
<file path=[Content_Types].xml><?xml version="1.0" encoding="utf-8"?>
<Types xmlns="http://schemas.openxmlformats.org/package/2006/content-types">
  <Default Extension="bin" ContentType="application/vnd.openxmlformats-officedocument.spreadsheetml.printerSettings"/>
  <Default Extension="vsd" ContentType="application/vnd.visio"/>
  <Default Extension="png" ContentType="image/pn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5"/>
  <workbookPr codeName="ThisWorkbook" defaultThemeVersion="124226"/>
  <mc:AlternateContent xmlns:mc="http://schemas.openxmlformats.org/markup-compatibility/2006">
    <mc:Choice Requires="x15">
      <x15ac:absPath xmlns:x15ac="http://schemas.microsoft.com/office/spreadsheetml/2010/11/ac" url="C:\Users\a0282860\Desktop\Projects\.EXCEL Design Calculators\ads1261-excel-calculator\"/>
    </mc:Choice>
  </mc:AlternateContent>
  <xr:revisionPtr revIDLastSave="0" documentId="13_ncr:1_{E5403090-8247-47E5-960A-171EFE391E7F}" xr6:coauthVersionLast="36" xr6:coauthVersionMax="36" xr10:uidLastSave="{00000000-0000-0000-0000-000000000000}"/>
  <bookViews>
    <workbookView xWindow="14385" yWindow="45" windowWidth="14430" windowHeight="11790" xr2:uid="{00000000-000D-0000-FFFF-FFFF00000000}"/>
  </bookViews>
  <sheets>
    <sheet name="Table of Contents " sheetId="6" r:id="rId1"/>
    <sheet name="Common-Mode Range" sheetId="9" r:id="rId2"/>
    <sheet name="Code Conversions" sheetId="12" r:id="rId3"/>
    <sheet name="Digital Filter" sheetId="8" r:id="rId4"/>
    <sheet name="STATUS" sheetId="21" state="hidden" r:id="rId5"/>
    <sheet name="CRC" sheetId="19" r:id="rId6"/>
    <sheet name="About" sheetId="4" r:id="rId7"/>
    <sheet name="Help" sheetId="5" r:id="rId8"/>
  </sheets>
  <definedNames>
    <definedName name="_xlnm._FilterDatabase" localSheetId="2" hidden="1">'Code Conversions'!#REF!</definedName>
    <definedName name="_xlnm._FilterDatabase" localSheetId="3" hidden="1">'Digital Filter'!$B$11:$G$54</definedName>
    <definedName name="ADJ_FREQ_LIST_Hz" localSheetId="3">'Digital Filter'!$D$58:$D$8657</definedName>
    <definedName name="AVDD" localSheetId="1">'Common-Mode Range'!$E$43</definedName>
    <definedName name="AVERAGER_DECIMATION" localSheetId="3">'Digital Filter'!$A$82</definedName>
    <definedName name="Avg_decimation" localSheetId="3">'Digital Filter'!$A$82</definedName>
    <definedName name="AVSS" localSheetId="1">'Common-Mode Range'!$E$44</definedName>
    <definedName name="CHOP" localSheetId="3">'Digital Filter'!$E$13</definedName>
    <definedName name="CHOP_ENABLED" localSheetId="3">'Digital Filter'!$D$10</definedName>
    <definedName name="Code" localSheetId="2">'Code Conversions'!$C$28</definedName>
    <definedName name="CONVRT" localSheetId="3">'Digital Filter'!$E$14</definedName>
    <definedName name="DATA_RATE" localSheetId="3">'Digital Filter'!$E$8</definedName>
    <definedName name="Decimal_Value" localSheetId="2">'Code Conversions'!$G$30</definedName>
    <definedName name="DELAY" localSheetId="3">'Digital Filter'!$E$15</definedName>
    <definedName name="DEVICE" localSheetId="2">'Code Conversions'!#REF!</definedName>
    <definedName name="Device" localSheetId="5">CRC!$K$7</definedName>
    <definedName name="f_CLK_MHz" localSheetId="3">'Digital Filter'!$E$19</definedName>
    <definedName name="FILTER" localSheetId="3">'Digital Filter'!$E$9</definedName>
    <definedName name="FIR_BYPASSED">'Digital Filter'!$T$84</definedName>
    <definedName name="FIR_DECIMATION" localSheetId="3">'Digital Filter'!$A$78</definedName>
    <definedName name="FIRST_STAGE_DECIMATION" localSheetId="3">'Digital Filter'!$A$66</definedName>
    <definedName name="FIRST_STAGE_ORDER" localSheetId="3">'Digital Filter'!$A$62</definedName>
    <definedName name="FREQ_RESPONSE_dB" localSheetId="3">'Digital Filter'!$K$58:$K$8657</definedName>
    <definedName name="FSR_MULT" localSheetId="1">'Common-Mode Range'!$E$72</definedName>
    <definedName name="FSR_Multiplier" localSheetId="2">'Code Conversions'!$C$44</definedName>
    <definedName name="HIDE_ERROR_X" localSheetId="1">'Common-Mode Range'!$O$76</definedName>
    <definedName name="In_Range?" localSheetId="2">'Code Conversions'!$C$40</definedName>
    <definedName name="INPUT_MODE" localSheetId="1">'Common-Mode Range'!$D$18</definedName>
    <definedName name="Input_Range" localSheetId="2">'Code Conversions'!$G$9</definedName>
    <definedName name="Input_Type" localSheetId="2">'Code Conversions'!$C$29</definedName>
    <definedName name="Is_Number?" localSheetId="2">'Code Conversions'!$C$39</definedName>
    <definedName name="LSB_Size_V" localSheetId="2">'Code Conversions'!$C$46</definedName>
    <definedName name="Max_Code_Decimal" localSheetId="2">'Code Conversions'!$C$38</definedName>
    <definedName name="Max_Code_Hex" localSheetId="2">'Code Conversions'!$D$38</definedName>
    <definedName name="MID_SUPPLY" localSheetId="1">'Common-Mode Range'!$E$66</definedName>
    <definedName name="Min_Code_Decimal" localSheetId="2">'Code Conversions'!$C$37</definedName>
    <definedName name="Min_Code_Hex" localSheetId="2">'Code Conversions'!$D$37</definedName>
    <definedName name="MOD_CLK_DIV" localSheetId="3">'Digital Filter'!$A$58</definedName>
    <definedName name="MODE" localSheetId="3">'Digital Filter'!$E$54</definedName>
    <definedName name="Nominal_Clock_Freq" localSheetId="3">'Digital Filter'!$U$84</definedName>
    <definedName name="Num_Bits" localSheetId="2">'Code Conversions'!$C$34</definedName>
    <definedName name="Number_of_hex_digits" localSheetId="2">'Code Conversions'!$C$35</definedName>
    <definedName name="PGA_Gain" localSheetId="1">'Common-Mode Range'!$E$63</definedName>
    <definedName name="POS_FULL_SCALE" localSheetId="1">'Common-Mode Range'!$E$73</definedName>
    <definedName name="SC_Gain" localSheetId="1">'Common-Mode Range'!$E$64</definedName>
    <definedName name="SECOND_STAGE_DECIMATION" localSheetId="3">'Digital Filter'!$A$74</definedName>
    <definedName name="SECOND_STAGE_ORDER" localSheetId="3">'Digital Filter'!$A$70</definedName>
    <definedName name="SELECTED_FILTER" localSheetId="3">'Digital Filter'!$D$8</definedName>
    <definedName name="SHOW_ERROR_X" localSheetId="1">'Common-Mode Range'!$O$75</definedName>
    <definedName name="Swing_to_Rail" localSheetId="1">'Common-Mode Range'!$E$67</definedName>
    <definedName name="Total_Gain" localSheetId="1">'Common-Mode Range'!$E$65</definedName>
    <definedName name="User_Selected_Gain" localSheetId="1">'Common-Mode Range'!$E$42</definedName>
    <definedName name="Valid?" localSheetId="2">'Code Conversions'!$C$41</definedName>
    <definedName name="VCM" localSheetId="1">'Common-Mode Range'!$E$68</definedName>
    <definedName name="VIN_DIFF" localSheetId="1">'Common-Mode Range'!$E$69</definedName>
    <definedName name="VIN_DIFF_MAX" localSheetId="1">'Common-Mode Range'!$E$70</definedName>
    <definedName name="VINN" localSheetId="1">'Common-Mode Range'!$E$48</definedName>
    <definedName name="VINP" localSheetId="1">'Common-Mode Range'!$E$47</definedName>
    <definedName name="Voltage_Out_of_Range?" localSheetId="2">'Code Conversions'!$G$38</definedName>
    <definedName name="VOUT_CM_CLAMPED" localSheetId="1">'Common-Mode Range'!$E$79</definedName>
    <definedName name="VOUT_DIFF_CLAMPED" localSheetId="1">'Common-Mode Range'!$E$78</definedName>
    <definedName name="VOUTN" localSheetId="1">'Common-Mode Range'!$E$75</definedName>
    <definedName name="VOUTN_CLAMP" localSheetId="1">'Common-Mode Range'!$E$77</definedName>
    <definedName name="VOUTP" localSheetId="1">'Common-Mode Range'!$E$74</definedName>
    <definedName name="VOUTP_CLAMP" localSheetId="1">'Common-Mode Range'!$E$76</definedName>
    <definedName name="VREF" localSheetId="1">'Common-Mode Range'!$E$71</definedName>
    <definedName name="VREFN" localSheetId="1">'Common-Mode Range'!$E$46</definedName>
    <definedName name="VREFP" localSheetId="1">'Common-Mode Range'!$E$45</definedName>
    <definedName name="X_range" localSheetId="3">OFFSET('Digital Filter'!$D$58,0,0,'Digital Filter'!#REF!,1)</definedName>
    <definedName name="Y_range" localSheetId="3">OFFSET('Digital Filter'!$K$58,0,0,'Digital Filter'!#REF!,1)</definedName>
  </definedNames>
  <calcPr calcId="191029"/>
</workbook>
</file>

<file path=xl/calcChain.xml><?xml version="1.0" encoding="utf-8"?>
<calcChain xmlns="http://schemas.openxmlformats.org/spreadsheetml/2006/main">
  <c r="E102" i="9" l="1"/>
  <c r="E44" i="9" l="1"/>
  <c r="E97" i="9" s="1"/>
  <c r="E42" i="9"/>
  <c r="E67" i="9" l="1"/>
  <c r="E64" i="9"/>
  <c r="E63" i="9"/>
  <c r="E65" i="9" s="1"/>
  <c r="E96" i="9"/>
  <c r="O155" i="8"/>
  <c r="E19" i="8"/>
  <c r="P105" i="8" l="1"/>
  <c r="Q105" i="8" s="1"/>
  <c r="B42" i="8"/>
  <c r="B43" i="8"/>
  <c r="Q90" i="8" l="1"/>
  <c r="Q87" i="8"/>
  <c r="Q86" i="8"/>
  <c r="Q94" i="8"/>
  <c r="O152" i="8" s="1"/>
  <c r="Q85" i="8"/>
  <c r="Q95" i="8"/>
  <c r="Q89" i="8"/>
  <c r="Q97" i="8"/>
  <c r="Q88" i="8"/>
  <c r="Q96" i="8"/>
  <c r="Q91" i="8"/>
  <c r="Q92" i="8"/>
  <c r="Q84" i="8"/>
  <c r="Q93" i="8"/>
  <c r="O153" i="8" l="1"/>
  <c r="N132" i="8"/>
  <c r="N133" i="8"/>
  <c r="N135" i="8"/>
  <c r="N136" i="8"/>
  <c r="N137" i="8"/>
  <c r="N138" i="8"/>
  <c r="N139" i="8"/>
  <c r="N140" i="8"/>
  <c r="N141" i="8"/>
  <c r="N142" i="8"/>
  <c r="N143" i="8"/>
  <c r="N144" i="8"/>
  <c r="N145" i="8"/>
  <c r="N146" i="8"/>
  <c r="N147" i="8"/>
  <c r="N131" i="8"/>
  <c r="N112" i="8"/>
  <c r="N113" i="8"/>
  <c r="N115" i="8"/>
  <c r="N116" i="8"/>
  <c r="N117" i="8"/>
  <c r="N118" i="8"/>
  <c r="N119" i="8"/>
  <c r="N120" i="8"/>
  <c r="N121" i="8"/>
  <c r="N122" i="8"/>
  <c r="N123" i="8"/>
  <c r="N124" i="8"/>
  <c r="N125" i="8"/>
  <c r="N126" i="8"/>
  <c r="N127" i="8"/>
  <c r="N111" i="8"/>
  <c r="I39" i="19" l="1"/>
  <c r="I40" i="19" s="1"/>
  <c r="I43" i="19" s="1"/>
  <c r="K13" i="19" s="1"/>
  <c r="D10" i="9" l="1"/>
  <c r="E43" i="9" s="1"/>
  <c r="C20" i="9"/>
  <c r="C19" i="9"/>
  <c r="E66" i="9" l="1"/>
  <c r="P70" i="9"/>
  <c r="D13" i="9"/>
  <c r="E45" i="9" s="1"/>
  <c r="E46" i="9"/>
  <c r="O73" i="9"/>
  <c r="O72" i="9"/>
  <c r="O71" i="9"/>
  <c r="O70" i="9"/>
  <c r="O69" i="9"/>
  <c r="O68" i="9"/>
  <c r="O67" i="9"/>
  <c r="O51" i="9"/>
  <c r="O52" i="9" s="1"/>
  <c r="O56" i="9"/>
  <c r="O61" i="9"/>
  <c r="O63" i="9" s="1"/>
  <c r="E71" i="9" l="1"/>
  <c r="E73" i="9" s="1"/>
  <c r="E70" i="9" s="1"/>
  <c r="O62" i="9"/>
  <c r="O64" i="9" s="1"/>
  <c r="O58" i="9"/>
  <c r="O59" i="9" s="1"/>
  <c r="O57" i="9"/>
  <c r="O50" i="9"/>
  <c r="O49" i="9"/>
  <c r="O45" i="9"/>
  <c r="O44" i="9"/>
  <c r="B11" i="9" l="1"/>
  <c r="F11" i="9"/>
  <c r="Q65" i="8" l="1"/>
  <c r="Q67" i="8" l="1"/>
  <c r="Q66" i="8" l="1"/>
  <c r="Q68" i="8"/>
  <c r="Q69" i="8"/>
  <c r="Q70" i="8"/>
  <c r="Q71" i="8"/>
  <c r="Q72" i="8"/>
  <c r="Q73" i="8"/>
  <c r="Q74" i="8"/>
  <c r="Q75" i="8"/>
  <c r="Q76" i="8"/>
  <c r="Q77" i="8"/>
  <c r="B16" i="8"/>
  <c r="B10" i="8"/>
  <c r="N68" i="8" l="1"/>
  <c r="C35" i="12"/>
  <c r="N134" i="8" l="1"/>
  <c r="N114" i="8"/>
  <c r="T84" i="8"/>
  <c r="O149" i="8" s="1"/>
  <c r="U84" i="8"/>
  <c r="A70" i="8"/>
  <c r="A66" i="8"/>
  <c r="O150" i="8" l="1"/>
  <c r="O151" i="8"/>
  <c r="T149" i="8"/>
  <c r="D7359" i="8"/>
  <c r="D7363" i="8"/>
  <c r="D7369" i="8"/>
  <c r="D7373" i="8"/>
  <c r="D7386" i="8"/>
  <c r="D7391" i="8"/>
  <c r="D7403" i="8"/>
  <c r="D7409" i="8"/>
  <c r="D7433" i="8"/>
  <c r="D7437" i="8"/>
  <c r="D7441" i="8"/>
  <c r="D7446" i="8"/>
  <c r="D7458" i="8"/>
  <c r="D7472" i="8"/>
  <c r="D7474" i="8"/>
  <c r="D7479" i="8"/>
  <c r="D7495" i="8"/>
  <c r="D7499" i="8"/>
  <c r="D7503" i="8"/>
  <c r="D7510" i="8"/>
  <c r="D7534" i="8"/>
  <c r="D7553" i="8"/>
  <c r="D7556" i="8"/>
  <c r="D7366" i="8"/>
  <c r="D7370" i="8"/>
  <c r="D7380" i="8"/>
  <c r="D7387" i="8"/>
  <c r="D7400" i="8"/>
  <c r="D7410" i="8"/>
  <c r="D7418" i="8"/>
  <c r="D7438" i="8"/>
  <c r="D7442" i="8"/>
  <c r="D7448" i="8"/>
  <c r="D7451" i="8"/>
  <c r="D7456" i="8"/>
  <c r="D7464" i="8"/>
  <c r="D7466" i="8"/>
  <c r="D7470" i="8"/>
  <c r="D7482" i="8"/>
  <c r="D7493" i="8"/>
  <c r="D7496" i="8"/>
  <c r="D7506" i="8"/>
  <c r="D7519" i="8"/>
  <c r="D7522" i="8"/>
  <c r="D7538" i="8"/>
  <c r="D7544" i="8"/>
  <c r="D7547" i="8"/>
  <c r="D7550" i="8"/>
  <c r="D7557" i="8"/>
  <c r="D7559" i="8"/>
  <c r="D7562" i="8"/>
  <c r="D7375" i="8"/>
  <c r="D7396" i="8"/>
  <c r="D7414" i="8"/>
  <c r="D7416" i="8"/>
  <c r="D7425" i="8"/>
  <c r="D7429" i="8"/>
  <c r="D7434" i="8"/>
  <c r="D7452" i="8"/>
  <c r="D7459" i="8"/>
  <c r="D7477" i="8"/>
  <c r="D7483" i="8"/>
  <c r="D7485" i="8"/>
  <c r="D7488" i="8"/>
  <c r="D7501" i="8"/>
  <c r="D7513" i="8"/>
  <c r="D7517" i="8"/>
  <c r="D7529" i="8"/>
  <c r="D7532" i="8"/>
  <c r="D7542" i="8"/>
  <c r="D7545" i="8"/>
  <c r="D7551" i="8"/>
  <c r="D7554" i="8"/>
  <c r="D7563" i="8"/>
  <c r="D7365" i="8"/>
  <c r="D7374" i="8"/>
  <c r="D7378" i="8"/>
  <c r="D7388" i="8"/>
  <c r="D7397" i="8"/>
  <c r="D7399" i="8"/>
  <c r="D7407" i="8"/>
  <c r="D7412" i="8"/>
  <c r="D7419" i="8"/>
  <c r="D7422" i="8"/>
  <c r="D7424" i="8"/>
  <c r="D7443" i="8"/>
  <c r="D7460" i="8"/>
  <c r="D7463" i="8"/>
  <c r="D7478" i="8"/>
  <c r="D7484" i="8"/>
  <c r="D7497" i="8"/>
  <c r="D7500" i="8"/>
  <c r="D7502" i="8"/>
  <c r="D7516" i="8"/>
  <c r="D7520" i="8"/>
  <c r="D7530" i="8"/>
  <c r="D7535" i="8"/>
  <c r="D7541" i="8"/>
  <c r="D7546" i="8"/>
  <c r="D7549" i="8"/>
  <c r="D7568" i="8"/>
  <c r="D7576" i="8"/>
  <c r="D7360" i="8"/>
  <c r="D7371" i="8"/>
  <c r="D7381" i="8"/>
  <c r="D7384" i="8"/>
  <c r="D7390" i="8"/>
  <c r="D7393" i="8"/>
  <c r="D7404" i="8"/>
  <c r="D7408" i="8"/>
  <c r="D7435" i="8"/>
  <c r="D7440" i="8"/>
  <c r="D7447" i="8"/>
  <c r="D7462" i="8"/>
  <c r="D7467" i="8"/>
  <c r="D7494" i="8"/>
  <c r="D7504" i="8"/>
  <c r="D7509" i="8"/>
  <c r="D7514" i="8"/>
  <c r="D7527" i="8"/>
  <c r="D7533" i="8"/>
  <c r="D7548" i="8"/>
  <c r="D7555" i="8"/>
  <c r="D7560" i="8"/>
  <c r="D7566" i="8"/>
  <c r="D7570" i="8"/>
  <c r="D7599" i="8"/>
  <c r="D7604" i="8"/>
  <c r="D7618" i="8"/>
  <c r="D7628" i="8"/>
  <c r="D7632" i="8"/>
  <c r="D7638" i="8"/>
  <c r="D7652" i="8"/>
  <c r="D7656" i="8"/>
  <c r="D7665" i="8"/>
  <c r="D7673" i="8"/>
  <c r="D7361" i="8"/>
  <c r="D7394" i="8"/>
  <c r="D7415" i="8"/>
  <c r="D7430" i="8"/>
  <c r="D7453" i="8"/>
  <c r="D7468" i="8"/>
  <c r="D7489" i="8"/>
  <c r="D7505" i="8"/>
  <c r="D7518" i="8"/>
  <c r="D7523" i="8"/>
  <c r="D7539" i="8"/>
  <c r="D7571" i="8"/>
  <c r="D7579" i="8"/>
  <c r="D7589" i="8"/>
  <c r="D7593" i="8"/>
  <c r="D7611" i="8"/>
  <c r="D7616" i="8"/>
  <c r="D7619" i="8"/>
  <c r="D7622" i="8"/>
  <c r="D7633" i="8"/>
  <c r="D7644" i="8"/>
  <c r="D7648" i="8"/>
  <c r="D7657" i="8"/>
  <c r="D7666" i="8"/>
  <c r="D7677" i="8"/>
  <c r="D7362" i="8"/>
  <c r="D7372" i="8"/>
  <c r="D7405" i="8"/>
  <c r="D7420" i="8"/>
  <c r="D7431" i="8"/>
  <c r="D7436" i="8"/>
  <c r="D7454" i="8"/>
  <c r="D7457" i="8"/>
  <c r="D7469" i="8"/>
  <c r="D7473" i="8"/>
  <c r="D7490" i="8"/>
  <c r="D7524" i="8"/>
  <c r="D7565" i="8"/>
  <c r="D7567" i="8"/>
  <c r="D7586" i="8"/>
  <c r="D7590" i="8"/>
  <c r="D7597" i="8"/>
  <c r="D7601" i="8"/>
  <c r="D7607" i="8"/>
  <c r="D7612" i="8"/>
  <c r="D7623" i="8"/>
  <c r="D7625" i="8"/>
  <c r="D7636" i="8"/>
  <c r="D7640" i="8"/>
  <c r="D7649" i="8"/>
  <c r="D7658" i="8"/>
  <c r="D7661" i="8"/>
  <c r="D7667" i="8"/>
  <c r="D7669" i="8"/>
  <c r="D7364" i="8"/>
  <c r="D7377" i="8"/>
  <c r="D7411" i="8"/>
  <c r="D7426" i="8"/>
  <c r="D7432" i="8"/>
  <c r="D7455" i="8"/>
  <c r="D7471" i="8"/>
  <c r="D7475" i="8"/>
  <c r="D7480" i="8"/>
  <c r="D7486" i="8"/>
  <c r="D7492" i="8"/>
  <c r="D7507" i="8"/>
  <c r="D7525" i="8"/>
  <c r="D7569" i="8"/>
  <c r="D7574" i="8"/>
  <c r="D7582" i="8"/>
  <c r="D7587" i="8"/>
  <c r="D7592" i="8"/>
  <c r="D7609" i="8"/>
  <c r="D7615" i="8"/>
  <c r="D7629" i="8"/>
  <c r="D7634" i="8"/>
  <c r="D7642" i="8"/>
  <c r="D7645" i="8"/>
  <c r="D7651" i="8"/>
  <c r="D7655" i="8"/>
  <c r="D7679" i="8"/>
  <c r="D7701" i="8"/>
  <c r="D7712" i="8"/>
  <c r="D7716" i="8"/>
  <c r="D7721" i="8"/>
  <c r="D7724" i="8"/>
  <c r="D7726" i="8"/>
  <c r="D7733" i="8"/>
  <c r="D7737" i="8"/>
  <c r="D7769" i="8"/>
  <c r="D7781" i="8"/>
  <c r="D7783" i="8"/>
  <c r="D7788" i="8"/>
  <c r="D7795" i="8"/>
  <c r="D7798" i="8"/>
  <c r="D7802" i="8"/>
  <c r="D7382" i="8"/>
  <c r="D7421" i="8"/>
  <c r="D7515" i="8"/>
  <c r="D7543" i="8"/>
  <c r="D7572" i="8"/>
  <c r="D7577" i="8"/>
  <c r="D7650" i="8"/>
  <c r="D7671" i="8"/>
  <c r="D7684" i="8"/>
  <c r="D7695" i="8"/>
  <c r="D7702" i="8"/>
  <c r="D7708" i="8"/>
  <c r="D7719" i="8"/>
  <c r="D7727" i="8"/>
  <c r="D7732" i="8"/>
  <c r="D7741" i="8"/>
  <c r="D7746" i="8"/>
  <c r="D7758" i="8"/>
  <c r="D7767" i="8"/>
  <c r="D7771" i="8"/>
  <c r="D7778" i="8"/>
  <c r="D7787" i="8"/>
  <c r="D7789" i="8"/>
  <c r="D7797" i="8"/>
  <c r="D7805" i="8"/>
  <c r="D7383" i="8"/>
  <c r="D7401" i="8"/>
  <c r="D7476" i="8"/>
  <c r="D7578" i="8"/>
  <c r="D7602" i="8"/>
  <c r="D7617" i="8"/>
  <c r="D7662" i="8"/>
  <c r="D7680" i="8"/>
  <c r="D7690" i="8"/>
  <c r="D7704" i="8"/>
  <c r="D7713" i="8"/>
  <c r="D7735" i="8"/>
  <c r="D7738" i="8"/>
  <c r="D7743" i="8"/>
  <c r="D7747" i="8"/>
  <c r="D7754" i="8"/>
  <c r="D7761" i="8"/>
  <c r="D7768" i="8"/>
  <c r="D7792" i="8"/>
  <c r="D7800" i="8"/>
  <c r="D7803" i="8"/>
  <c r="D7806" i="8"/>
  <c r="D7402" i="8"/>
  <c r="D7444" i="8"/>
  <c r="D7465" i="8"/>
  <c r="D7508" i="8"/>
  <c r="D7526" i="8"/>
  <c r="D7536" i="8"/>
  <c r="D7558" i="8"/>
  <c r="D7583" i="8"/>
  <c r="D7588" i="8"/>
  <c r="D7603" i="8"/>
  <c r="D7613" i="8"/>
  <c r="D7635" i="8"/>
  <c r="D7639" i="8"/>
  <c r="D7668" i="8"/>
  <c r="D7678" i="8"/>
  <c r="D7681" i="8"/>
  <c r="D7685" i="8"/>
  <c r="D7687" i="8"/>
  <c r="D7699" i="8"/>
  <c r="D7705" i="8"/>
  <c r="D7709" i="8"/>
  <c r="D7723" i="8"/>
  <c r="D7751" i="8"/>
  <c r="D7772" i="8"/>
  <c r="D7782" i="8"/>
  <c r="D7784" i="8"/>
  <c r="D7367" i="8"/>
  <c r="D7376" i="8"/>
  <c r="D7385" i="8"/>
  <c r="D7395" i="8"/>
  <c r="D7406" i="8"/>
  <c r="D7491" i="8"/>
  <c r="D7528" i="8"/>
  <c r="D7540" i="8"/>
  <c r="D7561" i="8"/>
  <c r="D7580" i="8"/>
  <c r="D7584" i="8"/>
  <c r="D7594" i="8"/>
  <c r="D7605" i="8"/>
  <c r="D7614" i="8"/>
  <c r="D7620" i="8"/>
  <c r="D7626" i="8"/>
  <c r="D7631" i="8"/>
  <c r="D7641" i="8"/>
  <c r="D7653" i="8"/>
  <c r="D7659" i="8"/>
  <c r="D7663" i="8"/>
  <c r="D7674" i="8"/>
  <c r="D7682" i="8"/>
  <c r="D7691" i="8"/>
  <c r="D7696" i="8"/>
  <c r="D7700" i="8"/>
  <c r="D7706" i="8"/>
  <c r="D7711" i="8"/>
  <c r="D7720" i="8"/>
  <c r="D7729" i="8"/>
  <c r="D7734" i="8"/>
  <c r="D7739" i="8"/>
  <c r="D7742" i="8"/>
  <c r="D7744" i="8"/>
  <c r="D7749" i="8"/>
  <c r="D7755" i="8"/>
  <c r="D7763" i="8"/>
  <c r="D7776" i="8"/>
  <c r="D7780" i="8"/>
  <c r="D7785" i="8"/>
  <c r="D7793" i="8"/>
  <c r="D7799" i="8"/>
  <c r="D7801" i="8"/>
  <c r="D7804" i="8"/>
  <c r="D7815" i="8"/>
  <c r="D7820" i="8"/>
  <c r="D7828" i="8"/>
  <c r="D7841" i="8"/>
  <c r="D7845" i="8"/>
  <c r="D7856" i="8"/>
  <c r="D7890" i="8"/>
  <c r="D7899" i="8"/>
  <c r="D7929" i="8"/>
  <c r="D7936" i="8"/>
  <c r="D7943" i="8"/>
  <c r="D7423" i="8"/>
  <c r="D7445" i="8"/>
  <c r="D7487" i="8"/>
  <c r="D7598" i="8"/>
  <c r="D7608" i="8"/>
  <c r="D7630" i="8"/>
  <c r="D7672" i="8"/>
  <c r="D7694" i="8"/>
  <c r="D7718" i="8"/>
  <c r="D7728" i="8"/>
  <c r="D7748" i="8"/>
  <c r="D7762" i="8"/>
  <c r="D7775" i="8"/>
  <c r="D7808" i="8"/>
  <c r="D7818" i="8"/>
  <c r="D7822" i="8"/>
  <c r="D7831" i="8"/>
  <c r="D7837" i="8"/>
  <c r="D7844" i="8"/>
  <c r="D7882" i="8"/>
  <c r="D7886" i="8"/>
  <c r="D7900" i="8"/>
  <c r="D7905" i="8"/>
  <c r="D7916" i="8"/>
  <c r="D7922" i="8"/>
  <c r="D7945" i="8"/>
  <c r="D7368" i="8"/>
  <c r="D7427" i="8"/>
  <c r="D7449" i="8"/>
  <c r="D7600" i="8"/>
  <c r="D7643" i="8"/>
  <c r="D7750" i="8"/>
  <c r="D7756" i="8"/>
  <c r="D7813" i="8"/>
  <c r="D7819" i="8"/>
  <c r="D7824" i="8"/>
  <c r="D7833" i="8"/>
  <c r="D7850" i="8"/>
  <c r="D7854" i="8"/>
  <c r="D7866" i="8"/>
  <c r="D7870" i="8"/>
  <c r="D7883" i="8"/>
  <c r="D7887" i="8"/>
  <c r="D7896" i="8"/>
  <c r="D7906" i="8"/>
  <c r="D7909" i="8"/>
  <c r="D7934" i="8"/>
  <c r="D7428" i="8"/>
  <c r="D7511" i="8"/>
  <c r="D7591" i="8"/>
  <c r="D7621" i="8"/>
  <c r="D7654" i="8"/>
  <c r="D7675" i="8"/>
  <c r="D7688" i="8"/>
  <c r="D7730" i="8"/>
  <c r="D7736" i="8"/>
  <c r="D7757" i="8"/>
  <c r="D7764" i="8"/>
  <c r="D7770" i="8"/>
  <c r="D7814" i="8"/>
  <c r="D7838" i="8"/>
  <c r="D7851" i="8"/>
  <c r="D7855" i="8"/>
  <c r="D7861" i="8"/>
  <c r="D7872" i="8"/>
  <c r="D7876" i="8"/>
  <c r="D7884" i="8"/>
  <c r="D7894" i="8"/>
  <c r="D7897" i="8"/>
  <c r="D7901" i="8"/>
  <c r="D7903" i="8"/>
  <c r="D7910" i="8"/>
  <c r="D7923" i="8"/>
  <c r="D7926" i="8"/>
  <c r="D7928" i="8"/>
  <c r="D7392" i="8"/>
  <c r="D7413" i="8"/>
  <c r="D7498" i="8"/>
  <c r="D7537" i="8"/>
  <c r="D7573" i="8"/>
  <c r="D7624" i="8"/>
  <c r="D7646" i="8"/>
  <c r="D7714" i="8"/>
  <c r="D7766" i="8"/>
  <c r="D7779" i="8"/>
  <c r="D7790" i="8"/>
  <c r="D7796" i="8"/>
  <c r="D7810" i="8"/>
  <c r="D7825" i="8"/>
  <c r="D7829" i="8"/>
  <c r="D7835" i="8"/>
  <c r="D7842" i="8"/>
  <c r="D7858" i="8"/>
  <c r="D7867" i="8"/>
  <c r="D7874" i="8"/>
  <c r="D7877" i="8"/>
  <c r="D7880" i="8"/>
  <c r="D7892" i="8"/>
  <c r="D7895" i="8"/>
  <c r="D7907" i="8"/>
  <c r="D7914" i="8"/>
  <c r="D7917" i="8"/>
  <c r="D7921" i="8"/>
  <c r="D7932" i="8"/>
  <c r="D7938" i="8"/>
  <c r="D7941" i="8"/>
  <c r="D7944" i="8"/>
  <c r="D7948" i="8"/>
  <c r="D7955" i="8"/>
  <c r="D7997" i="8"/>
  <c r="D8014" i="8"/>
  <c r="D8019" i="8"/>
  <c r="D8021" i="8"/>
  <c r="D8025" i="8"/>
  <c r="D8028" i="8"/>
  <c r="D8034" i="8"/>
  <c r="D8036" i="8"/>
  <c r="D8041" i="8"/>
  <c r="D8044" i="8"/>
  <c r="D8068" i="8"/>
  <c r="D8078" i="8"/>
  <c r="D8083" i="8"/>
  <c r="D7450" i="8"/>
  <c r="D7531" i="8"/>
  <c r="D7610" i="8"/>
  <c r="D7676" i="8"/>
  <c r="D7689" i="8"/>
  <c r="D7725" i="8"/>
  <c r="D7765" i="8"/>
  <c r="D7777" i="8"/>
  <c r="D7809" i="8"/>
  <c r="D7816" i="8"/>
  <c r="D7823" i="8"/>
  <c r="D7834" i="8"/>
  <c r="D7848" i="8"/>
  <c r="D7862" i="8"/>
  <c r="D7873" i="8"/>
  <c r="D7913" i="8"/>
  <c r="D7920" i="8"/>
  <c r="D7931" i="8"/>
  <c r="D7937" i="8"/>
  <c r="D7951" i="8"/>
  <c r="D7956" i="8"/>
  <c r="D7974" i="8"/>
  <c r="D7987" i="8"/>
  <c r="D7994" i="8"/>
  <c r="D7996" i="8"/>
  <c r="D7999" i="8"/>
  <c r="D8018" i="8"/>
  <c r="D8035" i="8"/>
  <c r="D8048" i="8"/>
  <c r="D8065" i="8"/>
  <c r="D7595" i="8"/>
  <c r="D7637" i="8"/>
  <c r="D7703" i="8"/>
  <c r="D7740" i="8"/>
  <c r="D7811" i="8"/>
  <c r="D7830" i="8"/>
  <c r="D7836" i="8"/>
  <c r="D7843" i="8"/>
  <c r="D7863" i="8"/>
  <c r="D7888" i="8"/>
  <c r="D7927" i="8"/>
  <c r="D7933" i="8"/>
  <c r="D7954" i="8"/>
  <c r="D7959" i="8"/>
  <c r="D7962" i="8"/>
  <c r="D7967" i="8"/>
  <c r="D7978" i="8"/>
  <c r="D7980" i="8"/>
  <c r="D7985" i="8"/>
  <c r="D8000" i="8"/>
  <c r="D8013" i="8"/>
  <c r="D8015" i="8"/>
  <c r="D8023" i="8"/>
  <c r="D8032" i="8"/>
  <c r="D8054" i="8"/>
  <c r="D8060" i="8"/>
  <c r="D8062" i="8"/>
  <c r="D7379" i="8"/>
  <c r="D7461" i="8"/>
  <c r="D7596" i="8"/>
  <c r="D7692" i="8"/>
  <c r="D7715" i="8"/>
  <c r="D7752" i="8"/>
  <c r="D7812" i="8"/>
  <c r="D7817" i="8"/>
  <c r="D7868" i="8"/>
  <c r="D7889" i="8"/>
  <c r="D7902" i="8"/>
  <c r="D7915" i="8"/>
  <c r="D7949" i="8"/>
  <c r="D7957" i="8"/>
  <c r="D7964" i="8"/>
  <c r="D7971" i="8"/>
  <c r="D7990" i="8"/>
  <c r="D7992" i="8"/>
  <c r="D7998" i="8"/>
  <c r="D8001" i="8"/>
  <c r="D8011" i="8"/>
  <c r="D8026" i="8"/>
  <c r="D8042" i="8"/>
  <c r="D8045" i="8"/>
  <c r="D8057" i="8"/>
  <c r="D7439" i="8"/>
  <c r="D7521" i="8"/>
  <c r="D7564" i="8"/>
  <c r="D7647" i="8"/>
  <c r="D7670" i="8"/>
  <c r="D7686" i="8"/>
  <c r="D7697" i="8"/>
  <c r="D7759" i="8"/>
  <c r="D7807" i="8"/>
  <c r="D7826" i="8"/>
  <c r="D7859" i="8"/>
  <c r="D7871" i="8"/>
  <c r="D7878" i="8"/>
  <c r="D7924" i="8"/>
  <c r="D7935" i="8"/>
  <c r="D7942" i="8"/>
  <c r="D7947" i="8"/>
  <c r="D7950" i="8"/>
  <c r="D7953" i="8"/>
  <c r="D7966" i="8"/>
  <c r="D7976" i="8"/>
  <c r="D7986" i="8"/>
  <c r="D7988" i="8"/>
  <c r="D7993" i="8"/>
  <c r="D8009" i="8"/>
  <c r="D8017" i="8"/>
  <c r="D8049" i="8"/>
  <c r="D8058" i="8"/>
  <c r="D7753" i="8"/>
  <c r="D7869" i="8"/>
  <c r="D7881" i="8"/>
  <c r="D7908" i="8"/>
  <c r="D7952" i="8"/>
  <c r="D7968" i="8"/>
  <c r="D7981" i="8"/>
  <c r="D7995" i="8"/>
  <c r="D8002" i="8"/>
  <c r="D8007" i="8"/>
  <c r="D8030" i="8"/>
  <c r="D8037" i="8"/>
  <c r="D8043" i="8"/>
  <c r="D8066" i="8"/>
  <c r="D8075" i="8"/>
  <c r="D8080" i="8"/>
  <c r="D8085" i="8"/>
  <c r="D8088" i="8"/>
  <c r="D8096" i="8"/>
  <c r="D8128" i="8"/>
  <c r="D8137" i="8"/>
  <c r="D8140" i="8"/>
  <c r="D8144" i="8"/>
  <c r="D8146" i="8"/>
  <c r="D8149" i="8"/>
  <c r="D8155" i="8"/>
  <c r="D8164" i="8"/>
  <c r="D8167" i="8"/>
  <c r="D8173" i="8"/>
  <c r="D8184" i="8"/>
  <c r="D8186" i="8"/>
  <c r="D8193" i="8"/>
  <c r="D8204" i="8"/>
  <c r="D8216" i="8"/>
  <c r="D8224" i="8"/>
  <c r="D8232" i="8"/>
  <c r="D8240" i="8"/>
  <c r="D8248" i="8"/>
  <c r="D8256" i="8"/>
  <c r="D8264" i="8"/>
  <c r="D8272" i="8"/>
  <c r="D8280" i="8"/>
  <c r="D8288" i="8"/>
  <c r="D8293" i="8"/>
  <c r="D8295" i="8"/>
  <c r="D8312" i="8"/>
  <c r="D8326" i="8"/>
  <c r="D8329" i="8"/>
  <c r="D8333" i="8"/>
  <c r="D8339" i="8"/>
  <c r="D8342" i="8"/>
  <c r="D8347" i="8"/>
  <c r="D8350" i="8"/>
  <c r="D8357" i="8"/>
  <c r="D8362" i="8"/>
  <c r="D8366" i="8"/>
  <c r="D8370" i="8"/>
  <c r="D8380" i="8"/>
  <c r="D8385" i="8"/>
  <c r="D8390" i="8"/>
  <c r="D8394" i="8"/>
  <c r="D8409" i="8"/>
  <c r="D7389" i="8"/>
  <c r="D7552" i="8"/>
  <c r="D7683" i="8"/>
  <c r="D7707" i="8"/>
  <c r="D7731" i="8"/>
  <c r="D7846" i="8"/>
  <c r="D7857" i="8"/>
  <c r="D7898" i="8"/>
  <c r="D7911" i="8"/>
  <c r="D7946" i="8"/>
  <c r="D7958" i="8"/>
  <c r="D7969" i="8"/>
  <c r="D7975" i="8"/>
  <c r="D8008" i="8"/>
  <c r="D8024" i="8"/>
  <c r="D8061" i="8"/>
  <c r="D8089" i="8"/>
  <c r="D8092" i="8"/>
  <c r="D8113" i="8"/>
  <c r="D8122" i="8"/>
  <c r="D8138" i="8"/>
  <c r="D8147" i="8"/>
  <c r="D8156" i="8"/>
  <c r="D8159" i="8"/>
  <c r="D8165" i="8"/>
  <c r="D8175" i="8"/>
  <c r="D8187" i="8"/>
  <c r="D8190" i="8"/>
  <c r="D8205" i="8"/>
  <c r="D8207" i="8"/>
  <c r="D8218" i="8"/>
  <c r="D8226" i="8"/>
  <c r="D8234" i="8"/>
  <c r="D8242" i="8"/>
  <c r="D8250" i="8"/>
  <c r="D8258" i="8"/>
  <c r="D8266" i="8"/>
  <c r="D8274" i="8"/>
  <c r="D8282" i="8"/>
  <c r="D8290" i="8"/>
  <c r="D8296" i="8"/>
  <c r="D8301" i="8"/>
  <c r="D8303" i="8"/>
  <c r="D8309" i="8"/>
  <c r="D8314" i="8"/>
  <c r="D8317" i="8"/>
  <c r="D8331" i="8"/>
  <c r="D8336" i="8"/>
  <c r="D8355" i="8"/>
  <c r="D8373" i="8"/>
  <c r="D8375" i="8"/>
  <c r="D8383" i="8"/>
  <c r="D8387" i="8"/>
  <c r="D8395" i="8"/>
  <c r="D8399" i="8"/>
  <c r="D8402" i="8"/>
  <c r="D8406" i="8"/>
  <c r="D7512" i="8"/>
  <c r="D7581" i="8"/>
  <c r="D7664" i="8"/>
  <c r="D7794" i="8"/>
  <c r="D7839" i="8"/>
  <c r="D7852" i="8"/>
  <c r="D7864" i="8"/>
  <c r="D7891" i="8"/>
  <c r="D7940" i="8"/>
  <c r="D7965" i="8"/>
  <c r="D7979" i="8"/>
  <c r="D8005" i="8"/>
  <c r="D8016" i="8"/>
  <c r="D8022" i="8"/>
  <c r="D8070" i="8"/>
  <c r="D8072" i="8"/>
  <c r="D8079" i="8"/>
  <c r="D8090" i="8"/>
  <c r="D8093" i="8"/>
  <c r="D8102" i="8"/>
  <c r="D8104" i="8"/>
  <c r="D8110" i="8"/>
  <c r="D8118" i="8"/>
  <c r="D8129" i="8"/>
  <c r="D8169" i="8"/>
  <c r="D8189" i="8"/>
  <c r="D8191" i="8"/>
  <c r="D8203" i="8"/>
  <c r="D8206" i="8"/>
  <c r="D8302" i="8"/>
  <c r="D8305" i="8"/>
  <c r="D8310" i="8"/>
  <c r="D8316" i="8"/>
  <c r="D8321" i="8"/>
  <c r="D8330" i="8"/>
  <c r="D8332" i="8"/>
  <c r="D8334" i="8"/>
  <c r="D8337" i="8"/>
  <c r="D8348" i="8"/>
  <c r="D8360" i="8"/>
  <c r="D8382" i="8"/>
  <c r="D8384" i="8"/>
  <c r="D8404" i="8"/>
  <c r="D8407" i="8"/>
  <c r="D8410" i="8"/>
  <c r="D7717" i="8"/>
  <c r="D7821" i="8"/>
  <c r="D7840" i="8"/>
  <c r="D7885" i="8"/>
  <c r="D7963" i="8"/>
  <c r="D7972" i="8"/>
  <c r="D7989" i="8"/>
  <c r="D8010" i="8"/>
  <c r="D8046" i="8"/>
  <c r="D8055" i="8"/>
  <c r="D8063" i="8"/>
  <c r="D8081" i="8"/>
  <c r="D8086" i="8"/>
  <c r="D8098" i="8"/>
  <c r="D8114" i="8"/>
  <c r="D8120" i="8"/>
  <c r="D8124" i="8"/>
  <c r="D8132" i="8"/>
  <c r="D8154" i="8"/>
  <c r="D8182" i="8"/>
  <c r="D8196" i="8"/>
  <c r="D8201" i="8"/>
  <c r="D8219" i="8"/>
  <c r="D8231" i="8"/>
  <c r="D8244" i="8"/>
  <c r="D8249" i="8"/>
  <c r="D8253" i="8"/>
  <c r="D8270" i="8"/>
  <c r="D8283" i="8"/>
  <c r="D8304" i="8"/>
  <c r="D8328" i="8"/>
  <c r="D8335" i="8"/>
  <c r="D8338" i="8"/>
  <c r="D8343" i="8"/>
  <c r="D8354" i="8"/>
  <c r="D8363" i="8"/>
  <c r="D8368" i="8"/>
  <c r="D8379" i="8"/>
  <c r="D8386" i="8"/>
  <c r="D8391" i="8"/>
  <c r="D8401" i="8"/>
  <c r="D8411" i="8"/>
  <c r="D8432" i="8"/>
  <c r="D8434" i="8"/>
  <c r="D8449" i="8"/>
  <c r="D7398" i="8"/>
  <c r="D7760" i="8"/>
  <c r="D7847" i="8"/>
  <c r="D7865" i="8"/>
  <c r="D7904" i="8"/>
  <c r="D7973" i="8"/>
  <c r="D7983" i="8"/>
  <c r="D8027" i="8"/>
  <c r="D8056" i="8"/>
  <c r="D8064" i="8"/>
  <c r="D8082" i="8"/>
  <c r="D8091" i="8"/>
  <c r="D8099" i="8"/>
  <c r="D8105" i="8"/>
  <c r="D8111" i="8"/>
  <c r="D8115" i="8"/>
  <c r="D8133" i="8"/>
  <c r="D8141" i="8"/>
  <c r="D8145" i="8"/>
  <c r="D8150" i="8"/>
  <c r="D8192" i="8"/>
  <c r="D8197" i="8"/>
  <c r="D8210" i="8"/>
  <c r="D8223" i="8"/>
  <c r="D8236" i="8"/>
  <c r="D8241" i="8"/>
  <c r="D8245" i="8"/>
  <c r="D8262" i="8"/>
  <c r="D8275" i="8"/>
  <c r="D8287" i="8"/>
  <c r="D8308" i="8"/>
  <c r="D8313" i="8"/>
  <c r="D8325" i="8"/>
  <c r="D8346" i="8"/>
  <c r="D8364" i="8"/>
  <c r="D8371" i="8"/>
  <c r="D8396" i="8"/>
  <c r="D8414" i="8"/>
  <c r="D8417" i="8"/>
  <c r="D8419" i="8"/>
  <c r="D8422" i="8"/>
  <c r="D8435" i="8"/>
  <c r="D8441" i="8"/>
  <c r="D8446" i="8"/>
  <c r="D8451" i="8"/>
  <c r="D7575" i="8"/>
  <c r="D7774" i="8"/>
  <c r="D7832" i="8"/>
  <c r="D8003" i="8"/>
  <c r="D8051" i="8"/>
  <c r="D8069" i="8"/>
  <c r="D8084" i="8"/>
  <c r="D8087" i="8"/>
  <c r="D8100" i="8"/>
  <c r="D8112" i="8"/>
  <c r="D8117" i="8"/>
  <c r="D8130" i="8"/>
  <c r="D8162" i="8"/>
  <c r="D8170" i="8"/>
  <c r="D8185" i="8"/>
  <c r="D8198" i="8"/>
  <c r="D8202" i="8"/>
  <c r="D8208" i="8"/>
  <c r="D8212" i="8"/>
  <c r="D8217" i="8"/>
  <c r="D8221" i="8"/>
  <c r="D8238" i="8"/>
  <c r="D8251" i="8"/>
  <c r="D8263" i="8"/>
  <c r="D8276" i="8"/>
  <c r="D8281" i="8"/>
  <c r="D8285" i="8"/>
  <c r="D8318" i="8"/>
  <c r="D8323" i="8"/>
  <c r="D8340" i="8"/>
  <c r="D8353" i="8"/>
  <c r="D8377" i="8"/>
  <c r="D8393" i="8"/>
  <c r="D8412" i="8"/>
  <c r="D8420" i="8"/>
  <c r="D8427" i="8"/>
  <c r="D8448" i="8"/>
  <c r="D8452" i="8"/>
  <c r="D8456" i="8"/>
  <c r="D8464" i="8"/>
  <c r="D8473" i="8"/>
  <c r="D8475" i="8"/>
  <c r="D8479" i="8"/>
  <c r="D8484" i="8"/>
  <c r="D8493" i="8"/>
  <c r="D8502" i="8"/>
  <c r="D7481" i="8"/>
  <c r="D7698" i="8"/>
  <c r="D7786" i="8"/>
  <c r="D7853" i="8"/>
  <c r="D7875" i="8"/>
  <c r="D7918" i="8"/>
  <c r="D7960" i="8"/>
  <c r="D7970" i="8"/>
  <c r="D8004" i="8"/>
  <c r="D8031" i="8"/>
  <c r="D8040" i="8"/>
  <c r="D8052" i="8"/>
  <c r="D8097" i="8"/>
  <c r="D8108" i="8"/>
  <c r="D8126" i="8"/>
  <c r="D8148" i="8"/>
  <c r="D8158" i="8"/>
  <c r="D8171" i="8"/>
  <c r="D8176" i="8"/>
  <c r="D8180" i="8"/>
  <c r="D8213" i="8"/>
  <c r="D8230" i="8"/>
  <c r="D8243" i="8"/>
  <c r="D8255" i="8"/>
  <c r="D8268" i="8"/>
  <c r="D8273" i="8"/>
  <c r="D8277" i="8"/>
  <c r="D8306" i="8"/>
  <c r="D8311" i="8"/>
  <c r="D8315" i="8"/>
  <c r="D8319" i="8"/>
  <c r="D8341" i="8"/>
  <c r="D8345" i="8"/>
  <c r="D8389" i="8"/>
  <c r="D8398" i="8"/>
  <c r="D8403" i="8"/>
  <c r="D8424" i="8"/>
  <c r="D8428" i="8"/>
  <c r="D8437" i="8"/>
  <c r="D8444" i="8"/>
  <c r="D8457" i="8"/>
  <c r="D8459" i="8"/>
  <c r="D8462" i="8"/>
  <c r="D8468" i="8"/>
  <c r="D8471" i="8"/>
  <c r="D8480" i="8"/>
  <c r="D8487" i="8"/>
  <c r="D8489" i="8"/>
  <c r="D8496" i="8"/>
  <c r="D8505" i="8"/>
  <c r="D8509" i="8"/>
  <c r="D8516" i="8"/>
  <c r="D8525" i="8"/>
  <c r="D8534" i="8"/>
  <c r="D8543" i="8"/>
  <c r="D8552" i="8"/>
  <c r="D8561" i="8"/>
  <c r="D7417" i="8"/>
  <c r="D7722" i="8"/>
  <c r="D7977" i="8"/>
  <c r="D7991" i="8"/>
  <c r="D8029" i="8"/>
  <c r="D8047" i="8"/>
  <c r="D8157" i="8"/>
  <c r="D8174" i="8"/>
  <c r="D8211" i="8"/>
  <c r="D8228" i="8"/>
  <c r="D8237" i="8"/>
  <c r="D8254" i="8"/>
  <c r="D8279" i="8"/>
  <c r="D8369" i="8"/>
  <c r="D8392" i="8"/>
  <c r="D8430" i="8"/>
  <c r="D8470" i="8"/>
  <c r="D8485" i="8"/>
  <c r="D8490" i="8"/>
  <c r="D8494" i="8"/>
  <c r="D8499" i="8"/>
  <c r="D8503" i="8"/>
  <c r="D8513" i="8"/>
  <c r="D8521" i="8"/>
  <c r="D8523" i="8"/>
  <c r="D8554" i="8"/>
  <c r="D8557" i="8"/>
  <c r="D8560" i="8"/>
  <c r="D8572" i="8"/>
  <c r="D8579" i="8"/>
  <c r="D8588" i="8"/>
  <c r="D8594" i="8"/>
  <c r="D8597" i="8"/>
  <c r="D8611" i="8"/>
  <c r="D8620" i="8"/>
  <c r="D8626" i="8"/>
  <c r="D8629" i="8"/>
  <c r="D8636" i="8"/>
  <c r="D8643" i="8"/>
  <c r="D8652" i="8"/>
  <c r="D8655" i="8"/>
  <c r="D6863" i="8"/>
  <c r="D6868" i="8"/>
  <c r="D6871" i="8"/>
  <c r="D6873" i="8"/>
  <c r="D6882" i="8"/>
  <c r="D6889" i="8"/>
  <c r="D6892" i="8"/>
  <c r="D7627" i="8"/>
  <c r="D7849" i="8"/>
  <c r="D7893" i="8"/>
  <c r="D7930" i="8"/>
  <c r="D8012" i="8"/>
  <c r="D8050" i="8"/>
  <c r="D8067" i="8"/>
  <c r="D8095" i="8"/>
  <c r="D8103" i="8"/>
  <c r="D8121" i="8"/>
  <c r="D8166" i="8"/>
  <c r="D8183" i="8"/>
  <c r="D8220" i="8"/>
  <c r="D8229" i="8"/>
  <c r="D8246" i="8"/>
  <c r="D8271" i="8"/>
  <c r="D8289" i="8"/>
  <c r="D8297" i="8"/>
  <c r="D8322" i="8"/>
  <c r="D8344" i="8"/>
  <c r="D8352" i="8"/>
  <c r="D8361" i="8"/>
  <c r="D8376" i="8"/>
  <c r="D8423" i="8"/>
  <c r="D8436" i="8"/>
  <c r="D8447" i="8"/>
  <c r="D8508" i="8"/>
  <c r="D8519" i="8"/>
  <c r="D8531" i="8"/>
  <c r="D8537" i="8"/>
  <c r="D8542" i="8"/>
  <c r="D8547" i="8"/>
  <c r="D8565" i="8"/>
  <c r="D8577" i="8"/>
  <c r="D8604" i="8"/>
  <c r="D8609" i="8"/>
  <c r="D8632" i="8"/>
  <c r="D8641" i="8"/>
  <c r="D7660" i="8"/>
  <c r="D7745" i="8"/>
  <c r="D7939" i="8"/>
  <c r="D7961" i="8"/>
  <c r="D8033" i="8"/>
  <c r="D8139" i="8"/>
  <c r="D8194" i="8"/>
  <c r="D8222" i="8"/>
  <c r="D8247" i="8"/>
  <c r="D8265" i="8"/>
  <c r="D8298" i="8"/>
  <c r="D8307" i="8"/>
  <c r="D8413" i="8"/>
  <c r="D8418" i="8"/>
  <c r="D8425" i="8"/>
  <c r="D8431" i="8"/>
  <c r="D8438" i="8"/>
  <c r="D8453" i="8"/>
  <c r="D8458" i="8"/>
  <c r="D8465" i="8"/>
  <c r="D8467" i="8"/>
  <c r="D8478" i="8"/>
  <c r="D8482" i="8"/>
  <c r="D8491" i="8"/>
  <c r="D8500" i="8"/>
  <c r="D8524" i="8"/>
  <c r="D8539" i="8"/>
  <c r="D8550" i="8"/>
  <c r="D8558" i="8"/>
  <c r="D8562" i="8"/>
  <c r="D8568" i="8"/>
  <c r="D8570" i="8"/>
  <c r="D8582" i="8"/>
  <c r="D8586" i="8"/>
  <c r="D8591" i="8"/>
  <c r="D8595" i="8"/>
  <c r="D8600" i="8"/>
  <c r="D8614" i="8"/>
  <c r="D8618" i="8"/>
  <c r="D8623" i="8"/>
  <c r="D8627" i="8"/>
  <c r="D8634" i="8"/>
  <c r="D8646" i="8"/>
  <c r="D8650" i="8"/>
  <c r="D6860" i="8"/>
  <c r="D6876" i="8"/>
  <c r="D6887" i="8"/>
  <c r="D6893" i="8"/>
  <c r="D6901" i="8"/>
  <c r="D6906" i="8"/>
  <c r="D6912" i="8"/>
  <c r="D6916" i="8"/>
  <c r="D6920" i="8"/>
  <c r="D6938" i="8"/>
  <c r="D7827" i="8"/>
  <c r="D7984" i="8"/>
  <c r="D8020" i="8"/>
  <c r="D8038" i="8"/>
  <c r="D8073" i="8"/>
  <c r="D8106" i="8"/>
  <c r="D8116" i="8"/>
  <c r="D8125" i="8"/>
  <c r="D8134" i="8"/>
  <c r="D8142" i="8"/>
  <c r="D8151" i="8"/>
  <c r="D8178" i="8"/>
  <c r="D8215" i="8"/>
  <c r="D8233" i="8"/>
  <c r="D8267" i="8"/>
  <c r="D8292" i="8"/>
  <c r="D8300" i="8"/>
  <c r="D8356" i="8"/>
  <c r="D8365" i="8"/>
  <c r="D8372" i="8"/>
  <c r="D8397" i="8"/>
  <c r="D8415" i="8"/>
  <c r="D8439" i="8"/>
  <c r="D8443" i="8"/>
  <c r="D8455" i="8"/>
  <c r="D8472" i="8"/>
  <c r="D8483" i="8"/>
  <c r="D8486" i="8"/>
  <c r="D8492" i="8"/>
  <c r="D8495" i="8"/>
  <c r="D8501" i="8"/>
  <c r="D8504" i="8"/>
  <c r="D8506" i="8"/>
  <c r="D8512" i="8"/>
  <c r="D8514" i="8"/>
  <c r="D8532" i="8"/>
  <c r="D8540" i="8"/>
  <c r="D8548" i="8"/>
  <c r="D8551" i="8"/>
  <c r="D8563" i="8"/>
  <c r="D8566" i="8"/>
  <c r="D8569" i="8"/>
  <c r="D8573" i="8"/>
  <c r="D8580" i="8"/>
  <c r="D8589" i="8"/>
  <c r="D8598" i="8"/>
  <c r="D8607" i="8"/>
  <c r="D8612" i="8"/>
  <c r="D8621" i="8"/>
  <c r="D8630" i="8"/>
  <c r="D8633" i="8"/>
  <c r="D8637" i="8"/>
  <c r="D8644" i="8"/>
  <c r="D6862" i="8"/>
  <c r="D6866" i="8"/>
  <c r="D6870" i="8"/>
  <c r="D6877" i="8"/>
  <c r="D6884" i="8"/>
  <c r="D6890" i="8"/>
  <c r="D6894" i="8"/>
  <c r="D6910" i="8"/>
  <c r="D6914" i="8"/>
  <c r="D6917" i="8"/>
  <c r="D6923" i="8"/>
  <c r="D6934" i="8"/>
  <c r="D7860" i="8"/>
  <c r="D7982" i="8"/>
  <c r="D8053" i="8"/>
  <c r="D8131" i="8"/>
  <c r="D8168" i="8"/>
  <c r="D8239" i="8"/>
  <c r="D8257" i="8"/>
  <c r="D8291" i="8"/>
  <c r="D8324" i="8"/>
  <c r="D8405" i="8"/>
  <c r="D8442" i="8"/>
  <c r="D8454" i="8"/>
  <c r="D8474" i="8"/>
  <c r="D7773" i="8"/>
  <c r="D8059" i="8"/>
  <c r="D8152" i="8"/>
  <c r="D8188" i="8"/>
  <c r="D8225" i="8"/>
  <c r="D8259" i="8"/>
  <c r="D8388" i="8"/>
  <c r="D8408" i="8"/>
  <c r="D8433" i="8"/>
  <c r="D8469" i="8"/>
  <c r="D8522" i="8"/>
  <c r="D8528" i="8"/>
  <c r="D8583" i="8"/>
  <c r="D8592" i="8"/>
  <c r="D8601" i="8"/>
  <c r="D8605" i="8"/>
  <c r="D8615" i="8"/>
  <c r="D8624" i="8"/>
  <c r="D7585" i="8"/>
  <c r="D8101" i="8"/>
  <c r="D8135" i="8"/>
  <c r="D8153" i="8"/>
  <c r="D8209" i="8"/>
  <c r="D8260" i="8"/>
  <c r="D8294" i="8"/>
  <c r="D8358" i="8"/>
  <c r="D8374" i="8"/>
  <c r="D8463" i="8"/>
  <c r="D8476" i="8"/>
  <c r="D8533" i="8"/>
  <c r="D8549" i="8"/>
  <c r="D8559" i="8"/>
  <c r="D8574" i="8"/>
  <c r="D7606" i="8"/>
  <c r="D7791" i="8"/>
  <c r="D7879" i="8"/>
  <c r="D8119" i="8"/>
  <c r="D8136" i="8"/>
  <c r="D8172" i="8"/>
  <c r="D8227" i="8"/>
  <c r="D8261" i="8"/>
  <c r="D8278" i="8"/>
  <c r="D8327" i="8"/>
  <c r="D8359" i="8"/>
  <c r="D8421" i="8"/>
  <c r="D8445" i="8"/>
  <c r="D8477" i="8"/>
  <c r="D8507" i="8"/>
  <c r="D8518" i="8"/>
  <c r="D8538" i="8"/>
  <c r="D8544" i="8"/>
  <c r="D8564" i="8"/>
  <c r="D8606" i="8"/>
  <c r="D6861" i="8"/>
  <c r="D6881" i="8"/>
  <c r="D6891" i="8"/>
  <c r="D6895" i="8"/>
  <c r="D6903" i="8"/>
  <c r="D8071" i="8"/>
  <c r="D8177" i="8"/>
  <c r="D8214" i="8"/>
  <c r="D8378" i="8"/>
  <c r="D8527" i="8"/>
  <c r="D8545" i="8"/>
  <c r="D8613" i="8"/>
  <c r="D8625" i="8"/>
  <c r="D8649" i="8"/>
  <c r="D8653" i="8"/>
  <c r="D7358" i="8"/>
  <c r="D6869" i="8"/>
  <c r="D6878" i="8"/>
  <c r="D6918" i="8"/>
  <c r="D6921" i="8"/>
  <c r="D6925" i="8"/>
  <c r="D6936" i="8"/>
  <c r="D6939" i="8"/>
  <c r="D6950" i="8"/>
  <c r="D6955" i="8"/>
  <c r="D6959" i="8"/>
  <c r="D6964" i="8"/>
  <c r="D6971" i="8"/>
  <c r="D6974" i="8"/>
  <c r="D6994" i="8"/>
  <c r="D6996" i="8"/>
  <c r="D6999" i="8"/>
  <c r="D7003" i="8"/>
  <c r="D7008" i="8"/>
  <c r="D7022" i="8"/>
  <c r="D7040" i="8"/>
  <c r="D7051" i="8"/>
  <c r="D7053" i="8"/>
  <c r="D7066" i="8"/>
  <c r="D7074" i="8"/>
  <c r="D7081" i="8"/>
  <c r="D7090" i="8"/>
  <c r="D7095" i="8"/>
  <c r="D7098" i="8"/>
  <c r="D7100" i="8"/>
  <c r="D7103" i="8"/>
  <c r="D7109" i="8"/>
  <c r="D7138" i="8"/>
  <c r="D7150" i="8"/>
  <c r="D7153" i="8"/>
  <c r="D7693" i="8"/>
  <c r="D7912" i="8"/>
  <c r="D8074" i="8"/>
  <c r="D8107" i="8"/>
  <c r="D8143" i="8"/>
  <c r="D8179" i="8"/>
  <c r="D8284" i="8"/>
  <c r="D8381" i="8"/>
  <c r="D8460" i="8"/>
  <c r="D8511" i="8"/>
  <c r="D8529" i="8"/>
  <c r="D8536" i="8"/>
  <c r="D8553" i="8"/>
  <c r="D8608" i="8"/>
  <c r="D8619" i="8"/>
  <c r="D8638" i="8"/>
  <c r="D8654" i="8"/>
  <c r="D6897" i="8"/>
  <c r="D6902" i="8"/>
  <c r="D6911" i="8"/>
  <c r="D6926" i="8"/>
  <c r="D6929" i="8"/>
  <c r="D6932" i="8"/>
  <c r="D6943" i="8"/>
  <c r="D6947" i="8"/>
  <c r="D6953" i="8"/>
  <c r="D6961" i="8"/>
  <c r="D6965" i="8"/>
  <c r="D6983" i="8"/>
  <c r="D6985" i="8"/>
  <c r="D6988" i="8"/>
  <c r="D7010" i="8"/>
  <c r="D7024" i="8"/>
  <c r="D7026" i="8"/>
  <c r="D7028" i="8"/>
  <c r="D7032" i="8"/>
  <c r="D7035" i="8"/>
  <c r="D7037" i="8"/>
  <c r="D7045" i="8"/>
  <c r="D7048" i="8"/>
  <c r="D7054" i="8"/>
  <c r="D7060" i="8"/>
  <c r="D7064" i="8"/>
  <c r="D7072" i="8"/>
  <c r="D7084" i="8"/>
  <c r="D7086" i="8"/>
  <c r="D7101" i="8"/>
  <c r="D7106" i="8"/>
  <c r="D7115" i="8"/>
  <c r="D7123" i="8"/>
  <c r="D7130" i="8"/>
  <c r="D7141" i="8"/>
  <c r="D7158" i="8"/>
  <c r="D7164" i="8"/>
  <c r="D7171" i="8"/>
  <c r="D7173" i="8"/>
  <c r="D7177" i="8"/>
  <c r="D7185" i="8"/>
  <c r="D7195" i="8"/>
  <c r="D7204" i="8"/>
  <c r="D7213" i="8"/>
  <c r="D7919" i="8"/>
  <c r="D8006" i="8"/>
  <c r="D8076" i="8"/>
  <c r="D8181" i="8"/>
  <c r="D8286" i="8"/>
  <c r="D8349" i="8"/>
  <c r="D8416" i="8"/>
  <c r="D8440" i="8"/>
  <c r="D8520" i="8"/>
  <c r="D8555" i="8"/>
  <c r="D8584" i="8"/>
  <c r="D8590" i="8"/>
  <c r="D8602" i="8"/>
  <c r="D8639" i="8"/>
  <c r="D8645" i="8"/>
  <c r="D6859" i="8"/>
  <c r="D6865" i="8"/>
  <c r="D6874" i="8"/>
  <c r="D6879" i="8"/>
  <c r="D6883" i="8"/>
  <c r="D6933" i="8"/>
  <c r="D6945" i="8"/>
  <c r="D6966" i="8"/>
  <c r="D6979" i="8"/>
  <c r="D7001" i="8"/>
  <c r="D7004" i="8"/>
  <c r="D7006" i="8"/>
  <c r="D7011" i="8"/>
  <c r="D7043" i="8"/>
  <c r="D7055" i="8"/>
  <c r="D7061" i="8"/>
  <c r="D7067" i="8"/>
  <c r="D7069" i="8"/>
  <c r="D7077" i="8"/>
  <c r="D7089" i="8"/>
  <c r="D7096" i="8"/>
  <c r="D7112" i="8"/>
  <c r="D7116" i="8"/>
  <c r="D7120" i="8"/>
  <c r="D7124" i="8"/>
  <c r="D7126" i="8"/>
  <c r="D7131" i="8"/>
  <c r="D7143" i="8"/>
  <c r="D7146" i="8"/>
  <c r="D7180" i="8"/>
  <c r="D7182" i="8"/>
  <c r="D7192" i="8"/>
  <c r="D7201" i="8"/>
  <c r="D7208" i="8"/>
  <c r="D8039" i="8"/>
  <c r="D8161" i="8"/>
  <c r="D8426" i="8"/>
  <c r="D8488" i="8"/>
  <c r="D8498" i="8"/>
  <c r="D8603" i="8"/>
  <c r="D8610" i="8"/>
  <c r="D8617" i="8"/>
  <c r="D8628" i="8"/>
  <c r="D8647" i="8"/>
  <c r="D8651" i="8"/>
  <c r="D8657" i="8"/>
  <c r="D6867" i="8"/>
  <c r="D6872" i="8"/>
  <c r="D6886" i="8"/>
  <c r="D6896" i="8"/>
  <c r="D6915" i="8"/>
  <c r="D6930" i="8"/>
  <c r="D6935" i="8"/>
  <c r="D6944" i="8"/>
  <c r="D6954" i="8"/>
  <c r="D6962" i="8"/>
  <c r="D6968" i="8"/>
  <c r="D6980" i="8"/>
  <c r="D6993" i="8"/>
  <c r="D7000" i="8"/>
  <c r="D7002" i="8"/>
  <c r="D7009" i="8"/>
  <c r="D7023" i="8"/>
  <c r="D7030" i="8"/>
  <c r="D7034" i="8"/>
  <c r="D7049" i="8"/>
  <c r="D7052" i="8"/>
  <c r="D7056" i="8"/>
  <c r="D7065" i="8"/>
  <c r="D7082" i="8"/>
  <c r="D7088" i="8"/>
  <c r="D7099" i="8"/>
  <c r="D7110" i="8"/>
  <c r="D7113" i="8"/>
  <c r="D7121" i="8"/>
  <c r="D7125" i="8"/>
  <c r="D7132" i="8"/>
  <c r="D7137" i="8"/>
  <c r="D7166" i="8"/>
  <c r="D7172" i="8"/>
  <c r="D7176" i="8"/>
  <c r="D7181" i="8"/>
  <c r="D7186" i="8"/>
  <c r="D7193" i="8"/>
  <c r="D7198" i="8"/>
  <c r="D7202" i="8"/>
  <c r="D7710" i="8"/>
  <c r="D8109" i="8"/>
  <c r="D8252" i="8"/>
  <c r="D8320" i="8"/>
  <c r="D8497" i="8"/>
  <c r="D8546" i="8"/>
  <c r="D8578" i="8"/>
  <c r="D8640" i="8"/>
  <c r="D6898" i="8"/>
  <c r="D6907" i="8"/>
  <c r="D6922" i="8"/>
  <c r="D6937" i="8"/>
  <c r="D6960" i="8"/>
  <c r="D6969" i="8"/>
  <c r="D6997" i="8"/>
  <c r="D7012" i="8"/>
  <c r="D7038" i="8"/>
  <c r="D7073" i="8"/>
  <c r="D7087" i="8"/>
  <c r="D7091" i="8"/>
  <c r="D7097" i="8"/>
  <c r="D7102" i="8"/>
  <c r="D7118" i="8"/>
  <c r="D7134" i="8"/>
  <c r="D7139" i="8"/>
  <c r="D7144" i="8"/>
  <c r="D7149" i="8"/>
  <c r="D7154" i="8"/>
  <c r="D7175" i="8"/>
  <c r="D7187" i="8"/>
  <c r="D7199" i="8"/>
  <c r="D7207" i="8"/>
  <c r="D7212" i="8"/>
  <c r="D7222" i="8"/>
  <c r="D7225" i="8"/>
  <c r="D7234" i="8"/>
  <c r="D7240" i="8"/>
  <c r="D7249" i="8"/>
  <c r="D7263" i="8"/>
  <c r="D7265" i="8"/>
  <c r="D7280" i="8"/>
  <c r="D7282" i="8"/>
  <c r="D7285" i="8"/>
  <c r="D7287" i="8"/>
  <c r="D7302" i="8"/>
  <c r="D7317" i="8"/>
  <c r="D7334" i="8"/>
  <c r="D7336" i="8"/>
  <c r="D7340" i="8"/>
  <c r="D7347" i="8"/>
  <c r="D7354" i="8"/>
  <c r="D5861" i="8"/>
  <c r="D5866" i="8"/>
  <c r="D5876" i="8"/>
  <c r="D5879" i="8"/>
  <c r="D5884" i="8"/>
  <c r="D5887" i="8"/>
  <c r="D5891" i="8"/>
  <c r="D5894" i="8"/>
  <c r="D5920" i="8"/>
  <c r="D5948" i="8"/>
  <c r="D5952" i="8"/>
  <c r="D5963" i="8"/>
  <c r="D5968" i="8"/>
  <c r="D5995" i="8"/>
  <c r="D6000" i="8"/>
  <c r="D6009" i="8"/>
  <c r="D6022" i="8"/>
  <c r="D6029" i="8"/>
  <c r="D6037" i="8"/>
  <c r="D6041" i="8"/>
  <c r="D6061" i="8"/>
  <c r="D6065" i="8"/>
  <c r="D6067" i="8"/>
  <c r="D6074" i="8"/>
  <c r="D6076" i="8"/>
  <c r="D6100" i="8"/>
  <c r="D6107" i="8"/>
  <c r="D6111" i="8"/>
  <c r="D6122" i="8"/>
  <c r="D6128" i="8"/>
  <c r="D6134" i="8"/>
  <c r="D6146" i="8"/>
  <c r="D6153" i="8"/>
  <c r="D6156" i="8"/>
  <c r="D6164" i="8"/>
  <c r="D6177" i="8"/>
  <c r="D6183" i="8"/>
  <c r="D6188" i="8"/>
  <c r="D6194" i="8"/>
  <c r="D6206" i="8"/>
  <c r="D6210" i="8"/>
  <c r="D6217" i="8"/>
  <c r="D6223" i="8"/>
  <c r="D6230" i="8"/>
  <c r="D6236" i="8"/>
  <c r="D6240" i="8"/>
  <c r="D6244" i="8"/>
  <c r="D6252" i="8"/>
  <c r="D6278" i="8"/>
  <c r="D6281" i="8"/>
  <c r="D6284" i="8"/>
  <c r="D6287" i="8"/>
  <c r="D6291" i="8"/>
  <c r="D6307" i="8"/>
  <c r="D6314" i="8"/>
  <c r="D6327" i="8"/>
  <c r="D6330" i="8"/>
  <c r="D6333" i="8"/>
  <c r="D6336" i="8"/>
  <c r="D6343" i="8"/>
  <c r="D6356" i="8"/>
  <c r="D8123" i="8"/>
  <c r="D8195" i="8"/>
  <c r="D8515" i="8"/>
  <c r="D8530" i="8"/>
  <c r="D8616" i="8"/>
  <c r="D6880" i="8"/>
  <c r="D6899" i="8"/>
  <c r="D6948" i="8"/>
  <c r="D6975" i="8"/>
  <c r="D6984" i="8"/>
  <c r="D6989" i="8"/>
  <c r="D6998" i="8"/>
  <c r="D7007" i="8"/>
  <c r="D7017" i="8"/>
  <c r="D7027" i="8"/>
  <c r="D7033" i="8"/>
  <c r="D7062" i="8"/>
  <c r="D7078" i="8"/>
  <c r="D7092" i="8"/>
  <c r="D7107" i="8"/>
  <c r="D7128" i="8"/>
  <c r="D7140" i="8"/>
  <c r="D7159" i="8"/>
  <c r="D7168" i="8"/>
  <c r="D7179" i="8"/>
  <c r="D7191" i="8"/>
  <c r="D7196" i="8"/>
  <c r="D7200" i="8"/>
  <c r="D7205" i="8"/>
  <c r="D7209" i="8"/>
  <c r="D7216" i="8"/>
  <c r="D7233" i="8"/>
  <c r="D7235" i="8"/>
  <c r="D7237" i="8"/>
  <c r="D7254" i="8"/>
  <c r="D7258" i="8"/>
  <c r="D7260" i="8"/>
  <c r="D7274" i="8"/>
  <c r="D7290" i="8"/>
  <c r="D7292" i="8"/>
  <c r="D7300" i="8"/>
  <c r="D7303" i="8"/>
  <c r="D7305" i="8"/>
  <c r="D7307" i="8"/>
  <c r="D7315" i="8"/>
  <c r="D7321" i="8"/>
  <c r="D7342" i="8"/>
  <c r="D7344" i="8"/>
  <c r="D7348" i="8"/>
  <c r="D7355" i="8"/>
  <c r="D5864" i="8"/>
  <c r="D5869" i="8"/>
  <c r="D5874" i="8"/>
  <c r="D5877" i="8"/>
  <c r="D5882" i="8"/>
  <c r="D5899" i="8"/>
  <c r="D5907" i="8"/>
  <c r="D5913" i="8"/>
  <c r="D5918" i="8"/>
  <c r="D5931" i="8"/>
  <c r="D5938" i="8"/>
  <c r="D5945" i="8"/>
  <c r="D5950" i="8"/>
  <c r="D5953" i="8"/>
  <c r="D5955" i="8"/>
  <c r="D5958" i="8"/>
  <c r="D5960" i="8"/>
  <c r="D5972" i="8"/>
  <c r="D5988" i="8"/>
  <c r="D5990" i="8"/>
  <c r="D6011" i="8"/>
  <c r="D6014" i="8"/>
  <c r="D6016" i="8"/>
  <c r="D6018" i="8"/>
  <c r="D6032" i="8"/>
  <c r="D6043" i="8"/>
  <c r="D6048" i="8"/>
  <c r="D6050" i="8"/>
  <c r="D6054" i="8"/>
  <c r="D6070" i="8"/>
  <c r="D6077" i="8"/>
  <c r="D6081" i="8"/>
  <c r="D6087" i="8"/>
  <c r="D6092" i="8"/>
  <c r="D6095" i="8"/>
  <c r="D6123" i="8"/>
  <c r="D6126" i="8"/>
  <c r="D6131" i="8"/>
  <c r="D6135" i="8"/>
  <c r="D6137" i="8"/>
  <c r="D6140" i="8"/>
  <c r="D6144" i="8"/>
  <c r="D6147" i="8"/>
  <c r="D6149" i="8"/>
  <c r="D6162" i="8"/>
  <c r="D6168" i="8"/>
  <c r="D6175" i="8"/>
  <c r="D6180" i="8"/>
  <c r="D6185" i="8"/>
  <c r="D6190" i="8"/>
  <c r="D6195" i="8"/>
  <c r="D6200" i="8"/>
  <c r="D6213" i="8"/>
  <c r="D6218" i="8"/>
  <c r="D6232" i="8"/>
  <c r="D6234" i="8"/>
  <c r="D6237" i="8"/>
  <c r="D6255" i="8"/>
  <c r="D6258" i="8"/>
  <c r="D6274" i="8"/>
  <c r="D6285" i="8"/>
  <c r="D6288" i="8"/>
  <c r="D6292" i="8"/>
  <c r="D6294" i="8"/>
  <c r="D6304" i="8"/>
  <c r="D6308" i="8"/>
  <c r="D6325" i="8"/>
  <c r="D6331" i="8"/>
  <c r="D6337" i="8"/>
  <c r="D6344" i="8"/>
  <c r="D6346" i="8"/>
  <c r="D6349" i="8"/>
  <c r="D6353" i="8"/>
  <c r="D8199" i="8"/>
  <c r="D8269" i="8"/>
  <c r="D8400" i="8"/>
  <c r="D8450" i="8"/>
  <c r="D8517" i="8"/>
  <c r="D8535" i="8"/>
  <c r="D8567" i="8"/>
  <c r="D8581" i="8"/>
  <c r="D8593" i="8"/>
  <c r="D6908" i="8"/>
  <c r="D6924" i="8"/>
  <c r="D6931" i="8"/>
  <c r="D6949" i="8"/>
  <c r="D6976" i="8"/>
  <c r="D6990" i="8"/>
  <c r="D7013" i="8"/>
  <c r="D7018" i="8"/>
  <c r="D7039" i="8"/>
  <c r="D7050" i="8"/>
  <c r="D7057" i="8"/>
  <c r="D7083" i="8"/>
  <c r="D7108" i="8"/>
  <c r="D7114" i="8"/>
  <c r="D7119" i="8"/>
  <c r="D7135" i="8"/>
  <c r="D7155" i="8"/>
  <c r="D7165" i="8"/>
  <c r="D7169" i="8"/>
  <c r="D7184" i="8"/>
  <c r="D7188" i="8"/>
  <c r="D7217" i="8"/>
  <c r="D7220" i="8"/>
  <c r="D7245" i="8"/>
  <c r="D7251" i="8"/>
  <c r="D7268" i="8"/>
  <c r="D7270" i="8"/>
  <c r="D7308" i="8"/>
  <c r="D7310" i="8"/>
  <c r="D7312" i="8"/>
  <c r="D7319" i="8"/>
  <c r="D7322" i="8"/>
  <c r="D7325" i="8"/>
  <c r="D7350" i="8"/>
  <c r="D7352" i="8"/>
  <c r="D7356" i="8"/>
  <c r="D5872" i="8"/>
  <c r="D5880" i="8"/>
  <c r="D5885" i="8"/>
  <c r="D5892" i="8"/>
  <c r="D5895" i="8"/>
  <c r="D5902" i="8"/>
  <c r="D5921" i="8"/>
  <c r="D5923" i="8"/>
  <c r="D5926" i="8"/>
  <c r="D5928" i="8"/>
  <c r="D5936" i="8"/>
  <c r="D5942" i="8"/>
  <c r="D5961" i="8"/>
  <c r="D5974" i="8"/>
  <c r="D5980" i="8"/>
  <c r="D5982" i="8"/>
  <c r="D5993" i="8"/>
  <c r="D6002" i="8"/>
  <c r="D6023" i="8"/>
  <c r="D6046" i="8"/>
  <c r="D6055" i="8"/>
  <c r="D6079" i="8"/>
  <c r="D6082" i="8"/>
  <c r="D6085" i="8"/>
  <c r="D6088" i="8"/>
  <c r="D6093" i="8"/>
  <c r="D6097" i="8"/>
  <c r="D6113" i="8"/>
  <c r="D6116" i="8"/>
  <c r="D6129" i="8"/>
  <c r="D6132" i="8"/>
  <c r="D6138" i="8"/>
  <c r="D6158" i="8"/>
  <c r="D6165" i="8"/>
  <c r="D6173" i="8"/>
  <c r="D6181" i="8"/>
  <c r="D6203" i="8"/>
  <c r="D6208" i="8"/>
  <c r="D6211" i="8"/>
  <c r="D6221" i="8"/>
  <c r="D6229" i="8"/>
  <c r="D6241" i="8"/>
  <c r="D6249" i="8"/>
  <c r="D6253" i="8"/>
  <c r="D6259" i="8"/>
  <c r="D6264" i="8"/>
  <c r="D6270" i="8"/>
  <c r="D6279" i="8"/>
  <c r="D6282" i="8"/>
  <c r="D6295" i="8"/>
  <c r="D6298" i="8"/>
  <c r="D6315" i="8"/>
  <c r="D6320" i="8"/>
  <c r="D6323" i="8"/>
  <c r="D6328" i="8"/>
  <c r="D6338" i="8"/>
  <c r="D6341" i="8"/>
  <c r="D6350" i="8"/>
  <c r="D6357" i="8"/>
  <c r="D8160" i="8"/>
  <c r="D8299" i="8"/>
  <c r="D8622" i="8"/>
  <c r="D6875" i="8"/>
  <c r="D6885" i="8"/>
  <c r="D6904" i="8"/>
  <c r="D6927" i="8"/>
  <c r="D6941" i="8"/>
  <c r="D6952" i="8"/>
  <c r="D6957" i="8"/>
  <c r="D6973" i="8"/>
  <c r="D6982" i="8"/>
  <c r="D7015" i="8"/>
  <c r="D7020" i="8"/>
  <c r="D7046" i="8"/>
  <c r="D7070" i="8"/>
  <c r="D7080" i="8"/>
  <c r="D7094" i="8"/>
  <c r="D7104" i="8"/>
  <c r="D7157" i="8"/>
  <c r="D7162" i="8"/>
  <c r="D7194" i="8"/>
  <c r="D7206" i="8"/>
  <c r="D7214" i="8"/>
  <c r="D7224" i="8"/>
  <c r="D7239" i="8"/>
  <c r="D7241" i="8"/>
  <c r="D7248" i="8"/>
  <c r="D7250" i="8"/>
  <c r="D7252" i="8"/>
  <c r="D7262" i="8"/>
  <c r="D7264" i="8"/>
  <c r="D7283" i="8"/>
  <c r="D7298" i="8"/>
  <c r="D7309" i="8"/>
  <c r="D7318" i="8"/>
  <c r="D7320" i="8"/>
  <c r="D7335" i="8"/>
  <c r="D7337" i="8"/>
  <c r="D7349" i="8"/>
  <c r="D5862" i="8"/>
  <c r="D5865" i="8"/>
  <c r="D5867" i="8"/>
  <c r="D5901" i="8"/>
  <c r="D5911" i="8"/>
  <c r="D5914" i="8"/>
  <c r="D5922" i="8"/>
  <c r="D5925" i="8"/>
  <c r="D5927" i="8"/>
  <c r="D5930" i="8"/>
  <c r="D5946" i="8"/>
  <c r="D5964" i="8"/>
  <c r="D5970" i="8"/>
  <c r="D5978" i="8"/>
  <c r="D5986" i="8"/>
  <c r="D5989" i="8"/>
  <c r="D5992" i="8"/>
  <c r="D5994" i="8"/>
  <c r="D6001" i="8"/>
  <c r="D6003" i="8"/>
  <c r="D6013" i="8"/>
  <c r="D6019" i="8"/>
  <c r="D6031" i="8"/>
  <c r="D6038" i="8"/>
  <c r="D6051" i="8"/>
  <c r="D6066" i="8"/>
  <c r="D6075" i="8"/>
  <c r="D6078" i="8"/>
  <c r="D6083" i="8"/>
  <c r="D6096" i="8"/>
  <c r="D6109" i="8"/>
  <c r="D6112" i="8"/>
  <c r="D6114" i="8"/>
  <c r="D6125" i="8"/>
  <c r="D6130" i="8"/>
  <c r="D6141" i="8"/>
  <c r="D6148" i="8"/>
  <c r="D6150" i="8"/>
  <c r="D6157" i="8"/>
  <c r="D6161" i="8"/>
  <c r="D6169" i="8"/>
  <c r="D6179" i="8"/>
  <c r="D6184" i="8"/>
  <c r="D6189" i="8"/>
  <c r="D6196" i="8"/>
  <c r="D6201" i="8"/>
  <c r="D6207" i="8"/>
  <c r="D6214" i="8"/>
  <c r="D6220" i="8"/>
  <c r="D6224" i="8"/>
  <c r="D6238" i="8"/>
  <c r="D6243" i="8"/>
  <c r="D6245" i="8"/>
  <c r="D6247" i="8"/>
  <c r="D6251" i="8"/>
  <c r="D6257" i="8"/>
  <c r="D6290" i="8"/>
  <c r="D6309" i="8"/>
  <c r="D6312" i="8"/>
  <c r="D6318" i="8"/>
  <c r="D6332" i="8"/>
  <c r="D6334" i="8"/>
  <c r="D6342" i="8"/>
  <c r="D6359" i="8"/>
  <c r="D8127" i="8"/>
  <c r="D8481" i="8"/>
  <c r="D8631" i="8"/>
  <c r="D6909" i="8"/>
  <c r="D6970" i="8"/>
  <c r="D6981" i="8"/>
  <c r="D7063" i="8"/>
  <c r="D7093" i="8"/>
  <c r="D7145" i="8"/>
  <c r="D7189" i="8"/>
  <c r="D7221" i="8"/>
  <c r="D7226" i="8"/>
  <c r="D7242" i="8"/>
  <c r="D7256" i="8"/>
  <c r="D7271" i="8"/>
  <c r="D7275" i="8"/>
  <c r="D7281" i="8"/>
  <c r="D7286" i="8"/>
  <c r="D7329" i="8"/>
  <c r="D5890" i="8"/>
  <c r="D5896" i="8"/>
  <c r="D5900" i="8"/>
  <c r="D5917" i="8"/>
  <c r="D5956" i="8"/>
  <c r="D5977" i="8"/>
  <c r="D5998" i="8"/>
  <c r="D6008" i="8"/>
  <c r="D6020" i="8"/>
  <c r="D6034" i="8"/>
  <c r="D6040" i="8"/>
  <c r="D6052" i="8"/>
  <c r="D6071" i="8"/>
  <c r="D7925" i="8"/>
  <c r="D8556" i="8"/>
  <c r="D8585" i="8"/>
  <c r="D8656" i="8"/>
  <c r="D6940" i="8"/>
  <c r="D6951" i="8"/>
  <c r="D6972" i="8"/>
  <c r="D6991" i="8"/>
  <c r="D7019" i="8"/>
  <c r="D7029" i="8"/>
  <c r="D7041" i="8"/>
  <c r="D7075" i="8"/>
  <c r="D7136" i="8"/>
  <c r="D7156" i="8"/>
  <c r="D7197" i="8"/>
  <c r="D7230" i="8"/>
  <c r="D7238" i="8"/>
  <c r="D7247" i="8"/>
  <c r="D7257" i="8"/>
  <c r="D7261" i="8"/>
  <c r="D7276" i="8"/>
  <c r="D7291" i="8"/>
  <c r="D7296" i="8"/>
  <c r="D7316" i="8"/>
  <c r="D7330" i="8"/>
  <c r="D7341" i="8"/>
  <c r="D5859" i="8"/>
  <c r="D5906" i="8"/>
  <c r="D5910" i="8"/>
  <c r="D5941" i="8"/>
  <c r="D5957" i="8"/>
  <c r="D5962" i="8"/>
  <c r="D5966" i="8"/>
  <c r="D5983" i="8"/>
  <c r="D6012" i="8"/>
  <c r="D6025" i="8"/>
  <c r="D6030" i="8"/>
  <c r="D6035" i="8"/>
  <c r="D6044" i="8"/>
  <c r="D8200" i="8"/>
  <c r="D8642" i="8"/>
  <c r="D6864" i="8"/>
  <c r="D6900" i="8"/>
  <c r="D6967" i="8"/>
  <c r="D7044" i="8"/>
  <c r="D7058" i="8"/>
  <c r="D7068" i="8"/>
  <c r="D7079" i="8"/>
  <c r="D7129" i="8"/>
  <c r="D7160" i="8"/>
  <c r="D7218" i="8"/>
  <c r="D7223" i="8"/>
  <c r="D7228" i="8"/>
  <c r="D7273" i="8"/>
  <c r="D7288" i="8"/>
  <c r="D7293" i="8"/>
  <c r="D7323" i="8"/>
  <c r="D7333" i="8"/>
  <c r="D6858" i="8"/>
  <c r="D5888" i="8"/>
  <c r="D5893" i="8"/>
  <c r="D5908" i="8"/>
  <c r="D5929" i="8"/>
  <c r="D5939" i="8"/>
  <c r="D5985" i="8"/>
  <c r="D5991" i="8"/>
  <c r="D5996" i="8"/>
  <c r="D6028" i="8"/>
  <c r="D6060" i="8"/>
  <c r="D6064" i="8"/>
  <c r="D6068" i="8"/>
  <c r="D6098" i="8"/>
  <c r="D6103" i="8"/>
  <c r="D6119" i="8"/>
  <c r="D6154" i="8"/>
  <c r="D6167" i="8"/>
  <c r="D6171" i="8"/>
  <c r="D6186" i="8"/>
  <c r="D6216" i="8"/>
  <c r="D6226" i="8"/>
  <c r="D6231" i="8"/>
  <c r="D6239" i="8"/>
  <c r="D6250" i="8"/>
  <c r="D6256" i="8"/>
  <c r="D6268" i="8"/>
  <c r="D6299" i="8"/>
  <c r="D6305" i="8"/>
  <c r="D6310" i="8"/>
  <c r="D8077" i="8"/>
  <c r="D8351" i="8"/>
  <c r="D8461" i="8"/>
  <c r="D8571" i="8"/>
  <c r="D8596" i="8"/>
  <c r="D6919" i="8"/>
  <c r="D6956" i="8"/>
  <c r="D6977" i="8"/>
  <c r="D6986" i="8"/>
  <c r="D6995" i="8"/>
  <c r="D7014" i="8"/>
  <c r="D7059" i="8"/>
  <c r="D7151" i="8"/>
  <c r="D7161" i="8"/>
  <c r="D7170" i="8"/>
  <c r="D7210" i="8"/>
  <c r="D7232" i="8"/>
  <c r="D7236" i="8"/>
  <c r="D7259" i="8"/>
  <c r="D7278" i="8"/>
  <c r="D7289" i="8"/>
  <c r="D7294" i="8"/>
  <c r="D7304" i="8"/>
  <c r="D7327" i="8"/>
  <c r="D5898" i="8"/>
  <c r="D5903" i="8"/>
  <c r="D5924" i="8"/>
  <c r="D5934" i="8"/>
  <c r="D5943" i="8"/>
  <c r="D5949" i="8"/>
  <c r="D5954" i="8"/>
  <c r="D5959" i="8"/>
  <c r="D5969" i="8"/>
  <c r="D5975" i="8"/>
  <c r="D6006" i="8"/>
  <c r="D6010" i="8"/>
  <c r="D6042" i="8"/>
  <c r="D6069" i="8"/>
  <c r="D6073" i="8"/>
  <c r="D6928" i="8"/>
  <c r="D7031" i="8"/>
  <c r="D7117" i="8"/>
  <c r="D7174" i="8"/>
  <c r="D7190" i="8"/>
  <c r="D7266" i="8"/>
  <c r="D7345" i="8"/>
  <c r="D7357" i="8"/>
  <c r="D5875" i="8"/>
  <c r="D5947" i="8"/>
  <c r="D5967" i="8"/>
  <c r="D6017" i="8"/>
  <c r="D6026" i="8"/>
  <c r="D6045" i="8"/>
  <c r="D6091" i="8"/>
  <c r="D6115" i="8"/>
  <c r="D6145" i="8"/>
  <c r="D6155" i="8"/>
  <c r="D6160" i="8"/>
  <c r="D6198" i="8"/>
  <c r="D6222" i="8"/>
  <c r="D6227" i="8"/>
  <c r="D6242" i="8"/>
  <c r="D6254" i="8"/>
  <c r="D6262" i="8"/>
  <c r="D6289" i="8"/>
  <c r="D6303" i="8"/>
  <c r="D6311" i="8"/>
  <c r="D6352" i="8"/>
  <c r="D6363" i="8"/>
  <c r="D6370" i="8"/>
  <c r="D6374" i="8"/>
  <c r="D6377" i="8"/>
  <c r="D6386" i="8"/>
  <c r="D6392" i="8"/>
  <c r="D6394" i="8"/>
  <c r="D6398" i="8"/>
  <c r="D6406" i="8"/>
  <c r="D6409" i="8"/>
  <c r="D6411" i="8"/>
  <c r="D6415" i="8"/>
  <c r="D6421" i="8"/>
  <c r="D6424" i="8"/>
  <c r="D6427" i="8"/>
  <c r="D6434" i="8"/>
  <c r="D6438" i="8"/>
  <c r="D6455" i="8"/>
  <c r="D6459" i="8"/>
  <c r="D6468" i="8"/>
  <c r="D6474" i="8"/>
  <c r="D6483" i="8"/>
  <c r="D6488" i="8"/>
  <c r="D6492" i="8"/>
  <c r="D6497" i="8"/>
  <c r="D6506" i="8"/>
  <c r="D6511" i="8"/>
  <c r="D6523" i="8"/>
  <c r="D6529" i="8"/>
  <c r="D6534" i="8"/>
  <c r="D6542" i="8"/>
  <c r="D6547" i="8"/>
  <c r="D6550" i="8"/>
  <c r="D6553" i="8"/>
  <c r="D6563" i="8"/>
  <c r="D6570" i="8"/>
  <c r="D6577" i="8"/>
  <c r="D6596" i="8"/>
  <c r="D6598" i="8"/>
  <c r="D6622" i="8"/>
  <c r="D6633" i="8"/>
  <c r="D6645" i="8"/>
  <c r="D6655" i="8"/>
  <c r="D6667" i="8"/>
  <c r="D6685" i="8"/>
  <c r="D6699" i="8"/>
  <c r="D6701" i="8"/>
  <c r="D6711" i="8"/>
  <c r="D6721" i="8"/>
  <c r="D6732" i="8"/>
  <c r="D6739" i="8"/>
  <c r="D6743" i="8"/>
  <c r="D6755" i="8"/>
  <c r="D6758" i="8"/>
  <c r="D6777" i="8"/>
  <c r="D6788" i="8"/>
  <c r="D6792" i="8"/>
  <c r="D6797" i="8"/>
  <c r="D6801" i="8"/>
  <c r="D6815" i="8"/>
  <c r="D6825" i="8"/>
  <c r="D6831" i="8"/>
  <c r="D6834" i="8"/>
  <c r="D6854" i="8"/>
  <c r="D6856" i="8"/>
  <c r="D6582" i="8"/>
  <c r="D6586" i="8"/>
  <c r="D6591" i="8"/>
  <c r="D6601" i="8"/>
  <c r="D6610" i="8"/>
  <c r="D6614" i="8"/>
  <c r="D6617" i="8"/>
  <c r="D6620" i="8"/>
  <c r="D6624" i="8"/>
  <c r="D6631" i="8"/>
  <c r="D6634" i="8"/>
  <c r="D6641" i="8"/>
  <c r="D6643" i="8"/>
  <c r="D6651" i="8"/>
  <c r="D6660" i="8"/>
  <c r="D6664" i="8"/>
  <c r="D6671" i="8"/>
  <c r="D6676" i="8"/>
  <c r="D6680" i="8"/>
  <c r="D6690" i="8"/>
  <c r="D6694" i="8"/>
  <c r="D6697" i="8"/>
  <c r="D6703" i="8"/>
  <c r="D6707" i="8"/>
  <c r="D6709" i="8"/>
  <c r="D6714" i="8"/>
  <c r="D6727" i="8"/>
  <c r="D6744" i="8"/>
  <c r="D6751" i="8"/>
  <c r="D6761" i="8"/>
  <c r="D6767" i="8"/>
  <c r="D6770" i="8"/>
  <c r="D6992" i="8"/>
  <c r="D7076" i="8"/>
  <c r="D7231" i="8"/>
  <c r="D7267" i="8"/>
  <c r="D7277" i="8"/>
  <c r="D7297" i="8"/>
  <c r="D7306" i="8"/>
  <c r="D7326" i="8"/>
  <c r="D7346" i="8"/>
  <c r="D5886" i="8"/>
  <c r="D5897" i="8"/>
  <c r="D5937" i="8"/>
  <c r="D5979" i="8"/>
  <c r="D5999" i="8"/>
  <c r="D6027" i="8"/>
  <c r="D6036" i="8"/>
  <c r="D6053" i="8"/>
  <c r="D6080" i="8"/>
  <c r="D6086" i="8"/>
  <c r="D6104" i="8"/>
  <c r="D6110" i="8"/>
  <c r="D6121" i="8"/>
  <c r="D6151" i="8"/>
  <c r="D6170" i="8"/>
  <c r="D6182" i="8"/>
  <c r="D6187" i="8"/>
  <c r="D6192" i="8"/>
  <c r="D6199" i="8"/>
  <c r="D6228" i="8"/>
  <c r="D6248" i="8"/>
  <c r="D6263" i="8"/>
  <c r="D6277" i="8"/>
  <c r="D6283" i="8"/>
  <c r="D6297" i="8"/>
  <c r="D6319" i="8"/>
  <c r="D6339" i="8"/>
  <c r="D6361" i="8"/>
  <c r="D6380" i="8"/>
  <c r="D6387" i="8"/>
  <c r="D6399" i="8"/>
  <c r="D6425" i="8"/>
  <c r="D6428" i="8"/>
  <c r="D6435" i="8"/>
  <c r="D6448" i="8"/>
  <c r="D6453" i="8"/>
  <c r="D6465" i="8"/>
  <c r="D6470" i="8"/>
  <c r="D6501" i="8"/>
  <c r="D6503" i="8"/>
  <c r="D6535" i="8"/>
  <c r="D6543" i="8"/>
  <c r="D6548" i="8"/>
  <c r="D6559" i="8"/>
  <c r="D6564" i="8"/>
  <c r="D6568" i="8"/>
  <c r="D8367" i="8"/>
  <c r="D8575" i="8"/>
  <c r="D7142" i="8"/>
  <c r="D7178" i="8"/>
  <c r="D7211" i="8"/>
  <c r="D7299" i="8"/>
  <c r="D7338" i="8"/>
  <c r="D5878" i="8"/>
  <c r="D5909" i="8"/>
  <c r="D5919" i="8"/>
  <c r="D5971" i="8"/>
  <c r="D5981" i="8"/>
  <c r="D6062" i="8"/>
  <c r="D6166" i="8"/>
  <c r="D6176" i="8"/>
  <c r="D6193" i="8"/>
  <c r="D6205" i="8"/>
  <c r="D6233" i="8"/>
  <c r="D6271" i="8"/>
  <c r="D6313" i="8"/>
  <c r="D6340" i="8"/>
  <c r="D6347" i="8"/>
  <c r="D6354" i="8"/>
  <c r="D6364" i="8"/>
  <c r="D6368" i="8"/>
  <c r="D6371" i="8"/>
  <c r="D6384" i="8"/>
  <c r="D6395" i="8"/>
  <c r="D6400" i="8"/>
  <c r="D6407" i="8"/>
  <c r="D6412" i="8"/>
  <c r="D6416" i="8"/>
  <c r="D6418" i="8"/>
  <c r="D6422" i="8"/>
  <c r="D6432" i="8"/>
  <c r="D6436" i="8"/>
  <c r="D6439" i="8"/>
  <c r="D6445" i="8"/>
  <c r="D6449" i="8"/>
  <c r="D6480" i="8"/>
  <c r="D6504" i="8"/>
  <c r="D6512" i="8"/>
  <c r="D6515" i="8"/>
  <c r="D6520" i="8"/>
  <c r="D6524" i="8"/>
  <c r="D6526" i="8"/>
  <c r="D6530" i="8"/>
  <c r="D6538" i="8"/>
  <c r="D6541" i="8"/>
  <c r="D6544" i="8"/>
  <c r="D6557" i="8"/>
  <c r="D6566" i="8"/>
  <c r="D6574" i="8"/>
  <c r="D6578" i="8"/>
  <c r="D6580" i="8"/>
  <c r="D6587" i="8"/>
  <c r="D6593" i="8"/>
  <c r="D6599" i="8"/>
  <c r="D6604" i="8"/>
  <c r="D6618" i="8"/>
  <c r="D6629" i="8"/>
  <c r="D6639" i="8"/>
  <c r="D6648" i="8"/>
  <c r="D6658" i="8"/>
  <c r="D6669" i="8"/>
  <c r="D6686" i="8"/>
  <c r="D6695" i="8"/>
  <c r="D6722" i="8"/>
  <c r="D6724" i="8"/>
  <c r="D6728" i="8"/>
  <c r="D6733" i="8"/>
  <c r="D6737" i="8"/>
  <c r="D6757" i="8"/>
  <c r="D6772" i="8"/>
  <c r="D6778" i="8"/>
  <c r="D6780" i="8"/>
  <c r="D6783" i="8"/>
  <c r="D6812" i="8"/>
  <c r="D6816" i="8"/>
  <c r="D6828" i="8"/>
  <c r="D6832" i="8"/>
  <c r="D6848" i="8"/>
  <c r="D6851" i="8"/>
  <c r="D6853" i="8"/>
  <c r="D8094" i="8"/>
  <c r="D8510" i="8"/>
  <c r="D8576" i="8"/>
  <c r="D6905" i="8"/>
  <c r="D6958" i="8"/>
  <c r="D6978" i="8"/>
  <c r="D7016" i="8"/>
  <c r="D7036" i="8"/>
  <c r="D7122" i="8"/>
  <c r="D7163" i="8"/>
  <c r="D7269" i="8"/>
  <c r="D7279" i="8"/>
  <c r="D7328" i="8"/>
  <c r="D7339" i="8"/>
  <c r="D8635" i="8"/>
  <c r="D7085" i="8"/>
  <c r="D7147" i="8"/>
  <c r="D7227" i="8"/>
  <c r="D7243" i="8"/>
  <c r="D7253" i="8"/>
  <c r="D7272" i="8"/>
  <c r="D7301" i="8"/>
  <c r="D7331" i="8"/>
  <c r="D5860" i="8"/>
  <c r="D5870" i="8"/>
  <c r="D5881" i="8"/>
  <c r="D5912" i="8"/>
  <c r="D5932" i="8"/>
  <c r="D5951" i="8"/>
  <c r="D5973" i="8"/>
  <c r="D5984" i="8"/>
  <c r="D6004" i="8"/>
  <c r="D6021" i="8"/>
  <c r="D6049" i="8"/>
  <c r="D6056" i="8"/>
  <c r="D6063" i="8"/>
  <c r="D6094" i="8"/>
  <c r="D6101" i="8"/>
  <c r="D6105" i="8"/>
  <c r="D6118" i="8"/>
  <c r="D6124" i="8"/>
  <c r="D6163" i="8"/>
  <c r="D6266" i="8"/>
  <c r="D6272" i="8"/>
  <c r="D6301" i="8"/>
  <c r="D6348" i="8"/>
  <c r="D6358" i="8"/>
  <c r="D6376" i="8"/>
  <c r="D6402" i="8"/>
  <c r="D6408" i="8"/>
  <c r="D6429" i="8"/>
  <c r="D6442" i="8"/>
  <c r="D6456" i="8"/>
  <c r="D6462" i="8"/>
  <c r="D6469" i="8"/>
  <c r="D6471" i="8"/>
  <c r="D6475" i="8"/>
  <c r="D6478" i="8"/>
  <c r="D6484" i="8"/>
  <c r="D6486" i="8"/>
  <c r="D6489" i="8"/>
  <c r="D6495" i="8"/>
  <c r="D6498" i="8"/>
  <c r="D6510" i="8"/>
  <c r="D6513" i="8"/>
  <c r="D6518" i="8"/>
  <c r="D6522" i="8"/>
  <c r="D6527" i="8"/>
  <c r="D6554" i="8"/>
  <c r="D6567" i="8"/>
  <c r="D6572" i="8"/>
  <c r="D6584" i="8"/>
  <c r="D6594" i="8"/>
  <c r="D6608" i="8"/>
  <c r="D6613" i="8"/>
  <c r="D6619" i="8"/>
  <c r="D6623" i="8"/>
  <c r="D6637" i="8"/>
  <c r="D6666" i="8"/>
  <c r="D6682" i="8"/>
  <c r="D6693" i="8"/>
  <c r="D6696" i="8"/>
  <c r="D6702" i="8"/>
  <c r="D6716" i="8"/>
  <c r="D6718" i="8"/>
  <c r="D6748" i="8"/>
  <c r="D6750" i="8"/>
  <c r="D6753" i="8"/>
  <c r="D6762" i="8"/>
  <c r="D6766" i="8"/>
  <c r="D6775" i="8"/>
  <c r="D6782" i="8"/>
  <c r="D6805" i="8"/>
  <c r="D6820" i="8"/>
  <c r="D6823" i="8"/>
  <c r="D6835" i="8"/>
  <c r="D6838" i="8"/>
  <c r="D6843" i="8"/>
  <c r="D8163" i="8"/>
  <c r="D8429" i="8"/>
  <c r="D8526" i="8"/>
  <c r="D8587" i="8"/>
  <c r="D6913" i="8"/>
  <c r="D6942" i="8"/>
  <c r="D6963" i="8"/>
  <c r="D7021" i="8"/>
  <c r="D7042" i="8"/>
  <c r="D7105" i="8"/>
  <c r="D7127" i="8"/>
  <c r="D7148" i="8"/>
  <c r="D7167" i="8"/>
  <c r="D7183" i="8"/>
  <c r="D7215" i="8"/>
  <c r="D7244" i="8"/>
  <c r="D7311" i="8"/>
  <c r="D7332" i="8"/>
  <c r="D7351" i="8"/>
  <c r="D5871" i="8"/>
  <c r="D8235" i="8"/>
  <c r="D7047" i="8"/>
  <c r="D7133" i="8"/>
  <c r="D7203" i="8"/>
  <c r="D7324" i="8"/>
  <c r="D7353" i="8"/>
  <c r="D5883" i="8"/>
  <c r="D5904" i="8"/>
  <c r="D5944" i="8"/>
  <c r="D5987" i="8"/>
  <c r="D6058" i="8"/>
  <c r="D6072" i="8"/>
  <c r="D6106" i="8"/>
  <c r="D6174" i="8"/>
  <c r="D6197" i="8"/>
  <c r="D6324" i="8"/>
  <c r="D6351" i="8"/>
  <c r="D6390" i="8"/>
  <c r="D6397" i="8"/>
  <c r="D6404" i="8"/>
  <c r="D6410" i="8"/>
  <c r="D6431" i="8"/>
  <c r="D6437" i="8"/>
  <c r="D6443" i="8"/>
  <c r="D6451" i="8"/>
  <c r="D6476" i="8"/>
  <c r="D6487" i="8"/>
  <c r="D6499" i="8"/>
  <c r="D6516" i="8"/>
  <c r="D6546" i="8"/>
  <c r="D6552" i="8"/>
  <c r="D6558" i="8"/>
  <c r="D6562" i="8"/>
  <c r="D6590" i="8"/>
  <c r="D6605" i="8"/>
  <c r="D6638" i="8"/>
  <c r="D6647" i="8"/>
  <c r="D6652" i="8"/>
  <c r="D6657" i="8"/>
  <c r="D6661" i="8"/>
  <c r="D6698" i="8"/>
  <c r="D6715" i="8"/>
  <c r="D6719" i="8"/>
  <c r="D6741" i="8"/>
  <c r="D6765" i="8"/>
  <c r="D6769" i="8"/>
  <c r="D6793" i="8"/>
  <c r="D6800" i="8"/>
  <c r="D6807" i="8"/>
  <c r="D6830" i="8"/>
  <c r="D6846" i="8"/>
  <c r="D6837" i="8"/>
  <c r="D6440" i="8"/>
  <c r="D6496" i="8"/>
  <c r="D6555" i="8"/>
  <c r="D6597" i="8"/>
  <c r="D6611" i="8"/>
  <c r="D6654" i="8"/>
  <c r="D6668" i="8"/>
  <c r="D6725" i="8"/>
  <c r="D6738" i="8"/>
  <c r="D6771" i="8"/>
  <c r="D6810" i="8"/>
  <c r="D6461" i="8"/>
  <c r="D6575" i="8"/>
  <c r="D6603" i="8"/>
  <c r="D6636" i="8"/>
  <c r="D6734" i="8"/>
  <c r="D6754" i="8"/>
  <c r="D6819" i="8"/>
  <c r="D6852" i="8"/>
  <c r="D6117" i="8"/>
  <c r="D6293" i="8"/>
  <c r="D6381" i="8"/>
  <c r="D6561" i="8"/>
  <c r="D6678" i="8"/>
  <c r="D6731" i="8"/>
  <c r="D6789" i="8"/>
  <c r="D6803" i="8"/>
  <c r="D6833" i="8"/>
  <c r="D6143" i="8"/>
  <c r="D6389" i="8"/>
  <c r="D6539" i="8"/>
  <c r="D6581" i="8"/>
  <c r="D6642" i="8"/>
  <c r="D6756" i="8"/>
  <c r="D6786" i="8"/>
  <c r="D6799" i="8"/>
  <c r="D6855" i="8"/>
  <c r="D8648" i="8"/>
  <c r="D7246" i="8"/>
  <c r="D7284" i="8"/>
  <c r="D5858" i="8"/>
  <c r="D5905" i="8"/>
  <c r="D5965" i="8"/>
  <c r="D6007" i="8"/>
  <c r="D6024" i="8"/>
  <c r="D6059" i="8"/>
  <c r="D6108" i="8"/>
  <c r="D6120" i="8"/>
  <c r="D6133" i="8"/>
  <c r="D6209" i="8"/>
  <c r="D6269" i="8"/>
  <c r="D6296" i="8"/>
  <c r="D6362" i="8"/>
  <c r="D6383" i="8"/>
  <c r="D6391" i="8"/>
  <c r="D6405" i="8"/>
  <c r="D6444" i="8"/>
  <c r="D6452" i="8"/>
  <c r="D6458" i="8"/>
  <c r="D6464" i="8"/>
  <c r="D6477" i="8"/>
  <c r="D6500" i="8"/>
  <c r="D6517" i="8"/>
  <c r="D6540" i="8"/>
  <c r="D6585" i="8"/>
  <c r="D6600" i="8"/>
  <c r="D6675" i="8"/>
  <c r="D6736" i="8"/>
  <c r="D6747" i="8"/>
  <c r="D6760" i="8"/>
  <c r="D6773" i="8"/>
  <c r="D6787" i="8"/>
  <c r="D6794" i="8"/>
  <c r="D6804" i="8"/>
  <c r="D6808" i="8"/>
  <c r="D6813" i="8"/>
  <c r="D6839" i="8"/>
  <c r="D6857" i="8"/>
  <c r="D6447" i="8"/>
  <c r="D6466" i="8"/>
  <c r="D6514" i="8"/>
  <c r="D6531" i="8"/>
  <c r="D6712" i="8"/>
  <c r="D6729" i="8"/>
  <c r="D6821" i="8"/>
  <c r="D6579" i="8"/>
  <c r="D6616" i="8"/>
  <c r="D6640" i="8"/>
  <c r="D6806" i="8"/>
  <c r="D6842" i="8"/>
  <c r="D7111" i="8"/>
  <c r="D5940" i="8"/>
  <c r="D6142" i="8"/>
  <c r="D6306" i="8"/>
  <c r="D6388" i="8"/>
  <c r="D6533" i="8"/>
  <c r="D6674" i="8"/>
  <c r="D6710" i="8"/>
  <c r="D6726" i="8"/>
  <c r="D6745" i="8"/>
  <c r="D6764" i="8"/>
  <c r="D6779" i="8"/>
  <c r="D6791" i="8"/>
  <c r="D6057" i="8"/>
  <c r="D6219" i="8"/>
  <c r="D6267" i="8"/>
  <c r="D6322" i="8"/>
  <c r="D6403" i="8"/>
  <c r="D6430" i="8"/>
  <c r="D6463" i="8"/>
  <c r="D6656" i="8"/>
  <c r="D6679" i="8"/>
  <c r="D6735" i="8"/>
  <c r="D6759" i="8"/>
  <c r="D6796" i="8"/>
  <c r="D8466" i="8"/>
  <c r="D7071" i="8"/>
  <c r="D7219" i="8"/>
  <c r="D7255" i="8"/>
  <c r="D5889" i="8"/>
  <c r="D6047" i="8"/>
  <c r="D6099" i="8"/>
  <c r="D6136" i="8"/>
  <c r="D6212" i="8"/>
  <c r="D6300" i="8"/>
  <c r="D6326" i="8"/>
  <c r="D6355" i="8"/>
  <c r="D6365" i="8"/>
  <c r="D6372" i="8"/>
  <c r="D6385" i="8"/>
  <c r="D6393" i="8"/>
  <c r="D6413" i="8"/>
  <c r="D6433" i="8"/>
  <c r="D6446" i="8"/>
  <c r="D6460" i="8"/>
  <c r="D6494" i="8"/>
  <c r="D6507" i="8"/>
  <c r="D6536" i="8"/>
  <c r="D6549" i="8"/>
  <c r="D6569" i="8"/>
  <c r="D6606" i="8"/>
  <c r="D6615" i="8"/>
  <c r="D6625" i="8"/>
  <c r="D6635" i="8"/>
  <c r="D6644" i="8"/>
  <c r="D6653" i="8"/>
  <c r="D6662" i="8"/>
  <c r="D6681" i="8"/>
  <c r="D6700" i="8"/>
  <c r="D6704" i="8"/>
  <c r="D6708" i="8"/>
  <c r="D6720" i="8"/>
  <c r="D6742" i="8"/>
  <c r="D6752" i="8"/>
  <c r="D6776" i="8"/>
  <c r="D6790" i="8"/>
  <c r="D6809" i="8"/>
  <c r="D6817" i="8"/>
  <c r="D6840" i="8"/>
  <c r="D6844" i="8"/>
  <c r="D6888" i="8"/>
  <c r="D6987" i="8"/>
  <c r="D7152" i="8"/>
  <c r="D7295" i="8"/>
  <c r="D5863" i="8"/>
  <c r="D5933" i="8"/>
  <c r="D6089" i="8"/>
  <c r="D6178" i="8"/>
  <c r="D6202" i="8"/>
  <c r="D6260" i="8"/>
  <c r="D6273" i="8"/>
  <c r="D6286" i="8"/>
  <c r="D6316" i="8"/>
  <c r="D6366" i="8"/>
  <c r="D6378" i="8"/>
  <c r="D6419" i="8"/>
  <c r="D6472" i="8"/>
  <c r="D6490" i="8"/>
  <c r="D6508" i="8"/>
  <c r="D6525" i="8"/>
  <c r="D6649" i="8"/>
  <c r="D6663" i="8"/>
  <c r="D6691" i="8"/>
  <c r="D6798" i="8"/>
  <c r="D6824" i="8"/>
  <c r="D6467" i="8"/>
  <c r="D6588" i="8"/>
  <c r="D6607" i="8"/>
  <c r="D6626" i="8"/>
  <c r="D6673" i="8"/>
  <c r="D6692" i="8"/>
  <c r="D6713" i="8"/>
  <c r="D6730" i="8"/>
  <c r="D6814" i="8"/>
  <c r="D8599" i="8"/>
  <c r="D7313" i="8"/>
  <c r="D6152" i="8"/>
  <c r="D6369" i="8"/>
  <c r="D6396" i="8"/>
  <c r="D6423" i="8"/>
  <c r="D6481" i="8"/>
  <c r="D6545" i="8"/>
  <c r="D6684" i="8"/>
  <c r="D6717" i="8"/>
  <c r="D6768" i="8"/>
  <c r="D6826" i="8"/>
  <c r="D7314" i="8"/>
  <c r="D6005" i="8"/>
  <c r="D6084" i="8"/>
  <c r="D6382" i="8"/>
  <c r="D6493" i="8"/>
  <c r="D6573" i="8"/>
  <c r="D6595" i="8"/>
  <c r="D6632" i="8"/>
  <c r="D6670" i="8"/>
  <c r="D6689" i="8"/>
  <c r="D6723" i="8"/>
  <c r="D6740" i="8"/>
  <c r="D6822" i="8"/>
  <c r="D6850" i="8"/>
  <c r="D8541" i="8"/>
  <c r="D7343" i="8"/>
  <c r="D5868" i="8"/>
  <c r="D5915" i="8"/>
  <c r="D5935" i="8"/>
  <c r="D5976" i="8"/>
  <c r="D6033" i="8"/>
  <c r="D6090" i="8"/>
  <c r="D6102" i="8"/>
  <c r="D6159" i="8"/>
  <c r="D6225" i="8"/>
  <c r="D6235" i="8"/>
  <c r="D6275" i="8"/>
  <c r="D6302" i="8"/>
  <c r="D6317" i="8"/>
  <c r="D6329" i="8"/>
  <c r="D6360" i="8"/>
  <c r="D6367" i="8"/>
  <c r="D6379" i="8"/>
  <c r="D6401" i="8"/>
  <c r="D6426" i="8"/>
  <c r="D6473" i="8"/>
  <c r="D6485" i="8"/>
  <c r="D6491" i="8"/>
  <c r="D6502" i="8"/>
  <c r="D6532" i="8"/>
  <c r="D6537" i="8"/>
  <c r="D6556" i="8"/>
  <c r="D6560" i="8"/>
  <c r="D6565" i="8"/>
  <c r="D6583" i="8"/>
  <c r="D6592" i="8"/>
  <c r="D6602" i="8"/>
  <c r="D6621" i="8"/>
  <c r="D6650" i="8"/>
  <c r="D6659" i="8"/>
  <c r="D6672" i="8"/>
  <c r="D6677" i="8"/>
  <c r="D6683" i="8"/>
  <c r="D6687" i="8"/>
  <c r="D6705" i="8"/>
  <c r="D6749" i="8"/>
  <c r="D6763" i="8"/>
  <c r="D6774" i="8"/>
  <c r="D6781" i="8"/>
  <c r="D6784" i="8"/>
  <c r="D6795" i="8"/>
  <c r="D6802" i="8"/>
  <c r="D6811" i="8"/>
  <c r="D6818" i="8"/>
  <c r="D6829" i="8"/>
  <c r="D6841" i="8"/>
  <c r="D6845" i="8"/>
  <c r="D6847" i="8"/>
  <c r="D7005" i="8"/>
  <c r="D7229" i="8"/>
  <c r="D5873" i="8"/>
  <c r="D5916" i="8"/>
  <c r="D5997" i="8"/>
  <c r="D6015" i="8"/>
  <c r="D6127" i="8"/>
  <c r="D6139" i="8"/>
  <c r="D6191" i="8"/>
  <c r="D6204" i="8"/>
  <c r="D6215" i="8"/>
  <c r="D6246" i="8"/>
  <c r="D6261" i="8"/>
  <c r="D6276" i="8"/>
  <c r="D6345" i="8"/>
  <c r="D6373" i="8"/>
  <c r="D6414" i="8"/>
  <c r="D6420" i="8"/>
  <c r="D6441" i="8"/>
  <c r="D6454" i="8"/>
  <c r="D6479" i="8"/>
  <c r="D6509" i="8"/>
  <c r="D6519" i="8"/>
  <c r="D6612" i="8"/>
  <c r="D6630" i="8"/>
  <c r="D6946" i="8"/>
  <c r="D6039" i="8"/>
  <c r="D6172" i="8"/>
  <c r="D6265" i="8"/>
  <c r="D6321" i="8"/>
  <c r="D6375" i="8"/>
  <c r="D6450" i="8"/>
  <c r="D6521" i="8"/>
  <c r="D6551" i="8"/>
  <c r="D6571" i="8"/>
  <c r="D6589" i="8"/>
  <c r="D6627" i="8"/>
  <c r="D6665" i="8"/>
  <c r="D6688" i="8"/>
  <c r="D6706" i="8"/>
  <c r="D6785" i="8"/>
  <c r="D6836" i="8"/>
  <c r="D6849" i="8"/>
  <c r="D7025" i="8"/>
  <c r="D6280" i="8"/>
  <c r="D6335" i="8"/>
  <c r="D6417" i="8"/>
  <c r="D6457" i="8"/>
  <c r="D6482" i="8"/>
  <c r="D6505" i="8"/>
  <c r="D6528" i="8"/>
  <c r="D6576" i="8"/>
  <c r="D6609" i="8"/>
  <c r="D6628" i="8"/>
  <c r="D6646" i="8"/>
  <c r="D6746" i="8"/>
  <c r="D6827" i="8"/>
  <c r="T67" i="8"/>
  <c r="R74" i="8"/>
  <c r="S67" i="8"/>
  <c r="T66" i="8"/>
  <c r="R65" i="8"/>
  <c r="R69" i="8"/>
  <c r="S69" i="8"/>
  <c r="R77" i="8"/>
  <c r="R66" i="8"/>
  <c r="T69" i="8"/>
  <c r="R73" i="8"/>
  <c r="T65" i="8"/>
  <c r="R70" i="8"/>
  <c r="R72" i="8"/>
  <c r="R68" i="8"/>
  <c r="S65" i="8"/>
  <c r="R67" i="8"/>
  <c r="R71" i="8"/>
  <c r="R76" i="8"/>
  <c r="R75" i="8"/>
  <c r="S66" i="8"/>
  <c r="D3164" i="8"/>
  <c r="F3164" i="8" s="1"/>
  <c r="D5464" i="8"/>
  <c r="D5758" i="8"/>
  <c r="F5758" i="8" s="1"/>
  <c r="D4815" i="8"/>
  <c r="D5209" i="8"/>
  <c r="E5209" i="8" s="1"/>
  <c r="D5491" i="8"/>
  <c r="D4920" i="8"/>
  <c r="D5205" i="8"/>
  <c r="E5205" i="8" s="1"/>
  <c r="D4254" i="8"/>
  <c r="F4254" i="8" s="1"/>
  <c r="D5834" i="8"/>
  <c r="F5834" i="8" s="1"/>
  <c r="D5602" i="8"/>
  <c r="D5325" i="8"/>
  <c r="E5325" i="8" s="1"/>
  <c r="D4904" i="8"/>
  <c r="E4904" i="8" s="1"/>
  <c r="D5516" i="8"/>
  <c r="D4779" i="8"/>
  <c r="D5699" i="8"/>
  <c r="E5699" i="8" s="1"/>
  <c r="D5728" i="8"/>
  <c r="F5728" i="8" s="1"/>
  <c r="D5588" i="8"/>
  <c r="D4770" i="8"/>
  <c r="D4803" i="8"/>
  <c r="E4803" i="8" s="1"/>
  <c r="D5836" i="8"/>
  <c r="D5071" i="8"/>
  <c r="E5071" i="8" s="1"/>
  <c r="D4553" i="8"/>
  <c r="F4553" i="8" s="1"/>
  <c r="D5771" i="8"/>
  <c r="E5771" i="8" s="1"/>
  <c r="D4855" i="8"/>
  <c r="F4855" i="8" s="1"/>
  <c r="D3748" i="8"/>
  <c r="D5057" i="8"/>
  <c r="D4646" i="8"/>
  <c r="E4646" i="8" s="1"/>
  <c r="D5658" i="8"/>
  <c r="E5658" i="8" s="1"/>
  <c r="D5476" i="8"/>
  <c r="D5470" i="8"/>
  <c r="D4561" i="8"/>
  <c r="E4561" i="8" s="1"/>
  <c r="D5778" i="8"/>
  <c r="F5778" i="8" s="1"/>
  <c r="D4423" i="8"/>
  <c r="D4606" i="8"/>
  <c r="D4614" i="8"/>
  <c r="E4614" i="8" s="1"/>
  <c r="D5720" i="8"/>
  <c r="D5047" i="8"/>
  <c r="E5047" i="8" s="1"/>
  <c r="D3940" i="8"/>
  <c r="E3940" i="8" s="1"/>
  <c r="D4022" i="8"/>
  <c r="E4022" i="8" s="1"/>
  <c r="D5202" i="8"/>
  <c r="F5202" i="8" s="1"/>
  <c r="D5380" i="8"/>
  <c r="D4942" i="8"/>
  <c r="D5326" i="8"/>
  <c r="E5326" i="8" s="1"/>
  <c r="D4717" i="8"/>
  <c r="E4717" i="8" s="1"/>
  <c r="D3755" i="8"/>
  <c r="E3755" i="8" s="1"/>
  <c r="D4739" i="8"/>
  <c r="D5439" i="8"/>
  <c r="D5537" i="8"/>
  <c r="D5011" i="8"/>
  <c r="D5800" i="8"/>
  <c r="F5800" i="8" s="1"/>
  <c r="D5415" i="8"/>
  <c r="D4808" i="8"/>
  <c r="E4808" i="8" s="1"/>
  <c r="D4426" i="8"/>
  <c r="D4409" i="8"/>
  <c r="F4409" i="8" s="1"/>
  <c r="D5716" i="8"/>
  <c r="D5474" i="8"/>
  <c r="F5474" i="8" s="1"/>
  <c r="D5734" i="8"/>
  <c r="D5842" i="8"/>
  <c r="E5842" i="8" s="1"/>
  <c r="D5593" i="8"/>
  <c r="E5593" i="8" s="1"/>
  <c r="D4969" i="8"/>
  <c r="E4969" i="8" s="1"/>
  <c r="D4773" i="8"/>
  <c r="D3428" i="8"/>
  <c r="D5679" i="8"/>
  <c r="F5679" i="8" s="1"/>
  <c r="D5472" i="8"/>
  <c r="D5657" i="8"/>
  <c r="D4627" i="8"/>
  <c r="D5582" i="8"/>
  <c r="D5604" i="8"/>
  <c r="D5438" i="8"/>
  <c r="D5062" i="8"/>
  <c r="D4989" i="8"/>
  <c r="D4434" i="8"/>
  <c r="F4434" i="8" s="1"/>
  <c r="D4083" i="8"/>
  <c r="D5340" i="8"/>
  <c r="F5340" i="8" s="1"/>
  <c r="D4876" i="8"/>
  <c r="E4876" i="8" s="1"/>
  <c r="D4129" i="8"/>
  <c r="E4129" i="8" s="1"/>
  <c r="D2915" i="8"/>
  <c r="D5703" i="8"/>
  <c r="F5703" i="8" s="1"/>
  <c r="D5773" i="8"/>
  <c r="E5773" i="8" s="1"/>
  <c r="D4290" i="8"/>
  <c r="F4290" i="8" s="1"/>
  <c r="D5188" i="8"/>
  <c r="D4907" i="8"/>
  <c r="F4907" i="8" s="1"/>
  <c r="D4026" i="8"/>
  <c r="D5466" i="8"/>
  <c r="E5466" i="8" s="1"/>
  <c r="D5322" i="8"/>
  <c r="E5322" i="8" s="1"/>
  <c r="D5611" i="8"/>
  <c r="D4853" i="8"/>
  <c r="E4853" i="8" s="1"/>
  <c r="D5189" i="8"/>
  <c r="F5189" i="8" s="1"/>
  <c r="D5565" i="8"/>
  <c r="F5565" i="8" s="1"/>
  <c r="D5849" i="8"/>
  <c r="E5849" i="8" s="1"/>
  <c r="D5753" i="8"/>
  <c r="E5753" i="8" s="1"/>
  <c r="D5394" i="8"/>
  <c r="E5394" i="8" s="1"/>
  <c r="D3994" i="8"/>
  <c r="E3994" i="8" s="1"/>
  <c r="D5483" i="8"/>
  <c r="F5483" i="8" s="1"/>
  <c r="D5695" i="8"/>
  <c r="E5695" i="8" s="1"/>
  <c r="D4584" i="8"/>
  <c r="F4584" i="8" s="1"/>
  <c r="D4392" i="8"/>
  <c r="E4392" i="8" s="1"/>
  <c r="D3773" i="8"/>
  <c r="E3773" i="8" s="1"/>
  <c r="D5445" i="8"/>
  <c r="D5114" i="8"/>
  <c r="E5114" i="8" s="1"/>
  <c r="D5717" i="8"/>
  <c r="E5717" i="8" s="1"/>
  <c r="D4414" i="8"/>
  <c r="D4658" i="8"/>
  <c r="D5628" i="8"/>
  <c r="F5628" i="8" s="1"/>
  <c r="D5803" i="8"/>
  <c r="F5803" i="8" s="1"/>
  <c r="D4885" i="8"/>
  <c r="D5807" i="8"/>
  <c r="E5807" i="8" s="1"/>
  <c r="D5141" i="8"/>
  <c r="D5309" i="8"/>
  <c r="E5309" i="8" s="1"/>
  <c r="D5473" i="8"/>
  <c r="D5076" i="8"/>
  <c r="F5076" i="8" s="1"/>
  <c r="D5122" i="8"/>
  <c r="F5122" i="8" s="1"/>
  <c r="D4938" i="8"/>
  <c r="D5391" i="8"/>
  <c r="F5391" i="8" s="1"/>
  <c r="D5524" i="8"/>
  <c r="E5524" i="8" s="1"/>
  <c r="D4443" i="8"/>
  <c r="E4443" i="8" s="1"/>
  <c r="D5601" i="8"/>
  <c r="E5601" i="8" s="1"/>
  <c r="D5690" i="8"/>
  <c r="F5690" i="8" s="1"/>
  <c r="D5452" i="8"/>
  <c r="E5452" i="8" s="1"/>
  <c r="D5673" i="8"/>
  <c r="D5431" i="8"/>
  <c r="D4789" i="8"/>
  <c r="F4789" i="8" s="1"/>
  <c r="D4508" i="8"/>
  <c r="E4508" i="8" s="1"/>
  <c r="D3678" i="8"/>
  <c r="D4591" i="8"/>
  <c r="E4591" i="8" s="1"/>
  <c r="D5666" i="8"/>
  <c r="D5832" i="8"/>
  <c r="E5832" i="8" s="1"/>
  <c r="D4752" i="8"/>
  <c r="F4752" i="8" s="1"/>
  <c r="D5442" i="8"/>
  <c r="D5197" i="8"/>
  <c r="D4275" i="8"/>
  <c r="E4275" i="8" s="1"/>
  <c r="D5570" i="8"/>
  <c r="E5570" i="8" s="1"/>
  <c r="D5330" i="8"/>
  <c r="E5330" i="8" s="1"/>
  <c r="D5851" i="8"/>
  <c r="F5851" i="8" s="1"/>
  <c r="D5512" i="8"/>
  <c r="D4740" i="8"/>
  <c r="D4161" i="8"/>
  <c r="D5157" i="8"/>
  <c r="D4222" i="8"/>
  <c r="D5538" i="8"/>
  <c r="E5538" i="8" s="1"/>
  <c r="D5386" i="8"/>
  <c r="E5386" i="8" s="1"/>
  <c r="D4970" i="8"/>
  <c r="D5577" i="8"/>
  <c r="E5577" i="8" s="1"/>
  <c r="D5261" i="8"/>
  <c r="F5261" i="8" s="1"/>
  <c r="D4506" i="8"/>
  <c r="D4273" i="8"/>
  <c r="D3108" i="8"/>
  <c r="E3108" i="8" s="1"/>
  <c r="D5544" i="8"/>
  <c r="E5544" i="8" s="1"/>
  <c r="D5318" i="8"/>
  <c r="E5318" i="8" s="1"/>
  <c r="D4649" i="8"/>
  <c r="F4649" i="8" s="1"/>
  <c r="D5613" i="8"/>
  <c r="E5613" i="8" s="1"/>
  <c r="D5633" i="8"/>
  <c r="D5482" i="8"/>
  <c r="D5238" i="8"/>
  <c r="E5238" i="8" s="1"/>
  <c r="D4707" i="8"/>
  <c r="E4707" i="8" s="1"/>
  <c r="D4402" i="8"/>
  <c r="E4402" i="8" s="1"/>
  <c r="D4053" i="8"/>
  <c r="E4053" i="8" s="1"/>
  <c r="D5384" i="8"/>
  <c r="D5140" i="8"/>
  <c r="D4645" i="8"/>
  <c r="F4645" i="8" s="1"/>
  <c r="D4058" i="8"/>
  <c r="D4987" i="8"/>
  <c r="E4987" i="8" s="1"/>
  <c r="D5615" i="8"/>
  <c r="E5615" i="8" s="1"/>
  <c r="D5830" i="8"/>
  <c r="D5639" i="8"/>
  <c r="E5639" i="8" s="1"/>
  <c r="D4909" i="8"/>
  <c r="D4380" i="8"/>
  <c r="E4380" i="8" s="1"/>
  <c r="D5792" i="8"/>
  <c r="F5792" i="8" s="1"/>
  <c r="D5341" i="8"/>
  <c r="D5112" i="8"/>
  <c r="F5112" i="8" s="1"/>
  <c r="D3235" i="8"/>
  <c r="E3235" i="8" s="1"/>
  <c r="D5371" i="8"/>
  <c r="E5371" i="8" s="1"/>
  <c r="D5359" i="8"/>
  <c r="E5359" i="8" s="1"/>
  <c r="D4689" i="8"/>
  <c r="D5513" i="8"/>
  <c r="E5513" i="8" s="1"/>
  <c r="D5775" i="8"/>
  <c r="D4785" i="8"/>
  <c r="D4257" i="8"/>
  <c r="F4257" i="8" s="1"/>
  <c r="D4869" i="8"/>
  <c r="D4801" i="8"/>
  <c r="D5094" i="8"/>
  <c r="E5094" i="8" s="1"/>
  <c r="D3864" i="8"/>
  <c r="D4522" i="8"/>
  <c r="E4522" i="8" s="1"/>
  <c r="D5458" i="8"/>
  <c r="F5458" i="8" s="1"/>
  <c r="D5709" i="8"/>
  <c r="D4980" i="8"/>
  <c r="D5102" i="8"/>
  <c r="E5102" i="8" s="1"/>
  <c r="D4427" i="8"/>
  <c r="D5467" i="8"/>
  <c r="E5467" i="8" s="1"/>
  <c r="D5708" i="8"/>
  <c r="F5708" i="8" s="1"/>
  <c r="D3423" i="8"/>
  <c r="E3423" i="8" s="1"/>
  <c r="D5229" i="8"/>
  <c r="D5645" i="8"/>
  <c r="D4788" i="8"/>
  <c r="D4848" i="8"/>
  <c r="E4848" i="8" s="1"/>
  <c r="D4262" i="8"/>
  <c r="E4262" i="8" s="1"/>
  <c r="D5281" i="8"/>
  <c r="D5636" i="8"/>
  <c r="F5636" i="8" s="1"/>
  <c r="D4462" i="8"/>
  <c r="D4973" i="8"/>
  <c r="F4973" i="8" s="1"/>
  <c r="D4892" i="8"/>
  <c r="F4892" i="8" s="1"/>
  <c r="D5443" i="8"/>
  <c r="D5678" i="8"/>
  <c r="E5678" i="8" s="1"/>
  <c r="D5643" i="8"/>
  <c r="E5643" i="8" s="1"/>
  <c r="D5455" i="8"/>
  <c r="D4995" i="8"/>
  <c r="F4995" i="8" s="1"/>
  <c r="D4168" i="8"/>
  <c r="E4168" i="8" s="1"/>
  <c r="D4882" i="8"/>
  <c r="F4882" i="8" s="1"/>
  <c r="D2993" i="8"/>
  <c r="D5745" i="8"/>
  <c r="D5436" i="8"/>
  <c r="E5436" i="8" s="1"/>
  <c r="D5225" i="8"/>
  <c r="E5225" i="8" s="1"/>
  <c r="D5761" i="8"/>
  <c r="E5761" i="8" s="1"/>
  <c r="D5179" i="8"/>
  <c r="F5179" i="8" s="1"/>
  <c r="D4985" i="8"/>
  <c r="D4599" i="8"/>
  <c r="F4599" i="8" s="1"/>
  <c r="D4398" i="8"/>
  <c r="D5069" i="8"/>
  <c r="F5069" i="8" s="1"/>
  <c r="D5534" i="8"/>
  <c r="E5534" i="8" s="1"/>
  <c r="D5105" i="8"/>
  <c r="E5105" i="8" s="1"/>
  <c r="D5828" i="8"/>
  <c r="E5828" i="8" s="1"/>
  <c r="D5240" i="8"/>
  <c r="D4710" i="8"/>
  <c r="F4710" i="8" s="1"/>
  <c r="D3914" i="8"/>
  <c r="F3914" i="8" s="1"/>
  <c r="D5142" i="8"/>
  <c r="F5142" i="8" s="1"/>
  <c r="D5282" i="8"/>
  <c r="F5282" i="8" s="1"/>
  <c r="D5805" i="8"/>
  <c r="E5805" i="8" s="1"/>
  <c r="D5252" i="8"/>
  <c r="E5252" i="8" s="1"/>
  <c r="D4440" i="8"/>
  <c r="E4440" i="8" s="1"/>
  <c r="D3263" i="8"/>
  <c r="F3263" i="8" s="1"/>
  <c r="D4661" i="8"/>
  <c r="E4661" i="8" s="1"/>
  <c r="D5731" i="8"/>
  <c r="F5731" i="8" s="1"/>
  <c r="D5449" i="8"/>
  <c r="F5449" i="8" s="1"/>
  <c r="D5170" i="8"/>
  <c r="D5719" i="8"/>
  <c r="E5719" i="8" s="1"/>
  <c r="D5796" i="8"/>
  <c r="E5796" i="8" s="1"/>
  <c r="D5230" i="8"/>
  <c r="D5310" i="8"/>
  <c r="F5310" i="8" s="1"/>
  <c r="D4996" i="8"/>
  <c r="D4344" i="8"/>
  <c r="F4344" i="8" s="1"/>
  <c r="D5505" i="8"/>
  <c r="E5505" i="8" s="1"/>
  <c r="D5369" i="8"/>
  <c r="F5369" i="8" s="1"/>
  <c r="D5244" i="8"/>
  <c r="E5244" i="8" s="1"/>
  <c r="D4946" i="8"/>
  <c r="E4946" i="8" s="1"/>
  <c r="D4397" i="8"/>
  <c r="E4397" i="8" s="1"/>
  <c r="D4054" i="8"/>
  <c r="D3999" i="8"/>
  <c r="E3999" i="8" s="1"/>
  <c r="D5471" i="8"/>
  <c r="F5471" i="8" s="1"/>
  <c r="D5838" i="8"/>
  <c r="D5276" i="8"/>
  <c r="E5276" i="8" s="1"/>
  <c r="D4371" i="8"/>
  <c r="E4371" i="8" s="1"/>
  <c r="D5813" i="8"/>
  <c r="D5667" i="8"/>
  <c r="D5232" i="8"/>
  <c r="D5012" i="8"/>
  <c r="E5012" i="8" s="1"/>
  <c r="D4795" i="8"/>
  <c r="F4795" i="8" s="1"/>
  <c r="D5521" i="8"/>
  <c r="D5377" i="8"/>
  <c r="F5377" i="8" s="1"/>
  <c r="D4836" i="8"/>
  <c r="D5042" i="8"/>
  <c r="E5042" i="8" s="1"/>
  <c r="D5055" i="8"/>
  <c r="D5220" i="8"/>
  <c r="D3382" i="8"/>
  <c r="D5789" i="8"/>
  <c r="D5518" i="8"/>
  <c r="D4347" i="8"/>
  <c r="F4347" i="8" s="1"/>
  <c r="D3002" i="8"/>
  <c r="E3002" i="8" s="1"/>
  <c r="D5368" i="8"/>
  <c r="E5368" i="8" s="1"/>
  <c r="D5725" i="8"/>
  <c r="E5725" i="8" s="1"/>
  <c r="D5260" i="8"/>
  <c r="D5492" i="8"/>
  <c r="D4096" i="8"/>
  <c r="F4096" i="8" s="1"/>
  <c r="D4072" i="8"/>
  <c r="D5727" i="8"/>
  <c r="D4670" i="8"/>
  <c r="E4670" i="8" s="1"/>
  <c r="D4955" i="8"/>
  <c r="E4955" i="8" s="1"/>
  <c r="D4703" i="8"/>
  <c r="E4703" i="8" s="1"/>
  <c r="D4547" i="8"/>
  <c r="D5046" i="8"/>
  <c r="D5563" i="8"/>
  <c r="F5563" i="8" s="1"/>
  <c r="D4249" i="8"/>
  <c r="D4178" i="8"/>
  <c r="F4178" i="8" s="1"/>
  <c r="D5200" i="8"/>
  <c r="E5200" i="8" s="1"/>
  <c r="D5370" i="8"/>
  <c r="E5370" i="8" s="1"/>
  <c r="D5381" i="8"/>
  <c r="D4169" i="8"/>
  <c r="D4720" i="8"/>
  <c r="D5760" i="8"/>
  <c r="F5760" i="8" s="1"/>
  <c r="D5270" i="8"/>
  <c r="D5039" i="8"/>
  <c r="E5039" i="8" s="1"/>
  <c r="D5507" i="8"/>
  <c r="E5507" i="8" s="1"/>
  <c r="D5246" i="8"/>
  <c r="E5246" i="8" s="1"/>
  <c r="D4406" i="8"/>
  <c r="D5463" i="8"/>
  <c r="F5463" i="8" s="1"/>
  <c r="D5600" i="8"/>
  <c r="E5600" i="8" s="1"/>
  <c r="D5031" i="8"/>
  <c r="F5031" i="8" s="1"/>
  <c r="D5846" i="8"/>
  <c r="D5451" i="8"/>
  <c r="D4841" i="8"/>
  <c r="E4841" i="8" s="1"/>
  <c r="D4549" i="8"/>
  <c r="D4520" i="8"/>
  <c r="D5726" i="8"/>
  <c r="D5522" i="8"/>
  <c r="E5522" i="8" s="1"/>
  <c r="D5744" i="8"/>
  <c r="F5744" i="8" s="1"/>
  <c r="D5855" i="8"/>
  <c r="D5595" i="8"/>
  <c r="E5595" i="8" s="1"/>
  <c r="D4972" i="8"/>
  <c r="D4797" i="8"/>
  <c r="E4797" i="8" s="1"/>
  <c r="D3691" i="8"/>
  <c r="E3691" i="8" s="1"/>
  <c r="D3728" i="8"/>
  <c r="F3728" i="8" s="1"/>
  <c r="D5652" i="8"/>
  <c r="E5652" i="8" s="1"/>
  <c r="D5768" i="8"/>
  <c r="F5768" i="8" s="1"/>
  <c r="D4633" i="8"/>
  <c r="F4633" i="8" s="1"/>
  <c r="D5397" i="8"/>
  <c r="E5397" i="8" s="1"/>
  <c r="D5171" i="8"/>
  <c r="E5171" i="8" s="1"/>
  <c r="D4046" i="8"/>
  <c r="E4046" i="8" s="1"/>
  <c r="D5036" i="8"/>
  <c r="D5104" i="8"/>
  <c r="D5021" i="8"/>
  <c r="D5621" i="8"/>
  <c r="F5621" i="8" s="1"/>
  <c r="D5254" i="8"/>
  <c r="D5748" i="8"/>
  <c r="E5748" i="8" s="1"/>
  <c r="D5030" i="8"/>
  <c r="D4612" i="8"/>
  <c r="E4612" i="8" s="1"/>
  <c r="D5809" i="8"/>
  <c r="E5809" i="8" s="1"/>
  <c r="D5390" i="8"/>
  <c r="F5390" i="8" s="1"/>
  <c r="D5218" i="8"/>
  <c r="E5218" i="8" s="1"/>
  <c r="D5158" i="8"/>
  <c r="F5158" i="8" s="1"/>
  <c r="D4650" i="8"/>
  <c r="D3972" i="8"/>
  <c r="E3972" i="8" s="1"/>
  <c r="D3360" i="8"/>
  <c r="D4968" i="8"/>
  <c r="E4968" i="8" s="1"/>
  <c r="D5293" i="8"/>
  <c r="D5640" i="8"/>
  <c r="F5640" i="8" s="1"/>
  <c r="D4374" i="8"/>
  <c r="D5804" i="8"/>
  <c r="F5804" i="8" s="1"/>
  <c r="D5665" i="8"/>
  <c r="D5551" i="8"/>
  <c r="D5061" i="8"/>
  <c r="E5061" i="8" s="1"/>
  <c r="D4912" i="8"/>
  <c r="E4912" i="8" s="1"/>
  <c r="D4519" i="8"/>
  <c r="D4097" i="8"/>
  <c r="F4097" i="8" s="1"/>
  <c r="D5334" i="8"/>
  <c r="E5334" i="8" s="1"/>
  <c r="D4500" i="8"/>
  <c r="F4500" i="8" s="1"/>
  <c r="D5574" i="8"/>
  <c r="D5097" i="8"/>
  <c r="D4865" i="8"/>
  <c r="D5450" i="8"/>
  <c r="D4966" i="8"/>
  <c r="E4966" i="8" s="1"/>
  <c r="D5284" i="8"/>
  <c r="D5685" i="8"/>
  <c r="E5685" i="8" s="1"/>
  <c r="D5517" i="8"/>
  <c r="F5517" i="8" s="1"/>
  <c r="D5747" i="8"/>
  <c r="D4033" i="8"/>
  <c r="D5715" i="8"/>
  <c r="D3622" i="8"/>
  <c r="D5489" i="8"/>
  <c r="D3493" i="8"/>
  <c r="D5068" i="8"/>
  <c r="F5068" i="8" s="1"/>
  <c r="D5700" i="8"/>
  <c r="F5700" i="8" s="1"/>
  <c r="D3308" i="8"/>
  <c r="D4906" i="8"/>
  <c r="F4906" i="8" s="1"/>
  <c r="D5234" i="8"/>
  <c r="D5550" i="8"/>
  <c r="E5550" i="8" s="1"/>
  <c r="D5009" i="8"/>
  <c r="D5277" i="8"/>
  <c r="D4300" i="8"/>
  <c r="F4300" i="8" s="1"/>
  <c r="D5729" i="8"/>
  <c r="D5134" i="8"/>
  <c r="D5126" i="8"/>
  <c r="D4447" i="8"/>
  <c r="D4463" i="8"/>
  <c r="D5478" i="8"/>
  <c r="E5478" i="8" s="1"/>
  <c r="D5396" i="8"/>
  <c r="D3398" i="8"/>
  <c r="E3398" i="8" s="1"/>
  <c r="D5257" i="8"/>
  <c r="D5064" i="8"/>
  <c r="D4823" i="8"/>
  <c r="E4823" i="8" s="1"/>
  <c r="D5649" i="8"/>
  <c r="E5649" i="8" s="1"/>
  <c r="D5249" i="8"/>
  <c r="E5249" i="8" s="1"/>
  <c r="D5654" i="8"/>
  <c r="E5654" i="8" s="1"/>
  <c r="D5362" i="8"/>
  <c r="D4668" i="8"/>
  <c r="E4668" i="8" s="1"/>
  <c r="D4620" i="8"/>
  <c r="D4455" i="8"/>
  <c r="D4583" i="8"/>
  <c r="D3462" i="8"/>
  <c r="E3462" i="8" s="1"/>
  <c r="D5448" i="8"/>
  <c r="E5448" i="8" s="1"/>
  <c r="D5519" i="8"/>
  <c r="E5519" i="8" s="1"/>
  <c r="D4564" i="8"/>
  <c r="D5085" i="8"/>
  <c r="F5085" i="8" s="1"/>
  <c r="D5581" i="8"/>
  <c r="F5581" i="8" s="1"/>
  <c r="D5353" i="8"/>
  <c r="D4927" i="8"/>
  <c r="D4782" i="8"/>
  <c r="D4288" i="8"/>
  <c r="E4288" i="8" s="1"/>
  <c r="D3846" i="8"/>
  <c r="E3846" i="8" s="1"/>
  <c r="D5263" i="8"/>
  <c r="D4746" i="8"/>
  <c r="D3877" i="8"/>
  <c r="F3877" i="8" s="1"/>
  <c r="D2960" i="8"/>
  <c r="D2894" i="8"/>
  <c r="D2916" i="8"/>
  <c r="D3154" i="8"/>
  <c r="E3154" i="8" s="1"/>
  <c r="D3272" i="8"/>
  <c r="E3272" i="8" s="1"/>
  <c r="D3247" i="8"/>
  <c r="D3315" i="8"/>
  <c r="D3585" i="8"/>
  <c r="F3585" i="8" s="1"/>
  <c r="D3637" i="8"/>
  <c r="D3736" i="8"/>
  <c r="D3770" i="8"/>
  <c r="E3770" i="8" s="1"/>
  <c r="D2945" i="8"/>
  <c r="E2945" i="8" s="1"/>
  <c r="D3052" i="8"/>
  <c r="E3052" i="8" s="1"/>
  <c r="D2875" i="8"/>
  <c r="D3165" i="8"/>
  <c r="E3165" i="8" s="1"/>
  <c r="D3149" i="8"/>
  <c r="D3196" i="8"/>
  <c r="D3522" i="8"/>
  <c r="F3522" i="8" s="1"/>
  <c r="D3089" i="8"/>
  <c r="D3305" i="8"/>
  <c r="D3525" i="8"/>
  <c r="D3431" i="8"/>
  <c r="D2980" i="8"/>
  <c r="D3012" i="8"/>
  <c r="F3012" i="8" s="1"/>
  <c r="D58" i="8"/>
  <c r="D5765" i="8"/>
  <c r="F5765" i="8" s="1"/>
  <c r="D5635" i="8"/>
  <c r="E5635" i="8" s="1"/>
  <c r="D5165" i="8"/>
  <c r="D4825" i="8"/>
  <c r="E4825" i="8" s="1"/>
  <c r="D3871" i="8"/>
  <c r="D3011" i="8"/>
  <c r="F3011" i="8" s="1"/>
  <c r="D5032" i="8"/>
  <c r="F5032" i="8" s="1"/>
  <c r="D5395" i="8"/>
  <c r="D4201" i="8"/>
  <c r="D5053" i="8"/>
  <c r="D4094" i="8"/>
  <c r="E4094" i="8" s="1"/>
  <c r="D4678" i="8"/>
  <c r="D4837" i="8"/>
  <c r="F4837" i="8" s="1"/>
  <c r="D5063" i="8"/>
  <c r="E5063" i="8" s="1"/>
  <c r="D5659" i="8"/>
  <c r="D5199" i="8"/>
  <c r="F5199" i="8" s="1"/>
  <c r="D5549" i="8"/>
  <c r="E5549" i="8" s="1"/>
  <c r="D4673" i="8"/>
  <c r="E4673" i="8" s="1"/>
  <c r="D4596" i="8"/>
  <c r="E4596" i="8" s="1"/>
  <c r="D5555" i="8"/>
  <c r="E5555" i="8" s="1"/>
  <c r="D3832" i="8"/>
  <c r="D4781" i="8"/>
  <c r="E4781" i="8" s="1"/>
  <c r="D5154" i="8"/>
  <c r="F5154" i="8" s="1"/>
  <c r="D5827" i="8"/>
  <c r="D4478" i="8"/>
  <c r="D4690" i="8"/>
  <c r="D5520" i="8"/>
  <c r="E5520" i="8" s="1"/>
  <c r="D5788" i="8"/>
  <c r="E5788" i="8" s="1"/>
  <c r="D4796" i="8"/>
  <c r="F4796" i="8" s="1"/>
  <c r="D4321" i="8"/>
  <c r="F4321" i="8" s="1"/>
  <c r="D5808" i="8"/>
  <c r="F5808" i="8" s="1"/>
  <c r="D5329" i="8"/>
  <c r="D4917" i="8"/>
  <c r="F4917" i="8" s="1"/>
  <c r="D5704" i="8"/>
  <c r="E5704" i="8" s="1"/>
  <c r="D5095" i="8"/>
  <c r="E5095" i="8" s="1"/>
  <c r="D4911" i="8"/>
  <c r="E4911" i="8" s="1"/>
  <c r="D4415" i="8"/>
  <c r="D5194" i="8"/>
  <c r="F5194" i="8" s="1"/>
  <c r="D4538" i="8"/>
  <c r="F4538" i="8" s="1"/>
  <c r="D5542" i="8"/>
  <c r="D5147" i="8"/>
  <c r="D4384" i="8"/>
  <c r="D4244" i="8"/>
  <c r="E4244" i="8" s="1"/>
  <c r="D4088" i="8"/>
  <c r="E4088" i="8" s="1"/>
  <c r="D3863" i="8"/>
  <c r="F3863" i="8" s="1"/>
  <c r="D3058" i="8"/>
  <c r="E3058" i="8" s="1"/>
  <c r="D5294" i="8"/>
  <c r="F5294" i="8" s="1"/>
  <c r="D5843" i="8"/>
  <c r="F5843" i="8" s="1"/>
  <c r="D5106" i="8"/>
  <c r="E5106" i="8" s="1"/>
  <c r="D5364" i="8"/>
  <c r="D5441" i="8"/>
  <c r="D5167" i="8"/>
  <c r="E5167" i="8" s="1"/>
  <c r="D4569" i="8"/>
  <c r="D4278" i="8"/>
  <c r="E4278" i="8" s="1"/>
  <c r="D3825" i="8"/>
  <c r="F3825" i="8" s="1"/>
  <c r="D5331" i="8"/>
  <c r="D5066" i="8"/>
  <c r="D4541" i="8"/>
  <c r="E4541" i="8" s="1"/>
  <c r="D3590" i="8"/>
  <c r="E3590" i="8" s="1"/>
  <c r="D3007" i="8"/>
  <c r="D2956" i="8"/>
  <c r="D3029" i="8"/>
  <c r="D3229" i="8"/>
  <c r="F3229" i="8" s="1"/>
  <c r="D3340" i="8"/>
  <c r="D3356" i="8"/>
  <c r="D3379" i="8"/>
  <c r="E3379" i="8" s="1"/>
  <c r="D3644" i="8"/>
  <c r="E3644" i="8" s="1"/>
  <c r="D3712" i="8"/>
  <c r="D3197" i="8"/>
  <c r="D3853" i="8"/>
  <c r="D3033" i="8"/>
  <c r="D3016" i="8"/>
  <c r="D3084" i="8"/>
  <c r="E3084" i="8" s="1"/>
  <c r="D3219" i="8"/>
  <c r="E3219" i="8" s="1"/>
  <c r="D3233" i="8"/>
  <c r="D3306" i="8"/>
  <c r="D2952" i="8"/>
  <c r="D3271" i="8"/>
  <c r="F3271" i="8" s="1"/>
  <c r="D3408" i="8"/>
  <c r="F3408" i="8" s="1"/>
  <c r="D3565" i="8"/>
  <c r="D2908" i="8"/>
  <c r="D3056" i="8"/>
  <c r="D2928" i="8"/>
  <c r="D3102" i="8"/>
  <c r="E3102" i="8" s="1"/>
  <c r="D5465" i="8"/>
  <c r="D5058" i="8"/>
  <c r="E5058" i="8" s="1"/>
  <c r="D4961" i="8"/>
  <c r="F4961" i="8" s="1"/>
  <c r="D4364" i="8"/>
  <c r="D5672" i="8"/>
  <c r="E5672" i="8" s="1"/>
  <c r="D4444" i="8"/>
  <c r="D5456" i="8"/>
  <c r="E5456" i="8" s="1"/>
  <c r="D5349" i="8"/>
  <c r="E5349" i="8" s="1"/>
  <c r="D4914" i="8"/>
  <c r="D3249" i="8"/>
  <c r="E3249" i="8" s="1"/>
  <c r="D5641" i="8"/>
  <c r="E5641" i="8" s="1"/>
  <c r="D5034" i="8"/>
  <c r="F5034" i="8" s="1"/>
  <c r="D5127" i="8"/>
  <c r="D4162" i="8"/>
  <c r="E4162" i="8" s="1"/>
  <c r="D5567" i="8"/>
  <c r="E5567" i="8" s="1"/>
  <c r="D5791" i="8"/>
  <c r="D4757" i="8"/>
  <c r="D5103" i="8"/>
  <c r="E5103" i="8" s="1"/>
  <c r="D5348" i="8"/>
  <c r="F5348" i="8" s="1"/>
  <c r="D5752" i="8"/>
  <c r="D5798" i="8"/>
  <c r="D5644" i="8"/>
  <c r="D4900" i="8"/>
  <c r="E4900" i="8" s="1"/>
  <c r="D4393" i="8"/>
  <c r="D5774" i="8"/>
  <c r="D5401" i="8"/>
  <c r="F5401" i="8" s="1"/>
  <c r="D4091" i="8"/>
  <c r="F4091" i="8" s="1"/>
  <c r="D5306" i="8"/>
  <c r="E5306" i="8" s="1"/>
  <c r="D5510" i="8"/>
  <c r="D4127" i="8"/>
  <c r="D4107" i="8"/>
  <c r="E4107" i="8" s="1"/>
  <c r="D5714" i="8"/>
  <c r="D5149" i="8"/>
  <c r="D4362" i="8"/>
  <c r="F4362" i="8" s="1"/>
  <c r="D5541" i="8"/>
  <c r="F5541" i="8" s="1"/>
  <c r="D4926" i="8"/>
  <c r="E4926" i="8" s="1"/>
  <c r="D4667" i="8"/>
  <c r="D4804" i="8"/>
  <c r="E4804" i="8" s="1"/>
  <c r="D5553" i="8"/>
  <c r="E5553" i="8" s="1"/>
  <c r="D5124" i="8"/>
  <c r="E5124" i="8" s="1"/>
  <c r="D5383" i="8"/>
  <c r="D4807" i="8"/>
  <c r="E4807" i="8" s="1"/>
  <c r="D3899" i="8"/>
  <c r="F3899" i="8" s="1"/>
  <c r="D5271" i="8"/>
  <c r="D4826" i="8"/>
  <c r="D4025" i="8"/>
  <c r="E4025" i="8" s="1"/>
  <c r="D4769" i="8"/>
  <c r="D5130" i="8"/>
  <c r="D5688" i="8"/>
  <c r="D5705" i="8"/>
  <c r="F5705" i="8" s="1"/>
  <c r="D3859" i="8"/>
  <c r="F3859" i="8" s="1"/>
  <c r="D5184" i="8"/>
  <c r="F5184" i="8" s="1"/>
  <c r="D4775" i="8"/>
  <c r="F4775" i="8" s="1"/>
  <c r="D3934" i="8"/>
  <c r="E3934" i="8" s="1"/>
  <c r="D5462" i="8"/>
  <c r="D5316" i="8"/>
  <c r="D5210" i="8"/>
  <c r="F5210" i="8" s="1"/>
  <c r="D4821" i="8"/>
  <c r="F4821" i="8" s="1"/>
  <c r="D4291" i="8"/>
  <c r="F4291" i="8" s="1"/>
  <c r="D3166" i="8"/>
  <c r="F3166" i="8" s="1"/>
  <c r="D3062" i="8"/>
  <c r="F3062" i="8" s="1"/>
  <c r="D2987" i="8"/>
  <c r="E2987" i="8" s="1"/>
  <c r="D3101" i="8"/>
  <c r="E3101" i="8" s="1"/>
  <c r="D3073" i="8"/>
  <c r="E3073" i="8" s="1"/>
  <c r="D2887" i="8"/>
  <c r="D3405" i="8"/>
  <c r="E3405" i="8" s="1"/>
  <c r="D3461" i="8"/>
  <c r="F3461" i="8" s="1"/>
  <c r="D3729" i="8"/>
  <c r="D3135" i="8"/>
  <c r="F3135" i="8" s="1"/>
  <c r="D3424" i="8"/>
  <c r="E3424" i="8" s="1"/>
  <c r="D2882" i="8"/>
  <c r="E2882" i="8" s="1"/>
  <c r="D2895" i="8"/>
  <c r="E2895" i="8" s="1"/>
  <c r="D2884" i="8"/>
  <c r="D3184" i="8"/>
  <c r="E3184" i="8" s="1"/>
  <c r="D3085" i="8"/>
  <c r="F3085" i="8" s="1"/>
  <c r="D3296" i="8"/>
  <c r="D3373" i="8"/>
  <c r="E3373" i="8" s="1"/>
  <c r="D3158" i="8"/>
  <c r="E3158" i="8" s="1"/>
  <c r="D3357" i="8"/>
  <c r="E3357" i="8" s="1"/>
  <c r="D3489" i="8"/>
  <c r="E3489" i="8" s="1"/>
  <c r="D3629" i="8"/>
  <c r="D2977" i="8"/>
  <c r="E2977" i="8" s="1"/>
  <c r="D2914" i="8"/>
  <c r="F2914" i="8" s="1"/>
  <c r="D2946" i="8"/>
  <c r="D3182" i="8"/>
  <c r="F3182" i="8" s="1"/>
  <c r="D4410" i="8"/>
  <c r="E4410" i="8" s="1"/>
  <c r="D4268" i="8"/>
  <c r="E4268" i="8" s="1"/>
  <c r="D5575" i="8"/>
  <c r="E5575" i="8" s="1"/>
  <c r="D3312" i="8"/>
  <c r="F3312" i="8" s="1"/>
  <c r="D4295" i="8"/>
  <c r="D5145" i="8"/>
  <c r="D4507" i="8"/>
  <c r="F4507" i="8" s="1"/>
  <c r="D5835" i="8"/>
  <c r="F5835" i="8" s="1"/>
  <c r="D3199" i="8"/>
  <c r="E3199" i="8" s="1"/>
  <c r="D5609" i="8"/>
  <c r="E5609" i="8" s="1"/>
  <c r="D5583" i="8"/>
  <c r="D4616" i="8"/>
  <c r="F4616" i="8" s="1"/>
  <c r="D5785" i="8"/>
  <c r="D3538" i="8"/>
  <c r="F3538" i="8" s="1"/>
  <c r="D4800" i="8"/>
  <c r="D5770" i="8"/>
  <c r="F5770" i="8" s="1"/>
  <c r="D5428" i="8"/>
  <c r="D5265" i="8"/>
  <c r="D4828" i="8"/>
  <c r="D5392" i="8"/>
  <c r="F5392" i="8" s="1"/>
  <c r="D5568" i="8"/>
  <c r="E5568" i="8" s="1"/>
  <c r="D4267" i="8"/>
  <c r="F4267" i="8" s="1"/>
  <c r="D3739" i="8"/>
  <c r="D5417" i="8"/>
  <c r="E5417" i="8" s="1"/>
  <c r="D5589" i="8"/>
  <c r="D4513" i="8"/>
  <c r="E4513" i="8" s="1"/>
  <c r="D3097" i="8"/>
  <c r="E3097" i="8" s="1"/>
  <c r="D5413" i="8"/>
  <c r="D5710" i="8"/>
  <c r="E5710" i="8" s="1"/>
  <c r="D4925" i="8"/>
  <c r="F4925" i="8" s="1"/>
  <c r="D5680" i="8"/>
  <c r="D4356" i="8"/>
  <c r="D4542" i="8"/>
  <c r="E4542" i="8" s="1"/>
  <c r="D4530" i="8"/>
  <c r="E4530" i="8" s="1"/>
  <c r="D5718" i="8"/>
  <c r="E5718" i="8" s="1"/>
  <c r="D5033" i="8"/>
  <c r="F5033" i="8" s="1"/>
  <c r="D3918" i="8"/>
  <c r="E3918" i="8" s="1"/>
  <c r="D3986" i="8"/>
  <c r="D5120" i="8"/>
  <c r="D4043" i="8"/>
  <c r="D5485" i="8"/>
  <c r="E5485" i="8" s="1"/>
  <c r="D4873" i="8"/>
  <c r="E4873" i="8" s="1"/>
  <c r="D5212" i="8"/>
  <c r="E5212" i="8" s="1"/>
  <c r="D4839" i="8"/>
  <c r="D4318" i="8"/>
  <c r="E4318" i="8" s="1"/>
  <c r="D3785" i="8"/>
  <c r="D5514" i="8"/>
  <c r="F5514" i="8" s="1"/>
  <c r="D5762" i="8"/>
  <c r="F5762" i="8" s="1"/>
  <c r="D5460" i="8"/>
  <c r="E5460" i="8" s="1"/>
  <c r="D5833" i="8"/>
  <c r="E5833" i="8" s="1"/>
  <c r="D5255" i="8"/>
  <c r="D4323" i="8"/>
  <c r="F4323" i="8" s="1"/>
  <c r="D5782" i="8"/>
  <c r="E5782" i="8" s="1"/>
  <c r="D5660" i="8"/>
  <c r="F5660" i="8" s="1"/>
  <c r="D5224" i="8"/>
  <c r="D5007" i="8"/>
  <c r="F5007" i="8" s="1"/>
  <c r="D5010" i="8"/>
  <c r="E5010" i="8" s="1"/>
  <c r="D4921" i="8"/>
  <c r="E4921" i="8" s="1"/>
  <c r="D4621" i="8"/>
  <c r="E4621" i="8" s="1"/>
  <c r="D3372" i="8"/>
  <c r="D3018" i="8"/>
  <c r="D2954" i="8"/>
  <c r="F2954" i="8" s="1"/>
  <c r="D3072" i="8"/>
  <c r="D3217" i="8"/>
  <c r="D3222" i="8"/>
  <c r="E3222" i="8" s="1"/>
  <c r="D3293" i="8"/>
  <c r="D2872" i="8"/>
  <c r="D3252" i="8"/>
  <c r="D3404" i="8"/>
  <c r="D3562" i="8"/>
  <c r="F3562" i="8" s="1"/>
  <c r="D2905" i="8"/>
  <c r="D3015" i="8"/>
  <c r="D2924" i="8"/>
  <c r="E2924" i="8" s="1"/>
  <c r="D3099" i="8"/>
  <c r="D3227" i="8"/>
  <c r="E3227" i="8" s="1"/>
  <c r="D3144" i="8"/>
  <c r="D3248" i="8"/>
  <c r="E3248" i="8" s="1"/>
  <c r="D3516" i="8"/>
  <c r="F3516" i="8" s="1"/>
  <c r="D3564" i="8"/>
  <c r="D3655" i="8"/>
  <c r="F3655" i="8" s="1"/>
  <c r="D3725" i="8"/>
  <c r="E3725" i="8" s="1"/>
  <c r="D2901" i="8"/>
  <c r="E2901" i="8" s="1"/>
  <c r="D2996" i="8"/>
  <c r="E2996" i="8" s="1"/>
  <c r="D3119" i="8"/>
  <c r="F3119" i="8" s="1"/>
  <c r="D3079" i="8"/>
  <c r="E3079" i="8" s="1"/>
  <c r="D5692" i="8"/>
  <c r="D5355" i="8"/>
  <c r="D4314" i="8"/>
  <c r="F4314" i="8" s="1"/>
  <c r="D4456" i="8"/>
  <c r="E4456" i="8" s="1"/>
  <c r="D5148" i="8"/>
  <c r="D5242" i="8"/>
  <c r="E5242" i="8" s="1"/>
  <c r="D5024" i="8"/>
  <c r="D4442" i="8"/>
  <c r="E4442" i="8" s="1"/>
  <c r="D5841" i="8"/>
  <c r="E5841" i="8" s="1"/>
  <c r="D4974" i="8"/>
  <c r="D5138" i="8"/>
  <c r="D4386" i="8"/>
  <c r="E4386" i="8" s="1"/>
  <c r="D5146" i="8"/>
  <c r="D4505" i="8"/>
  <c r="D5080" i="8"/>
  <c r="D3601" i="8"/>
  <c r="D4947" i="8"/>
  <c r="F4947" i="8" s="1"/>
  <c r="D5367" i="8"/>
  <c r="D4358" i="8"/>
  <c r="D5854" i="8"/>
  <c r="D5172" i="8"/>
  <c r="E5172" i="8" s="1"/>
  <c r="D5344" i="8"/>
  <c r="E5344" i="8" s="1"/>
  <c r="D4586" i="8"/>
  <c r="D5746" i="8"/>
  <c r="D5594" i="8"/>
  <c r="F5594" i="8" s="1"/>
  <c r="D5624" i="8"/>
  <c r="D4331" i="8"/>
  <c r="F4331" i="8" s="1"/>
  <c r="D5337" i="8"/>
  <c r="D5116" i="8"/>
  <c r="E5116" i="8" s="1"/>
  <c r="D3142" i="8"/>
  <c r="E3142" i="8" s="1"/>
  <c r="D2939" i="8"/>
  <c r="D3176" i="8"/>
  <c r="F3176" i="8" s="1"/>
  <c r="D3125" i="8"/>
  <c r="F3125" i="8" s="1"/>
  <c r="D3512" i="8"/>
  <c r="F3512" i="8" s="1"/>
  <c r="D3286" i="8"/>
  <c r="D3421" i="8"/>
  <c r="E3421" i="8" s="1"/>
  <c r="D3001" i="8"/>
  <c r="E3001" i="8" s="1"/>
  <c r="D3131" i="8"/>
  <c r="E3131" i="8" s="1"/>
  <c r="D3035" i="8"/>
  <c r="F3035" i="8" s="1"/>
  <c r="D3469" i="8"/>
  <c r="F3469" i="8" s="1"/>
  <c r="D3675" i="8"/>
  <c r="D2961" i="8"/>
  <c r="D2936" i="8"/>
  <c r="D3349" i="8"/>
  <c r="E3349" i="8" s="1"/>
  <c r="D3371" i="8"/>
  <c r="E3371" i="8" s="1"/>
  <c r="D3407" i="8"/>
  <c r="E3407" i="8" s="1"/>
  <c r="D3656" i="8"/>
  <c r="F3656" i="8" s="1"/>
  <c r="D3724" i="8"/>
  <c r="D3255" i="8"/>
  <c r="F3255" i="8" s="1"/>
  <c r="D3862" i="8"/>
  <c r="D2968" i="8"/>
  <c r="D2874" i="8"/>
  <c r="D2974" i="8"/>
  <c r="E2974" i="8" s="1"/>
  <c r="D3177" i="8"/>
  <c r="D3168" i="8"/>
  <c r="D3238" i="8"/>
  <c r="D3545" i="8"/>
  <c r="F3545" i="8" s="1"/>
  <c r="D3112" i="8"/>
  <c r="D3322" i="8"/>
  <c r="F3322" i="8" s="1"/>
  <c r="D3532" i="8"/>
  <c r="E3532" i="8" s="1"/>
  <c r="D2918" i="8"/>
  <c r="E2918" i="8" s="1"/>
  <c r="D3032" i="8"/>
  <c r="E3032" i="8" s="1"/>
  <c r="D3251" i="8"/>
  <c r="F3251" i="8" s="1"/>
  <c r="D3297" i="8"/>
  <c r="D3615" i="8"/>
  <c r="F3615" i="8" s="1"/>
  <c r="D3754" i="8"/>
  <c r="D2902" i="8"/>
  <c r="D3998" i="8"/>
  <c r="E3998" i="8" s="1"/>
  <c r="D4005" i="8"/>
  <c r="E4005" i="8" s="1"/>
  <c r="D3969" i="8"/>
  <c r="D3953" i="8"/>
  <c r="D2927" i="8"/>
  <c r="D3234" i="8"/>
  <c r="F3234" i="8" s="1"/>
  <c r="D3325" i="8"/>
  <c r="D3333" i="8"/>
  <c r="D3554" i="8"/>
  <c r="E3554" i="8" s="1"/>
  <c r="D3689" i="8"/>
  <c r="D3626" i="8"/>
  <c r="E3626" i="8" s="1"/>
  <c r="D3600" i="8"/>
  <c r="D3635" i="8"/>
  <c r="D4165" i="8"/>
  <c r="F4165" i="8" s="1"/>
  <c r="D2940" i="8"/>
  <c r="D3239" i="8"/>
  <c r="E3239" i="8" s="1"/>
  <c r="D5626" i="8"/>
  <c r="D4622" i="8"/>
  <c r="D5206" i="8"/>
  <c r="D5363" i="8"/>
  <c r="D3774" i="8"/>
  <c r="E3774" i="8" s="1"/>
  <c r="D5631" i="8"/>
  <c r="F5631" i="8" s="1"/>
  <c r="D5426" i="8"/>
  <c r="F5426" i="8" s="1"/>
  <c r="D5264" i="8"/>
  <c r="F5264" i="8" s="1"/>
  <c r="D4422" i="8"/>
  <c r="E4422" i="8" s="1"/>
  <c r="D4809" i="8"/>
  <c r="E4809" i="8" s="1"/>
  <c r="D5164" i="8"/>
  <c r="E5164" i="8" s="1"/>
  <c r="D4190" i="8"/>
  <c r="D5262" i="8"/>
  <c r="E5262" i="8" s="1"/>
  <c r="D5266" i="8"/>
  <c r="F5266" i="8" s="1"/>
  <c r="D5412" i="8"/>
  <c r="D4903" i="8"/>
  <c r="F4903" i="8" s="1"/>
  <c r="D5713" i="8"/>
  <c r="E5713" i="8" s="1"/>
  <c r="D5585" i="8"/>
  <c r="E5585" i="8" s="1"/>
  <c r="D4768" i="8"/>
  <c r="E4768" i="8" s="1"/>
  <c r="D4936" i="8"/>
  <c r="F4936" i="8" s="1"/>
  <c r="D5273" i="8"/>
  <c r="E5273" i="8" s="1"/>
  <c r="D5121" i="8"/>
  <c r="F5121" i="8" s="1"/>
  <c r="D3526" i="8"/>
  <c r="D5025" i="8"/>
  <c r="D5269" i="8"/>
  <c r="D4338" i="8"/>
  <c r="E4338" i="8" s="1"/>
  <c r="D5650" i="8"/>
  <c r="E5650" i="8" s="1"/>
  <c r="D5051" i="8"/>
  <c r="F5051" i="8" s="1"/>
  <c r="D4810" i="8"/>
  <c r="E4810" i="8" s="1"/>
  <c r="D4121" i="8"/>
  <c r="F4121" i="8" s="1"/>
  <c r="D2886" i="8"/>
  <c r="D3181" i="8"/>
  <c r="F3181" i="8" s="1"/>
  <c r="D3290" i="8"/>
  <c r="D3133" i="8"/>
  <c r="E3133" i="8" s="1"/>
  <c r="D3481" i="8"/>
  <c r="D2967" i="8"/>
  <c r="D2930" i="8"/>
  <c r="D3275" i="8"/>
  <c r="F3275" i="8" s="1"/>
  <c r="D3317" i="8"/>
  <c r="D3646" i="8"/>
  <c r="D3778" i="8"/>
  <c r="E3778" i="8" s="1"/>
  <c r="D3054" i="8"/>
  <c r="E3054" i="8" s="1"/>
  <c r="D3242" i="8"/>
  <c r="D2985" i="8"/>
  <c r="D3009" i="8"/>
  <c r="E3009" i="8" s="1"/>
  <c r="D3468" i="8"/>
  <c r="F3468" i="8" s="1"/>
  <c r="D3740" i="8"/>
  <c r="D3160" i="8"/>
  <c r="F3160" i="8" s="1"/>
  <c r="D3450" i="8"/>
  <c r="E3450" i="8" s="1"/>
  <c r="D3124" i="8"/>
  <c r="D3055" i="8"/>
  <c r="D3045" i="8"/>
  <c r="D3110" i="8"/>
  <c r="D2890" i="8"/>
  <c r="F2890" i="8" s="1"/>
  <c r="D3250" i="8"/>
  <c r="D3320" i="8"/>
  <c r="F3320" i="8" s="1"/>
  <c r="D3030" i="8"/>
  <c r="D3281" i="8"/>
  <c r="E3281" i="8" s="1"/>
  <c r="D3449" i="8"/>
  <c r="D3573" i="8"/>
  <c r="F3573" i="8" s="1"/>
  <c r="D3049" i="8"/>
  <c r="E3049" i="8" s="1"/>
  <c r="D3077" i="8"/>
  <c r="D3364" i="8"/>
  <c r="F3364" i="8" s="1"/>
  <c r="D3443" i="8"/>
  <c r="F3443" i="8" s="1"/>
  <c r="D2922" i="8"/>
  <c r="E2922" i="8" s="1"/>
  <c r="D3894" i="8"/>
  <c r="E3894" i="8" s="1"/>
  <c r="D3288" i="8"/>
  <c r="E3288" i="8" s="1"/>
  <c r="D3268" i="8"/>
  <c r="D3413" i="8"/>
  <c r="D4041" i="8"/>
  <c r="D4051" i="8"/>
  <c r="D2880" i="8"/>
  <c r="F2880" i="8" s="1"/>
  <c r="D3136" i="8"/>
  <c r="E3136" i="8" s="1"/>
  <c r="D3223" i="8"/>
  <c r="E3223" i="8" s="1"/>
  <c r="D3569" i="8"/>
  <c r="E3569" i="8" s="1"/>
  <c r="D3716" i="8"/>
  <c r="F3716" i="8" s="1"/>
  <c r="D3788" i="8"/>
  <c r="E3788" i="8" s="1"/>
  <c r="D3738" i="8"/>
  <c r="D3703" i="8"/>
  <c r="D3699" i="8"/>
  <c r="E3699" i="8" s="1"/>
  <c r="D4210" i="8"/>
  <c r="E4210" i="8" s="1"/>
  <c r="D2892" i="8"/>
  <c r="E2892" i="8" s="1"/>
  <c r="D3145" i="8"/>
  <c r="D3228" i="8"/>
  <c r="D3575" i="8"/>
  <c r="E3575" i="8" s="1"/>
  <c r="D3730" i="8"/>
  <c r="D4449" i="8"/>
  <c r="D5398" i="8"/>
  <c r="E5398" i="8" s="1"/>
  <c r="D5781" i="8"/>
  <c r="E5781" i="8" s="1"/>
  <c r="D2929" i="8"/>
  <c r="E2929" i="8" s="1"/>
  <c r="D5815" i="8"/>
  <c r="E5815" i="8" s="1"/>
  <c r="D4274" i="8"/>
  <c r="F4274" i="8" s="1"/>
  <c r="D5506" i="8"/>
  <c r="F5506" i="8" s="1"/>
  <c r="D4699" i="8"/>
  <c r="F4699" i="8" s="1"/>
  <c r="D5607" i="8"/>
  <c r="D4131" i="8"/>
  <c r="E4131" i="8" s="1"/>
  <c r="D4235" i="8"/>
  <c r="E4235" i="8" s="1"/>
  <c r="D3989" i="8"/>
  <c r="E3989" i="8" s="1"/>
  <c r="D4644" i="8"/>
  <c r="D5027" i="8"/>
  <c r="F5027" i="8" s="1"/>
  <c r="D4730" i="8"/>
  <c r="F4730" i="8" s="1"/>
  <c r="D4089" i="8"/>
  <c r="F4089" i="8" s="1"/>
  <c r="D5429" i="8"/>
  <c r="D5423" i="8"/>
  <c r="E5423" i="8" s="1"/>
  <c r="D4502" i="8"/>
  <c r="E4502" i="8" s="1"/>
  <c r="D4585" i="8"/>
  <c r="E4585" i="8" s="1"/>
  <c r="D4952" i="8"/>
  <c r="E4952" i="8" s="1"/>
  <c r="D5014" i="8"/>
  <c r="D4700" i="8"/>
  <c r="E4700" i="8" s="1"/>
  <c r="D5794" i="8"/>
  <c r="F5794" i="8" s="1"/>
  <c r="D5109" i="8"/>
  <c r="D3804" i="8"/>
  <c r="F3804" i="8" s="1"/>
  <c r="D5481" i="8"/>
  <c r="D4851" i="8"/>
  <c r="D4609" i="8"/>
  <c r="E4609" i="8" s="1"/>
  <c r="D4531" i="8"/>
  <c r="D2949" i="8"/>
  <c r="D2907" i="8"/>
  <c r="F2907" i="8" s="1"/>
  <c r="D3352" i="8"/>
  <c r="D3395" i="8"/>
  <c r="F3395" i="8" s="1"/>
  <c r="D3579" i="8"/>
  <c r="E3579" i="8" s="1"/>
  <c r="D3023" i="8"/>
  <c r="E3023" i="8" s="1"/>
  <c r="D3034" i="8"/>
  <c r="D3343" i="8"/>
  <c r="D3383" i="8"/>
  <c r="E3383" i="8" s="1"/>
  <c r="D3720" i="8"/>
  <c r="F3720" i="8" s="1"/>
  <c r="D3858" i="8"/>
  <c r="D3027" i="8"/>
  <c r="F3027" i="8" s="1"/>
  <c r="D3174" i="8"/>
  <c r="E3174" i="8" s="1"/>
  <c r="D3157" i="8"/>
  <c r="E3157" i="8" s="1"/>
  <c r="D3213" i="8"/>
  <c r="E3213" i="8" s="1"/>
  <c r="D3533" i="8"/>
  <c r="F3533" i="8" s="1"/>
  <c r="D3100" i="8"/>
  <c r="E3100" i="8" s="1"/>
  <c r="D3310" i="8"/>
  <c r="D3528" i="8"/>
  <c r="D3437" i="8"/>
  <c r="E3437" i="8" s="1"/>
  <c r="D2903" i="8"/>
  <c r="E2903" i="8" s="1"/>
  <c r="D2938" i="8"/>
  <c r="D3211" i="8"/>
  <c r="E3211" i="8" s="1"/>
  <c r="D3091" i="8"/>
  <c r="D3314" i="8"/>
  <c r="D3381" i="8"/>
  <c r="F3381" i="8" s="1"/>
  <c r="D3244" i="8"/>
  <c r="D3399" i="8"/>
  <c r="D3527" i="8"/>
  <c r="E3527" i="8" s="1"/>
  <c r="D3636" i="8"/>
  <c r="E3636" i="8" s="1"/>
  <c r="D2983" i="8"/>
  <c r="E2983" i="8" s="1"/>
  <c r="D2992" i="8"/>
  <c r="D3202" i="8"/>
  <c r="E3202" i="8" s="1"/>
  <c r="D3566" i="8"/>
  <c r="F3566" i="8" s="1"/>
  <c r="D3341" i="8"/>
  <c r="D3511" i="8"/>
  <c r="D3473" i="8"/>
  <c r="E3473" i="8" s="1"/>
  <c r="D3444" i="8"/>
  <c r="E3444" i="8" s="1"/>
  <c r="D3514" i="8"/>
  <c r="E3514" i="8" s="1"/>
  <c r="D4099" i="8"/>
  <c r="D4158" i="8"/>
  <c r="E4158" i="8" s="1"/>
  <c r="D2978" i="8"/>
  <c r="F2978" i="8" s="1"/>
  <c r="D3046" i="8"/>
  <c r="D3397" i="8"/>
  <c r="D3701" i="8"/>
  <c r="D3337" i="8"/>
  <c r="E3337" i="8" s="1"/>
  <c r="D3831" i="8"/>
  <c r="E3831" i="8" s="1"/>
  <c r="D3827" i="8"/>
  <c r="F3827" i="8" s="1"/>
  <c r="D3841" i="8"/>
  <c r="D3781" i="8"/>
  <c r="D3438" i="8"/>
  <c r="F3438" i="8" s="1"/>
  <c r="D2984" i="8"/>
  <c r="D3070" i="8"/>
  <c r="E3070" i="8" s="1"/>
  <c r="D3403" i="8"/>
  <c r="D3706" i="8"/>
  <c r="D5251" i="8"/>
  <c r="D4656" i="8"/>
  <c r="E4656" i="8" s="1"/>
  <c r="D3815" i="8"/>
  <c r="F3815" i="8" s="1"/>
  <c r="D5711" i="8"/>
  <c r="D3596" i="8"/>
  <c r="D3572" i="8"/>
  <c r="E3572" i="8" s="1"/>
  <c r="D4916" i="8"/>
  <c r="D4659" i="8"/>
  <c r="E4659" i="8" s="1"/>
  <c r="D4417" i="8"/>
  <c r="F4417" i="8" s="1"/>
  <c r="D5580" i="8"/>
  <c r="D5336" i="8"/>
  <c r="D5739" i="8"/>
  <c r="D5129" i="8"/>
  <c r="E5129" i="8" s="1"/>
  <c r="D5060" i="8"/>
  <c r="E5060" i="8" s="1"/>
  <c r="D5227" i="8"/>
  <c r="E5227" i="8" s="1"/>
  <c r="D5606" i="8"/>
  <c r="E5606" i="8" s="1"/>
  <c r="D5772" i="8"/>
  <c r="E5772" i="8" s="1"/>
  <c r="D4762" i="8"/>
  <c r="D4251" i="8"/>
  <c r="F4251" i="8" s="1"/>
  <c r="D5411" i="8"/>
  <c r="D4305" i="8"/>
  <c r="D5078" i="8"/>
  <c r="D3814" i="8"/>
  <c r="D4949" i="8"/>
  <c r="D5783" i="8"/>
  <c r="F5783" i="8" s="1"/>
  <c r="D4866" i="8"/>
  <c r="E4866" i="8" s="1"/>
  <c r="D5790" i="8"/>
  <c r="D5107" i="8"/>
  <c r="D4476" i="8"/>
  <c r="F4476" i="8" s="1"/>
  <c r="D3944" i="8"/>
  <c r="E3944" i="8" s="1"/>
  <c r="D3047" i="8"/>
  <c r="E3047" i="8" s="1"/>
  <c r="D3156" i="8"/>
  <c r="E3156" i="8" s="1"/>
  <c r="D3186" i="8"/>
  <c r="D2999" i="8"/>
  <c r="D3520" i="8"/>
  <c r="F3520" i="8" s="1"/>
  <c r="D2973" i="8"/>
  <c r="E2973" i="8" s="1"/>
  <c r="D2926" i="8"/>
  <c r="F2926" i="8" s="1"/>
  <c r="D3361" i="8"/>
  <c r="E3361" i="8" s="1"/>
  <c r="D3414" i="8"/>
  <c r="E3414" i="8" s="1"/>
  <c r="D3582" i="8"/>
  <c r="D3028" i="8"/>
  <c r="D3038" i="8"/>
  <c r="D3088" i="8"/>
  <c r="F3088" i="8" s="1"/>
  <c r="D3298" i="8"/>
  <c r="F3298" i="8" s="1"/>
  <c r="D3378" i="8"/>
  <c r="E3378" i="8" s="1"/>
  <c r="D3214" i="8"/>
  <c r="E3214" i="8" s="1"/>
  <c r="D3367" i="8"/>
  <c r="E3367" i="8" s="1"/>
  <c r="D3502" i="8"/>
  <c r="E3502" i="8" s="1"/>
  <c r="D3633" i="8"/>
  <c r="F3633" i="8" s="1"/>
  <c r="D2910" i="8"/>
  <c r="E2910" i="8" s="1"/>
  <c r="D3066" i="8"/>
  <c r="F3066" i="8" s="1"/>
  <c r="D2934" i="8"/>
  <c r="D3104" i="8"/>
  <c r="D3240" i="8"/>
  <c r="D3180" i="8"/>
  <c r="D3283" i="8"/>
  <c r="D3524" i="8"/>
  <c r="D3581" i="8"/>
  <c r="E3581" i="8" s="1"/>
  <c r="D3680" i="8"/>
  <c r="F3680" i="8" s="1"/>
  <c r="D3744" i="8"/>
  <c r="D2867" i="8"/>
  <c r="D3130" i="8"/>
  <c r="E3130" i="8" s="1"/>
  <c r="D3195" i="8"/>
  <c r="D3561" i="8"/>
  <c r="E3561" i="8" s="1"/>
  <c r="D3713" i="8"/>
  <c r="D3767" i="8"/>
  <c r="F3767" i="8" s="1"/>
  <c r="D3702" i="8"/>
  <c r="F3702" i="8" s="1"/>
  <c r="D3685" i="8"/>
  <c r="F3685" i="8" s="1"/>
  <c r="D3693" i="8"/>
  <c r="D4208" i="8"/>
  <c r="D3453" i="8"/>
  <c r="E3453" i="8" s="1"/>
  <c r="D2979" i="8"/>
  <c r="E2979" i="8" s="1"/>
  <c r="D3111" i="8"/>
  <c r="D3401" i="8"/>
  <c r="E3401" i="8" s="1"/>
  <c r="D3442" i="8"/>
  <c r="F3442" i="8" s="1"/>
  <c r="D3666" i="8"/>
  <c r="F3666" i="8" s="1"/>
  <c r="D3988" i="8"/>
  <c r="D3932" i="8"/>
  <c r="E3932" i="8" s="1"/>
  <c r="D3956" i="8"/>
  <c r="D3898" i="8"/>
  <c r="E3898" i="8" s="1"/>
  <c r="D3813" i="8"/>
  <c r="D2988" i="8"/>
  <c r="D3115" i="8"/>
  <c r="F3115" i="8" s="1"/>
  <c r="D2958" i="8"/>
  <c r="D3454" i="8"/>
  <c r="D4945" i="8"/>
  <c r="E4945" i="8" s="1"/>
  <c r="D5098" i="8"/>
  <c r="E5098" i="8" s="1"/>
  <c r="D5724" i="8"/>
  <c r="E5724" i="8" s="1"/>
  <c r="D5686" i="8"/>
  <c r="F5686" i="8" s="1"/>
  <c r="D5323" i="8"/>
  <c r="E5323" i="8" s="1"/>
  <c r="D5627" i="8"/>
  <c r="F5627" i="8" s="1"/>
  <c r="D5722" i="8"/>
  <c r="F5722" i="8" s="1"/>
  <c r="D5821" i="8"/>
  <c r="D4819" i="8"/>
  <c r="D4243" i="8"/>
  <c r="D4590" i="8"/>
  <c r="E4590" i="8" s="1"/>
  <c r="D4269" i="8"/>
  <c r="D4923" i="8"/>
  <c r="D5237" i="8"/>
  <c r="F5237" i="8" s="1"/>
  <c r="D4157" i="8"/>
  <c r="D3013" i="8"/>
  <c r="D3132" i="8"/>
  <c r="E3132" i="8" s="1"/>
  <c r="D3625" i="8"/>
  <c r="E3625" i="8" s="1"/>
  <c r="D3103" i="8"/>
  <c r="D3466" i="8"/>
  <c r="F3466" i="8" s="1"/>
  <c r="D2963" i="8"/>
  <c r="E2963" i="8" s="1"/>
  <c r="D3232" i="8"/>
  <c r="F3232" i="8" s="1"/>
  <c r="D3311" i="8"/>
  <c r="F3311" i="8" s="1"/>
  <c r="D3276" i="8"/>
  <c r="E3276" i="8" s="1"/>
  <c r="D3570" i="8"/>
  <c r="E3570" i="8" s="1"/>
  <c r="D2989" i="8"/>
  <c r="E2989" i="8" s="1"/>
  <c r="D2957" i="8"/>
  <c r="D3393" i="8"/>
  <c r="D3434" i="8"/>
  <c r="E3434" i="8" s="1"/>
  <c r="D3605" i="8"/>
  <c r="F3605" i="8" s="1"/>
  <c r="D2920" i="8"/>
  <c r="D3323" i="8"/>
  <c r="D3551" i="8"/>
  <c r="E3551" i="8" s="1"/>
  <c r="D3606" i="8"/>
  <c r="E3606" i="8" s="1"/>
  <c r="D3610" i="8"/>
  <c r="D4238" i="8"/>
  <c r="F4238" i="8" s="1"/>
  <c r="D3198" i="8"/>
  <c r="F3198" i="8" s="1"/>
  <c r="D3216" i="8"/>
  <c r="D3937" i="8"/>
  <c r="D3925" i="8"/>
  <c r="D3628" i="8"/>
  <c r="E3628" i="8" s="1"/>
  <c r="D3215" i="8"/>
  <c r="D3580" i="8"/>
  <c r="D3555" i="8"/>
  <c r="D3951" i="8"/>
  <c r="F3951" i="8" s="1"/>
  <c r="D3876" i="8"/>
  <c r="E3876" i="8" s="1"/>
  <c r="D3930" i="8"/>
  <c r="D3022" i="8"/>
  <c r="D3137" i="8"/>
  <c r="D3098" i="8"/>
  <c r="E3098" i="8" s="1"/>
  <c r="D3756" i="8"/>
  <c r="E3756" i="8" s="1"/>
  <c r="D3476" i="8"/>
  <c r="D3860" i="8"/>
  <c r="E3860" i="8" s="1"/>
  <c r="D3838" i="8"/>
  <c r="F3838" i="8" s="1"/>
  <c r="D3850" i="8"/>
  <c r="F3850" i="8" s="1"/>
  <c r="D3803" i="8"/>
  <c r="D3474" i="8"/>
  <c r="D2995" i="8"/>
  <c r="D3331" i="8"/>
  <c r="D3683" i="8"/>
  <c r="F3683" i="8" s="1"/>
  <c r="D3220" i="8"/>
  <c r="D3259" i="8"/>
  <c r="F3259" i="8" s="1"/>
  <c r="D3451" i="8"/>
  <c r="D4067" i="8"/>
  <c r="D4074" i="8"/>
  <c r="D4142" i="8"/>
  <c r="E4142" i="8" s="1"/>
  <c r="D4261" i="8"/>
  <c r="D4898" i="8"/>
  <c r="F4898" i="8" s="1"/>
  <c r="D4631" i="8"/>
  <c r="E4631" i="8" s="1"/>
  <c r="D3081" i="8"/>
  <c r="D3321" i="8"/>
  <c r="F3321" i="8" s="1"/>
  <c r="D3980" i="8"/>
  <c r="D3947" i="8"/>
  <c r="E3947" i="8" s="1"/>
  <c r="D4198" i="8"/>
  <c r="E4198" i="8" s="1"/>
  <c r="D3983" i="8"/>
  <c r="E3983" i="8" s="1"/>
  <c r="D4009" i="8"/>
  <c r="E4009" i="8" s="1"/>
  <c r="D4111" i="8"/>
  <c r="D4219" i="8"/>
  <c r="F4219" i="8" s="1"/>
  <c r="D4856" i="8"/>
  <c r="D4428" i="8"/>
  <c r="D5831" i="8"/>
  <c r="E5831" i="8" s="1"/>
  <c r="D3682" i="8"/>
  <c r="E3682" i="8" s="1"/>
  <c r="D5776" i="8"/>
  <c r="E5776" i="8" s="1"/>
  <c r="D4932" i="8"/>
  <c r="D5299" i="8"/>
  <c r="E5299" i="8" s="1"/>
  <c r="D3426" i="8"/>
  <c r="F3426" i="8" s="1"/>
  <c r="D4377" i="8"/>
  <c r="D5826" i="8"/>
  <c r="F5826" i="8" s="1"/>
  <c r="D4027" i="8"/>
  <c r="E4027" i="8" s="1"/>
  <c r="D4702" i="8"/>
  <c r="E4702" i="8" s="1"/>
  <c r="D4071" i="8"/>
  <c r="D5625" i="8"/>
  <c r="F5625" i="8" s="1"/>
  <c r="D5548" i="8"/>
  <c r="E5548" i="8" s="1"/>
  <c r="D4632" i="8"/>
  <c r="F4632" i="8" s="1"/>
  <c r="D3080" i="8"/>
  <c r="D3354" i="8"/>
  <c r="F3354" i="8" s="1"/>
  <c r="D3617" i="8"/>
  <c r="E3617" i="8" s="1"/>
  <c r="D3159" i="8"/>
  <c r="E3159" i="8" s="1"/>
  <c r="D3591" i="8"/>
  <c r="E3591" i="8" s="1"/>
  <c r="D2965" i="8"/>
  <c r="D3138" i="8"/>
  <c r="D3048" i="8"/>
  <c r="F3048" i="8" s="1"/>
  <c r="D3486" i="8"/>
  <c r="D3684" i="8"/>
  <c r="D2917" i="8"/>
  <c r="D3193" i="8"/>
  <c r="E3193" i="8" s="1"/>
  <c r="D3299" i="8"/>
  <c r="E3299" i="8" s="1"/>
  <c r="D3608" i="8"/>
  <c r="F3608" i="8" s="1"/>
  <c r="D2931" i="8"/>
  <c r="D2975" i="8"/>
  <c r="F2975" i="8" s="1"/>
  <c r="D3390" i="8"/>
  <c r="D3278" i="8"/>
  <c r="D3806" i="8"/>
  <c r="D3772" i="8"/>
  <c r="E3772" i="8" s="1"/>
  <c r="D2948" i="8"/>
  <c r="E2948" i="8" s="1"/>
  <c r="D3261" i="8"/>
  <c r="F3261" i="8" s="1"/>
  <c r="D3619" i="8"/>
  <c r="F3619" i="8" s="1"/>
  <c r="D3106" i="8"/>
  <c r="F3106" i="8" s="1"/>
  <c r="D4018" i="8"/>
  <c r="F4018" i="8" s="1"/>
  <c r="D2953" i="8"/>
  <c r="D3264" i="8"/>
  <c r="E3264" i="8" s="1"/>
  <c r="D3389" i="8"/>
  <c r="E3389" i="8" s="1"/>
  <c r="D3670" i="8"/>
  <c r="D3991" i="8"/>
  <c r="F3991" i="8" s="1"/>
  <c r="D3943" i="8"/>
  <c r="D3958" i="8"/>
  <c r="F3958" i="8" s="1"/>
  <c r="D3050" i="8"/>
  <c r="D3006" i="8"/>
  <c r="F3006" i="8" s="1"/>
  <c r="D3336" i="8"/>
  <c r="E3336" i="8" s="1"/>
  <c r="D3285" i="8"/>
  <c r="D3583" i="8"/>
  <c r="D3959" i="8"/>
  <c r="D3883" i="8"/>
  <c r="D3933" i="8"/>
  <c r="F3933" i="8" s="1"/>
  <c r="D3857" i="8"/>
  <c r="D3662" i="8"/>
  <c r="D2876" i="8"/>
  <c r="E2876" i="8" s="1"/>
  <c r="D3284" i="8"/>
  <c r="E3284" i="8" s="1"/>
  <c r="D3475" i="8"/>
  <c r="E3475" i="8" s="1"/>
  <c r="D3529" i="8"/>
  <c r="D3508" i="8"/>
  <c r="D3746" i="8"/>
  <c r="F3746" i="8" s="1"/>
  <c r="D4130" i="8"/>
  <c r="D4164" i="8"/>
  <c r="D4203" i="8"/>
  <c r="E4203" i="8" s="1"/>
  <c r="D4369" i="8"/>
  <c r="D3810" i="8"/>
  <c r="E3810" i="8" s="1"/>
  <c r="D3003" i="8"/>
  <c r="F3003" i="8" s="1"/>
  <c r="D3338" i="8"/>
  <c r="E3338" i="8" s="1"/>
  <c r="D3686" i="8"/>
  <c r="F3686" i="8" s="1"/>
  <c r="D3241" i="8"/>
  <c r="D3351" i="8"/>
  <c r="D3542" i="8"/>
  <c r="D4070" i="8"/>
  <c r="E4070" i="8" s="1"/>
  <c r="D4080" i="8"/>
  <c r="E4080" i="8" s="1"/>
  <c r="D4148" i="8"/>
  <c r="E4148" i="8" s="1"/>
  <c r="D4286" i="8"/>
  <c r="E4286" i="8" s="1"/>
  <c r="D3019" i="8"/>
  <c r="D2944" i="8"/>
  <c r="F2944" i="8" s="1"/>
  <c r="D3387" i="8"/>
  <c r="E3387" i="8" s="1"/>
  <c r="D3651" i="8"/>
  <c r="D3904" i="8"/>
  <c r="D3817" i="8"/>
  <c r="D4149" i="8"/>
  <c r="F4149" i="8" s="1"/>
  <c r="D3071" i="8"/>
  <c r="E3071" i="8" s="1"/>
  <c r="D4984" i="8"/>
  <c r="F4984" i="8" s="1"/>
  <c r="D5461" i="8"/>
  <c r="D5008" i="8"/>
  <c r="F5008" i="8" s="1"/>
  <c r="D5219" i="8"/>
  <c r="D4485" i="8"/>
  <c r="D5001" i="8"/>
  <c r="D5175" i="8"/>
  <c r="F5175" i="8" s="1"/>
  <c r="D5151" i="8"/>
  <c r="D5671" i="8"/>
  <c r="F5671" i="8" s="1"/>
  <c r="D3597" i="8"/>
  <c r="F3597" i="8" s="1"/>
  <c r="D4294" i="8"/>
  <c r="F4294" i="8" s="1"/>
  <c r="D3652" i="8"/>
  <c r="E3652" i="8" s="1"/>
  <c r="D5228" i="8"/>
  <c r="D5356" i="8"/>
  <c r="D4401" i="8"/>
  <c r="D2997" i="8"/>
  <c r="D3014" i="8"/>
  <c r="D3672" i="8"/>
  <c r="E3672" i="8" s="1"/>
  <c r="D3236" i="8"/>
  <c r="D3649" i="8"/>
  <c r="E3649" i="8" s="1"/>
  <c r="D3040" i="8"/>
  <c r="E3040" i="8" s="1"/>
  <c r="D3230" i="8"/>
  <c r="E3230" i="8" s="1"/>
  <c r="D3265" i="8"/>
  <c r="F3265" i="8" s="1"/>
  <c r="D3576" i="8"/>
  <c r="D3735" i="8"/>
  <c r="F3735" i="8" s="1"/>
  <c r="D2964" i="8"/>
  <c r="D2868" i="8"/>
  <c r="D3377" i="8"/>
  <c r="E3377" i="8" s="1"/>
  <c r="D3669" i="8"/>
  <c r="E3669" i="8" s="1"/>
  <c r="D3262" i="8"/>
  <c r="D2888" i="8"/>
  <c r="D3254" i="8"/>
  <c r="E3254" i="8" s="1"/>
  <c r="D3540" i="8"/>
  <c r="F3540" i="8" s="1"/>
  <c r="D3869" i="8"/>
  <c r="D3842" i="8"/>
  <c r="E3842" i="8" s="1"/>
  <c r="D3053" i="8"/>
  <c r="E3053" i="8" s="1"/>
  <c r="D3366" i="8"/>
  <c r="E3366" i="8" s="1"/>
  <c r="D3037" i="8"/>
  <c r="E3037" i="8" s="1"/>
  <c r="D3313" i="8"/>
  <c r="F3313" i="8" s="1"/>
  <c r="D3419" i="8"/>
  <c r="D3060" i="8"/>
  <c r="F3060" i="8" s="1"/>
  <c r="D3369" i="8"/>
  <c r="F3369" i="8" s="1"/>
  <c r="D3245" i="8"/>
  <c r="F3245" i="8" s="1"/>
  <c r="D3765" i="8"/>
  <c r="E3765" i="8" s="1"/>
  <c r="D3153" i="8"/>
  <c r="E3153" i="8" s="1"/>
  <c r="D4014" i="8"/>
  <c r="E4014" i="8" s="1"/>
  <c r="D2866" i="8"/>
  <c r="F2866" i="8" s="1"/>
  <c r="D2870" i="8"/>
  <c r="E2870" i="8" s="1"/>
  <c r="D3183" i="8"/>
  <c r="D3146" i="8"/>
  <c r="D3494" i="8"/>
  <c r="F3494" i="8" s="1"/>
  <c r="D3704" i="8"/>
  <c r="E3704" i="8" s="1"/>
  <c r="D3995" i="8"/>
  <c r="E3995" i="8" s="1"/>
  <c r="D3946" i="8"/>
  <c r="E3946" i="8" s="1"/>
  <c r="D3965" i="8"/>
  <c r="D3919" i="8"/>
  <c r="E3919" i="8" s="1"/>
  <c r="D3828" i="8"/>
  <c r="F3828" i="8" s="1"/>
  <c r="D2941" i="8"/>
  <c r="F2941" i="8" s="1"/>
  <c r="D3344" i="8"/>
  <c r="D3116" i="8"/>
  <c r="D3775" i="8"/>
  <c r="D3657" i="8"/>
  <c r="D4001" i="8"/>
  <c r="D4185" i="8"/>
  <c r="E4185" i="8" s="1"/>
  <c r="D3129" i="8"/>
  <c r="F3129" i="8" s="1"/>
  <c r="D4284" i="8"/>
  <c r="F4284" i="8" s="1"/>
  <c r="D4436" i="8"/>
  <c r="F4436" i="8" s="1"/>
  <c r="D4032" i="8"/>
  <c r="E4032" i="8" s="1"/>
  <c r="D2878" i="8"/>
  <c r="E2878" i="8" s="1"/>
  <c r="D3287" i="8"/>
  <c r="E3287" i="8" s="1"/>
  <c r="D3478" i="8"/>
  <c r="D3558" i="8"/>
  <c r="D3531" i="8"/>
  <c r="F3531" i="8" s="1"/>
  <c r="D3784" i="8"/>
  <c r="D4141" i="8"/>
  <c r="D4172" i="8"/>
  <c r="E4172" i="8" s="1"/>
  <c r="D4209" i="8"/>
  <c r="D4372" i="8"/>
  <c r="E4372" i="8" s="1"/>
  <c r="D3892" i="8"/>
  <c r="D3061" i="8"/>
  <c r="D3439" i="8"/>
  <c r="F3439" i="8" s="1"/>
  <c r="D3890" i="8"/>
  <c r="D3257" i="8"/>
  <c r="D3902" i="8"/>
  <c r="E3902" i="8" s="1"/>
  <c r="D4242" i="8"/>
  <c r="E4242" i="8" s="1"/>
  <c r="D3509" i="8"/>
  <c r="E3509" i="8" s="1"/>
  <c r="D5812" i="8"/>
  <c r="D4967" i="8"/>
  <c r="E4967" i="8" s="1"/>
  <c r="D5421" i="8"/>
  <c r="F5421" i="8" s="1"/>
  <c r="D4994" i="8"/>
  <c r="D4063" i="8"/>
  <c r="F4063" i="8" s="1"/>
  <c r="D3294" i="8"/>
  <c r="D4152" i="8"/>
  <c r="E4152" i="8" s="1"/>
  <c r="D5767" i="8"/>
  <c r="E5767" i="8" s="1"/>
  <c r="D5201" i="8"/>
  <c r="D5457" i="8"/>
  <c r="D4827" i="8"/>
  <c r="F4827" i="8" s="1"/>
  <c r="D5694" i="8"/>
  <c r="F5694" i="8" s="1"/>
  <c r="D5721" i="8"/>
  <c r="D4696" i="8"/>
  <c r="E4696" i="8" s="1"/>
  <c r="D4432" i="8"/>
  <c r="E4432" i="8" s="1"/>
  <c r="D3064" i="8"/>
  <c r="E3064" i="8" s="1"/>
  <c r="D3513" i="8"/>
  <c r="D2873" i="8"/>
  <c r="E2873" i="8" s="1"/>
  <c r="D2947" i="8"/>
  <c r="F2947" i="8" s="1"/>
  <c r="D3148" i="8"/>
  <c r="D2889" i="8"/>
  <c r="D3237" i="8"/>
  <c r="D2990" i="8"/>
  <c r="E2990" i="8" s="1"/>
  <c r="D3412" i="8"/>
  <c r="D2863" i="8"/>
  <c r="F2863" i="8" s="1"/>
  <c r="D2865" i="8"/>
  <c r="E2865" i="8" s="1"/>
  <c r="D3150" i="8"/>
  <c r="F3150" i="8" s="1"/>
  <c r="D3117" i="8"/>
  <c r="D3492" i="8"/>
  <c r="D3690" i="8"/>
  <c r="D3224" i="8"/>
  <c r="D3326" i="8"/>
  <c r="D3650" i="8"/>
  <c r="F3650" i="8" s="1"/>
  <c r="D3593" i="8"/>
  <c r="E3593" i="8" s="1"/>
  <c r="D4160" i="8"/>
  <c r="F4160" i="8" s="1"/>
  <c r="D2923" i="8"/>
  <c r="D3258" i="8"/>
  <c r="D3552" i="8"/>
  <c r="E3552" i="8" s="1"/>
  <c r="D3872" i="8"/>
  <c r="E3872" i="8" s="1"/>
  <c r="D3845" i="8"/>
  <c r="E3845" i="8" s="1"/>
  <c r="D2932" i="8"/>
  <c r="D3329" i="8"/>
  <c r="E3329" i="8" s="1"/>
  <c r="D3123" i="8"/>
  <c r="F3123" i="8" s="1"/>
  <c r="D3539" i="8"/>
  <c r="F3539" i="8" s="1"/>
  <c r="D3501" i="8"/>
  <c r="F3501" i="8" s="1"/>
  <c r="D3485" i="8"/>
  <c r="E3485" i="8" s="1"/>
  <c r="D2912" i="8"/>
  <c r="E2912" i="8" s="1"/>
  <c r="D3134" i="8"/>
  <c r="D3074" i="8"/>
  <c r="D3484" i="8"/>
  <c r="F3484" i="8" s="1"/>
  <c r="D3205" i="8"/>
  <c r="F3205" i="8" s="1"/>
  <c r="D3347" i="8"/>
  <c r="D3410" i="8"/>
  <c r="D3339" i="8"/>
  <c r="E3339" i="8" s="1"/>
  <c r="D3435" i="8"/>
  <c r="E3435" i="8" s="1"/>
  <c r="D4066" i="8"/>
  <c r="D4109" i="8"/>
  <c r="F4109" i="8" s="1"/>
  <c r="D2994" i="8"/>
  <c r="D3365" i="8"/>
  <c r="F3365" i="8" s="1"/>
  <c r="D3833" i="8"/>
  <c r="D3128" i="8"/>
  <c r="D3873" i="8"/>
  <c r="D4225" i="8"/>
  <c r="E4225" i="8" s="1"/>
  <c r="D3441" i="8"/>
  <c r="D3780" i="8"/>
  <c r="D4400" i="8"/>
  <c r="E4400" i="8" s="1"/>
  <c r="D4536" i="8"/>
  <c r="F4536" i="8" s="1"/>
  <c r="D4327" i="8"/>
  <c r="D3078" i="8"/>
  <c r="F3078" i="8" s="1"/>
  <c r="D3350" i="8"/>
  <c r="D3603" i="8"/>
  <c r="D3901" i="8"/>
  <c r="D3807" i="8"/>
  <c r="D4135" i="8"/>
  <c r="D2942" i="8"/>
  <c r="F2942" i="8" s="1"/>
  <c r="D3594" i="8"/>
  <c r="D4360" i="8"/>
  <c r="D4510" i="8"/>
  <c r="E4510" i="8" s="1"/>
  <c r="D4237" i="8"/>
  <c r="D2877" i="8"/>
  <c r="E2877" i="8" s="1"/>
  <c r="D3688" i="8"/>
  <c r="F3688" i="8" s="1"/>
  <c r="D3823" i="8"/>
  <c r="E3823" i="8" s="1"/>
  <c r="D3809" i="8"/>
  <c r="F3809" i="8" s="1"/>
  <c r="D4140" i="8"/>
  <c r="D3874" i="8"/>
  <c r="D3912" i="8"/>
  <c r="E3912" i="8" s="1"/>
  <c r="D5052" i="8"/>
  <c r="E5052" i="8" s="1"/>
  <c r="D5374" i="8"/>
  <c r="D4928" i="8"/>
  <c r="D5572" i="8"/>
  <c r="D3852" i="8"/>
  <c r="F3852" i="8" s="1"/>
  <c r="D4509" i="8"/>
  <c r="D3843" i="8"/>
  <c r="D3210" i="8"/>
  <c r="E3210" i="8" s="1"/>
  <c r="D3076" i="8"/>
  <c r="D2898" i="8"/>
  <c r="E2898" i="8" s="1"/>
  <c r="D3324" i="8"/>
  <c r="D3783" i="8"/>
  <c r="D3090" i="8"/>
  <c r="F3090" i="8" s="1"/>
  <c r="D3750" i="8"/>
  <c r="E3750" i="8" s="1"/>
  <c r="D2950" i="8"/>
  <c r="D3658" i="8"/>
  <c r="D3891" i="8"/>
  <c r="E3891" i="8" s="1"/>
  <c r="D3207" i="8"/>
  <c r="E3207" i="8" s="1"/>
  <c r="D3490" i="8"/>
  <c r="F3490" i="8" s="1"/>
  <c r="D3010" i="8"/>
  <c r="E3010" i="8" s="1"/>
  <c r="D3632" i="8"/>
  <c r="F3632" i="8" s="1"/>
  <c r="D3402" i="8"/>
  <c r="F3402" i="8" s="1"/>
  <c r="D2986" i="8"/>
  <c r="F2986" i="8" s="1"/>
  <c r="D3307" i="8"/>
  <c r="E3307" i="8" s="1"/>
  <c r="D3674" i="8"/>
  <c r="E3674" i="8" s="1"/>
  <c r="D3178" i="8"/>
  <c r="E3178" i="8" s="1"/>
  <c r="D3161" i="8"/>
  <c r="F3161" i="8" s="1"/>
  <c r="D4007" i="8"/>
  <c r="D3345" i="8"/>
  <c r="F3345" i="8" s="1"/>
  <c r="D3897" i="8"/>
  <c r="F3897" i="8" s="1"/>
  <c r="D4125" i="8"/>
  <c r="D3568" i="8"/>
  <c r="D4496" i="8"/>
  <c r="D2943" i="8"/>
  <c r="E2943" i="8" s="1"/>
  <c r="D3126" i="8"/>
  <c r="F3126" i="8" s="1"/>
  <c r="D3681" i="8"/>
  <c r="E3681" i="8" s="1"/>
  <c r="D4205" i="8"/>
  <c r="F4205" i="8" s="1"/>
  <c r="D4287" i="8"/>
  <c r="E4287" i="8" s="1"/>
  <c r="D4116" i="8"/>
  <c r="D3316" i="8"/>
  <c r="D3982" i="8"/>
  <c r="E3982" i="8" s="1"/>
  <c r="D3687" i="8"/>
  <c r="E3687" i="8" s="1"/>
  <c r="D4077" i="8"/>
  <c r="F4077" i="8" s="1"/>
  <c r="D3422" i="8"/>
  <c r="E3422" i="8" s="1"/>
  <c r="D4296" i="8"/>
  <c r="D2879" i="8"/>
  <c r="D3188" i="8"/>
  <c r="E3188" i="8" s="1"/>
  <c r="D3496" i="8"/>
  <c r="E3496" i="8" s="1"/>
  <c r="D4000" i="8"/>
  <c r="D3971" i="8"/>
  <c r="E3971" i="8" s="1"/>
  <c r="D4216" i="8"/>
  <c r="D4002" i="8"/>
  <c r="D4035" i="8"/>
  <c r="F4035" i="8" s="1"/>
  <c r="D4115" i="8"/>
  <c r="D4236" i="8"/>
  <c r="E4236" i="8" s="1"/>
  <c r="D4864" i="8"/>
  <c r="E4864" i="8" s="1"/>
  <c r="D4594" i="8"/>
  <c r="E4594" i="8" s="1"/>
  <c r="D2962" i="8"/>
  <c r="E2962" i="8" s="1"/>
  <c r="D3884" i="8"/>
  <c r="D3915" i="8"/>
  <c r="D4078" i="8"/>
  <c r="D4684" i="8"/>
  <c r="D4741" i="8"/>
  <c r="E4741" i="8" s="1"/>
  <c r="D4346" i="8"/>
  <c r="D4838" i="8"/>
  <c r="E4838" i="8" s="1"/>
  <c r="D4474" i="8"/>
  <c r="D3021" i="8"/>
  <c r="D4950" i="8"/>
  <c r="E4950" i="8" s="1"/>
  <c r="D3987" i="8"/>
  <c r="D3179" i="8"/>
  <c r="D3916" i="8"/>
  <c r="F3916" i="8" s="1"/>
  <c r="D4181" i="8"/>
  <c r="E4181" i="8" s="1"/>
  <c r="D3979" i="8"/>
  <c r="E3979" i="8" s="1"/>
  <c r="D4136" i="8"/>
  <c r="E4136" i="8" s="1"/>
  <c r="D4357" i="8"/>
  <c r="E4357" i="8" s="1"/>
  <c r="D3766" i="8"/>
  <c r="F3766" i="8" s="1"/>
  <c r="D4626" i="8"/>
  <c r="F4626" i="8" s="1"/>
  <c r="D4167" i="8"/>
  <c r="F4167" i="8" s="1"/>
  <c r="D4725" i="8"/>
  <c r="F4725" i="8" s="1"/>
  <c r="D4618" i="8"/>
  <c r="E4618" i="8" s="1"/>
  <c r="D5177" i="8"/>
  <c r="E5177" i="8" s="1"/>
  <c r="D3059" i="8"/>
  <c r="E3059" i="8" s="1"/>
  <c r="D3587" i="8"/>
  <c r="D3760" i="8"/>
  <c r="D4258" i="8"/>
  <c r="F4258" i="8" s="1"/>
  <c r="D4341" i="8"/>
  <c r="D3905" i="8"/>
  <c r="D4893" i="8"/>
  <c r="D4484" i="8"/>
  <c r="E4484" i="8" s="1"/>
  <c r="D3631" i="8"/>
  <c r="D4593" i="8"/>
  <c r="D4382" i="8"/>
  <c r="E4382" i="8" s="1"/>
  <c r="D3192" i="8"/>
  <c r="F3192" i="8" s="1"/>
  <c r="D4010" i="8"/>
  <c r="D3269" i="8"/>
  <c r="D4042" i="8"/>
  <c r="D4241" i="8"/>
  <c r="E4241" i="8" s="1"/>
  <c r="D4388" i="8"/>
  <c r="E4388" i="8" s="1"/>
  <c r="D3878" i="8"/>
  <c r="D4637" i="8"/>
  <c r="E4637" i="8" s="1"/>
  <c r="D4199" i="8"/>
  <c r="D4743" i="8"/>
  <c r="D4634" i="8"/>
  <c r="F4634" i="8" s="1"/>
  <c r="D5195" i="8"/>
  <c r="E5195" i="8" s="1"/>
  <c r="D2864" i="8"/>
  <c r="E2864" i="8" s="1"/>
  <c r="D3642" i="8"/>
  <c r="E3642" i="8" s="1"/>
  <c r="D4271" i="8"/>
  <c r="D4867" i="8"/>
  <c r="F4867" i="8" s="1"/>
  <c r="D3388" i="8"/>
  <c r="F3388" i="8" s="1"/>
  <c r="D4276" i="8"/>
  <c r="D5387" i="8"/>
  <c r="F5387" i="8" s="1"/>
  <c r="D5079" i="8"/>
  <c r="D4212" i="8"/>
  <c r="D5059" i="8"/>
  <c r="D4526" i="8"/>
  <c r="F4526" i="8" s="1"/>
  <c r="D5291" i="8"/>
  <c r="E5291" i="8" s="1"/>
  <c r="D5028" i="8"/>
  <c r="F5028" i="8" s="1"/>
  <c r="D5732" i="8"/>
  <c r="D5137" i="8"/>
  <c r="F5137" i="8" s="1"/>
  <c r="D3976" i="8"/>
  <c r="D5479" i="8"/>
  <c r="D4734" i="8"/>
  <c r="E4734" i="8" s="1"/>
  <c r="D5651" i="8"/>
  <c r="F5651" i="8" s="1"/>
  <c r="D5540" i="8"/>
  <c r="D3584" i="8"/>
  <c r="F3584" i="8" s="1"/>
  <c r="D5317" i="8"/>
  <c r="F5317" i="8" s="1"/>
  <c r="D3764" i="8"/>
  <c r="D4263" i="8"/>
  <c r="E4263" i="8" s="1"/>
  <c r="D4524" i="8"/>
  <c r="E4524" i="8" s="1"/>
  <c r="D4695" i="8"/>
  <c r="E4695" i="8" s="1"/>
  <c r="D4822" i="8"/>
  <c r="F4822" i="8" s="1"/>
  <c r="D5182" i="8"/>
  <c r="D4944" i="8"/>
  <c r="D3611" i="8"/>
  <c r="D4988" i="8"/>
  <c r="D4193" i="8"/>
  <c r="D5169" i="8"/>
  <c r="E5169" i="8" s="1"/>
  <c r="D4630" i="8"/>
  <c r="D5610" i="8"/>
  <c r="F5610" i="8" s="1"/>
  <c r="D4774" i="8"/>
  <c r="D5743" i="8"/>
  <c r="F5743" i="8" s="1"/>
  <c r="D5297" i="8"/>
  <c r="D3900" i="8"/>
  <c r="D5530" i="8"/>
  <c r="E5530" i="8" s="1"/>
  <c r="D5185" i="8"/>
  <c r="E5185" i="8" s="1"/>
  <c r="D4468" i="8"/>
  <c r="E4468" i="8" s="1"/>
  <c r="D5764" i="8"/>
  <c r="F5764" i="8" s="1"/>
  <c r="D3515" i="8"/>
  <c r="E3515" i="8" s="1"/>
  <c r="D4233" i="8"/>
  <c r="F4233" i="8" s="1"/>
  <c r="D3623" i="8"/>
  <c r="D4458" i="8"/>
  <c r="F4458" i="8" s="1"/>
  <c r="D4574" i="8"/>
  <c r="E4574" i="8" s="1"/>
  <c r="D5035" i="8"/>
  <c r="E5035" i="8" s="1"/>
  <c r="D4754" i="8"/>
  <c r="D5286" i="8"/>
  <c r="F5286" i="8" s="1"/>
  <c r="D4840" i="8"/>
  <c r="D5403" i="8"/>
  <c r="F5403" i="8" s="1"/>
  <c r="D5005" i="8"/>
  <c r="D3819" i="8"/>
  <c r="F3819" i="8" s="1"/>
  <c r="D5499" i="8"/>
  <c r="E5499" i="8" s="1"/>
  <c r="D4515" i="8"/>
  <c r="E4515" i="8" s="1"/>
  <c r="D5632" i="8"/>
  <c r="E5632" i="8" s="1"/>
  <c r="D5113" i="8"/>
  <c r="F5113" i="8" s="1"/>
  <c r="D5757" i="8"/>
  <c r="E5757" i="8" s="1"/>
  <c r="D5404" i="8"/>
  <c r="F5404" i="8" s="1"/>
  <c r="D3189" i="8"/>
  <c r="E3189" i="8" s="1"/>
  <c r="D5547" i="8"/>
  <c r="D5546" i="8"/>
  <c r="D3204" i="8"/>
  <c r="E3204" i="8" s="1"/>
  <c r="D4979" i="8"/>
  <c r="D4537" i="8"/>
  <c r="F4537" i="8" s="1"/>
  <c r="D5081" i="8"/>
  <c r="E5081" i="8" s="1"/>
  <c r="D5000" i="8"/>
  <c r="F5000" i="8" s="1"/>
  <c r="D4962" i="8"/>
  <c r="F4962" i="8" s="1"/>
  <c r="D4571" i="8"/>
  <c r="E4571" i="8" s="1"/>
  <c r="D5795" i="8"/>
  <c r="E5795" i="8" s="1"/>
  <c r="D3400" i="8"/>
  <c r="D3328" i="8"/>
  <c r="E3328" i="8" s="1"/>
  <c r="D3260" i="8"/>
  <c r="D2955" i="8"/>
  <c r="F2955" i="8" s="1"/>
  <c r="D3418" i="8"/>
  <c r="D2981" i="8"/>
  <c r="F2981" i="8" s="1"/>
  <c r="D3300" i="8"/>
  <c r="F3300" i="8" s="1"/>
  <c r="D3665" i="8"/>
  <c r="E3665" i="8" s="1"/>
  <c r="D2896" i="8"/>
  <c r="E2896" i="8" s="1"/>
  <c r="D3826" i="8"/>
  <c r="E3826" i="8" s="1"/>
  <c r="D3417" i="8"/>
  <c r="F3417" i="8" s="1"/>
  <c r="D3303" i="8"/>
  <c r="E3303" i="8" s="1"/>
  <c r="D4011" i="8"/>
  <c r="F4011" i="8" s="1"/>
  <c r="D2891" i="8"/>
  <c r="F2891" i="8" s="1"/>
  <c r="D3384" i="8"/>
  <c r="E3384" i="8" s="1"/>
  <c r="D3639" i="8"/>
  <c r="D3065" i="8"/>
  <c r="E3065" i="8" s="1"/>
  <c r="D3277" i="8"/>
  <c r="D3458" i="8"/>
  <c r="F3458" i="8" s="1"/>
  <c r="D3506" i="8"/>
  <c r="D3543" i="8"/>
  <c r="F3543" i="8" s="1"/>
  <c r="D4182" i="8"/>
  <c r="D3109" i="8"/>
  <c r="D3541" i="8"/>
  <c r="E3541" i="8" s="1"/>
  <c r="D3487" i="8"/>
  <c r="E3487" i="8" s="1"/>
  <c r="D3960" i="8"/>
  <c r="D4607" i="8"/>
  <c r="D3024" i="8"/>
  <c r="F3024" i="8" s="1"/>
  <c r="D3849" i="8"/>
  <c r="D3880" i="8"/>
  <c r="D3498" i="8"/>
  <c r="D4405" i="8"/>
  <c r="E4405" i="8" s="1"/>
  <c r="D4351" i="8"/>
  <c r="D3380" i="8"/>
  <c r="D3256" i="8"/>
  <c r="D4031" i="8"/>
  <c r="F4031" i="8" s="1"/>
  <c r="D4144" i="8"/>
  <c r="F4144" i="8" s="1"/>
  <c r="D3607" i="8"/>
  <c r="D4368" i="8"/>
  <c r="D2925" i="8"/>
  <c r="D3096" i="8"/>
  <c r="E3096" i="8" s="1"/>
  <c r="D3226" i="8"/>
  <c r="D3415" i="8"/>
  <c r="F3415" i="8" s="1"/>
  <c r="D3385" i="8"/>
  <c r="D3588" i="8"/>
  <c r="F3588" i="8" s="1"/>
  <c r="D4087" i="8"/>
  <c r="D4092" i="8"/>
  <c r="F4092" i="8" s="1"/>
  <c r="D4159" i="8"/>
  <c r="E4159" i="8" s="1"/>
  <c r="D4299" i="8"/>
  <c r="D3330" i="8"/>
  <c r="D2937" i="8"/>
  <c r="E2937" i="8" s="1"/>
  <c r="D3266" i="8"/>
  <c r="E3266" i="8" s="1"/>
  <c r="D3446" i="8"/>
  <c r="F3446" i="8" s="1"/>
  <c r="D4112" i="8"/>
  <c r="D4189" i="8"/>
  <c r="D4859" i="8"/>
  <c r="D4842" i="8"/>
  <c r="D4412" i="8"/>
  <c r="E4412" i="8" s="1"/>
  <c r="D4887" i="8"/>
  <c r="D4532" i="8"/>
  <c r="E4532" i="8" s="1"/>
  <c r="D4101" i="8"/>
  <c r="D5013" i="8"/>
  <c r="D4270" i="8"/>
  <c r="F4270" i="8" s="1"/>
  <c r="D3191" i="8"/>
  <c r="E3191" i="8" s="1"/>
  <c r="D3467" i="8"/>
  <c r="E3467" i="8" s="1"/>
  <c r="D3697" i="8"/>
  <c r="E3697" i="8" s="1"/>
  <c r="D4138" i="8"/>
  <c r="D4345" i="8"/>
  <c r="F4345" i="8" s="1"/>
  <c r="D4460" i="8"/>
  <c r="F4460" i="8" s="1"/>
  <c r="D4076" i="8"/>
  <c r="D4674" i="8"/>
  <c r="F4674" i="8" s="1"/>
  <c r="D4281" i="8"/>
  <c r="E4281" i="8" s="1"/>
  <c r="D4787" i="8"/>
  <c r="E4787" i="8" s="1"/>
  <c r="D4682" i="8"/>
  <c r="E4682" i="8" s="1"/>
  <c r="D5258" i="8"/>
  <c r="F5258" i="8" s="1"/>
  <c r="D3121" i="8"/>
  <c r="E3121" i="8" s="1"/>
  <c r="D3586" i="8"/>
  <c r="E3586" i="8" s="1"/>
  <c r="D3978" i="8"/>
  <c r="D3654" i="8"/>
  <c r="D3544" i="8"/>
  <c r="E3544" i="8" s="1"/>
  <c r="D4192" i="8"/>
  <c r="E4192" i="8" s="1"/>
  <c r="D3483" i="8"/>
  <c r="D4560" i="8"/>
  <c r="D3955" i="8"/>
  <c r="E3955" i="8" s="1"/>
  <c r="D4664" i="8"/>
  <c r="F4664" i="8" s="1"/>
  <c r="D4511" i="8"/>
  <c r="F4511" i="8" s="1"/>
  <c r="D3092" i="8"/>
  <c r="F3092" i="8" s="1"/>
  <c r="D3679" i="8"/>
  <c r="E3679" i="8" s="1"/>
  <c r="D3895" i="8"/>
  <c r="D4196" i="8"/>
  <c r="E4196" i="8" s="1"/>
  <c r="D4399" i="8"/>
  <c r="D4482" i="8"/>
  <c r="E4482" i="8" s="1"/>
  <c r="D4086" i="8"/>
  <c r="F4086" i="8" s="1"/>
  <c r="D4679" i="8"/>
  <c r="D4298" i="8"/>
  <c r="E4298" i="8" s="1"/>
  <c r="D4794" i="8"/>
  <c r="D4704" i="8"/>
  <c r="E4704" i="8" s="1"/>
  <c r="D5268" i="8"/>
  <c r="E5268" i="8" s="1"/>
  <c r="D3113" i="8"/>
  <c r="D4084" i="8"/>
  <c r="D3875" i="8"/>
  <c r="F3875" i="8" s="1"/>
  <c r="D3550" i="8"/>
  <c r="D4118" i="8"/>
  <c r="D4577" i="8"/>
  <c r="D4255" i="8"/>
  <c r="D5123" i="8"/>
  <c r="E5123" i="8" s="1"/>
  <c r="D4395" i="8"/>
  <c r="D5119" i="8"/>
  <c r="E5119" i="8" s="1"/>
  <c r="D4718" i="8"/>
  <c r="F4718" i="8" s="1"/>
  <c r="D5345" i="8"/>
  <c r="D5162" i="8"/>
  <c r="F5162" i="8" s="1"/>
  <c r="D5797" i="8"/>
  <c r="D5278" i="8"/>
  <c r="D4429" i="8"/>
  <c r="E4429" i="8" s="1"/>
  <c r="D5552" i="8"/>
  <c r="D4929" i="8"/>
  <c r="E4929" i="8" s="1"/>
  <c r="D5736" i="8"/>
  <c r="F5736" i="8" s="1"/>
  <c r="D5655" i="8"/>
  <c r="D4559" i="8"/>
  <c r="D4528" i="8"/>
  <c r="E4528" i="8" s="1"/>
  <c r="D3732" i="8"/>
  <c r="E3732" i="8" s="1"/>
  <c r="D4045" i="8"/>
  <c r="E4045" i="8" s="1"/>
  <c r="D4736" i="8"/>
  <c r="D4832" i="8"/>
  <c r="D4957" i="8"/>
  <c r="F4957" i="8" s="1"/>
  <c r="D5295" i="8"/>
  <c r="D5022" i="8"/>
  <c r="E5022" i="8" s="1"/>
  <c r="D3945" i="8"/>
  <c r="D5020" i="8"/>
  <c r="E5020" i="8" s="1"/>
  <c r="D4361" i="8"/>
  <c r="E4361" i="8" s="1"/>
  <c r="D5247" i="8"/>
  <c r="D4905" i="8"/>
  <c r="E4905" i="8" s="1"/>
  <c r="D5691" i="8"/>
  <c r="E5691" i="8" s="1"/>
  <c r="D4977" i="8"/>
  <c r="F4977" i="8" s="1"/>
  <c r="D5840" i="8"/>
  <c r="F5840" i="8" s="1"/>
  <c r="D5407" i="8"/>
  <c r="E5407" i="8" s="1"/>
  <c r="D4446" i="8"/>
  <c r="D5592" i="8"/>
  <c r="E5592" i="8" s="1"/>
  <c r="D5300" i="8"/>
  <c r="F5300" i="8" s="1"/>
  <c r="D5422" i="8"/>
  <c r="F5422" i="8" s="1"/>
  <c r="D5853" i="8"/>
  <c r="F5853" i="8" s="1"/>
  <c r="D3889" i="8"/>
  <c r="F3889" i="8" s="1"/>
  <c r="D3949" i="8"/>
  <c r="D4312" i="8"/>
  <c r="D4610" i="8"/>
  <c r="D4711" i="8"/>
  <c r="E4711" i="8" s="1"/>
  <c r="D5118" i="8"/>
  <c r="D4872" i="8"/>
  <c r="E4872" i="8" s="1"/>
  <c r="D5361" i="8"/>
  <c r="F5361" i="8" s="1"/>
  <c r="D4941" i="8"/>
  <c r="D3929" i="8"/>
  <c r="E3929" i="8" s="1"/>
  <c r="D5083" i="8"/>
  <c r="D4378" i="8"/>
  <c r="E4378" i="8" s="1"/>
  <c r="D5569" i="8"/>
  <c r="D4675" i="8"/>
  <c r="D5684" i="8"/>
  <c r="F5684" i="8" s="1"/>
  <c r="D5217" i="8"/>
  <c r="F5217" i="8" s="1"/>
  <c r="D5822" i="8"/>
  <c r="D5468" i="8"/>
  <c r="D4814" i="8"/>
  <c r="D5539" i="8"/>
  <c r="E5539" i="8" s="1"/>
  <c r="D5687" i="8"/>
  <c r="E5687" i="8" s="1"/>
  <c r="D3187" i="8"/>
  <c r="F3187" i="8" s="1"/>
  <c r="D5845" i="8"/>
  <c r="E5845" i="8" s="1"/>
  <c r="D4006" i="8"/>
  <c r="F4006" i="8" s="1"/>
  <c r="D5629" i="8"/>
  <c r="D5779" i="8"/>
  <c r="D4771" i="8"/>
  <c r="D4951" i="8"/>
  <c r="D5638" i="8"/>
  <c r="E5638" i="8" s="1"/>
  <c r="D3500" i="8"/>
  <c r="F3500" i="8" s="1"/>
  <c r="D3465" i="8"/>
  <c r="F3465" i="8" s="1"/>
  <c r="D3358" i="8"/>
  <c r="D3093" i="8"/>
  <c r="F3093" i="8" s="1"/>
  <c r="D3521" i="8"/>
  <c r="D3039" i="8"/>
  <c r="E3039" i="8" s="1"/>
  <c r="D3355" i="8"/>
  <c r="E3355" i="8" s="1"/>
  <c r="D3727" i="8"/>
  <c r="D3190" i="8"/>
  <c r="D3921" i="8"/>
  <c r="E3921" i="8" s="1"/>
  <c r="D3614" i="8"/>
  <c r="F3614" i="8" s="1"/>
  <c r="D3448" i="8"/>
  <c r="D3279" i="8"/>
  <c r="F3279" i="8" s="1"/>
  <c r="D3095" i="8"/>
  <c r="E3095" i="8" s="1"/>
  <c r="D3557" i="8"/>
  <c r="E3557" i="8" s="1"/>
  <c r="D3745" i="8"/>
  <c r="D2998" i="8"/>
  <c r="D3396" i="8"/>
  <c r="D3609" i="8"/>
  <c r="F3609" i="8" s="1"/>
  <c r="D3661" i="8"/>
  <c r="D3647" i="8"/>
  <c r="D4256" i="8"/>
  <c r="E4256" i="8" s="1"/>
  <c r="D3624" i="8"/>
  <c r="D3759" i="8"/>
  <c r="D3836" i="8"/>
  <c r="D4048" i="8"/>
  <c r="E4048" i="8" s="1"/>
  <c r="D4744" i="8"/>
  <c r="F4744" i="8" s="1"/>
  <c r="D3173" i="8"/>
  <c r="D3598" i="8"/>
  <c r="D4019" i="8"/>
  <c r="D3749" i="8"/>
  <c r="D3664" i="8"/>
  <c r="E3664" i="8" s="1"/>
  <c r="D3044" i="8"/>
  <c r="D3270" i="8"/>
  <c r="D3567" i="8"/>
  <c r="F3567" i="8" s="1"/>
  <c r="D4206" i="8"/>
  <c r="D4213" i="8"/>
  <c r="D3802" i="8"/>
  <c r="E3802" i="8" s="1"/>
  <c r="D4413" i="8"/>
  <c r="E4413" i="8" s="1"/>
  <c r="D3000" i="8"/>
  <c r="D2911" i="8"/>
  <c r="D3616" i="8"/>
  <c r="F3616" i="8" s="1"/>
  <c r="D3667" i="8"/>
  <c r="D3559" i="8"/>
  <c r="F3559" i="8" s="1"/>
  <c r="D3835" i="8"/>
  <c r="D4146" i="8"/>
  <c r="D4191" i="8"/>
  <c r="E4191" i="8" s="1"/>
  <c r="D4217" i="8"/>
  <c r="E4217" i="8" s="1"/>
  <c r="D4387" i="8"/>
  <c r="D3939" i="8"/>
  <c r="E3939" i="8" s="1"/>
  <c r="D3041" i="8"/>
  <c r="F3041" i="8" s="1"/>
  <c r="D3517" i="8"/>
  <c r="D3742" i="8"/>
  <c r="E3742" i="8" s="1"/>
  <c r="D4245" i="8"/>
  <c r="E4245" i="8" s="1"/>
  <c r="D4332" i="8"/>
  <c r="D3694" i="8"/>
  <c r="E3694" i="8" s="1"/>
  <c r="D4879" i="8"/>
  <c r="D4475" i="8"/>
  <c r="E4475" i="8" s="1"/>
  <c r="D3488" i="8"/>
  <c r="D4580" i="8"/>
  <c r="F4580" i="8" s="1"/>
  <c r="D4339" i="8"/>
  <c r="D5070" i="8"/>
  <c r="E5070" i="8" s="1"/>
  <c r="D4383" i="8"/>
  <c r="E4383" i="8" s="1"/>
  <c r="D3243" i="8"/>
  <c r="D3861" i="8"/>
  <c r="F3861" i="8" s="1"/>
  <c r="D4106" i="8"/>
  <c r="D3480" i="8"/>
  <c r="D4487" i="8"/>
  <c r="F4487" i="8" s="1"/>
  <c r="D4557" i="8"/>
  <c r="E4557" i="8" s="1"/>
  <c r="D4221" i="8"/>
  <c r="E4221" i="8" s="1"/>
  <c r="D4706" i="8"/>
  <c r="E4706" i="8" s="1"/>
  <c r="D4337" i="8"/>
  <c r="D4881" i="8"/>
  <c r="D4747" i="8"/>
  <c r="E4747" i="8" s="1"/>
  <c r="D5307" i="8"/>
  <c r="D3042" i="8"/>
  <c r="D3964" i="8"/>
  <c r="D4188" i="8"/>
  <c r="E4188" i="8" s="1"/>
  <c r="D3984" i="8"/>
  <c r="D4202" i="8"/>
  <c r="D4385" i="8"/>
  <c r="F4385" i="8" s="1"/>
  <c r="D3782" i="8"/>
  <c r="F3782" i="8" s="1"/>
  <c r="D4629" i="8"/>
  <c r="F4629" i="8" s="1"/>
  <c r="D4183" i="8"/>
  <c r="D4733" i="8"/>
  <c r="D4624" i="8"/>
  <c r="E4624" i="8" s="1"/>
  <c r="D3171" i="8"/>
  <c r="D3968" i="8"/>
  <c r="E3968" i="8" s="1"/>
  <c r="D4179" i="8"/>
  <c r="D3692" i="8"/>
  <c r="E3692" i="8" s="1"/>
  <c r="D4492" i="8"/>
  <c r="F4492" i="8" s="1"/>
  <c r="D4576" i="8"/>
  <c r="F4576" i="8" s="1"/>
  <c r="D4247" i="8"/>
  <c r="D4714" i="8"/>
  <c r="D4355" i="8"/>
  <c r="E4355" i="8" s="1"/>
  <c r="D4891" i="8"/>
  <c r="E4891" i="8" s="1"/>
  <c r="D4765" i="8"/>
  <c r="D5335" i="8"/>
  <c r="D3185" i="8"/>
  <c r="F3185" i="8" s="1"/>
  <c r="D3941" i="8"/>
  <c r="D4418" i="8"/>
  <c r="F4418" i="8" s="1"/>
  <c r="D4137" i="8"/>
  <c r="E4137" i="8" s="1"/>
  <c r="D4304" i="8"/>
  <c r="E4304" i="8" s="1"/>
  <c r="D4715" i="8"/>
  <c r="E4715" i="8" s="1"/>
  <c r="D4445" i="8"/>
  <c r="F4445" i="8" s="1"/>
  <c r="D5180" i="8"/>
  <c r="E5180" i="8" s="1"/>
  <c r="D4525" i="8"/>
  <c r="F4525" i="8" s="1"/>
  <c r="D5259" i="8"/>
  <c r="F5259" i="8" s="1"/>
  <c r="D4818" i="8"/>
  <c r="D5405" i="8"/>
  <c r="E5405" i="8" s="1"/>
  <c r="D5290" i="8"/>
  <c r="D5837" i="8"/>
  <c r="E5837" i="8" s="1"/>
  <c r="D5418" i="8"/>
  <c r="D4654" i="8"/>
  <c r="D5591" i="8"/>
  <c r="D5115" i="8"/>
  <c r="D5802" i="8"/>
  <c r="D5780" i="8"/>
  <c r="D5049" i="8"/>
  <c r="E5049" i="8" s="1"/>
  <c r="D2935" i="8"/>
  <c r="E2935" i="8" s="1"/>
  <c r="D3653" i="8"/>
  <c r="D4282" i="8"/>
  <c r="E4282" i="8" s="1"/>
  <c r="D4871" i="8"/>
  <c r="F4871" i="8" s="1"/>
  <c r="D3420" i="8"/>
  <c r="D4303" i="8"/>
  <c r="E4303" i="8" s="1"/>
  <c r="D3425" i="8"/>
  <c r="E3425" i="8" s="1"/>
  <c r="D5084" i="8"/>
  <c r="D4234" i="8"/>
  <c r="E4234" i="8" s="1"/>
  <c r="D5072" i="8"/>
  <c r="D4551" i="8"/>
  <c r="E4551" i="8" s="1"/>
  <c r="D5302" i="8"/>
  <c r="F5302" i="8" s="1"/>
  <c r="D5037" i="8"/>
  <c r="D5735" i="8"/>
  <c r="F5735" i="8" s="1"/>
  <c r="D5153" i="8"/>
  <c r="E5153" i="8" s="1"/>
  <c r="D4079" i="8"/>
  <c r="D5497" i="8"/>
  <c r="E5497" i="8" s="1"/>
  <c r="D4767" i="8"/>
  <c r="D5669" i="8"/>
  <c r="D5545" i="8"/>
  <c r="D3805" i="8"/>
  <c r="D5360" i="8"/>
  <c r="D3847" i="8"/>
  <c r="E3847" i="8" s="1"/>
  <c r="D3445" i="8"/>
  <c r="E3445" i="8" s="1"/>
  <c r="D4548" i="8"/>
  <c r="D4698" i="8"/>
  <c r="F4698" i="8" s="1"/>
  <c r="D4833" i="8"/>
  <c r="E4833" i="8" s="1"/>
  <c r="D5215" i="8"/>
  <c r="F5215" i="8" s="1"/>
  <c r="D4965" i="8"/>
  <c r="D3659" i="8"/>
  <c r="D4992" i="8"/>
  <c r="E4992" i="8" s="1"/>
  <c r="D4204" i="8"/>
  <c r="E4204" i="8" s="1"/>
  <c r="D5173" i="8"/>
  <c r="E5173" i="8" s="1"/>
  <c r="D4662" i="8"/>
  <c r="D5614" i="8"/>
  <c r="D4831" i="8"/>
  <c r="D5749" i="8"/>
  <c r="F5749" i="8" s="1"/>
  <c r="D5303" i="8"/>
  <c r="D4104" i="8"/>
  <c r="D5536" i="8"/>
  <c r="E5536" i="8" s="1"/>
  <c r="D5204" i="8"/>
  <c r="E5204" i="8" s="1"/>
  <c r="D4575" i="8"/>
  <c r="F4575" i="8" s="1"/>
  <c r="D5769" i="8"/>
  <c r="D3504" i="8"/>
  <c r="E3504" i="8" s="1"/>
  <c r="D4802" i="8"/>
  <c r="F4802" i="8" s="1"/>
  <c r="D4617" i="8"/>
  <c r="F4617" i="8" s="1"/>
  <c r="D4582" i="8"/>
  <c r="E4582" i="8" s="1"/>
  <c r="D4666" i="8"/>
  <c r="D3246" i="8"/>
  <c r="E3246" i="8" s="1"/>
  <c r="D3751" i="8"/>
  <c r="D5131" i="8"/>
  <c r="E5131" i="8" s="1"/>
  <c r="D2919" i="8"/>
  <c r="F2919" i="8" s="1"/>
  <c r="D3722" i="8"/>
  <c r="D3733" i="8"/>
  <c r="D3280" i="8"/>
  <c r="E3280" i="8" s="1"/>
  <c r="D3660" i="8"/>
  <c r="E3660" i="8" s="1"/>
  <c r="D3017" i="8"/>
  <c r="E3017" i="8" s="1"/>
  <c r="D3075" i="8"/>
  <c r="F3075" i="8" s="1"/>
  <c r="D3472" i="8"/>
  <c r="E3472" i="8" s="1"/>
  <c r="D3394" i="8"/>
  <c r="D3913" i="8"/>
  <c r="E3913" i="8" s="1"/>
  <c r="D3005" i="8"/>
  <c r="D3368" i="8"/>
  <c r="E3368" i="8" s="1"/>
  <c r="D3519" i="8"/>
  <c r="E3519" i="8" s="1"/>
  <c r="D3212" i="8"/>
  <c r="D3911" i="8"/>
  <c r="D3301" i="8"/>
  <c r="E3301" i="8" s="1"/>
  <c r="D2966" i="8"/>
  <c r="F2966" i="8" s="1"/>
  <c r="D3346" i="8"/>
  <c r="D3796" i="8"/>
  <c r="F3796" i="8" s="1"/>
  <c r="D4024" i="8"/>
  <c r="E4024" i="8" s="1"/>
  <c r="D3996" i="8"/>
  <c r="D3068" i="8"/>
  <c r="E3068" i="8" s="1"/>
  <c r="D3599" i="8"/>
  <c r="F3599" i="8" s="1"/>
  <c r="D3790" i="8"/>
  <c r="E3790" i="8" s="1"/>
  <c r="D4266" i="8"/>
  <c r="F4266" i="8" s="1"/>
  <c r="D4349" i="8"/>
  <c r="D4226" i="8"/>
  <c r="F4226" i="8" s="1"/>
  <c r="D3353" i="8"/>
  <c r="D3779" i="8"/>
  <c r="D4028" i="8"/>
  <c r="E4028" i="8" s="1"/>
  <c r="D3392" i="8"/>
  <c r="D4450" i="8"/>
  <c r="D2969" i="8"/>
  <c r="F2969" i="8" s="1"/>
  <c r="D3752" i="8"/>
  <c r="D3563" i="8"/>
  <c r="F3563" i="8" s="1"/>
  <c r="D3821" i="8"/>
  <c r="D3920" i="8"/>
  <c r="D4059" i="8"/>
  <c r="E4059" i="8" s="1"/>
  <c r="D4064" i="8"/>
  <c r="D2885" i="8"/>
  <c r="E2885" i="8" s="1"/>
  <c r="D3152" i="8"/>
  <c r="F3152" i="8" s="1"/>
  <c r="D3708" i="8"/>
  <c r="D3962" i="8"/>
  <c r="F3962" i="8" s="1"/>
  <c r="D3824" i="8"/>
  <c r="D4174" i="8"/>
  <c r="E4174" i="8" s="1"/>
  <c r="D3167" i="8"/>
  <c r="E3167" i="8" s="1"/>
  <c r="D3668" i="8"/>
  <c r="D4373" i="8"/>
  <c r="E4373" i="8" s="1"/>
  <c r="D4516" i="8"/>
  <c r="F4516" i="8" s="1"/>
  <c r="D4272" i="8"/>
  <c r="F4272" i="8" s="1"/>
  <c r="D3151" i="8"/>
  <c r="D3907" i="8"/>
  <c r="E3907" i="8" s="1"/>
  <c r="D4150" i="8"/>
  <c r="E4150" i="8" s="1"/>
  <c r="D3970" i="8"/>
  <c r="D4100" i="8"/>
  <c r="E4100" i="8" s="1"/>
  <c r="D4324" i="8"/>
  <c r="D3743" i="8"/>
  <c r="F3743" i="8" s="1"/>
  <c r="D4613" i="8"/>
  <c r="D4139" i="8"/>
  <c r="F4139" i="8" s="1"/>
  <c r="D4713" i="8"/>
  <c r="E4713" i="8" s="1"/>
  <c r="D4608" i="8"/>
  <c r="E4608" i="8" s="1"/>
  <c r="D5168" i="8"/>
  <c r="E5168" i="8" s="1"/>
  <c r="D4641" i="8"/>
  <c r="D3147" i="8"/>
  <c r="E3147" i="8" s="1"/>
  <c r="D3887" i="8"/>
  <c r="F3887" i="8" s="1"/>
  <c r="D3931" i="8"/>
  <c r="D4090" i="8"/>
  <c r="D4686" i="8"/>
  <c r="D4755" i="8"/>
  <c r="D4348" i="8"/>
  <c r="E4348" i="8" s="1"/>
  <c r="D4843" i="8"/>
  <c r="D4480" i="8"/>
  <c r="F4480" i="8" s="1"/>
  <c r="D3231" i="8"/>
  <c r="F3231" i="8" s="1"/>
  <c r="D4971" i="8"/>
  <c r="D4037" i="8"/>
  <c r="D3342" i="8"/>
  <c r="E3342" i="8" s="1"/>
  <c r="D3893" i="8"/>
  <c r="D4120" i="8"/>
  <c r="E4120" i="8" s="1"/>
  <c r="D3535" i="8"/>
  <c r="D4490" i="8"/>
  <c r="E4490" i="8" s="1"/>
  <c r="D4565" i="8"/>
  <c r="F4565" i="8" s="1"/>
  <c r="D4232" i="8"/>
  <c r="F4232" i="8" s="1"/>
  <c r="D4709" i="8"/>
  <c r="D4340" i="8"/>
  <c r="E4340" i="8" s="1"/>
  <c r="D4889" i="8"/>
  <c r="E4889" i="8" s="1"/>
  <c r="D2893" i="8"/>
  <c r="D3499" i="8"/>
  <c r="F3499" i="8" s="1"/>
  <c r="D3973" i="8"/>
  <c r="D4029" i="8"/>
  <c r="D4123" i="8"/>
  <c r="F4123" i="8" s="1"/>
  <c r="D4780" i="8"/>
  <c r="E4780" i="8" s="1"/>
  <c r="D4799" i="8"/>
  <c r="E4799" i="8" s="1"/>
  <c r="D4366" i="8"/>
  <c r="E4366" i="8" s="1"/>
  <c r="D4863" i="8"/>
  <c r="E4863" i="8" s="1"/>
  <c r="D4494" i="8"/>
  <c r="D3811" i="8"/>
  <c r="D4981" i="8"/>
  <c r="F4981" i="8" s="1"/>
  <c r="D4073" i="8"/>
  <c r="D3698" i="8"/>
  <c r="D4175" i="8"/>
  <c r="D3141" i="8"/>
  <c r="D4448" i="8"/>
  <c r="E4448" i="8" s="1"/>
  <c r="D4563" i="8"/>
  <c r="D5002" i="8"/>
  <c r="D4728" i="8"/>
  <c r="D5274" i="8"/>
  <c r="D4811" i="8"/>
  <c r="E4811" i="8" s="1"/>
  <c r="D5389" i="8"/>
  <c r="E5389" i="8" s="1"/>
  <c r="D4990" i="8"/>
  <c r="E4990" i="8" s="1"/>
  <c r="D5529" i="8"/>
  <c r="D5490" i="8"/>
  <c r="D4491" i="8"/>
  <c r="E4491" i="8" s="1"/>
  <c r="D5579" i="8"/>
  <c r="F5579" i="8" s="1"/>
  <c r="D5073" i="8"/>
  <c r="D5733" i="8"/>
  <c r="D5385" i="8"/>
  <c r="E5385" i="8" s="1"/>
  <c r="D4486" i="8"/>
  <c r="E4486" i="8" s="1"/>
  <c r="D5414" i="8"/>
  <c r="E5414" i="8" s="1"/>
  <c r="D5501" i="8"/>
  <c r="F5501" i="8" s="1"/>
  <c r="D3335" i="8"/>
  <c r="E3335" i="8" s="1"/>
  <c r="D3990" i="8"/>
  <c r="F3990" i="8" s="1"/>
  <c r="D4433" i="8"/>
  <c r="F4433" i="8" s="1"/>
  <c r="D4166" i="8"/>
  <c r="F4166" i="8" s="1"/>
  <c r="D4313" i="8"/>
  <c r="E4313" i="8" s="1"/>
  <c r="D4727" i="8"/>
  <c r="D4465" i="8"/>
  <c r="E4465" i="8" s="1"/>
  <c r="D5183" i="8"/>
  <c r="D4535" i="8"/>
  <c r="E4535" i="8" s="1"/>
  <c r="D5267" i="8"/>
  <c r="F5267" i="8" s="1"/>
  <c r="D4824" i="8"/>
  <c r="D5409" i="8"/>
  <c r="E5409" i="8" s="1"/>
  <c r="D5296" i="8"/>
  <c r="D5839" i="8"/>
  <c r="D5420" i="8"/>
  <c r="E5420" i="8" s="1"/>
  <c r="D4665" i="8"/>
  <c r="D5596" i="8"/>
  <c r="E5596" i="8" s="1"/>
  <c r="D5139" i="8"/>
  <c r="F5139" i="8" s="1"/>
  <c r="D5810" i="8"/>
  <c r="D5786" i="8"/>
  <c r="D5077" i="8"/>
  <c r="D3036" i="8"/>
  <c r="D3734" i="8"/>
  <c r="D4328" i="8"/>
  <c r="D4875" i="8"/>
  <c r="E4875" i="8" s="1"/>
  <c r="D3464" i="8"/>
  <c r="F3464" i="8" s="1"/>
  <c r="D4322" i="8"/>
  <c r="D3560" i="8"/>
  <c r="E3560" i="8" s="1"/>
  <c r="D5087" i="8"/>
  <c r="E5087" i="8" s="1"/>
  <c r="D4265" i="8"/>
  <c r="E4265" i="8" s="1"/>
  <c r="D5088" i="8"/>
  <c r="E5088" i="8" s="1"/>
  <c r="D4568" i="8"/>
  <c r="D5311" i="8"/>
  <c r="D5043" i="8"/>
  <c r="F5043" i="8" s="1"/>
  <c r="D5737" i="8"/>
  <c r="D5192" i="8"/>
  <c r="F5192" i="8" s="1"/>
  <c r="D4207" i="8"/>
  <c r="E4207" i="8" s="1"/>
  <c r="D5500" i="8"/>
  <c r="E5500" i="8" s="1"/>
  <c r="D4777" i="8"/>
  <c r="D5677" i="8"/>
  <c r="D5587" i="8"/>
  <c r="D3957" i="8"/>
  <c r="F3957" i="8" s="1"/>
  <c r="D5526" i="8"/>
  <c r="D4017" i="8"/>
  <c r="D5486" i="8"/>
  <c r="D5444" i="8"/>
  <c r="E5444" i="8" s="1"/>
  <c r="D4489" i="8"/>
  <c r="D5533" i="8"/>
  <c r="F5533" i="8" s="1"/>
  <c r="D3536" i="8"/>
  <c r="E3536" i="8" s="1"/>
  <c r="D3209" i="8"/>
  <c r="F3209" i="8" s="1"/>
  <c r="D2906" i="8"/>
  <c r="D3194" i="8"/>
  <c r="E3194" i="8" s="1"/>
  <c r="D3985" i="8"/>
  <c r="E3985" i="8" s="1"/>
  <c r="D3574" i="8"/>
  <c r="D3063" i="8"/>
  <c r="D3834" i="8"/>
  <c r="D3302" i="8"/>
  <c r="E3302" i="8" s="1"/>
  <c r="D3758" i="8"/>
  <c r="D3589" i="8"/>
  <c r="F3589" i="8" s="1"/>
  <c r="D3938" i="8"/>
  <c r="D4105" i="8"/>
  <c r="E4105" i="8" s="1"/>
  <c r="D3225" i="8"/>
  <c r="E3225" i="8" s="1"/>
  <c r="D4110" i="8"/>
  <c r="E4110" i="8" s="1"/>
  <c r="D4030" i="8"/>
  <c r="F4030" i="8" s="1"/>
  <c r="D3427" i="8"/>
  <c r="E3427" i="8" s="1"/>
  <c r="D3553" i="8"/>
  <c r="E3553" i="8" s="1"/>
  <c r="D3981" i="8"/>
  <c r="D3031" i="8"/>
  <c r="E3031" i="8" s="1"/>
  <c r="D3482" i="8"/>
  <c r="E3482" i="8" s="1"/>
  <c r="D3711" i="8"/>
  <c r="E3711" i="8" s="1"/>
  <c r="D4227" i="8"/>
  <c r="E4227" i="8" s="1"/>
  <c r="D4301" i="8"/>
  <c r="D4143" i="8"/>
  <c r="D3409" i="8"/>
  <c r="F3409" i="8" s="1"/>
  <c r="D3618" i="8"/>
  <c r="D4170" i="8"/>
  <c r="E4170" i="8" s="1"/>
  <c r="D4544" i="8"/>
  <c r="E4544" i="8" s="1"/>
  <c r="D4648" i="8"/>
  <c r="E4648" i="8" s="1"/>
  <c r="D5132" i="8"/>
  <c r="E5132" i="8" s="1"/>
  <c r="D3556" i="8"/>
  <c r="F3556" i="8" s="1"/>
  <c r="D3318" i="8"/>
  <c r="E3318" i="8" s="1"/>
  <c r="D4567" i="8"/>
  <c r="F4567" i="8" s="1"/>
  <c r="D4306" i="8"/>
  <c r="F4306" i="8" s="1"/>
  <c r="D4419" i="8"/>
  <c r="D4888" i="8"/>
  <c r="E4888" i="8" s="1"/>
  <c r="D3282" i="8"/>
  <c r="E3282" i="8" s="1"/>
  <c r="D3710" i="8"/>
  <c r="D4354" i="8"/>
  <c r="F4354" i="8" s="1"/>
  <c r="D4081" i="8"/>
  <c r="D4285" i="8"/>
  <c r="E4285" i="8" s="1"/>
  <c r="D4693" i="8"/>
  <c r="F4693" i="8" s="1"/>
  <c r="D3645" i="8"/>
  <c r="D4012" i="8"/>
  <c r="D4687" i="8"/>
  <c r="E4687" i="8" s="1"/>
  <c r="D4813" i="8"/>
  <c r="E4813" i="8" s="1"/>
  <c r="D4948" i="8"/>
  <c r="D5399" i="8"/>
  <c r="D3793" i="8"/>
  <c r="F3793" i="8" s="1"/>
  <c r="D4330" i="8"/>
  <c r="F4330" i="8" s="1"/>
  <c r="D4899" i="8"/>
  <c r="D5223" i="8"/>
  <c r="D5328" i="8"/>
  <c r="E5328" i="8" s="1"/>
  <c r="D5484" i="8"/>
  <c r="E5484" i="8" s="1"/>
  <c r="D4055" i="8"/>
  <c r="D4959" i="8"/>
  <c r="E4959" i="8" s="1"/>
  <c r="D5198" i="8"/>
  <c r="F5198" i="8" s="1"/>
  <c r="D4628" i="8"/>
  <c r="D3203" i="8"/>
  <c r="F3203" i="8" s="1"/>
  <c r="D4004" i="8"/>
  <c r="D4128" i="8"/>
  <c r="E4128" i="8" s="1"/>
  <c r="D4264" i="8"/>
  <c r="E4264" i="8" s="1"/>
  <c r="D4459" i="8"/>
  <c r="F4459" i="8" s="1"/>
  <c r="D4724" i="8"/>
  <c r="D5166" i="8"/>
  <c r="D5308" i="8"/>
  <c r="D5554" i="8"/>
  <c r="D5738" i="8"/>
  <c r="D4731" i="8"/>
  <c r="D3866" i="8"/>
  <c r="E3866" i="8" s="1"/>
  <c r="D4738" i="8"/>
  <c r="F4738" i="8" s="1"/>
  <c r="D4982" i="8"/>
  <c r="E4982" i="8" s="1"/>
  <c r="D5026" i="8"/>
  <c r="D5023" i="8"/>
  <c r="D5250" i="8"/>
  <c r="D5698" i="8"/>
  <c r="D5847" i="8"/>
  <c r="E5847" i="8" s="1"/>
  <c r="D4483" i="8"/>
  <c r="D5312" i="8"/>
  <c r="F5312" i="8" s="1"/>
  <c r="D4069" i="8"/>
  <c r="E4069" i="8" s="1"/>
  <c r="D3289" i="8"/>
  <c r="F3289" i="8" s="1"/>
  <c r="D4246" i="8"/>
  <c r="D3928" i="8"/>
  <c r="F3928" i="8" s="1"/>
  <c r="D4239" i="8"/>
  <c r="E4239" i="8" s="1"/>
  <c r="D4640" i="8"/>
  <c r="D4353" i="8"/>
  <c r="D5156" i="8"/>
  <c r="F5156" i="8" s="1"/>
  <c r="D4472" i="8"/>
  <c r="E4472" i="8" s="1"/>
  <c r="D5216" i="8"/>
  <c r="F5216" i="8" s="1"/>
  <c r="D4750" i="8"/>
  <c r="D5375" i="8"/>
  <c r="D5191" i="8"/>
  <c r="E5191" i="8" s="1"/>
  <c r="D5806" i="8"/>
  <c r="D5342" i="8"/>
  <c r="D4601" i="8"/>
  <c r="F4601" i="8" s="1"/>
  <c r="D5562" i="8"/>
  <c r="D4998" i="8"/>
  <c r="D5750" i="8"/>
  <c r="D5712" i="8"/>
  <c r="E5712" i="8" s="1"/>
  <c r="D4798" i="8"/>
  <c r="D5576" i="8"/>
  <c r="D5556" i="8"/>
  <c r="D5343" i="8"/>
  <c r="F5343" i="8" s="1"/>
  <c r="D5110" i="8"/>
  <c r="D5682" i="8"/>
  <c r="F5682" i="8" s="1"/>
  <c r="D5664" i="8"/>
  <c r="D5857" i="8"/>
  <c r="D5178" i="8"/>
  <c r="D4763" i="8"/>
  <c r="D3885" i="8"/>
  <c r="E3885" i="8" s="1"/>
  <c r="D5446" i="8"/>
  <c r="F5446" i="8" s="1"/>
  <c r="D5313" i="8"/>
  <c r="E5313" i="8" s="1"/>
  <c r="D5208" i="8"/>
  <c r="F5208" i="8" s="1"/>
  <c r="D4816" i="8"/>
  <c r="D4279" i="8"/>
  <c r="D4218" i="8"/>
  <c r="D5447" i="8"/>
  <c r="E5447" i="8" s="1"/>
  <c r="D3612" i="8"/>
  <c r="E3612" i="8" s="1"/>
  <c r="D4195" i="8"/>
  <c r="D3634" i="8"/>
  <c r="E3634" i="8" s="1"/>
  <c r="D3638" i="8"/>
  <c r="F3638" i="8" s="1"/>
  <c r="D4211" i="8"/>
  <c r="D3140" i="8"/>
  <c r="D4145" i="8"/>
  <c r="E4145" i="8" s="1"/>
  <c r="D4075" i="8"/>
  <c r="D3391" i="8"/>
  <c r="E3391" i="8" s="1"/>
  <c r="D4647" i="8"/>
  <c r="D4937" i="8"/>
  <c r="E4937" i="8" s="1"/>
  <c r="D3505" i="8"/>
  <c r="D4186" i="8"/>
  <c r="D4651" i="8"/>
  <c r="D3471" i="8"/>
  <c r="E3471" i="8" s="1"/>
  <c r="D4874" i="8"/>
  <c r="E4874" i="8" s="1"/>
  <c r="D4552" i="8"/>
  <c r="D4061" i="8"/>
  <c r="D4023" i="8"/>
  <c r="F4023" i="8" s="1"/>
  <c r="D4603" i="8"/>
  <c r="D4829" i="8"/>
  <c r="D3923" i="8"/>
  <c r="D4343" i="8"/>
  <c r="E4343" i="8" s="1"/>
  <c r="D4963" i="8"/>
  <c r="E4963" i="8" s="1"/>
  <c r="D5586" i="8"/>
  <c r="E5586" i="8" s="1"/>
  <c r="D3800" i="8"/>
  <c r="F3800" i="8" s="1"/>
  <c r="D4705" i="8"/>
  <c r="D4935" i="8"/>
  <c r="F4935" i="8" s="1"/>
  <c r="D5559" i="8"/>
  <c r="D5816" i="8"/>
  <c r="D5676" i="8"/>
  <c r="E5676" i="8" s="1"/>
  <c r="D4342" i="8"/>
  <c r="E4342" i="8" s="1"/>
  <c r="D5231" i="8"/>
  <c r="E5231" i="8" s="1"/>
  <c r="D5493" i="8"/>
  <c r="F5493" i="8" s="1"/>
  <c r="D5248" i="8"/>
  <c r="E5248" i="8" s="1"/>
  <c r="D5350" i="8"/>
  <c r="F5350" i="8" s="1"/>
  <c r="D5723" i="8"/>
  <c r="D4883" i="8"/>
  <c r="D2909" i="8"/>
  <c r="E2909" i="8" s="1"/>
  <c r="D3386" i="8"/>
  <c r="E3386" i="8" s="1"/>
  <c r="D2951" i="8"/>
  <c r="D3786" i="8"/>
  <c r="D3820" i="8"/>
  <c r="E3820" i="8" s="1"/>
  <c r="D3761" i="8"/>
  <c r="F3761" i="8" s="1"/>
  <c r="D3273" i="8"/>
  <c r="D3613" i="8"/>
  <c r="D3057" i="8"/>
  <c r="D3495" i="8"/>
  <c r="D3162" i="8"/>
  <c r="E3162" i="8" s="1"/>
  <c r="D4008" i="8"/>
  <c r="D3643" i="8"/>
  <c r="E3643" i="8" s="1"/>
  <c r="D3375" i="8"/>
  <c r="F3375" i="8" s="1"/>
  <c r="D4240" i="8"/>
  <c r="D4543" i="8"/>
  <c r="D3548" i="8"/>
  <c r="D4034" i="8"/>
  <c r="D4113" i="8"/>
  <c r="D3155" i="8"/>
  <c r="D3370" i="8"/>
  <c r="E3370" i="8" s="1"/>
  <c r="D3942" i="8"/>
  <c r="F3942" i="8" s="1"/>
  <c r="D3578" i="8"/>
  <c r="D4424" i="8"/>
  <c r="E4424" i="8" s="1"/>
  <c r="D4363" i="8"/>
  <c r="D3432" i="8"/>
  <c r="E3432" i="8" s="1"/>
  <c r="D4133" i="8"/>
  <c r="D4457" i="8"/>
  <c r="F4457" i="8" s="1"/>
  <c r="D4669" i="8"/>
  <c r="E4669" i="8" s="1"/>
  <c r="D4778" i="8"/>
  <c r="F4778" i="8" s="1"/>
  <c r="D5256" i="8"/>
  <c r="D3334" i="8"/>
  <c r="D4114" i="8"/>
  <c r="E4114" i="8" s="1"/>
  <c r="D4870" i="8"/>
  <c r="D4416" i="8"/>
  <c r="E4416" i="8" s="1"/>
  <c r="D4534" i="8"/>
  <c r="D5017" i="8"/>
  <c r="D3086" i="8"/>
  <c r="F3086" i="8" s="1"/>
  <c r="D3463" i="8"/>
  <c r="D4578" i="8"/>
  <c r="F4578" i="8" s="1"/>
  <c r="D4309" i="8"/>
  <c r="E4309" i="8" s="1"/>
  <c r="D4431" i="8"/>
  <c r="D3008" i="8"/>
  <c r="D3577" i="8"/>
  <c r="F3577" i="8" s="1"/>
  <c r="D4223" i="8"/>
  <c r="D4862" i="8"/>
  <c r="D4902" i="8"/>
  <c r="D4253" i="8"/>
  <c r="D4316" i="8"/>
  <c r="E4316" i="8" s="1"/>
  <c r="D3829" i="8"/>
  <c r="D4592" i="8"/>
  <c r="E4592" i="8" s="1"/>
  <c r="D5086" i="8"/>
  <c r="D5351" i="8"/>
  <c r="F5351" i="8" s="1"/>
  <c r="D3879" i="8"/>
  <c r="F3879" i="8" s="1"/>
  <c r="D4317" i="8"/>
  <c r="F4317" i="8" s="1"/>
  <c r="D4611" i="8"/>
  <c r="D5181" i="8"/>
  <c r="D5453" i="8"/>
  <c r="D5433" i="8"/>
  <c r="E5433" i="8" s="1"/>
  <c r="D3621" i="8"/>
  <c r="F3621" i="8" s="1"/>
  <c r="D4639" i="8"/>
  <c r="D4467" i="8"/>
  <c r="F4467" i="8" s="1"/>
  <c r="D4635" i="8"/>
  <c r="D4716" i="8"/>
  <c r="D4913" i="8"/>
  <c r="E4913" i="8" s="1"/>
  <c r="D5382" i="8"/>
  <c r="D5508" i="8"/>
  <c r="E5508" i="8" s="1"/>
  <c r="D5661" i="8"/>
  <c r="D4151" i="8"/>
  <c r="D5338" i="8"/>
  <c r="F5338" i="8" s="1"/>
  <c r="D4147" i="8"/>
  <c r="D3671" i="8"/>
  <c r="D4602" i="8"/>
  <c r="D5152" i="8"/>
  <c r="D5203" i="8"/>
  <c r="D5372" i="8"/>
  <c r="D5801" i="8"/>
  <c r="E5801" i="8" s="1"/>
  <c r="D4504" i="8"/>
  <c r="F4504" i="8" s="1"/>
  <c r="D4993" i="8"/>
  <c r="D5701" i="8"/>
  <c r="E5701" i="8" s="1"/>
  <c r="D5213" i="8"/>
  <c r="E5213" i="8" s="1"/>
  <c r="D4187" i="8"/>
  <c r="E4187" i="8" s="1"/>
  <c r="D4514" i="8"/>
  <c r="D4252" i="8"/>
  <c r="F4252" i="8" s="1"/>
  <c r="D4367" i="8"/>
  <c r="D4759" i="8"/>
  <c r="F4759" i="8" s="1"/>
  <c r="D4512" i="8"/>
  <c r="D5193" i="8"/>
  <c r="D4566" i="8"/>
  <c r="D5275" i="8"/>
  <c r="E5275" i="8" s="1"/>
  <c r="D4835" i="8"/>
  <c r="E4835" i="8" s="1"/>
  <c r="D5435" i="8"/>
  <c r="E5435" i="8" s="1"/>
  <c r="D5320" i="8"/>
  <c r="F5320" i="8" s="1"/>
  <c r="D2859" i="8"/>
  <c r="F2859" i="8" s="1"/>
  <c r="D5440" i="8"/>
  <c r="D4708" i="8"/>
  <c r="E4708" i="8" s="1"/>
  <c r="D5619" i="8"/>
  <c r="E5619" i="8" s="1"/>
  <c r="D5159" i="8"/>
  <c r="D5819" i="8"/>
  <c r="E5819" i="8" s="1"/>
  <c r="D5823" i="8"/>
  <c r="D5108" i="8"/>
  <c r="E5108" i="8" s="1"/>
  <c r="D5498" i="8"/>
  <c r="F5498" i="8" s="1"/>
  <c r="D4681" i="8"/>
  <c r="D4953" i="8"/>
  <c r="F4953" i="8" s="1"/>
  <c r="D4910" i="8"/>
  <c r="D5590" i="8"/>
  <c r="D5766" i="8"/>
  <c r="E5766" i="8" s="1"/>
  <c r="D5618" i="8"/>
  <c r="E5618" i="8" s="1"/>
  <c r="D4845" i="8"/>
  <c r="E4845" i="8" s="1"/>
  <c r="D4307" i="8"/>
  <c r="F4307" i="8" s="1"/>
  <c r="D5784" i="8"/>
  <c r="D5333" i="8"/>
  <c r="D5101" i="8"/>
  <c r="E5101" i="8" s="1"/>
  <c r="D5111" i="8"/>
  <c r="E5111" i="8" s="1"/>
  <c r="D4470" i="8"/>
  <c r="E4470" i="8" s="1"/>
  <c r="D3020" i="8"/>
  <c r="F3020" i="8" s="1"/>
  <c r="D3867" i="8"/>
  <c r="E3867" i="8" s="1"/>
  <c r="D5425" i="8"/>
  <c r="F5425" i="8" s="1"/>
  <c r="D4365" i="8"/>
  <c r="D2991" i="8"/>
  <c r="F2991" i="8" s="1"/>
  <c r="D3291" i="8"/>
  <c r="E3291" i="8" s="1"/>
  <c r="D3127" i="8"/>
  <c r="E3127" i="8" s="1"/>
  <c r="D3253" i="8"/>
  <c r="E3253" i="8" s="1"/>
  <c r="D3952" i="8"/>
  <c r="D3534" i="8"/>
  <c r="E3534" i="8" s="1"/>
  <c r="D3455" i="8"/>
  <c r="D3844" i="8"/>
  <c r="F3844" i="8" s="1"/>
  <c r="D3726" i="8"/>
  <c r="D3067" i="8"/>
  <c r="E3067" i="8" s="1"/>
  <c r="D4214" i="8"/>
  <c r="E4214" i="8" s="1"/>
  <c r="D3855" i="8"/>
  <c r="D4772" i="8"/>
  <c r="D3997" i="8"/>
  <c r="D3886" i="8"/>
  <c r="D3926" i="8"/>
  <c r="F3926" i="8" s="1"/>
  <c r="D4521" i="8"/>
  <c r="D3917" i="8"/>
  <c r="D4756" i="8"/>
  <c r="D5373" i="8"/>
  <c r="D3630" i="8"/>
  <c r="D4546" i="8"/>
  <c r="D5135" i="8"/>
  <c r="F5135" i="8" s="1"/>
  <c r="D4122" i="8"/>
  <c r="D4430" i="8"/>
  <c r="D3025" i="8"/>
  <c r="D3794" i="8"/>
  <c r="E3794" i="8" s="1"/>
  <c r="D3503" i="8"/>
  <c r="E3503" i="8" s="1"/>
  <c r="D4554" i="8"/>
  <c r="F4554" i="8" s="1"/>
  <c r="D4039" i="8"/>
  <c r="E4039" i="8" s="1"/>
  <c r="D5285" i="8"/>
  <c r="D4884" i="8"/>
  <c r="D5388" i="8"/>
  <c r="E5388" i="8" s="1"/>
  <c r="D5346" i="8"/>
  <c r="E5346" i="8" s="1"/>
  <c r="D4302" i="8"/>
  <c r="E4302" i="8" s="1"/>
  <c r="D4860" i="8"/>
  <c r="E4860" i="8" s="1"/>
  <c r="D5075" i="8"/>
  <c r="D5681" i="8"/>
  <c r="E5681" i="8" s="1"/>
  <c r="D4793" i="8"/>
  <c r="F4793" i="8" s="1"/>
  <c r="D3909" i="8"/>
  <c r="D4933" i="8"/>
  <c r="D5354" i="8"/>
  <c r="D5706" i="8"/>
  <c r="D5662" i="8"/>
  <c r="E5662" i="8" s="1"/>
  <c r="D5584" i="8"/>
  <c r="F5584" i="8" s="1"/>
  <c r="D4636" i="8"/>
  <c r="D2959" i="8"/>
  <c r="F2959" i="8" s="1"/>
  <c r="D3175" i="8"/>
  <c r="D3043" i="8"/>
  <c r="D3881" i="8"/>
  <c r="D3908" i="8"/>
  <c r="E3908" i="8" s="1"/>
  <c r="D3896" i="8"/>
  <c r="E3896" i="8" s="1"/>
  <c r="D3309" i="8"/>
  <c r="D3709" i="8"/>
  <c r="D3447" i="8"/>
  <c r="F3447" i="8" s="1"/>
  <c r="D3627" i="8"/>
  <c r="D3206" i="8"/>
  <c r="D4095" i="8"/>
  <c r="E4095" i="8" s="1"/>
  <c r="D4016" i="8"/>
  <c r="D3120" i="8"/>
  <c r="E3120" i="8" s="1"/>
  <c r="D3604" i="8"/>
  <c r="D4623" i="8"/>
  <c r="F4623" i="8" s="1"/>
  <c r="D3267" i="8"/>
  <c r="F3267" i="8" s="1"/>
  <c r="D3676" i="8"/>
  <c r="F3676" i="8" s="1"/>
  <c r="D4156" i="8"/>
  <c r="D3004" i="8"/>
  <c r="E3004" i="8" s="1"/>
  <c r="D3731" i="8"/>
  <c r="E3731" i="8" s="1"/>
  <c r="D4036" i="8"/>
  <c r="D3776" i="8"/>
  <c r="D3777" i="8"/>
  <c r="F3777" i="8" s="1"/>
  <c r="D4453" i="8"/>
  <c r="F4453" i="8" s="1"/>
  <c r="D3856" i="8"/>
  <c r="F3856" i="8" s="1"/>
  <c r="D3456" i="8"/>
  <c r="F3456" i="8" s="1"/>
  <c r="D4550" i="8"/>
  <c r="D4701" i="8"/>
  <c r="E4701" i="8" s="1"/>
  <c r="D4852" i="8"/>
  <c r="E4852" i="8" s="1"/>
  <c r="D5304" i="8"/>
  <c r="F5304" i="8" s="1"/>
  <c r="D3537" i="8"/>
  <c r="D4250" i="8"/>
  <c r="F4250" i="8" s="1"/>
  <c r="D3797" i="8"/>
  <c r="F3797" i="8" s="1"/>
  <c r="D4479" i="8"/>
  <c r="E4479" i="8" s="1"/>
  <c r="D4588" i="8"/>
  <c r="E4588" i="8" s="1"/>
  <c r="D5074" i="8"/>
  <c r="D3292" i="8"/>
  <c r="D3936" i="8"/>
  <c r="F3936" i="8" s="1"/>
  <c r="D4729" i="8"/>
  <c r="E4729" i="8" s="1"/>
  <c r="D4352" i="8"/>
  <c r="F4352" i="8" s="1"/>
  <c r="D4488" i="8"/>
  <c r="F4488" i="8" s="1"/>
  <c r="D2899" i="8"/>
  <c r="D3839" i="8"/>
  <c r="E3839" i="8" s="1"/>
  <c r="D4376" i="8"/>
  <c r="E4376" i="8" s="1"/>
  <c r="D4896" i="8"/>
  <c r="E4896" i="8" s="1"/>
  <c r="D3723" i="8"/>
  <c r="D4407" i="8"/>
  <c r="F4407" i="8" s="1"/>
  <c r="D4439" i="8"/>
  <c r="F4439" i="8" s="1"/>
  <c r="D4228" i="8"/>
  <c r="F4228" i="8" s="1"/>
  <c r="D4692" i="8"/>
  <c r="F4692" i="8" s="1"/>
  <c r="D5161" i="8"/>
  <c r="E5161" i="8" s="1"/>
  <c r="D3470" i="8"/>
  <c r="D4171" i="8"/>
  <c r="D4598" i="8"/>
  <c r="D4751" i="8"/>
  <c r="F4751" i="8" s="1"/>
  <c r="D5279" i="8"/>
  <c r="E5279" i="8" s="1"/>
  <c r="D5528" i="8"/>
  <c r="F5528" i="8" s="1"/>
  <c r="D2861" i="8"/>
  <c r="F2861" i="8" s="1"/>
  <c r="D3082" i="8"/>
  <c r="E3082" i="8" s="1"/>
  <c r="D3571" i="8"/>
  <c r="E3571" i="8" s="1"/>
  <c r="D4572" i="8"/>
  <c r="D4748" i="8"/>
  <c r="F4748" i="8" s="1"/>
  <c r="D4817" i="8"/>
  <c r="F4817" i="8" s="1"/>
  <c r="D4999" i="8"/>
  <c r="F4999" i="8" s="1"/>
  <c r="D5494" i="8"/>
  <c r="D5630" i="8"/>
  <c r="D5741" i="8"/>
  <c r="E5741" i="8" s="1"/>
  <c r="D4498" i="8"/>
  <c r="D5525" i="8"/>
  <c r="E5525" i="8" s="1"/>
  <c r="D4040" i="8"/>
  <c r="E4040" i="8" s="1"/>
  <c r="D4176" i="8"/>
  <c r="D4732" i="8"/>
  <c r="F4732" i="8" s="1"/>
  <c r="D5190" i="8"/>
  <c r="D5272" i="8"/>
  <c r="D5416" i="8"/>
  <c r="E5416" i="8" s="1"/>
  <c r="D5844" i="8"/>
  <c r="D4676" i="8"/>
  <c r="E4676" i="8" s="1"/>
  <c r="D5155" i="8"/>
  <c r="D5811" i="8"/>
  <c r="D2897" i="8"/>
  <c r="F2897" i="8" s="1"/>
  <c r="D4044" i="8"/>
  <c r="D4786" i="8"/>
  <c r="F4786" i="8" s="1"/>
  <c r="D4394" i="8"/>
  <c r="E4394" i="8" s="1"/>
  <c r="D4497" i="8"/>
  <c r="D4939" i="8"/>
  <c r="D4657" i="8"/>
  <c r="D5236" i="8"/>
  <c r="E5236" i="8" s="1"/>
  <c r="D4761" i="8"/>
  <c r="F4761" i="8" s="1"/>
  <c r="D5366" i="8"/>
  <c r="D4922" i="8"/>
  <c r="E4922" i="8" s="1"/>
  <c r="D5495" i="8"/>
  <c r="E5495" i="8" s="1"/>
  <c r="D5410" i="8"/>
  <c r="E5410" i="8" s="1"/>
  <c r="D4320" i="8"/>
  <c r="E4320" i="8" s="1"/>
  <c r="D5535" i="8"/>
  <c r="D4991" i="8"/>
  <c r="E4991" i="8" s="1"/>
  <c r="D5668" i="8"/>
  <c r="F5668" i="8" s="1"/>
  <c r="D5305" i="8"/>
  <c r="D4289" i="8"/>
  <c r="D4986" i="8"/>
  <c r="D5419" i="8"/>
  <c r="D4792" i="8"/>
  <c r="E4792" i="8" s="1"/>
  <c r="D5096" i="8"/>
  <c r="E5096" i="8" s="1"/>
  <c r="D4259" i="8"/>
  <c r="E4259" i="8" s="1"/>
  <c r="D5674" i="8"/>
  <c r="F5674" i="8" s="1"/>
  <c r="D5454" i="8"/>
  <c r="D5829" i="8"/>
  <c r="D5245" i="8"/>
  <c r="E5245" i="8" s="1"/>
  <c r="D4311" i="8"/>
  <c r="E4311" i="8" s="1"/>
  <c r="D5763" i="8"/>
  <c r="E5763" i="8" s="1"/>
  <c r="D5647" i="8"/>
  <c r="D5211" i="8"/>
  <c r="E5211" i="8" s="1"/>
  <c r="D5004" i="8"/>
  <c r="F5004" i="8" s="1"/>
  <c r="D5003" i="8"/>
  <c r="D4918" i="8"/>
  <c r="D4615" i="8"/>
  <c r="E4615" i="8" s="1"/>
  <c r="D3107" i="8"/>
  <c r="D3406" i="8"/>
  <c r="E3406" i="8" s="1"/>
  <c r="D5480" i="8"/>
  <c r="D4685" i="8"/>
  <c r="D2900" i="8"/>
  <c r="D2972" i="8"/>
  <c r="F2972" i="8" s="1"/>
  <c r="D3595" i="8"/>
  <c r="D3026" i="8"/>
  <c r="E3026" i="8" s="1"/>
  <c r="D3105" i="8"/>
  <c r="E3105" i="8" s="1"/>
  <c r="D3792" i="8"/>
  <c r="E3792" i="8" s="1"/>
  <c r="D3479" i="8"/>
  <c r="D3348" i="8"/>
  <c r="D2933" i="8"/>
  <c r="F2933" i="8" s="1"/>
  <c r="D3069" i="8"/>
  <c r="D3721" i="8"/>
  <c r="D3304" i="8"/>
  <c r="D3948" i="8"/>
  <c r="D4820" i="8"/>
  <c r="E4820" i="8" s="1"/>
  <c r="D3812" i="8"/>
  <c r="F3812" i="8" s="1"/>
  <c r="D3888" i="8"/>
  <c r="E3888" i="8" s="1"/>
  <c r="D2913" i="8"/>
  <c r="F2913" i="8" s="1"/>
  <c r="D3801" i="8"/>
  <c r="D3762" i="8"/>
  <c r="E3762" i="8" s="1"/>
  <c r="D3763" i="8"/>
  <c r="E3763" i="8" s="1"/>
  <c r="D3139" i="8"/>
  <c r="D3840" i="8"/>
  <c r="E3840" i="8" s="1"/>
  <c r="D4038" i="8"/>
  <c r="F4038" i="8" s="1"/>
  <c r="D3433" i="8"/>
  <c r="E3433" i="8" s="1"/>
  <c r="D4469" i="8"/>
  <c r="F4469" i="8" s="1"/>
  <c r="D3169" i="8"/>
  <c r="D3954" i="8"/>
  <c r="E3954" i="8" s="1"/>
  <c r="D4441" i="8"/>
  <c r="E4441" i="8" s="1"/>
  <c r="D3332" i="8"/>
  <c r="D3882" i="8"/>
  <c r="D4493" i="8"/>
  <c r="D4545" i="8"/>
  <c r="E4545" i="8" s="1"/>
  <c r="D3411" i="8"/>
  <c r="F3411" i="8" s="1"/>
  <c r="D3922" i="8"/>
  <c r="F3922" i="8" s="1"/>
  <c r="D4653" i="8"/>
  <c r="D4764" i="8"/>
  <c r="E4764" i="8" s="1"/>
  <c r="D4940" i="8"/>
  <c r="D5379" i="8"/>
  <c r="E5379" i="8" s="1"/>
  <c r="D3523" i="8"/>
  <c r="D4153" i="8"/>
  <c r="D4464" i="8"/>
  <c r="D4677" i="8"/>
  <c r="F4677" i="8" s="1"/>
  <c r="D4791" i="8"/>
  <c r="D3457" i="8"/>
  <c r="D3768" i="8"/>
  <c r="D4581" i="8"/>
  <c r="D4315" i="8"/>
  <c r="D4438" i="8"/>
  <c r="E4438" i="8" s="1"/>
  <c r="D4924" i="8"/>
  <c r="F4924" i="8" s="1"/>
  <c r="D3530" i="8"/>
  <c r="D4589" i="8"/>
  <c r="F4589" i="8" s="1"/>
  <c r="D4461" i="8"/>
  <c r="E4461" i="8" s="1"/>
  <c r="D4625" i="8"/>
  <c r="E4625" i="8" s="1"/>
  <c r="D4712" i="8"/>
  <c r="E4712" i="8" s="1"/>
  <c r="D4880" i="8"/>
  <c r="D5378" i="8"/>
  <c r="D5488" i="8"/>
  <c r="F5488" i="8" s="1"/>
  <c r="D5656" i="8"/>
  <c r="D4108" i="8"/>
  <c r="D5327" i="8"/>
  <c r="D4093" i="8"/>
  <c r="E4093" i="8" s="1"/>
  <c r="D3648" i="8"/>
  <c r="E3648" i="8" s="1"/>
  <c r="D4587" i="8"/>
  <c r="F4587" i="8" s="1"/>
  <c r="D5136" i="8"/>
  <c r="E5136" i="8" s="1"/>
  <c r="D5144" i="8"/>
  <c r="F5144" i="8" s="1"/>
  <c r="D5352" i="8"/>
  <c r="D5799" i="8"/>
  <c r="E5799" i="8" s="1"/>
  <c r="D4481" i="8"/>
  <c r="E4481" i="8" s="1"/>
  <c r="D4960" i="8"/>
  <c r="E4960" i="8" s="1"/>
  <c r="D5696" i="8"/>
  <c r="E5696" i="8" s="1"/>
  <c r="D5065" i="8"/>
  <c r="F5065" i="8" s="1"/>
  <c r="D4068" i="8"/>
  <c r="E4068" i="8" s="1"/>
  <c r="D4834" i="8"/>
  <c r="F4834" i="8" s="1"/>
  <c r="D5298" i="8"/>
  <c r="D4013" i="8"/>
  <c r="D4379" i="8"/>
  <c r="E4379" i="8" s="1"/>
  <c r="D4958" i="8"/>
  <c r="E4958" i="8" s="1"/>
  <c r="D5019" i="8"/>
  <c r="E5019" i="8" s="1"/>
  <c r="D5424" i="8"/>
  <c r="D5597" i="8"/>
  <c r="E5597" i="8" s="1"/>
  <c r="D5469" i="8"/>
  <c r="F5469" i="8" s="1"/>
  <c r="D3717" i="8"/>
  <c r="D4047" i="8"/>
  <c r="D4391" i="8"/>
  <c r="E4391" i="8" s="1"/>
  <c r="D4642" i="8"/>
  <c r="E4642" i="8" s="1"/>
  <c r="D4766" i="8"/>
  <c r="E4766" i="8" s="1"/>
  <c r="D5128" i="8"/>
  <c r="F5128" i="8" s="1"/>
  <c r="D4908" i="8"/>
  <c r="E4908" i="8" s="1"/>
  <c r="D5365" i="8"/>
  <c r="D4956" i="8"/>
  <c r="D4021" i="8"/>
  <c r="D5091" i="8"/>
  <c r="D4390" i="8"/>
  <c r="E4390" i="8" s="1"/>
  <c r="D5571" i="8"/>
  <c r="D4697" i="8"/>
  <c r="D5689" i="8"/>
  <c r="D5221" i="8"/>
  <c r="F5221" i="8" s="1"/>
  <c r="D5824" i="8"/>
  <c r="D5477" i="8"/>
  <c r="D4858" i="8"/>
  <c r="E4858" i="8" s="1"/>
  <c r="D5612" i="8"/>
  <c r="E5612" i="8" s="1"/>
  <c r="D5697" i="8"/>
  <c r="E5697" i="8" s="1"/>
  <c r="D5642" i="8"/>
  <c r="D5850" i="8"/>
  <c r="D5653" i="8"/>
  <c r="F5653" i="8" s="1"/>
  <c r="D5504" i="8"/>
  <c r="D5100" i="8"/>
  <c r="D5207" i="8"/>
  <c r="E5207" i="8" s="1"/>
  <c r="D2858" i="8"/>
  <c r="D5634" i="8"/>
  <c r="E5634" i="8" s="1"/>
  <c r="D5475" i="8"/>
  <c r="F5475" i="8" s="1"/>
  <c r="D5347" i="8"/>
  <c r="D4846" i="8"/>
  <c r="F4846" i="8" s="1"/>
  <c r="D4604" i="8"/>
  <c r="D4556" i="8"/>
  <c r="D4389" i="8"/>
  <c r="E4389" i="8" s="1"/>
  <c r="D4523" i="8"/>
  <c r="D3363" i="8"/>
  <c r="D5616" i="8"/>
  <c r="D5133" i="8"/>
  <c r="E5133" i="8" s="1"/>
  <c r="D4726" i="8"/>
  <c r="F4726" i="8" s="1"/>
  <c r="D3083" i="8"/>
  <c r="D3741" i="8"/>
  <c r="E3741" i="8" s="1"/>
  <c r="D3602" i="8"/>
  <c r="E3602" i="8" s="1"/>
  <c r="D3327" i="8"/>
  <c r="E3327" i="8" s="1"/>
  <c r="D3695" i="8"/>
  <c r="D2871" i="8"/>
  <c r="D3974" i="8"/>
  <c r="E3974" i="8" s="1"/>
  <c r="D3707" i="8"/>
  <c r="F3707" i="8" s="1"/>
  <c r="D3118" i="8"/>
  <c r="D3546" i="8"/>
  <c r="D4117" i="8"/>
  <c r="D3592" i="8"/>
  <c r="D3677" i="8"/>
  <c r="E3677" i="8" s="1"/>
  <c r="D4421" i="8"/>
  <c r="D3200" i="8"/>
  <c r="D3789" i="8"/>
  <c r="E3789" i="8" s="1"/>
  <c r="D3221" i="8"/>
  <c r="D3950" i="8"/>
  <c r="F3950" i="8" s="1"/>
  <c r="D4015" i="8"/>
  <c r="D4231" i="8"/>
  <c r="D3491" i="8"/>
  <c r="E3491" i="8" s="1"/>
  <c r="D3359" i="8"/>
  <c r="D4260" i="8"/>
  <c r="E4260" i="8" s="1"/>
  <c r="D3870" i="8"/>
  <c r="F3870" i="8" s="1"/>
  <c r="D4573" i="8"/>
  <c r="F4573" i="8" s="1"/>
  <c r="D3114" i="8"/>
  <c r="D3641" i="8"/>
  <c r="E3641" i="8" s="1"/>
  <c r="D4335" i="8"/>
  <c r="E4335" i="8" s="1"/>
  <c r="D4060" i="8"/>
  <c r="D4277" i="8"/>
  <c r="D4672" i="8"/>
  <c r="E4672" i="8" s="1"/>
  <c r="D2970" i="8"/>
  <c r="F2970" i="8" s="1"/>
  <c r="D3459" i="8"/>
  <c r="D4194" i="8"/>
  <c r="F4194" i="8" s="1"/>
  <c r="D4849" i="8"/>
  <c r="E4849" i="8" s="1"/>
  <c r="D4894" i="8"/>
  <c r="E4894" i="8" s="1"/>
  <c r="D4132" i="8"/>
  <c r="E4132" i="8" s="1"/>
  <c r="D4292" i="8"/>
  <c r="F4292" i="8" s="1"/>
  <c r="D3518" i="8"/>
  <c r="E3518" i="8" s="1"/>
  <c r="D3927" i="8"/>
  <c r="F3927" i="8" s="1"/>
  <c r="D4663" i="8"/>
  <c r="D4784" i="8"/>
  <c r="D4943" i="8"/>
  <c r="E4943" i="8" s="1"/>
  <c r="D3620" i="8"/>
  <c r="E3620" i="8" s="1"/>
  <c r="D4155" i="8"/>
  <c r="E4155" i="8" s="1"/>
  <c r="D4719" i="8"/>
  <c r="F4719" i="8" s="1"/>
  <c r="D3218" i="8"/>
  <c r="E3218" i="8" s="1"/>
  <c r="D3429" i="8"/>
  <c r="F3429" i="8" s="1"/>
  <c r="D3201" i="8"/>
  <c r="D4003" i="8"/>
  <c r="D3362" i="8"/>
  <c r="D2881" i="8"/>
  <c r="E2881" i="8" s="1"/>
  <c r="D4783" i="8"/>
  <c r="E4783" i="8" s="1"/>
  <c r="D4297" i="8"/>
  <c r="F4297" i="8" s="1"/>
  <c r="D3963" i="8"/>
  <c r="E3963" i="8" s="1"/>
  <c r="D4499" i="8"/>
  <c r="F4499" i="8" s="1"/>
  <c r="D4854" i="8"/>
  <c r="D3787" i="8"/>
  <c r="D4595" i="8"/>
  <c r="D4283" i="8"/>
  <c r="E4283" i="8" s="1"/>
  <c r="D5018" i="8"/>
  <c r="E5018" i="8" s="1"/>
  <c r="D5608" i="8"/>
  <c r="F5608" i="8" s="1"/>
  <c r="D4435" i="8"/>
  <c r="E4435" i="8" s="1"/>
  <c r="D3848" i="8"/>
  <c r="F3848" i="8" s="1"/>
  <c r="D5280" i="8"/>
  <c r="F5280" i="8" s="1"/>
  <c r="D4098" i="8"/>
  <c r="D5459" i="8"/>
  <c r="E5459" i="8" s="1"/>
  <c r="D4452" i="8"/>
  <c r="E4452" i="8" s="1"/>
  <c r="D4466" i="8"/>
  <c r="D5406" i="8"/>
  <c r="D5663" i="8"/>
  <c r="D5357" i="8"/>
  <c r="F5357" i="8" s="1"/>
  <c r="D4381" i="8"/>
  <c r="E4381" i="8" s="1"/>
  <c r="D3769" i="8"/>
  <c r="D3818" i="8"/>
  <c r="E3818" i="8" s="1"/>
  <c r="D4334" i="8"/>
  <c r="E4334" i="8" s="1"/>
  <c r="D4579" i="8"/>
  <c r="E4579" i="8" s="1"/>
  <c r="D5048" i="8"/>
  <c r="F5048" i="8" s="1"/>
  <c r="D5196" i="8"/>
  <c r="E5196" i="8" s="1"/>
  <c r="D5503" i="8"/>
  <c r="F5503" i="8" s="1"/>
  <c r="D5693" i="8"/>
  <c r="D4056" i="8"/>
  <c r="D5564" i="8"/>
  <c r="D5283" i="8"/>
  <c r="E5283" i="8" s="1"/>
  <c r="D5045" i="8"/>
  <c r="E5045" i="8" s="1"/>
  <c r="D5430" i="8"/>
  <c r="D4558" i="8"/>
  <c r="E4558" i="8" s="1"/>
  <c r="D3718" i="8"/>
  <c r="F3718" i="8" s="1"/>
  <c r="D5050" i="8"/>
  <c r="D3430" i="8"/>
  <c r="E3430" i="8" s="1"/>
  <c r="D5617" i="8"/>
  <c r="E5617" i="8" s="1"/>
  <c r="D3791" i="8"/>
  <c r="E3791" i="8" s="1"/>
  <c r="D4102" i="8"/>
  <c r="E4102" i="8" s="1"/>
  <c r="D3903" i="8"/>
  <c r="F3903" i="8" s="1"/>
  <c r="D3376" i="8"/>
  <c r="D4437" i="8"/>
  <c r="F4437" i="8" s="1"/>
  <c r="D4805" i="8"/>
  <c r="D4930" i="8"/>
  <c r="F4930" i="8" s="1"/>
  <c r="D4471" i="8"/>
  <c r="D3851" i="8"/>
  <c r="D5756" i="8"/>
  <c r="E5756" i="8" s="1"/>
  <c r="D5605" i="8"/>
  <c r="F5605" i="8" s="1"/>
  <c r="D5163" i="8"/>
  <c r="D5623" i="8"/>
  <c r="F5623" i="8" s="1"/>
  <c r="D4293" i="8"/>
  <c r="D2883" i="8"/>
  <c r="D4518" i="8"/>
  <c r="D5006" i="8"/>
  <c r="E5006" i="8" s="1"/>
  <c r="D4915" i="8"/>
  <c r="E4915" i="8" s="1"/>
  <c r="D4529" i="8"/>
  <c r="D3924" i="8"/>
  <c r="E3924" i="8" s="1"/>
  <c r="D5578" i="8"/>
  <c r="F5578" i="8" s="1"/>
  <c r="D5648" i="8"/>
  <c r="D3967" i="8"/>
  <c r="E3967" i="8" s="1"/>
  <c r="D4533" i="8"/>
  <c r="D2982" i="8"/>
  <c r="E2982" i="8" s="1"/>
  <c r="D4570" i="8"/>
  <c r="D2860" i="8"/>
  <c r="F2860" i="8" s="1"/>
  <c r="D2921" i="8"/>
  <c r="D4753" i="8"/>
  <c r="F4753" i="8" s="1"/>
  <c r="D5222" i="8"/>
  <c r="D5321" i="8"/>
  <c r="F5321" i="8" s="1"/>
  <c r="D4847" i="8"/>
  <c r="D4062" i="8"/>
  <c r="E4062" i="8" s="1"/>
  <c r="D3172" i="8"/>
  <c r="D3452" i="8"/>
  <c r="F3452" i="8" s="1"/>
  <c r="D4370" i="8"/>
  <c r="D3673" i="8"/>
  <c r="F3673" i="8" s="1"/>
  <c r="D4177" i="8"/>
  <c r="F4177" i="8" s="1"/>
  <c r="D4652" i="8"/>
  <c r="D5099" i="8"/>
  <c r="E5099" i="8" s="1"/>
  <c r="D4050" i="8"/>
  <c r="D5432" i="8"/>
  <c r="E5432" i="8" s="1"/>
  <c r="D4326" i="8"/>
  <c r="D5573" i="8"/>
  <c r="D3771" i="8"/>
  <c r="F3771" i="8" s="1"/>
  <c r="D5402" i="8"/>
  <c r="D3208" i="8"/>
  <c r="D3087" i="8"/>
  <c r="D3719" i="8"/>
  <c r="E3719" i="8" s="1"/>
  <c r="D4501" i="8"/>
  <c r="E4501" i="8" s="1"/>
  <c r="D3374" i="8"/>
  <c r="F3374" i="8" s="1"/>
  <c r="D3640" i="8"/>
  <c r="E3640" i="8" s="1"/>
  <c r="D3170" i="8"/>
  <c r="F3170" i="8" s="1"/>
  <c r="D4325" i="8"/>
  <c r="D4336" i="8"/>
  <c r="E4336" i="8" s="1"/>
  <c r="D4408" i="8"/>
  <c r="E4408" i="8" s="1"/>
  <c r="D4857" i="8"/>
  <c r="D4878" i="8"/>
  <c r="D4683" i="8"/>
  <c r="D4517" i="8"/>
  <c r="D4931" i="8"/>
  <c r="F4931" i="8" s="1"/>
  <c r="D5683" i="8"/>
  <c r="D5174" i="8"/>
  <c r="D4333" i="8"/>
  <c r="E4333" i="8" s="1"/>
  <c r="D5358" i="8"/>
  <c r="E5358" i="8" s="1"/>
  <c r="D4503" i="8"/>
  <c r="D4691" i="8"/>
  <c r="D4671" i="8"/>
  <c r="E4671" i="8" s="1"/>
  <c r="D4540" i="8"/>
  <c r="D4229" i="8"/>
  <c r="D5287" i="8"/>
  <c r="D2904" i="8"/>
  <c r="E2904" i="8" s="1"/>
  <c r="D3993" i="8"/>
  <c r="E3993" i="8" s="1"/>
  <c r="D4600" i="8"/>
  <c r="E4600" i="8" s="1"/>
  <c r="D4760" i="8"/>
  <c r="F4760" i="8" s="1"/>
  <c r="D4850" i="8"/>
  <c r="D5016" i="8"/>
  <c r="E5016" i="8" s="1"/>
  <c r="D5511" i="8"/>
  <c r="D5637" i="8"/>
  <c r="F5637" i="8" s="1"/>
  <c r="D5759" i="8"/>
  <c r="D4163" i="8"/>
  <c r="D5558" i="8"/>
  <c r="E5558" i="8" s="1"/>
  <c r="D4745" i="8"/>
  <c r="D4638" i="8"/>
  <c r="E4638" i="8" s="1"/>
  <c r="D5620" i="8"/>
  <c r="D5787" i="8"/>
  <c r="D5532" i="8"/>
  <c r="E5532" i="8" s="1"/>
  <c r="D4861" i="8"/>
  <c r="E4861" i="8" s="1"/>
  <c r="D4619" i="8"/>
  <c r="E4619" i="8" s="1"/>
  <c r="D3816" i="8"/>
  <c r="E3816" i="8" s="1"/>
  <c r="D4134" i="8"/>
  <c r="D5742" i="8"/>
  <c r="D4597" i="8"/>
  <c r="D4895" i="8"/>
  <c r="D4997" i="8"/>
  <c r="D5176" i="8"/>
  <c r="E5176" i="8" s="1"/>
  <c r="D5622" i="8"/>
  <c r="D4124" i="8"/>
  <c r="E4124" i="8" s="1"/>
  <c r="D5214" i="8"/>
  <c r="F5214" i="8" s="1"/>
  <c r="D5793" i="8"/>
  <c r="E5793" i="8" s="1"/>
  <c r="D5730" i="8"/>
  <c r="D4411" i="8"/>
  <c r="D5527" i="8"/>
  <c r="D5125" i="8"/>
  <c r="D4359" i="8"/>
  <c r="E4359" i="8" s="1"/>
  <c r="D2971" i="8"/>
  <c r="E2971" i="8" s="1"/>
  <c r="D4964" i="8"/>
  <c r="F4964" i="8" s="1"/>
  <c r="D4735" i="8"/>
  <c r="D3975" i="8"/>
  <c r="F3975" i="8" s="1"/>
  <c r="D4812" i="8"/>
  <c r="D3865" i="8"/>
  <c r="F3865" i="8" s="1"/>
  <c r="D5253" i="8"/>
  <c r="D5852" i="8"/>
  <c r="E5852" i="8" s="1"/>
  <c r="D4350" i="8"/>
  <c r="D5332" i="8"/>
  <c r="F5332" i="8" s="1"/>
  <c r="D3747" i="8"/>
  <c r="F3747" i="8" s="1"/>
  <c r="D4180" i="8"/>
  <c r="F4180" i="8" s="1"/>
  <c r="D3295" i="8"/>
  <c r="D4154" i="8"/>
  <c r="D5067" i="8"/>
  <c r="D3906" i="8"/>
  <c r="E3906" i="8" s="1"/>
  <c r="D4830" i="8"/>
  <c r="E4830" i="8" s="1"/>
  <c r="D4425" i="8"/>
  <c r="D5314" i="8"/>
  <c r="F5314" i="8" s="1"/>
  <c r="D5598" i="8"/>
  <c r="F5598" i="8" s="1"/>
  <c r="D5755" i="8"/>
  <c r="D4539" i="8"/>
  <c r="D3795" i="8"/>
  <c r="E3795" i="8" s="1"/>
  <c r="D4473" i="8"/>
  <c r="D3714" i="8"/>
  <c r="E3714" i="8" s="1"/>
  <c r="D5160" i="8"/>
  <c r="D5487" i="8"/>
  <c r="D4310" i="8"/>
  <c r="F4310" i="8" s="1"/>
  <c r="D3319" i="8"/>
  <c r="D3436" i="8"/>
  <c r="D5408" i="8"/>
  <c r="E5408" i="8" s="1"/>
  <c r="D4308" i="8"/>
  <c r="E4308" i="8" s="1"/>
  <c r="D4020" i="8"/>
  <c r="E4020" i="8" s="1"/>
  <c r="D3837" i="8"/>
  <c r="D4065" i="8"/>
  <c r="E4065" i="8" s="1"/>
  <c r="D3737" i="8"/>
  <c r="D4844" i="8"/>
  <c r="D5090" i="8"/>
  <c r="F5090" i="8" s="1"/>
  <c r="D4477" i="8"/>
  <c r="D3715" i="8"/>
  <c r="E3715" i="8" s="1"/>
  <c r="D4248" i="8"/>
  <c r="E4248" i="8" s="1"/>
  <c r="D5566" i="8"/>
  <c r="D5543" i="8"/>
  <c r="D4680" i="8"/>
  <c r="D3122" i="8"/>
  <c r="D3094" i="8"/>
  <c r="F3094" i="8" s="1"/>
  <c r="D4215" i="8"/>
  <c r="D3274" i="8"/>
  <c r="E3274" i="8" s="1"/>
  <c r="D5557" i="8"/>
  <c r="D4329" i="8"/>
  <c r="F4329" i="8" s="1"/>
  <c r="D5603" i="8"/>
  <c r="F5603" i="8" s="1"/>
  <c r="D5324" i="8"/>
  <c r="F5324" i="8" s="1"/>
  <c r="D5038" i="8"/>
  <c r="D5437" i="8"/>
  <c r="D4280" i="8"/>
  <c r="D5150" i="8"/>
  <c r="D3440" i="8"/>
  <c r="E3440" i="8" s="1"/>
  <c r="D3051" i="8"/>
  <c r="D3798" i="8"/>
  <c r="D4562" i="8"/>
  <c r="D3549" i="8"/>
  <c r="D3854" i="8"/>
  <c r="F3854" i="8" s="1"/>
  <c r="D3507" i="8"/>
  <c r="E3507" i="8" s="1"/>
  <c r="D4404" i="8"/>
  <c r="E4404" i="8" s="1"/>
  <c r="D4451" i="8"/>
  <c r="D2869" i="8"/>
  <c r="F2869" i="8" s="1"/>
  <c r="D4897" i="8"/>
  <c r="F4897" i="8" s="1"/>
  <c r="D3961" i="8"/>
  <c r="D5040" i="8"/>
  <c r="D4721" i="8"/>
  <c r="F4721" i="8" s="1"/>
  <c r="D4978" i="8"/>
  <c r="E4978" i="8" s="1"/>
  <c r="D5675" i="8"/>
  <c r="E5675" i="8" s="1"/>
  <c r="D5289" i="8"/>
  <c r="E5289" i="8" s="1"/>
  <c r="D4454" i="8"/>
  <c r="D5339" i="8"/>
  <c r="E5339" i="8" s="1"/>
  <c r="D4643" i="8"/>
  <c r="D5496" i="8"/>
  <c r="D4722" i="8"/>
  <c r="F4722" i="8" s="1"/>
  <c r="D5315" i="8"/>
  <c r="E5315" i="8" s="1"/>
  <c r="D3977" i="8"/>
  <c r="E3977" i="8" s="1"/>
  <c r="D4975" i="8"/>
  <c r="E4975" i="8" s="1"/>
  <c r="D5751" i="8"/>
  <c r="D5820" i="8"/>
  <c r="E5820" i="8" s="1"/>
  <c r="D3830" i="8"/>
  <c r="D5434" i="8"/>
  <c r="D5029" i="8"/>
  <c r="D5702" i="8"/>
  <c r="E5702" i="8" s="1"/>
  <c r="D5376" i="8"/>
  <c r="E5376" i="8" s="1"/>
  <c r="D5502" i="8"/>
  <c r="E5502" i="8" s="1"/>
  <c r="D5056" i="8"/>
  <c r="F5056" i="8" s="1"/>
  <c r="D4742" i="8"/>
  <c r="F4742" i="8" s="1"/>
  <c r="D5288" i="8"/>
  <c r="F5288" i="8" s="1"/>
  <c r="D3799" i="8"/>
  <c r="F3799" i="8" s="1"/>
  <c r="D4877" i="8"/>
  <c r="D5143" i="8"/>
  <c r="D5754" i="8"/>
  <c r="E5754" i="8" s="1"/>
  <c r="D3143" i="8"/>
  <c r="E3143" i="8" s="1"/>
  <c r="D4173" i="8"/>
  <c r="F4173" i="8" s="1"/>
  <c r="D5093" i="8"/>
  <c r="D4230" i="8"/>
  <c r="F4230" i="8" s="1"/>
  <c r="D5509" i="8"/>
  <c r="D4224" i="8"/>
  <c r="E4224" i="8" s="1"/>
  <c r="D3808" i="8"/>
  <c r="E3808" i="8" s="1"/>
  <c r="D3992" i="8"/>
  <c r="E3992" i="8" s="1"/>
  <c r="D4103" i="8"/>
  <c r="E4103" i="8" s="1"/>
  <c r="D4954" i="8"/>
  <c r="D5848" i="8"/>
  <c r="D3163" i="8"/>
  <c r="F3163" i="8" s="1"/>
  <c r="D4758" i="8"/>
  <c r="D5292" i="8"/>
  <c r="F5292" i="8" s="1"/>
  <c r="D5117" i="8"/>
  <c r="E5117" i="8" s="1"/>
  <c r="D5856" i="8"/>
  <c r="E5856" i="8" s="1"/>
  <c r="D5241" i="8"/>
  <c r="E5241" i="8" s="1"/>
  <c r="D4806" i="8"/>
  <c r="F4806" i="8" s="1"/>
  <c r="D3477" i="8"/>
  <c r="E3477" i="8" s="1"/>
  <c r="D4375" i="8"/>
  <c r="F4375" i="8" s="1"/>
  <c r="D4200" i="8"/>
  <c r="D5243" i="8"/>
  <c r="F5243" i="8" s="1"/>
  <c r="D5531" i="8"/>
  <c r="D5186" i="8"/>
  <c r="E5186" i="8" s="1"/>
  <c r="D4723" i="8"/>
  <c r="E4723" i="8" s="1"/>
  <c r="D4694" i="8"/>
  <c r="D4886" i="8"/>
  <c r="E4886" i="8" s="1"/>
  <c r="D5427" i="8"/>
  <c r="D5233" i="8"/>
  <c r="D3868" i="8"/>
  <c r="D4655" i="8"/>
  <c r="E4655" i="8" s="1"/>
  <c r="D4776" i="8"/>
  <c r="E4776" i="8" s="1"/>
  <c r="D4934" i="8"/>
  <c r="E4934" i="8" s="1"/>
  <c r="D5226" i="8"/>
  <c r="F5226" i="8" s="1"/>
  <c r="D4085" i="8"/>
  <c r="E4085" i="8" s="1"/>
  <c r="D4126" i="8"/>
  <c r="F4126" i="8" s="1"/>
  <c r="D4403" i="8"/>
  <c r="D5599" i="8"/>
  <c r="F5599" i="8" s="1"/>
  <c r="D4119" i="8"/>
  <c r="E4119" i="8" s="1"/>
  <c r="D4919" i="8"/>
  <c r="E4919" i="8" s="1"/>
  <c r="D5670" i="8"/>
  <c r="E5670" i="8" s="1"/>
  <c r="D3663" i="8"/>
  <c r="D4049" i="8"/>
  <c r="D4184" i="8"/>
  <c r="F4184" i="8" s="1"/>
  <c r="D3547" i="8"/>
  <c r="D4082" i="8"/>
  <c r="E4082" i="8" s="1"/>
  <c r="D3700" i="8"/>
  <c r="E3700" i="8" s="1"/>
  <c r="D4057" i="8"/>
  <c r="E4057" i="8" s="1"/>
  <c r="D4737" i="8"/>
  <c r="E4737" i="8" s="1"/>
  <c r="D4890" i="8"/>
  <c r="D3935" i="8"/>
  <c r="E3935" i="8" s="1"/>
  <c r="D3460" i="8"/>
  <c r="D4197" i="8"/>
  <c r="D5082" i="8"/>
  <c r="F5082" i="8" s="1"/>
  <c r="D4688" i="8"/>
  <c r="D5015" i="8"/>
  <c r="E5015" i="8" s="1"/>
  <c r="D5740" i="8"/>
  <c r="E5740" i="8" s="1"/>
  <c r="D5646" i="8"/>
  <c r="D4605" i="8"/>
  <c r="E4605" i="8" s="1"/>
  <c r="D5393" i="8"/>
  <c r="F5393" i="8" s="1"/>
  <c r="D5515" i="8"/>
  <c r="D4319" i="8"/>
  <c r="D5817" i="8"/>
  <c r="E5817" i="8" s="1"/>
  <c r="D5054" i="8"/>
  <c r="E5054" i="8" s="1"/>
  <c r="D4495" i="8"/>
  <c r="E4495" i="8" s="1"/>
  <c r="D4749" i="8"/>
  <c r="D4220" i="8"/>
  <c r="D3497" i="8"/>
  <c r="F3497" i="8" s="1"/>
  <c r="D5818" i="8"/>
  <c r="D5089" i="8"/>
  <c r="D5523" i="8"/>
  <c r="E5523" i="8" s="1"/>
  <c r="D4901" i="8"/>
  <c r="D5092" i="8"/>
  <c r="E5092" i="8" s="1"/>
  <c r="D4790" i="8"/>
  <c r="D5825" i="8"/>
  <c r="E5825" i="8" s="1"/>
  <c r="D5319" i="8"/>
  <c r="D3416" i="8"/>
  <c r="D3966" i="8"/>
  <c r="F3966" i="8" s="1"/>
  <c r="D3510" i="8"/>
  <c r="E3510" i="8" s="1"/>
  <c r="D3757" i="8"/>
  <c r="E3757" i="8" s="1"/>
  <c r="D5814" i="8"/>
  <c r="D5187" i="8"/>
  <c r="D4983" i="8"/>
  <c r="F4983" i="8" s="1"/>
  <c r="D5044" i="8"/>
  <c r="F5044" i="8" s="1"/>
  <c r="D4527" i="8"/>
  <c r="D5777" i="8"/>
  <c r="D5041" i="8"/>
  <c r="E5041" i="8" s="1"/>
  <c r="D2862" i="8"/>
  <c r="E2862" i="8" s="1"/>
  <c r="D4052" i="8"/>
  <c r="E4052" i="8" s="1"/>
  <c r="D3910" i="8"/>
  <c r="F3910" i="8" s="1"/>
  <c r="D3696" i="8"/>
  <c r="E3696" i="8" s="1"/>
  <c r="D3822" i="8"/>
  <c r="F3822" i="8" s="1"/>
  <c r="D5235" i="8"/>
  <c r="D5560" i="8"/>
  <c r="F5560" i="8" s="1"/>
  <c r="D3705" i="8"/>
  <c r="E3705" i="8" s="1"/>
  <c r="D4660" i="8"/>
  <c r="E4660" i="8" s="1"/>
  <c r="D5707" i="8"/>
  <c r="E5707" i="8" s="1"/>
  <c r="D4396" i="8"/>
  <c r="D2976" i="8"/>
  <c r="E2976" i="8" s="1"/>
  <c r="D3753" i="8"/>
  <c r="F3753" i="8" s="1"/>
  <c r="D4555" i="8"/>
  <c r="D4420" i="8"/>
  <c r="D5400" i="8"/>
  <c r="E5400" i="8" s="1"/>
  <c r="D5301" i="8"/>
  <c r="E5301" i="8" s="1"/>
  <c r="D4868" i="8"/>
  <c r="D4976" i="8"/>
  <c r="D5561" i="8"/>
  <c r="F5561" i="8" s="1"/>
  <c r="D5239" i="8"/>
  <c r="D1908" i="8"/>
  <c r="D2749" i="8"/>
  <c r="D1600" i="8"/>
  <c r="D1581" i="8"/>
  <c r="D2616" i="8"/>
  <c r="D1825" i="8"/>
  <c r="D2708" i="8"/>
  <c r="D881" i="8"/>
  <c r="D2493" i="8"/>
  <c r="D2268" i="8"/>
  <c r="D1871" i="8"/>
  <c r="D2731" i="8"/>
  <c r="D2671" i="8"/>
  <c r="D2783" i="8"/>
  <c r="D2638" i="8"/>
  <c r="D2492" i="8"/>
  <c r="D2243" i="8"/>
  <c r="D1980" i="8"/>
  <c r="D1667" i="8"/>
  <c r="D880" i="8"/>
  <c r="D2745" i="8"/>
  <c r="D2599" i="8"/>
  <c r="D2432" i="8"/>
  <c r="D2176" i="8"/>
  <c r="D1903" i="8"/>
  <c r="D1517" i="8"/>
  <c r="D59" i="8"/>
  <c r="D123" i="8"/>
  <c r="D187" i="8"/>
  <c r="D251" i="8"/>
  <c r="D315" i="8"/>
  <c r="D379" i="8"/>
  <c r="D443" i="8"/>
  <c r="D507" i="8"/>
  <c r="D571" i="8"/>
  <c r="D635" i="8"/>
  <c r="D699" i="8"/>
  <c r="D84" i="8"/>
  <c r="D148" i="8"/>
  <c r="D212" i="8"/>
  <c r="D276" i="8"/>
  <c r="D340" i="8"/>
  <c r="D404" i="8"/>
  <c r="D2052" i="8"/>
  <c r="D2816" i="8"/>
  <c r="D1798" i="8"/>
  <c r="D1789" i="8"/>
  <c r="D2689" i="8"/>
  <c r="D1289" i="8"/>
  <c r="D1972" i="8"/>
  <c r="D2780" i="8"/>
  <c r="D1380" i="8"/>
  <c r="D2566" i="8"/>
  <c r="D2396" i="8"/>
  <c r="D2017" i="8"/>
  <c r="D2800" i="8"/>
  <c r="D2744" i="8"/>
  <c r="D1752" i="8"/>
  <c r="D2766" i="8"/>
  <c r="D2620" i="8"/>
  <c r="D2467" i="8"/>
  <c r="D2211" i="8"/>
  <c r="D1943" i="8"/>
  <c r="D1598" i="8"/>
  <c r="D569" i="8"/>
  <c r="D2727" i="8"/>
  <c r="D2581" i="8"/>
  <c r="D2400" i="8"/>
  <c r="D2144" i="8"/>
  <c r="D1867" i="8"/>
  <c r="D1444" i="8"/>
  <c r="D67" i="8"/>
  <c r="D131" i="8"/>
  <c r="D195" i="8"/>
  <c r="D259" i="8"/>
  <c r="D323" i="8"/>
  <c r="D387" i="8"/>
  <c r="D451" i="8"/>
  <c r="D515" i="8"/>
  <c r="D579" i="8"/>
  <c r="D643" i="8"/>
  <c r="D707" i="8"/>
  <c r="D92" i="8"/>
  <c r="D156" i="8"/>
  <c r="D220" i="8"/>
  <c r="D284" i="8"/>
  <c r="D348" i="8"/>
  <c r="D412" i="8"/>
  <c r="D2300" i="8"/>
  <c r="D2180" i="8"/>
  <c r="D1944" i="8"/>
  <c r="D1935" i="8"/>
  <c r="D2763" i="8"/>
  <c r="D2084" i="8"/>
  <c r="D2108" i="8"/>
  <c r="D2844" i="8"/>
  <c r="D1668" i="8"/>
  <c r="D2639" i="8"/>
  <c r="D990" i="8"/>
  <c r="D2507" i="8"/>
  <c r="D2148" i="8"/>
  <c r="D1899" i="8"/>
  <c r="D2748" i="8"/>
  <c r="D2601" i="8"/>
  <c r="D2435" i="8"/>
  <c r="D2179" i="8"/>
  <c r="D1907" i="8"/>
  <c r="D1525" i="8"/>
  <c r="D2845" i="8"/>
  <c r="D2709" i="8"/>
  <c r="D2563" i="8"/>
  <c r="D2368" i="8"/>
  <c r="D2112" i="8"/>
  <c r="D1830" i="8"/>
  <c r="D1371" i="8"/>
  <c r="D75" i="8"/>
  <c r="D139" i="8"/>
  <c r="D203" i="8"/>
  <c r="D267" i="8"/>
  <c r="D331" i="8"/>
  <c r="D395" i="8"/>
  <c r="D459" i="8"/>
  <c r="D523" i="8"/>
  <c r="D587" i="8"/>
  <c r="D651" i="8"/>
  <c r="D715" i="8"/>
  <c r="D506" i="8"/>
  <c r="D2436" i="8"/>
  <c r="D2468" i="8"/>
  <c r="D2204" i="8"/>
  <c r="D2548" i="8"/>
  <c r="D2364" i="8"/>
  <c r="D1981" i="8"/>
  <c r="D2784" i="8"/>
  <c r="D1715" i="8"/>
  <c r="D2653" i="8"/>
  <c r="D2404" i="8"/>
  <c r="D2044" i="8"/>
  <c r="D2428" i="8"/>
  <c r="D2847" i="8"/>
  <c r="D2711" i="8"/>
  <c r="D2565" i="8"/>
  <c r="D2371" i="8"/>
  <c r="D2115" i="8"/>
  <c r="D1833" i="8"/>
  <c r="D1379" i="8"/>
  <c r="D2813" i="8"/>
  <c r="D2672" i="8"/>
  <c r="D2526" i="8"/>
  <c r="D2304" i="8"/>
  <c r="D2048" i="8"/>
  <c r="D1757" i="8"/>
  <c r="D1145" i="8"/>
  <c r="D91" i="8"/>
  <c r="D155" i="8"/>
  <c r="D219" i="8"/>
  <c r="D283" i="8"/>
  <c r="D347" i="8"/>
  <c r="D411" i="8"/>
  <c r="D475" i="8"/>
  <c r="D539" i="8"/>
  <c r="D603" i="8"/>
  <c r="D667" i="8"/>
  <c r="D731" i="8"/>
  <c r="D116" i="8"/>
  <c r="D180" i="8"/>
  <c r="D244" i="8"/>
  <c r="D308" i="8"/>
  <c r="D372" i="8"/>
  <c r="D436" i="8"/>
  <c r="D500" i="8"/>
  <c r="D2212" i="8"/>
  <c r="D2828" i="8"/>
  <c r="D2340" i="8"/>
  <c r="D1835" i="8"/>
  <c r="D2580" i="8"/>
  <c r="D2812" i="8"/>
  <c r="D2729" i="8"/>
  <c r="D2403" i="8"/>
  <c r="D1870" i="8"/>
  <c r="D2829" i="8"/>
  <c r="D2544" i="8"/>
  <c r="D2080" i="8"/>
  <c r="D1273" i="8"/>
  <c r="D147" i="8"/>
  <c r="D275" i="8"/>
  <c r="D403" i="8"/>
  <c r="D531" i="8"/>
  <c r="D659" i="8"/>
  <c r="D100" i="8"/>
  <c r="D196" i="8"/>
  <c r="D300" i="8"/>
  <c r="D396" i="8"/>
  <c r="D484" i="8"/>
  <c r="D556" i="8"/>
  <c r="D620" i="8"/>
  <c r="D684" i="8"/>
  <c r="D85" i="8"/>
  <c r="D149" i="8"/>
  <c r="D213" i="8"/>
  <c r="D277" i="8"/>
  <c r="D341" i="8"/>
  <c r="D405" i="8"/>
  <c r="D469" i="8"/>
  <c r="D533" i="8"/>
  <c r="D597" i="8"/>
  <c r="D661" i="8"/>
  <c r="D72" i="8"/>
  <c r="D136" i="8"/>
  <c r="D200" i="8"/>
  <c r="D264" i="8"/>
  <c r="D328" i="8"/>
  <c r="D392" i="8"/>
  <c r="D456" i="8"/>
  <c r="D520" i="8"/>
  <c r="D584" i="8"/>
  <c r="D648" i="8"/>
  <c r="D712" i="8"/>
  <c r="D126" i="8"/>
  <c r="D254" i="8"/>
  <c r="D382" i="8"/>
  <c r="D510" i="8"/>
  <c r="D638" i="8"/>
  <c r="D746" i="8"/>
  <c r="D810" i="8"/>
  <c r="D874" i="8"/>
  <c r="D175" i="8"/>
  <c r="D303" i="8"/>
  <c r="D431" i="8"/>
  <c r="D559" i="8"/>
  <c r="D687" i="8"/>
  <c r="D771" i="8"/>
  <c r="D81" i="8"/>
  <c r="D209" i="8"/>
  <c r="D337" i="8"/>
  <c r="D1161" i="8"/>
  <c r="D2621" i="8"/>
  <c r="D2694" i="8"/>
  <c r="D838" i="8"/>
  <c r="D2116" i="8"/>
  <c r="D2726" i="8"/>
  <c r="D1027" i="8"/>
  <c r="D2693" i="8"/>
  <c r="D2339" i="8"/>
  <c r="D1797" i="8"/>
  <c r="D2797" i="8"/>
  <c r="D2508" i="8"/>
  <c r="D2013" i="8"/>
  <c r="D1009" i="8"/>
  <c r="D163" i="8"/>
  <c r="D291" i="8"/>
  <c r="D419" i="8"/>
  <c r="D547" i="8"/>
  <c r="D675" i="8"/>
  <c r="D108" i="8"/>
  <c r="D204" i="8"/>
  <c r="D316" i="8"/>
  <c r="D420" i="8"/>
  <c r="D492" i="8"/>
  <c r="D564" i="8"/>
  <c r="D628" i="8"/>
  <c r="D692" i="8"/>
  <c r="D93" i="8"/>
  <c r="D157" i="8"/>
  <c r="D221" i="8"/>
  <c r="D285" i="8"/>
  <c r="D349" i="8"/>
  <c r="D413" i="8"/>
  <c r="D477" i="8"/>
  <c r="D541" i="8"/>
  <c r="D605" i="8"/>
  <c r="D669" i="8"/>
  <c r="D80" i="8"/>
  <c r="D144" i="8"/>
  <c r="D208" i="8"/>
  <c r="D272" i="8"/>
  <c r="D336" i="8"/>
  <c r="D400" i="8"/>
  <c r="D464" i="8"/>
  <c r="D528" i="8"/>
  <c r="D592" i="8"/>
  <c r="D656" i="8"/>
  <c r="D720" i="8"/>
  <c r="D142" i="8"/>
  <c r="D270" i="8"/>
  <c r="D398" i="8"/>
  <c r="D526" i="8"/>
  <c r="D654" i="8"/>
  <c r="D1526" i="8"/>
  <c r="D2767" i="8"/>
  <c r="D442" i="8"/>
  <c r="D2832" i="8"/>
  <c r="D1362" i="8"/>
  <c r="D2244" i="8"/>
  <c r="D2796" i="8"/>
  <c r="D1453" i="8"/>
  <c r="D2598" i="8"/>
  <c r="D2675" i="8"/>
  <c r="D2307" i="8"/>
  <c r="D1760" i="8"/>
  <c r="D2781" i="8"/>
  <c r="D2489" i="8"/>
  <c r="D1976" i="8"/>
  <c r="D860" i="8"/>
  <c r="D171" i="8"/>
  <c r="D299" i="8"/>
  <c r="D427" i="8"/>
  <c r="D555" i="8"/>
  <c r="D683" i="8"/>
  <c r="D124" i="8"/>
  <c r="D228" i="8"/>
  <c r="D324" i="8"/>
  <c r="D428" i="8"/>
  <c r="D508" i="8"/>
  <c r="D572" i="8"/>
  <c r="D636" i="8"/>
  <c r="D700" i="8"/>
  <c r="D101" i="8"/>
  <c r="D165" i="8"/>
  <c r="D229" i="8"/>
  <c r="D293" i="8"/>
  <c r="D357" i="8"/>
  <c r="D421" i="8"/>
  <c r="D485" i="8"/>
  <c r="D549" i="8"/>
  <c r="D613" i="8"/>
  <c r="D677" i="8"/>
  <c r="D88" i="8"/>
  <c r="D152" i="8"/>
  <c r="D216" i="8"/>
  <c r="D280" i="8"/>
  <c r="D344" i="8"/>
  <c r="D408" i="8"/>
  <c r="D472" i="8"/>
  <c r="D536" i="8"/>
  <c r="D600" i="8"/>
  <c r="D664" i="8"/>
  <c r="D728" i="8"/>
  <c r="D158" i="8"/>
  <c r="D286" i="8"/>
  <c r="D414" i="8"/>
  <c r="D542" i="8"/>
  <c r="D670" i="8"/>
  <c r="D762" i="8"/>
  <c r="D826" i="8"/>
  <c r="D79" i="8"/>
  <c r="D207" i="8"/>
  <c r="D2308" i="8"/>
  <c r="D2076" i="8"/>
  <c r="D2236" i="8"/>
  <c r="D2712" i="8"/>
  <c r="D1435" i="8"/>
  <c r="D2276" i="8"/>
  <c r="D2583" i="8"/>
  <c r="D2147" i="8"/>
  <c r="D1452" i="8"/>
  <c r="D2691" i="8"/>
  <c r="D2336" i="8"/>
  <c r="D1793" i="8"/>
  <c r="D83" i="8"/>
  <c r="D211" i="8"/>
  <c r="D339" i="8"/>
  <c r="D467" i="8"/>
  <c r="D595" i="8"/>
  <c r="D723" i="8"/>
  <c r="D140" i="8"/>
  <c r="D252" i="8"/>
  <c r="D356" i="8"/>
  <c r="D452" i="8"/>
  <c r="D524" i="8"/>
  <c r="D588" i="8"/>
  <c r="D652" i="8"/>
  <c r="D716" i="8"/>
  <c r="D117" i="8"/>
  <c r="D181" i="8"/>
  <c r="D245" i="8"/>
  <c r="D309" i="8"/>
  <c r="D373" i="8"/>
  <c r="D437" i="8"/>
  <c r="D501" i="8"/>
  <c r="D565" i="8"/>
  <c r="D629" i="8"/>
  <c r="D693" i="8"/>
  <c r="D104" i="8"/>
  <c r="D168" i="8"/>
  <c r="D232" i="8"/>
  <c r="D296" i="8"/>
  <c r="D360" i="8"/>
  <c r="D424" i="8"/>
  <c r="D488" i="8"/>
  <c r="D552" i="8"/>
  <c r="D616" i="8"/>
  <c r="D680" i="8"/>
  <c r="D62" i="8"/>
  <c r="D190" i="8"/>
  <c r="D318" i="8"/>
  <c r="D446" i="8"/>
  <c r="D574" i="8"/>
  <c r="D702" i="8"/>
  <c r="D778" i="8"/>
  <c r="D842" i="8"/>
  <c r="D111" i="8"/>
  <c r="D239" i="8"/>
  <c r="D367" i="8"/>
  <c r="D495" i="8"/>
  <c r="D623" i="8"/>
  <c r="D739" i="8"/>
  <c r="D803" i="8"/>
  <c r="D145" i="8"/>
  <c r="D273" i="8"/>
  <c r="D401" i="8"/>
  <c r="D529" i="8"/>
  <c r="D657" i="8"/>
  <c r="D756" i="8"/>
  <c r="D820" i="8"/>
  <c r="D151" i="8"/>
  <c r="D279" i="8"/>
  <c r="D407" i="8"/>
  <c r="D535" i="8"/>
  <c r="D663" i="8"/>
  <c r="D759" i="8"/>
  <c r="D823" i="8"/>
  <c r="D887" i="8"/>
  <c r="D951" i="8"/>
  <c r="D1015" i="8"/>
  <c r="D66" i="8"/>
  <c r="D322" i="8"/>
  <c r="D578" i="8"/>
  <c r="D781" i="8"/>
  <c r="D882" i="8"/>
  <c r="D955" i="8"/>
  <c r="D1028" i="8"/>
  <c r="D1098" i="8"/>
  <c r="D1162" i="8"/>
  <c r="D1226" i="8"/>
  <c r="D1290" i="8"/>
  <c r="D134" i="8"/>
  <c r="D390" i="8"/>
  <c r="D646" i="8"/>
  <c r="D814" i="8"/>
  <c r="D901" i="8"/>
  <c r="D974" i="8"/>
  <c r="D1048" i="8"/>
  <c r="D1115" i="8"/>
  <c r="D1179" i="8"/>
  <c r="D1243" i="8"/>
  <c r="D1307" i="8"/>
  <c r="D233" i="8"/>
  <c r="D489" i="8"/>
  <c r="D735" i="8"/>
  <c r="D853" i="8"/>
  <c r="D930" i="8"/>
  <c r="D1003" i="8"/>
  <c r="D1076" i="8"/>
  <c r="D1140" i="8"/>
  <c r="D1204" i="8"/>
  <c r="D1761" i="8"/>
  <c r="D1257" i="8"/>
  <c r="D1652" i="8"/>
  <c r="D1725" i="8"/>
  <c r="D1508" i="8"/>
  <c r="D2656" i="8"/>
  <c r="D1724" i="8"/>
  <c r="D2764" i="8"/>
  <c r="D1940" i="8"/>
  <c r="D179" i="8"/>
  <c r="D435" i="8"/>
  <c r="D691" i="8"/>
  <c r="D236" i="8"/>
  <c r="D444" i="8"/>
  <c r="D580" i="8"/>
  <c r="D708" i="8"/>
  <c r="D173" i="8"/>
  <c r="D301" i="8"/>
  <c r="D429" i="8"/>
  <c r="D557" i="8"/>
  <c r="D685" i="8"/>
  <c r="D160" i="8"/>
  <c r="D288" i="8"/>
  <c r="D416" i="8"/>
  <c r="D544" i="8"/>
  <c r="D672" i="8"/>
  <c r="D174" i="8"/>
  <c r="D430" i="8"/>
  <c r="D686" i="8"/>
  <c r="D802" i="8"/>
  <c r="D127" i="8"/>
  <c r="D319" i="8"/>
  <c r="D479" i="8"/>
  <c r="D655" i="8"/>
  <c r="D779" i="8"/>
  <c r="D129" i="8"/>
  <c r="D305" i="8"/>
  <c r="D465" i="8"/>
  <c r="D609" i="8"/>
  <c r="D740" i="8"/>
  <c r="D812" i="8"/>
  <c r="D167" i="8"/>
  <c r="D311" i="8"/>
  <c r="D455" i="8"/>
  <c r="D599" i="8"/>
  <c r="D734" i="8"/>
  <c r="D807" i="8"/>
  <c r="D879" i="8"/>
  <c r="D959" i="8"/>
  <c r="D1031" i="8"/>
  <c r="D162" i="8"/>
  <c r="D450" i="8"/>
  <c r="D732" i="8"/>
  <c r="D861" i="8"/>
  <c r="D946" i="8"/>
  <c r="D1037" i="8"/>
  <c r="D1114" i="8"/>
  <c r="D1186" i="8"/>
  <c r="D1258" i="8"/>
  <c r="D1330" i="8"/>
  <c r="D326" i="8"/>
  <c r="D614" i="8"/>
  <c r="D829" i="8"/>
  <c r="D920" i="8"/>
  <c r="D1002" i="8"/>
  <c r="D1083" i="8"/>
  <c r="D1155" i="8"/>
  <c r="D1227" i="8"/>
  <c r="D1299" i="8"/>
  <c r="D265" i="8"/>
  <c r="D553" i="8"/>
  <c r="D784" i="8"/>
  <c r="D893" i="8"/>
  <c r="D976" i="8"/>
  <c r="D1058" i="8"/>
  <c r="D1132" i="8"/>
  <c r="D1212" i="8"/>
  <c r="D1276" i="8"/>
  <c r="D2529" i="8"/>
  <c r="D2332" i="8"/>
  <c r="D2488" i="8"/>
  <c r="D2511" i="8"/>
  <c r="D2525" i="8"/>
  <c r="D2547" i="8"/>
  <c r="D1288" i="8"/>
  <c r="D2654" i="8"/>
  <c r="D1720" i="8"/>
  <c r="D227" i="8"/>
  <c r="D483" i="8"/>
  <c r="D60" i="8"/>
  <c r="D260" i="8"/>
  <c r="D460" i="8"/>
  <c r="D596" i="8"/>
  <c r="D61" i="8"/>
  <c r="D189" i="8"/>
  <c r="D317" i="8"/>
  <c r="D445" i="8"/>
  <c r="D573" i="8"/>
  <c r="D701" i="8"/>
  <c r="D176" i="8"/>
  <c r="D304" i="8"/>
  <c r="D432" i="8"/>
  <c r="D560" i="8"/>
  <c r="D688" i="8"/>
  <c r="D206" i="8"/>
  <c r="D462" i="8"/>
  <c r="D717" i="8"/>
  <c r="D818" i="8"/>
  <c r="D143" i="8"/>
  <c r="D335" i="8"/>
  <c r="D511" i="8"/>
  <c r="D671" i="8"/>
  <c r="D787" i="8"/>
  <c r="D161" i="8"/>
  <c r="D321" i="8"/>
  <c r="D481" i="8"/>
  <c r="D625" i="8"/>
  <c r="D748" i="8"/>
  <c r="D828" i="8"/>
  <c r="D183" i="8"/>
  <c r="D327" i="8"/>
  <c r="D471" i="8"/>
  <c r="D615" i="8"/>
  <c r="D743" i="8"/>
  <c r="D815" i="8"/>
  <c r="D895" i="8"/>
  <c r="D967" i="8"/>
  <c r="D1039" i="8"/>
  <c r="D194" i="8"/>
  <c r="D482" i="8"/>
  <c r="D749" i="8"/>
  <c r="D872" i="8"/>
  <c r="D964" i="8"/>
  <c r="D1046" i="8"/>
  <c r="D1122" i="8"/>
  <c r="D1194" i="8"/>
  <c r="D1266" i="8"/>
  <c r="D70" i="8"/>
  <c r="D358" i="8"/>
  <c r="D678" i="8"/>
  <c r="D841" i="8"/>
  <c r="D929" i="8"/>
  <c r="D1011" i="8"/>
  <c r="D1091" i="8"/>
  <c r="D1163" i="8"/>
  <c r="D1235" i="8"/>
  <c r="D1315" i="8"/>
  <c r="D297" i="8"/>
  <c r="D585" i="8"/>
  <c r="D800" i="8"/>
  <c r="D902" i="8"/>
  <c r="D985" i="8"/>
  <c r="D1067" i="8"/>
  <c r="D1148" i="8"/>
  <c r="D1220" i="8"/>
  <c r="D2603" i="8"/>
  <c r="D2460" i="8"/>
  <c r="D2561" i="8"/>
  <c r="D2584" i="8"/>
  <c r="D1129" i="8"/>
  <c r="D2528" i="8"/>
  <c r="D1160" i="8"/>
  <c r="D2636" i="8"/>
  <c r="D1660" i="8"/>
  <c r="D235" i="8"/>
  <c r="D491" i="8"/>
  <c r="D68" i="8"/>
  <c r="D268" i="8"/>
  <c r="D468" i="8"/>
  <c r="D604" i="8"/>
  <c r="D69" i="8"/>
  <c r="D197" i="8"/>
  <c r="D325" i="8"/>
  <c r="D453" i="8"/>
  <c r="D581" i="8"/>
  <c r="D709" i="8"/>
  <c r="D184" i="8"/>
  <c r="D312" i="8"/>
  <c r="D440" i="8"/>
  <c r="D568" i="8"/>
  <c r="D696" i="8"/>
  <c r="D222" i="8"/>
  <c r="D478" i="8"/>
  <c r="D727" i="8"/>
  <c r="D834" i="8"/>
  <c r="D159" i="8"/>
  <c r="D351" i="8"/>
  <c r="D527" i="8"/>
  <c r="D703" i="8"/>
  <c r="D795" i="8"/>
  <c r="D177" i="8"/>
  <c r="D353" i="8"/>
  <c r="D497" i="8"/>
  <c r="D641" i="8"/>
  <c r="D764" i="8"/>
  <c r="D836" i="8"/>
  <c r="D199" i="8"/>
  <c r="D343" i="8"/>
  <c r="D487" i="8"/>
  <c r="D631" i="8"/>
  <c r="D751" i="8"/>
  <c r="D831" i="8"/>
  <c r="D903" i="8"/>
  <c r="D975" i="8"/>
  <c r="D1047" i="8"/>
  <c r="D226" i="8"/>
  <c r="D514" i="8"/>
  <c r="D765" i="8"/>
  <c r="D891" i="8"/>
  <c r="D973" i="8"/>
  <c r="D1056" i="8"/>
  <c r="D1130" i="8"/>
  <c r="D1202" i="8"/>
  <c r="D1274" i="8"/>
  <c r="D102" i="8"/>
  <c r="D422" i="8"/>
  <c r="D710" i="8"/>
  <c r="D852" i="8"/>
  <c r="D938" i="8"/>
  <c r="D1020" i="8"/>
  <c r="D1099" i="8"/>
  <c r="D1171" i="8"/>
  <c r="D1251" i="8"/>
  <c r="D1323" i="8"/>
  <c r="D329" i="8"/>
  <c r="D617" i="8"/>
  <c r="D816" i="8"/>
  <c r="D912" i="8"/>
  <c r="D994" i="8"/>
  <c r="D1084" i="8"/>
  <c r="D1156" i="8"/>
  <c r="D1228" i="8"/>
  <c r="D2372" i="8"/>
  <c r="D2275" i="8"/>
  <c r="D2464" i="8"/>
  <c r="D307" i="8"/>
  <c r="D563" i="8"/>
  <c r="D132" i="8"/>
  <c r="D332" i="8"/>
  <c r="D516" i="8"/>
  <c r="D644" i="8"/>
  <c r="D109" i="8"/>
  <c r="D237" i="8"/>
  <c r="D365" i="8"/>
  <c r="D493" i="8"/>
  <c r="D621" i="8"/>
  <c r="D96" i="8"/>
  <c r="D224" i="8"/>
  <c r="D352" i="8"/>
  <c r="D480" i="8"/>
  <c r="D608" i="8"/>
  <c r="D736" i="8"/>
  <c r="D302" i="8"/>
  <c r="D558" i="8"/>
  <c r="D754" i="8"/>
  <c r="D858" i="8"/>
  <c r="D223" i="8"/>
  <c r="D399" i="8"/>
  <c r="D575" i="8"/>
  <c r="D729" i="8"/>
  <c r="D819" i="8"/>
  <c r="D225" i="8"/>
  <c r="D385" i="8"/>
  <c r="D545" i="8"/>
  <c r="D689" i="8"/>
  <c r="D780" i="8"/>
  <c r="D87" i="8"/>
  <c r="D231" i="8"/>
  <c r="D375" i="8"/>
  <c r="D519" i="8"/>
  <c r="D679" i="8"/>
  <c r="D775" i="8"/>
  <c r="D847" i="8"/>
  <c r="D919" i="8"/>
  <c r="D991" i="8"/>
  <c r="D1063" i="8"/>
  <c r="D290" i="8"/>
  <c r="D610" i="8"/>
  <c r="D813" i="8"/>
  <c r="D909" i="8"/>
  <c r="D992" i="8"/>
  <c r="D1074" i="8"/>
  <c r="D1146" i="8"/>
  <c r="D1218" i="8"/>
  <c r="D1298" i="8"/>
  <c r="D198" i="8"/>
  <c r="D486" i="8"/>
  <c r="D750" i="8"/>
  <c r="D873" i="8"/>
  <c r="D956" i="8"/>
  <c r="D1038" i="8"/>
  <c r="D1123" i="8"/>
  <c r="D1195" i="8"/>
  <c r="D1267" i="8"/>
  <c r="D105" i="8"/>
  <c r="D393" i="8"/>
  <c r="D681" i="8"/>
  <c r="D843" i="8"/>
  <c r="D939" i="8"/>
  <c r="D1021" i="8"/>
  <c r="D1100" i="8"/>
  <c r="D1172" i="8"/>
  <c r="D1244" i="8"/>
  <c r="D1308" i="8"/>
  <c r="D246" i="8"/>
  <c r="D502" i="8"/>
  <c r="D742" i="8"/>
  <c r="D857" i="8"/>
  <c r="D933" i="8"/>
  <c r="D1006" i="8"/>
  <c r="D1079" i="8"/>
  <c r="D1143" i="8"/>
  <c r="D1207" i="8"/>
  <c r="D1271" i="8"/>
  <c r="D1335" i="8"/>
  <c r="D1399" i="8"/>
  <c r="D1463" i="8"/>
  <c r="D1527" i="8"/>
  <c r="D1591" i="8"/>
  <c r="D202" i="8"/>
  <c r="D714" i="8"/>
  <c r="D922" i="8"/>
  <c r="D1068" i="8"/>
  <c r="D1197" i="8"/>
  <c r="D1325" i="8"/>
  <c r="D1400" i="8"/>
  <c r="D1473" i="8"/>
  <c r="D1546" i="8"/>
  <c r="D1619" i="8"/>
  <c r="D1685" i="8"/>
  <c r="D274" i="8"/>
  <c r="D757" i="8"/>
  <c r="D941" i="8"/>
  <c r="D1086" i="8"/>
  <c r="D1214" i="8"/>
  <c r="D1337" i="8"/>
  <c r="D1410" i="8"/>
  <c r="D1483" i="8"/>
  <c r="D1556" i="8"/>
  <c r="D1629" i="8"/>
  <c r="D1694" i="8"/>
  <c r="D473" i="8"/>
  <c r="D848" i="8"/>
  <c r="D998" i="8"/>
  <c r="D1136" i="8"/>
  <c r="D1264" i="8"/>
  <c r="D1365" i="8"/>
  <c r="D1438" i="8"/>
  <c r="D1512" i="8"/>
  <c r="D1585" i="8"/>
  <c r="D1655" i="8"/>
  <c r="D114" i="8"/>
  <c r="D626" i="8"/>
  <c r="D896" i="8"/>
  <c r="D1042" i="8"/>
  <c r="D1174" i="8"/>
  <c r="D1302" i="8"/>
  <c r="D1387" i="8"/>
  <c r="D1460" i="8"/>
  <c r="D1533" i="8"/>
  <c r="D1606" i="8"/>
  <c r="D1674" i="8"/>
  <c r="D1738" i="8"/>
  <c r="D1802" i="8"/>
  <c r="D1866" i="8"/>
  <c r="D1930" i="8"/>
  <c r="D1994" i="8"/>
  <c r="D346" i="8"/>
  <c r="D963" i="8"/>
  <c r="D2676" i="8"/>
  <c r="D2543" i="8"/>
  <c r="D2635" i="8"/>
  <c r="D2657" i="8"/>
  <c r="D2172" i="8"/>
  <c r="D1026" i="8"/>
  <c r="D1590" i="8"/>
  <c r="D499" i="8"/>
  <c r="D292" i="8"/>
  <c r="D612" i="8"/>
  <c r="D205" i="8"/>
  <c r="D461" i="8"/>
  <c r="D64" i="8"/>
  <c r="D320" i="8"/>
  <c r="D576" i="8"/>
  <c r="D238" i="8"/>
  <c r="D738" i="8"/>
  <c r="D191" i="8"/>
  <c r="D543" i="8"/>
  <c r="D811" i="8"/>
  <c r="D369" i="8"/>
  <c r="D673" i="8"/>
  <c r="D71" i="8"/>
  <c r="D359" i="8"/>
  <c r="D647" i="8"/>
  <c r="D839" i="8"/>
  <c r="D983" i="8"/>
  <c r="D258" i="8"/>
  <c r="D797" i="8"/>
  <c r="D982" i="8"/>
  <c r="D1138" i="8"/>
  <c r="D1282" i="8"/>
  <c r="D454" i="8"/>
  <c r="D862" i="8"/>
  <c r="D1029" i="8"/>
  <c r="D1187" i="8"/>
  <c r="D73" i="8"/>
  <c r="D649" i="8"/>
  <c r="D921" i="8"/>
  <c r="D1092" i="8"/>
  <c r="D1236" i="8"/>
  <c r="D1324" i="8"/>
  <c r="D342" i="8"/>
  <c r="D630" i="8"/>
  <c r="D822" i="8"/>
  <c r="D915" i="8"/>
  <c r="D997" i="8"/>
  <c r="D1087" i="8"/>
  <c r="D1159" i="8"/>
  <c r="D1231" i="8"/>
  <c r="D1303" i="8"/>
  <c r="D1375" i="8"/>
  <c r="D1447" i="8"/>
  <c r="D1519" i="8"/>
  <c r="D1599" i="8"/>
  <c r="D330" i="8"/>
  <c r="D817" i="8"/>
  <c r="D995" i="8"/>
  <c r="D1149" i="8"/>
  <c r="D1293" i="8"/>
  <c r="D1390" i="8"/>
  <c r="D1482" i="8"/>
  <c r="D1564" i="8"/>
  <c r="D1645" i="8"/>
  <c r="D1717" i="8"/>
  <c r="D594" i="8"/>
  <c r="D905" i="8"/>
  <c r="D1069" i="8"/>
  <c r="D1230" i="8"/>
  <c r="D1355" i="8"/>
  <c r="D1437" i="8"/>
  <c r="D1520" i="8"/>
  <c r="D1602" i="8"/>
  <c r="D1678" i="8"/>
  <c r="D409" i="8"/>
  <c r="D869" i="8"/>
  <c r="D1035" i="8"/>
  <c r="D1184" i="8"/>
  <c r="D1328" i="8"/>
  <c r="D1411" i="8"/>
  <c r="D1493" i="8"/>
  <c r="D1576" i="8"/>
  <c r="D1663" i="8"/>
  <c r="D242" i="8"/>
  <c r="D1862" i="8"/>
  <c r="D2831" i="8"/>
  <c r="D99" i="8"/>
  <c r="D611" i="8"/>
  <c r="D364" i="8"/>
  <c r="D660" i="8"/>
  <c r="D253" i="8"/>
  <c r="D509" i="8"/>
  <c r="D112" i="8"/>
  <c r="D368" i="8"/>
  <c r="D624" i="8"/>
  <c r="D334" i="8"/>
  <c r="D770" i="8"/>
  <c r="D255" i="8"/>
  <c r="D591" i="8"/>
  <c r="D65" i="8"/>
  <c r="D417" i="8"/>
  <c r="D705" i="8"/>
  <c r="D103" i="8"/>
  <c r="D391" i="8"/>
  <c r="D695" i="8"/>
  <c r="D855" i="8"/>
  <c r="D999" i="8"/>
  <c r="D354" i="8"/>
  <c r="D827" i="8"/>
  <c r="D1001" i="8"/>
  <c r="D1154" i="8"/>
  <c r="D1306" i="8"/>
  <c r="D518" i="8"/>
  <c r="D883" i="8"/>
  <c r="D1057" i="8"/>
  <c r="D1203" i="8"/>
  <c r="D137" i="8"/>
  <c r="D713" i="8"/>
  <c r="D948" i="8"/>
  <c r="D1108" i="8"/>
  <c r="D1252" i="8"/>
  <c r="D86" i="8"/>
  <c r="D374" i="8"/>
  <c r="D662" i="8"/>
  <c r="D835" i="8"/>
  <c r="D924" i="8"/>
  <c r="D1016" i="8"/>
  <c r="D1095" i="8"/>
  <c r="D1167" i="8"/>
  <c r="D1239" i="8"/>
  <c r="D1311" i="8"/>
  <c r="D1383" i="8"/>
  <c r="D1455" i="8"/>
  <c r="D1535" i="8"/>
  <c r="D1607" i="8"/>
  <c r="D394" i="8"/>
  <c r="D844" i="8"/>
  <c r="D1013" i="8"/>
  <c r="D1165" i="8"/>
  <c r="D1309" i="8"/>
  <c r="D1409" i="8"/>
  <c r="D1491" i="8"/>
  <c r="D1573" i="8"/>
  <c r="D1653" i="8"/>
  <c r="D82" i="8"/>
  <c r="D658" i="8"/>
  <c r="D923" i="8"/>
  <c r="D1102" i="8"/>
  <c r="D1246" i="8"/>
  <c r="D1364" i="8"/>
  <c r="D1446" i="8"/>
  <c r="D1529" i="8"/>
  <c r="D1611" i="8"/>
  <c r="D1686" i="8"/>
  <c r="D537" i="8"/>
  <c r="D889" i="8"/>
  <c r="D1053" i="8"/>
  <c r="D1200" i="8"/>
  <c r="D1338" i="8"/>
  <c r="D1420" i="8"/>
  <c r="D1502" i="8"/>
  <c r="D1594" i="8"/>
  <c r="D1671" i="8"/>
  <c r="D2008" i="8"/>
  <c r="D2815" i="8"/>
  <c r="D107" i="8"/>
  <c r="D619" i="8"/>
  <c r="D380" i="8"/>
  <c r="D668" i="8"/>
  <c r="D261" i="8"/>
  <c r="D517" i="8"/>
  <c r="D120" i="8"/>
  <c r="D376" i="8"/>
  <c r="D632" i="8"/>
  <c r="D350" i="8"/>
  <c r="D786" i="8"/>
  <c r="D271" i="8"/>
  <c r="D607" i="8"/>
  <c r="D97" i="8"/>
  <c r="D433" i="8"/>
  <c r="D719" i="8"/>
  <c r="D119" i="8"/>
  <c r="D423" i="8"/>
  <c r="D711" i="8"/>
  <c r="D863" i="8"/>
  <c r="D1007" i="8"/>
  <c r="D386" i="8"/>
  <c r="D840" i="8"/>
  <c r="D1010" i="8"/>
  <c r="D1170" i="8"/>
  <c r="D1314" i="8"/>
  <c r="D550" i="8"/>
  <c r="D892" i="8"/>
  <c r="D1066" i="8"/>
  <c r="D1211" i="8"/>
  <c r="D169" i="8"/>
  <c r="D752" i="8"/>
  <c r="D957" i="8"/>
  <c r="D1116" i="8"/>
  <c r="D1260" i="8"/>
  <c r="D118" i="8"/>
  <c r="D406" i="8"/>
  <c r="D694" i="8"/>
  <c r="D846" i="8"/>
  <c r="D942" i="8"/>
  <c r="D1025" i="8"/>
  <c r="D1103" i="8"/>
  <c r="D1175" i="8"/>
  <c r="D1247" i="8"/>
  <c r="D1319" i="8"/>
  <c r="D1391" i="8"/>
  <c r="D1471" i="8"/>
  <c r="D1543" i="8"/>
  <c r="D1615" i="8"/>
  <c r="D458" i="8"/>
  <c r="D865" i="8"/>
  <c r="D1032" i="8"/>
  <c r="D1181" i="8"/>
  <c r="D1336" i="8"/>
  <c r="D1418" i="8"/>
  <c r="D1500" i="8"/>
  <c r="D1582" i="8"/>
  <c r="D1661" i="8"/>
  <c r="D146" i="8"/>
  <c r="D721" i="8"/>
  <c r="D960" i="8"/>
  <c r="D1118" i="8"/>
  <c r="D1262" i="8"/>
  <c r="D1373" i="8"/>
  <c r="D1456" i="8"/>
  <c r="D1538" i="8"/>
  <c r="D1620" i="8"/>
  <c r="D1702" i="8"/>
  <c r="D601" i="8"/>
  <c r="D907" i="8"/>
  <c r="D1072" i="8"/>
  <c r="D1216" i="8"/>
  <c r="D1347" i="8"/>
  <c r="D1429" i="8"/>
  <c r="D1521" i="8"/>
  <c r="D1603" i="8"/>
  <c r="D1679" i="8"/>
  <c r="D370" i="8"/>
  <c r="D570" i="8"/>
  <c r="D2510" i="8"/>
  <c r="D2617" i="8"/>
  <c r="D243" i="8"/>
  <c r="D76" i="8"/>
  <c r="D476" i="8"/>
  <c r="D77" i="8"/>
  <c r="D333" i="8"/>
  <c r="D589" i="8"/>
  <c r="D192" i="8"/>
  <c r="D448" i="8"/>
  <c r="D704" i="8"/>
  <c r="D494" i="8"/>
  <c r="D850" i="8"/>
  <c r="D383" i="8"/>
  <c r="D718" i="8"/>
  <c r="D193" i="8"/>
  <c r="D513" i="8"/>
  <c r="D772" i="8"/>
  <c r="D215" i="8"/>
  <c r="D503" i="8"/>
  <c r="D767" i="8"/>
  <c r="D911" i="8"/>
  <c r="D1055" i="8"/>
  <c r="D546" i="8"/>
  <c r="D900" i="8"/>
  <c r="D1065" i="8"/>
  <c r="D1210" i="8"/>
  <c r="D166" i="8"/>
  <c r="D733" i="8"/>
  <c r="D947" i="8"/>
  <c r="D1107" i="8"/>
  <c r="D1259" i="8"/>
  <c r="D361" i="8"/>
  <c r="D830" i="8"/>
  <c r="D1012" i="8"/>
  <c r="D1164" i="8"/>
  <c r="D1284" i="8"/>
  <c r="D182" i="8"/>
  <c r="D470" i="8"/>
  <c r="D758" i="8"/>
  <c r="D878" i="8"/>
  <c r="D961" i="8"/>
  <c r="D1043" i="8"/>
  <c r="D1119" i="8"/>
  <c r="D1191" i="8"/>
  <c r="D1263" i="8"/>
  <c r="D1343" i="8"/>
  <c r="D1415" i="8"/>
  <c r="D1487" i="8"/>
  <c r="D1559" i="8"/>
  <c r="D1631" i="8"/>
  <c r="D586" i="8"/>
  <c r="D904" i="8"/>
  <c r="D1085" i="8"/>
  <c r="D1229" i="8"/>
  <c r="D1354" i="8"/>
  <c r="D1436" i="8"/>
  <c r="D1518" i="8"/>
  <c r="D1601" i="8"/>
  <c r="D1677" i="8"/>
  <c r="D338" i="8"/>
  <c r="D821" i="8"/>
  <c r="D996" i="8"/>
  <c r="D1150" i="8"/>
  <c r="D1294" i="8"/>
  <c r="D1392" i="8"/>
  <c r="D1474" i="8"/>
  <c r="D1565" i="8"/>
  <c r="D1646" i="8"/>
  <c r="D153" i="8"/>
  <c r="D725" i="8"/>
  <c r="D944" i="8"/>
  <c r="D1104" i="8"/>
  <c r="D1248" i="8"/>
  <c r="D1374" i="8"/>
  <c r="D1457" i="8"/>
  <c r="D1539" i="8"/>
  <c r="D1621" i="8"/>
  <c r="D1695" i="8"/>
  <c r="D498" i="8"/>
  <c r="D877" i="8"/>
  <c r="D1060" i="8"/>
  <c r="D1206" i="8"/>
  <c r="D1341" i="8"/>
  <c r="D1424" i="8"/>
  <c r="D1506" i="8"/>
  <c r="D1588" i="8"/>
  <c r="D1666" i="8"/>
  <c r="D1746" i="8"/>
  <c r="D1818" i="8"/>
  <c r="D1890" i="8"/>
  <c r="D1962" i="8"/>
  <c r="D2034" i="8"/>
  <c r="D890" i="8"/>
  <c r="D1201" i="8"/>
  <c r="D1403" i="8"/>
  <c r="D1549" i="8"/>
  <c r="D1688" i="8"/>
  <c r="D1772" i="8"/>
  <c r="D1845" i="8"/>
  <c r="D1918" i="8"/>
  <c r="D1991" i="8"/>
  <c r="D2061" i="8"/>
  <c r="D2125" i="8"/>
  <c r="D2189" i="8"/>
  <c r="D2253" i="8"/>
  <c r="D2317" i="8"/>
  <c r="D2381" i="8"/>
  <c r="D2445" i="8"/>
  <c r="D490" i="8"/>
  <c r="D1004" i="8"/>
  <c r="D1269" i="8"/>
  <c r="D1441" i="8"/>
  <c r="D1587" i="8"/>
  <c r="D1718" i="8"/>
  <c r="D1791" i="8"/>
  <c r="D1864" i="8"/>
  <c r="D1937" i="8"/>
  <c r="D2011" i="8"/>
  <c r="D2078" i="8"/>
  <c r="D2142" i="8"/>
  <c r="D2206" i="8"/>
  <c r="D2270" i="8"/>
  <c r="D2334" i="8"/>
  <c r="D2398" i="8"/>
  <c r="D2462" i="8"/>
  <c r="D744" i="8"/>
  <c r="D1080" i="8"/>
  <c r="D1333" i="8"/>
  <c r="D1480" i="8"/>
  <c r="D1626" i="8"/>
  <c r="D1737" i="8"/>
  <c r="D1811" i="8"/>
  <c r="D1884" i="8"/>
  <c r="D1957" i="8"/>
  <c r="D2030" i="8"/>
  <c r="D2095" i="8"/>
  <c r="D2159" i="8"/>
  <c r="D2223" i="8"/>
  <c r="D2287" i="8"/>
  <c r="D2351" i="8"/>
  <c r="D2415" i="8"/>
  <c r="D2479" i="8"/>
  <c r="D876" i="8"/>
  <c r="D1157" i="8"/>
  <c r="D1377" i="8"/>
  <c r="D1523" i="8"/>
  <c r="D1665" i="8"/>
  <c r="D1759" i="8"/>
  <c r="D1832" i="8"/>
  <c r="D1905" i="8"/>
  <c r="D1979" i="8"/>
  <c r="D2050" i="8"/>
  <c r="D2114" i="8"/>
  <c r="D2178" i="8"/>
  <c r="D115" i="8"/>
  <c r="D388" i="8"/>
  <c r="D269" i="8"/>
  <c r="D128" i="8"/>
  <c r="D640" i="8"/>
  <c r="D794" i="8"/>
  <c r="D639" i="8"/>
  <c r="D449" i="8"/>
  <c r="D135" i="8"/>
  <c r="D724" i="8"/>
  <c r="D1023" i="8"/>
  <c r="D851" i="8"/>
  <c r="D1178" i="8"/>
  <c r="D582" i="8"/>
  <c r="D1075" i="8"/>
  <c r="D201" i="8"/>
  <c r="D966" i="8"/>
  <c r="D1268" i="8"/>
  <c r="D438" i="8"/>
  <c r="D868" i="8"/>
  <c r="D1034" i="8"/>
  <c r="D1183" i="8"/>
  <c r="D1327" i="8"/>
  <c r="D1479" i="8"/>
  <c r="D1623" i="8"/>
  <c r="D885" i="8"/>
  <c r="D1213" i="8"/>
  <c r="D1427" i="8"/>
  <c r="D1592" i="8"/>
  <c r="D210" i="8"/>
  <c r="D978" i="8"/>
  <c r="D1278" i="8"/>
  <c r="D1465" i="8"/>
  <c r="D1638" i="8"/>
  <c r="D665" i="8"/>
  <c r="D1088" i="8"/>
  <c r="D1356" i="8"/>
  <c r="D1530" i="8"/>
  <c r="D1687" i="8"/>
  <c r="D741" i="8"/>
  <c r="D969" i="8"/>
  <c r="D1142" i="8"/>
  <c r="D1318" i="8"/>
  <c r="D1414" i="8"/>
  <c r="D1515" i="8"/>
  <c r="D1616" i="8"/>
  <c r="D1698" i="8"/>
  <c r="D1778" i="8"/>
  <c r="D1858" i="8"/>
  <c r="D1946" i="8"/>
  <c r="D2026" i="8"/>
  <c r="D926" i="8"/>
  <c r="D1265" i="8"/>
  <c r="D1458" i="8"/>
  <c r="D1622" i="8"/>
  <c r="D1744" i="8"/>
  <c r="D1827" i="8"/>
  <c r="D1909" i="8"/>
  <c r="D2000" i="8"/>
  <c r="D2077" i="8"/>
  <c r="D2149" i="8"/>
  <c r="D2221" i="8"/>
  <c r="D2293" i="8"/>
  <c r="D2365" i="8"/>
  <c r="D2437" i="8"/>
  <c r="D618" i="8"/>
  <c r="D1077" i="8"/>
  <c r="D1349" i="8"/>
  <c r="D1514" i="8"/>
  <c r="D1673" i="8"/>
  <c r="D1773" i="8"/>
  <c r="D1855" i="8"/>
  <c r="D1947" i="8"/>
  <c r="D2029" i="8"/>
  <c r="D2102" i="8"/>
  <c r="D2174" i="8"/>
  <c r="D2246" i="8"/>
  <c r="D2318" i="8"/>
  <c r="D2390" i="8"/>
  <c r="D2470" i="8"/>
  <c r="D859" i="8"/>
  <c r="D1176" i="8"/>
  <c r="D1406" i="8"/>
  <c r="D1571" i="8"/>
  <c r="D1719" i="8"/>
  <c r="D1801" i="8"/>
  <c r="D1893" i="8"/>
  <c r="D1975" i="8"/>
  <c r="D2055" i="8"/>
  <c r="D2127" i="8"/>
  <c r="D2199" i="8"/>
  <c r="D2271" i="8"/>
  <c r="D2343" i="8"/>
  <c r="D2423" i="8"/>
  <c r="D298" i="8"/>
  <c r="D986" i="8"/>
  <c r="D1285" i="8"/>
  <c r="D1468" i="8"/>
  <c r="D2848" i="8"/>
  <c r="D355" i="8"/>
  <c r="D532" i="8"/>
  <c r="D381" i="8"/>
  <c r="D240" i="8"/>
  <c r="D78" i="8"/>
  <c r="D866" i="8"/>
  <c r="D747" i="8"/>
  <c r="D561" i="8"/>
  <c r="D247" i="8"/>
  <c r="D783" i="8"/>
  <c r="D1071" i="8"/>
  <c r="D918" i="8"/>
  <c r="D1234" i="8"/>
  <c r="D766" i="8"/>
  <c r="D1131" i="8"/>
  <c r="D425" i="8"/>
  <c r="D1030" i="8"/>
  <c r="D1292" i="8"/>
  <c r="D534" i="8"/>
  <c r="D888" i="8"/>
  <c r="D1052" i="8"/>
  <c r="D1199" i="8"/>
  <c r="D1351" i="8"/>
  <c r="D1495" i="8"/>
  <c r="D74" i="8"/>
  <c r="D940" i="8"/>
  <c r="D1245" i="8"/>
  <c r="D1445" i="8"/>
  <c r="D1610" i="8"/>
  <c r="D402" i="8"/>
  <c r="D1014" i="8"/>
  <c r="D1310" i="8"/>
  <c r="D1492" i="8"/>
  <c r="D1654" i="8"/>
  <c r="D760" i="8"/>
  <c r="D1120" i="8"/>
  <c r="D1384" i="8"/>
  <c r="D1548" i="8"/>
  <c r="D1703" i="8"/>
  <c r="D773" i="8"/>
  <c r="D987" i="8"/>
  <c r="D1158" i="8"/>
  <c r="D1332" i="8"/>
  <c r="D1433" i="8"/>
  <c r="D1524" i="8"/>
  <c r="D1625" i="8"/>
  <c r="D1706" i="8"/>
  <c r="D1786" i="8"/>
  <c r="D1874" i="8"/>
  <c r="D1954" i="8"/>
  <c r="D90" i="8"/>
  <c r="D1000" i="8"/>
  <c r="D1297" i="8"/>
  <c r="D1476" i="8"/>
  <c r="D1640" i="8"/>
  <c r="D1753" i="8"/>
  <c r="D1836" i="8"/>
  <c r="D1927" i="8"/>
  <c r="D2009" i="8"/>
  <c r="D2085" i="8"/>
  <c r="D2157" i="8"/>
  <c r="D2229" i="8"/>
  <c r="D2301" i="8"/>
  <c r="D2373" i="8"/>
  <c r="D2453" i="8"/>
  <c r="D737" i="8"/>
  <c r="D1109" i="8"/>
  <c r="D1368" i="8"/>
  <c r="D1532" i="8"/>
  <c r="D1689" i="8"/>
  <c r="D1782" i="8"/>
  <c r="D1873" i="8"/>
  <c r="D1956" i="8"/>
  <c r="D2038" i="8"/>
  <c r="D2110" i="8"/>
  <c r="D2182" i="8"/>
  <c r="D2254" i="8"/>
  <c r="D2326" i="8"/>
  <c r="D2406" i="8"/>
  <c r="D2478" i="8"/>
  <c r="D898" i="8"/>
  <c r="D1208" i="8"/>
  <c r="D1425" i="8"/>
  <c r="D1589" i="8"/>
  <c r="D1728" i="8"/>
  <c r="D1820" i="8"/>
  <c r="D1902" i="8"/>
  <c r="D363" i="8"/>
  <c r="D540" i="8"/>
  <c r="D389" i="8"/>
  <c r="D248" i="8"/>
  <c r="D94" i="8"/>
  <c r="D63" i="8"/>
  <c r="D755" i="8"/>
  <c r="D577" i="8"/>
  <c r="D263" i="8"/>
  <c r="D791" i="8"/>
  <c r="D98" i="8"/>
  <c r="D928" i="8"/>
  <c r="D1242" i="8"/>
  <c r="D782" i="8"/>
  <c r="D1139" i="8"/>
  <c r="D457" i="8"/>
  <c r="D1040" i="8"/>
  <c r="D1300" i="8"/>
  <c r="D566" i="8"/>
  <c r="D897" i="8"/>
  <c r="D1061" i="8"/>
  <c r="D1215" i="8"/>
  <c r="D1359" i="8"/>
  <c r="D1503" i="8"/>
  <c r="D138" i="8"/>
  <c r="D958" i="8"/>
  <c r="D1261" i="8"/>
  <c r="D1454" i="8"/>
  <c r="D1628" i="8"/>
  <c r="D466" i="8"/>
  <c r="D1033" i="8"/>
  <c r="D1326" i="8"/>
  <c r="D1501" i="8"/>
  <c r="D1662" i="8"/>
  <c r="D792" i="8"/>
  <c r="D1152" i="8"/>
  <c r="D1393" i="8"/>
  <c r="D1557" i="8"/>
  <c r="D1711" i="8"/>
  <c r="D805" i="8"/>
  <c r="D1005" i="8"/>
  <c r="D1190" i="8"/>
  <c r="D1350" i="8"/>
  <c r="D1442" i="8"/>
  <c r="D1542" i="8"/>
  <c r="D1634" i="8"/>
  <c r="D1714" i="8"/>
  <c r="D1794" i="8"/>
  <c r="D1882" i="8"/>
  <c r="D1970" i="8"/>
  <c r="D218" i="8"/>
  <c r="D1036" i="8"/>
  <c r="D1329" i="8"/>
  <c r="D1494" i="8"/>
  <c r="D1656" i="8"/>
  <c r="D1763" i="8"/>
  <c r="D1854" i="8"/>
  <c r="D1936" i="8"/>
  <c r="D2019" i="8"/>
  <c r="D2093" i="8"/>
  <c r="D2165" i="8"/>
  <c r="D2237" i="8"/>
  <c r="D2309" i="8"/>
  <c r="D2389" i="8"/>
  <c r="D2461" i="8"/>
  <c r="D801" i="8"/>
  <c r="D1141" i="8"/>
  <c r="D1386" i="8"/>
  <c r="D1550" i="8"/>
  <c r="D1705" i="8"/>
  <c r="D1800" i="8"/>
  <c r="D1883" i="8"/>
  <c r="D1965" i="8"/>
  <c r="D2046" i="8"/>
  <c r="D2118" i="8"/>
  <c r="D2190" i="8"/>
  <c r="D2262" i="8"/>
  <c r="D2342" i="8"/>
  <c r="D2414" i="8"/>
  <c r="D121" i="8"/>
  <c r="D934" i="8"/>
  <c r="D1240" i="8"/>
  <c r="D1443" i="8"/>
  <c r="D1608" i="8"/>
  <c r="D1747" i="8"/>
  <c r="D1829" i="8"/>
  <c r="D1911" i="8"/>
  <c r="D1993" i="8"/>
  <c r="D2071" i="8"/>
  <c r="D2143" i="8"/>
  <c r="D2215" i="8"/>
  <c r="D2295" i="8"/>
  <c r="D2367" i="8"/>
  <c r="D2439" i="8"/>
  <c r="D2140" i="8"/>
  <c r="D2799" i="8"/>
  <c r="D627" i="8"/>
  <c r="D676" i="8"/>
  <c r="D525" i="8"/>
  <c r="D384" i="8"/>
  <c r="D366" i="8"/>
  <c r="D287" i="8"/>
  <c r="D113" i="8"/>
  <c r="D730" i="8"/>
  <c r="D439" i="8"/>
  <c r="D871" i="8"/>
  <c r="D418" i="8"/>
  <c r="D1019" i="8"/>
  <c r="D1322" i="8"/>
  <c r="D910" i="8"/>
  <c r="D1219" i="8"/>
  <c r="D768" i="8"/>
  <c r="D1124" i="8"/>
  <c r="D150" i="8"/>
  <c r="D722" i="8"/>
  <c r="D952" i="8"/>
  <c r="D1111" i="8"/>
  <c r="D1255" i="8"/>
  <c r="D1407" i="8"/>
  <c r="D1551" i="8"/>
  <c r="D522" i="8"/>
  <c r="D1050" i="8"/>
  <c r="D1345" i="8"/>
  <c r="D1509" i="8"/>
  <c r="D1669" i="8"/>
  <c r="D789" i="8"/>
  <c r="D1134" i="8"/>
  <c r="D1382" i="8"/>
  <c r="D1547" i="8"/>
  <c r="D89" i="8"/>
  <c r="D925" i="8"/>
  <c r="D1232" i="8"/>
  <c r="D1448" i="8"/>
  <c r="D1612" i="8"/>
  <c r="D306" i="8"/>
  <c r="D856" i="8"/>
  <c r="D1078" i="8"/>
  <c r="D1238" i="8"/>
  <c r="D1369" i="8"/>
  <c r="D1469" i="8"/>
  <c r="D1561" i="8"/>
  <c r="D1650" i="8"/>
  <c r="D1730" i="8"/>
  <c r="D1826" i="8"/>
  <c r="D1906" i="8"/>
  <c r="D1986" i="8"/>
  <c r="D602" i="8"/>
  <c r="D1105" i="8"/>
  <c r="D1366" i="8"/>
  <c r="D1531" i="8"/>
  <c r="D1704" i="8"/>
  <c r="D1790" i="8"/>
  <c r="D1872" i="8"/>
  <c r="D1955" i="8"/>
  <c r="D2037" i="8"/>
  <c r="D2109" i="8"/>
  <c r="D2181" i="8"/>
  <c r="D2261" i="8"/>
  <c r="D2333" i="8"/>
  <c r="D2405" i="8"/>
  <c r="D2477" i="8"/>
  <c r="D894" i="8"/>
  <c r="D1205" i="8"/>
  <c r="D1422" i="8"/>
  <c r="D1605" i="8"/>
  <c r="D1736" i="8"/>
  <c r="D1819" i="8"/>
  <c r="D1901" i="8"/>
  <c r="D1983" i="8"/>
  <c r="D2062" i="8"/>
  <c r="D2134" i="8"/>
  <c r="D2214" i="8"/>
  <c r="D2286" i="8"/>
  <c r="D2358" i="8"/>
  <c r="D2430" i="8"/>
  <c r="D377" i="8"/>
  <c r="D1008" i="8"/>
  <c r="D1304" i="8"/>
  <c r="D1498" i="8"/>
  <c r="D1659" i="8"/>
  <c r="D1765" i="8"/>
  <c r="D1847" i="8"/>
  <c r="D1929" i="8"/>
  <c r="D2012" i="8"/>
  <c r="D2087" i="8"/>
  <c r="D2167" i="8"/>
  <c r="D2239" i="8"/>
  <c r="D2311" i="8"/>
  <c r="D2383" i="8"/>
  <c r="D2455" i="8"/>
  <c r="D769" i="8"/>
  <c r="D1125" i="8"/>
  <c r="D1395" i="8"/>
  <c r="D1560" i="8"/>
  <c r="D1712" i="8"/>
  <c r="D1796" i="8"/>
  <c r="D1878" i="8"/>
  <c r="D1960" i="8"/>
  <c r="D2042" i="8"/>
  <c r="D2122" i="8"/>
  <c r="D2194" i="8"/>
  <c r="D2258" i="8"/>
  <c r="D2322" i="8"/>
  <c r="D2386" i="8"/>
  <c r="D2450" i="8"/>
  <c r="D2514" i="8"/>
  <c r="D2578" i="8"/>
  <c r="D2642" i="8"/>
  <c r="D2706" i="8"/>
  <c r="D2770" i="8"/>
  <c r="D1113" i="8"/>
  <c r="D1499" i="8"/>
  <c r="D1748" i="8"/>
  <c r="D1894" i="8"/>
  <c r="D2040" i="8"/>
  <c r="D2168" i="8"/>
  <c r="D2296" i="8"/>
  <c r="D2424" i="8"/>
  <c r="D2521" i="8"/>
  <c r="D2595" i="8"/>
  <c r="D2668" i="8"/>
  <c r="D2741" i="8"/>
  <c r="D2809" i="8"/>
  <c r="D981" i="8"/>
  <c r="D1430" i="8"/>
  <c r="D1710" i="8"/>
  <c r="D1859" i="8"/>
  <c r="D2005" i="8"/>
  <c r="D2137" i="8"/>
  <c r="D2265" i="8"/>
  <c r="D2393" i="8"/>
  <c r="D2504" i="8"/>
  <c r="D2577" i="8"/>
  <c r="D2651" i="8"/>
  <c r="D2724" i="8"/>
  <c r="D2794" i="8"/>
  <c r="D837" i="8"/>
  <c r="D1361" i="8"/>
  <c r="D1651" i="8"/>
  <c r="D1824" i="8"/>
  <c r="D1971" i="8"/>
  <c r="D2107" i="8"/>
  <c r="D2235" i="8"/>
  <c r="D2363" i="8"/>
  <c r="D2487" i="8"/>
  <c r="D2560" i="8"/>
  <c r="D371" i="8"/>
  <c r="D397" i="8"/>
  <c r="D110" i="8"/>
  <c r="D763" i="8"/>
  <c r="D295" i="8"/>
  <c r="D130" i="8"/>
  <c r="D1250" i="8"/>
  <c r="D1147" i="8"/>
  <c r="D1049" i="8"/>
  <c r="D598" i="8"/>
  <c r="D1070" i="8"/>
  <c r="D1367" i="8"/>
  <c r="D266" i="8"/>
  <c r="D1277" i="8"/>
  <c r="D1637" i="8"/>
  <c r="D1051" i="8"/>
  <c r="D1510" i="8"/>
  <c r="D824" i="8"/>
  <c r="D1402" i="8"/>
  <c r="D178" i="8"/>
  <c r="D1024" i="8"/>
  <c r="D1360" i="8"/>
  <c r="D1552" i="8"/>
  <c r="D1722" i="8"/>
  <c r="D1898" i="8"/>
  <c r="D474" i="8"/>
  <c r="D1348" i="8"/>
  <c r="D1672" i="8"/>
  <c r="D1863" i="8"/>
  <c r="D2028" i="8"/>
  <c r="D2173" i="8"/>
  <c r="D2325" i="8"/>
  <c r="D2469" i="8"/>
  <c r="D1173" i="8"/>
  <c r="D1569" i="8"/>
  <c r="D1809" i="8"/>
  <c r="D1974" i="8"/>
  <c r="D2126" i="8"/>
  <c r="D2278" i="8"/>
  <c r="D2422" i="8"/>
  <c r="D971" i="8"/>
  <c r="D1461" i="8"/>
  <c r="D1756" i="8"/>
  <c r="D1920" i="8"/>
  <c r="D2047" i="8"/>
  <c r="D2175" i="8"/>
  <c r="D2279" i="8"/>
  <c r="D2399" i="8"/>
  <c r="D554" i="8"/>
  <c r="D1189" i="8"/>
  <c r="D1450" i="8"/>
  <c r="D1649" i="8"/>
  <c r="D1777" i="8"/>
  <c r="D1869" i="8"/>
  <c r="D1969" i="8"/>
  <c r="D2066" i="8"/>
  <c r="D2146" i="8"/>
  <c r="D2226" i="8"/>
  <c r="D2298" i="8"/>
  <c r="D2370" i="8"/>
  <c r="D2442" i="8"/>
  <c r="D2522" i="8"/>
  <c r="D2594" i="8"/>
  <c r="D2666" i="8"/>
  <c r="D2738" i="8"/>
  <c r="D899" i="8"/>
  <c r="D1426" i="8"/>
  <c r="D1729" i="8"/>
  <c r="D1912" i="8"/>
  <c r="D2072" i="8"/>
  <c r="D2216" i="8"/>
  <c r="D2360" i="8"/>
  <c r="D2494" i="8"/>
  <c r="D2576" i="8"/>
  <c r="D2659" i="8"/>
  <c r="D2750" i="8"/>
  <c r="D2825" i="8"/>
  <c r="D1185" i="8"/>
  <c r="D1577" i="8"/>
  <c r="D1804" i="8"/>
  <c r="D1968" i="8"/>
  <c r="D2121" i="8"/>
  <c r="D2281" i="8"/>
  <c r="D2425" i="8"/>
  <c r="D2532" i="8"/>
  <c r="D2614" i="8"/>
  <c r="D2696" i="8"/>
  <c r="D2778" i="8"/>
  <c r="D2850" i="8"/>
  <c r="D697" i="8"/>
  <c r="D1397" i="8"/>
  <c r="D1713" i="8"/>
  <c r="D1879" i="8"/>
  <c r="D2043" i="8"/>
  <c r="D2187" i="8"/>
  <c r="D2331" i="8"/>
  <c r="D2475" i="8"/>
  <c r="D2569" i="8"/>
  <c r="D2643" i="8"/>
  <c r="D2716" i="8"/>
  <c r="D2787" i="8"/>
  <c r="D2851" i="8"/>
  <c r="D761" i="8"/>
  <c r="D1339" i="8"/>
  <c r="D1632" i="8"/>
  <c r="D1813" i="8"/>
  <c r="D1959" i="8"/>
  <c r="D2097" i="8"/>
  <c r="D2225" i="8"/>
  <c r="D2353" i="8"/>
  <c r="D2481" i="8"/>
  <c r="D2555" i="8"/>
  <c r="D2628" i="8"/>
  <c r="D2701" i="8"/>
  <c r="D2774" i="8"/>
  <c r="D2838" i="8"/>
  <c r="D2757" i="8"/>
  <c r="D2611" i="8"/>
  <c r="D2451" i="8"/>
  <c r="D2195" i="8"/>
  <c r="D1925" i="8"/>
  <c r="D1562" i="8"/>
  <c r="D2083" i="8"/>
  <c r="D164" i="8"/>
  <c r="D637" i="8"/>
  <c r="D590" i="8"/>
  <c r="D241" i="8"/>
  <c r="D551" i="8"/>
  <c r="D642" i="8"/>
  <c r="D230" i="8"/>
  <c r="D1275" i="8"/>
  <c r="D1180" i="8"/>
  <c r="D774" i="8"/>
  <c r="D1127" i="8"/>
  <c r="D1423" i="8"/>
  <c r="D650" i="8"/>
  <c r="D1363" i="8"/>
  <c r="D1693" i="8"/>
  <c r="D1166" i="8"/>
  <c r="D1574" i="8"/>
  <c r="D962" i="8"/>
  <c r="D1466" i="8"/>
  <c r="D434" i="8"/>
  <c r="D1094" i="8"/>
  <c r="D1378" i="8"/>
  <c r="D1570" i="8"/>
  <c r="D1754" i="8"/>
  <c r="D1914" i="8"/>
  <c r="D726" i="8"/>
  <c r="D1385" i="8"/>
  <c r="D1716" i="8"/>
  <c r="D1881" i="8"/>
  <c r="D2045" i="8"/>
  <c r="D2197" i="8"/>
  <c r="D2341" i="8"/>
  <c r="D106" i="8"/>
  <c r="D1237" i="8"/>
  <c r="D1624" i="8"/>
  <c r="D1828" i="8"/>
  <c r="D1992" i="8"/>
  <c r="D2150" i="8"/>
  <c r="D2294" i="8"/>
  <c r="D2438" i="8"/>
  <c r="D1044" i="8"/>
  <c r="D1516" i="8"/>
  <c r="D1774" i="8"/>
  <c r="D1939" i="8"/>
  <c r="D2063" i="8"/>
  <c r="D2183" i="8"/>
  <c r="D2303" i="8"/>
  <c r="D2407" i="8"/>
  <c r="D682" i="8"/>
  <c r="D1221" i="8"/>
  <c r="D1486" i="8"/>
  <c r="D1681" i="8"/>
  <c r="D1787" i="8"/>
  <c r="D1887" i="8"/>
  <c r="D1988" i="8"/>
  <c r="D2074" i="8"/>
  <c r="D2154" i="8"/>
  <c r="D2234" i="8"/>
  <c r="D2306" i="8"/>
  <c r="D2378" i="8"/>
  <c r="D2458" i="8"/>
  <c r="D2530" i="8"/>
  <c r="D2602" i="8"/>
  <c r="D2674" i="8"/>
  <c r="D2746" i="8"/>
  <c r="D972" i="8"/>
  <c r="D1462" i="8"/>
  <c r="D1766" i="8"/>
  <c r="D1931" i="8"/>
  <c r="D2088" i="8"/>
  <c r="D2232" i="8"/>
  <c r="D2376" i="8"/>
  <c r="D2503" i="8"/>
  <c r="D2585" i="8"/>
  <c r="D2677" i="8"/>
  <c r="D2759" i="8"/>
  <c r="D2833" i="8"/>
  <c r="D154" i="8"/>
  <c r="D1249" i="8"/>
  <c r="D1613" i="8"/>
  <c r="D1822" i="8"/>
  <c r="D1987" i="8"/>
  <c r="D2153" i="8"/>
  <c r="D2297" i="8"/>
  <c r="D2441" i="8"/>
  <c r="D2541" i="8"/>
  <c r="D2623" i="8"/>
  <c r="D2705" i="8"/>
  <c r="D2786" i="8"/>
  <c r="D916" i="8"/>
  <c r="D1434" i="8"/>
  <c r="D1733" i="8"/>
  <c r="D1897" i="8"/>
  <c r="D2059" i="8"/>
  <c r="D2203" i="8"/>
  <c r="D2347" i="8"/>
  <c r="D2496" i="8"/>
  <c r="D2579" i="8"/>
  <c r="D2652" i="8"/>
  <c r="D2725" i="8"/>
  <c r="D2795" i="8"/>
  <c r="D870" i="8"/>
  <c r="D1376" i="8"/>
  <c r="D1664" i="8"/>
  <c r="D1831" i="8"/>
  <c r="D1977" i="8"/>
  <c r="D2113" i="8"/>
  <c r="D2241" i="8"/>
  <c r="D2369" i="8"/>
  <c r="D2491" i="8"/>
  <c r="D2564" i="8"/>
  <c r="D2637" i="8"/>
  <c r="D2710" i="8"/>
  <c r="D2782" i="8"/>
  <c r="D2846" i="8"/>
  <c r="D2824" i="8"/>
  <c r="D2739" i="8"/>
  <c r="D2592" i="8"/>
  <c r="D2419" i="8"/>
  <c r="D2163" i="8"/>
  <c r="D1888" i="8"/>
  <c r="D1489" i="8"/>
  <c r="D2051" i="8"/>
  <c r="D172" i="8"/>
  <c r="D645" i="8"/>
  <c r="D606" i="8"/>
  <c r="D257" i="8"/>
  <c r="D567" i="8"/>
  <c r="D674" i="8"/>
  <c r="D262" i="8"/>
  <c r="D1283" i="8"/>
  <c r="D1188" i="8"/>
  <c r="D790" i="8"/>
  <c r="D1135" i="8"/>
  <c r="D1431" i="8"/>
  <c r="D753" i="8"/>
  <c r="D1372" i="8"/>
  <c r="D1701" i="8"/>
  <c r="D1182" i="8"/>
  <c r="D1584" i="8"/>
  <c r="D980" i="8"/>
  <c r="D1475" i="8"/>
  <c r="D562" i="8"/>
  <c r="D1110" i="8"/>
  <c r="D1396" i="8"/>
  <c r="D1579" i="8"/>
  <c r="D1762" i="8"/>
  <c r="D1922" i="8"/>
  <c r="D793" i="8"/>
  <c r="D1421" i="8"/>
  <c r="D1726" i="8"/>
  <c r="D1891" i="8"/>
  <c r="D2053" i="8"/>
  <c r="D2205" i="8"/>
  <c r="D2349" i="8"/>
  <c r="D234" i="8"/>
  <c r="D1301" i="8"/>
  <c r="D1641" i="8"/>
  <c r="D1837" i="8"/>
  <c r="D2001" i="8"/>
  <c r="D2158" i="8"/>
  <c r="D2302" i="8"/>
  <c r="D2446" i="8"/>
  <c r="D1112" i="8"/>
  <c r="D1534" i="8"/>
  <c r="D1783" i="8"/>
  <c r="D1948" i="8"/>
  <c r="D2079" i="8"/>
  <c r="D2191" i="8"/>
  <c r="D2319" i="8"/>
  <c r="D2431" i="8"/>
  <c r="D832" i="8"/>
  <c r="D1253" i="8"/>
  <c r="D1505" i="8"/>
  <c r="D1697" i="8"/>
  <c r="D1805" i="8"/>
  <c r="D1896" i="8"/>
  <c r="D1997" i="8"/>
  <c r="D2082" i="8"/>
  <c r="D2162" i="8"/>
  <c r="D2242" i="8"/>
  <c r="D2314" i="8"/>
  <c r="D2394" i="8"/>
  <c r="D2466" i="8"/>
  <c r="D2538" i="8"/>
  <c r="D2610" i="8"/>
  <c r="D2682" i="8"/>
  <c r="D2754" i="8"/>
  <c r="D1045" i="8"/>
  <c r="D1536" i="8"/>
  <c r="D1784" i="8"/>
  <c r="D1949" i="8"/>
  <c r="D2104" i="8"/>
  <c r="D2248" i="8"/>
  <c r="D2392" i="8"/>
  <c r="D2512" i="8"/>
  <c r="D2604" i="8"/>
  <c r="D2686" i="8"/>
  <c r="D2768" i="8"/>
  <c r="D2841" i="8"/>
  <c r="D410" i="8"/>
  <c r="D1313" i="8"/>
  <c r="D1648" i="8"/>
  <c r="D1840" i="8"/>
  <c r="D2023" i="8"/>
  <c r="D2169" i="8"/>
  <c r="D2313" i="8"/>
  <c r="D2457" i="8"/>
  <c r="D2550" i="8"/>
  <c r="D2632" i="8"/>
  <c r="D2715" i="8"/>
  <c r="D2802" i="8"/>
  <c r="D989" i="8"/>
  <c r="D1470" i="8"/>
  <c r="D1751" i="8"/>
  <c r="D1916" i="8"/>
  <c r="D2075" i="8"/>
  <c r="D2219" i="8"/>
  <c r="D2379" i="8"/>
  <c r="D2505" i="8"/>
  <c r="D2588" i="8"/>
  <c r="D2661" i="8"/>
  <c r="D2734" i="8"/>
  <c r="D2803" i="8"/>
  <c r="D945" i="8"/>
  <c r="D1412" i="8"/>
  <c r="D1696" i="8"/>
  <c r="D1849" i="8"/>
  <c r="D1996" i="8"/>
  <c r="D2129" i="8"/>
  <c r="D2257" i="8"/>
  <c r="D2385" i="8"/>
  <c r="D2500" i="8"/>
  <c r="D2573" i="8"/>
  <c r="D2646" i="8"/>
  <c r="D2719" i="8"/>
  <c r="D2790" i="8"/>
  <c r="D2854" i="8"/>
  <c r="D777" i="8"/>
  <c r="D2855" i="8"/>
  <c r="D2720" i="8"/>
  <c r="D2574" i="8"/>
  <c r="D2387" i="8"/>
  <c r="D2131" i="8"/>
  <c r="D1852" i="8"/>
  <c r="D1416" i="8"/>
  <c r="D548" i="8"/>
  <c r="D256" i="8"/>
  <c r="D95" i="8"/>
  <c r="D593" i="8"/>
  <c r="D799" i="8"/>
  <c r="D937" i="8"/>
  <c r="D798" i="8"/>
  <c r="D521" i="8"/>
  <c r="D1316" i="8"/>
  <c r="D906" i="8"/>
  <c r="D1223" i="8"/>
  <c r="D1511" i="8"/>
  <c r="D977" i="8"/>
  <c r="D1464" i="8"/>
  <c r="D530" i="8"/>
  <c r="D1346" i="8"/>
  <c r="D1670" i="8"/>
  <c r="D1168" i="8"/>
  <c r="D1566" i="8"/>
  <c r="D833" i="8"/>
  <c r="D1222" i="8"/>
  <c r="D1451" i="8"/>
  <c r="D1642" i="8"/>
  <c r="D1810" i="8"/>
  <c r="D1978" i="8"/>
  <c r="D1073" i="8"/>
  <c r="D1513" i="8"/>
  <c r="D1781" i="8"/>
  <c r="D1945" i="8"/>
  <c r="D2101" i="8"/>
  <c r="D2245" i="8"/>
  <c r="D2397" i="8"/>
  <c r="D854" i="8"/>
  <c r="D1404" i="8"/>
  <c r="D1727" i="8"/>
  <c r="D1892" i="8"/>
  <c r="D2054" i="8"/>
  <c r="D2198" i="8"/>
  <c r="D2350" i="8"/>
  <c r="D249" i="8"/>
  <c r="D1272" i="8"/>
  <c r="D1643" i="8"/>
  <c r="D1838" i="8"/>
  <c r="D1984" i="8"/>
  <c r="D2111" i="8"/>
  <c r="D2231" i="8"/>
  <c r="D2335" i="8"/>
  <c r="D2463" i="8"/>
  <c r="D949" i="8"/>
  <c r="D1340" i="8"/>
  <c r="D1578" i="8"/>
  <c r="D1732" i="8"/>
  <c r="D1823" i="8"/>
  <c r="D1924" i="8"/>
  <c r="D2015" i="8"/>
  <c r="D2098" i="8"/>
  <c r="D2186" i="8"/>
  <c r="D2266" i="8"/>
  <c r="D2338" i="8"/>
  <c r="D2410" i="8"/>
  <c r="D2482" i="8"/>
  <c r="D2554" i="8"/>
  <c r="D2626" i="8"/>
  <c r="D2698" i="8"/>
  <c r="D122" i="8"/>
  <c r="D1241" i="8"/>
  <c r="D1609" i="8"/>
  <c r="D1821" i="8"/>
  <c r="D1985" i="8"/>
  <c r="D2136" i="8"/>
  <c r="D2280" i="8"/>
  <c r="D2440" i="8"/>
  <c r="D2540" i="8"/>
  <c r="D2622" i="8"/>
  <c r="D2704" i="8"/>
  <c r="D2785" i="8"/>
  <c r="D2857" i="8"/>
  <c r="D825" i="8"/>
  <c r="D1394" i="8"/>
  <c r="D1731" i="8"/>
  <c r="D1895" i="8"/>
  <c r="D2057" i="8"/>
  <c r="D2201" i="8"/>
  <c r="D2345" i="8"/>
  <c r="D2486" i="8"/>
  <c r="D2568" i="8"/>
  <c r="D2660" i="8"/>
  <c r="D2742" i="8"/>
  <c r="D2818" i="8"/>
  <c r="D1128" i="8"/>
  <c r="D1544" i="8"/>
  <c r="D1788" i="8"/>
  <c r="D1952" i="8"/>
  <c r="D2123" i="8"/>
  <c r="D2267" i="8"/>
  <c r="D2411" i="8"/>
  <c r="D2524" i="8"/>
  <c r="D2606" i="8"/>
  <c r="D2679" i="8"/>
  <c r="D2752" i="8"/>
  <c r="D2819" i="8"/>
  <c r="D1089" i="8"/>
  <c r="D1485" i="8"/>
  <c r="D1740" i="8"/>
  <c r="D1886" i="8"/>
  <c r="D2032" i="8"/>
  <c r="D2161" i="8"/>
  <c r="D2289" i="8"/>
  <c r="D2417" i="8"/>
  <c r="D2518" i="8"/>
  <c r="D2591" i="8"/>
  <c r="D2664" i="8"/>
  <c r="D2737" i="8"/>
  <c r="D2806" i="8"/>
  <c r="D2823" i="8"/>
  <c r="D2684" i="8"/>
  <c r="D2537" i="8"/>
  <c r="D2323" i="8"/>
  <c r="D2067" i="8"/>
  <c r="D1779" i="8"/>
  <c r="D1224" i="8"/>
  <c r="D2853" i="8"/>
  <c r="D2718" i="8"/>
  <c r="D2572" i="8"/>
  <c r="D2384" i="8"/>
  <c r="D2128" i="8"/>
  <c r="D1848" i="8"/>
  <c r="D1408" i="8"/>
  <c r="D2758" i="8"/>
  <c r="D2612" i="8"/>
  <c r="D2452" i="8"/>
  <c r="D2196" i="8"/>
  <c r="D1926" i="8"/>
  <c r="D1563" i="8"/>
  <c r="D2836" i="8"/>
  <c r="D2699" i="8"/>
  <c r="D2552" i="8"/>
  <c r="D2348" i="8"/>
  <c r="D2092" i="8"/>
  <c r="D1807" i="8"/>
  <c r="D1321" i="8"/>
  <c r="D188" i="8"/>
  <c r="D622" i="8"/>
  <c r="D583" i="8"/>
  <c r="D294" i="8"/>
  <c r="D1196" i="8"/>
  <c r="D1151" i="8"/>
  <c r="D785" i="8"/>
  <c r="D1709" i="8"/>
  <c r="D1593" i="8"/>
  <c r="D1484" i="8"/>
  <c r="D1126" i="8"/>
  <c r="D1597" i="8"/>
  <c r="D1938" i="8"/>
  <c r="D1440" i="8"/>
  <c r="D1900" i="8"/>
  <c r="D2213" i="8"/>
  <c r="D362" i="8"/>
  <c r="D1657" i="8"/>
  <c r="D2020" i="8"/>
  <c r="D2310" i="8"/>
  <c r="D1144" i="8"/>
  <c r="D1792" i="8"/>
  <c r="D2103" i="8"/>
  <c r="D2327" i="8"/>
  <c r="D913" i="8"/>
  <c r="D1541" i="8"/>
  <c r="D1814" i="8"/>
  <c r="D2006" i="8"/>
  <c r="D2170" i="8"/>
  <c r="D2330" i="8"/>
  <c r="D2474" i="8"/>
  <c r="D2618" i="8"/>
  <c r="D2762" i="8"/>
  <c r="D1572" i="8"/>
  <c r="D1967" i="8"/>
  <c r="D2264" i="8"/>
  <c r="D2531" i="8"/>
  <c r="D2695" i="8"/>
  <c r="D2849" i="8"/>
  <c r="D1357" i="8"/>
  <c r="D1877" i="8"/>
  <c r="D2185" i="8"/>
  <c r="D2473" i="8"/>
  <c r="D2641" i="8"/>
  <c r="D2810" i="8"/>
  <c r="D1062" i="8"/>
  <c r="D1769" i="8"/>
  <c r="D2091" i="8"/>
  <c r="D2395" i="8"/>
  <c r="D2597" i="8"/>
  <c r="D2743" i="8"/>
  <c r="D1018" i="8"/>
  <c r="D1721" i="8"/>
  <c r="D2014" i="8"/>
  <c r="D2273" i="8"/>
  <c r="D2509" i="8"/>
  <c r="D2655" i="8"/>
  <c r="D2798" i="8"/>
  <c r="D125" i="8"/>
  <c r="D415" i="8"/>
  <c r="D927" i="8"/>
  <c r="D965" i="8"/>
  <c r="D214" i="8"/>
  <c r="D1279" i="8"/>
  <c r="D1101" i="8"/>
  <c r="D845" i="8"/>
  <c r="D217" i="8"/>
  <c r="D1630" i="8"/>
  <c r="D1254" i="8"/>
  <c r="D1658" i="8"/>
  <c r="D2002" i="8"/>
  <c r="D1568" i="8"/>
  <c r="D1964" i="8"/>
  <c r="D2269" i="8"/>
  <c r="D931" i="8"/>
  <c r="D1745" i="8"/>
  <c r="D2070" i="8"/>
  <c r="D2366" i="8"/>
  <c r="D1352" i="8"/>
  <c r="D1856" i="8"/>
  <c r="D2119" i="8"/>
  <c r="D2359" i="8"/>
  <c r="D1022" i="8"/>
  <c r="D1596" i="8"/>
  <c r="D1841" i="8"/>
  <c r="D2024" i="8"/>
  <c r="D2202" i="8"/>
  <c r="D2346" i="8"/>
  <c r="D2490" i="8"/>
  <c r="D2634" i="8"/>
  <c r="D378" i="8"/>
  <c r="D1644" i="8"/>
  <c r="D2004" i="8"/>
  <c r="D2312" i="8"/>
  <c r="D2549" i="8"/>
  <c r="D2713" i="8"/>
  <c r="D1467" i="8"/>
  <c r="D1913" i="8"/>
  <c r="D2217" i="8"/>
  <c r="D2495" i="8"/>
  <c r="D2669" i="8"/>
  <c r="D2826" i="8"/>
  <c r="D1192" i="8"/>
  <c r="D1806" i="8"/>
  <c r="D2139" i="8"/>
  <c r="D2427" i="8"/>
  <c r="D2615" i="8"/>
  <c r="D2761" i="8"/>
  <c r="D133" i="8"/>
  <c r="D447" i="8"/>
  <c r="D935" i="8"/>
  <c r="D984" i="8"/>
  <c r="D278" i="8"/>
  <c r="D1287" i="8"/>
  <c r="D1117" i="8"/>
  <c r="D867" i="8"/>
  <c r="D281" i="8"/>
  <c r="D1639" i="8"/>
  <c r="D1270" i="8"/>
  <c r="D1682" i="8"/>
  <c r="D2010" i="8"/>
  <c r="D1586" i="8"/>
  <c r="D1973" i="8"/>
  <c r="D2277" i="8"/>
  <c r="D968" i="8"/>
  <c r="D1755" i="8"/>
  <c r="D2086" i="8"/>
  <c r="D2374" i="8"/>
  <c r="D1370" i="8"/>
  <c r="D1865" i="8"/>
  <c r="D2135" i="8"/>
  <c r="D2375" i="8"/>
  <c r="D1059" i="8"/>
  <c r="D1614" i="8"/>
  <c r="D1851" i="8"/>
  <c r="D2033" i="8"/>
  <c r="D2210" i="8"/>
  <c r="D2354" i="8"/>
  <c r="D2498" i="8"/>
  <c r="D2650" i="8"/>
  <c r="D634" i="8"/>
  <c r="D1676" i="8"/>
  <c r="D2022" i="8"/>
  <c r="D2328" i="8"/>
  <c r="D2558" i="8"/>
  <c r="D141" i="8"/>
  <c r="D463" i="8"/>
  <c r="D943" i="8"/>
  <c r="D993" i="8"/>
  <c r="D310" i="8"/>
  <c r="D1295" i="8"/>
  <c r="D1133" i="8"/>
  <c r="D886" i="8"/>
  <c r="D345" i="8"/>
  <c r="D1647" i="8"/>
  <c r="D1286" i="8"/>
  <c r="D1690" i="8"/>
  <c r="D2018" i="8"/>
  <c r="D1604" i="8"/>
  <c r="D1982" i="8"/>
  <c r="D2285" i="8"/>
  <c r="D1041" i="8"/>
  <c r="D1764" i="8"/>
  <c r="D2094" i="8"/>
  <c r="D2382" i="8"/>
  <c r="D1388" i="8"/>
  <c r="D1875" i="8"/>
  <c r="D2151" i="8"/>
  <c r="D2391" i="8"/>
  <c r="D1093" i="8"/>
  <c r="D1633" i="8"/>
  <c r="D1860" i="8"/>
  <c r="D2058" i="8"/>
  <c r="D2218" i="8"/>
  <c r="D2362" i="8"/>
  <c r="D2506" i="8"/>
  <c r="D2658" i="8"/>
  <c r="D809" i="8"/>
  <c r="D1708" i="8"/>
  <c r="D2056" i="8"/>
  <c r="D2344" i="8"/>
  <c r="D2567" i="8"/>
  <c r="D2732" i="8"/>
  <c r="D1540" i="8"/>
  <c r="D1950" i="8"/>
  <c r="D2249" i="8"/>
  <c r="D2523" i="8"/>
  <c r="D2687" i="8"/>
  <c r="D2842" i="8"/>
  <c r="D1320" i="8"/>
  <c r="D1861" i="8"/>
  <c r="D2171" i="8"/>
  <c r="D2459" i="8"/>
  <c r="D2633" i="8"/>
  <c r="D2779" i="8"/>
  <c r="D1281" i="8"/>
  <c r="D1795" i="8"/>
  <c r="D2081" i="8"/>
  <c r="D2337" i="8"/>
  <c r="D2545" i="8"/>
  <c r="D2692" i="8"/>
  <c r="D2830" i="8"/>
  <c r="D2629" i="8"/>
  <c r="D2227" i="8"/>
  <c r="D1635" i="8"/>
  <c r="D2016" i="8"/>
  <c r="D289" i="8"/>
  <c r="D1291" i="8"/>
  <c r="D1439" i="8"/>
  <c r="D1198" i="8"/>
  <c r="D690" i="8"/>
  <c r="D1770" i="8"/>
  <c r="D1735" i="8"/>
  <c r="D2357" i="8"/>
  <c r="D1846" i="8"/>
  <c r="D2454" i="8"/>
  <c r="D1966" i="8"/>
  <c r="D2447" i="8"/>
  <c r="D1723" i="8"/>
  <c r="D2090" i="8"/>
  <c r="D2402" i="8"/>
  <c r="D2690" i="8"/>
  <c r="D1803" i="8"/>
  <c r="D2408" i="8"/>
  <c r="D2723" i="8"/>
  <c r="D1121" i="8"/>
  <c r="D2073" i="8"/>
  <c r="D2513" i="8"/>
  <c r="D2760" i="8"/>
  <c r="D1580" i="8"/>
  <c r="D2155" i="8"/>
  <c r="D2542" i="8"/>
  <c r="D2811" i="8"/>
  <c r="D538" i="8"/>
  <c r="D1776" i="8"/>
  <c r="D2177" i="8"/>
  <c r="D2465" i="8"/>
  <c r="D2683" i="8"/>
  <c r="D2702" i="8"/>
  <c r="D2291" i="8"/>
  <c r="D1699" i="8"/>
  <c r="D2773" i="8"/>
  <c r="D2608" i="8"/>
  <c r="D2416" i="8"/>
  <c r="D2096" i="8"/>
  <c r="D1775" i="8"/>
  <c r="D1081" i="8"/>
  <c r="D2776" i="8"/>
  <c r="D2593" i="8"/>
  <c r="D2388" i="8"/>
  <c r="D2100" i="8"/>
  <c r="D1780" i="8"/>
  <c r="D1097" i="8"/>
  <c r="D2852" i="8"/>
  <c r="D2680" i="8"/>
  <c r="D2516" i="8"/>
  <c r="D2252" i="8"/>
  <c r="D1953" i="8"/>
  <c r="D1545" i="8"/>
  <c r="D2240" i="8"/>
  <c r="D796" i="8"/>
  <c r="D875" i="8"/>
  <c r="D1575" i="8"/>
  <c r="D1419" i="8"/>
  <c r="D932" i="8"/>
  <c r="D1842" i="8"/>
  <c r="D1808" i="8"/>
  <c r="D2421" i="8"/>
  <c r="D1919" i="8"/>
  <c r="D633" i="8"/>
  <c r="D2021" i="8"/>
  <c r="D170" i="8"/>
  <c r="D1750" i="8"/>
  <c r="D2130" i="8"/>
  <c r="D2426" i="8"/>
  <c r="D2722" i="8"/>
  <c r="D1857" i="8"/>
  <c r="D2472" i="8"/>
  <c r="D2793" i="8"/>
  <c r="D1680" i="8"/>
  <c r="D2105" i="8"/>
  <c r="D2587" i="8"/>
  <c r="D2834" i="8"/>
  <c r="D1683" i="8"/>
  <c r="D2283" i="8"/>
  <c r="D2624" i="8"/>
  <c r="D2835" i="8"/>
  <c r="D1217" i="8"/>
  <c r="D1904" i="8"/>
  <c r="D2209" i="8"/>
  <c r="D2536" i="8"/>
  <c r="D2747" i="8"/>
  <c r="D2647" i="8"/>
  <c r="D2099" i="8"/>
  <c r="D1096" i="8"/>
  <c r="D2736" i="8"/>
  <c r="D2553" i="8"/>
  <c r="D2320" i="8"/>
  <c r="D2031" i="8"/>
  <c r="D1692" i="8"/>
  <c r="D745" i="8"/>
  <c r="D2721" i="8"/>
  <c r="D2557" i="8"/>
  <c r="D2324" i="8"/>
  <c r="D2036" i="8"/>
  <c r="D1700" i="8"/>
  <c r="D2804" i="8"/>
  <c r="D2644" i="8"/>
  <c r="D2476" i="8"/>
  <c r="D2188" i="8"/>
  <c r="D1880" i="8"/>
  <c r="D1398" i="8"/>
  <c r="D1941" i="8"/>
  <c r="D2839" i="8"/>
  <c r="D1998" i="8"/>
  <c r="D2808" i="8"/>
  <c r="D2681" i="8"/>
  <c r="D2256" i="8"/>
  <c r="D1554" i="8"/>
  <c r="D2520" i="8"/>
  <c r="D1963" i="8"/>
  <c r="D2607" i="8"/>
  <c r="D2124" i="8"/>
  <c r="D1771" i="8"/>
  <c r="D496" i="8"/>
  <c r="D2208" i="8"/>
  <c r="D804" i="8"/>
  <c r="D884" i="8"/>
  <c r="D1583" i="8"/>
  <c r="D1428" i="8"/>
  <c r="D950" i="8"/>
  <c r="D1850" i="8"/>
  <c r="D1817" i="8"/>
  <c r="D2429" i="8"/>
  <c r="D1928" i="8"/>
  <c r="D808" i="8"/>
  <c r="D2039" i="8"/>
  <c r="D426" i="8"/>
  <c r="D1768" i="8"/>
  <c r="D2138" i="8"/>
  <c r="D2434" i="8"/>
  <c r="D2730" i="8"/>
  <c r="D1876" i="8"/>
  <c r="D2485" i="8"/>
  <c r="D2801" i="8"/>
  <c r="D1749" i="8"/>
  <c r="D2233" i="8"/>
  <c r="D2596" i="8"/>
  <c r="D1843" i="8"/>
  <c r="D2299" i="8"/>
  <c r="D2670" i="8"/>
  <c r="D2843" i="8"/>
  <c r="D1449" i="8"/>
  <c r="D1923" i="8"/>
  <c r="D2305" i="8"/>
  <c r="D2582" i="8"/>
  <c r="D2756" i="8"/>
  <c r="D2556" i="8"/>
  <c r="D2035" i="8"/>
  <c r="D953" i="8"/>
  <c r="D2700" i="8"/>
  <c r="D2535" i="8"/>
  <c r="D2288" i="8"/>
  <c r="D1995" i="8"/>
  <c r="D1627" i="8"/>
  <c r="D250" i="8"/>
  <c r="D2703" i="8"/>
  <c r="D2539" i="8"/>
  <c r="D2292" i="8"/>
  <c r="D1999" i="8"/>
  <c r="D1636" i="8"/>
  <c r="D2788" i="8"/>
  <c r="D2625" i="8"/>
  <c r="D2444" i="8"/>
  <c r="D2156" i="8"/>
  <c r="D1844" i="8"/>
  <c r="D1193" i="8"/>
  <c r="D653" i="8"/>
  <c r="D706" i="8"/>
  <c r="D806" i="8"/>
  <c r="D1381" i="8"/>
  <c r="D1017" i="8"/>
  <c r="D1405" i="8"/>
  <c r="D849" i="8"/>
  <c r="D2069" i="8"/>
  <c r="D1331" i="8"/>
  <c r="D2166" i="8"/>
  <c r="D1553" i="8"/>
  <c r="D2207" i="8"/>
  <c r="D1317" i="8"/>
  <c r="D1915" i="8"/>
  <c r="D2250" i="8"/>
  <c r="D2546" i="8"/>
  <c r="D1177" i="8"/>
  <c r="D2120" i="8"/>
  <c r="D2613" i="8"/>
  <c r="D2817" i="8"/>
  <c r="D1767" i="8"/>
  <c r="D2329" i="8"/>
  <c r="D2605" i="8"/>
  <c r="D185" i="8"/>
  <c r="D1934" i="8"/>
  <c r="D2315" i="8"/>
  <c r="D2688" i="8"/>
  <c r="D1522" i="8"/>
  <c r="D2321" i="8"/>
  <c r="D2600" i="8"/>
  <c r="D2765" i="8"/>
  <c r="D2519" i="8"/>
  <c r="D776" i="8"/>
  <c r="D2837" i="8"/>
  <c r="D2517" i="8"/>
  <c r="D1958" i="8"/>
  <c r="D2685" i="8"/>
  <c r="D2260" i="8"/>
  <c r="D1490" i="8"/>
  <c r="D2772" i="8"/>
  <c r="D2412" i="8"/>
  <c r="D1064" i="8"/>
  <c r="D1082" i="8"/>
  <c r="D2272" i="8"/>
  <c r="D979" i="8"/>
  <c r="D1296" i="8"/>
  <c r="D1169" i="8"/>
  <c r="D1477" i="8"/>
  <c r="D1691" i="8"/>
  <c r="D1413" i="8"/>
  <c r="D2282" i="8"/>
  <c r="D1353" i="8"/>
  <c r="D2640" i="8"/>
  <c r="D1932" i="8"/>
  <c r="D2733" i="8"/>
  <c r="D2007" i="8"/>
  <c r="D2707" i="8"/>
  <c r="D1595" i="8"/>
  <c r="D2433" i="8"/>
  <c r="D2822" i="8"/>
  <c r="D2483" i="8"/>
  <c r="D2805" i="8"/>
  <c r="D2480" i="8"/>
  <c r="D1885" i="8"/>
  <c r="D2648" i="8"/>
  <c r="D2164" i="8"/>
  <c r="D1344" i="8"/>
  <c r="D2735" i="8"/>
  <c r="D2316" i="8"/>
  <c r="D1684" i="8"/>
  <c r="D1478" i="8"/>
  <c r="D2117" i="8"/>
  <c r="D1933" i="8"/>
  <c r="D2609" i="8"/>
  <c r="D2807" i="8"/>
  <c r="D1961" i="8"/>
  <c r="D1889" i="8"/>
  <c r="D2589" i="8"/>
  <c r="D1090" i="8"/>
  <c r="D2230" i="8"/>
  <c r="D1942" i="8"/>
  <c r="D1334" i="8"/>
  <c r="D2484" i="8"/>
  <c r="D698" i="8"/>
  <c r="D1555" i="8"/>
  <c r="D2238" i="8"/>
  <c r="D2586" i="8"/>
  <c r="D1054" i="8"/>
  <c r="D1507" i="8"/>
  <c r="D282" i="8"/>
  <c r="D2627" i="8"/>
  <c r="D1816" i="8"/>
  <c r="D2534" i="8"/>
  <c r="D864" i="8"/>
  <c r="D1834" i="8"/>
  <c r="D2471" i="8"/>
  <c r="D2456" i="8"/>
  <c r="D1504" i="8"/>
  <c r="D2551" i="8"/>
  <c r="D1153" i="8"/>
  <c r="D2665" i="8"/>
  <c r="D2590" i="8"/>
  <c r="D1743" i="8"/>
  <c r="D2497" i="8"/>
  <c r="D1137" i="8"/>
  <c r="D1675" i="8"/>
  <c r="D1305" i="8"/>
  <c r="D1785" i="8"/>
  <c r="D1989" i="8"/>
  <c r="D1558" i="8"/>
  <c r="D313" i="8"/>
  <c r="D1921" i="8"/>
  <c r="D2667" i="8"/>
  <c r="D1734" i="8"/>
  <c r="D504" i="8"/>
  <c r="D988" i="8"/>
  <c r="D1312" i="8"/>
  <c r="D1233" i="8"/>
  <c r="D1496" i="8"/>
  <c r="D1707" i="8"/>
  <c r="D1432" i="8"/>
  <c r="D2290" i="8"/>
  <c r="D1389" i="8"/>
  <c r="D2649" i="8"/>
  <c r="D2041" i="8"/>
  <c r="D2751" i="8"/>
  <c r="D2025" i="8"/>
  <c r="D2771" i="8"/>
  <c r="D1758" i="8"/>
  <c r="D2449" i="8"/>
  <c r="D2355" i="8"/>
  <c r="D2789" i="8"/>
  <c r="D2448" i="8"/>
  <c r="D1812" i="8"/>
  <c r="D2630" i="8"/>
  <c r="D2132" i="8"/>
  <c r="D1225" i="8"/>
  <c r="D2717" i="8"/>
  <c r="D2284" i="8"/>
  <c r="D1618" i="8"/>
  <c r="D788" i="8"/>
  <c r="D2247" i="8"/>
  <c r="D2152" i="8"/>
  <c r="D2361" i="8"/>
  <c r="D2443" i="8"/>
  <c r="D2049" i="8"/>
  <c r="D2663" i="8"/>
  <c r="D1481" i="8"/>
  <c r="D2856" i="8"/>
  <c r="D2060" i="8"/>
  <c r="D1488" i="8"/>
  <c r="D2255" i="8"/>
  <c r="D2184" i="8"/>
  <c r="D2377" i="8"/>
  <c r="D1256" i="8"/>
  <c r="D2619" i="8"/>
  <c r="D2791" i="8"/>
  <c r="D2192" i="8"/>
  <c r="D2840" i="8"/>
  <c r="D2027" i="8"/>
  <c r="D1106" i="8"/>
  <c r="D2141" i="8"/>
  <c r="D1951" i="8"/>
  <c r="D2673" i="8"/>
  <c r="D2775" i="8"/>
  <c r="D2160" i="8"/>
  <c r="D2792" i="8"/>
  <c r="D1990" i="8"/>
  <c r="D2106" i="8"/>
  <c r="D2728" i="8"/>
  <c r="D2064" i="8"/>
  <c r="D2740" i="8"/>
  <c r="D1917" i="8"/>
  <c r="D970" i="8"/>
  <c r="D1459" i="8"/>
  <c r="D2274" i="8"/>
  <c r="D2814" i="8"/>
  <c r="D2501" i="8"/>
  <c r="D2821" i="8"/>
  <c r="D2228" i="8"/>
  <c r="D2753" i="8"/>
  <c r="D512" i="8"/>
  <c r="D1567" i="8"/>
  <c r="D914" i="8"/>
  <c r="D1799" i="8"/>
  <c r="D1910" i="8"/>
  <c r="D2003" i="8"/>
  <c r="D1741" i="8"/>
  <c r="D2418" i="8"/>
  <c r="D1839" i="8"/>
  <c r="D2777" i="8"/>
  <c r="D2089" i="8"/>
  <c r="D2769" i="8"/>
  <c r="D2251" i="8"/>
  <c r="D2827" i="8"/>
  <c r="D1868" i="8"/>
  <c r="D2527" i="8"/>
  <c r="D2259" i="8"/>
  <c r="D2755" i="8"/>
  <c r="D2352" i="8"/>
  <c r="D1739" i="8"/>
  <c r="D2575" i="8"/>
  <c r="D2068" i="8"/>
  <c r="D314" i="8"/>
  <c r="D2662" i="8"/>
  <c r="D2220" i="8"/>
  <c r="D1472" i="8"/>
  <c r="D1528" i="8"/>
  <c r="D2222" i="8"/>
  <c r="D2562" i="8"/>
  <c r="D666" i="8"/>
  <c r="D441" i="8"/>
  <c r="D954" i="8"/>
  <c r="D2224" i="8"/>
  <c r="D2502" i="8"/>
  <c r="D917" i="8"/>
  <c r="D1537" i="8"/>
  <c r="D2133" i="8"/>
  <c r="D2570" i="8"/>
  <c r="D908" i="8"/>
  <c r="D2515" i="8"/>
  <c r="D2065" i="8"/>
  <c r="D1815" i="8"/>
  <c r="D2645" i="8"/>
  <c r="D1853" i="8"/>
  <c r="D2571" i="8"/>
  <c r="D1497" i="8"/>
  <c r="D2263" i="8"/>
  <c r="D2200" i="8"/>
  <c r="D2409" i="8"/>
  <c r="D2533" i="8"/>
  <c r="D2145" i="8"/>
  <c r="D1742" i="8"/>
  <c r="D1209" i="8"/>
  <c r="D2420" i="8"/>
  <c r="D186" i="8"/>
  <c r="D1401" i="8"/>
  <c r="D2413" i="8"/>
  <c r="D505" i="8"/>
  <c r="D2714" i="8"/>
  <c r="D2559" i="8"/>
  <c r="D1617" i="8"/>
  <c r="D2193" i="8"/>
  <c r="D1342" i="8"/>
  <c r="D936" i="8"/>
  <c r="D2356" i="8"/>
  <c r="D2820" i="8"/>
  <c r="D1280" i="8"/>
  <c r="D1358" i="8"/>
  <c r="D2631" i="8"/>
  <c r="D2678" i="8"/>
  <c r="D2697" i="8"/>
  <c r="D2401" i="8"/>
  <c r="D2499" i="8"/>
  <c r="D1417" i="8"/>
  <c r="D2380" i="8"/>
  <c r="T151" i="8" l="1"/>
  <c r="R155" i="8" s="1"/>
  <c r="T152" i="8"/>
  <c r="F3339" i="8"/>
  <c r="F4582" i="8"/>
  <c r="F3847" i="8"/>
  <c r="F5704" i="8"/>
  <c r="F3487" i="8"/>
  <c r="F4615" i="8"/>
  <c r="F4207" i="8"/>
  <c r="F5213" i="8"/>
  <c r="F4316" i="8"/>
  <c r="F5161" i="8"/>
  <c r="F4159" i="8"/>
  <c r="F4172" i="8"/>
  <c r="F5070" i="8"/>
  <c r="F4713" i="8"/>
  <c r="F5635" i="8"/>
  <c r="F5200" i="8"/>
  <c r="F4422" i="8"/>
  <c r="F3425" i="8"/>
  <c r="F4670" i="8"/>
  <c r="F3541" i="8"/>
  <c r="F3424" i="8"/>
  <c r="F5389" i="8"/>
  <c r="F3379" i="8"/>
  <c r="F5060" i="8"/>
  <c r="F3507" i="8"/>
  <c r="F4864" i="8"/>
  <c r="F3067" i="8"/>
  <c r="F4386" i="8"/>
  <c r="F5207" i="8"/>
  <c r="F3932" i="8"/>
  <c r="F4119" i="8"/>
  <c r="F4502" i="8"/>
  <c r="F5171" i="8"/>
  <c r="F5315" i="8"/>
  <c r="F3934" i="8"/>
  <c r="F3795" i="8"/>
  <c r="F4481" i="8"/>
  <c r="F3705" i="8"/>
  <c r="F4032" i="8"/>
  <c r="F3527" i="8"/>
  <c r="F4508" i="8"/>
  <c r="F5702" i="8"/>
  <c r="F3579" i="8"/>
  <c r="F3765" i="8"/>
  <c r="F4456" i="8"/>
  <c r="F3544" i="8"/>
  <c r="F3368" i="8"/>
  <c r="F5615" i="8"/>
  <c r="F3342" i="8"/>
  <c r="F4614" i="8"/>
  <c r="F3770" i="8"/>
  <c r="F4256" i="8"/>
  <c r="F4803" i="8"/>
  <c r="F4371" i="8"/>
  <c r="F5485" i="8"/>
  <c r="F4114" i="8"/>
  <c r="F3291" i="8"/>
  <c r="F3199" i="8"/>
  <c r="F4673" i="8"/>
  <c r="F4574" i="8"/>
  <c r="F3649" i="8"/>
  <c r="F5817" i="8"/>
  <c r="F5805" i="8"/>
  <c r="F5530" i="8"/>
  <c r="F4913" i="8"/>
  <c r="F3496" i="8"/>
  <c r="F4162" i="8"/>
  <c r="F4188" i="8"/>
  <c r="F4958" i="8"/>
  <c r="F3307" i="8"/>
  <c r="F4707" i="8"/>
  <c r="F5617" i="8"/>
  <c r="F5245" i="8"/>
  <c r="F3219" i="8"/>
  <c r="F3108" i="8"/>
  <c r="F4945" i="8"/>
  <c r="F5101" i="8"/>
  <c r="F4764" i="8"/>
  <c r="F3361" i="8"/>
  <c r="F3349" i="8"/>
  <c r="F3551" i="8"/>
  <c r="F3700" i="8"/>
  <c r="F3947" i="8"/>
  <c r="F4943" i="8"/>
  <c r="F4405" i="8"/>
  <c r="F5619" i="8"/>
  <c r="F5326" i="8"/>
  <c r="F4343" i="8"/>
  <c r="F5176" i="8"/>
  <c r="F4646" i="8"/>
  <c r="F5244" i="8"/>
  <c r="F3510" i="8"/>
  <c r="F3912" i="8"/>
  <c r="F5831" i="8"/>
  <c r="F3572" i="8"/>
  <c r="F4541" i="8"/>
  <c r="F3039" i="8"/>
  <c r="F4150" i="8"/>
  <c r="F3065" i="8"/>
  <c r="F5495" i="8"/>
  <c r="F5713" i="8"/>
  <c r="F3450" i="8"/>
  <c r="F5209" i="8"/>
  <c r="F3704" i="8"/>
  <c r="F4145" i="8"/>
  <c r="F5191" i="8"/>
  <c r="F5169" i="8"/>
  <c r="F3473" i="8"/>
  <c r="F4461" i="8"/>
  <c r="F3570" i="8"/>
  <c r="F3421" i="8"/>
  <c r="F4245" i="8"/>
  <c r="F3222" i="8"/>
  <c r="F3571" i="8"/>
  <c r="F4152" i="8"/>
  <c r="F4612" i="8"/>
  <c r="F4804" i="8"/>
  <c r="F3002" i="8"/>
  <c r="F3444" i="8"/>
  <c r="F4095" i="8"/>
  <c r="F3485" i="8"/>
  <c r="F4221" i="8"/>
  <c r="F4203" i="8"/>
  <c r="F3839" i="8"/>
  <c r="F5460" i="8"/>
  <c r="F5753" i="8"/>
  <c r="F4281" i="8"/>
  <c r="F3907" i="8"/>
  <c r="F5593" i="8"/>
  <c r="F3641" i="8"/>
  <c r="F3682" i="8"/>
  <c r="F2929" i="8"/>
  <c r="F5252" i="8"/>
  <c r="F4648" i="8"/>
  <c r="F5466" i="8"/>
  <c r="F4198" i="8"/>
  <c r="F5095" i="8"/>
  <c r="F4402" i="8"/>
  <c r="F4687" i="8"/>
  <c r="F3357" i="8"/>
  <c r="F4192" i="8"/>
  <c r="F5612" i="8"/>
  <c r="F3101" i="8"/>
  <c r="F4005" i="8"/>
  <c r="F5643" i="8"/>
  <c r="F5042" i="8"/>
  <c r="F3794" i="8"/>
  <c r="F3274" i="8"/>
  <c r="F5111" i="8"/>
  <c r="F5116" i="8"/>
  <c r="F4383" i="8"/>
  <c r="F3432" i="8"/>
  <c r="F5500" i="8"/>
  <c r="F5035" i="8"/>
  <c r="F5249" i="8"/>
  <c r="F5177" i="8"/>
  <c r="F5456" i="8"/>
  <c r="F3606" i="8"/>
  <c r="F5410" i="8"/>
  <c r="F4376" i="8"/>
  <c r="F2862" i="8"/>
  <c r="F4625" i="8"/>
  <c r="F4342" i="8"/>
  <c r="F3010" i="8"/>
  <c r="F4283" i="8"/>
  <c r="F3204" i="8"/>
  <c r="F3371" i="8"/>
  <c r="F4717" i="8"/>
  <c r="F3906" i="8"/>
  <c r="F5796" i="8"/>
  <c r="F4359" i="8"/>
  <c r="F4093" i="8"/>
  <c r="F3908" i="8"/>
  <c r="F3993" i="8"/>
  <c r="F4311" i="8"/>
  <c r="F3367" i="8"/>
  <c r="F4921" i="8"/>
  <c r="F2901" i="8"/>
  <c r="F5185" i="8"/>
  <c r="F5275" i="8"/>
  <c r="F4355" i="8"/>
  <c r="F5283" i="8"/>
  <c r="F3098" i="8"/>
  <c r="F4378" i="8"/>
  <c r="F4702" i="8"/>
  <c r="F4524" i="8"/>
  <c r="F3992" i="8"/>
  <c r="F3337" i="8"/>
  <c r="F2918" i="8"/>
  <c r="F5049" i="8"/>
  <c r="F5225" i="8"/>
  <c r="F2990" i="8"/>
  <c r="F5570" i="8"/>
  <c r="F4334" i="8"/>
  <c r="F5371" i="8"/>
  <c r="F4787" i="8"/>
  <c r="F5328" i="8"/>
  <c r="F4432" i="8"/>
  <c r="F4129" i="8"/>
  <c r="F4990" i="8"/>
  <c r="F2896" i="8"/>
  <c r="F4265" i="8"/>
  <c r="F3644" i="8"/>
  <c r="F3636" i="8"/>
  <c r="F5114" i="8"/>
  <c r="F4241" i="8"/>
  <c r="F3023" i="8"/>
  <c r="F3225" i="8"/>
  <c r="F5172" i="8"/>
  <c r="F5553" i="8"/>
  <c r="F4046" i="8"/>
  <c r="F4797" i="8"/>
  <c r="F4288" i="8"/>
  <c r="F3154" i="8"/>
  <c r="F4807" i="8"/>
  <c r="F4661" i="8"/>
  <c r="F6609" i="8"/>
  <c r="E6609" i="8"/>
  <c r="E6280" i="8"/>
  <c r="F6280" i="8"/>
  <c r="E6627" i="8"/>
  <c r="F6627" i="8"/>
  <c r="F6265" i="8"/>
  <c r="E6265" i="8"/>
  <c r="F6479" i="8"/>
  <c r="E6479" i="8"/>
  <c r="E6261" i="8"/>
  <c r="F6261" i="8"/>
  <c r="F5997" i="8"/>
  <c r="E5997" i="8"/>
  <c r="F6829" i="8"/>
  <c r="E6829" i="8"/>
  <c r="F6763" i="8"/>
  <c r="E6763" i="8"/>
  <c r="E6650" i="8"/>
  <c r="F6650" i="8"/>
  <c r="F6537" i="8"/>
  <c r="E6537" i="8"/>
  <c r="F6379" i="8"/>
  <c r="E6379" i="8"/>
  <c r="F6225" i="8"/>
  <c r="E6225" i="8"/>
  <c r="E5868" i="8"/>
  <c r="F5868" i="8"/>
  <c r="F6670" i="8"/>
  <c r="E6670" i="8"/>
  <c r="E7314" i="8"/>
  <c r="F7314" i="8"/>
  <c r="F6396" i="8"/>
  <c r="E6396" i="8"/>
  <c r="E6692" i="8"/>
  <c r="F6692" i="8"/>
  <c r="E6691" i="8"/>
  <c r="F6691" i="8"/>
  <c r="E6378" i="8"/>
  <c r="F6378" i="8"/>
  <c r="E6089" i="8"/>
  <c r="F6089" i="8"/>
  <c r="E6840" i="8"/>
  <c r="F6840" i="8"/>
  <c r="E6708" i="8"/>
  <c r="F6708" i="8"/>
  <c r="F6625" i="8"/>
  <c r="E6625" i="8"/>
  <c r="E6460" i="8"/>
  <c r="F6460" i="8"/>
  <c r="E6355" i="8"/>
  <c r="F6355" i="8"/>
  <c r="F7255" i="8"/>
  <c r="E7255" i="8"/>
  <c r="F6656" i="8"/>
  <c r="E6656" i="8"/>
  <c r="E6791" i="8"/>
  <c r="F6791" i="8"/>
  <c r="F6388" i="8"/>
  <c r="E6388" i="8"/>
  <c r="F6616" i="8"/>
  <c r="E6616" i="8"/>
  <c r="F6447" i="8"/>
  <c r="E6447" i="8"/>
  <c r="E6773" i="8"/>
  <c r="F6773" i="8"/>
  <c r="E6517" i="8"/>
  <c r="F6517" i="8"/>
  <c r="E6391" i="8"/>
  <c r="F6391" i="8"/>
  <c r="E6108" i="8"/>
  <c r="F6108" i="8"/>
  <c r="F7246" i="8"/>
  <c r="E7246" i="8"/>
  <c r="F6539" i="8"/>
  <c r="E6539" i="8"/>
  <c r="F6561" i="8"/>
  <c r="E6561" i="8"/>
  <c r="E6636" i="8"/>
  <c r="F6636" i="8"/>
  <c r="F6668" i="8"/>
  <c r="E6668" i="8"/>
  <c r="E6846" i="8"/>
  <c r="F6846" i="8"/>
  <c r="F6719" i="8"/>
  <c r="E6719" i="8"/>
  <c r="F6605" i="8"/>
  <c r="E6605" i="8"/>
  <c r="E6487" i="8"/>
  <c r="F6487" i="8"/>
  <c r="F6397" i="8"/>
  <c r="E6397" i="8"/>
  <c r="F6058" i="8"/>
  <c r="E6058" i="8"/>
  <c r="F7133" i="8"/>
  <c r="E7133" i="8"/>
  <c r="F7215" i="8"/>
  <c r="E7215" i="8"/>
  <c r="F6963" i="8"/>
  <c r="E6963" i="8"/>
  <c r="E6838" i="8"/>
  <c r="F6838" i="8"/>
  <c r="F6762" i="8"/>
  <c r="E6762" i="8"/>
  <c r="E6693" i="8"/>
  <c r="F6693" i="8"/>
  <c r="E6594" i="8"/>
  <c r="F6594" i="8"/>
  <c r="F6513" i="8"/>
  <c r="E6513" i="8"/>
  <c r="E6475" i="8"/>
  <c r="F6475" i="8"/>
  <c r="E6402" i="8"/>
  <c r="F6402" i="8"/>
  <c r="E6124" i="8"/>
  <c r="F6124" i="8"/>
  <c r="F6021" i="8"/>
  <c r="E6021" i="8"/>
  <c r="E5870" i="8"/>
  <c r="F5870" i="8"/>
  <c r="E7147" i="8"/>
  <c r="F7147" i="8"/>
  <c r="E7122" i="8"/>
  <c r="F7122" i="8"/>
  <c r="E8094" i="8"/>
  <c r="F8094" i="8"/>
  <c r="E6783" i="8"/>
  <c r="F6783" i="8"/>
  <c r="F6724" i="8"/>
  <c r="E6724" i="8"/>
  <c r="F6629" i="8"/>
  <c r="E6629" i="8"/>
  <c r="F6574" i="8"/>
  <c r="E6574" i="8"/>
  <c r="F6524" i="8"/>
  <c r="E6524" i="8"/>
  <c r="E6439" i="8"/>
  <c r="F6439" i="8"/>
  <c r="F6400" i="8"/>
  <c r="E6400" i="8"/>
  <c r="E6340" i="8"/>
  <c r="F6340" i="8"/>
  <c r="E6062" i="8"/>
  <c r="F6062" i="8"/>
  <c r="E7211" i="8"/>
  <c r="F7211" i="8"/>
  <c r="F6548" i="8"/>
  <c r="E6548" i="8"/>
  <c r="F6448" i="8"/>
  <c r="E6448" i="8"/>
  <c r="F6339" i="8"/>
  <c r="E6339" i="8"/>
  <c r="E6199" i="8"/>
  <c r="F6199" i="8"/>
  <c r="F6104" i="8"/>
  <c r="E6104" i="8"/>
  <c r="E5937" i="8"/>
  <c r="F5937" i="8"/>
  <c r="F7267" i="8"/>
  <c r="E7267" i="8"/>
  <c r="E6744" i="8"/>
  <c r="F6744" i="8"/>
  <c r="E6690" i="8"/>
  <c r="F6690" i="8"/>
  <c r="F6641" i="8"/>
  <c r="E6641" i="8"/>
  <c r="F6601" i="8"/>
  <c r="E6601" i="8"/>
  <c r="F6825" i="8"/>
  <c r="E6825" i="8"/>
  <c r="E6755" i="8"/>
  <c r="F6755" i="8"/>
  <c r="F6685" i="8"/>
  <c r="E6685" i="8"/>
  <c r="E6577" i="8"/>
  <c r="F6577" i="8"/>
  <c r="F6529" i="8"/>
  <c r="E6529" i="8"/>
  <c r="E6474" i="8"/>
  <c r="F6474" i="8"/>
  <c r="E6421" i="8"/>
  <c r="F6421" i="8"/>
  <c r="F6386" i="8"/>
  <c r="E6386" i="8"/>
  <c r="F6289" i="8"/>
  <c r="E6289" i="8"/>
  <c r="E6155" i="8"/>
  <c r="F6155" i="8"/>
  <c r="F5947" i="8"/>
  <c r="E5947" i="8"/>
  <c r="E7031" i="8"/>
  <c r="F7031" i="8"/>
  <c r="F5969" i="8"/>
  <c r="E5969" i="8"/>
  <c r="E5898" i="8"/>
  <c r="F5898" i="8"/>
  <c r="F7232" i="8"/>
  <c r="E7232" i="8"/>
  <c r="F6986" i="8"/>
  <c r="E6986" i="8"/>
  <c r="F8077" i="8"/>
  <c r="E8077" i="8"/>
  <c r="F6231" i="8"/>
  <c r="E6231" i="8"/>
  <c r="E6103" i="8"/>
  <c r="F6103" i="8"/>
  <c r="F5985" i="8"/>
  <c r="E5985" i="8"/>
  <c r="F7323" i="8"/>
  <c r="E7323" i="8"/>
  <c r="E7129" i="8"/>
  <c r="F7129" i="8"/>
  <c r="E8642" i="8"/>
  <c r="F8642" i="8"/>
  <c r="F5966" i="8"/>
  <c r="E5966" i="8"/>
  <c r="E7330" i="8"/>
  <c r="F7330" i="8"/>
  <c r="E7238" i="8"/>
  <c r="F7238" i="8"/>
  <c r="E7019" i="8"/>
  <c r="F7019" i="8"/>
  <c r="E7925" i="8"/>
  <c r="F7925" i="8"/>
  <c r="F5977" i="8"/>
  <c r="E5977" i="8"/>
  <c r="F7281" i="8"/>
  <c r="E7281" i="8"/>
  <c r="F7145" i="8"/>
  <c r="E7145" i="8"/>
  <c r="F8127" i="8"/>
  <c r="E8127" i="8"/>
  <c r="E6290" i="8"/>
  <c r="F6290" i="8"/>
  <c r="E6220" i="8"/>
  <c r="F6220" i="8"/>
  <c r="E6169" i="8"/>
  <c r="F6169" i="8"/>
  <c r="F6114" i="8"/>
  <c r="E6114" i="8"/>
  <c r="E6051" i="8"/>
  <c r="F6051" i="8"/>
  <c r="E5992" i="8"/>
  <c r="F5992" i="8"/>
  <c r="F5927" i="8"/>
  <c r="E5927" i="8"/>
  <c r="F5862" i="8"/>
  <c r="E5862" i="8"/>
  <c r="F7283" i="8"/>
  <c r="E7283" i="8"/>
  <c r="E7224" i="8"/>
  <c r="F7224" i="8"/>
  <c r="F7080" i="8"/>
  <c r="E7080" i="8"/>
  <c r="E6952" i="8"/>
  <c r="F6952" i="8"/>
  <c r="E8160" i="8"/>
  <c r="F8160" i="8"/>
  <c r="F6315" i="8"/>
  <c r="E6315" i="8"/>
  <c r="F6253" i="8"/>
  <c r="E6253" i="8"/>
  <c r="E6181" i="8"/>
  <c r="F6181" i="8"/>
  <c r="F6113" i="8"/>
  <c r="E6113" i="8"/>
  <c r="E6046" i="8"/>
  <c r="F6046" i="8"/>
  <c r="F5942" i="8"/>
  <c r="E5942" i="8"/>
  <c r="E5892" i="8"/>
  <c r="F5892" i="8"/>
  <c r="E7322" i="8"/>
  <c r="F7322" i="8"/>
  <c r="E7245" i="8"/>
  <c r="F7245" i="8"/>
  <c r="F7135" i="8"/>
  <c r="E7135" i="8"/>
  <c r="F7018" i="8"/>
  <c r="E7018" i="8"/>
  <c r="E8593" i="8"/>
  <c r="F8593" i="8"/>
  <c r="E8199" i="8"/>
  <c r="F8199" i="8"/>
  <c r="F6308" i="8"/>
  <c r="E6308" i="8"/>
  <c r="E6255" i="8"/>
  <c r="F6255" i="8"/>
  <c r="E6190" i="8"/>
  <c r="F6190" i="8"/>
  <c r="E6144" i="8"/>
  <c r="F6144" i="8"/>
  <c r="E6092" i="8"/>
  <c r="F6092" i="8"/>
  <c r="E6043" i="8"/>
  <c r="F6043" i="8"/>
  <c r="E5972" i="8"/>
  <c r="F5972" i="8"/>
  <c r="E5931" i="8"/>
  <c r="F5931" i="8"/>
  <c r="E5869" i="8"/>
  <c r="F5869" i="8"/>
  <c r="F7307" i="8"/>
  <c r="E7307" i="8"/>
  <c r="E7258" i="8"/>
  <c r="F7258" i="8"/>
  <c r="F7200" i="8"/>
  <c r="E7200" i="8"/>
  <c r="F7107" i="8"/>
  <c r="E7107" i="8"/>
  <c r="E6998" i="8"/>
  <c r="F6998" i="8"/>
  <c r="E8530" i="8"/>
  <c r="F8530" i="8"/>
  <c r="E6330" i="8"/>
  <c r="F6330" i="8"/>
  <c r="E6278" i="8"/>
  <c r="F6278" i="8"/>
  <c r="E6210" i="8"/>
  <c r="F6210" i="8"/>
  <c r="F6153" i="8"/>
  <c r="E6153" i="8"/>
  <c r="E6076" i="8"/>
  <c r="F6076" i="8"/>
  <c r="E6022" i="8"/>
  <c r="F6022" i="8"/>
  <c r="F5920" i="8"/>
  <c r="E5920" i="8"/>
  <c r="E5861" i="8"/>
  <c r="F5861" i="8"/>
  <c r="E7287" i="8"/>
  <c r="F7287" i="8"/>
  <c r="E7234" i="8"/>
  <c r="F7234" i="8"/>
  <c r="E7154" i="8"/>
  <c r="F7154" i="8"/>
  <c r="F7091" i="8"/>
  <c r="E7091" i="8"/>
  <c r="E6937" i="8"/>
  <c r="F6937" i="8"/>
  <c r="E8320" i="8"/>
  <c r="F8320" i="8"/>
  <c r="F7181" i="8"/>
  <c r="E7181" i="8"/>
  <c r="E7113" i="8"/>
  <c r="F7113" i="8"/>
  <c r="F7049" i="8"/>
  <c r="E7049" i="8"/>
  <c r="E6980" i="8"/>
  <c r="F6980" i="8"/>
  <c r="E6896" i="8"/>
  <c r="F6896" i="8"/>
  <c r="E8617" i="8"/>
  <c r="F8617" i="8"/>
  <c r="E7208" i="8"/>
  <c r="F7208" i="8"/>
  <c r="F7126" i="8"/>
  <c r="E7126" i="8"/>
  <c r="F7069" i="8"/>
  <c r="E7069" i="8"/>
  <c r="F7001" i="8"/>
  <c r="E7001" i="8"/>
  <c r="F6865" i="8"/>
  <c r="E6865" i="8"/>
  <c r="F8520" i="8"/>
  <c r="E8520" i="8"/>
  <c r="F7919" i="8"/>
  <c r="E7919" i="8"/>
  <c r="E7164" i="8"/>
  <c r="F7164" i="8"/>
  <c r="E7086" i="8"/>
  <c r="F7086" i="8"/>
  <c r="F7037" i="8"/>
  <c r="E7037" i="8"/>
  <c r="F6985" i="8"/>
  <c r="E6985" i="8"/>
  <c r="E6929" i="8"/>
  <c r="F6929" i="8"/>
  <c r="E8608" i="8"/>
  <c r="F8608" i="8"/>
  <c r="E8179" i="8"/>
  <c r="F8179" i="8"/>
  <c r="E7138" i="8"/>
  <c r="F7138" i="8"/>
  <c r="F7074" i="8"/>
  <c r="E7074" i="8"/>
  <c r="E6999" i="8"/>
  <c r="F6999" i="8"/>
  <c r="E6950" i="8"/>
  <c r="F6950" i="8"/>
  <c r="F7358" i="8"/>
  <c r="E7358" i="8"/>
  <c r="E8214" i="8"/>
  <c r="F8214" i="8"/>
  <c r="E8606" i="8"/>
  <c r="F8606" i="8"/>
  <c r="F8421" i="8"/>
  <c r="E8421" i="8"/>
  <c r="E8119" i="8"/>
  <c r="F8119" i="8"/>
  <c r="E8476" i="8"/>
  <c r="F8476" i="8"/>
  <c r="F8135" i="8"/>
  <c r="E8135" i="8"/>
  <c r="F8583" i="8"/>
  <c r="E8583" i="8"/>
  <c r="F8225" i="8"/>
  <c r="E8225" i="8"/>
  <c r="F8405" i="8"/>
  <c r="E8405" i="8"/>
  <c r="F7982" i="8"/>
  <c r="E7982" i="8"/>
  <c r="E6890" i="8"/>
  <c r="F6890" i="8"/>
  <c r="E8633" i="8"/>
  <c r="F8633" i="8"/>
  <c r="E8573" i="8"/>
  <c r="F8573" i="8"/>
  <c r="E8514" i="8"/>
  <c r="F8514" i="8"/>
  <c r="F8483" i="8"/>
  <c r="E8483" i="8"/>
  <c r="E8365" i="8"/>
  <c r="F8365" i="8"/>
  <c r="F8151" i="8"/>
  <c r="E8151" i="8"/>
  <c r="E8020" i="8"/>
  <c r="F8020" i="8"/>
  <c r="E6901" i="8"/>
  <c r="F6901" i="8"/>
  <c r="F8627" i="8"/>
  <c r="E8627" i="8"/>
  <c r="E8582" i="8"/>
  <c r="F8582" i="8"/>
  <c r="E8500" i="8"/>
  <c r="F8500" i="8"/>
  <c r="F8438" i="8"/>
  <c r="E8438" i="8"/>
  <c r="E8247" i="8"/>
  <c r="F8247" i="8"/>
  <c r="F7660" i="8"/>
  <c r="E7660" i="8"/>
  <c r="E8542" i="8"/>
  <c r="F8542" i="8"/>
  <c r="F8376" i="8"/>
  <c r="E8376" i="8"/>
  <c r="E8246" i="8"/>
  <c r="F8246" i="8"/>
  <c r="E8067" i="8"/>
  <c r="F8067" i="8"/>
  <c r="E6889" i="8"/>
  <c r="F6889" i="8"/>
  <c r="F8643" i="8"/>
  <c r="E8643" i="8"/>
  <c r="E8588" i="8"/>
  <c r="F8588" i="8"/>
  <c r="E8513" i="8"/>
  <c r="F8513" i="8"/>
  <c r="F8392" i="8"/>
  <c r="E8392" i="8"/>
  <c r="F8157" i="8"/>
  <c r="E8157" i="8"/>
  <c r="F8552" i="8"/>
  <c r="E8552" i="8"/>
  <c r="E8489" i="8"/>
  <c r="F8489" i="8"/>
  <c r="F8444" i="8"/>
  <c r="E8444" i="8"/>
  <c r="E8341" i="8"/>
  <c r="F8341" i="8"/>
  <c r="F8255" i="8"/>
  <c r="E8255" i="8"/>
  <c r="E8148" i="8"/>
  <c r="F8148" i="8"/>
  <c r="F7970" i="8"/>
  <c r="E7970" i="8"/>
  <c r="F8502" i="8"/>
  <c r="E8502" i="8"/>
  <c r="E8452" i="8"/>
  <c r="F8452" i="8"/>
  <c r="E8340" i="8"/>
  <c r="F8340" i="8"/>
  <c r="E8238" i="8"/>
  <c r="F8238" i="8"/>
  <c r="E8170" i="8"/>
  <c r="F8170" i="8"/>
  <c r="F8069" i="8"/>
  <c r="E8069" i="8"/>
  <c r="E8441" i="8"/>
  <c r="F8441" i="8"/>
  <c r="E8364" i="8"/>
  <c r="F8364" i="8"/>
  <c r="E8245" i="8"/>
  <c r="F8245" i="8"/>
  <c r="E8145" i="8"/>
  <c r="F8145" i="8"/>
  <c r="E8082" i="8"/>
  <c r="F8082" i="8"/>
  <c r="F7847" i="8"/>
  <c r="E7847" i="8"/>
  <c r="E8391" i="8"/>
  <c r="F8391" i="8"/>
  <c r="E8335" i="8"/>
  <c r="F8335" i="8"/>
  <c r="E8231" i="8"/>
  <c r="F8231" i="8"/>
  <c r="E8120" i="8"/>
  <c r="F8120" i="8"/>
  <c r="F8010" i="8"/>
  <c r="E8010" i="8"/>
  <c r="E8410" i="8"/>
  <c r="F8410" i="8"/>
  <c r="E8334" i="8"/>
  <c r="F8334" i="8"/>
  <c r="E8206" i="8"/>
  <c r="F8206" i="8"/>
  <c r="E8104" i="8"/>
  <c r="F8104" i="8"/>
  <c r="F8016" i="8"/>
  <c r="E8016" i="8"/>
  <c r="F7839" i="8"/>
  <c r="E7839" i="8"/>
  <c r="F8395" i="8"/>
  <c r="E8395" i="8"/>
  <c r="E8317" i="8"/>
  <c r="F8317" i="8"/>
  <c r="E8274" i="8"/>
  <c r="F8274" i="8"/>
  <c r="E8207" i="8"/>
  <c r="F8207" i="8"/>
  <c r="F8147" i="8"/>
  <c r="E8147" i="8"/>
  <c r="E8008" i="8"/>
  <c r="F8008" i="8"/>
  <c r="E7846" i="8"/>
  <c r="F7846" i="8"/>
  <c r="F8390" i="8"/>
  <c r="E8390" i="8"/>
  <c r="F8347" i="8"/>
  <c r="E8347" i="8"/>
  <c r="E8293" i="8"/>
  <c r="F8293" i="8"/>
  <c r="E8232" i="8"/>
  <c r="F8232" i="8"/>
  <c r="F8167" i="8"/>
  <c r="E8167" i="8"/>
  <c r="E8128" i="8"/>
  <c r="F8128" i="8"/>
  <c r="F8037" i="8"/>
  <c r="E8037" i="8"/>
  <c r="E7908" i="8"/>
  <c r="F7908" i="8"/>
  <c r="E7993" i="8"/>
  <c r="F7993" i="8"/>
  <c r="F7942" i="8"/>
  <c r="E7942" i="8"/>
  <c r="E7759" i="8"/>
  <c r="F7759" i="8"/>
  <c r="E8057" i="8"/>
  <c r="F8057" i="8"/>
  <c r="E7990" i="8"/>
  <c r="F7990" i="8"/>
  <c r="E7868" i="8"/>
  <c r="F7868" i="8"/>
  <c r="F7379" i="8"/>
  <c r="E7379" i="8"/>
  <c r="E8000" i="8"/>
  <c r="F8000" i="8"/>
  <c r="E7933" i="8"/>
  <c r="F7933" i="8"/>
  <c r="E7740" i="8"/>
  <c r="F7740" i="8"/>
  <c r="F7999" i="8"/>
  <c r="E7999" i="8"/>
  <c r="E7931" i="8"/>
  <c r="F7931" i="8"/>
  <c r="E7816" i="8"/>
  <c r="F7816" i="8"/>
  <c r="E7531" i="8"/>
  <c r="F7531" i="8"/>
  <c r="F8034" i="8"/>
  <c r="E8034" i="8"/>
  <c r="F7948" i="8"/>
  <c r="E7948" i="8"/>
  <c r="E7907" i="8"/>
  <c r="F7907" i="8"/>
  <c r="E7842" i="8"/>
  <c r="F7842" i="8"/>
  <c r="F7766" i="8"/>
  <c r="E7766" i="8"/>
  <c r="E7392" i="8"/>
  <c r="F7392" i="8"/>
  <c r="E7894" i="8"/>
  <c r="F7894" i="8"/>
  <c r="E7814" i="8"/>
  <c r="F7814" i="8"/>
  <c r="F7654" i="8"/>
  <c r="E7654" i="8"/>
  <c r="E7896" i="8"/>
  <c r="F7896" i="8"/>
  <c r="E7824" i="8"/>
  <c r="F7824" i="8"/>
  <c r="F7427" i="8"/>
  <c r="E7427" i="8"/>
  <c r="F7882" i="8"/>
  <c r="E7882" i="8"/>
  <c r="E7762" i="8"/>
  <c r="F7762" i="8"/>
  <c r="F7598" i="8"/>
  <c r="E7598" i="8"/>
  <c r="F7890" i="8"/>
  <c r="E7890" i="8"/>
  <c r="E7801" i="8"/>
  <c r="F7801" i="8"/>
  <c r="E7749" i="8"/>
  <c r="F7749" i="8"/>
  <c r="E7706" i="8"/>
  <c r="F7706" i="8"/>
  <c r="E7653" i="8"/>
  <c r="F7653" i="8"/>
  <c r="E7584" i="8"/>
  <c r="F7584" i="8"/>
  <c r="E7385" i="8"/>
  <c r="F7385" i="8"/>
  <c r="F7709" i="8"/>
  <c r="E7709" i="8"/>
  <c r="E7639" i="8"/>
  <c r="F7639" i="8"/>
  <c r="F7526" i="8"/>
  <c r="E7526" i="8"/>
  <c r="F7792" i="8"/>
  <c r="E7792" i="8"/>
  <c r="E7713" i="8"/>
  <c r="F7713" i="8"/>
  <c r="E7476" i="8"/>
  <c r="F7476" i="8"/>
  <c r="F7771" i="8"/>
  <c r="E7771" i="8"/>
  <c r="F7708" i="8"/>
  <c r="E7708" i="8"/>
  <c r="E7543" i="8"/>
  <c r="F7543" i="8"/>
  <c r="E7783" i="8"/>
  <c r="F7783" i="8"/>
  <c r="E7716" i="8"/>
  <c r="F7716" i="8"/>
  <c r="E7634" i="8"/>
  <c r="F7634" i="8"/>
  <c r="F7569" i="8"/>
  <c r="E7569" i="8"/>
  <c r="E7455" i="8"/>
  <c r="F7455" i="8"/>
  <c r="E7661" i="8"/>
  <c r="F7661" i="8"/>
  <c r="F7607" i="8"/>
  <c r="E7607" i="8"/>
  <c r="F7490" i="8"/>
  <c r="E7490" i="8"/>
  <c r="F7405" i="8"/>
  <c r="E7405" i="8"/>
  <c r="F7633" i="8"/>
  <c r="E7633" i="8"/>
  <c r="F7571" i="8"/>
  <c r="E7571" i="8"/>
  <c r="E7430" i="8"/>
  <c r="F7430" i="8"/>
  <c r="E7638" i="8"/>
  <c r="F7638" i="8"/>
  <c r="F7560" i="8"/>
  <c r="E7560" i="8"/>
  <c r="F7494" i="8"/>
  <c r="E7494" i="8"/>
  <c r="F7393" i="8"/>
  <c r="E7393" i="8"/>
  <c r="E7549" i="8"/>
  <c r="F7549" i="8"/>
  <c r="E7500" i="8"/>
  <c r="F7500" i="8"/>
  <c r="E7422" i="8"/>
  <c r="F7422" i="8"/>
  <c r="E7374" i="8"/>
  <c r="F7374" i="8"/>
  <c r="E7529" i="8"/>
  <c r="F7529" i="8"/>
  <c r="F7459" i="8"/>
  <c r="E7459" i="8"/>
  <c r="F7375" i="8"/>
  <c r="E7375" i="8"/>
  <c r="F7522" i="8"/>
  <c r="E7522" i="8"/>
  <c r="E7464" i="8"/>
  <c r="F7464" i="8"/>
  <c r="E7400" i="8"/>
  <c r="F7400" i="8"/>
  <c r="F7510" i="8"/>
  <c r="E7510" i="8"/>
  <c r="E7446" i="8"/>
  <c r="F7446" i="8"/>
  <c r="E7373" i="8"/>
  <c r="F7373" i="8"/>
  <c r="F6172" i="8"/>
  <c r="E6172" i="8"/>
  <c r="E6818" i="8"/>
  <c r="F6818" i="8"/>
  <c r="F6367" i="8"/>
  <c r="E6367" i="8"/>
  <c r="E6369" i="8"/>
  <c r="F6369" i="8"/>
  <c r="E5933" i="8"/>
  <c r="F5933" i="8"/>
  <c r="E6326" i="8"/>
  <c r="F6326" i="8"/>
  <c r="F6306" i="8"/>
  <c r="E6306" i="8"/>
  <c r="F6500" i="8"/>
  <c r="E6500" i="8"/>
  <c r="E6381" i="8"/>
  <c r="F6381" i="8"/>
  <c r="F6715" i="8"/>
  <c r="E6715" i="8"/>
  <c r="F5987" i="8"/>
  <c r="E5987" i="8"/>
  <c r="E6835" i="8"/>
  <c r="F6835" i="8"/>
  <c r="F6471" i="8"/>
  <c r="E6471" i="8"/>
  <c r="E5860" i="8"/>
  <c r="F5860" i="8"/>
  <c r="F6780" i="8"/>
  <c r="E6780" i="8"/>
  <c r="E6566" i="8"/>
  <c r="F6566" i="8"/>
  <c r="F6313" i="8"/>
  <c r="E6313" i="8"/>
  <c r="E6435" i="8"/>
  <c r="F6435" i="8"/>
  <c r="E5897" i="8"/>
  <c r="F5897" i="8"/>
  <c r="E6591" i="8"/>
  <c r="F6591" i="8"/>
  <c r="E6570" i="8"/>
  <c r="F6570" i="8"/>
  <c r="E6377" i="8"/>
  <c r="F6377" i="8"/>
  <c r="E5875" i="8"/>
  <c r="F5875" i="8"/>
  <c r="F7210" i="8"/>
  <c r="E7210" i="8"/>
  <c r="F6098" i="8"/>
  <c r="E6098" i="8"/>
  <c r="E7079" i="8"/>
  <c r="F7079" i="8"/>
  <c r="E7316" i="8"/>
  <c r="F7316" i="8"/>
  <c r="F6071" i="8"/>
  <c r="E6071" i="8"/>
  <c r="F6359" i="8"/>
  <c r="E6359" i="8"/>
  <c r="F6161" i="8"/>
  <c r="E6161" i="8"/>
  <c r="E5925" i="8"/>
  <c r="F5925" i="8"/>
  <c r="E7070" i="8"/>
  <c r="F7070" i="8"/>
  <c r="F6298" i="8"/>
  <c r="E6298" i="8"/>
  <c r="E6097" i="8"/>
  <c r="F6097" i="8"/>
  <c r="E5885" i="8"/>
  <c r="F5885" i="8"/>
  <c r="F7013" i="8"/>
  <c r="E7013" i="8"/>
  <c r="E6237" i="8"/>
  <c r="F6237" i="8"/>
  <c r="E6032" i="8"/>
  <c r="F6032" i="8"/>
  <c r="E7305" i="8"/>
  <c r="F7305" i="8"/>
  <c r="E6989" i="8"/>
  <c r="F6989" i="8"/>
  <c r="E6206" i="8"/>
  <c r="F6206" i="8"/>
  <c r="F5894" i="8"/>
  <c r="E5894" i="8"/>
  <c r="F7149" i="8"/>
  <c r="E7149" i="8"/>
  <c r="E7176" i="8"/>
  <c r="F7176" i="8"/>
  <c r="E6968" i="8"/>
  <c r="F6968" i="8"/>
  <c r="E7201" i="8"/>
  <c r="F7201" i="8"/>
  <c r="F6859" i="8"/>
  <c r="E6859" i="8"/>
  <c r="E7084" i="8"/>
  <c r="F7084" i="8"/>
  <c r="E8553" i="8"/>
  <c r="F8553" i="8"/>
  <c r="E6996" i="8"/>
  <c r="F6996" i="8"/>
  <c r="E8564" i="8"/>
  <c r="F8564" i="8"/>
  <c r="F8463" i="8"/>
  <c r="E8463" i="8"/>
  <c r="F8188" i="8"/>
  <c r="E8188" i="8"/>
  <c r="F6884" i="8"/>
  <c r="E6884" i="8"/>
  <c r="E8472" i="8"/>
  <c r="F8472" i="8"/>
  <c r="E7984" i="8"/>
  <c r="F7984" i="8"/>
  <c r="F8491" i="8"/>
  <c r="E8491" i="8"/>
  <c r="E8537" i="8"/>
  <c r="F8537" i="8"/>
  <c r="E6882" i="8"/>
  <c r="F6882" i="8"/>
  <c r="E8503" i="8"/>
  <c r="F8503" i="8"/>
  <c r="F8487" i="8"/>
  <c r="E8487" i="8"/>
  <c r="F8126" i="8"/>
  <c r="E8126" i="8"/>
  <c r="E8323" i="8"/>
  <c r="F8323" i="8"/>
  <c r="E8435" i="8"/>
  <c r="F8435" i="8"/>
  <c r="F8241" i="8"/>
  <c r="E8241" i="8"/>
  <c r="E8386" i="8"/>
  <c r="F8386" i="8"/>
  <c r="E8114" i="8"/>
  <c r="F8114" i="8"/>
  <c r="E8203" i="8"/>
  <c r="F8203" i="8"/>
  <c r="E8387" i="8"/>
  <c r="F8387" i="8"/>
  <c r="E8138" i="8"/>
  <c r="F8138" i="8"/>
  <c r="E8385" i="8"/>
  <c r="F8385" i="8"/>
  <c r="E8224" i="8"/>
  <c r="F8224" i="8"/>
  <c r="F7881" i="8"/>
  <c r="E7881" i="8"/>
  <c r="E7697" i="8"/>
  <c r="F7697" i="8"/>
  <c r="F7817" i="8"/>
  <c r="E7817" i="8"/>
  <c r="E7703" i="8"/>
  <c r="F7703" i="8"/>
  <c r="E7450" i="8"/>
  <c r="F7450" i="8"/>
  <c r="E7835" i="8"/>
  <c r="F7835" i="8"/>
  <c r="F7621" i="8"/>
  <c r="E7621" i="8"/>
  <c r="E7844" i="8"/>
  <c r="F7844" i="8"/>
  <c r="E7799" i="8"/>
  <c r="F7799" i="8"/>
  <c r="E7580" i="8"/>
  <c r="F7580" i="8"/>
  <c r="F7635" i="8"/>
  <c r="E7635" i="8"/>
  <c r="E7401" i="8"/>
  <c r="F7401" i="8"/>
  <c r="E7781" i="8"/>
  <c r="F7781" i="8"/>
  <c r="E7432" i="8"/>
  <c r="F7432" i="8"/>
  <c r="F7473" i="8"/>
  <c r="E7473" i="8"/>
  <c r="E7415" i="8"/>
  <c r="F7415" i="8"/>
  <c r="E7390" i="8"/>
  <c r="F7390" i="8"/>
  <c r="E7365" i="8"/>
  <c r="F7365" i="8"/>
  <c r="F7519" i="8"/>
  <c r="E7519" i="8"/>
  <c r="F7441" i="8"/>
  <c r="E7441" i="8"/>
  <c r="E5150" i="8"/>
  <c r="F5150" i="8"/>
  <c r="E5622" i="8"/>
  <c r="F5622" i="8"/>
  <c r="E4857" i="8"/>
  <c r="F4857" i="8"/>
  <c r="E3851" i="8"/>
  <c r="F3851" i="8"/>
  <c r="E4231" i="8"/>
  <c r="F4231" i="8"/>
  <c r="E4523" i="8"/>
  <c r="F4523" i="8"/>
  <c r="E4940" i="8"/>
  <c r="F4940" i="8"/>
  <c r="E5419" i="8"/>
  <c r="F5419" i="8"/>
  <c r="E5844" i="8"/>
  <c r="F5844" i="8"/>
  <c r="E3470" i="8"/>
  <c r="F3470" i="8"/>
  <c r="E5074" i="8"/>
  <c r="F5074" i="8"/>
  <c r="E4016" i="8"/>
  <c r="F4016" i="8"/>
  <c r="E5706" i="8"/>
  <c r="F5706" i="8"/>
  <c r="E4756" i="8"/>
  <c r="F4756" i="8"/>
  <c r="E5590" i="8"/>
  <c r="F5590" i="8"/>
  <c r="E5152" i="8"/>
  <c r="F5152" i="8"/>
  <c r="E4431" i="8"/>
  <c r="F4431" i="8"/>
  <c r="E3495" i="8"/>
  <c r="F3495" i="8"/>
  <c r="E4763" i="8"/>
  <c r="F4763" i="8"/>
  <c r="E3779" i="8"/>
  <c r="F3779" i="8"/>
  <c r="E4666" i="8"/>
  <c r="F4666" i="8"/>
  <c r="E4079" i="8"/>
  <c r="F4079" i="8"/>
  <c r="E3749" i="8"/>
  <c r="F3749" i="8"/>
  <c r="E4255" i="8"/>
  <c r="F4255" i="8"/>
  <c r="E4299" i="8"/>
  <c r="F4299" i="8"/>
  <c r="E4212" i="8"/>
  <c r="F4212" i="8"/>
  <c r="E4496" i="8"/>
  <c r="F4496" i="8"/>
  <c r="E3076" i="8"/>
  <c r="F3076" i="8"/>
  <c r="E3603" i="8"/>
  <c r="F3603" i="8"/>
  <c r="E3904" i="8"/>
  <c r="F3904" i="8"/>
  <c r="E3956" i="8"/>
  <c r="F3956" i="8"/>
  <c r="E2938" i="8"/>
  <c r="F2938" i="8"/>
  <c r="E3305" i="8"/>
  <c r="F3305" i="8"/>
  <c r="E4549" i="8"/>
  <c r="F4549" i="8"/>
  <c r="E5830" i="8"/>
  <c r="F5830" i="8"/>
  <c r="E5604" i="8"/>
  <c r="F5604" i="8"/>
  <c r="E6849" i="8"/>
  <c r="F6849" i="8"/>
  <c r="F6215" i="8"/>
  <c r="E6215" i="8"/>
  <c r="F6705" i="8"/>
  <c r="E6705" i="8"/>
  <c r="F6102" i="8"/>
  <c r="E6102" i="8"/>
  <c r="E6152" i="8"/>
  <c r="F6152" i="8"/>
  <c r="E5863" i="8"/>
  <c r="F5863" i="8"/>
  <c r="E6433" i="8"/>
  <c r="F6433" i="8"/>
  <c r="F6764" i="8"/>
  <c r="E6764" i="8"/>
  <c r="E6477" i="8"/>
  <c r="F6477" i="8"/>
  <c r="E6143" i="8"/>
  <c r="F6143" i="8"/>
  <c r="F6807" i="8"/>
  <c r="E6807" i="8"/>
  <c r="F5944" i="8"/>
  <c r="E5944" i="8"/>
  <c r="E6823" i="8"/>
  <c r="F6823" i="8"/>
  <c r="E6498" i="8"/>
  <c r="F6498" i="8"/>
  <c r="F5984" i="8"/>
  <c r="E5984" i="8"/>
  <c r="E7016" i="8"/>
  <c r="F7016" i="8"/>
  <c r="E6695" i="8"/>
  <c r="F6695" i="8"/>
  <c r="E6432" i="8"/>
  <c r="F6432" i="8"/>
  <c r="E7142" i="8"/>
  <c r="F7142" i="8"/>
  <c r="E6187" i="8"/>
  <c r="F6187" i="8"/>
  <c r="E6714" i="8"/>
  <c r="F6714" i="8"/>
  <c r="E6586" i="8"/>
  <c r="F6586" i="8"/>
  <c r="E6563" i="8"/>
  <c r="F6563" i="8"/>
  <c r="E6374" i="8"/>
  <c r="F6374" i="8"/>
  <c r="E6073" i="8"/>
  <c r="F6073" i="8"/>
  <c r="E6956" i="8"/>
  <c r="F6956" i="8"/>
  <c r="E6068" i="8"/>
  <c r="F6068" i="8"/>
  <c r="F6044" i="8"/>
  <c r="E6044" i="8"/>
  <c r="E6972" i="8"/>
  <c r="F6972" i="8"/>
  <c r="E7063" i="8"/>
  <c r="F7063" i="8"/>
  <c r="E6207" i="8"/>
  <c r="F6207" i="8"/>
  <c r="F5986" i="8"/>
  <c r="E5986" i="8"/>
  <c r="E7262" i="8"/>
  <c r="F7262" i="8"/>
  <c r="E6350" i="8"/>
  <c r="F6350" i="8"/>
  <c r="F6002" i="8"/>
  <c r="E6002" i="8"/>
  <c r="F7217" i="8"/>
  <c r="E7217" i="8"/>
  <c r="F6294" i="8"/>
  <c r="E6294" i="8"/>
  <c r="F6018" i="8"/>
  <c r="E6018" i="8"/>
  <c r="E7237" i="8"/>
  <c r="F7237" i="8"/>
  <c r="E8195" i="8"/>
  <c r="F8195" i="8"/>
  <c r="F6134" i="8"/>
  <c r="E6134" i="8"/>
  <c r="F5891" i="8"/>
  <c r="E5891" i="8"/>
  <c r="F7144" i="8"/>
  <c r="E7144" i="8"/>
  <c r="F6907" i="8"/>
  <c r="E6907" i="8"/>
  <c r="E7030" i="8"/>
  <c r="F7030" i="8"/>
  <c r="E7192" i="8"/>
  <c r="F7192" i="8"/>
  <c r="F8645" i="8"/>
  <c r="E8645" i="8"/>
  <c r="E7141" i="8"/>
  <c r="F7141" i="8"/>
  <c r="F6965" i="8"/>
  <c r="E6965" i="8"/>
  <c r="F7103" i="8"/>
  <c r="E7103" i="8"/>
  <c r="E8649" i="8"/>
  <c r="F8649" i="8"/>
  <c r="E8327" i="8"/>
  <c r="F8327" i="8"/>
  <c r="F7585" i="8"/>
  <c r="E7585" i="8"/>
  <c r="E6934" i="8"/>
  <c r="F6934" i="8"/>
  <c r="E8506" i="8"/>
  <c r="F8506" i="8"/>
  <c r="E8300" i="8"/>
  <c r="F8300" i="8"/>
  <c r="E8618" i="8"/>
  <c r="F8618" i="8"/>
  <c r="E8194" i="8"/>
  <c r="F8194" i="8"/>
  <c r="F8220" i="8"/>
  <c r="E8220" i="8"/>
  <c r="E8629" i="8"/>
  <c r="F8629" i="8"/>
  <c r="F8029" i="8"/>
  <c r="E8029" i="8"/>
  <c r="E8428" i="8"/>
  <c r="F8428" i="8"/>
  <c r="E8108" i="8"/>
  <c r="F8108" i="8"/>
  <c r="F8318" i="8"/>
  <c r="E8318" i="8"/>
  <c r="E8003" i="8"/>
  <c r="F8003" i="8"/>
  <c r="E8133" i="8"/>
  <c r="F8133" i="8"/>
  <c r="F8379" i="8"/>
  <c r="E8379" i="8"/>
  <c r="E7972" i="8"/>
  <c r="F7972" i="8"/>
  <c r="E8191" i="8"/>
  <c r="F8191" i="8"/>
  <c r="E8383" i="8"/>
  <c r="F8383" i="8"/>
  <c r="E8190" i="8"/>
  <c r="F8190" i="8"/>
  <c r="E7707" i="8"/>
  <c r="F7707" i="8"/>
  <c r="E8280" i="8"/>
  <c r="F8280" i="8"/>
  <c r="F8088" i="8"/>
  <c r="E8088" i="8"/>
  <c r="E7924" i="8"/>
  <c r="F7924" i="8"/>
  <c r="E7812" i="8"/>
  <c r="F7812" i="8"/>
  <c r="F7888" i="8"/>
  <c r="E7888" i="8"/>
  <c r="F7913" i="8"/>
  <c r="E7913" i="8"/>
  <c r="F8025" i="8"/>
  <c r="E8025" i="8"/>
  <c r="F7829" i="8"/>
  <c r="E7829" i="8"/>
  <c r="E7764" i="8"/>
  <c r="F7764" i="8"/>
  <c r="F7813" i="8"/>
  <c r="E7813" i="8"/>
  <c r="F7728" i="8"/>
  <c r="E7728" i="8"/>
  <c r="E7793" i="8"/>
  <c r="F7793" i="8"/>
  <c r="F7696" i="8"/>
  <c r="E7696" i="8"/>
  <c r="E7367" i="8"/>
  <c r="F7367" i="8"/>
  <c r="F7465" i="8"/>
  <c r="E7465" i="8"/>
  <c r="E7383" i="8"/>
  <c r="F7383" i="8"/>
  <c r="E7421" i="8"/>
  <c r="F7421" i="8"/>
  <c r="E7615" i="8"/>
  <c r="F7615" i="8"/>
  <c r="E7426" i="8"/>
  <c r="F7426" i="8"/>
  <c r="E7469" i="8"/>
  <c r="F7469" i="8"/>
  <c r="E7523" i="8"/>
  <c r="F7523" i="8"/>
  <c r="E7628" i="8"/>
  <c r="F7628" i="8"/>
  <c r="E7462" i="8"/>
  <c r="F7462" i="8"/>
  <c r="E7484" i="8"/>
  <c r="F7484" i="8"/>
  <c r="F7513" i="8"/>
  <c r="E7513" i="8"/>
  <c r="F7559" i="8"/>
  <c r="E7559" i="8"/>
  <c r="F7380" i="8"/>
  <c r="E7380" i="8"/>
  <c r="E7363" i="8"/>
  <c r="F7363" i="8"/>
  <c r="F3223" i="8"/>
  <c r="F4530" i="8"/>
  <c r="F4889" i="8"/>
  <c r="F3872" i="8"/>
  <c r="F2864" i="8"/>
  <c r="F3715" i="8"/>
  <c r="F3519" i="8"/>
  <c r="F3674" i="8"/>
  <c r="F2878" i="8"/>
  <c r="F4515" i="8"/>
  <c r="F4191" i="8"/>
  <c r="F4808" i="8"/>
  <c r="E5143" i="8"/>
  <c r="F5143" i="8"/>
  <c r="E4280" i="8"/>
  <c r="F4280" i="8"/>
  <c r="E4477" i="8"/>
  <c r="F4477" i="8"/>
  <c r="E5253" i="8"/>
  <c r="F5253" i="8"/>
  <c r="E5759" i="8"/>
  <c r="F5759" i="8"/>
  <c r="E3087" i="8"/>
  <c r="F3087" i="8"/>
  <c r="E4847" i="8"/>
  <c r="F4847" i="8"/>
  <c r="E4518" i="8"/>
  <c r="F4518" i="8"/>
  <c r="E4595" i="8"/>
  <c r="F4595" i="8"/>
  <c r="E5091" i="8"/>
  <c r="F5091" i="8"/>
  <c r="E4550" i="8"/>
  <c r="F4550" i="8"/>
  <c r="E3881" i="8"/>
  <c r="F3881" i="8"/>
  <c r="E3917" i="8"/>
  <c r="F3917" i="8"/>
  <c r="E4566" i="8"/>
  <c r="F4566" i="8"/>
  <c r="E4602" i="8"/>
  <c r="F4602" i="8"/>
  <c r="E5181" i="8"/>
  <c r="F5181" i="8"/>
  <c r="E4363" i="8"/>
  <c r="F4363" i="8"/>
  <c r="E3057" i="8"/>
  <c r="F3057" i="8"/>
  <c r="E4218" i="8"/>
  <c r="F4218" i="8"/>
  <c r="E4798" i="8"/>
  <c r="F4798" i="8"/>
  <c r="E5738" i="8"/>
  <c r="F5738" i="8"/>
  <c r="E5223" i="8"/>
  <c r="F5223" i="8"/>
  <c r="E4012" i="8"/>
  <c r="F4012" i="8"/>
  <c r="E5486" i="8"/>
  <c r="F5486" i="8"/>
  <c r="E4175" i="8"/>
  <c r="F4175" i="8"/>
  <c r="E4686" i="8"/>
  <c r="F4686" i="8"/>
  <c r="E3821" i="8"/>
  <c r="F3821" i="8"/>
  <c r="E4104" i="8"/>
  <c r="F4104" i="8"/>
  <c r="E4714" i="8"/>
  <c r="F4714" i="8"/>
  <c r="E4146" i="8"/>
  <c r="F4146" i="8"/>
  <c r="E5083" i="8"/>
  <c r="F5083" i="8"/>
  <c r="E4794" i="8"/>
  <c r="F4794" i="8"/>
  <c r="E3639" i="8"/>
  <c r="F3639" i="8"/>
  <c r="E5079" i="8"/>
  <c r="F5079" i="8"/>
  <c r="E4042" i="8"/>
  <c r="F4042" i="8"/>
  <c r="E4346" i="8"/>
  <c r="F4346" i="8"/>
  <c r="E3568" i="8"/>
  <c r="F3568" i="8"/>
  <c r="E3658" i="8"/>
  <c r="F3658" i="8"/>
  <c r="E3350" i="8"/>
  <c r="F3350" i="8"/>
  <c r="E3690" i="8"/>
  <c r="F3690" i="8"/>
  <c r="E3116" i="8"/>
  <c r="F3116" i="8"/>
  <c r="E5219" i="8"/>
  <c r="F5219" i="8"/>
  <c r="E3542" i="8"/>
  <c r="F3542" i="8"/>
  <c r="E2917" i="8"/>
  <c r="F2917" i="8"/>
  <c r="E3474" i="8"/>
  <c r="F3474" i="8"/>
  <c r="E3137" i="8"/>
  <c r="F3137" i="8"/>
  <c r="E4208" i="8"/>
  <c r="F4208" i="8"/>
  <c r="E3240" i="8"/>
  <c r="F3240" i="8"/>
  <c r="E5078" i="8"/>
  <c r="F5078" i="8"/>
  <c r="E3701" i="8"/>
  <c r="F3701" i="8"/>
  <c r="E3290" i="8"/>
  <c r="F3290" i="8"/>
  <c r="E5626" i="8"/>
  <c r="F5626" i="8"/>
  <c r="E5854" i="8"/>
  <c r="F5854" i="8"/>
  <c r="E5428" i="8"/>
  <c r="F5428" i="8"/>
  <c r="E5644" i="8"/>
  <c r="F5644" i="8"/>
  <c r="E3056" i="8"/>
  <c r="F3056" i="8"/>
  <c r="E4384" i="8"/>
  <c r="F4384" i="8"/>
  <c r="E2916" i="8"/>
  <c r="F2916" i="8"/>
  <c r="E5715" i="8"/>
  <c r="F5715" i="8"/>
  <c r="E4865" i="8"/>
  <c r="F4865" i="8"/>
  <c r="E5030" i="8"/>
  <c r="F5030" i="8"/>
  <c r="E4972" i="8"/>
  <c r="F4972" i="8"/>
  <c r="E4026" i="8"/>
  <c r="F4026" i="8"/>
  <c r="E6505" i="8"/>
  <c r="F6505" i="8"/>
  <c r="E6946" i="8"/>
  <c r="F6946" i="8"/>
  <c r="E7229" i="8"/>
  <c r="F7229" i="8"/>
  <c r="E6592" i="8"/>
  <c r="F6592" i="8"/>
  <c r="F6090" i="8"/>
  <c r="E6090" i="8"/>
  <c r="E6717" i="8"/>
  <c r="F6717" i="8"/>
  <c r="E6525" i="8"/>
  <c r="F6525" i="8"/>
  <c r="F6681" i="8"/>
  <c r="E6681" i="8"/>
  <c r="E6212" i="8"/>
  <c r="F6212" i="8"/>
  <c r="E6745" i="8"/>
  <c r="F6745" i="8"/>
  <c r="E6813" i="8"/>
  <c r="F6813" i="8"/>
  <c r="E6296" i="8"/>
  <c r="F6296" i="8"/>
  <c r="F6833" i="8"/>
  <c r="E6833" i="8"/>
  <c r="E6800" i="8"/>
  <c r="F6800" i="8"/>
  <c r="E6443" i="8"/>
  <c r="F6443" i="8"/>
  <c r="E7148" i="8"/>
  <c r="F7148" i="8"/>
  <c r="F6748" i="8"/>
  <c r="E6748" i="8"/>
  <c r="F6495" i="8"/>
  <c r="E6495" i="8"/>
  <c r="E6101" i="8"/>
  <c r="F6101" i="8"/>
  <c r="E7339" i="8"/>
  <c r="F7339" i="8"/>
  <c r="F6686" i="8"/>
  <c r="E6686" i="8"/>
  <c r="F6512" i="8"/>
  <c r="E6512" i="8"/>
  <c r="F6233" i="8"/>
  <c r="E6233" i="8"/>
  <c r="F6503" i="8"/>
  <c r="E6503" i="8"/>
  <c r="E6182" i="8"/>
  <c r="F6182" i="8"/>
  <c r="E6992" i="8"/>
  <c r="F6992" i="8"/>
  <c r="F6624" i="8"/>
  <c r="E6624" i="8"/>
  <c r="F6732" i="8"/>
  <c r="E6732" i="8"/>
  <c r="F6506" i="8"/>
  <c r="E6506" i="8"/>
  <c r="E6370" i="8"/>
  <c r="F6370" i="8"/>
  <c r="E7345" i="8"/>
  <c r="F7345" i="8"/>
  <c r="E7294" i="8"/>
  <c r="F7294" i="8"/>
  <c r="F6299" i="8"/>
  <c r="E6299" i="8"/>
  <c r="F5908" i="8"/>
  <c r="E5908" i="8"/>
  <c r="E6035" i="8"/>
  <c r="F6035" i="8"/>
  <c r="F7156" i="8"/>
  <c r="E7156" i="8"/>
  <c r="E5900" i="8"/>
  <c r="F5900" i="8"/>
  <c r="F6334" i="8"/>
  <c r="E6334" i="8"/>
  <c r="E6201" i="8"/>
  <c r="F6201" i="8"/>
  <c r="E6019" i="8"/>
  <c r="F6019" i="8"/>
  <c r="E7335" i="8"/>
  <c r="F7335" i="8"/>
  <c r="F7020" i="8"/>
  <c r="E7020" i="8"/>
  <c r="F6341" i="8"/>
  <c r="E6341" i="8"/>
  <c r="E6158" i="8"/>
  <c r="F6158" i="8"/>
  <c r="E5926" i="8"/>
  <c r="F5926" i="8"/>
  <c r="E7188" i="8"/>
  <c r="F7188" i="8"/>
  <c r="E8535" i="8"/>
  <c r="F8535" i="8"/>
  <c r="E6292" i="8"/>
  <c r="F6292" i="8"/>
  <c r="E6135" i="8"/>
  <c r="F6135" i="8"/>
  <c r="E5955" i="8"/>
  <c r="F5955" i="8"/>
  <c r="E7300" i="8"/>
  <c r="F7300" i="8"/>
  <c r="F7062" i="8"/>
  <c r="E7062" i="8"/>
  <c r="E6307" i="8"/>
  <c r="F6307" i="8"/>
  <c r="F6128" i="8"/>
  <c r="E6128" i="8"/>
  <c r="E5995" i="8"/>
  <c r="F5995" i="8"/>
  <c r="E7280" i="8"/>
  <c r="F7280" i="8"/>
  <c r="F7038" i="8"/>
  <c r="E7038" i="8"/>
  <c r="F7166" i="8"/>
  <c r="E7166" i="8"/>
  <c r="E6954" i="8"/>
  <c r="F6954" i="8"/>
  <c r="E7182" i="8"/>
  <c r="F7182" i="8"/>
  <c r="E6945" i="8"/>
  <c r="F6945" i="8"/>
  <c r="F7195" i="8"/>
  <c r="E7195" i="8"/>
  <c r="F7028" i="8"/>
  <c r="E7028" i="8"/>
  <c r="E8529" i="8"/>
  <c r="F8529" i="8"/>
  <c r="E7051" i="8"/>
  <c r="F7051" i="8"/>
  <c r="E8625" i="8"/>
  <c r="F8625" i="8"/>
  <c r="E8278" i="8"/>
  <c r="F8278" i="8"/>
  <c r="F8624" i="8"/>
  <c r="E8624" i="8"/>
  <c r="F8257" i="8"/>
  <c r="E8257" i="8"/>
  <c r="F8563" i="8"/>
  <c r="E8563" i="8"/>
  <c r="E8125" i="8"/>
  <c r="F8125" i="8"/>
  <c r="E8614" i="8"/>
  <c r="F8614" i="8"/>
  <c r="E8139" i="8"/>
  <c r="F8139" i="8"/>
  <c r="F8344" i="8"/>
  <c r="E8344" i="8"/>
  <c r="F8626" i="8"/>
  <c r="E8626" i="8"/>
  <c r="E8254" i="8"/>
  <c r="F8254" i="8"/>
  <c r="E8471" i="8"/>
  <c r="F8471" i="8"/>
  <c r="E8213" i="8"/>
  <c r="F8213" i="8"/>
  <c r="F8479" i="8"/>
  <c r="E8479" i="8"/>
  <c r="E8212" i="8"/>
  <c r="F8212" i="8"/>
  <c r="E8419" i="8"/>
  <c r="F8419" i="8"/>
  <c r="F8115" i="8"/>
  <c r="E8115" i="8"/>
  <c r="F8368" i="8"/>
  <c r="E8368" i="8"/>
  <c r="E8384" i="8"/>
  <c r="F8384" i="8"/>
  <c r="F8090" i="8"/>
  <c r="E8090" i="8"/>
  <c r="E8303" i="8"/>
  <c r="F8303" i="8"/>
  <c r="E8113" i="8"/>
  <c r="F8113" i="8"/>
  <c r="E8370" i="8"/>
  <c r="F8370" i="8"/>
  <c r="E8204" i="8"/>
  <c r="F8204" i="8"/>
  <c r="F8002" i="8"/>
  <c r="E8002" i="8"/>
  <c r="F7878" i="8"/>
  <c r="E7878" i="8"/>
  <c r="E7957" i="8"/>
  <c r="F7957" i="8"/>
  <c r="F7978" i="8"/>
  <c r="E7978" i="8"/>
  <c r="E7987" i="8"/>
  <c r="F7987" i="8"/>
  <c r="E7765" i="8"/>
  <c r="F7765" i="8"/>
  <c r="E7938" i="8"/>
  <c r="F7938" i="8"/>
  <c r="E7825" i="8"/>
  <c r="F7825" i="8"/>
  <c r="F7923" i="8"/>
  <c r="E7923" i="8"/>
  <c r="E7757" i="8"/>
  <c r="F7757" i="8"/>
  <c r="E7870" i="8"/>
  <c r="F7870" i="8"/>
  <c r="E7922" i="8"/>
  <c r="F7922" i="8"/>
  <c r="E7423" i="8"/>
  <c r="F7423" i="8"/>
  <c r="F7785" i="8"/>
  <c r="E7785" i="8"/>
  <c r="E7626" i="8"/>
  <c r="F7626" i="8"/>
  <c r="E7784" i="8"/>
  <c r="F7784" i="8"/>
  <c r="F7603" i="8"/>
  <c r="E7603" i="8"/>
  <c r="E7754" i="8"/>
  <c r="F7754" i="8"/>
  <c r="F7805" i="8"/>
  <c r="E7805" i="8"/>
  <c r="E7684" i="8"/>
  <c r="F7684" i="8"/>
  <c r="E7737" i="8"/>
  <c r="F7737" i="8"/>
  <c r="F7609" i="8"/>
  <c r="E7609" i="8"/>
  <c r="E7411" i="8"/>
  <c r="F7411" i="8"/>
  <c r="E7457" i="8"/>
  <c r="F7457" i="8"/>
  <c r="E7616" i="8"/>
  <c r="F7616" i="8"/>
  <c r="E7361" i="8"/>
  <c r="F7361" i="8"/>
  <c r="E7533" i="8"/>
  <c r="F7533" i="8"/>
  <c r="E7381" i="8"/>
  <c r="F7381" i="8"/>
  <c r="F7478" i="8"/>
  <c r="E7478" i="8"/>
  <c r="F7554" i="8"/>
  <c r="E7554" i="8"/>
  <c r="E7429" i="8"/>
  <c r="F7429" i="8"/>
  <c r="F7496" i="8"/>
  <c r="E7496" i="8"/>
  <c r="E7370" i="8"/>
  <c r="F7370" i="8"/>
  <c r="F7433" i="8"/>
  <c r="E7433" i="8"/>
  <c r="F4333" i="8"/>
  <c r="F3944" i="8"/>
  <c r="F3620" i="8"/>
  <c r="F4992" i="8"/>
  <c r="F5550" i="8"/>
  <c r="F5524" i="8"/>
  <c r="F5534" i="8"/>
  <c r="F2989" i="8"/>
  <c r="F5394" i="8"/>
  <c r="F4588" i="8"/>
  <c r="F3725" i="8"/>
  <c r="F2987" i="8"/>
  <c r="F4513" i="8"/>
  <c r="F4062" i="8"/>
  <c r="F5102" i="8"/>
  <c r="F5087" i="8"/>
  <c r="F5795" i="8"/>
  <c r="F4105" i="8"/>
  <c r="F5459" i="8"/>
  <c r="F5376" i="8"/>
  <c r="F4263" i="8"/>
  <c r="F4544" i="8"/>
  <c r="F4404" i="8"/>
  <c r="F4379" i="8"/>
  <c r="F4394" i="8"/>
  <c r="F4594" i="8"/>
  <c r="F4441" i="8"/>
  <c r="F4904" i="8"/>
  <c r="F5536" i="8"/>
  <c r="F5368" i="8"/>
  <c r="F5741" i="8"/>
  <c r="F2974" i="8"/>
  <c r="F3998" i="8"/>
  <c r="F3235" i="8"/>
  <c r="F2892" i="8"/>
  <c r="F3414" i="8"/>
  <c r="F4174" i="8"/>
  <c r="F4214" i="8"/>
  <c r="F3280" i="8"/>
  <c r="F2903" i="8"/>
  <c r="F3891" i="8"/>
  <c r="F3552" i="8"/>
  <c r="F3070" i="8"/>
  <c r="F4701" i="8"/>
  <c r="F5833" i="8"/>
  <c r="F4963" i="8"/>
  <c r="F4340" i="8"/>
  <c r="F4542" i="8"/>
  <c r="F5507" i="8"/>
  <c r="F5105" i="8"/>
  <c r="F3778" i="8"/>
  <c r="F3617" i="8"/>
  <c r="F5416" i="8"/>
  <c r="F4390" i="8"/>
  <c r="F5585" i="8"/>
  <c r="F5246" i="8"/>
  <c r="F5061" i="8"/>
  <c r="F4585" i="8"/>
  <c r="F4608" i="8"/>
  <c r="F4838" i="8"/>
  <c r="E5374" i="8"/>
  <c r="F5374" i="8"/>
  <c r="F6589" i="8"/>
  <c r="E6589" i="8"/>
  <c r="E5916" i="8"/>
  <c r="F5916" i="8"/>
  <c r="F6532" i="8"/>
  <c r="E6532" i="8"/>
  <c r="F6632" i="8"/>
  <c r="E6632" i="8"/>
  <c r="E6366" i="8"/>
  <c r="F6366" i="8"/>
  <c r="E6615" i="8"/>
  <c r="F6615" i="8"/>
  <c r="E6463" i="8"/>
  <c r="F6463" i="8"/>
  <c r="E6857" i="8"/>
  <c r="F6857" i="8"/>
  <c r="E8648" i="8"/>
  <c r="F8648" i="8"/>
  <c r="E6830" i="8"/>
  <c r="F6830" i="8"/>
  <c r="E6390" i="8"/>
  <c r="F6390" i="8"/>
  <c r="F6942" i="8"/>
  <c r="E6942" i="8"/>
  <c r="F6584" i="8"/>
  <c r="E6584" i="8"/>
  <c r="F6118" i="8"/>
  <c r="E6118" i="8"/>
  <c r="E7036" i="8"/>
  <c r="F7036" i="8"/>
  <c r="E6520" i="8"/>
  <c r="F6520" i="8"/>
  <c r="E5981" i="8"/>
  <c r="F5981" i="8"/>
  <c r="E6192" i="8"/>
  <c r="F6192" i="8"/>
  <c r="F6680" i="8"/>
  <c r="E6680" i="8"/>
  <c r="E6667" i="8"/>
  <c r="F6667" i="8"/>
  <c r="E6262" i="8"/>
  <c r="F6262" i="8"/>
  <c r="E7327" i="8"/>
  <c r="F7327" i="8"/>
  <c r="E6226" i="8"/>
  <c r="F6226" i="8"/>
  <c r="E8200" i="8"/>
  <c r="F8200" i="8"/>
  <c r="E6991" i="8"/>
  <c r="F6991" i="8"/>
  <c r="E7275" i="8"/>
  <c r="F7275" i="8"/>
  <c r="F6214" i="8"/>
  <c r="E6214" i="8"/>
  <c r="E5989" i="8"/>
  <c r="F5989" i="8"/>
  <c r="E7264" i="8"/>
  <c r="F7264" i="8"/>
  <c r="E6357" i="8"/>
  <c r="F6357" i="8"/>
  <c r="E6023" i="8"/>
  <c r="F6023" i="8"/>
  <c r="E7220" i="8"/>
  <c r="F7220" i="8"/>
  <c r="E6353" i="8"/>
  <c r="F6353" i="8"/>
  <c r="E6140" i="8"/>
  <c r="F6140" i="8"/>
  <c r="E5864" i="8"/>
  <c r="F5864" i="8"/>
  <c r="E7092" i="8"/>
  <c r="F7092" i="8"/>
  <c r="E6252" i="8"/>
  <c r="F6252" i="8"/>
  <c r="E6009" i="8"/>
  <c r="F6009" i="8"/>
  <c r="E7225" i="8"/>
  <c r="F7225" i="8"/>
  <c r="F8252" i="8"/>
  <c r="E8252" i="8"/>
  <c r="F6886" i="8"/>
  <c r="E6886" i="8"/>
  <c r="E7067" i="8"/>
  <c r="F7067" i="8"/>
  <c r="E7213" i="8"/>
  <c r="F7213" i="8"/>
  <c r="E6983" i="8"/>
  <c r="F6983" i="8"/>
  <c r="E7109" i="8"/>
  <c r="F7109" i="8"/>
  <c r="E8177" i="8"/>
  <c r="F8177" i="8"/>
  <c r="F8101" i="8"/>
  <c r="E8101" i="8"/>
  <c r="E7860" i="8"/>
  <c r="F7860" i="8"/>
  <c r="E8512" i="8"/>
  <c r="F8512" i="8"/>
  <c r="F6893" i="8"/>
  <c r="E6893" i="8"/>
  <c r="E8222" i="8"/>
  <c r="F8222" i="8"/>
  <c r="E8050" i="8"/>
  <c r="F8050" i="8"/>
  <c r="F8369" i="8"/>
  <c r="E8369" i="8"/>
  <c r="E8319" i="8"/>
  <c r="F8319" i="8"/>
  <c r="F8448" i="8"/>
  <c r="E8448" i="8"/>
  <c r="F8051" i="8"/>
  <c r="E8051" i="8"/>
  <c r="E8064" i="8"/>
  <c r="F8064" i="8"/>
  <c r="E8219" i="8"/>
  <c r="F8219" i="8"/>
  <c r="E8332" i="8"/>
  <c r="F8332" i="8"/>
  <c r="F7794" i="8"/>
  <c r="E7794" i="8"/>
  <c r="F8205" i="8"/>
  <c r="E8205" i="8"/>
  <c r="F8342" i="8"/>
  <c r="E8342" i="8"/>
  <c r="E8096" i="8"/>
  <c r="F8096" i="8"/>
  <c r="E7988" i="8"/>
  <c r="F7988" i="8"/>
  <c r="F7971" i="8"/>
  <c r="E7971" i="8"/>
  <c r="E7927" i="8"/>
  <c r="F7927" i="8"/>
  <c r="E7809" i="8"/>
  <c r="F7809" i="8"/>
  <c r="E7895" i="8"/>
  <c r="F7895" i="8"/>
  <c r="F7884" i="8"/>
  <c r="E7884" i="8"/>
  <c r="E7368" i="8"/>
  <c r="F7368" i="8"/>
  <c r="E7856" i="8"/>
  <c r="F7856" i="8"/>
  <c r="E7700" i="8"/>
  <c r="F7700" i="8"/>
  <c r="E7705" i="8"/>
  <c r="F7705" i="8"/>
  <c r="F7704" i="8"/>
  <c r="E7704" i="8"/>
  <c r="E7515" i="8"/>
  <c r="F7515" i="8"/>
  <c r="E7629" i="8"/>
  <c r="F7629" i="8"/>
  <c r="E7601" i="8"/>
  <c r="F7601" i="8"/>
  <c r="E7539" i="8"/>
  <c r="F7539" i="8"/>
  <c r="E7467" i="8"/>
  <c r="F7467" i="8"/>
  <c r="F7419" i="8"/>
  <c r="E7419" i="8"/>
  <c r="E7562" i="8"/>
  <c r="F7562" i="8"/>
  <c r="F7503" i="8"/>
  <c r="E7503" i="8"/>
  <c r="E3332" i="8"/>
  <c r="F3332" i="8"/>
  <c r="E3107" i="8"/>
  <c r="F3107" i="8"/>
  <c r="E4497" i="8"/>
  <c r="F4497" i="8"/>
  <c r="E5453" i="8"/>
  <c r="F5453" i="8"/>
  <c r="E4034" i="8"/>
  <c r="F4034" i="8"/>
  <c r="E5576" i="8"/>
  <c r="F5576" i="8"/>
  <c r="E3574" i="8"/>
  <c r="F3574" i="8"/>
  <c r="E3036" i="8"/>
  <c r="F3036" i="8"/>
  <c r="E3893" i="8"/>
  <c r="F3893" i="8"/>
  <c r="E3996" i="8"/>
  <c r="F3996" i="8"/>
  <c r="E5084" i="8"/>
  <c r="F5084" i="8"/>
  <c r="E5290" i="8"/>
  <c r="F5290" i="8"/>
  <c r="E3984" i="8"/>
  <c r="F3984" i="8"/>
  <c r="E4610" i="8"/>
  <c r="F4610" i="8"/>
  <c r="E4351" i="8"/>
  <c r="F4351" i="8"/>
  <c r="E4916" i="8"/>
  <c r="F4916" i="8"/>
  <c r="E4851" i="8"/>
  <c r="F4851" i="8"/>
  <c r="E5148" i="8"/>
  <c r="F5148" i="8"/>
  <c r="E2928" i="8"/>
  <c r="F2928" i="8"/>
  <c r="E5165" i="8"/>
  <c r="F5165" i="8"/>
  <c r="E3622" i="8"/>
  <c r="F3622" i="8"/>
  <c r="E5141" i="8"/>
  <c r="F5141" i="8"/>
  <c r="E5836" i="8"/>
  <c r="F5836" i="8"/>
  <c r="E6039" i="8"/>
  <c r="F6039" i="8"/>
  <c r="F6811" i="8"/>
  <c r="E6811" i="8"/>
  <c r="E6360" i="8"/>
  <c r="F6360" i="8"/>
  <c r="E6768" i="8"/>
  <c r="F6768" i="8"/>
  <c r="F6649" i="8"/>
  <c r="E6649" i="8"/>
  <c r="E6700" i="8"/>
  <c r="F6700" i="8"/>
  <c r="E7071" i="8"/>
  <c r="F7071" i="8"/>
  <c r="E6142" i="8"/>
  <c r="F6142" i="8"/>
  <c r="E6747" i="8"/>
  <c r="F6747" i="8"/>
  <c r="E6855" i="8"/>
  <c r="F6855" i="8"/>
  <c r="E6611" i="8"/>
  <c r="F6611" i="8"/>
  <c r="E6451" i="8"/>
  <c r="F6451" i="8"/>
  <c r="E7167" i="8"/>
  <c r="F7167" i="8"/>
  <c r="E6572" i="8"/>
  <c r="F6572" i="8"/>
  <c r="E6105" i="8"/>
  <c r="F6105" i="8"/>
  <c r="F6851" i="8"/>
  <c r="E6851" i="8"/>
  <c r="F6557" i="8"/>
  <c r="E6557" i="8"/>
  <c r="E6271" i="8"/>
  <c r="F6271" i="8"/>
  <c r="F6428" i="8"/>
  <c r="E6428" i="8"/>
  <c r="E7076" i="8"/>
  <c r="F7076" i="8"/>
  <c r="F6801" i="8"/>
  <c r="E6801" i="8"/>
  <c r="E6511" i="8"/>
  <c r="F6511" i="8"/>
  <c r="F6254" i="8"/>
  <c r="E6254" i="8"/>
  <c r="E7304" i="8"/>
  <c r="F7304" i="8"/>
  <c r="E6216" i="8"/>
  <c r="F6216" i="8"/>
  <c r="E7068" i="8"/>
  <c r="F7068" i="8"/>
  <c r="E7197" i="8"/>
  <c r="F7197" i="8"/>
  <c r="F5917" i="8"/>
  <c r="E5917" i="8"/>
  <c r="F6251" i="8"/>
  <c r="E6251" i="8"/>
  <c r="E6109" i="8"/>
  <c r="F6109" i="8"/>
  <c r="F7337" i="8"/>
  <c r="E7337" i="8"/>
  <c r="F6927" i="8"/>
  <c r="E6927" i="8"/>
  <c r="F6165" i="8"/>
  <c r="E6165" i="8"/>
  <c r="F5928" i="8"/>
  <c r="E5928" i="8"/>
  <c r="E7114" i="8"/>
  <c r="F7114" i="8"/>
  <c r="E6349" i="8"/>
  <c r="F6349" i="8"/>
  <c r="E6137" i="8"/>
  <c r="F6137" i="8"/>
  <c r="E5913" i="8"/>
  <c r="F5913" i="8"/>
  <c r="F7191" i="8"/>
  <c r="E7191" i="8"/>
  <c r="E6314" i="8"/>
  <c r="F6314" i="8"/>
  <c r="E6067" i="8"/>
  <c r="F6067" i="8"/>
  <c r="E7282" i="8"/>
  <c r="F7282" i="8"/>
  <c r="F8109" i="8"/>
  <c r="E8109" i="8"/>
  <c r="F6962" i="8"/>
  <c r="E6962" i="8"/>
  <c r="E7120" i="8"/>
  <c r="F7120" i="8"/>
  <c r="F7204" i="8"/>
  <c r="E7204" i="8"/>
  <c r="E6911" i="8"/>
  <c r="F6911" i="8"/>
  <c r="F7053" i="8"/>
  <c r="E7053" i="8"/>
  <c r="E8071" i="8"/>
  <c r="F8071" i="8"/>
  <c r="E8374" i="8"/>
  <c r="F8374" i="8"/>
  <c r="E8291" i="8"/>
  <c r="F8291" i="8"/>
  <c r="F8566" i="8"/>
  <c r="E8566" i="8"/>
  <c r="F8134" i="8"/>
  <c r="E8134" i="8"/>
  <c r="E8482" i="8"/>
  <c r="F8482" i="8"/>
  <c r="F8531" i="8"/>
  <c r="E8531" i="8"/>
  <c r="E8012" i="8"/>
  <c r="F8012" i="8"/>
  <c r="E8279" i="8"/>
  <c r="F8279" i="8"/>
  <c r="E8480" i="8"/>
  <c r="F8480" i="8"/>
  <c r="E8230" i="8"/>
  <c r="F8230" i="8"/>
  <c r="F8427" i="8"/>
  <c r="E8427" i="8"/>
  <c r="F8130" i="8"/>
  <c r="E8130" i="8"/>
  <c r="F8325" i="8"/>
  <c r="E8325" i="8"/>
  <c r="F8056" i="8"/>
  <c r="E8056" i="8"/>
  <c r="E8304" i="8"/>
  <c r="F8304" i="8"/>
  <c r="F8404" i="8"/>
  <c r="E8404" i="8"/>
  <c r="E8093" i="8"/>
  <c r="F8093" i="8"/>
  <c r="F7664" i="8"/>
  <c r="E7664" i="8"/>
  <c r="F8258" i="8"/>
  <c r="E8258" i="8"/>
  <c r="E7969" i="8"/>
  <c r="F7969" i="8"/>
  <c r="E8339" i="8"/>
  <c r="F8339" i="8"/>
  <c r="E8216" i="8"/>
  <c r="F8216" i="8"/>
  <c r="E7869" i="8"/>
  <c r="F7869" i="8"/>
  <c r="E7686" i="8"/>
  <c r="F7686" i="8"/>
  <c r="E7964" i="8"/>
  <c r="F7964" i="8"/>
  <c r="E7980" i="8"/>
  <c r="F7980" i="8"/>
  <c r="E7994" i="8"/>
  <c r="F7994" i="8"/>
  <c r="F8083" i="8"/>
  <c r="E8083" i="8"/>
  <c r="E7892" i="8"/>
  <c r="F7892" i="8"/>
  <c r="E7926" i="8"/>
  <c r="F7926" i="8"/>
  <c r="F7591" i="8"/>
  <c r="E7591" i="8"/>
  <c r="F7945" i="8"/>
  <c r="E7945" i="8"/>
  <c r="E7445" i="8"/>
  <c r="F7445" i="8"/>
  <c r="E7742" i="8"/>
  <c r="F7742" i="8"/>
  <c r="E7699" i="8"/>
  <c r="F7699" i="8"/>
  <c r="E7761" i="8"/>
  <c r="F7761" i="8"/>
  <c r="E7758" i="8"/>
  <c r="F7758" i="8"/>
  <c r="E7769" i="8"/>
  <c r="F7769" i="8"/>
  <c r="E7507" i="8"/>
  <c r="F7507" i="8"/>
  <c r="F7597" i="8"/>
  <c r="E7597" i="8"/>
  <c r="F7619" i="8"/>
  <c r="E7619" i="8"/>
  <c r="E7548" i="8"/>
  <c r="F7548" i="8"/>
  <c r="E7541" i="8"/>
  <c r="F7541" i="8"/>
  <c r="F7412" i="8"/>
  <c r="E7412" i="8"/>
  <c r="F7434" i="8"/>
  <c r="E7434" i="8"/>
  <c r="E7451" i="8"/>
  <c r="F7451" i="8"/>
  <c r="F7437" i="8"/>
  <c r="E7437" i="8"/>
  <c r="F5358" i="8"/>
  <c r="F4912" i="8"/>
  <c r="F4968" i="8"/>
  <c r="F4302" i="8"/>
  <c r="F3159" i="8"/>
  <c r="E4688" i="8"/>
  <c r="F4688" i="8"/>
  <c r="E4117" i="8"/>
  <c r="F4117" i="8"/>
  <c r="E5589" i="8"/>
  <c r="F5589" i="8"/>
  <c r="E4127" i="8"/>
  <c r="F4127" i="8"/>
  <c r="E4444" i="8"/>
  <c r="F4444" i="8"/>
  <c r="E4690" i="8"/>
  <c r="F4690" i="8"/>
  <c r="E4782" i="8"/>
  <c r="F4782" i="8"/>
  <c r="E4447" i="8"/>
  <c r="F4447" i="8"/>
  <c r="E4836" i="8"/>
  <c r="F4836" i="8"/>
  <c r="E4869" i="8"/>
  <c r="F4869" i="8"/>
  <c r="E5445" i="8"/>
  <c r="F5445" i="8"/>
  <c r="F6836" i="8"/>
  <c r="E6836" i="8"/>
  <c r="F6420" i="8"/>
  <c r="E6420" i="8"/>
  <c r="E6802" i="8"/>
  <c r="F6802" i="8"/>
  <c r="E6491" i="8"/>
  <c r="F6491" i="8"/>
  <c r="F6850" i="8"/>
  <c r="E6850" i="8"/>
  <c r="E7313" i="8"/>
  <c r="F7313" i="8"/>
  <c r="E6286" i="8"/>
  <c r="F6286" i="8"/>
  <c r="E6790" i="8"/>
  <c r="F6790" i="8"/>
  <c r="F6569" i="8"/>
  <c r="E6569" i="8"/>
  <c r="F8466" i="8"/>
  <c r="E8466" i="8"/>
  <c r="E5940" i="8"/>
  <c r="F5940" i="8"/>
  <c r="E6736" i="8"/>
  <c r="F6736" i="8"/>
  <c r="E6007" i="8"/>
  <c r="F6007" i="8"/>
  <c r="F6117" i="8"/>
  <c r="E6117" i="8"/>
  <c r="E6597" i="8"/>
  <c r="F6597" i="8"/>
  <c r="E6558" i="8"/>
  <c r="F6558" i="8"/>
  <c r="F5904" i="8"/>
  <c r="E5904" i="8"/>
  <c r="F8587" i="8"/>
  <c r="E8587" i="8"/>
  <c r="F6637" i="8"/>
  <c r="E6637" i="8"/>
  <c r="E6462" i="8"/>
  <c r="F6462" i="8"/>
  <c r="E5973" i="8"/>
  <c r="F5973" i="8"/>
  <c r="F6978" i="8"/>
  <c r="E6978" i="8"/>
  <c r="F6772" i="8"/>
  <c r="E6772" i="8"/>
  <c r="F6544" i="8"/>
  <c r="E6544" i="8"/>
  <c r="E6371" i="8"/>
  <c r="F6371" i="8"/>
  <c r="E8575" i="8"/>
  <c r="F8575" i="8"/>
  <c r="E6283" i="8"/>
  <c r="F6283" i="8"/>
  <c r="E7346" i="8"/>
  <c r="F7346" i="8"/>
  <c r="E6671" i="8"/>
  <c r="F6671" i="8"/>
  <c r="F6797" i="8"/>
  <c r="E6797" i="8"/>
  <c r="F6553" i="8"/>
  <c r="E6553" i="8"/>
  <c r="E6409" i="8"/>
  <c r="F6409" i="8"/>
  <c r="F6091" i="8"/>
  <c r="E6091" i="8"/>
  <c r="E5949" i="8"/>
  <c r="F5949" i="8"/>
  <c r="E6919" i="8"/>
  <c r="F6919" i="8"/>
  <c r="F6064" i="8"/>
  <c r="E6064" i="8"/>
  <c r="F7273" i="8"/>
  <c r="E7273" i="8"/>
  <c r="E5941" i="8"/>
  <c r="F5941" i="8"/>
  <c r="F6951" i="8"/>
  <c r="E6951" i="8"/>
  <c r="E7256" i="8"/>
  <c r="F7256" i="8"/>
  <c r="E6247" i="8"/>
  <c r="F6247" i="8"/>
  <c r="F6096" i="8"/>
  <c r="E6096" i="8"/>
  <c r="F5914" i="8"/>
  <c r="E5914" i="8"/>
  <c r="E7194" i="8"/>
  <c r="F7194" i="8"/>
  <c r="E6282" i="8"/>
  <c r="F6282" i="8"/>
  <c r="E6088" i="8"/>
  <c r="F6088" i="8"/>
  <c r="E5872" i="8"/>
  <c r="F5872" i="8"/>
  <c r="E7108" i="8"/>
  <c r="F7108" i="8"/>
  <c r="E6346" i="8"/>
  <c r="F6346" i="8"/>
  <c r="E6175" i="8"/>
  <c r="F6175" i="8"/>
  <c r="E6016" i="8"/>
  <c r="F6016" i="8"/>
  <c r="E7348" i="8"/>
  <c r="F7348" i="8"/>
  <c r="E7179" i="8"/>
  <c r="F7179" i="8"/>
  <c r="F8123" i="8"/>
  <c r="E8123" i="8"/>
  <c r="E6188" i="8"/>
  <c r="F6188" i="8"/>
  <c r="E5887" i="8"/>
  <c r="F5887" i="8"/>
  <c r="F7139" i="8"/>
  <c r="E7139" i="8"/>
  <c r="F7710" i="8"/>
  <c r="E7710" i="8"/>
  <c r="F7023" i="8"/>
  <c r="E7023" i="8"/>
  <c r="E8498" i="8"/>
  <c r="F8498" i="8"/>
  <c r="F7055" i="8"/>
  <c r="E7055" i="8"/>
  <c r="E8349" i="8"/>
  <c r="F8349" i="8"/>
  <c r="F7064" i="8"/>
  <c r="E7064" i="8"/>
  <c r="F6902" i="8"/>
  <c r="E6902" i="8"/>
  <c r="F7100" i="8"/>
  <c r="E7100" i="8"/>
  <c r="F6925" i="8"/>
  <c r="E6925" i="8"/>
  <c r="E8538" i="8"/>
  <c r="F8538" i="8"/>
  <c r="E8358" i="8"/>
  <c r="F8358" i="8"/>
  <c r="F8059" i="8"/>
  <c r="E8059" i="8"/>
  <c r="E8612" i="8"/>
  <c r="F8612" i="8"/>
  <c r="F8443" i="8"/>
  <c r="E8443" i="8"/>
  <c r="E6938" i="8"/>
  <c r="F6938" i="8"/>
  <c r="E8562" i="8"/>
  <c r="F8562" i="8"/>
  <c r="F8418" i="8"/>
  <c r="E8418" i="8"/>
  <c r="E8519" i="8"/>
  <c r="F8519" i="8"/>
  <c r="E7930" i="8"/>
  <c r="F7930" i="8"/>
  <c r="E8494" i="8"/>
  <c r="F8494" i="8"/>
  <c r="F8424" i="8"/>
  <c r="E8424" i="8"/>
  <c r="F8097" i="8"/>
  <c r="E8097" i="8"/>
  <c r="F8420" i="8"/>
  <c r="E8420" i="8"/>
  <c r="F8117" i="8"/>
  <c r="E8117" i="8"/>
  <c r="E8313" i="8"/>
  <c r="F8313" i="8"/>
  <c r="E8449" i="8"/>
  <c r="F8449" i="8"/>
  <c r="E8196" i="8"/>
  <c r="F8196" i="8"/>
  <c r="F7963" i="8"/>
  <c r="E7963" i="8"/>
  <c r="E8189" i="8"/>
  <c r="F8189" i="8"/>
  <c r="E7581" i="8"/>
  <c r="F7581" i="8"/>
  <c r="F8250" i="8"/>
  <c r="E8250" i="8"/>
  <c r="E7958" i="8"/>
  <c r="F7958" i="8"/>
  <c r="E8333" i="8"/>
  <c r="F8333" i="8"/>
  <c r="F8149" i="8"/>
  <c r="E8149" i="8"/>
  <c r="E7753" i="8"/>
  <c r="F7753" i="8"/>
  <c r="F7670" i="8"/>
  <c r="E7670" i="8"/>
  <c r="F7752" i="8"/>
  <c r="E7752" i="8"/>
  <c r="E8054" i="8"/>
  <c r="F8054" i="8"/>
  <c r="F7595" i="8"/>
  <c r="E7595" i="8"/>
  <c r="F7873" i="8"/>
  <c r="E7873" i="8"/>
  <c r="E8078" i="8"/>
  <c r="F8078" i="8"/>
  <c r="E7880" i="8"/>
  <c r="F7880" i="8"/>
  <c r="E7624" i="8"/>
  <c r="F7624" i="8"/>
  <c r="E7872" i="8"/>
  <c r="F7872" i="8"/>
  <c r="E7511" i="8"/>
  <c r="F7511" i="8"/>
  <c r="E7756" i="8"/>
  <c r="F7756" i="8"/>
  <c r="E7718" i="8"/>
  <c r="F7718" i="8"/>
  <c r="E7841" i="8"/>
  <c r="F7841" i="8"/>
  <c r="E7739" i="8"/>
  <c r="F7739" i="8"/>
  <c r="E7691" i="8"/>
  <c r="F7691" i="8"/>
  <c r="E7540" i="8"/>
  <c r="F7540" i="8"/>
  <c r="E7687" i="8"/>
  <c r="F7687" i="8"/>
  <c r="F7444" i="8"/>
  <c r="E7444" i="8"/>
  <c r="E7680" i="8"/>
  <c r="F7680" i="8"/>
  <c r="E7746" i="8"/>
  <c r="F7746" i="8"/>
  <c r="E7382" i="8"/>
  <c r="F7382" i="8"/>
  <c r="E7679" i="8"/>
  <c r="F7679" i="8"/>
  <c r="E7492" i="8"/>
  <c r="F7492" i="8"/>
  <c r="F7590" i="8"/>
  <c r="E7590" i="8"/>
  <c r="E7677" i="8"/>
  <c r="F7677" i="8"/>
  <c r="F7518" i="8"/>
  <c r="E7518" i="8"/>
  <c r="E7618" i="8"/>
  <c r="F7618" i="8"/>
  <c r="E7447" i="8"/>
  <c r="F7447" i="8"/>
  <c r="F7535" i="8"/>
  <c r="E7535" i="8"/>
  <c r="E7407" i="8"/>
  <c r="F7407" i="8"/>
  <c r="E7501" i="8"/>
  <c r="F7501" i="8"/>
  <c r="E7557" i="8"/>
  <c r="F7557" i="8"/>
  <c r="E7448" i="8"/>
  <c r="F7448" i="8"/>
  <c r="F7495" i="8"/>
  <c r="E7495" i="8"/>
  <c r="E7359" i="8"/>
  <c r="F7359" i="8"/>
  <c r="F3557" i="8"/>
  <c r="F3127" i="8"/>
  <c r="F5370" i="8"/>
  <c r="F5117" i="8"/>
  <c r="F3985" i="8"/>
  <c r="F4137" i="8"/>
  <c r="F3133" i="8"/>
  <c r="F3355" i="8"/>
  <c r="F4873" i="8"/>
  <c r="F3132" i="8"/>
  <c r="F4510" i="8"/>
  <c r="F5099" i="8"/>
  <c r="F5567" i="8"/>
  <c r="F3665" i="8"/>
  <c r="F2876" i="8"/>
  <c r="F3282" i="8"/>
  <c r="F3625" i="8"/>
  <c r="F3977" i="8"/>
  <c r="F5405" i="8"/>
  <c r="F5448" i="8"/>
  <c r="F3281" i="8"/>
  <c r="F3130" i="8"/>
  <c r="F2909" i="8"/>
  <c r="F5847" i="8"/>
  <c r="F3210" i="8"/>
  <c r="F4313" i="8"/>
  <c r="F4309" i="8"/>
  <c r="F3554" i="8"/>
  <c r="F5010" i="8"/>
  <c r="F5658" i="8"/>
  <c r="F5346" i="8"/>
  <c r="F3054" i="8"/>
  <c r="F3982" i="8"/>
  <c r="F4025" i="8"/>
  <c r="F3711" i="8"/>
  <c r="F3719" i="8"/>
  <c r="F3763" i="8"/>
  <c r="F4876" i="8"/>
  <c r="F5675" i="8"/>
  <c r="F3157" i="8"/>
  <c r="F3026" i="8"/>
  <c r="F4443" i="8"/>
  <c r="F3153" i="8"/>
  <c r="F4024" i="8"/>
  <c r="F2945" i="8"/>
  <c r="F4848" i="8"/>
  <c r="F5385" i="8"/>
  <c r="F5408" i="8"/>
  <c r="F5678" i="8"/>
  <c r="F4268" i="8"/>
  <c r="F5444" i="8"/>
  <c r="F3894" i="8"/>
  <c r="F5499" i="8"/>
  <c r="F5523" i="8"/>
  <c r="F4858" i="8"/>
  <c r="F4235" i="8"/>
  <c r="F5041" i="8"/>
  <c r="F3389" i="8"/>
  <c r="F5538" i="8"/>
  <c r="F2924" i="8"/>
  <c r="F5400" i="8"/>
  <c r="E6576" i="8"/>
  <c r="F6576" i="8"/>
  <c r="E6454" i="8"/>
  <c r="F6454" i="8"/>
  <c r="F6749" i="8"/>
  <c r="E6749" i="8"/>
  <c r="F6159" i="8"/>
  <c r="E6159" i="8"/>
  <c r="F6826" i="8"/>
  <c r="E6826" i="8"/>
  <c r="F6663" i="8"/>
  <c r="E6663" i="8"/>
  <c r="E6704" i="8"/>
  <c r="F6704" i="8"/>
  <c r="F7219" i="8"/>
  <c r="E7219" i="8"/>
  <c r="E6579" i="8"/>
  <c r="F6579" i="8"/>
  <c r="E6383" i="8"/>
  <c r="F6383" i="8"/>
  <c r="E6389" i="8"/>
  <c r="F6389" i="8"/>
  <c r="F6654" i="8"/>
  <c r="E6654" i="8"/>
  <c r="F6590" i="8"/>
  <c r="E6590" i="8"/>
  <c r="F7047" i="8"/>
  <c r="E7047" i="8"/>
  <c r="E6753" i="8"/>
  <c r="F6753" i="8"/>
  <c r="F6510" i="8"/>
  <c r="E6510" i="8"/>
  <c r="E6004" i="8"/>
  <c r="F6004" i="8"/>
  <c r="F6853" i="8"/>
  <c r="E6853" i="8"/>
  <c r="E6618" i="8"/>
  <c r="F6618" i="8"/>
  <c r="E6395" i="8"/>
  <c r="F6395" i="8"/>
  <c r="F6543" i="8"/>
  <c r="E6543" i="8"/>
  <c r="E6086" i="8"/>
  <c r="F6086" i="8"/>
  <c r="F6727" i="8"/>
  <c r="E6727" i="8"/>
  <c r="E6815" i="8"/>
  <c r="F6815" i="8"/>
  <c r="E6523" i="8"/>
  <c r="F6523" i="8"/>
  <c r="F6415" i="8"/>
  <c r="E6415" i="8"/>
  <c r="E6928" i="8"/>
  <c r="F6928" i="8"/>
  <c r="E6977" i="8"/>
  <c r="F6977" i="8"/>
  <c r="F5939" i="8"/>
  <c r="E5939" i="8"/>
  <c r="E5962" i="8"/>
  <c r="F5962" i="8"/>
  <c r="E5956" i="8"/>
  <c r="F5956" i="8"/>
  <c r="F6257" i="8"/>
  <c r="E6257" i="8"/>
  <c r="E6112" i="8"/>
  <c r="F6112" i="8"/>
  <c r="E7349" i="8"/>
  <c r="F7349" i="8"/>
  <c r="E6941" i="8"/>
  <c r="F6941" i="8"/>
  <c r="E6173" i="8"/>
  <c r="F6173" i="8"/>
  <c r="E7319" i="8"/>
  <c r="F7319" i="8"/>
  <c r="F8581" i="8"/>
  <c r="E8581" i="8"/>
  <c r="E6185" i="8"/>
  <c r="F6185" i="8"/>
  <c r="E5960" i="8"/>
  <c r="F5960" i="8"/>
  <c r="E7254" i="8"/>
  <c r="F7254" i="8"/>
  <c r="F8515" i="8"/>
  <c r="E8515" i="8"/>
  <c r="E6146" i="8"/>
  <c r="F6146" i="8"/>
  <c r="E7354" i="8"/>
  <c r="F7354" i="8"/>
  <c r="E7087" i="8"/>
  <c r="F7087" i="8"/>
  <c r="E7110" i="8"/>
  <c r="F7110" i="8"/>
  <c r="E8610" i="8"/>
  <c r="F8610" i="8"/>
  <c r="F6979" i="8"/>
  <c r="E6979" i="8"/>
  <c r="F7158" i="8"/>
  <c r="E7158" i="8"/>
  <c r="E6926" i="8"/>
  <c r="F6926" i="8"/>
  <c r="E7066" i="8"/>
  <c r="F7066" i="8"/>
  <c r="F8653" i="8"/>
  <c r="E8653" i="8"/>
  <c r="E7879" i="8"/>
  <c r="F7879" i="8"/>
  <c r="E8324" i="8"/>
  <c r="F8324" i="8"/>
  <c r="E8569" i="8"/>
  <c r="F8569" i="8"/>
  <c r="E8142" i="8"/>
  <c r="F8142" i="8"/>
  <c r="E8623" i="8"/>
  <c r="F8623" i="8"/>
  <c r="F8431" i="8"/>
  <c r="E8431" i="8"/>
  <c r="E8361" i="8"/>
  <c r="F8361" i="8"/>
  <c r="E8636" i="8"/>
  <c r="F8636" i="8"/>
  <c r="E8047" i="8"/>
  <c r="F8047" i="8"/>
  <c r="E8437" i="8"/>
  <c r="F8437" i="8"/>
  <c r="E7960" i="8"/>
  <c r="F7960" i="8"/>
  <c r="F8162" i="8"/>
  <c r="E8162" i="8"/>
  <c r="F8141" i="8"/>
  <c r="E8141" i="8"/>
  <c r="E8328" i="8"/>
  <c r="F8328" i="8"/>
  <c r="E8407" i="8"/>
  <c r="F8407" i="8"/>
  <c r="F8005" i="8"/>
  <c r="E8005" i="8"/>
  <c r="E8266" i="8"/>
  <c r="F8266" i="8"/>
  <c r="F7731" i="8"/>
  <c r="E7731" i="8"/>
  <c r="F8164" i="8"/>
  <c r="E8164" i="8"/>
  <c r="E7935" i="8"/>
  <c r="F7935" i="8"/>
  <c r="E8062" i="8"/>
  <c r="F8062" i="8"/>
  <c r="F7920" i="8"/>
  <c r="E7920" i="8"/>
  <c r="E7944" i="8"/>
  <c r="F7944" i="8"/>
  <c r="E7928" i="8"/>
  <c r="F7928" i="8"/>
  <c r="E7887" i="8"/>
  <c r="F7887" i="8"/>
  <c r="F7487" i="8"/>
  <c r="E7487" i="8"/>
  <c r="F7641" i="8"/>
  <c r="E7641" i="8"/>
  <c r="F7508" i="8"/>
  <c r="E7508" i="8"/>
  <c r="E7702" i="8"/>
  <c r="F7702" i="8"/>
  <c r="F7525" i="8"/>
  <c r="E7525" i="8"/>
  <c r="F7372" i="8"/>
  <c r="E7372" i="8"/>
  <c r="E7632" i="8"/>
  <c r="F7632" i="8"/>
  <c r="E7546" i="8"/>
  <c r="F7546" i="8"/>
  <c r="F7517" i="8"/>
  <c r="E7517" i="8"/>
  <c r="E7387" i="8"/>
  <c r="F7387" i="8"/>
  <c r="E4901" i="8"/>
  <c r="F4901" i="8"/>
  <c r="E4473" i="8"/>
  <c r="F4473" i="8"/>
  <c r="E4163" i="8"/>
  <c r="F4163" i="8"/>
  <c r="E3592" i="8"/>
  <c r="F3592" i="8"/>
  <c r="E2858" i="8"/>
  <c r="F2858" i="8"/>
  <c r="E3139" i="8"/>
  <c r="F3139" i="8"/>
  <c r="E4498" i="8"/>
  <c r="F4498" i="8"/>
  <c r="E5159" i="8"/>
  <c r="F5159" i="8"/>
  <c r="E5382" i="8"/>
  <c r="F5382" i="8"/>
  <c r="E4870" i="8"/>
  <c r="F4870" i="8"/>
  <c r="E4075" i="8"/>
  <c r="F4075" i="8"/>
  <c r="E5806" i="8"/>
  <c r="F5806" i="8"/>
  <c r="E4731" i="8"/>
  <c r="F4731" i="8"/>
  <c r="E5839" i="8"/>
  <c r="F5839" i="8"/>
  <c r="E3171" i="8"/>
  <c r="F3171" i="8"/>
  <c r="E4332" i="8"/>
  <c r="F4332" i="8"/>
  <c r="E3624" i="8"/>
  <c r="F3624" i="8"/>
  <c r="E5479" i="8"/>
  <c r="F5479" i="8"/>
  <c r="E4000" i="8"/>
  <c r="F4000" i="8"/>
  <c r="E4237" i="8"/>
  <c r="F4237" i="8"/>
  <c r="E4209" i="8"/>
  <c r="F4209" i="8"/>
  <c r="E3775" i="8"/>
  <c r="F3775" i="8"/>
  <c r="E4485" i="8"/>
  <c r="F4485" i="8"/>
  <c r="E4369" i="8"/>
  <c r="F4369" i="8"/>
  <c r="E3285" i="8"/>
  <c r="F3285" i="8"/>
  <c r="E3215" i="8"/>
  <c r="F3215" i="8"/>
  <c r="E4243" i="8"/>
  <c r="F4243" i="8"/>
  <c r="E3180" i="8"/>
  <c r="F3180" i="8"/>
  <c r="E3814" i="8"/>
  <c r="F3814" i="8"/>
  <c r="E4622" i="8"/>
  <c r="F4622" i="8"/>
  <c r="E3099" i="8"/>
  <c r="F3099" i="8"/>
  <c r="E5265" i="8"/>
  <c r="F5265" i="8"/>
  <c r="E4769" i="8"/>
  <c r="F4769" i="8"/>
  <c r="E3233" i="8"/>
  <c r="F3233" i="8"/>
  <c r="E4463" i="8"/>
  <c r="F4463" i="8"/>
  <c r="E4801" i="8"/>
  <c r="F4801" i="8"/>
  <c r="E3678" i="8"/>
  <c r="F3678" i="8"/>
  <c r="E5720" i="8"/>
  <c r="F5720" i="8"/>
  <c r="F6528" i="8"/>
  <c r="E6528" i="8"/>
  <c r="E6441" i="8"/>
  <c r="F6441" i="8"/>
  <c r="F6602" i="8"/>
  <c r="E6602" i="8"/>
  <c r="E8541" i="8"/>
  <c r="F8541" i="8"/>
  <c r="E6626" i="8"/>
  <c r="F6626" i="8"/>
  <c r="E6809" i="8"/>
  <c r="F6809" i="8"/>
  <c r="E6300" i="8"/>
  <c r="F6300" i="8"/>
  <c r="E6821" i="8"/>
  <c r="F6821" i="8"/>
  <c r="F6362" i="8"/>
  <c r="E6362" i="8"/>
  <c r="E6293" i="8"/>
  <c r="F6293" i="8"/>
  <c r="E6562" i="8"/>
  <c r="F6562" i="8"/>
  <c r="E8235" i="8"/>
  <c r="F8235" i="8"/>
  <c r="F6750" i="8"/>
  <c r="E6750" i="8"/>
  <c r="F6469" i="8"/>
  <c r="E6469" i="8"/>
  <c r="E8635" i="8"/>
  <c r="F8635" i="8"/>
  <c r="F6604" i="8"/>
  <c r="E6604" i="8"/>
  <c r="E6384" i="8"/>
  <c r="F6384" i="8"/>
  <c r="F6535" i="8"/>
  <c r="E6535" i="8"/>
  <c r="E6080" i="8"/>
  <c r="F6080" i="8"/>
  <c r="E6631" i="8"/>
  <c r="F6631" i="8"/>
  <c r="E6655" i="8"/>
  <c r="F6655" i="8"/>
  <c r="E6411" i="8"/>
  <c r="F6411" i="8"/>
  <c r="F7357" i="8"/>
  <c r="E7357" i="8"/>
  <c r="E7170" i="8"/>
  <c r="F7170" i="8"/>
  <c r="F5929" i="8"/>
  <c r="E5929" i="8"/>
  <c r="E7296" i="8"/>
  <c r="F7296" i="8"/>
  <c r="F7271" i="8"/>
  <c r="E7271" i="8"/>
  <c r="F6031" i="8"/>
  <c r="E6031" i="8"/>
  <c r="E7206" i="8"/>
  <c r="F7206" i="8"/>
  <c r="F6241" i="8"/>
  <c r="E6241" i="8"/>
  <c r="E5880" i="8"/>
  <c r="F5880" i="8"/>
  <c r="F8567" i="8"/>
  <c r="E8567" i="8"/>
  <c r="E6180" i="8"/>
  <c r="F6180" i="8"/>
  <c r="E5958" i="8"/>
  <c r="F5958" i="8"/>
  <c r="E7303" i="8"/>
  <c r="F7303" i="8"/>
  <c r="E6984" i="8"/>
  <c r="F6984" i="8"/>
  <c r="F6244" i="8"/>
  <c r="E6244" i="8"/>
  <c r="E6000" i="8"/>
  <c r="F6000" i="8"/>
  <c r="E7222" i="8"/>
  <c r="F7222" i="8"/>
  <c r="F7172" i="8"/>
  <c r="E7172" i="8"/>
  <c r="E8603" i="8"/>
  <c r="F8603" i="8"/>
  <c r="E6966" i="8"/>
  <c r="F6966" i="8"/>
  <c r="E7072" i="8"/>
  <c r="F7072" i="8"/>
  <c r="F8107" i="8"/>
  <c r="E8107" i="8"/>
  <c r="E6936" i="8"/>
  <c r="F6936" i="8"/>
  <c r="F7791" i="8"/>
  <c r="E7791" i="8"/>
  <c r="F8152" i="8"/>
  <c r="E8152" i="8"/>
  <c r="E6877" i="8"/>
  <c r="F6877" i="8"/>
  <c r="E8455" i="8"/>
  <c r="F8455" i="8"/>
  <c r="F7827" i="8"/>
  <c r="E7827" i="8"/>
  <c r="F8568" i="8"/>
  <c r="E8568" i="8"/>
  <c r="F8425" i="8"/>
  <c r="E8425" i="8"/>
  <c r="F8352" i="8"/>
  <c r="E8352" i="8"/>
  <c r="F6873" i="8"/>
  <c r="E6873" i="8"/>
  <c r="F8499" i="8"/>
  <c r="E8499" i="8"/>
  <c r="F8534" i="8"/>
  <c r="E8534" i="8"/>
  <c r="E8315" i="8"/>
  <c r="F8315" i="8"/>
  <c r="F7918" i="8"/>
  <c r="E7918" i="8"/>
  <c r="F8217" i="8"/>
  <c r="E8217" i="8"/>
  <c r="F8422" i="8"/>
  <c r="E8422" i="8"/>
  <c r="E8236" i="8"/>
  <c r="F8236" i="8"/>
  <c r="E7398" i="8"/>
  <c r="F7398" i="8"/>
  <c r="E8098" i="8"/>
  <c r="F8098" i="8"/>
  <c r="E8330" i="8"/>
  <c r="F8330" i="8"/>
  <c r="E7979" i="8"/>
  <c r="F7979" i="8"/>
  <c r="E8309" i="8"/>
  <c r="F8309" i="8"/>
  <c r="F8122" i="8"/>
  <c r="E8122" i="8"/>
  <c r="E8380" i="8"/>
  <c r="F8380" i="8"/>
  <c r="E8155" i="8"/>
  <c r="F8155" i="8"/>
  <c r="F7986" i="8"/>
  <c r="E7986" i="8"/>
  <c r="F8042" i="8"/>
  <c r="E8042" i="8"/>
  <c r="F8060" i="8"/>
  <c r="E8060" i="8"/>
  <c r="E7637" i="8"/>
  <c r="F7637" i="8"/>
  <c r="E7777" i="8"/>
  <c r="F7777" i="8"/>
  <c r="E7941" i="8"/>
  <c r="F7941" i="8"/>
  <c r="E7646" i="8"/>
  <c r="F7646" i="8"/>
  <c r="E7876" i="8"/>
  <c r="F7876" i="8"/>
  <c r="F7883" i="8"/>
  <c r="E7883" i="8"/>
  <c r="E7837" i="8"/>
  <c r="F7837" i="8"/>
  <c r="F7845" i="8"/>
  <c r="E7845" i="8"/>
  <c r="E7631" i="8"/>
  <c r="F7631" i="8"/>
  <c r="F7613" i="8"/>
  <c r="E7613" i="8"/>
  <c r="E7690" i="8"/>
  <c r="F7690" i="8"/>
  <c r="E7695" i="8"/>
  <c r="F7695" i="8"/>
  <c r="E7701" i="8"/>
  <c r="F7701" i="8"/>
  <c r="F7649" i="8"/>
  <c r="E7649" i="8"/>
  <c r="E7362" i="8"/>
  <c r="F7362" i="8"/>
  <c r="E7394" i="8"/>
  <c r="F7394" i="8"/>
  <c r="E7384" i="8"/>
  <c r="F7384" i="8"/>
  <c r="F7563" i="8"/>
  <c r="E7563" i="8"/>
  <c r="F7506" i="8"/>
  <c r="E7506" i="8"/>
  <c r="E7499" i="8"/>
  <c r="F7499" i="8"/>
  <c r="F5186" i="8"/>
  <c r="F3791" i="8"/>
  <c r="F4596" i="8"/>
  <c r="F4874" i="8"/>
  <c r="F4242" i="8"/>
  <c r="F4894" i="8"/>
  <c r="F3284" i="8"/>
  <c r="F4413" i="8"/>
  <c r="F4946" i="8"/>
  <c r="F4960" i="8"/>
  <c r="F3047" i="8"/>
  <c r="F4094" i="8"/>
  <c r="E5531" i="8"/>
  <c r="F5531" i="8"/>
  <c r="E4215" i="8"/>
  <c r="F4215" i="8"/>
  <c r="E5067" i="8"/>
  <c r="F5067" i="8"/>
  <c r="E5125" i="8"/>
  <c r="F5125" i="8"/>
  <c r="E4533" i="8"/>
  <c r="F4533" i="8"/>
  <c r="E4471" i="8"/>
  <c r="F4471" i="8"/>
  <c r="E5564" i="8"/>
  <c r="F5564" i="8"/>
  <c r="E3362" i="8"/>
  <c r="F3362" i="8"/>
  <c r="E4015" i="8"/>
  <c r="F4015" i="8"/>
  <c r="E5327" i="8"/>
  <c r="F5327" i="8"/>
  <c r="E3457" i="8"/>
  <c r="F3457" i="8"/>
  <c r="E3304" i="8"/>
  <c r="F3304" i="8"/>
  <c r="E4986" i="8"/>
  <c r="F4986" i="8"/>
  <c r="E5354" i="8"/>
  <c r="F5354" i="8"/>
  <c r="E3025" i="8"/>
  <c r="F3025" i="8"/>
  <c r="E4910" i="8"/>
  <c r="F4910" i="8"/>
  <c r="E3548" i="8"/>
  <c r="F3548" i="8"/>
  <c r="E5178" i="8"/>
  <c r="F5178" i="8"/>
  <c r="E5698" i="8"/>
  <c r="F5698" i="8"/>
  <c r="E4004" i="8"/>
  <c r="F4004" i="8"/>
  <c r="E5077" i="8"/>
  <c r="F5077" i="8"/>
  <c r="E5296" i="8"/>
  <c r="F5296" i="8"/>
  <c r="E3824" i="8"/>
  <c r="F3824" i="8"/>
  <c r="E3353" i="8"/>
  <c r="F3353" i="8"/>
  <c r="E5780" i="8"/>
  <c r="F5780" i="8"/>
  <c r="E4019" i="8"/>
  <c r="F4019" i="8"/>
  <c r="E4771" i="8"/>
  <c r="F4771" i="8"/>
  <c r="E4814" i="8"/>
  <c r="F4814" i="8"/>
  <c r="E4312" i="8"/>
  <c r="F4312" i="8"/>
  <c r="E3945" i="8"/>
  <c r="F3945" i="8"/>
  <c r="E5797" i="8"/>
  <c r="F5797" i="8"/>
  <c r="E4577" i="8"/>
  <c r="F4577" i="8"/>
  <c r="E4859" i="8"/>
  <c r="F4859" i="8"/>
  <c r="E2925" i="8"/>
  <c r="F2925" i="8"/>
  <c r="E5546" i="8"/>
  <c r="F5546" i="8"/>
  <c r="E4193" i="8"/>
  <c r="F4193" i="8"/>
  <c r="E3976" i="8"/>
  <c r="F3976" i="8"/>
  <c r="E4893" i="8"/>
  <c r="F4893" i="8"/>
  <c r="E3316" i="8"/>
  <c r="F3316" i="8"/>
  <c r="E3873" i="8"/>
  <c r="F3873" i="8"/>
  <c r="E3237" i="8"/>
  <c r="F3237" i="8"/>
  <c r="E3294" i="8"/>
  <c r="F3294" i="8"/>
  <c r="E3651" i="8"/>
  <c r="F3651" i="8"/>
  <c r="E3806" i="8"/>
  <c r="F3806" i="8"/>
  <c r="E4074" i="8"/>
  <c r="F4074" i="8"/>
  <c r="E4819" i="8"/>
  <c r="F4819" i="8"/>
  <c r="E5481" i="8"/>
  <c r="F5481" i="8"/>
  <c r="E3030" i="8"/>
  <c r="F3030" i="8"/>
  <c r="E5269" i="8"/>
  <c r="F5269" i="8"/>
  <c r="E2874" i="8"/>
  <c r="F2874" i="8"/>
  <c r="E5337" i="8"/>
  <c r="F5337" i="8"/>
  <c r="E5364" i="8"/>
  <c r="F5364" i="8"/>
  <c r="E5053" i="8"/>
  <c r="F5053" i="8"/>
  <c r="E3089" i="8"/>
  <c r="F3089" i="8"/>
  <c r="E5234" i="8"/>
  <c r="F5234" i="8"/>
  <c r="E3360" i="8"/>
  <c r="F3360" i="8"/>
  <c r="E4222" i="8"/>
  <c r="F4222" i="8"/>
  <c r="E5582" i="8"/>
  <c r="F5582" i="8"/>
  <c r="E5415" i="8"/>
  <c r="F5415" i="8"/>
  <c r="E4815" i="8"/>
  <c r="F4815" i="8"/>
  <c r="E6551" i="8"/>
  <c r="F6551" i="8"/>
  <c r="F6204" i="8"/>
  <c r="E6204" i="8"/>
  <c r="F6687" i="8"/>
  <c r="E6687" i="8"/>
  <c r="F6329" i="8"/>
  <c r="E6329" i="8"/>
  <c r="E6573" i="8"/>
  <c r="F6573" i="8"/>
  <c r="E6607" i="8"/>
  <c r="F6607" i="8"/>
  <c r="E7295" i="8"/>
  <c r="F7295" i="8"/>
  <c r="E6413" i="8"/>
  <c r="F6413" i="8"/>
  <c r="F6403" i="8"/>
  <c r="E6403" i="8"/>
  <c r="E6729" i="8"/>
  <c r="F6729" i="8"/>
  <c r="E6464" i="8"/>
  <c r="F6464" i="8"/>
  <c r="F6799" i="8"/>
  <c r="E6799" i="8"/>
  <c r="E6461" i="8"/>
  <c r="F6461" i="8"/>
  <c r="F6661" i="8"/>
  <c r="E6661" i="8"/>
  <c r="E6324" i="8"/>
  <c r="F6324" i="8"/>
  <c r="E5871" i="8"/>
  <c r="F5871" i="8"/>
  <c r="F6820" i="8"/>
  <c r="E6820" i="8"/>
  <c r="F6567" i="8"/>
  <c r="E6567" i="8"/>
  <c r="E6348" i="8"/>
  <c r="F6348" i="8"/>
  <c r="E7301" i="8"/>
  <c r="F7301" i="8"/>
  <c r="E6848" i="8"/>
  <c r="F6848" i="8"/>
  <c r="F6599" i="8"/>
  <c r="E6599" i="8"/>
  <c r="F6422" i="8"/>
  <c r="E6422" i="8"/>
  <c r="E5919" i="8"/>
  <c r="F5919" i="8"/>
  <c r="E6425" i="8"/>
  <c r="F6425" i="8"/>
  <c r="F6053" i="8"/>
  <c r="E6053" i="8"/>
  <c r="F6709" i="8"/>
  <c r="E6709" i="8"/>
  <c r="E6582" i="8"/>
  <c r="F6582" i="8"/>
  <c r="F6645" i="8"/>
  <c r="E6645" i="8"/>
  <c r="F6455" i="8"/>
  <c r="E6455" i="8"/>
  <c r="E6242" i="8"/>
  <c r="F6242" i="8"/>
  <c r="E6069" i="8"/>
  <c r="F6069" i="8"/>
  <c r="F7161" i="8"/>
  <c r="E7161" i="8"/>
  <c r="F6186" i="8"/>
  <c r="E6186" i="8"/>
  <c r="F7058" i="8"/>
  <c r="E7058" i="8"/>
  <c r="F7291" i="8"/>
  <c r="E7291" i="8"/>
  <c r="F6040" i="8"/>
  <c r="E6040" i="8"/>
  <c r="E6981" i="8"/>
  <c r="F6981" i="8"/>
  <c r="E6150" i="8"/>
  <c r="F6150" i="8"/>
  <c r="E5978" i="8"/>
  <c r="F5978" i="8"/>
  <c r="E7252" i="8"/>
  <c r="F7252" i="8"/>
  <c r="E6904" i="8"/>
  <c r="F6904" i="8"/>
  <c r="E6229" i="8"/>
  <c r="F6229" i="8"/>
  <c r="E5993" i="8"/>
  <c r="F5993" i="8"/>
  <c r="F7310" i="8"/>
  <c r="E7310" i="8"/>
  <c r="F6976" i="8"/>
  <c r="E6976" i="8"/>
  <c r="E6232" i="8"/>
  <c r="F6232" i="8"/>
  <c r="F6077" i="8"/>
  <c r="E6077" i="8"/>
  <c r="E5907" i="8"/>
  <c r="F5907" i="8"/>
  <c r="F7235" i="8"/>
  <c r="E7235" i="8"/>
  <c r="E6975" i="8"/>
  <c r="F6975" i="8"/>
  <c r="F6240" i="8"/>
  <c r="E6240" i="8"/>
  <c r="E6065" i="8"/>
  <c r="F6065" i="8"/>
  <c r="E7340" i="8"/>
  <c r="F7340" i="8"/>
  <c r="E7212" i="8"/>
  <c r="F7212" i="8"/>
  <c r="F6898" i="8"/>
  <c r="E6898" i="8"/>
  <c r="E7088" i="8"/>
  <c r="F7088" i="8"/>
  <c r="F6867" i="8"/>
  <c r="E6867" i="8"/>
  <c r="F7116" i="8"/>
  <c r="E7116" i="8"/>
  <c r="E8639" i="8"/>
  <c r="F8639" i="8"/>
  <c r="F7130" i="8"/>
  <c r="E7130" i="8"/>
  <c r="E6961" i="8"/>
  <c r="F6961" i="8"/>
  <c r="E8074" i="8"/>
  <c r="F8074" i="8"/>
  <c r="E6974" i="8"/>
  <c r="F6974" i="8"/>
  <c r="E6903" i="8"/>
  <c r="F6903" i="8"/>
  <c r="F7606" i="8"/>
  <c r="E7606" i="8"/>
  <c r="E8469" i="8"/>
  <c r="F8469" i="8"/>
  <c r="F6923" i="8"/>
  <c r="E6923" i="8"/>
  <c r="E6870" i="8"/>
  <c r="F6870" i="8"/>
  <c r="F8504" i="8"/>
  <c r="E8504" i="8"/>
  <c r="F8292" i="8"/>
  <c r="E8292" i="8"/>
  <c r="F6876" i="8"/>
  <c r="E6876" i="8"/>
  <c r="F8478" i="8"/>
  <c r="E8478" i="8"/>
  <c r="E8609" i="8"/>
  <c r="F8609" i="8"/>
  <c r="E8183" i="8"/>
  <c r="F8183" i="8"/>
  <c r="F6871" i="8"/>
  <c r="E6871" i="8"/>
  <c r="E8560" i="8"/>
  <c r="F8560" i="8"/>
  <c r="F7991" i="8"/>
  <c r="E7991" i="8"/>
  <c r="E8525" i="8"/>
  <c r="F8525" i="8"/>
  <c r="E8311" i="8"/>
  <c r="F8311" i="8"/>
  <c r="E7875" i="8"/>
  <c r="F7875" i="8"/>
  <c r="E8285" i="8"/>
  <c r="F8285" i="8"/>
  <c r="E7832" i="8"/>
  <c r="F7832" i="8"/>
  <c r="F8223" i="8"/>
  <c r="E8223" i="8"/>
  <c r="F8027" i="8"/>
  <c r="E8027" i="8"/>
  <c r="E8283" i="8"/>
  <c r="F8283" i="8"/>
  <c r="E8086" i="8"/>
  <c r="F8086" i="8"/>
  <c r="E8321" i="8"/>
  <c r="F8321" i="8"/>
  <c r="E7965" i="8"/>
  <c r="F7965" i="8"/>
  <c r="E8375" i="8"/>
  <c r="F8375" i="8"/>
  <c r="E8187" i="8"/>
  <c r="F8187" i="8"/>
  <c r="E7683" i="8"/>
  <c r="F7683" i="8"/>
  <c r="E8272" i="8"/>
  <c r="F8272" i="8"/>
  <c r="E8085" i="8"/>
  <c r="F8085" i="8"/>
  <c r="F7976" i="8"/>
  <c r="E7976" i="8"/>
  <c r="E8026" i="8"/>
  <c r="F8026" i="8"/>
  <c r="E7863" i="8"/>
  <c r="F7863" i="8"/>
  <c r="F8021" i="8"/>
  <c r="E8021" i="8"/>
  <c r="E7831" i="8"/>
  <c r="F7831" i="8"/>
  <c r="E7640" i="8"/>
  <c r="F7640" i="8"/>
  <c r="F4057" i="8"/>
  <c r="F3532" i="8"/>
  <c r="F3095" i="8"/>
  <c r="F5719" i="8"/>
  <c r="F3772" i="8"/>
  <c r="F4244" i="8"/>
  <c r="F5015" i="8"/>
  <c r="F3377" i="8"/>
  <c r="F5807" i="8"/>
  <c r="F3731" i="8"/>
  <c r="F4366" i="8"/>
  <c r="F5676" i="8"/>
  <c r="F2904" i="8"/>
  <c r="F5325" i="8"/>
  <c r="F3366" i="8"/>
  <c r="F4210" i="8"/>
  <c r="F4410" i="8"/>
  <c r="F4799" i="8"/>
  <c r="F5054" i="8"/>
  <c r="F4070" i="8"/>
  <c r="F5195" i="8"/>
  <c r="F2922" i="8"/>
  <c r="F4849" i="8"/>
  <c r="F3602" i="8"/>
  <c r="F3158" i="8"/>
  <c r="F5447" i="8"/>
  <c r="F4624" i="8"/>
  <c r="F4128" i="8"/>
  <c r="F5609" i="8"/>
  <c r="F5052" i="8"/>
  <c r="F5754" i="8"/>
  <c r="F3660" i="8"/>
  <c r="F3467" i="8"/>
  <c r="F4239" i="8"/>
  <c r="F4389" i="8"/>
  <c r="F3096" i="8"/>
  <c r="F4706" i="8"/>
  <c r="F4304" i="8"/>
  <c r="F4486" i="8"/>
  <c r="F3386" i="8"/>
  <c r="F3327" i="8"/>
  <c r="F4642" i="8"/>
  <c r="F3902" i="8"/>
  <c r="F3435" i="8"/>
  <c r="F3679" i="8"/>
  <c r="F5407" i="8"/>
  <c r="F2882" i="8"/>
  <c r="F4027" i="8"/>
  <c r="F2912" i="8"/>
  <c r="F4955" i="8"/>
  <c r="F3995" i="8"/>
  <c r="F4809" i="8"/>
  <c r="F5649" i="8"/>
  <c r="F3174" i="8"/>
  <c r="F3193" i="8"/>
  <c r="F2982" i="8"/>
  <c r="F4308" i="8"/>
  <c r="F3105" i="8"/>
  <c r="F3004" i="8"/>
  <c r="F3808" i="8"/>
  <c r="E3283" i="8"/>
  <c r="F3283" i="8"/>
  <c r="E7025" i="8"/>
  <c r="F7025" i="8"/>
  <c r="E6246" i="8"/>
  <c r="F6246" i="8"/>
  <c r="F6621" i="8"/>
  <c r="E6621" i="8"/>
  <c r="E7343" i="8"/>
  <c r="F7343" i="8"/>
  <c r="F6673" i="8"/>
  <c r="E6673" i="8"/>
  <c r="E6817" i="8"/>
  <c r="F6817" i="8"/>
  <c r="F6446" i="8"/>
  <c r="E6446" i="8"/>
  <c r="F6779" i="8"/>
  <c r="E6779" i="8"/>
  <c r="E6760" i="8"/>
  <c r="F6760" i="8"/>
  <c r="E6059" i="8"/>
  <c r="F6059" i="8"/>
  <c r="F6603" i="8"/>
  <c r="E6603" i="8"/>
  <c r="E6476" i="8"/>
  <c r="F6476" i="8"/>
  <c r="F7183" i="8"/>
  <c r="E7183" i="8"/>
  <c r="E6682" i="8"/>
  <c r="F6682" i="8"/>
  <c r="F6376" i="8"/>
  <c r="E6376" i="8"/>
  <c r="E7085" i="8"/>
  <c r="F7085" i="8"/>
  <c r="F6722" i="8"/>
  <c r="E6722" i="8"/>
  <c r="F6436" i="8"/>
  <c r="E6436" i="8"/>
  <c r="E7178" i="8"/>
  <c r="F7178" i="8"/>
  <c r="E6319" i="8"/>
  <c r="F6319" i="8"/>
  <c r="E7231" i="8"/>
  <c r="F7231" i="8"/>
  <c r="E6634" i="8"/>
  <c r="F6634" i="8"/>
  <c r="E6743" i="8"/>
  <c r="F6743" i="8"/>
  <c r="E6468" i="8"/>
  <c r="F6468" i="8"/>
  <c r="F6145" i="8"/>
  <c r="E6145" i="8"/>
  <c r="F5959" i="8"/>
  <c r="E5959" i="8"/>
  <c r="E6310" i="8"/>
  <c r="F6310" i="8"/>
  <c r="E7293" i="8"/>
  <c r="F7293" i="8"/>
  <c r="E7230" i="8"/>
  <c r="F7230" i="8"/>
  <c r="E7093" i="8"/>
  <c r="F7093" i="8"/>
  <c r="F6038" i="8"/>
  <c r="E6038" i="8"/>
  <c r="E7214" i="8"/>
  <c r="F7214" i="8"/>
  <c r="E6249" i="8"/>
  <c r="F6249" i="8"/>
  <c r="E5936" i="8"/>
  <c r="F5936" i="8"/>
  <c r="F7119" i="8"/>
  <c r="E7119" i="8"/>
  <c r="E6304" i="8"/>
  <c r="F6304" i="8"/>
  <c r="E6087" i="8"/>
  <c r="F6087" i="8"/>
  <c r="E5918" i="8"/>
  <c r="F5918" i="8"/>
  <c r="E7196" i="8"/>
  <c r="F7196" i="8"/>
  <c r="E6327" i="8"/>
  <c r="F6327" i="8"/>
  <c r="F6074" i="8"/>
  <c r="E6074" i="8"/>
  <c r="E7285" i="8"/>
  <c r="F7285" i="8"/>
  <c r="E6922" i="8"/>
  <c r="F6922" i="8"/>
  <c r="E7034" i="8"/>
  <c r="F7034" i="8"/>
  <c r="F7124" i="8"/>
  <c r="E7124" i="8"/>
  <c r="F8440" i="8"/>
  <c r="E8440" i="8"/>
  <c r="E7035" i="8"/>
  <c r="F7035" i="8"/>
  <c r="F8143" i="8"/>
  <c r="E8143" i="8"/>
  <c r="F6939" i="8"/>
  <c r="E6939" i="8"/>
  <c r="E8359" i="8"/>
  <c r="F8359" i="8"/>
  <c r="E8528" i="8"/>
  <c r="F8528" i="8"/>
  <c r="E8630" i="8"/>
  <c r="F8630" i="8"/>
  <c r="F8356" i="8"/>
  <c r="E8356" i="8"/>
  <c r="E8570" i="8"/>
  <c r="F8570" i="8"/>
  <c r="E8641" i="8"/>
  <c r="F8641" i="8"/>
  <c r="E8229" i="8"/>
  <c r="F8229" i="8"/>
  <c r="F8579" i="8"/>
  <c r="E8579" i="8"/>
  <c r="E8543" i="8"/>
  <c r="F8543" i="8"/>
  <c r="E8243" i="8"/>
  <c r="F8243" i="8"/>
  <c r="E8493" i="8"/>
  <c r="F8493" i="8"/>
  <c r="E8221" i="8"/>
  <c r="F8221" i="8"/>
  <c r="F8346" i="8"/>
  <c r="E8346" i="8"/>
  <c r="E7760" i="8"/>
  <c r="F7760" i="8"/>
  <c r="E7989" i="8"/>
  <c r="F7989" i="8"/>
  <c r="E8102" i="8"/>
  <c r="F8102" i="8"/>
  <c r="E8314" i="8"/>
  <c r="F8314" i="8"/>
  <c r="E7975" i="8"/>
  <c r="F7975" i="8"/>
  <c r="E8288" i="8"/>
  <c r="F8288" i="8"/>
  <c r="F8030" i="8"/>
  <c r="E8030" i="8"/>
  <c r="E8045" i="8"/>
  <c r="F8045" i="8"/>
  <c r="E7985" i="8"/>
  <c r="F7985" i="8"/>
  <c r="F7996" i="8"/>
  <c r="E7996" i="8"/>
  <c r="F8028" i="8"/>
  <c r="E8028" i="8"/>
  <c r="E7714" i="8"/>
  <c r="F7714" i="8"/>
  <c r="E7770" i="8"/>
  <c r="F7770" i="8"/>
  <c r="E7819" i="8"/>
  <c r="F7819" i="8"/>
  <c r="E7748" i="8"/>
  <c r="F7748" i="8"/>
  <c r="F7744" i="8"/>
  <c r="E7744" i="8"/>
  <c r="E7376" i="8"/>
  <c r="F7376" i="8"/>
  <c r="F7768" i="8"/>
  <c r="E7768" i="8"/>
  <c r="F7767" i="8"/>
  <c r="E7767" i="8"/>
  <c r="F7712" i="8"/>
  <c r="E7712" i="8"/>
  <c r="F7658" i="8"/>
  <c r="E7658" i="8"/>
  <c r="F7622" i="8"/>
  <c r="E7622" i="8"/>
  <c r="E7555" i="8"/>
  <c r="F7555" i="8"/>
  <c r="F7497" i="8"/>
  <c r="E7497" i="8"/>
  <c r="E7452" i="8"/>
  <c r="F7452" i="8"/>
  <c r="E7456" i="8"/>
  <c r="F7456" i="8"/>
  <c r="E7369" i="8"/>
  <c r="F7369" i="8"/>
  <c r="E4050" i="8"/>
  <c r="F4050" i="8"/>
  <c r="E3768" i="8"/>
  <c r="F3768" i="8"/>
  <c r="E3948" i="8"/>
  <c r="F3948" i="8"/>
  <c r="E3829" i="8"/>
  <c r="F3829" i="8"/>
  <c r="E4640" i="8"/>
  <c r="F4640" i="8"/>
  <c r="E4727" i="8"/>
  <c r="F4727" i="8"/>
  <c r="E3141" i="8"/>
  <c r="F3141" i="8"/>
  <c r="E4755" i="8"/>
  <c r="F4755" i="8"/>
  <c r="E3920" i="8"/>
  <c r="F3920" i="8"/>
  <c r="E4951" i="8"/>
  <c r="F4951" i="8"/>
  <c r="E4446" i="8"/>
  <c r="F4446" i="8"/>
  <c r="E5278" i="8"/>
  <c r="F5278" i="8"/>
  <c r="E3895" i="8"/>
  <c r="F3895" i="8"/>
  <c r="E4842" i="8"/>
  <c r="F4842" i="8"/>
  <c r="E3400" i="8"/>
  <c r="F3400" i="8"/>
  <c r="E3224" i="8"/>
  <c r="F3224" i="8"/>
  <c r="E5228" i="8"/>
  <c r="F5228" i="8"/>
  <c r="E2995" i="8"/>
  <c r="F2995" i="8"/>
  <c r="E3195" i="8"/>
  <c r="F3195" i="8"/>
  <c r="E3403" i="8"/>
  <c r="F3403" i="8"/>
  <c r="E3124" i="8"/>
  <c r="F3124" i="8"/>
  <c r="E3689" i="8"/>
  <c r="F3689" i="8"/>
  <c r="E5146" i="8"/>
  <c r="F5146" i="8"/>
  <c r="E3293" i="8"/>
  <c r="F3293" i="8"/>
  <c r="E5462" i="8"/>
  <c r="F5462" i="8"/>
  <c r="E5441" i="8"/>
  <c r="F5441" i="8"/>
  <c r="E5450" i="8"/>
  <c r="F5450" i="8"/>
  <c r="E5813" i="8"/>
  <c r="F5813" i="8"/>
  <c r="E4427" i="8"/>
  <c r="F4427" i="8"/>
  <c r="F6571" i="8"/>
  <c r="E6571" i="8"/>
  <c r="E5873" i="8"/>
  <c r="F5873" i="8"/>
  <c r="E6502" i="8"/>
  <c r="F6502" i="8"/>
  <c r="E6595" i="8"/>
  <c r="F6595" i="8"/>
  <c r="E6316" i="8"/>
  <c r="F6316" i="8"/>
  <c r="F6606" i="8"/>
  <c r="E6606" i="8"/>
  <c r="E6430" i="8"/>
  <c r="F6430" i="8"/>
  <c r="E6839" i="8"/>
  <c r="F6839" i="8"/>
  <c r="E6024" i="8"/>
  <c r="F6024" i="8"/>
  <c r="E6575" i="8"/>
  <c r="F6575" i="8"/>
  <c r="E6698" i="8"/>
  <c r="F6698" i="8"/>
  <c r="E6351" i="8"/>
  <c r="F6351" i="8"/>
  <c r="E6913" i="8"/>
  <c r="F6913" i="8"/>
  <c r="F6666" i="8"/>
  <c r="E6666" i="8"/>
  <c r="E6358" i="8"/>
  <c r="F6358" i="8"/>
  <c r="E7331" i="8"/>
  <c r="F7331" i="8"/>
  <c r="F6778" i="8"/>
  <c r="E6778" i="8"/>
  <c r="F6515" i="8"/>
  <c r="E6515" i="8"/>
  <c r="F5971" i="8"/>
  <c r="E5971" i="8"/>
  <c r="F6297" i="8"/>
  <c r="E6297" i="8"/>
  <c r="E5886" i="8"/>
  <c r="F5886" i="8"/>
  <c r="E6676" i="8"/>
  <c r="F6676" i="8"/>
  <c r="E6739" i="8"/>
  <c r="F6739" i="8"/>
  <c r="E6459" i="8"/>
  <c r="F6459" i="8"/>
  <c r="E6115" i="8"/>
  <c r="F6115" i="8"/>
  <c r="E5954" i="8"/>
  <c r="F5954" i="8"/>
  <c r="E6305" i="8"/>
  <c r="F6305" i="8"/>
  <c r="F7288" i="8"/>
  <c r="E7288" i="8"/>
  <c r="E5957" i="8"/>
  <c r="F5957" i="8"/>
  <c r="E6052" i="8"/>
  <c r="F6052" i="8"/>
  <c r="E6342" i="8"/>
  <c r="F6342" i="8"/>
  <c r="F6157" i="8"/>
  <c r="E6157" i="8"/>
  <c r="E5922" i="8"/>
  <c r="F5922" i="8"/>
  <c r="F7046" i="8"/>
  <c r="E7046" i="8"/>
  <c r="F6295" i="8"/>
  <c r="E6295" i="8"/>
  <c r="E6093" i="8"/>
  <c r="F6093" i="8"/>
  <c r="E7312" i="8"/>
  <c r="F7312" i="8"/>
  <c r="F6990" i="8"/>
  <c r="E6990" i="8"/>
  <c r="E6234" i="8"/>
  <c r="F6234" i="8"/>
  <c r="E6081" i="8"/>
  <c r="F6081" i="8"/>
  <c r="E7355" i="8"/>
  <c r="F7355" i="8"/>
  <c r="E7078" i="8"/>
  <c r="F7078" i="8"/>
  <c r="F6194" i="8"/>
  <c r="E6194" i="8"/>
  <c r="E7347" i="8"/>
  <c r="F7347" i="8"/>
  <c r="F7073" i="8"/>
  <c r="E7073" i="8"/>
  <c r="F7099" i="8"/>
  <c r="E7099" i="8"/>
  <c r="E6872" i="8"/>
  <c r="F6872" i="8"/>
  <c r="E7061" i="8"/>
  <c r="F7061" i="8"/>
  <c r="E8416" i="8"/>
  <c r="F8416" i="8"/>
  <c r="E7032" i="8"/>
  <c r="F7032" i="8"/>
  <c r="E8536" i="8"/>
  <c r="F8536" i="8"/>
  <c r="E6994" i="8"/>
  <c r="F6994" i="8"/>
  <c r="E8544" i="8"/>
  <c r="F8544" i="8"/>
  <c r="E8522" i="8"/>
  <c r="F8522" i="8"/>
  <c r="E8621" i="8"/>
  <c r="F8621" i="8"/>
  <c r="E6887" i="8"/>
  <c r="F6887" i="8"/>
  <c r="E8632" i="8"/>
  <c r="F8632" i="8"/>
  <c r="E8572" i="8"/>
  <c r="F8572" i="8"/>
  <c r="E8484" i="8"/>
  <c r="F8484" i="8"/>
  <c r="F8201" i="8"/>
  <c r="E8201" i="8"/>
  <c r="E8007" i="8"/>
  <c r="F8007" i="8"/>
  <c r="E7561" i="8"/>
  <c r="F7561" i="8"/>
  <c r="F5544" i="8"/>
  <c r="F3040" i="8"/>
  <c r="F3001" i="8"/>
  <c r="F3336" i="8"/>
  <c r="F3462" i="8"/>
  <c r="F3757" i="8"/>
  <c r="F4262" i="8"/>
  <c r="F4969" i="8"/>
  <c r="F4187" i="8"/>
  <c r="F4107" i="8"/>
  <c r="F3264" i="8"/>
  <c r="F5539" i="8"/>
  <c r="F4841" i="8"/>
  <c r="F4655" i="8"/>
  <c r="F3482" i="8"/>
  <c r="F5781" i="8"/>
  <c r="F5436" i="8"/>
  <c r="F4275" i="8"/>
  <c r="F4704" i="8"/>
  <c r="F4660" i="8"/>
  <c r="F4338" i="8"/>
  <c r="F5098" i="8"/>
  <c r="F5020" i="8"/>
  <c r="F4204" i="8"/>
  <c r="F5852" i="8"/>
  <c r="F4888" i="8"/>
  <c r="F4391" i="8"/>
  <c r="F3445" i="8"/>
  <c r="F4619" i="8"/>
  <c r="F4978" i="8"/>
  <c r="F4696" i="8"/>
  <c r="F4528" i="8"/>
  <c r="F4484" i="8"/>
  <c r="F3989" i="8"/>
  <c r="F4861" i="8"/>
  <c r="F3818" i="8"/>
  <c r="F3471" i="8"/>
  <c r="F3082" i="8"/>
  <c r="F4900" i="8"/>
  <c r="F5153" i="8"/>
  <c r="F3214" i="8"/>
  <c r="F4225" i="8"/>
  <c r="F4919" i="8"/>
  <c r="F4181" i="8"/>
  <c r="F5520" i="8"/>
  <c r="F3802" i="8"/>
  <c r="F4618" i="8"/>
  <c r="F3732" i="8"/>
  <c r="F3590" i="8"/>
  <c r="F3453" i="8"/>
  <c r="F3136" i="8"/>
  <c r="F3628" i="8"/>
  <c r="F2881" i="8"/>
  <c r="F4142" i="8"/>
  <c r="F3652" i="8"/>
  <c r="F3669" i="8"/>
  <c r="F3191" i="8"/>
  <c r="F3053" i="8"/>
  <c r="F3979" i="8"/>
  <c r="F5227" i="8"/>
  <c r="F4408" i="8"/>
  <c r="E6827" i="8"/>
  <c r="F6827" i="8"/>
  <c r="E6482" i="8"/>
  <c r="F6482" i="8"/>
  <c r="E6785" i="8"/>
  <c r="F6785" i="8"/>
  <c r="E6521" i="8"/>
  <c r="F6521" i="8"/>
  <c r="E6630" i="8"/>
  <c r="F6630" i="8"/>
  <c r="E6414" i="8"/>
  <c r="F6414" i="8"/>
  <c r="F6191" i="8"/>
  <c r="E6191" i="8"/>
  <c r="E7005" i="8"/>
  <c r="F7005" i="8"/>
  <c r="E6795" i="8"/>
  <c r="F6795" i="8"/>
  <c r="F6683" i="8"/>
  <c r="E6683" i="8"/>
  <c r="F6583" i="8"/>
  <c r="E6583" i="8"/>
  <c r="F6485" i="8"/>
  <c r="E6485" i="8"/>
  <c r="E6317" i="8"/>
  <c r="F6317" i="8"/>
  <c r="E6033" i="8"/>
  <c r="F6033" i="8"/>
  <c r="E6822" i="8"/>
  <c r="F6822" i="8"/>
  <c r="E6493" i="8"/>
  <c r="F6493" i="8"/>
  <c r="E6684" i="8"/>
  <c r="F6684" i="8"/>
  <c r="F8599" i="8"/>
  <c r="E8599" i="8"/>
  <c r="F6588" i="8"/>
  <c r="E6588" i="8"/>
  <c r="E6508" i="8"/>
  <c r="F6508" i="8"/>
  <c r="F6273" i="8"/>
  <c r="E6273" i="8"/>
  <c r="F7152" i="8"/>
  <c r="E7152" i="8"/>
  <c r="E6776" i="8"/>
  <c r="F6776" i="8"/>
  <c r="E6662" i="8"/>
  <c r="F6662" i="8"/>
  <c r="E6549" i="8"/>
  <c r="F6549" i="8"/>
  <c r="E6393" i="8"/>
  <c r="F6393" i="8"/>
  <c r="F6136" i="8"/>
  <c r="E6136" i="8"/>
  <c r="F6796" i="8"/>
  <c r="E6796" i="8"/>
  <c r="E6322" i="8"/>
  <c r="F6322" i="8"/>
  <c r="E6726" i="8"/>
  <c r="F6726" i="8"/>
  <c r="F7111" i="8"/>
  <c r="E7111" i="8"/>
  <c r="E6712" i="8"/>
  <c r="F6712" i="8"/>
  <c r="E6808" i="8"/>
  <c r="F6808" i="8"/>
  <c r="E6675" i="8"/>
  <c r="F6675" i="8"/>
  <c r="E6458" i="8"/>
  <c r="F6458" i="8"/>
  <c r="E6269" i="8"/>
  <c r="F6269" i="8"/>
  <c r="E5965" i="8"/>
  <c r="F5965" i="8"/>
  <c r="E6786" i="8"/>
  <c r="F6786" i="8"/>
  <c r="F6803" i="8"/>
  <c r="E6803" i="8"/>
  <c r="F6852" i="8"/>
  <c r="E6852" i="8"/>
  <c r="E6810" i="8"/>
  <c r="F6810" i="8"/>
  <c r="F6555" i="8"/>
  <c r="E6555" i="8"/>
  <c r="E6793" i="8"/>
  <c r="F6793" i="8"/>
  <c r="F6657" i="8"/>
  <c r="E6657" i="8"/>
  <c r="F6552" i="8"/>
  <c r="E6552" i="8"/>
  <c r="F6437" i="8"/>
  <c r="E6437" i="8"/>
  <c r="F6197" i="8"/>
  <c r="E6197" i="8"/>
  <c r="F5883" i="8"/>
  <c r="E5883" i="8"/>
  <c r="E7351" i="8"/>
  <c r="F7351" i="8"/>
  <c r="F7127" i="8"/>
  <c r="E7127" i="8"/>
  <c r="E8526" i="8"/>
  <c r="F8526" i="8"/>
  <c r="F6805" i="8"/>
  <c r="E6805" i="8"/>
  <c r="E6718" i="8"/>
  <c r="F6718" i="8"/>
  <c r="F6623" i="8"/>
  <c r="E6623" i="8"/>
  <c r="E6554" i="8"/>
  <c r="F6554" i="8"/>
  <c r="E6489" i="8"/>
  <c r="F6489" i="8"/>
  <c r="F6456" i="8"/>
  <c r="E6456" i="8"/>
  <c r="E6301" i="8"/>
  <c r="F6301" i="8"/>
  <c r="F6094" i="8"/>
  <c r="E6094" i="8"/>
  <c r="E5951" i="8"/>
  <c r="F5951" i="8"/>
  <c r="F7272" i="8"/>
  <c r="E7272" i="8"/>
  <c r="E7328" i="8"/>
  <c r="F7328" i="8"/>
  <c r="F6958" i="8"/>
  <c r="E6958" i="8"/>
  <c r="E6832" i="8"/>
  <c r="F6832" i="8"/>
  <c r="F6757" i="8"/>
  <c r="E6757" i="8"/>
  <c r="F6669" i="8"/>
  <c r="E6669" i="8"/>
  <c r="E6593" i="8"/>
  <c r="F6593" i="8"/>
  <c r="F6541" i="8"/>
  <c r="E6541" i="8"/>
  <c r="F6504" i="8"/>
  <c r="E6504" i="8"/>
  <c r="F6418" i="8"/>
  <c r="E6418" i="8"/>
  <c r="F6368" i="8"/>
  <c r="E6368" i="8"/>
  <c r="E6205" i="8"/>
  <c r="F6205" i="8"/>
  <c r="F5909" i="8"/>
  <c r="E5909" i="8"/>
  <c r="F8367" i="8"/>
  <c r="E8367" i="8"/>
  <c r="E6501" i="8"/>
  <c r="F6501" i="8"/>
  <c r="E6399" i="8"/>
  <c r="F6399" i="8"/>
  <c r="F6277" i="8"/>
  <c r="E6277" i="8"/>
  <c r="E6170" i="8"/>
  <c r="F6170" i="8"/>
  <c r="E6036" i="8"/>
  <c r="F6036" i="8"/>
  <c r="F7326" i="8"/>
  <c r="E7326" i="8"/>
  <c r="E6770" i="8"/>
  <c r="F6770" i="8"/>
  <c r="F6707" i="8"/>
  <c r="E6707" i="8"/>
  <c r="F6664" i="8"/>
  <c r="E6664" i="8"/>
  <c r="E6620" i="8"/>
  <c r="F6620" i="8"/>
  <c r="E6856" i="8"/>
  <c r="F6856" i="8"/>
  <c r="E6792" i="8"/>
  <c r="F6792" i="8"/>
  <c r="F6721" i="8"/>
  <c r="E6721" i="8"/>
  <c r="F6633" i="8"/>
  <c r="E6633" i="8"/>
  <c r="F6550" i="8"/>
  <c r="E6550" i="8"/>
  <c r="F6497" i="8"/>
  <c r="E6497" i="8"/>
  <c r="F6438" i="8"/>
  <c r="E6438" i="8"/>
  <c r="F6406" i="8"/>
  <c r="E6406" i="8"/>
  <c r="E6363" i="8"/>
  <c r="F6363" i="8"/>
  <c r="F6227" i="8"/>
  <c r="E6227" i="8"/>
  <c r="F6045" i="8"/>
  <c r="E6045" i="8"/>
  <c r="F7266" i="8"/>
  <c r="E7266" i="8"/>
  <c r="F6042" i="8"/>
  <c r="E6042" i="8"/>
  <c r="F5943" i="8"/>
  <c r="E5943" i="8"/>
  <c r="E7289" i="8"/>
  <c r="F7289" i="8"/>
  <c r="F7151" i="8"/>
  <c r="E7151" i="8"/>
  <c r="F8596" i="8"/>
  <c r="E8596" i="8"/>
  <c r="F6268" i="8"/>
  <c r="E6268" i="8"/>
  <c r="E6171" i="8"/>
  <c r="F6171" i="8"/>
  <c r="F6060" i="8"/>
  <c r="E6060" i="8"/>
  <c r="F5893" i="8"/>
  <c r="E5893" i="8"/>
  <c r="F7228" i="8"/>
  <c r="E7228" i="8"/>
  <c r="F7044" i="8"/>
  <c r="E7044" i="8"/>
  <c r="E6030" i="8"/>
  <c r="F6030" i="8"/>
  <c r="E5910" i="8"/>
  <c r="F5910" i="8"/>
  <c r="E7276" i="8"/>
  <c r="F7276" i="8"/>
  <c r="F7136" i="8"/>
  <c r="E7136" i="8"/>
  <c r="F6940" i="8"/>
  <c r="E6940" i="8"/>
  <c r="E6034" i="8"/>
  <c r="F6034" i="8"/>
  <c r="F5896" i="8"/>
  <c r="E5896" i="8"/>
  <c r="E7242" i="8"/>
  <c r="F7242" i="8"/>
  <c r="E6970" i="8"/>
  <c r="F6970" i="8"/>
  <c r="E6332" i="8"/>
  <c r="F6332" i="8"/>
  <c r="E6245" i="8"/>
  <c r="F6245" i="8"/>
  <c r="E6196" i="8"/>
  <c r="F6196" i="8"/>
  <c r="F6148" i="8"/>
  <c r="E6148" i="8"/>
  <c r="F6083" i="8"/>
  <c r="E6083" i="8"/>
  <c r="F6013" i="8"/>
  <c r="E6013" i="8"/>
  <c r="E5970" i="8"/>
  <c r="F5970" i="8"/>
  <c r="F5911" i="8"/>
  <c r="E5911" i="8"/>
  <c r="E7320" i="8"/>
  <c r="F7320" i="8"/>
  <c r="E7250" i="8"/>
  <c r="F7250" i="8"/>
  <c r="E7162" i="8"/>
  <c r="F7162" i="8"/>
  <c r="F7015" i="8"/>
  <c r="E7015" i="8"/>
  <c r="E6885" i="8"/>
  <c r="F6885" i="8"/>
  <c r="F6338" i="8"/>
  <c r="E6338" i="8"/>
  <c r="E6279" i="8"/>
  <c r="F6279" i="8"/>
  <c r="E6221" i="8"/>
  <c r="F6221" i="8"/>
  <c r="E6138" i="8"/>
  <c r="F6138" i="8"/>
  <c r="F6085" i="8"/>
  <c r="E6085" i="8"/>
  <c r="E5982" i="8"/>
  <c r="F5982" i="8"/>
  <c r="E5923" i="8"/>
  <c r="F5923" i="8"/>
  <c r="E7356" i="8"/>
  <c r="F7356" i="8"/>
  <c r="E7308" i="8"/>
  <c r="F7308" i="8"/>
  <c r="E7184" i="8"/>
  <c r="F7184" i="8"/>
  <c r="E7083" i="8"/>
  <c r="F7083" i="8"/>
  <c r="E6949" i="8"/>
  <c r="F6949" i="8"/>
  <c r="E8517" i="8"/>
  <c r="F8517" i="8"/>
  <c r="F6344" i="8"/>
  <c r="E6344" i="8"/>
  <c r="E6288" i="8"/>
  <c r="F6288" i="8"/>
  <c r="E6218" i="8"/>
  <c r="F6218" i="8"/>
  <c r="E6168" i="8"/>
  <c r="F6168" i="8"/>
  <c r="F6131" i="8"/>
  <c r="E6131" i="8"/>
  <c r="F6070" i="8"/>
  <c r="E6070" i="8"/>
  <c r="E6014" i="8"/>
  <c r="F6014" i="8"/>
  <c r="E5953" i="8"/>
  <c r="F5953" i="8"/>
  <c r="F5899" i="8"/>
  <c r="E5899" i="8"/>
  <c r="E7344" i="8"/>
  <c r="F7344" i="8"/>
  <c r="E7292" i="8"/>
  <c r="F7292" i="8"/>
  <c r="E7233" i="8"/>
  <c r="F7233" i="8"/>
  <c r="F7168" i="8"/>
  <c r="E7168" i="8"/>
  <c r="E7033" i="8"/>
  <c r="F7033" i="8"/>
  <c r="F6948" i="8"/>
  <c r="E6948" i="8"/>
  <c r="F6356" i="8"/>
  <c r="E6356" i="8"/>
  <c r="E6291" i="8"/>
  <c r="F6291" i="8"/>
  <c r="E6236" i="8"/>
  <c r="F6236" i="8"/>
  <c r="E6183" i="8"/>
  <c r="F6183" i="8"/>
  <c r="F6122" i="8"/>
  <c r="E6122" i="8"/>
  <c r="F6061" i="8"/>
  <c r="E6061" i="8"/>
  <c r="E5968" i="8"/>
  <c r="F5968" i="8"/>
  <c r="E5884" i="8"/>
  <c r="F5884" i="8"/>
  <c r="E7336" i="8"/>
  <c r="F7336" i="8"/>
  <c r="E7265" i="8"/>
  <c r="F7265" i="8"/>
  <c r="E7207" i="8"/>
  <c r="F7207" i="8"/>
  <c r="E7134" i="8"/>
  <c r="F7134" i="8"/>
  <c r="F7012" i="8"/>
  <c r="E7012" i="8"/>
  <c r="F8640" i="8"/>
  <c r="E8640" i="8"/>
  <c r="E7202" i="8"/>
  <c r="F7202" i="8"/>
  <c r="E7137" i="8"/>
  <c r="F7137" i="8"/>
  <c r="E7082" i="8"/>
  <c r="F7082" i="8"/>
  <c r="E7009" i="8"/>
  <c r="F7009" i="8"/>
  <c r="E6944" i="8"/>
  <c r="F6944" i="8"/>
  <c r="E8657" i="8"/>
  <c r="F8657" i="8"/>
  <c r="F8488" i="8"/>
  <c r="E8488" i="8"/>
  <c r="E7180" i="8"/>
  <c r="F7180" i="8"/>
  <c r="E7112" i="8"/>
  <c r="F7112" i="8"/>
  <c r="E7043" i="8"/>
  <c r="F7043" i="8"/>
  <c r="E6933" i="8"/>
  <c r="F6933" i="8"/>
  <c r="E8602" i="8"/>
  <c r="F8602" i="8"/>
  <c r="E8286" i="8"/>
  <c r="F8286" i="8"/>
  <c r="E7185" i="8"/>
  <c r="F7185" i="8"/>
  <c r="E7123" i="8"/>
  <c r="F7123" i="8"/>
  <c r="E7060" i="8"/>
  <c r="F7060" i="8"/>
  <c r="F7026" i="8"/>
  <c r="E7026" i="8"/>
  <c r="E6953" i="8"/>
  <c r="F6953" i="8"/>
  <c r="E6897" i="8"/>
  <c r="F6897" i="8"/>
  <c r="E8511" i="8"/>
  <c r="F8511" i="8"/>
  <c r="E7912" i="8"/>
  <c r="F7912" i="8"/>
  <c r="E7098" i="8"/>
  <c r="F7098" i="8"/>
  <c r="E7040" i="8"/>
  <c r="F7040" i="8"/>
  <c r="E6971" i="8"/>
  <c r="F6971" i="8"/>
  <c r="E6921" i="8"/>
  <c r="F6921" i="8"/>
  <c r="F8613" i="8"/>
  <c r="E8613" i="8"/>
  <c r="F6895" i="8"/>
  <c r="E6895" i="8"/>
  <c r="E8518" i="8"/>
  <c r="F8518" i="8"/>
  <c r="E8261" i="8"/>
  <c r="F8261" i="8"/>
  <c r="F8574" i="8"/>
  <c r="E8574" i="8"/>
  <c r="E8294" i="8"/>
  <c r="F8294" i="8"/>
  <c r="F8615" i="8"/>
  <c r="E8615" i="8"/>
  <c r="E8433" i="8"/>
  <c r="F8433" i="8"/>
  <c r="F7773" i="8"/>
  <c r="E7773" i="8"/>
  <c r="E8239" i="8"/>
  <c r="F8239" i="8"/>
  <c r="E6917" i="8"/>
  <c r="F6917" i="8"/>
  <c r="E6866" i="8"/>
  <c r="F6866" i="8"/>
  <c r="E8607" i="8"/>
  <c r="F8607" i="8"/>
  <c r="E8551" i="8"/>
  <c r="F8551" i="8"/>
  <c r="E8501" i="8"/>
  <c r="F8501" i="8"/>
  <c r="F8439" i="8"/>
  <c r="E8439" i="8"/>
  <c r="E8267" i="8"/>
  <c r="F8267" i="8"/>
  <c r="F8116" i="8"/>
  <c r="E8116" i="8"/>
  <c r="F6920" i="8"/>
  <c r="E6920" i="8"/>
  <c r="E6860" i="8"/>
  <c r="F6860" i="8"/>
  <c r="F8600" i="8"/>
  <c r="E8600" i="8"/>
  <c r="F8558" i="8"/>
  <c r="E8558" i="8"/>
  <c r="F8467" i="8"/>
  <c r="E8467" i="8"/>
  <c r="F8413" i="8"/>
  <c r="E8413" i="8"/>
  <c r="F8033" i="8"/>
  <c r="E8033" i="8"/>
  <c r="E8604" i="8"/>
  <c r="F8604" i="8"/>
  <c r="E8508" i="8"/>
  <c r="F8508" i="8"/>
  <c r="F8322" i="8"/>
  <c r="E8322" i="8"/>
  <c r="E8166" i="8"/>
  <c r="F8166" i="8"/>
  <c r="F7893" i="8"/>
  <c r="E7893" i="8"/>
  <c r="E6868" i="8"/>
  <c r="F6868" i="8"/>
  <c r="E8620" i="8"/>
  <c r="F8620" i="8"/>
  <c r="E8557" i="8"/>
  <c r="F8557" i="8"/>
  <c r="E8490" i="8"/>
  <c r="F8490" i="8"/>
  <c r="E8237" i="8"/>
  <c r="F8237" i="8"/>
  <c r="F7977" i="8"/>
  <c r="E7977" i="8"/>
  <c r="E8516" i="8"/>
  <c r="F8516" i="8"/>
  <c r="F8468" i="8"/>
  <c r="E8468" i="8"/>
  <c r="E8403" i="8"/>
  <c r="F8403" i="8"/>
  <c r="E8306" i="8"/>
  <c r="F8306" i="8"/>
  <c r="F8180" i="8"/>
  <c r="E8180" i="8"/>
  <c r="F8052" i="8"/>
  <c r="E8052" i="8"/>
  <c r="F7853" i="8"/>
  <c r="E7853" i="8"/>
  <c r="E8475" i="8"/>
  <c r="F8475" i="8"/>
  <c r="E8412" i="8"/>
  <c r="F8412" i="8"/>
  <c r="F8281" i="8"/>
  <c r="E8281" i="8"/>
  <c r="E8208" i="8"/>
  <c r="F8208" i="8"/>
  <c r="E8112" i="8"/>
  <c r="F8112" i="8"/>
  <c r="E7774" i="8"/>
  <c r="F7774" i="8"/>
  <c r="E8417" i="8"/>
  <c r="F8417" i="8"/>
  <c r="E8308" i="8"/>
  <c r="F8308" i="8"/>
  <c r="F8210" i="8"/>
  <c r="E8210" i="8"/>
  <c r="E8111" i="8"/>
  <c r="F8111" i="8"/>
  <c r="F7983" i="8"/>
  <c r="E7983" i="8"/>
  <c r="F8434" i="8"/>
  <c r="E8434" i="8"/>
  <c r="E8363" i="8"/>
  <c r="F8363" i="8"/>
  <c r="E8270" i="8"/>
  <c r="F8270" i="8"/>
  <c r="E8182" i="8"/>
  <c r="F8182" i="8"/>
  <c r="F8081" i="8"/>
  <c r="E8081" i="8"/>
  <c r="E7885" i="8"/>
  <c r="F7885" i="8"/>
  <c r="E8382" i="8"/>
  <c r="F8382" i="8"/>
  <c r="F8316" i="8"/>
  <c r="E8316" i="8"/>
  <c r="E8169" i="8"/>
  <c r="F8169" i="8"/>
  <c r="F8079" i="8"/>
  <c r="E8079" i="8"/>
  <c r="F7940" i="8"/>
  <c r="E7940" i="8"/>
  <c r="E7512" i="8"/>
  <c r="F7512" i="8"/>
  <c r="E8373" i="8"/>
  <c r="F8373" i="8"/>
  <c r="F8301" i="8"/>
  <c r="E8301" i="8"/>
  <c r="E8242" i="8"/>
  <c r="F8242" i="8"/>
  <c r="E8175" i="8"/>
  <c r="F8175" i="8"/>
  <c r="F8092" i="8"/>
  <c r="E8092" i="8"/>
  <c r="F7946" i="8"/>
  <c r="E7946" i="8"/>
  <c r="F7552" i="8"/>
  <c r="E7552" i="8"/>
  <c r="E8366" i="8"/>
  <c r="F8366" i="8"/>
  <c r="E8329" i="8"/>
  <c r="F8329" i="8"/>
  <c r="E8264" i="8"/>
  <c r="F8264" i="8"/>
  <c r="E8193" i="8"/>
  <c r="F8193" i="8"/>
  <c r="E8146" i="8"/>
  <c r="F8146" i="8"/>
  <c r="F8080" i="8"/>
  <c r="E8080" i="8"/>
  <c r="F7995" i="8"/>
  <c r="E7995" i="8"/>
  <c r="E8058" i="8"/>
  <c r="F8058" i="8"/>
  <c r="F7966" i="8"/>
  <c r="E7966" i="8"/>
  <c r="F7871" i="8"/>
  <c r="E7871" i="8"/>
  <c r="E7647" i="8"/>
  <c r="F7647" i="8"/>
  <c r="F8011" i="8"/>
  <c r="E8011" i="8"/>
  <c r="E7949" i="8"/>
  <c r="F7949" i="8"/>
  <c r="F7715" i="8"/>
  <c r="E7715" i="8"/>
  <c r="E8032" i="8"/>
  <c r="F8032" i="8"/>
  <c r="F7967" i="8"/>
  <c r="E7967" i="8"/>
  <c r="E7843" i="8"/>
  <c r="F7843" i="8"/>
  <c r="E8065" i="8"/>
  <c r="F8065" i="8"/>
  <c r="E7974" i="8"/>
  <c r="F7974" i="8"/>
  <c r="E7862" i="8"/>
  <c r="F7862" i="8"/>
  <c r="E7725" i="8"/>
  <c r="F7725" i="8"/>
  <c r="E8068" i="8"/>
  <c r="F8068" i="8"/>
  <c r="E8019" i="8"/>
  <c r="F8019" i="8"/>
  <c r="F7932" i="8"/>
  <c r="E7932" i="8"/>
  <c r="E7877" i="8"/>
  <c r="F7877" i="8"/>
  <c r="E7810" i="8"/>
  <c r="F7810" i="8"/>
  <c r="F7573" i="8"/>
  <c r="E7573" i="8"/>
  <c r="F7910" i="8"/>
  <c r="E7910" i="8"/>
  <c r="F7861" i="8"/>
  <c r="E7861" i="8"/>
  <c r="F7736" i="8"/>
  <c r="E7736" i="8"/>
  <c r="F7428" i="8"/>
  <c r="E7428" i="8"/>
  <c r="F7866" i="8"/>
  <c r="E7866" i="8"/>
  <c r="E7750" i="8"/>
  <c r="F7750" i="8"/>
  <c r="F7916" i="8"/>
  <c r="E7916" i="8"/>
  <c r="E7822" i="8"/>
  <c r="F7822" i="8"/>
  <c r="E7694" i="8"/>
  <c r="F7694" i="8"/>
  <c r="E7943" i="8"/>
  <c r="F7943" i="8"/>
  <c r="E7828" i="8"/>
  <c r="F7828" i="8"/>
  <c r="E7780" i="8"/>
  <c r="F7780" i="8"/>
  <c r="E7734" i="8"/>
  <c r="F7734" i="8"/>
  <c r="E7682" i="8"/>
  <c r="F7682" i="8"/>
  <c r="F7620" i="8"/>
  <c r="E7620" i="8"/>
  <c r="E7528" i="8"/>
  <c r="F7528" i="8"/>
  <c r="F7782" i="8"/>
  <c r="E7782" i="8"/>
  <c r="E7685" i="8"/>
  <c r="F7685" i="8"/>
  <c r="F7588" i="8"/>
  <c r="E7588" i="8"/>
  <c r="E7402" i="8"/>
  <c r="F7402" i="8"/>
  <c r="E7747" i="8"/>
  <c r="F7747" i="8"/>
  <c r="E7662" i="8"/>
  <c r="F7662" i="8"/>
  <c r="F7797" i="8"/>
  <c r="E7797" i="8"/>
  <c r="E7741" i="8"/>
  <c r="F7741" i="8"/>
  <c r="E7671" i="8"/>
  <c r="F7671" i="8"/>
  <c r="E7802" i="8"/>
  <c r="F7802" i="8"/>
  <c r="E7733" i="8"/>
  <c r="F7733" i="8"/>
  <c r="E7655" i="8"/>
  <c r="F7655" i="8"/>
  <c r="E7592" i="8"/>
  <c r="F7592" i="8"/>
  <c r="F7486" i="8"/>
  <c r="E7486" i="8"/>
  <c r="F7377" i="8"/>
  <c r="E7377" i="8"/>
  <c r="F7636" i="8"/>
  <c r="E7636" i="8"/>
  <c r="E7586" i="8"/>
  <c r="F7586" i="8"/>
  <c r="F7454" i="8"/>
  <c r="E7454" i="8"/>
  <c r="E7666" i="8"/>
  <c r="F7666" i="8"/>
  <c r="F7611" i="8"/>
  <c r="E7611" i="8"/>
  <c r="E7505" i="8"/>
  <c r="F7505" i="8"/>
  <c r="E7673" i="8"/>
  <c r="F7673" i="8"/>
  <c r="F7604" i="8"/>
  <c r="E7604" i="8"/>
  <c r="F7527" i="8"/>
  <c r="E7527" i="8"/>
  <c r="E7440" i="8"/>
  <c r="F7440" i="8"/>
  <c r="E7371" i="8"/>
  <c r="F7371" i="8"/>
  <c r="E7530" i="8"/>
  <c r="F7530" i="8"/>
  <c r="E7463" i="8"/>
  <c r="F7463" i="8"/>
  <c r="E7399" i="8"/>
  <c r="F7399" i="8"/>
  <c r="F7551" i="8"/>
  <c r="E7551" i="8"/>
  <c r="F7488" i="8"/>
  <c r="E7488" i="8"/>
  <c r="F7425" i="8"/>
  <c r="E7425" i="8"/>
  <c r="E7550" i="8"/>
  <c r="F7550" i="8"/>
  <c r="F7493" i="8"/>
  <c r="E7493" i="8"/>
  <c r="E7442" i="8"/>
  <c r="F7442" i="8"/>
  <c r="E7366" i="8"/>
  <c r="F7366" i="8"/>
  <c r="F7479" i="8"/>
  <c r="E7479" i="8"/>
  <c r="E7409" i="8"/>
  <c r="F7409" i="8"/>
  <c r="E6746" i="8"/>
  <c r="F6746" i="8"/>
  <c r="E6457" i="8"/>
  <c r="F6457" i="8"/>
  <c r="E6706" i="8"/>
  <c r="F6706" i="8"/>
  <c r="F6450" i="8"/>
  <c r="E6450" i="8"/>
  <c r="E6612" i="8"/>
  <c r="F6612" i="8"/>
  <c r="E6373" i="8"/>
  <c r="F6373" i="8"/>
  <c r="E6139" i="8"/>
  <c r="F6139" i="8"/>
  <c r="E6847" i="8"/>
  <c r="F6847" i="8"/>
  <c r="E6784" i="8"/>
  <c r="F6784" i="8"/>
  <c r="F6677" i="8"/>
  <c r="E6677" i="8"/>
  <c r="F6565" i="8"/>
  <c r="E6565" i="8"/>
  <c r="E6473" i="8"/>
  <c r="F6473" i="8"/>
  <c r="E6302" i="8"/>
  <c r="F6302" i="8"/>
  <c r="F5976" i="8"/>
  <c r="E5976" i="8"/>
  <c r="F6740" i="8"/>
  <c r="E6740" i="8"/>
  <c r="F6382" i="8"/>
  <c r="E6382" i="8"/>
  <c r="E6545" i="8"/>
  <c r="F6545" i="8"/>
  <c r="E6814" i="8"/>
  <c r="F6814" i="8"/>
  <c r="E6467" i="8"/>
  <c r="F6467" i="8"/>
  <c r="E6490" i="8"/>
  <c r="F6490" i="8"/>
  <c r="F6260" i="8"/>
  <c r="E6260" i="8"/>
  <c r="E6987" i="8"/>
  <c r="F6987" i="8"/>
  <c r="F6752" i="8"/>
  <c r="E6752" i="8"/>
  <c r="F6653" i="8"/>
  <c r="E6653" i="8"/>
  <c r="E6536" i="8"/>
  <c r="F6536" i="8"/>
  <c r="E6385" i="8"/>
  <c r="F6385" i="8"/>
  <c r="F6099" i="8"/>
  <c r="E6099" i="8"/>
  <c r="F6759" i="8"/>
  <c r="E6759" i="8"/>
  <c r="F6267" i="8"/>
  <c r="E6267" i="8"/>
  <c r="F6710" i="8"/>
  <c r="E6710" i="8"/>
  <c r="F6842" i="8"/>
  <c r="E6842" i="8"/>
  <c r="F6531" i="8"/>
  <c r="E6531" i="8"/>
  <c r="E6804" i="8"/>
  <c r="F6804" i="8"/>
  <c r="F6600" i="8"/>
  <c r="E6600" i="8"/>
  <c r="E6452" i="8"/>
  <c r="F6452" i="8"/>
  <c r="F6209" i="8"/>
  <c r="E6209" i="8"/>
  <c r="E5905" i="8"/>
  <c r="F5905" i="8"/>
  <c r="F6756" i="8"/>
  <c r="E6756" i="8"/>
  <c r="E6789" i="8"/>
  <c r="F6789" i="8"/>
  <c r="E6819" i="8"/>
  <c r="F6819" i="8"/>
  <c r="F6771" i="8"/>
  <c r="E6771" i="8"/>
  <c r="F6496" i="8"/>
  <c r="E6496" i="8"/>
  <c r="F6769" i="8"/>
  <c r="E6769" i="8"/>
  <c r="F6652" i="8"/>
  <c r="E6652" i="8"/>
  <c r="E6546" i="8"/>
  <c r="F6546" i="8"/>
  <c r="E6431" i="8"/>
  <c r="F6431" i="8"/>
  <c r="E6174" i="8"/>
  <c r="F6174" i="8"/>
  <c r="E7353" i="8"/>
  <c r="F7353" i="8"/>
  <c r="E7332" i="8"/>
  <c r="F7332" i="8"/>
  <c r="F7105" i="8"/>
  <c r="E7105" i="8"/>
  <c r="F8429" i="8"/>
  <c r="E8429" i="8"/>
  <c r="E6782" i="8"/>
  <c r="F6782" i="8"/>
  <c r="E6716" i="8"/>
  <c r="F6716" i="8"/>
  <c r="F6619" i="8"/>
  <c r="E6619" i="8"/>
  <c r="E6527" i="8"/>
  <c r="F6527" i="8"/>
  <c r="F6486" i="8"/>
  <c r="E6486" i="8"/>
  <c r="E6442" i="8"/>
  <c r="F6442" i="8"/>
  <c r="E6272" i="8"/>
  <c r="F6272" i="8"/>
  <c r="F6063" i="8"/>
  <c r="E6063" i="8"/>
  <c r="E5932" i="8"/>
  <c r="F5932" i="8"/>
  <c r="F7253" i="8"/>
  <c r="E7253" i="8"/>
  <c r="E7279" i="8"/>
  <c r="F7279" i="8"/>
  <c r="E6905" i="8"/>
  <c r="F6905" i="8"/>
  <c r="F6828" i="8"/>
  <c r="E6828" i="8"/>
  <c r="F6737" i="8"/>
  <c r="E6737" i="8"/>
  <c r="F6658" i="8"/>
  <c r="E6658" i="8"/>
  <c r="F6587" i="8"/>
  <c r="E6587" i="8"/>
  <c r="E6538" i="8"/>
  <c r="F6538" i="8"/>
  <c r="F6480" i="8"/>
  <c r="E6480" i="8"/>
  <c r="F6416" i="8"/>
  <c r="E6416" i="8"/>
  <c r="F6364" i="8"/>
  <c r="E6364" i="8"/>
  <c r="F6193" i="8"/>
  <c r="E6193" i="8"/>
  <c r="F5878" i="8"/>
  <c r="E5878" i="8"/>
  <c r="F6568" i="8"/>
  <c r="E6568" i="8"/>
  <c r="E6470" i="8"/>
  <c r="F6470" i="8"/>
  <c r="F6387" i="8"/>
  <c r="E6387" i="8"/>
  <c r="E6263" i="8"/>
  <c r="F6263" i="8"/>
  <c r="E6151" i="8"/>
  <c r="F6151" i="8"/>
  <c r="E6027" i="8"/>
  <c r="F6027" i="8"/>
  <c r="E7306" i="8"/>
  <c r="F7306" i="8"/>
  <c r="F6767" i="8"/>
  <c r="E6767" i="8"/>
  <c r="E6703" i="8"/>
  <c r="F6703" i="8"/>
  <c r="E6660" i="8"/>
  <c r="F6660" i="8"/>
  <c r="F6617" i="8"/>
  <c r="E6617" i="8"/>
  <c r="F6854" i="8"/>
  <c r="E6854" i="8"/>
  <c r="F6788" i="8"/>
  <c r="E6788" i="8"/>
  <c r="E6711" i="8"/>
  <c r="F6711" i="8"/>
  <c r="F6622" i="8"/>
  <c r="E6622" i="8"/>
  <c r="F6547" i="8"/>
  <c r="E6547" i="8"/>
  <c r="E6492" i="8"/>
  <c r="F6492" i="8"/>
  <c r="E6434" i="8"/>
  <c r="F6434" i="8"/>
  <c r="E6398" i="8"/>
  <c r="F6398" i="8"/>
  <c r="E6352" i="8"/>
  <c r="F6352" i="8"/>
  <c r="E6222" i="8"/>
  <c r="F6222" i="8"/>
  <c r="F6026" i="8"/>
  <c r="E6026" i="8"/>
  <c r="F7190" i="8"/>
  <c r="E7190" i="8"/>
  <c r="F6010" i="8"/>
  <c r="E6010" i="8"/>
  <c r="E5934" i="8"/>
  <c r="F5934" i="8"/>
  <c r="E7278" i="8"/>
  <c r="F7278" i="8"/>
  <c r="F7059" i="8"/>
  <c r="E7059" i="8"/>
  <c r="F8571" i="8"/>
  <c r="E8571" i="8"/>
  <c r="E6256" i="8"/>
  <c r="F6256" i="8"/>
  <c r="F6167" i="8"/>
  <c r="E6167" i="8"/>
  <c r="F6028" i="8"/>
  <c r="E6028" i="8"/>
  <c r="F5888" i="8"/>
  <c r="E5888" i="8"/>
  <c r="F7223" i="8"/>
  <c r="E7223" i="8"/>
  <c r="E6967" i="8"/>
  <c r="F6967" i="8"/>
  <c r="F6025" i="8"/>
  <c r="E6025" i="8"/>
  <c r="E5906" i="8"/>
  <c r="F5906" i="8"/>
  <c r="E7261" i="8"/>
  <c r="F7261" i="8"/>
  <c r="F7075" i="8"/>
  <c r="E7075" i="8"/>
  <c r="E8656" i="8"/>
  <c r="F8656" i="8"/>
  <c r="E6020" i="8"/>
  <c r="F6020" i="8"/>
  <c r="F5890" i="8"/>
  <c r="E5890" i="8"/>
  <c r="F7226" i="8"/>
  <c r="E7226" i="8"/>
  <c r="E6909" i="8"/>
  <c r="F6909" i="8"/>
  <c r="F6318" i="8"/>
  <c r="E6318" i="8"/>
  <c r="E6243" i="8"/>
  <c r="F6243" i="8"/>
  <c r="E6189" i="8"/>
  <c r="F6189" i="8"/>
  <c r="E6141" i="8"/>
  <c r="F6141" i="8"/>
  <c r="E6078" i="8"/>
  <c r="F6078" i="8"/>
  <c r="F6003" i="8"/>
  <c r="E6003" i="8"/>
  <c r="E5964" i="8"/>
  <c r="F5964" i="8"/>
  <c r="E5901" i="8"/>
  <c r="F5901" i="8"/>
  <c r="F7318" i="8"/>
  <c r="E7318" i="8"/>
  <c r="E7248" i="8"/>
  <c r="F7248" i="8"/>
  <c r="E7157" i="8"/>
  <c r="F7157" i="8"/>
  <c r="F6982" i="8"/>
  <c r="E6982" i="8"/>
  <c r="F6875" i="8"/>
  <c r="E6875" i="8"/>
  <c r="E6328" i="8"/>
  <c r="F6328" i="8"/>
  <c r="F6270" i="8"/>
  <c r="E6270" i="8"/>
  <c r="E6211" i="8"/>
  <c r="F6211" i="8"/>
  <c r="F6132" i="8"/>
  <c r="E6132" i="8"/>
  <c r="F6082" i="8"/>
  <c r="E6082" i="8"/>
  <c r="E5980" i="8"/>
  <c r="F5980" i="8"/>
  <c r="E5921" i="8"/>
  <c r="F5921" i="8"/>
  <c r="E7352" i="8"/>
  <c r="F7352" i="8"/>
  <c r="E7270" i="8"/>
  <c r="F7270" i="8"/>
  <c r="E7169" i="8"/>
  <c r="F7169" i="8"/>
  <c r="E7057" i="8"/>
  <c r="F7057" i="8"/>
  <c r="F6931" i="8"/>
  <c r="E6931" i="8"/>
  <c r="F8450" i="8"/>
  <c r="E8450" i="8"/>
  <c r="E6337" i="8"/>
  <c r="F6337" i="8"/>
  <c r="E6285" i="8"/>
  <c r="F6285" i="8"/>
  <c r="E6213" i="8"/>
  <c r="F6213" i="8"/>
  <c r="E6162" i="8"/>
  <c r="F6162" i="8"/>
  <c r="F6126" i="8"/>
  <c r="E6126" i="8"/>
  <c r="F6054" i="8"/>
  <c r="E6054" i="8"/>
  <c r="E6011" i="8"/>
  <c r="F6011" i="8"/>
  <c r="E5950" i="8"/>
  <c r="F5950" i="8"/>
  <c r="E5882" i="8"/>
  <c r="F5882" i="8"/>
  <c r="F7342" i="8"/>
  <c r="E7342" i="8"/>
  <c r="E7290" i="8"/>
  <c r="F7290" i="8"/>
  <c r="E7216" i="8"/>
  <c r="F7216" i="8"/>
  <c r="F7159" i="8"/>
  <c r="E7159" i="8"/>
  <c r="E7027" i="8"/>
  <c r="F7027" i="8"/>
  <c r="F6899" i="8"/>
  <c r="E6899" i="8"/>
  <c r="F6343" i="8"/>
  <c r="E6343" i="8"/>
  <c r="F6287" i="8"/>
  <c r="E6287" i="8"/>
  <c r="F6230" i="8"/>
  <c r="E6230" i="8"/>
  <c r="F6177" i="8"/>
  <c r="E6177" i="8"/>
  <c r="E6111" i="8"/>
  <c r="F6111" i="8"/>
  <c r="E6041" i="8"/>
  <c r="F6041" i="8"/>
  <c r="E5963" i="8"/>
  <c r="F5963" i="8"/>
  <c r="E5879" i="8"/>
  <c r="F5879" i="8"/>
  <c r="F7334" i="8"/>
  <c r="E7334" i="8"/>
  <c r="E7263" i="8"/>
  <c r="F7263" i="8"/>
  <c r="F7199" i="8"/>
  <c r="E7199" i="8"/>
  <c r="F7118" i="8"/>
  <c r="E7118" i="8"/>
  <c r="E6997" i="8"/>
  <c r="F6997" i="8"/>
  <c r="E8578" i="8"/>
  <c r="F8578" i="8"/>
  <c r="F7198" i="8"/>
  <c r="E7198" i="8"/>
  <c r="E7132" i="8"/>
  <c r="F7132" i="8"/>
  <c r="F7065" i="8"/>
  <c r="E7065" i="8"/>
  <c r="E7002" i="8"/>
  <c r="F7002" i="8"/>
  <c r="E6935" i="8"/>
  <c r="F6935" i="8"/>
  <c r="F8651" i="8"/>
  <c r="E8651" i="8"/>
  <c r="F8426" i="8"/>
  <c r="E8426" i="8"/>
  <c r="F7146" i="8"/>
  <c r="E7146" i="8"/>
  <c r="F7096" i="8"/>
  <c r="E7096" i="8"/>
  <c r="F7011" i="8"/>
  <c r="E7011" i="8"/>
  <c r="F6883" i="8"/>
  <c r="E6883" i="8"/>
  <c r="F8590" i="8"/>
  <c r="E8590" i="8"/>
  <c r="E8181" i="8"/>
  <c r="F8181" i="8"/>
  <c r="F7177" i="8"/>
  <c r="E7177" i="8"/>
  <c r="E7115" i="8"/>
  <c r="F7115" i="8"/>
  <c r="F7054" i="8"/>
  <c r="E7054" i="8"/>
  <c r="E7024" i="8"/>
  <c r="F7024" i="8"/>
  <c r="F6947" i="8"/>
  <c r="E6947" i="8"/>
  <c r="E8654" i="8"/>
  <c r="F8654" i="8"/>
  <c r="E8460" i="8"/>
  <c r="F8460" i="8"/>
  <c r="E7693" i="8"/>
  <c r="F7693" i="8"/>
  <c r="E7095" i="8"/>
  <c r="F7095" i="8"/>
  <c r="E7022" i="8"/>
  <c r="F7022" i="8"/>
  <c r="F6964" i="8"/>
  <c r="E6964" i="8"/>
  <c r="E6918" i="8"/>
  <c r="F6918" i="8"/>
  <c r="F8545" i="8"/>
  <c r="E8545" i="8"/>
  <c r="F6891" i="8"/>
  <c r="E6891" i="8"/>
  <c r="F8507" i="8"/>
  <c r="E8507" i="8"/>
  <c r="E8227" i="8"/>
  <c r="F8227" i="8"/>
  <c r="E8559" i="8"/>
  <c r="F8559" i="8"/>
  <c r="F8260" i="8"/>
  <c r="E8260" i="8"/>
  <c r="F8605" i="8"/>
  <c r="E8605" i="8"/>
  <c r="F8408" i="8"/>
  <c r="E8408" i="8"/>
  <c r="F8474" i="8"/>
  <c r="E8474" i="8"/>
  <c r="E8168" i="8"/>
  <c r="F8168" i="8"/>
  <c r="E6914" i="8"/>
  <c r="F6914" i="8"/>
  <c r="F6862" i="8"/>
  <c r="E6862" i="8"/>
  <c r="E8598" i="8"/>
  <c r="F8598" i="8"/>
  <c r="E8548" i="8"/>
  <c r="F8548" i="8"/>
  <c r="E8495" i="8"/>
  <c r="F8495" i="8"/>
  <c r="E8415" i="8"/>
  <c r="F8415" i="8"/>
  <c r="F8233" i="8"/>
  <c r="E8233" i="8"/>
  <c r="E8106" i="8"/>
  <c r="F8106" i="8"/>
  <c r="F6916" i="8"/>
  <c r="E6916" i="8"/>
  <c r="E8650" i="8"/>
  <c r="F8650" i="8"/>
  <c r="F8595" i="8"/>
  <c r="E8595" i="8"/>
  <c r="E8550" i="8"/>
  <c r="F8550" i="8"/>
  <c r="F8465" i="8"/>
  <c r="E8465" i="8"/>
  <c r="E8307" i="8"/>
  <c r="F8307" i="8"/>
  <c r="F7961" i="8"/>
  <c r="E7961" i="8"/>
  <c r="E8577" i="8"/>
  <c r="F8577" i="8"/>
  <c r="F8447" i="8"/>
  <c r="E8447" i="8"/>
  <c r="E8297" i="8"/>
  <c r="F8297" i="8"/>
  <c r="E8121" i="8"/>
  <c r="F8121" i="8"/>
  <c r="E7849" i="8"/>
  <c r="F7849" i="8"/>
  <c r="E6863" i="8"/>
  <c r="F6863" i="8"/>
  <c r="F8611" i="8"/>
  <c r="E8611" i="8"/>
  <c r="E8554" i="8"/>
  <c r="F8554" i="8"/>
  <c r="E8485" i="8"/>
  <c r="F8485" i="8"/>
  <c r="F8228" i="8"/>
  <c r="E8228" i="8"/>
  <c r="E7722" i="8"/>
  <c r="F7722" i="8"/>
  <c r="E8509" i="8"/>
  <c r="F8509" i="8"/>
  <c r="E8462" i="8"/>
  <c r="F8462" i="8"/>
  <c r="E8398" i="8"/>
  <c r="F8398" i="8"/>
  <c r="E8277" i="8"/>
  <c r="F8277" i="8"/>
  <c r="E8176" i="8"/>
  <c r="F8176" i="8"/>
  <c r="E8040" i="8"/>
  <c r="F8040" i="8"/>
  <c r="E7786" i="8"/>
  <c r="F7786" i="8"/>
  <c r="E8473" i="8"/>
  <c r="F8473" i="8"/>
  <c r="E8393" i="8"/>
  <c r="F8393" i="8"/>
  <c r="E8276" i="8"/>
  <c r="F8276" i="8"/>
  <c r="E8202" i="8"/>
  <c r="F8202" i="8"/>
  <c r="F8100" i="8"/>
  <c r="E8100" i="8"/>
  <c r="E7575" i="8"/>
  <c r="F7575" i="8"/>
  <c r="E8414" i="8"/>
  <c r="F8414" i="8"/>
  <c r="E8287" i="8"/>
  <c r="F8287" i="8"/>
  <c r="F8197" i="8"/>
  <c r="E8197" i="8"/>
  <c r="E8105" i="8"/>
  <c r="F8105" i="8"/>
  <c r="F7973" i="8"/>
  <c r="E7973" i="8"/>
  <c r="E8432" i="8"/>
  <c r="F8432" i="8"/>
  <c r="E8354" i="8"/>
  <c r="F8354" i="8"/>
  <c r="E8253" i="8"/>
  <c r="F8253" i="8"/>
  <c r="F8154" i="8"/>
  <c r="E8154" i="8"/>
  <c r="E8063" i="8"/>
  <c r="F8063" i="8"/>
  <c r="E7840" i="8"/>
  <c r="F7840" i="8"/>
  <c r="E8360" i="8"/>
  <c r="F8360" i="8"/>
  <c r="E8310" i="8"/>
  <c r="F8310" i="8"/>
  <c r="F8129" i="8"/>
  <c r="E8129" i="8"/>
  <c r="F8072" i="8"/>
  <c r="E8072" i="8"/>
  <c r="E7891" i="8"/>
  <c r="F7891" i="8"/>
  <c r="F8406" i="8"/>
  <c r="E8406" i="8"/>
  <c r="E8355" i="8"/>
  <c r="F8355" i="8"/>
  <c r="E8296" i="8"/>
  <c r="F8296" i="8"/>
  <c r="E8234" i="8"/>
  <c r="F8234" i="8"/>
  <c r="E8165" i="8"/>
  <c r="F8165" i="8"/>
  <c r="E8089" i="8"/>
  <c r="F8089" i="8"/>
  <c r="E7911" i="8"/>
  <c r="F7911" i="8"/>
  <c r="E7389" i="8"/>
  <c r="F7389" i="8"/>
  <c r="F8362" i="8"/>
  <c r="E8362" i="8"/>
  <c r="E8326" i="8"/>
  <c r="F8326" i="8"/>
  <c r="E8256" i="8"/>
  <c r="F8256" i="8"/>
  <c r="E8186" i="8"/>
  <c r="F8186" i="8"/>
  <c r="E8144" i="8"/>
  <c r="F8144" i="8"/>
  <c r="F8075" i="8"/>
  <c r="E8075" i="8"/>
  <c r="E7981" i="8"/>
  <c r="F7981" i="8"/>
  <c r="F8049" i="8"/>
  <c r="E8049" i="8"/>
  <c r="E7953" i="8"/>
  <c r="F7953" i="8"/>
  <c r="E7859" i="8"/>
  <c r="F7859" i="8"/>
  <c r="E7564" i="8"/>
  <c r="F7564" i="8"/>
  <c r="F8001" i="8"/>
  <c r="E8001" i="8"/>
  <c r="E7915" i="8"/>
  <c r="F7915" i="8"/>
  <c r="E7692" i="8"/>
  <c r="F7692" i="8"/>
  <c r="F8023" i="8"/>
  <c r="E8023" i="8"/>
  <c r="E7962" i="8"/>
  <c r="F7962" i="8"/>
  <c r="E7836" i="8"/>
  <c r="F7836" i="8"/>
  <c r="F8048" i="8"/>
  <c r="E8048" i="8"/>
  <c r="F7956" i="8"/>
  <c r="E7956" i="8"/>
  <c r="E7848" i="8"/>
  <c r="F7848" i="8"/>
  <c r="E7689" i="8"/>
  <c r="F7689" i="8"/>
  <c r="F8044" i="8"/>
  <c r="E8044" i="8"/>
  <c r="F8014" i="8"/>
  <c r="E8014" i="8"/>
  <c r="F7921" i="8"/>
  <c r="E7921" i="8"/>
  <c r="E7874" i="8"/>
  <c r="F7874" i="8"/>
  <c r="E7796" i="8"/>
  <c r="F7796" i="8"/>
  <c r="F7537" i="8"/>
  <c r="E7537" i="8"/>
  <c r="F7903" i="8"/>
  <c r="E7903" i="8"/>
  <c r="F7855" i="8"/>
  <c r="E7855" i="8"/>
  <c r="E7730" i="8"/>
  <c r="F7730" i="8"/>
  <c r="F7934" i="8"/>
  <c r="E7934" i="8"/>
  <c r="F7854" i="8"/>
  <c r="E7854" i="8"/>
  <c r="E7643" i="8"/>
  <c r="F7643" i="8"/>
  <c r="F7905" i="8"/>
  <c r="E7905" i="8"/>
  <c r="E7818" i="8"/>
  <c r="F7818" i="8"/>
  <c r="F7672" i="8"/>
  <c r="E7672" i="8"/>
  <c r="F7936" i="8"/>
  <c r="E7936" i="8"/>
  <c r="E7820" i="8"/>
  <c r="F7820" i="8"/>
  <c r="F7776" i="8"/>
  <c r="E7776" i="8"/>
  <c r="E7729" i="8"/>
  <c r="F7729" i="8"/>
  <c r="E7674" i="8"/>
  <c r="F7674" i="8"/>
  <c r="F7614" i="8"/>
  <c r="E7614" i="8"/>
  <c r="E7491" i="8"/>
  <c r="F7491" i="8"/>
  <c r="F7772" i="8"/>
  <c r="E7772" i="8"/>
  <c r="E7681" i="8"/>
  <c r="F7681" i="8"/>
  <c r="F7583" i="8"/>
  <c r="E7583" i="8"/>
  <c r="E7806" i="8"/>
  <c r="F7806" i="8"/>
  <c r="E7743" i="8"/>
  <c r="F7743" i="8"/>
  <c r="F7617" i="8"/>
  <c r="E7617" i="8"/>
  <c r="E7789" i="8"/>
  <c r="F7789" i="8"/>
  <c r="F7732" i="8"/>
  <c r="E7732" i="8"/>
  <c r="E7650" i="8"/>
  <c r="F7650" i="8"/>
  <c r="E7798" i="8"/>
  <c r="F7798" i="8"/>
  <c r="F7726" i="8"/>
  <c r="E7726" i="8"/>
  <c r="E7651" i="8"/>
  <c r="F7651" i="8"/>
  <c r="E7587" i="8"/>
  <c r="F7587" i="8"/>
  <c r="F7480" i="8"/>
  <c r="E7480" i="8"/>
  <c r="F7364" i="8"/>
  <c r="E7364" i="8"/>
  <c r="E7625" i="8"/>
  <c r="F7625" i="8"/>
  <c r="E7567" i="8"/>
  <c r="F7567" i="8"/>
  <c r="F7436" i="8"/>
  <c r="E7436" i="8"/>
  <c r="E7657" i="8"/>
  <c r="F7657" i="8"/>
  <c r="E7593" i="8"/>
  <c r="F7593" i="8"/>
  <c r="E7489" i="8"/>
  <c r="F7489" i="8"/>
  <c r="F7665" i="8"/>
  <c r="E7665" i="8"/>
  <c r="E7599" i="8"/>
  <c r="F7599" i="8"/>
  <c r="E7514" i="8"/>
  <c r="F7514" i="8"/>
  <c r="E7435" i="8"/>
  <c r="F7435" i="8"/>
  <c r="E7360" i="8"/>
  <c r="F7360" i="8"/>
  <c r="E7520" i="8"/>
  <c r="F7520" i="8"/>
  <c r="F7460" i="8"/>
  <c r="E7460" i="8"/>
  <c r="E7397" i="8"/>
  <c r="F7397" i="8"/>
  <c r="F7545" i="8"/>
  <c r="E7545" i="8"/>
  <c r="F7485" i="8"/>
  <c r="E7485" i="8"/>
  <c r="E7416" i="8"/>
  <c r="F7416" i="8"/>
  <c r="E7547" i="8"/>
  <c r="F7547" i="8"/>
  <c r="F7482" i="8"/>
  <c r="E7482" i="8"/>
  <c r="F7438" i="8"/>
  <c r="E7438" i="8"/>
  <c r="F7556" i="8"/>
  <c r="E7556" i="8"/>
  <c r="E7474" i="8"/>
  <c r="F7474" i="8"/>
  <c r="E7403" i="8"/>
  <c r="F7403" i="8"/>
  <c r="F6646" i="8"/>
  <c r="E6646" i="8"/>
  <c r="E6417" i="8"/>
  <c r="F6417" i="8"/>
  <c r="F6688" i="8"/>
  <c r="E6688" i="8"/>
  <c r="E6375" i="8"/>
  <c r="F6375" i="8"/>
  <c r="E6519" i="8"/>
  <c r="F6519" i="8"/>
  <c r="E6345" i="8"/>
  <c r="F6345" i="8"/>
  <c r="F6127" i="8"/>
  <c r="E6127" i="8"/>
  <c r="F6845" i="8"/>
  <c r="E6845" i="8"/>
  <c r="F6781" i="8"/>
  <c r="E6781" i="8"/>
  <c r="F6672" i="8"/>
  <c r="E6672" i="8"/>
  <c r="E6560" i="8"/>
  <c r="F6560" i="8"/>
  <c r="F6426" i="8"/>
  <c r="E6426" i="8"/>
  <c r="E6275" i="8"/>
  <c r="F6275" i="8"/>
  <c r="F5935" i="8"/>
  <c r="E5935" i="8"/>
  <c r="E6723" i="8"/>
  <c r="F6723" i="8"/>
  <c r="F6084" i="8"/>
  <c r="E6084" i="8"/>
  <c r="E6481" i="8"/>
  <c r="F6481" i="8"/>
  <c r="E6730" i="8"/>
  <c r="F6730" i="8"/>
  <c r="E6824" i="8"/>
  <c r="F6824" i="8"/>
  <c r="F6472" i="8"/>
  <c r="E6472" i="8"/>
  <c r="F6202" i="8"/>
  <c r="E6202" i="8"/>
  <c r="E6888" i="8"/>
  <c r="F6888" i="8"/>
  <c r="E6742" i="8"/>
  <c r="F6742" i="8"/>
  <c r="E6644" i="8"/>
  <c r="F6644" i="8"/>
  <c r="E6507" i="8"/>
  <c r="F6507" i="8"/>
  <c r="E6372" i="8"/>
  <c r="F6372" i="8"/>
  <c r="E6047" i="8"/>
  <c r="F6047" i="8"/>
  <c r="E6735" i="8"/>
  <c r="F6735" i="8"/>
  <c r="F6219" i="8"/>
  <c r="E6219" i="8"/>
  <c r="E6674" i="8"/>
  <c r="F6674" i="8"/>
  <c r="E6806" i="8"/>
  <c r="F6806" i="8"/>
  <c r="E6514" i="8"/>
  <c r="F6514" i="8"/>
  <c r="F6794" i="8"/>
  <c r="E6794" i="8"/>
  <c r="F6585" i="8"/>
  <c r="E6585" i="8"/>
  <c r="E6444" i="8"/>
  <c r="F6444" i="8"/>
  <c r="E6133" i="8"/>
  <c r="F6133" i="8"/>
  <c r="E5858" i="8"/>
  <c r="F5858" i="8"/>
  <c r="E6642" i="8"/>
  <c r="F6642" i="8"/>
  <c r="E6731" i="8"/>
  <c r="F6731" i="8"/>
  <c r="E6754" i="8"/>
  <c r="F6754" i="8"/>
  <c r="E6738" i="8"/>
  <c r="F6738" i="8"/>
  <c r="E6440" i="8"/>
  <c r="F6440" i="8"/>
  <c r="F6765" i="8"/>
  <c r="E6765" i="8"/>
  <c r="F6647" i="8"/>
  <c r="E6647" i="8"/>
  <c r="E6516" i="8"/>
  <c r="F6516" i="8"/>
  <c r="E6410" i="8"/>
  <c r="F6410" i="8"/>
  <c r="F6106" i="8"/>
  <c r="E6106" i="8"/>
  <c r="F7324" i="8"/>
  <c r="E7324" i="8"/>
  <c r="E7311" i="8"/>
  <c r="F7311" i="8"/>
  <c r="F7042" i="8"/>
  <c r="E7042" i="8"/>
  <c r="E8163" i="8"/>
  <c r="F8163" i="8"/>
  <c r="F6775" i="8"/>
  <c r="E6775" i="8"/>
  <c r="F6702" i="8"/>
  <c r="E6702" i="8"/>
  <c r="F6613" i="8"/>
  <c r="E6613" i="8"/>
  <c r="F6522" i="8"/>
  <c r="E6522" i="8"/>
  <c r="E6484" i="8"/>
  <c r="F6484" i="8"/>
  <c r="F6429" i="8"/>
  <c r="E6429" i="8"/>
  <c r="E6266" i="8"/>
  <c r="F6266" i="8"/>
  <c r="E6056" i="8"/>
  <c r="F6056" i="8"/>
  <c r="F5912" i="8"/>
  <c r="E5912" i="8"/>
  <c r="E7243" i="8"/>
  <c r="F7243" i="8"/>
  <c r="E7269" i="8"/>
  <c r="F7269" i="8"/>
  <c r="E8576" i="8"/>
  <c r="F8576" i="8"/>
  <c r="E6816" i="8"/>
  <c r="F6816" i="8"/>
  <c r="F6733" i="8"/>
  <c r="E6733" i="8"/>
  <c r="F6648" i="8"/>
  <c r="E6648" i="8"/>
  <c r="F6580" i="8"/>
  <c r="E6580" i="8"/>
  <c r="F6530" i="8"/>
  <c r="E6530" i="8"/>
  <c r="F6449" i="8"/>
  <c r="E6449" i="8"/>
  <c r="E6412" i="8"/>
  <c r="F6412" i="8"/>
  <c r="F6354" i="8"/>
  <c r="E6354" i="8"/>
  <c r="F6176" i="8"/>
  <c r="E6176" i="8"/>
  <c r="E7338" i="8"/>
  <c r="F7338" i="8"/>
  <c r="E6564" i="8"/>
  <c r="F6564" i="8"/>
  <c r="F6465" i="8"/>
  <c r="E6465" i="8"/>
  <c r="E6380" i="8"/>
  <c r="F6380" i="8"/>
  <c r="F6248" i="8"/>
  <c r="E6248" i="8"/>
  <c r="E6121" i="8"/>
  <c r="F6121" i="8"/>
  <c r="F5999" i="8"/>
  <c r="E5999" i="8"/>
  <c r="E7297" i="8"/>
  <c r="F7297" i="8"/>
  <c r="E6761" i="8"/>
  <c r="F6761" i="8"/>
  <c r="E6697" i="8"/>
  <c r="F6697" i="8"/>
  <c r="E6651" i="8"/>
  <c r="F6651" i="8"/>
  <c r="E6614" i="8"/>
  <c r="F6614" i="8"/>
  <c r="F6834" i="8"/>
  <c r="E6834" i="8"/>
  <c r="E6777" i="8"/>
  <c r="F6777" i="8"/>
  <c r="E6701" i="8"/>
  <c r="F6701" i="8"/>
  <c r="F6598" i="8"/>
  <c r="E6598" i="8"/>
  <c r="E6542" i="8"/>
  <c r="F6542" i="8"/>
  <c r="F6488" i="8"/>
  <c r="E6488" i="8"/>
  <c r="E6427" i="8"/>
  <c r="F6427" i="8"/>
  <c r="F6394" i="8"/>
  <c r="E6394" i="8"/>
  <c r="F6311" i="8"/>
  <c r="E6311" i="8"/>
  <c r="F6198" i="8"/>
  <c r="E6198" i="8"/>
  <c r="E6017" i="8"/>
  <c r="F6017" i="8"/>
  <c r="E7174" i="8"/>
  <c r="F7174" i="8"/>
  <c r="F6006" i="8"/>
  <c r="E6006" i="8"/>
  <c r="F5924" i="8"/>
  <c r="E5924" i="8"/>
  <c r="F7259" i="8"/>
  <c r="E7259" i="8"/>
  <c r="F7014" i="8"/>
  <c r="E7014" i="8"/>
  <c r="E8461" i="8"/>
  <c r="F8461" i="8"/>
  <c r="F6250" i="8"/>
  <c r="E6250" i="8"/>
  <c r="F6154" i="8"/>
  <c r="E6154" i="8"/>
  <c r="F5996" i="8"/>
  <c r="E5996" i="8"/>
  <c r="F6858" i="8"/>
  <c r="E6858" i="8"/>
  <c r="E7218" i="8"/>
  <c r="F7218" i="8"/>
  <c r="F6900" i="8"/>
  <c r="E6900" i="8"/>
  <c r="E6012" i="8"/>
  <c r="F6012" i="8"/>
  <c r="E5859" i="8"/>
  <c r="F5859" i="8"/>
  <c r="E7257" i="8"/>
  <c r="F7257" i="8"/>
  <c r="F7041" i="8"/>
  <c r="E7041" i="8"/>
  <c r="F8585" i="8"/>
  <c r="E8585" i="8"/>
  <c r="F6008" i="8"/>
  <c r="E6008" i="8"/>
  <c r="E7329" i="8"/>
  <c r="F7329" i="8"/>
  <c r="F7221" i="8"/>
  <c r="E7221" i="8"/>
  <c r="E8631" i="8"/>
  <c r="F8631" i="8"/>
  <c r="F6312" i="8"/>
  <c r="E6312" i="8"/>
  <c r="E6238" i="8"/>
  <c r="F6238" i="8"/>
  <c r="E6184" i="8"/>
  <c r="F6184" i="8"/>
  <c r="E6130" i="8"/>
  <c r="F6130" i="8"/>
  <c r="E6075" i="8"/>
  <c r="F6075" i="8"/>
  <c r="E6001" i="8"/>
  <c r="F6001" i="8"/>
  <c r="F5946" i="8"/>
  <c r="E5946" i="8"/>
  <c r="E5867" i="8"/>
  <c r="F5867" i="8"/>
  <c r="E7309" i="8"/>
  <c r="F7309" i="8"/>
  <c r="E7241" i="8"/>
  <c r="F7241" i="8"/>
  <c r="E7104" i="8"/>
  <c r="F7104" i="8"/>
  <c r="F6973" i="8"/>
  <c r="E6973" i="8"/>
  <c r="F8622" i="8"/>
  <c r="E8622" i="8"/>
  <c r="E6323" i="8"/>
  <c r="F6323" i="8"/>
  <c r="E6264" i="8"/>
  <c r="F6264" i="8"/>
  <c r="F6208" i="8"/>
  <c r="E6208" i="8"/>
  <c r="F6129" i="8"/>
  <c r="E6129" i="8"/>
  <c r="E6079" i="8"/>
  <c r="F6079" i="8"/>
  <c r="F5974" i="8"/>
  <c r="E5974" i="8"/>
  <c r="F5902" i="8"/>
  <c r="E5902" i="8"/>
  <c r="F7350" i="8"/>
  <c r="E7350" i="8"/>
  <c r="E7268" i="8"/>
  <c r="F7268" i="8"/>
  <c r="F7165" i="8"/>
  <c r="E7165" i="8"/>
  <c r="F7050" i="8"/>
  <c r="E7050" i="8"/>
  <c r="F6924" i="8"/>
  <c r="E6924" i="8"/>
  <c r="E8400" i="8"/>
  <c r="F8400" i="8"/>
  <c r="E6331" i="8"/>
  <c r="F6331" i="8"/>
  <c r="E6274" i="8"/>
  <c r="F6274" i="8"/>
  <c r="E6200" i="8"/>
  <c r="F6200" i="8"/>
  <c r="E6149" i="8"/>
  <c r="F6149" i="8"/>
  <c r="F6123" i="8"/>
  <c r="E6123" i="8"/>
  <c r="F6050" i="8"/>
  <c r="E6050" i="8"/>
  <c r="E5990" i="8"/>
  <c r="F5990" i="8"/>
  <c r="E5945" i="8"/>
  <c r="F5945" i="8"/>
  <c r="E5877" i="8"/>
  <c r="F5877" i="8"/>
  <c r="E7321" i="8"/>
  <c r="F7321" i="8"/>
  <c r="E7274" i="8"/>
  <c r="F7274" i="8"/>
  <c r="F7209" i="8"/>
  <c r="E7209" i="8"/>
  <c r="F7140" i="8"/>
  <c r="E7140" i="8"/>
  <c r="F7017" i="8"/>
  <c r="E7017" i="8"/>
  <c r="F6880" i="8"/>
  <c r="E6880" i="8"/>
  <c r="E6336" i="8"/>
  <c r="F6336" i="8"/>
  <c r="E6284" i="8"/>
  <c r="F6284" i="8"/>
  <c r="E6223" i="8"/>
  <c r="F6223" i="8"/>
  <c r="E6164" i="8"/>
  <c r="F6164" i="8"/>
  <c r="E6107" i="8"/>
  <c r="F6107" i="8"/>
  <c r="E6037" i="8"/>
  <c r="F6037" i="8"/>
  <c r="E5952" i="8"/>
  <c r="F5952" i="8"/>
  <c r="E5876" i="8"/>
  <c r="F5876" i="8"/>
  <c r="E7317" i="8"/>
  <c r="F7317" i="8"/>
  <c r="E7249" i="8"/>
  <c r="F7249" i="8"/>
  <c r="E7187" i="8"/>
  <c r="F7187" i="8"/>
  <c r="F7102" i="8"/>
  <c r="E7102" i="8"/>
  <c r="E6969" i="8"/>
  <c r="F6969" i="8"/>
  <c r="E8546" i="8"/>
  <c r="F8546" i="8"/>
  <c r="E7193" i="8"/>
  <c r="F7193" i="8"/>
  <c r="E7125" i="8"/>
  <c r="F7125" i="8"/>
  <c r="E7056" i="8"/>
  <c r="F7056" i="8"/>
  <c r="E7000" i="8"/>
  <c r="F7000" i="8"/>
  <c r="F6930" i="8"/>
  <c r="E6930" i="8"/>
  <c r="F8647" i="8"/>
  <c r="E8647" i="8"/>
  <c r="F8161" i="8"/>
  <c r="E8161" i="8"/>
  <c r="E7143" i="8"/>
  <c r="F7143" i="8"/>
  <c r="F7089" i="8"/>
  <c r="E7089" i="8"/>
  <c r="F7006" i="8"/>
  <c r="E7006" i="8"/>
  <c r="F6879" i="8"/>
  <c r="E6879" i="8"/>
  <c r="F8584" i="8"/>
  <c r="E8584" i="8"/>
  <c r="E8076" i="8"/>
  <c r="F8076" i="8"/>
  <c r="E7173" i="8"/>
  <c r="F7173" i="8"/>
  <c r="E7106" i="8"/>
  <c r="F7106" i="8"/>
  <c r="E7048" i="8"/>
  <c r="F7048" i="8"/>
  <c r="E7010" i="8"/>
  <c r="F7010" i="8"/>
  <c r="E6943" i="8"/>
  <c r="F6943" i="8"/>
  <c r="F8638" i="8"/>
  <c r="E8638" i="8"/>
  <c r="F8381" i="8"/>
  <c r="E8381" i="8"/>
  <c r="F7153" i="8"/>
  <c r="E7153" i="8"/>
  <c r="E7090" i="8"/>
  <c r="F7090" i="8"/>
  <c r="E7008" i="8"/>
  <c r="F7008" i="8"/>
  <c r="F6959" i="8"/>
  <c r="E6959" i="8"/>
  <c r="E6878" i="8"/>
  <c r="F6878" i="8"/>
  <c r="E8527" i="8"/>
  <c r="F8527" i="8"/>
  <c r="E6881" i="8"/>
  <c r="F6881" i="8"/>
  <c r="F8477" i="8"/>
  <c r="E8477" i="8"/>
  <c r="F8172" i="8"/>
  <c r="E8172" i="8"/>
  <c r="F8549" i="8"/>
  <c r="E8549" i="8"/>
  <c r="E8209" i="8"/>
  <c r="F8209" i="8"/>
  <c r="F8601" i="8"/>
  <c r="E8601" i="8"/>
  <c r="F8388" i="8"/>
  <c r="E8388" i="8"/>
  <c r="E8454" i="8"/>
  <c r="F8454" i="8"/>
  <c r="E8131" i="8"/>
  <c r="F8131" i="8"/>
  <c r="F6910" i="8"/>
  <c r="E6910" i="8"/>
  <c r="E8644" i="8"/>
  <c r="F8644" i="8"/>
  <c r="E8589" i="8"/>
  <c r="F8589" i="8"/>
  <c r="F8540" i="8"/>
  <c r="E8540" i="8"/>
  <c r="F8492" i="8"/>
  <c r="E8492" i="8"/>
  <c r="F8397" i="8"/>
  <c r="E8397" i="8"/>
  <c r="E8215" i="8"/>
  <c r="F8215" i="8"/>
  <c r="E8073" i="8"/>
  <c r="F8073" i="8"/>
  <c r="F6912" i="8"/>
  <c r="E6912" i="8"/>
  <c r="E8646" i="8"/>
  <c r="F8646" i="8"/>
  <c r="E8591" i="8"/>
  <c r="F8591" i="8"/>
  <c r="F8539" i="8"/>
  <c r="E8539" i="8"/>
  <c r="E8458" i="8"/>
  <c r="F8458" i="8"/>
  <c r="E8298" i="8"/>
  <c r="F8298" i="8"/>
  <c r="F7939" i="8"/>
  <c r="E7939" i="8"/>
  <c r="E8565" i="8"/>
  <c r="F8565" i="8"/>
  <c r="F8436" i="8"/>
  <c r="E8436" i="8"/>
  <c r="F8289" i="8"/>
  <c r="E8289" i="8"/>
  <c r="F8103" i="8"/>
  <c r="E8103" i="8"/>
  <c r="F7627" i="8"/>
  <c r="E7627" i="8"/>
  <c r="F8655" i="8"/>
  <c r="E8655" i="8"/>
  <c r="E8597" i="8"/>
  <c r="F8597" i="8"/>
  <c r="F8523" i="8"/>
  <c r="E8523" i="8"/>
  <c r="F8470" i="8"/>
  <c r="E8470" i="8"/>
  <c r="E8211" i="8"/>
  <c r="F8211" i="8"/>
  <c r="F7417" i="8"/>
  <c r="E7417" i="8"/>
  <c r="F8505" i="8"/>
  <c r="E8505" i="8"/>
  <c r="E8459" i="8"/>
  <c r="F8459" i="8"/>
  <c r="E8389" i="8"/>
  <c r="F8389" i="8"/>
  <c r="F8273" i="8"/>
  <c r="E8273" i="8"/>
  <c r="E8171" i="8"/>
  <c r="F8171" i="8"/>
  <c r="E8031" i="8"/>
  <c r="F8031" i="8"/>
  <c r="E7698" i="8"/>
  <c r="F7698" i="8"/>
  <c r="F8464" i="8"/>
  <c r="E8464" i="8"/>
  <c r="F8377" i="8"/>
  <c r="E8377" i="8"/>
  <c r="E8263" i="8"/>
  <c r="F8263" i="8"/>
  <c r="E8198" i="8"/>
  <c r="F8198" i="8"/>
  <c r="F8087" i="8"/>
  <c r="E8087" i="8"/>
  <c r="E8451" i="8"/>
  <c r="F8451" i="8"/>
  <c r="E8396" i="8"/>
  <c r="F8396" i="8"/>
  <c r="E8275" i="8"/>
  <c r="F8275" i="8"/>
  <c r="E8192" i="8"/>
  <c r="F8192" i="8"/>
  <c r="E8099" i="8"/>
  <c r="F8099" i="8"/>
  <c r="E7904" i="8"/>
  <c r="F7904" i="8"/>
  <c r="F8411" i="8"/>
  <c r="E8411" i="8"/>
  <c r="E8343" i="8"/>
  <c r="F8343" i="8"/>
  <c r="F8249" i="8"/>
  <c r="E8249" i="8"/>
  <c r="E8132" i="8"/>
  <c r="F8132" i="8"/>
  <c r="E8055" i="8"/>
  <c r="F8055" i="8"/>
  <c r="E7821" i="8"/>
  <c r="F7821" i="8"/>
  <c r="E8348" i="8"/>
  <c r="F8348" i="8"/>
  <c r="F8305" i="8"/>
  <c r="E8305" i="8"/>
  <c r="E8118" i="8"/>
  <c r="F8118" i="8"/>
  <c r="E8070" i="8"/>
  <c r="F8070" i="8"/>
  <c r="E7864" i="8"/>
  <c r="F7864" i="8"/>
  <c r="E8402" i="8"/>
  <c r="F8402" i="8"/>
  <c r="E8336" i="8"/>
  <c r="F8336" i="8"/>
  <c r="E8290" i="8"/>
  <c r="F8290" i="8"/>
  <c r="F8226" i="8"/>
  <c r="E8226" i="8"/>
  <c r="F8159" i="8"/>
  <c r="E8159" i="8"/>
  <c r="E8061" i="8"/>
  <c r="F8061" i="8"/>
  <c r="E7898" i="8"/>
  <c r="F7898" i="8"/>
  <c r="E8409" i="8"/>
  <c r="F8409" i="8"/>
  <c r="E8357" i="8"/>
  <c r="F8357" i="8"/>
  <c r="E8312" i="8"/>
  <c r="F8312" i="8"/>
  <c r="E8248" i="8"/>
  <c r="F8248" i="8"/>
  <c r="E8184" i="8"/>
  <c r="F8184" i="8"/>
  <c r="E8140" i="8"/>
  <c r="F8140" i="8"/>
  <c r="E8066" i="8"/>
  <c r="F8066" i="8"/>
  <c r="E7968" i="8"/>
  <c r="F7968" i="8"/>
  <c r="E8017" i="8"/>
  <c r="F8017" i="8"/>
  <c r="F7950" i="8"/>
  <c r="E7950" i="8"/>
  <c r="E7826" i="8"/>
  <c r="F7826" i="8"/>
  <c r="E7521" i="8"/>
  <c r="F7521" i="8"/>
  <c r="F7998" i="8"/>
  <c r="E7998" i="8"/>
  <c r="E7902" i="8"/>
  <c r="F7902" i="8"/>
  <c r="F7596" i="8"/>
  <c r="E7596" i="8"/>
  <c r="F8015" i="8"/>
  <c r="E8015" i="8"/>
  <c r="F7959" i="8"/>
  <c r="E7959" i="8"/>
  <c r="E7830" i="8"/>
  <c r="F7830" i="8"/>
  <c r="F8035" i="8"/>
  <c r="E8035" i="8"/>
  <c r="F7951" i="8"/>
  <c r="E7951" i="8"/>
  <c r="E7834" i="8"/>
  <c r="F7834" i="8"/>
  <c r="F7676" i="8"/>
  <c r="E7676" i="8"/>
  <c r="E8041" i="8"/>
  <c r="F8041" i="8"/>
  <c r="E7997" i="8"/>
  <c r="F7997" i="8"/>
  <c r="E7917" i="8"/>
  <c r="F7917" i="8"/>
  <c r="E7867" i="8"/>
  <c r="F7867" i="8"/>
  <c r="E7790" i="8"/>
  <c r="F7790" i="8"/>
  <c r="F7498" i="8"/>
  <c r="E7498" i="8"/>
  <c r="F7901" i="8"/>
  <c r="E7901" i="8"/>
  <c r="E7851" i="8"/>
  <c r="F7851" i="8"/>
  <c r="F7688" i="8"/>
  <c r="E7688" i="8"/>
  <c r="F7909" i="8"/>
  <c r="E7909" i="8"/>
  <c r="E7850" i="8"/>
  <c r="F7850" i="8"/>
  <c r="E7600" i="8"/>
  <c r="F7600" i="8"/>
  <c r="F7900" i="8"/>
  <c r="E7900" i="8"/>
  <c r="E7808" i="8"/>
  <c r="F7808" i="8"/>
  <c r="E7630" i="8"/>
  <c r="F7630" i="8"/>
  <c r="E7929" i="8"/>
  <c r="F7929" i="8"/>
  <c r="E7815" i="8"/>
  <c r="F7815" i="8"/>
  <c r="E7763" i="8"/>
  <c r="F7763" i="8"/>
  <c r="F7720" i="8"/>
  <c r="E7720" i="8"/>
  <c r="E7663" i="8"/>
  <c r="F7663" i="8"/>
  <c r="E7605" i="8"/>
  <c r="F7605" i="8"/>
  <c r="E7406" i="8"/>
  <c r="F7406" i="8"/>
  <c r="E7751" i="8"/>
  <c r="F7751" i="8"/>
  <c r="F7678" i="8"/>
  <c r="E7678" i="8"/>
  <c r="E7558" i="8"/>
  <c r="F7558" i="8"/>
  <c r="E7803" i="8"/>
  <c r="F7803" i="8"/>
  <c r="E7738" i="8"/>
  <c r="F7738" i="8"/>
  <c r="F7602" i="8"/>
  <c r="E7602" i="8"/>
  <c r="E7787" i="8"/>
  <c r="F7787" i="8"/>
  <c r="E7727" i="8"/>
  <c r="F7727" i="8"/>
  <c r="F7577" i="8"/>
  <c r="E7577" i="8"/>
  <c r="F7795" i="8"/>
  <c r="E7795" i="8"/>
  <c r="F7724" i="8"/>
  <c r="E7724" i="8"/>
  <c r="E7645" i="8"/>
  <c r="F7645" i="8"/>
  <c r="E7582" i="8"/>
  <c r="F7582" i="8"/>
  <c r="F7475" i="8"/>
  <c r="E7475" i="8"/>
  <c r="E7669" i="8"/>
  <c r="F7669" i="8"/>
  <c r="F7623" i="8"/>
  <c r="E7623" i="8"/>
  <c r="F7565" i="8"/>
  <c r="E7565" i="8"/>
  <c r="F7431" i="8"/>
  <c r="E7431" i="8"/>
  <c r="F7648" i="8"/>
  <c r="E7648" i="8"/>
  <c r="F7589" i="8"/>
  <c r="E7589" i="8"/>
  <c r="E7468" i="8"/>
  <c r="F7468" i="8"/>
  <c r="F7656" i="8"/>
  <c r="E7656" i="8"/>
  <c r="F7570" i="8"/>
  <c r="E7570" i="8"/>
  <c r="E7509" i="8"/>
  <c r="F7509" i="8"/>
  <c r="E7408" i="8"/>
  <c r="F7408" i="8"/>
  <c r="E7576" i="8"/>
  <c r="F7576" i="8"/>
  <c r="E7516" i="8"/>
  <c r="F7516" i="8"/>
  <c r="E7443" i="8"/>
  <c r="F7443" i="8"/>
  <c r="F7388" i="8"/>
  <c r="E7388" i="8"/>
  <c r="E7542" i="8"/>
  <c r="F7542" i="8"/>
  <c r="E7483" i="8"/>
  <c r="F7483" i="8"/>
  <c r="F7414" i="8"/>
  <c r="E7414" i="8"/>
  <c r="E7544" i="8"/>
  <c r="F7544" i="8"/>
  <c r="E7470" i="8"/>
  <c r="F7470" i="8"/>
  <c r="E7418" i="8"/>
  <c r="F7418" i="8"/>
  <c r="F7553" i="8"/>
  <c r="E7553" i="8"/>
  <c r="E7472" i="8"/>
  <c r="F7472" i="8"/>
  <c r="E7391" i="8"/>
  <c r="F7391" i="8"/>
  <c r="E6628" i="8"/>
  <c r="F6628" i="8"/>
  <c r="E6335" i="8"/>
  <c r="F6335" i="8"/>
  <c r="F6665" i="8"/>
  <c r="E6665" i="8"/>
  <c r="F6321" i="8"/>
  <c r="E6321" i="8"/>
  <c r="E6509" i="8"/>
  <c r="F6509" i="8"/>
  <c r="F6276" i="8"/>
  <c r="E6276" i="8"/>
  <c r="E6015" i="8"/>
  <c r="F6015" i="8"/>
  <c r="E6841" i="8"/>
  <c r="F6841" i="8"/>
  <c r="E6774" i="8"/>
  <c r="F6774" i="8"/>
  <c r="F6659" i="8"/>
  <c r="E6659" i="8"/>
  <c r="F6556" i="8"/>
  <c r="E6556" i="8"/>
  <c r="F6401" i="8"/>
  <c r="E6401" i="8"/>
  <c r="E6235" i="8"/>
  <c r="F6235" i="8"/>
  <c r="F5915" i="8"/>
  <c r="E5915" i="8"/>
  <c r="F6689" i="8"/>
  <c r="E6689" i="8"/>
  <c r="E6005" i="8"/>
  <c r="F6005" i="8"/>
  <c r="F6423" i="8"/>
  <c r="E6423" i="8"/>
  <c r="E6713" i="8"/>
  <c r="F6713" i="8"/>
  <c r="F6798" i="8"/>
  <c r="E6798" i="8"/>
  <c r="F6419" i="8"/>
  <c r="E6419" i="8"/>
  <c r="F6178" i="8"/>
  <c r="E6178" i="8"/>
  <c r="F6844" i="8"/>
  <c r="E6844" i="8"/>
  <c r="E6720" i="8"/>
  <c r="F6720" i="8"/>
  <c r="E6635" i="8"/>
  <c r="F6635" i="8"/>
  <c r="E6494" i="8"/>
  <c r="F6494" i="8"/>
  <c r="F6365" i="8"/>
  <c r="E6365" i="8"/>
  <c r="E5889" i="8"/>
  <c r="F5889" i="8"/>
  <c r="E6679" i="8"/>
  <c r="F6679" i="8"/>
  <c r="F6057" i="8"/>
  <c r="E6057" i="8"/>
  <c r="E6533" i="8"/>
  <c r="F6533" i="8"/>
  <c r="F6640" i="8"/>
  <c r="E6640" i="8"/>
  <c r="E6466" i="8"/>
  <c r="F6466" i="8"/>
  <c r="E6787" i="8"/>
  <c r="F6787" i="8"/>
  <c r="F6540" i="8"/>
  <c r="E6540" i="8"/>
  <c r="E6405" i="8"/>
  <c r="F6405" i="8"/>
  <c r="E6120" i="8"/>
  <c r="F6120" i="8"/>
  <c r="E7284" i="8"/>
  <c r="F7284" i="8"/>
  <c r="E6581" i="8"/>
  <c r="F6581" i="8"/>
  <c r="E6678" i="8"/>
  <c r="F6678" i="8"/>
  <c r="E6734" i="8"/>
  <c r="F6734" i="8"/>
  <c r="F6725" i="8"/>
  <c r="E6725" i="8"/>
  <c r="F6837" i="8"/>
  <c r="E6837" i="8"/>
  <c r="F6741" i="8"/>
  <c r="E6741" i="8"/>
  <c r="F6638" i="8"/>
  <c r="E6638" i="8"/>
  <c r="F6499" i="8"/>
  <c r="E6499" i="8"/>
  <c r="E6404" i="8"/>
  <c r="F6404" i="8"/>
  <c r="E6072" i="8"/>
  <c r="F6072" i="8"/>
  <c r="E7203" i="8"/>
  <c r="F7203" i="8"/>
  <c r="E7244" i="8"/>
  <c r="F7244" i="8"/>
  <c r="E7021" i="8"/>
  <c r="F7021" i="8"/>
  <c r="F6843" i="8"/>
  <c r="E6843" i="8"/>
  <c r="E6766" i="8"/>
  <c r="F6766" i="8"/>
  <c r="E6696" i="8"/>
  <c r="F6696" i="8"/>
  <c r="F6608" i="8"/>
  <c r="E6608" i="8"/>
  <c r="F6518" i="8"/>
  <c r="E6518" i="8"/>
  <c r="F6478" i="8"/>
  <c r="E6478" i="8"/>
  <c r="E6408" i="8"/>
  <c r="F6408" i="8"/>
  <c r="E6163" i="8"/>
  <c r="F6163" i="8"/>
  <c r="F6049" i="8"/>
  <c r="E6049" i="8"/>
  <c r="E5881" i="8"/>
  <c r="F5881" i="8"/>
  <c r="F7227" i="8"/>
  <c r="E7227" i="8"/>
  <c r="F7163" i="8"/>
  <c r="E7163" i="8"/>
  <c r="F8510" i="8"/>
  <c r="E8510" i="8"/>
  <c r="F6812" i="8"/>
  <c r="E6812" i="8"/>
  <c r="E6728" i="8"/>
  <c r="F6728" i="8"/>
  <c r="F6639" i="8"/>
  <c r="E6639" i="8"/>
  <c r="F6578" i="8"/>
  <c r="E6578" i="8"/>
  <c r="E6526" i="8"/>
  <c r="F6526" i="8"/>
  <c r="F6445" i="8"/>
  <c r="E6445" i="8"/>
  <c r="E6407" i="8"/>
  <c r="F6407" i="8"/>
  <c r="F6347" i="8"/>
  <c r="E6347" i="8"/>
  <c r="E6166" i="8"/>
  <c r="F6166" i="8"/>
  <c r="F7299" i="8"/>
  <c r="E7299" i="8"/>
  <c r="E6559" i="8"/>
  <c r="F6559" i="8"/>
  <c r="E6453" i="8"/>
  <c r="F6453" i="8"/>
  <c r="E6361" i="8"/>
  <c r="F6361" i="8"/>
  <c r="F6228" i="8"/>
  <c r="E6228" i="8"/>
  <c r="E6110" i="8"/>
  <c r="F6110" i="8"/>
  <c r="F5979" i="8"/>
  <c r="E5979" i="8"/>
  <c r="E7277" i="8"/>
  <c r="F7277" i="8"/>
  <c r="E6751" i="8"/>
  <c r="F6751" i="8"/>
  <c r="F6694" i="8"/>
  <c r="E6694" i="8"/>
  <c r="E6643" i="8"/>
  <c r="F6643" i="8"/>
  <c r="E6610" i="8"/>
  <c r="F6610" i="8"/>
  <c r="E6831" i="8"/>
  <c r="F6831" i="8"/>
  <c r="E6758" i="8"/>
  <c r="F6758" i="8"/>
  <c r="E6699" i="8"/>
  <c r="F6699" i="8"/>
  <c r="E6596" i="8"/>
  <c r="F6596" i="8"/>
  <c r="F6534" i="8"/>
  <c r="E6534" i="8"/>
  <c r="E6483" i="8"/>
  <c r="F6483" i="8"/>
  <c r="F6424" i="8"/>
  <c r="E6424" i="8"/>
  <c r="E6392" i="8"/>
  <c r="F6392" i="8"/>
  <c r="E6303" i="8"/>
  <c r="F6303" i="8"/>
  <c r="F6160" i="8"/>
  <c r="E6160" i="8"/>
  <c r="E5967" i="8"/>
  <c r="F5967" i="8"/>
  <c r="F7117" i="8"/>
  <c r="E7117" i="8"/>
  <c r="E5975" i="8"/>
  <c r="F5975" i="8"/>
  <c r="E5903" i="8"/>
  <c r="F5903" i="8"/>
  <c r="E7236" i="8"/>
  <c r="F7236" i="8"/>
  <c r="F6995" i="8"/>
  <c r="E6995" i="8"/>
  <c r="E8351" i="8"/>
  <c r="F8351" i="8"/>
  <c r="F6239" i="8"/>
  <c r="E6239" i="8"/>
  <c r="F6119" i="8"/>
  <c r="E6119" i="8"/>
  <c r="E5991" i="8"/>
  <c r="F5991" i="8"/>
  <c r="F7333" i="8"/>
  <c r="E7333" i="8"/>
  <c r="E7160" i="8"/>
  <c r="F7160" i="8"/>
  <c r="E6864" i="8"/>
  <c r="F6864" i="8"/>
  <c r="E5983" i="8"/>
  <c r="F5983" i="8"/>
  <c r="E7341" i="8"/>
  <c r="F7341" i="8"/>
  <c r="E7247" i="8"/>
  <c r="F7247" i="8"/>
  <c r="E7029" i="8"/>
  <c r="F7029" i="8"/>
  <c r="F8556" i="8"/>
  <c r="E8556" i="8"/>
  <c r="F5998" i="8"/>
  <c r="E5998" i="8"/>
  <c r="F7286" i="8"/>
  <c r="E7286" i="8"/>
  <c r="F7189" i="8"/>
  <c r="E7189" i="8"/>
  <c r="E8481" i="8"/>
  <c r="F8481" i="8"/>
  <c r="E6309" i="8"/>
  <c r="F6309" i="8"/>
  <c r="F6224" i="8"/>
  <c r="E6224" i="8"/>
  <c r="E6179" i="8"/>
  <c r="F6179" i="8"/>
  <c r="E6125" i="8"/>
  <c r="F6125" i="8"/>
  <c r="E6066" i="8"/>
  <c r="F6066" i="8"/>
  <c r="F5994" i="8"/>
  <c r="E5994" i="8"/>
  <c r="E5930" i="8"/>
  <c r="F5930" i="8"/>
  <c r="E5865" i="8"/>
  <c r="F5865" i="8"/>
  <c r="E7298" i="8"/>
  <c r="F7298" i="8"/>
  <c r="E7239" i="8"/>
  <c r="F7239" i="8"/>
  <c r="F7094" i="8"/>
  <c r="E7094" i="8"/>
  <c r="F6957" i="8"/>
  <c r="E6957" i="8"/>
  <c r="E8299" i="8"/>
  <c r="F8299" i="8"/>
  <c r="E6320" i="8"/>
  <c r="F6320" i="8"/>
  <c r="F6259" i="8"/>
  <c r="E6259" i="8"/>
  <c r="F6203" i="8"/>
  <c r="E6203" i="8"/>
  <c r="E6116" i="8"/>
  <c r="F6116" i="8"/>
  <c r="E6055" i="8"/>
  <c r="F6055" i="8"/>
  <c r="F5961" i="8"/>
  <c r="E5961" i="8"/>
  <c r="F5895" i="8"/>
  <c r="E5895" i="8"/>
  <c r="E7325" i="8"/>
  <c r="F7325" i="8"/>
  <c r="F7251" i="8"/>
  <c r="E7251" i="8"/>
  <c r="F7155" i="8"/>
  <c r="E7155" i="8"/>
  <c r="E7039" i="8"/>
  <c r="F7039" i="8"/>
  <c r="E6908" i="8"/>
  <c r="F6908" i="8"/>
  <c r="E8269" i="8"/>
  <c r="F8269" i="8"/>
  <c r="E6325" i="8"/>
  <c r="F6325" i="8"/>
  <c r="F6258" i="8"/>
  <c r="E6258" i="8"/>
  <c r="E6195" i="8"/>
  <c r="F6195" i="8"/>
  <c r="E6147" i="8"/>
  <c r="F6147" i="8"/>
  <c r="E6095" i="8"/>
  <c r="F6095" i="8"/>
  <c r="E6048" i="8"/>
  <c r="F6048" i="8"/>
  <c r="E5988" i="8"/>
  <c r="F5988" i="8"/>
  <c r="F5938" i="8"/>
  <c r="E5938" i="8"/>
  <c r="E5874" i="8"/>
  <c r="F5874" i="8"/>
  <c r="E7315" i="8"/>
  <c r="F7315" i="8"/>
  <c r="E7260" i="8"/>
  <c r="F7260" i="8"/>
  <c r="E7205" i="8"/>
  <c r="F7205" i="8"/>
  <c r="E7128" i="8"/>
  <c r="F7128" i="8"/>
  <c r="E7007" i="8"/>
  <c r="F7007" i="8"/>
  <c r="E8616" i="8"/>
  <c r="F8616" i="8"/>
  <c r="E6333" i="8"/>
  <c r="F6333" i="8"/>
  <c r="F6281" i="8"/>
  <c r="E6281" i="8"/>
  <c r="E6217" i="8"/>
  <c r="F6217" i="8"/>
  <c r="E6156" i="8"/>
  <c r="F6156" i="8"/>
  <c r="F6100" i="8"/>
  <c r="E6100" i="8"/>
  <c r="F6029" i="8"/>
  <c r="E6029" i="8"/>
  <c r="E5948" i="8"/>
  <c r="F5948" i="8"/>
  <c r="E5866" i="8"/>
  <c r="F5866" i="8"/>
  <c r="E7302" i="8"/>
  <c r="F7302" i="8"/>
  <c r="E7240" i="8"/>
  <c r="F7240" i="8"/>
  <c r="E7175" i="8"/>
  <c r="F7175" i="8"/>
  <c r="F7097" i="8"/>
  <c r="E7097" i="8"/>
  <c r="F6960" i="8"/>
  <c r="E6960" i="8"/>
  <c r="E8497" i="8"/>
  <c r="F8497" i="8"/>
  <c r="E7186" i="8"/>
  <c r="F7186" i="8"/>
  <c r="E7121" i="8"/>
  <c r="F7121" i="8"/>
  <c r="F7052" i="8"/>
  <c r="E7052" i="8"/>
  <c r="E6993" i="8"/>
  <c r="F6993" i="8"/>
  <c r="F6915" i="8"/>
  <c r="E6915" i="8"/>
  <c r="F8628" i="8"/>
  <c r="E8628" i="8"/>
  <c r="E8039" i="8"/>
  <c r="F8039" i="8"/>
  <c r="F7131" i="8"/>
  <c r="E7131" i="8"/>
  <c r="E7077" i="8"/>
  <c r="F7077" i="8"/>
  <c r="F7004" i="8"/>
  <c r="E7004" i="8"/>
  <c r="F6874" i="8"/>
  <c r="E6874" i="8"/>
  <c r="F8555" i="8"/>
  <c r="E8555" i="8"/>
  <c r="E8006" i="8"/>
  <c r="F8006" i="8"/>
  <c r="E7171" i="8"/>
  <c r="F7171" i="8"/>
  <c r="F7101" i="8"/>
  <c r="E7101" i="8"/>
  <c r="F7045" i="8"/>
  <c r="E7045" i="8"/>
  <c r="F6988" i="8"/>
  <c r="E6988" i="8"/>
  <c r="F6932" i="8"/>
  <c r="E6932" i="8"/>
  <c r="F8619" i="8"/>
  <c r="E8619" i="8"/>
  <c r="E8284" i="8"/>
  <c r="F8284" i="8"/>
  <c r="E7150" i="8"/>
  <c r="F7150" i="8"/>
  <c r="E7081" i="8"/>
  <c r="F7081" i="8"/>
  <c r="E7003" i="8"/>
  <c r="F7003" i="8"/>
  <c r="E6955" i="8"/>
  <c r="F6955" i="8"/>
  <c r="E6869" i="8"/>
  <c r="F6869" i="8"/>
  <c r="F8378" i="8"/>
  <c r="E8378" i="8"/>
  <c r="F6861" i="8"/>
  <c r="E6861" i="8"/>
  <c r="F8445" i="8"/>
  <c r="E8445" i="8"/>
  <c r="E8136" i="8"/>
  <c r="F8136" i="8"/>
  <c r="F8533" i="8"/>
  <c r="E8533" i="8"/>
  <c r="E8153" i="8"/>
  <c r="F8153" i="8"/>
  <c r="F8592" i="8"/>
  <c r="E8592" i="8"/>
  <c r="E8259" i="8"/>
  <c r="F8259" i="8"/>
  <c r="F8442" i="8"/>
  <c r="E8442" i="8"/>
  <c r="F8053" i="8"/>
  <c r="E8053" i="8"/>
  <c r="E6894" i="8"/>
  <c r="F6894" i="8"/>
  <c r="E8637" i="8"/>
  <c r="F8637" i="8"/>
  <c r="E8580" i="8"/>
  <c r="F8580" i="8"/>
  <c r="F8532" i="8"/>
  <c r="E8532" i="8"/>
  <c r="E8486" i="8"/>
  <c r="F8486" i="8"/>
  <c r="F8372" i="8"/>
  <c r="E8372" i="8"/>
  <c r="E8178" i="8"/>
  <c r="F8178" i="8"/>
  <c r="E8038" i="8"/>
  <c r="F8038" i="8"/>
  <c r="E6906" i="8"/>
  <c r="F6906" i="8"/>
  <c r="E8634" i="8"/>
  <c r="F8634" i="8"/>
  <c r="E8586" i="8"/>
  <c r="F8586" i="8"/>
  <c r="F8524" i="8"/>
  <c r="E8524" i="8"/>
  <c r="E8453" i="8"/>
  <c r="F8453" i="8"/>
  <c r="F8265" i="8"/>
  <c r="E8265" i="8"/>
  <c r="E7745" i="8"/>
  <c r="F7745" i="8"/>
  <c r="F8547" i="8"/>
  <c r="E8547" i="8"/>
  <c r="E8423" i="8"/>
  <c r="F8423" i="8"/>
  <c r="E8271" i="8"/>
  <c r="F8271" i="8"/>
  <c r="E8095" i="8"/>
  <c r="F8095" i="8"/>
  <c r="F6892" i="8"/>
  <c r="E6892" i="8"/>
  <c r="E8652" i="8"/>
  <c r="F8652" i="8"/>
  <c r="F8594" i="8"/>
  <c r="E8594" i="8"/>
  <c r="E8521" i="8"/>
  <c r="F8521" i="8"/>
  <c r="F8430" i="8"/>
  <c r="E8430" i="8"/>
  <c r="E8174" i="8"/>
  <c r="F8174" i="8"/>
  <c r="E8561" i="8"/>
  <c r="F8561" i="8"/>
  <c r="E8496" i="8"/>
  <c r="F8496" i="8"/>
  <c r="E8457" i="8"/>
  <c r="F8457" i="8"/>
  <c r="E8345" i="8"/>
  <c r="F8345" i="8"/>
  <c r="F8268" i="8"/>
  <c r="E8268" i="8"/>
  <c r="F8158" i="8"/>
  <c r="E8158" i="8"/>
  <c r="E8004" i="8"/>
  <c r="F8004" i="8"/>
  <c r="F7481" i="8"/>
  <c r="E7481" i="8"/>
  <c r="E8456" i="8"/>
  <c r="F8456" i="8"/>
  <c r="E8353" i="8"/>
  <c r="F8353" i="8"/>
  <c r="E8251" i="8"/>
  <c r="F8251" i="8"/>
  <c r="E8185" i="8"/>
  <c r="F8185" i="8"/>
  <c r="F8084" i="8"/>
  <c r="E8084" i="8"/>
  <c r="E8446" i="8"/>
  <c r="F8446" i="8"/>
  <c r="E8371" i="8"/>
  <c r="F8371" i="8"/>
  <c r="E8262" i="8"/>
  <c r="F8262" i="8"/>
  <c r="F8150" i="8"/>
  <c r="E8150" i="8"/>
  <c r="E8091" i="8"/>
  <c r="F8091" i="8"/>
  <c r="E7865" i="8"/>
  <c r="F7865" i="8"/>
  <c r="E8401" i="8"/>
  <c r="F8401" i="8"/>
  <c r="E8338" i="8"/>
  <c r="F8338" i="8"/>
  <c r="E8244" i="8"/>
  <c r="F8244" i="8"/>
  <c r="E8124" i="8"/>
  <c r="F8124" i="8"/>
  <c r="F8046" i="8"/>
  <c r="E8046" i="8"/>
  <c r="E7717" i="8"/>
  <c r="F7717" i="8"/>
  <c r="E8337" i="8"/>
  <c r="F8337" i="8"/>
  <c r="E8302" i="8"/>
  <c r="F8302" i="8"/>
  <c r="E8110" i="8"/>
  <c r="F8110" i="8"/>
  <c r="E8022" i="8"/>
  <c r="F8022" i="8"/>
  <c r="E7852" i="8"/>
  <c r="F7852" i="8"/>
  <c r="F8399" i="8"/>
  <c r="E8399" i="8"/>
  <c r="E8331" i="8"/>
  <c r="F8331" i="8"/>
  <c r="E8282" i="8"/>
  <c r="F8282" i="8"/>
  <c r="E8218" i="8"/>
  <c r="F8218" i="8"/>
  <c r="E8156" i="8"/>
  <c r="F8156" i="8"/>
  <c r="F8024" i="8"/>
  <c r="E8024" i="8"/>
  <c r="F7857" i="8"/>
  <c r="E7857" i="8"/>
  <c r="F8394" i="8"/>
  <c r="E8394" i="8"/>
  <c r="F8350" i="8"/>
  <c r="E8350" i="8"/>
  <c r="E8295" i="8"/>
  <c r="F8295" i="8"/>
  <c r="E8240" i="8"/>
  <c r="F8240" i="8"/>
  <c r="E8173" i="8"/>
  <c r="F8173" i="8"/>
  <c r="E8137" i="8"/>
  <c r="F8137" i="8"/>
  <c r="F8043" i="8"/>
  <c r="E8043" i="8"/>
  <c r="E7952" i="8"/>
  <c r="F7952" i="8"/>
  <c r="F8009" i="8"/>
  <c r="E8009" i="8"/>
  <c r="F7947" i="8"/>
  <c r="E7947" i="8"/>
  <c r="E7807" i="8"/>
  <c r="F7807" i="8"/>
  <c r="F7439" i="8"/>
  <c r="E7439" i="8"/>
  <c r="E7992" i="8"/>
  <c r="F7992" i="8"/>
  <c r="F7889" i="8"/>
  <c r="E7889" i="8"/>
  <c r="F7461" i="8"/>
  <c r="E7461" i="8"/>
  <c r="E8013" i="8"/>
  <c r="F8013" i="8"/>
  <c r="F7954" i="8"/>
  <c r="E7954" i="8"/>
  <c r="E7811" i="8"/>
  <c r="F7811" i="8"/>
  <c r="E8018" i="8"/>
  <c r="F8018" i="8"/>
  <c r="F7937" i="8"/>
  <c r="E7937" i="8"/>
  <c r="E7823" i="8"/>
  <c r="F7823" i="8"/>
  <c r="E7610" i="8"/>
  <c r="F7610" i="8"/>
  <c r="F8036" i="8"/>
  <c r="E8036" i="8"/>
  <c r="F7955" i="8"/>
  <c r="E7955" i="8"/>
  <c r="F7914" i="8"/>
  <c r="E7914" i="8"/>
  <c r="E7858" i="8"/>
  <c r="F7858" i="8"/>
  <c r="F7779" i="8"/>
  <c r="E7779" i="8"/>
  <c r="E7413" i="8"/>
  <c r="F7413" i="8"/>
  <c r="E7897" i="8"/>
  <c r="F7897" i="8"/>
  <c r="F7838" i="8"/>
  <c r="E7838" i="8"/>
  <c r="E7675" i="8"/>
  <c r="F7675" i="8"/>
  <c r="E7906" i="8"/>
  <c r="F7906" i="8"/>
  <c r="E7833" i="8"/>
  <c r="F7833" i="8"/>
  <c r="F7449" i="8"/>
  <c r="E7449" i="8"/>
  <c r="E7886" i="8"/>
  <c r="F7886" i="8"/>
  <c r="E7775" i="8"/>
  <c r="F7775" i="8"/>
  <c r="E7608" i="8"/>
  <c r="F7608" i="8"/>
  <c r="E7899" i="8"/>
  <c r="F7899" i="8"/>
  <c r="F7804" i="8"/>
  <c r="E7804" i="8"/>
  <c r="F7755" i="8"/>
  <c r="E7755" i="8"/>
  <c r="E7711" i="8"/>
  <c r="F7711" i="8"/>
  <c r="E7659" i="8"/>
  <c r="F7659" i="8"/>
  <c r="E7594" i="8"/>
  <c r="F7594" i="8"/>
  <c r="E7395" i="8"/>
  <c r="F7395" i="8"/>
  <c r="E7723" i="8"/>
  <c r="F7723" i="8"/>
  <c r="F7668" i="8"/>
  <c r="E7668" i="8"/>
  <c r="F7536" i="8"/>
  <c r="E7536" i="8"/>
  <c r="E7800" i="8"/>
  <c r="F7800" i="8"/>
  <c r="E7735" i="8"/>
  <c r="F7735" i="8"/>
  <c r="E7578" i="8"/>
  <c r="F7578" i="8"/>
  <c r="E7778" i="8"/>
  <c r="F7778" i="8"/>
  <c r="E7719" i="8"/>
  <c r="F7719" i="8"/>
  <c r="F7572" i="8"/>
  <c r="E7572" i="8"/>
  <c r="E7788" i="8"/>
  <c r="F7788" i="8"/>
  <c r="E7721" i="8"/>
  <c r="F7721" i="8"/>
  <c r="F7642" i="8"/>
  <c r="E7642" i="8"/>
  <c r="E7574" i="8"/>
  <c r="F7574" i="8"/>
  <c r="E7471" i="8"/>
  <c r="F7471" i="8"/>
  <c r="F7667" i="8"/>
  <c r="E7667" i="8"/>
  <c r="F7612" i="8"/>
  <c r="E7612" i="8"/>
  <c r="F7524" i="8"/>
  <c r="E7524" i="8"/>
  <c r="F7420" i="8"/>
  <c r="E7420" i="8"/>
  <c r="F7644" i="8"/>
  <c r="E7644" i="8"/>
  <c r="F7579" i="8"/>
  <c r="E7579" i="8"/>
  <c r="F7453" i="8"/>
  <c r="E7453" i="8"/>
  <c r="F7652" i="8"/>
  <c r="E7652" i="8"/>
  <c r="F7566" i="8"/>
  <c r="E7566" i="8"/>
  <c r="E7504" i="8"/>
  <c r="F7504" i="8"/>
  <c r="F7404" i="8"/>
  <c r="E7404" i="8"/>
  <c r="F7568" i="8"/>
  <c r="E7568" i="8"/>
  <c r="F7502" i="8"/>
  <c r="E7502" i="8"/>
  <c r="E7424" i="8"/>
  <c r="F7424" i="8"/>
  <c r="E7378" i="8"/>
  <c r="F7378" i="8"/>
  <c r="E7532" i="8"/>
  <c r="F7532" i="8"/>
  <c r="E7477" i="8"/>
  <c r="F7477" i="8"/>
  <c r="F7396" i="8"/>
  <c r="E7396" i="8"/>
  <c r="E7538" i="8"/>
  <c r="F7538" i="8"/>
  <c r="E7466" i="8"/>
  <c r="F7466" i="8"/>
  <c r="E7410" i="8"/>
  <c r="F7410" i="8"/>
  <c r="E7534" i="8"/>
  <c r="F7534" i="8"/>
  <c r="E7458" i="8"/>
  <c r="F7458" i="8"/>
  <c r="E7386" i="8"/>
  <c r="F7386" i="8"/>
  <c r="F3581" i="8"/>
  <c r="F3423" i="8"/>
  <c r="F5613" i="8"/>
  <c r="F3427" i="8"/>
  <c r="F3774" i="8"/>
  <c r="F5771" i="8"/>
  <c r="F3939" i="8"/>
  <c r="F3318" i="8"/>
  <c r="F3634" i="8"/>
  <c r="F4781" i="8"/>
  <c r="F5196" i="8"/>
  <c r="F5695" i="8"/>
  <c r="F3919" i="8"/>
  <c r="F5600" i="8"/>
  <c r="F3575" i="8"/>
  <c r="F3059" i="8"/>
  <c r="F4975" i="8"/>
  <c r="F3974" i="8"/>
  <c r="F5740" i="8"/>
  <c r="F5119" i="8"/>
  <c r="F3398" i="8"/>
  <c r="F2910" i="8"/>
  <c r="F3593" i="8"/>
  <c r="F3218" i="8"/>
  <c r="F4937" i="8"/>
  <c r="F5379" i="8"/>
  <c r="F4776" i="8"/>
  <c r="F5006" i="8"/>
  <c r="F4490" i="8"/>
  <c r="F3301" i="8"/>
  <c r="A78" i="8"/>
  <c r="F2963" i="8"/>
  <c r="F3079" i="8"/>
  <c r="F4810" i="8"/>
  <c r="F5063" i="8"/>
  <c r="F3518" i="8"/>
  <c r="F5782" i="8"/>
  <c r="F3640" i="8"/>
  <c r="F5652" i="8"/>
  <c r="F5596" i="8"/>
  <c r="F4442" i="8"/>
  <c r="F4373" i="8"/>
  <c r="F3422" i="8"/>
  <c r="F3477" i="8"/>
  <c r="F3249" i="8"/>
  <c r="F5597" i="8"/>
  <c r="F3009" i="8"/>
  <c r="F5180" i="8"/>
  <c r="F5218" i="8"/>
  <c r="F3405" i="8"/>
  <c r="F5291" i="8"/>
  <c r="F4866" i="8"/>
  <c r="A82" i="8"/>
  <c r="F5131" i="8"/>
  <c r="F2873" i="8"/>
  <c r="F5081" i="8"/>
  <c r="F4522" i="8"/>
  <c r="F5339" i="8"/>
  <c r="F4491" i="8"/>
  <c r="F3049" i="8"/>
  <c r="F4875" i="8"/>
  <c r="F5323" i="8"/>
  <c r="F4712" i="8"/>
  <c r="F4348" i="8"/>
  <c r="F4813" i="8"/>
  <c r="F5601" i="8"/>
  <c r="F5322" i="8"/>
  <c r="F3756" i="8"/>
  <c r="F4048" i="8"/>
  <c r="F4532" i="8"/>
  <c r="F3955" i="8"/>
  <c r="F3121" i="8"/>
  <c r="F3202" i="8"/>
  <c r="F3100" i="8"/>
  <c r="F5236" i="8"/>
  <c r="F3329" i="8"/>
  <c r="F4472" i="8"/>
  <c r="F4158" i="8"/>
  <c r="F3184" i="8"/>
  <c r="F4551" i="8"/>
  <c r="F5577" i="8"/>
  <c r="F3918" i="8"/>
  <c r="F5568" i="8"/>
  <c r="F3515" i="8"/>
  <c r="F4605" i="8"/>
  <c r="F4668" i="8"/>
  <c r="F4872" i="8"/>
  <c r="F3888" i="8"/>
  <c r="F4671" i="8"/>
  <c r="F3820" i="8"/>
  <c r="F5699" i="8"/>
  <c r="F3383" i="8"/>
  <c r="F4318" i="8"/>
  <c r="F3534" i="8"/>
  <c r="F5845" i="8"/>
  <c r="F4069" i="8"/>
  <c r="F3370" i="8"/>
  <c r="F4669" i="8"/>
  <c r="F3433" i="8"/>
  <c r="F5710" i="8"/>
  <c r="F5832" i="8"/>
  <c r="F5133" i="8"/>
  <c r="F4168" i="8"/>
  <c r="F5108" i="8"/>
  <c r="F5548" i="8"/>
  <c r="F3681" i="8"/>
  <c r="F3963" i="8"/>
  <c r="F3058" i="8"/>
  <c r="F3788" i="8"/>
  <c r="F5513" i="8"/>
  <c r="F5262" i="8"/>
  <c r="F3935" i="8"/>
  <c r="F3266" i="8"/>
  <c r="F5058" i="8"/>
  <c r="F3790" i="8"/>
  <c r="F3823" i="8"/>
  <c r="F3536" i="8"/>
  <c r="F5103" i="8"/>
  <c r="F4896" i="8"/>
  <c r="F5012" i="8"/>
  <c r="F5205" i="8"/>
  <c r="F4672" i="8"/>
  <c r="F4638" i="8"/>
  <c r="F4950" i="8"/>
  <c r="F5756" i="8"/>
  <c r="F5685" i="8"/>
  <c r="F4700" i="8"/>
  <c r="F4982" i="8"/>
  <c r="F5820" i="8"/>
  <c r="F5773" i="8"/>
  <c r="F3434" i="8"/>
  <c r="F3626" i="8"/>
  <c r="F4059" i="8"/>
  <c r="F3165" i="8"/>
  <c r="F5313" i="8"/>
  <c r="F3999" i="8"/>
  <c r="F2885" i="8"/>
  <c r="F5793" i="8"/>
  <c r="F4845" i="8"/>
  <c r="F4286" i="8"/>
  <c r="F5299" i="8"/>
  <c r="F2977" i="8"/>
  <c r="F3696" i="8"/>
  <c r="F5273" i="8"/>
  <c r="F4967" i="8"/>
  <c r="F5211" i="8"/>
  <c r="F4400" i="8"/>
  <c r="F5757" i="8"/>
  <c r="F4022" i="8"/>
  <c r="F2870" i="8"/>
  <c r="F3692" i="8"/>
  <c r="F3147" i="8"/>
  <c r="F4545" i="8"/>
  <c r="F3401" i="8"/>
  <c r="F4278" i="8"/>
  <c r="F4380" i="8"/>
  <c r="F4561" i="8"/>
  <c r="F4656" i="8"/>
  <c r="F4475" i="8"/>
  <c r="F4482" i="8"/>
  <c r="F3254" i="8"/>
  <c r="F4217" i="8"/>
  <c r="F4282" i="8"/>
  <c r="F3248" i="8"/>
  <c r="F3921" i="8"/>
  <c r="F3860" i="8"/>
  <c r="F5696" i="8"/>
  <c r="F3335" i="8"/>
  <c r="F4853" i="8"/>
  <c r="F5452" i="8"/>
  <c r="F5801" i="8"/>
  <c r="F5522" i="8"/>
  <c r="F4185" i="8"/>
  <c r="F5301" i="8"/>
  <c r="F4631" i="8"/>
  <c r="F3472" i="8"/>
  <c r="F4452" i="8"/>
  <c r="F2865" i="8"/>
  <c r="F4637" i="8"/>
  <c r="F5334" i="8"/>
  <c r="F4335" i="8"/>
  <c r="F5856" i="8"/>
  <c r="F5525" i="8"/>
  <c r="F3287" i="8"/>
  <c r="F4590" i="8"/>
  <c r="F3299" i="8"/>
  <c r="F4783" i="8"/>
  <c r="F3898" i="8"/>
  <c r="F5047" i="8"/>
  <c r="F3102" i="8"/>
  <c r="F5231" i="8"/>
  <c r="F5359" i="8"/>
  <c r="F4465" i="8"/>
  <c r="F3032" i="8"/>
  <c r="F4468" i="8"/>
  <c r="F4320" i="8"/>
  <c r="F5828" i="8"/>
  <c r="F3694" i="8"/>
  <c r="F5018" i="8"/>
  <c r="F3612" i="8"/>
  <c r="F4934" i="8"/>
  <c r="F4952" i="8"/>
  <c r="F5349" i="8"/>
  <c r="F4609" i="8"/>
  <c r="F5725" i="8"/>
  <c r="F5687" i="8"/>
  <c r="F5071" i="8"/>
  <c r="F3502" i="8"/>
  <c r="F5606" i="8"/>
  <c r="F5592" i="8"/>
  <c r="F5761" i="8"/>
  <c r="F5639" i="8"/>
  <c r="F5788" i="8"/>
  <c r="F3691" i="8"/>
  <c r="F4863" i="8"/>
  <c r="F3514" i="8"/>
  <c r="F5124" i="8"/>
  <c r="F2943" i="8"/>
  <c r="F4852" i="8"/>
  <c r="F4820" i="8"/>
  <c r="F5697" i="8"/>
  <c r="F5242" i="8"/>
  <c r="F3664" i="8"/>
  <c r="F5662" i="8"/>
  <c r="F4825" i="8"/>
  <c r="F5555" i="8"/>
  <c r="F5586" i="8"/>
  <c r="F5467" i="8"/>
  <c r="F3642" i="8"/>
  <c r="F5641" i="8"/>
  <c r="F5638" i="8"/>
  <c r="F2898" i="8"/>
  <c r="F5204" i="8"/>
  <c r="F3328" i="8"/>
  <c r="F2983" i="8"/>
  <c r="F5168" i="8"/>
  <c r="F3178" i="8"/>
  <c r="F4248" i="8"/>
  <c r="F4723" i="8"/>
  <c r="F3866" i="8"/>
  <c r="F5164" i="8"/>
  <c r="F5502" i="8"/>
  <c r="F2877" i="8"/>
  <c r="F4388" i="8"/>
  <c r="F4045" i="8"/>
  <c r="F3946" i="8"/>
  <c r="F4592" i="8"/>
  <c r="F4136" i="8"/>
  <c r="F2948" i="8"/>
  <c r="F4028" i="8"/>
  <c r="F3831" i="8"/>
  <c r="F3714" i="8"/>
  <c r="F5634" i="8"/>
  <c r="F5776" i="8"/>
  <c r="F4682" i="8"/>
  <c r="F3227" i="8"/>
  <c r="F4020" i="8"/>
  <c r="F3491" i="8"/>
  <c r="F3391" i="8"/>
  <c r="F4264" i="8"/>
  <c r="F3440" i="8"/>
  <c r="F5707" i="8"/>
  <c r="F4132" i="8"/>
  <c r="F5088" i="8"/>
  <c r="F3840" i="8"/>
  <c r="F4835" i="8"/>
  <c r="F3816" i="8"/>
  <c r="F4429" i="8"/>
  <c r="F5432" i="8"/>
  <c r="F3504" i="8"/>
  <c r="F3246" i="8"/>
  <c r="F5766" i="8"/>
  <c r="F4412" i="8"/>
  <c r="F4495" i="8"/>
  <c r="F5484" i="8"/>
  <c r="F5837" i="8"/>
  <c r="F3876" i="8"/>
  <c r="F4009" i="8"/>
  <c r="F3553" i="8"/>
  <c r="F4100" i="8"/>
  <c r="F3586" i="8"/>
  <c r="F5016" i="8"/>
  <c r="E5170" i="8"/>
  <c r="F4501" i="8"/>
  <c r="F3064" i="8"/>
  <c r="F3097" i="8"/>
  <c r="F5330" i="8"/>
  <c r="F3475" i="8"/>
  <c r="F3742" i="8"/>
  <c r="F4891" i="8"/>
  <c r="F3885" i="8"/>
  <c r="F3068" i="8"/>
  <c r="F4155" i="8"/>
  <c r="F4088" i="8"/>
  <c r="F4766" i="8"/>
  <c r="F4053" i="8"/>
  <c r="F4080" i="8"/>
  <c r="F5724" i="8"/>
  <c r="F3591" i="8"/>
  <c r="F5632" i="8"/>
  <c r="F5123" i="8"/>
  <c r="F3503" i="8"/>
  <c r="F3896" i="8"/>
  <c r="F3971" i="8"/>
  <c r="F4768" i="8"/>
  <c r="F4830" i="8"/>
  <c r="F5019" i="8"/>
  <c r="F5318" i="8"/>
  <c r="F4361" i="8"/>
  <c r="F3052" i="8"/>
  <c r="F3084" i="8"/>
  <c r="F3073" i="8"/>
  <c r="F3211" i="8"/>
  <c r="F4196" i="8"/>
  <c r="F3143" i="8"/>
  <c r="F4621" i="8"/>
  <c r="F2935" i="8"/>
  <c r="F5650" i="8"/>
  <c r="F4792" i="8"/>
  <c r="F5045" i="8"/>
  <c r="E5561" i="8"/>
  <c r="E4220" i="8"/>
  <c r="F4220" i="8"/>
  <c r="E4049" i="8"/>
  <c r="F4049" i="8"/>
  <c r="E5848" i="8"/>
  <c r="F5848" i="8"/>
  <c r="E5543" i="8"/>
  <c r="F5543" i="8"/>
  <c r="E4735" i="8"/>
  <c r="F4735" i="8"/>
  <c r="E5742" i="8"/>
  <c r="F5742" i="8"/>
  <c r="E4850" i="8"/>
  <c r="F4850" i="8"/>
  <c r="E4370" i="8"/>
  <c r="F4370" i="8"/>
  <c r="E5163" i="8"/>
  <c r="F5163" i="8"/>
  <c r="E3376" i="8"/>
  <c r="F3376" i="8"/>
  <c r="E5347" i="8"/>
  <c r="F5347" i="8"/>
  <c r="E5850" i="8"/>
  <c r="F5850" i="8"/>
  <c r="E5689" i="8"/>
  <c r="F5689" i="8"/>
  <c r="E5378" i="8"/>
  <c r="F5378" i="8"/>
  <c r="E4153" i="8"/>
  <c r="F4153" i="8"/>
  <c r="E3348" i="8"/>
  <c r="F3348" i="8"/>
  <c r="E4685" i="8"/>
  <c r="F4685" i="8"/>
  <c r="E4176" i="8"/>
  <c r="F4176" i="8"/>
  <c r="E4636" i="8"/>
  <c r="F4636" i="8"/>
  <c r="E4546" i="8"/>
  <c r="F4546" i="8"/>
  <c r="E3997" i="8"/>
  <c r="F3997" i="8"/>
  <c r="E4367" i="8"/>
  <c r="F4367" i="8"/>
  <c r="E4151" i="8"/>
  <c r="F4151" i="8"/>
  <c r="E4639" i="8"/>
  <c r="F4639" i="8"/>
  <c r="E5017" i="8"/>
  <c r="F5017" i="8"/>
  <c r="E4705" i="8"/>
  <c r="F4705" i="8"/>
  <c r="E5110" i="8"/>
  <c r="F5110" i="8"/>
  <c r="E4724" i="8"/>
  <c r="F4724" i="8"/>
  <c r="E5399" i="8"/>
  <c r="F5399" i="8"/>
  <c r="E4081" i="8"/>
  <c r="F4081" i="8"/>
  <c r="E4143" i="8"/>
  <c r="F4143" i="8"/>
  <c r="E5587" i="8"/>
  <c r="F5587" i="8"/>
  <c r="E5311" i="8"/>
  <c r="F5311" i="8"/>
  <c r="E3811" i="8"/>
  <c r="F3811" i="8"/>
  <c r="E3973" i="8"/>
  <c r="F3973" i="8"/>
  <c r="E5769" i="8"/>
  <c r="F5769" i="8"/>
  <c r="E5669" i="8"/>
  <c r="F5669" i="8"/>
  <c r="E4654" i="8"/>
  <c r="F4654" i="8"/>
  <c r="E5335" i="8"/>
  <c r="F5335" i="8"/>
  <c r="E4106" i="8"/>
  <c r="F4106" i="8"/>
  <c r="E3270" i="8"/>
  <c r="F3270" i="8"/>
  <c r="E3396" i="8"/>
  <c r="F3396" i="8"/>
  <c r="E4832" i="8"/>
  <c r="F4832" i="8"/>
  <c r="E4084" i="8"/>
  <c r="F4084" i="8"/>
  <c r="E3385" i="8"/>
  <c r="E4840" i="8"/>
  <c r="F4840" i="8"/>
  <c r="E4774" i="8"/>
  <c r="F4774" i="8"/>
  <c r="E5182" i="8"/>
  <c r="F5182" i="8"/>
  <c r="E5540" i="8"/>
  <c r="F5540" i="8"/>
  <c r="E3760" i="8"/>
  <c r="F3760" i="8"/>
  <c r="E3915" i="8"/>
  <c r="F3915" i="8"/>
  <c r="E4002" i="8"/>
  <c r="F4002" i="8"/>
  <c r="E4007" i="8"/>
  <c r="F4007" i="8"/>
  <c r="E3783" i="8"/>
  <c r="F3783" i="8"/>
  <c r="E5572" i="8"/>
  <c r="F5572" i="8"/>
  <c r="E2994" i="8"/>
  <c r="F2994" i="8"/>
  <c r="E5457" i="8"/>
  <c r="F5457" i="8"/>
  <c r="E3061" i="8"/>
  <c r="F3061" i="8"/>
  <c r="E3558" i="8"/>
  <c r="F3558" i="8"/>
  <c r="E3419" i="8"/>
  <c r="F3419" i="8"/>
  <c r="E3576" i="8"/>
  <c r="F3576" i="8"/>
  <c r="E2997" i="8"/>
  <c r="F2997" i="8"/>
  <c r="E5151" i="8"/>
  <c r="F5151" i="8"/>
  <c r="E3508" i="8"/>
  <c r="F3508" i="8"/>
  <c r="E3883" i="8"/>
  <c r="F3883" i="8"/>
  <c r="E3943" i="8"/>
  <c r="F3943" i="8"/>
  <c r="E2931" i="8"/>
  <c r="F2931" i="8"/>
  <c r="E4111" i="8"/>
  <c r="F4111" i="8"/>
  <c r="E4923" i="8"/>
  <c r="F4923" i="8"/>
  <c r="E2988" i="8"/>
  <c r="F2988" i="8"/>
  <c r="E3038" i="8"/>
  <c r="F3038" i="8"/>
  <c r="E2999" i="8"/>
  <c r="F2999" i="8"/>
  <c r="E5580" i="8"/>
  <c r="F5580" i="8"/>
  <c r="E3841" i="8"/>
  <c r="F3841" i="8"/>
  <c r="E3314" i="8"/>
  <c r="F3314" i="8"/>
  <c r="E2949" i="8"/>
  <c r="F2949" i="8"/>
  <c r="E3413" i="8"/>
  <c r="F3413" i="8"/>
  <c r="E3110" i="8"/>
  <c r="F3110" i="8"/>
  <c r="E3635" i="8"/>
  <c r="F3635" i="8"/>
  <c r="E2927" i="8"/>
  <c r="F2927" i="8"/>
  <c r="E3297" i="8"/>
  <c r="F3297" i="8"/>
  <c r="E5746" i="8"/>
  <c r="F5746" i="8"/>
  <c r="E3601" i="8"/>
  <c r="F3601" i="8"/>
  <c r="E3404" i="8"/>
  <c r="F3404" i="8"/>
  <c r="E3018" i="8"/>
  <c r="F3018" i="8"/>
  <c r="E5785" i="8"/>
  <c r="F5785" i="8"/>
  <c r="E4295" i="8"/>
  <c r="F4295" i="8"/>
  <c r="E3853" i="8"/>
  <c r="F3853" i="8"/>
  <c r="E3029" i="8"/>
  <c r="F3029" i="8"/>
  <c r="E3315" i="8"/>
  <c r="F3315" i="8"/>
  <c r="E4746" i="8"/>
  <c r="F4746" i="8"/>
  <c r="E4374" i="8"/>
  <c r="F4374" i="8"/>
  <c r="E4720" i="8"/>
  <c r="F4720" i="8"/>
  <c r="E5046" i="8"/>
  <c r="F5046" i="8"/>
  <c r="E5492" i="8"/>
  <c r="F5492" i="8"/>
  <c r="E3382" i="8"/>
  <c r="F3382" i="8"/>
  <c r="E4996" i="8"/>
  <c r="F4996" i="8"/>
  <c r="E4462" i="8"/>
  <c r="F4462" i="8"/>
  <c r="E5512" i="8"/>
  <c r="F5512" i="8"/>
  <c r="E4658" i="8"/>
  <c r="F4658" i="8"/>
  <c r="E4989" i="8"/>
  <c r="F4989" i="8"/>
  <c r="E5716" i="8"/>
  <c r="F5716" i="8"/>
  <c r="E5439" i="8"/>
  <c r="F5439" i="8"/>
  <c r="E3015" i="8"/>
  <c r="F3015" i="8"/>
  <c r="F5132" i="8"/>
  <c r="F4102" i="8"/>
  <c r="F5386" i="8"/>
  <c r="F3230" i="8"/>
  <c r="F4065" i="8"/>
  <c r="F5815" i="8"/>
  <c r="F4110" i="8"/>
  <c r="F4372" i="8"/>
  <c r="F4715" i="8"/>
  <c r="F3253" i="8"/>
  <c r="F5433" i="8"/>
  <c r="F3167" i="8"/>
  <c r="F5344" i="8"/>
  <c r="F5654" i="8"/>
  <c r="F4085" i="8"/>
  <c r="F5136" i="8"/>
  <c r="F4120" i="8"/>
  <c r="F4711" i="8"/>
  <c r="F5092" i="8"/>
  <c r="F4676" i="8"/>
  <c r="F3213" i="8"/>
  <c r="F5497" i="8"/>
  <c r="F5241" i="8"/>
  <c r="F5212" i="8"/>
  <c r="F4747" i="8"/>
  <c r="F3924" i="8"/>
  <c r="F3385" i="8"/>
  <c r="F5248" i="8"/>
  <c r="F4729" i="8"/>
  <c r="F5519" i="8"/>
  <c r="F5825" i="8"/>
  <c r="F3687" i="8"/>
  <c r="F3755" i="8"/>
  <c r="F4966" i="8"/>
  <c r="F4103" i="8"/>
  <c r="F2962" i="8"/>
  <c r="F3207" i="8"/>
  <c r="F4470" i="8"/>
  <c r="F2971" i="8"/>
  <c r="E3726" i="8"/>
  <c r="F3726" i="8"/>
  <c r="E3344" i="8"/>
  <c r="F3344" i="8"/>
  <c r="F3741" i="8"/>
  <c r="E4868" i="8"/>
  <c r="F4868" i="8"/>
  <c r="E4350" i="8"/>
  <c r="F4350" i="8"/>
  <c r="E4503" i="8"/>
  <c r="F4503" i="8"/>
  <c r="E3172" i="8"/>
  <c r="F3172" i="8"/>
  <c r="E4466" i="8"/>
  <c r="F4466" i="8"/>
  <c r="E3695" i="8"/>
  <c r="F3695" i="8"/>
  <c r="E4581" i="8"/>
  <c r="F4581" i="8"/>
  <c r="E3882" i="8"/>
  <c r="F3882" i="8"/>
  <c r="E4939" i="8"/>
  <c r="F4939" i="8"/>
  <c r="E3855" i="8"/>
  <c r="F3855" i="8"/>
  <c r="E5203" i="8"/>
  <c r="F5203" i="8"/>
  <c r="E4113" i="8"/>
  <c r="F4113" i="8"/>
  <c r="E4552" i="8"/>
  <c r="F4552" i="8"/>
  <c r="E5556" i="8"/>
  <c r="F5556" i="8"/>
  <c r="E4353" i="8"/>
  <c r="F4353" i="8"/>
  <c r="E4489" i="8"/>
  <c r="F4489" i="8"/>
  <c r="E3734" i="8"/>
  <c r="F3734" i="8"/>
  <c r="E5529" i="8"/>
  <c r="F5529" i="8"/>
  <c r="E2893" i="8"/>
  <c r="F2893" i="8"/>
  <c r="E3970" i="8"/>
  <c r="F3970" i="8"/>
  <c r="E4337" i="8"/>
  <c r="F4337" i="8"/>
  <c r="E3745" i="8"/>
  <c r="F3745" i="8"/>
  <c r="E5569" i="8"/>
  <c r="F5569" i="8"/>
  <c r="E3226" i="8"/>
  <c r="F3226" i="8"/>
  <c r="E3960" i="8"/>
  <c r="F3960" i="8"/>
  <c r="E4979" i="8"/>
  <c r="F4979" i="8"/>
  <c r="E3631" i="8"/>
  <c r="F3631" i="8"/>
  <c r="E3441" i="8"/>
  <c r="F3441" i="8"/>
  <c r="E3134" i="8"/>
  <c r="F3134" i="8"/>
  <c r="E3326" i="8"/>
  <c r="F3326" i="8"/>
  <c r="E3412" i="8"/>
  <c r="F3412" i="8"/>
  <c r="E3817" i="8"/>
  <c r="F3817" i="8"/>
  <c r="E3583" i="8"/>
  <c r="F3583" i="8"/>
  <c r="E4261" i="8"/>
  <c r="F4261" i="8"/>
  <c r="E3610" i="8"/>
  <c r="F3610" i="8"/>
  <c r="E3103" i="8"/>
  <c r="F3103" i="8"/>
  <c r="E3582" i="8"/>
  <c r="F3582" i="8"/>
  <c r="E4949" i="8"/>
  <c r="F4949" i="8"/>
  <c r="E3449" i="8"/>
  <c r="F3449" i="8"/>
  <c r="E3242" i="8"/>
  <c r="F3242" i="8"/>
  <c r="E3969" i="8"/>
  <c r="F3969" i="8"/>
  <c r="E3177" i="8"/>
  <c r="F3177" i="8"/>
  <c r="E2872" i="8"/>
  <c r="F2872" i="8"/>
  <c r="E5255" i="8"/>
  <c r="F5255" i="8"/>
  <c r="E4828" i="8"/>
  <c r="F4828" i="8"/>
  <c r="E4393" i="8"/>
  <c r="F4393" i="8"/>
  <c r="E3306" i="8"/>
  <c r="F3306" i="8"/>
  <c r="E3007" i="8"/>
  <c r="F3007" i="8"/>
  <c r="E5009" i="8"/>
  <c r="F5009" i="8"/>
  <c r="E4520" i="8"/>
  <c r="F4520" i="8"/>
  <c r="E5381" i="8"/>
  <c r="F5381" i="8"/>
  <c r="E5055" i="8"/>
  <c r="F5055" i="8"/>
  <c r="E5438" i="8"/>
  <c r="F5438" i="8"/>
  <c r="F3697" i="8"/>
  <c r="F3017" i="8"/>
  <c r="F4014" i="8"/>
  <c r="F5595" i="8"/>
  <c r="F5414" i="8"/>
  <c r="F3407" i="8"/>
  <c r="F5670" i="8"/>
  <c r="F5763" i="8"/>
  <c r="F4695" i="8"/>
  <c r="F4659" i="8"/>
  <c r="F3272" i="8"/>
  <c r="F4886" i="8"/>
  <c r="F3489" i="8"/>
  <c r="F2996" i="8"/>
  <c r="F5420" i="8"/>
  <c r="F5478" i="8"/>
  <c r="F2976" i="8"/>
  <c r="F5717" i="8"/>
  <c r="F4703" i="8"/>
  <c r="F2979" i="8"/>
  <c r="F5809" i="8"/>
  <c r="F3131" i="8"/>
  <c r="F5558" i="8"/>
  <c r="F3792" i="8"/>
  <c r="F4397" i="8"/>
  <c r="F4124" i="8"/>
  <c r="F4860" i="8"/>
  <c r="F5173" i="8"/>
  <c r="F3826" i="8"/>
  <c r="F3162" i="8"/>
  <c r="F3648" i="8"/>
  <c r="F4915" i="8"/>
  <c r="F4416" i="8"/>
  <c r="F3156" i="8"/>
  <c r="F3845" i="8"/>
  <c r="F4131" i="8"/>
  <c r="F5672" i="8"/>
  <c r="E5814" i="8"/>
  <c r="F5814" i="8"/>
  <c r="E4451" i="8"/>
  <c r="F4451" i="8"/>
  <c r="E5557" i="8"/>
  <c r="F5557" i="8"/>
  <c r="E4878" i="8"/>
  <c r="F4878" i="8"/>
  <c r="E4570" i="8"/>
  <c r="F4570" i="8"/>
  <c r="E4060" i="8"/>
  <c r="F4060" i="8"/>
  <c r="E3363" i="8"/>
  <c r="F3363" i="8"/>
  <c r="E5571" i="8"/>
  <c r="F5571" i="8"/>
  <c r="E4572" i="8"/>
  <c r="F4572" i="8"/>
  <c r="E4171" i="8"/>
  <c r="F4171" i="8"/>
  <c r="E3292" i="8"/>
  <c r="F3292" i="8"/>
  <c r="E4036" i="8"/>
  <c r="F4036" i="8"/>
  <c r="E5373" i="8"/>
  <c r="F5373" i="8"/>
  <c r="E4514" i="8"/>
  <c r="F4514" i="8"/>
  <c r="E3008" i="8"/>
  <c r="F3008" i="8"/>
  <c r="E4133" i="8"/>
  <c r="F4133" i="8"/>
  <c r="E2951" i="8"/>
  <c r="F2951" i="8"/>
  <c r="E5342" i="8"/>
  <c r="F5342" i="8"/>
  <c r="E4483" i="8"/>
  <c r="F4483" i="8"/>
  <c r="E3710" i="8"/>
  <c r="F3710" i="8"/>
  <c r="E3063" i="8"/>
  <c r="F3063" i="8"/>
  <c r="E4777" i="8"/>
  <c r="F4777" i="8"/>
  <c r="E3212" i="8"/>
  <c r="F3212" i="8"/>
  <c r="E4548" i="8"/>
  <c r="F4548" i="8"/>
  <c r="E4202" i="8"/>
  <c r="F4202" i="8"/>
  <c r="E3243" i="8"/>
  <c r="F3243" i="8"/>
  <c r="E3000" i="8"/>
  <c r="F3000" i="8"/>
  <c r="E3759" i="8"/>
  <c r="F3759" i="8"/>
  <c r="E3727" i="8"/>
  <c r="F3727" i="8"/>
  <c r="E3483" i="8"/>
  <c r="F3483" i="8"/>
  <c r="E3330" i="8"/>
  <c r="F3330" i="8"/>
  <c r="E3380" i="8"/>
  <c r="F3380" i="8"/>
  <c r="E3277" i="8"/>
  <c r="F3277" i="8"/>
  <c r="E4754" i="8"/>
  <c r="F4754" i="8"/>
  <c r="E4630" i="8"/>
  <c r="F4630" i="8"/>
  <c r="E5059" i="8"/>
  <c r="F5059" i="8"/>
  <c r="E4474" i="8"/>
  <c r="F4474" i="8"/>
  <c r="E3901" i="8"/>
  <c r="F3901" i="8"/>
  <c r="E4066" i="8"/>
  <c r="F4066" i="8"/>
  <c r="E3657" i="8"/>
  <c r="F3657" i="8"/>
  <c r="E3262" i="8"/>
  <c r="F3262" i="8"/>
  <c r="E5356" i="8"/>
  <c r="F5356" i="8"/>
  <c r="E5001" i="8"/>
  <c r="F5001" i="8"/>
  <c r="E3670" i="8"/>
  <c r="F3670" i="8"/>
  <c r="E4071" i="8"/>
  <c r="F4071" i="8"/>
  <c r="E3331" i="8"/>
  <c r="F3331" i="8"/>
  <c r="E3580" i="8"/>
  <c r="F3580" i="8"/>
  <c r="E2957" i="8"/>
  <c r="F2957" i="8"/>
  <c r="E3706" i="8"/>
  <c r="F3706" i="8"/>
  <c r="E3034" i="8"/>
  <c r="F3034" i="8"/>
  <c r="E4644" i="8"/>
  <c r="F4644" i="8"/>
  <c r="E3145" i="8"/>
  <c r="F3145" i="8"/>
  <c r="E3055" i="8"/>
  <c r="F3055" i="8"/>
  <c r="E3481" i="8"/>
  <c r="F3481" i="8"/>
  <c r="E5206" i="8"/>
  <c r="F5206" i="8"/>
  <c r="E4505" i="8"/>
  <c r="F4505" i="8"/>
  <c r="E5583" i="8"/>
  <c r="F5583" i="8"/>
  <c r="E5316" i="8"/>
  <c r="F5316" i="8"/>
  <c r="E5130" i="8"/>
  <c r="F5130" i="8"/>
  <c r="E5714" i="8"/>
  <c r="F5714" i="8"/>
  <c r="E5791" i="8"/>
  <c r="F5791" i="8"/>
  <c r="E3712" i="8"/>
  <c r="F3712" i="8"/>
  <c r="E4678" i="8"/>
  <c r="F4678" i="8"/>
  <c r="E3525" i="8"/>
  <c r="F3525" i="8"/>
  <c r="E5489" i="8"/>
  <c r="F5489" i="8"/>
  <c r="E4519" i="8"/>
  <c r="F4519" i="8"/>
  <c r="E5293" i="8"/>
  <c r="F5293" i="8"/>
  <c r="E5036" i="8"/>
  <c r="F5036" i="8"/>
  <c r="E4406" i="8"/>
  <c r="F4406" i="8"/>
  <c r="E5667" i="8"/>
  <c r="F5667" i="8"/>
  <c r="E5230" i="8"/>
  <c r="F5230" i="8"/>
  <c r="E5455" i="8"/>
  <c r="F5455" i="8"/>
  <c r="E5281" i="8"/>
  <c r="F5281" i="8"/>
  <c r="E2915" i="8"/>
  <c r="F2915" i="8"/>
  <c r="E4773" i="8"/>
  <c r="F4773" i="8"/>
  <c r="E4426" i="8"/>
  <c r="F4426" i="8"/>
  <c r="E5476" i="8"/>
  <c r="F5476" i="8"/>
  <c r="E5516" i="8"/>
  <c r="F5516" i="8"/>
  <c r="E5491" i="8"/>
  <c r="F5491" i="8"/>
  <c r="F5268" i="8"/>
  <c r="F3037" i="8"/>
  <c r="F4448" i="8"/>
  <c r="F4579" i="8"/>
  <c r="F5167" i="8"/>
  <c r="F5575" i="8"/>
  <c r="F5508" i="8"/>
  <c r="F3846" i="8"/>
  <c r="F3142" i="8"/>
  <c r="F4234" i="8"/>
  <c r="F5289" i="8"/>
  <c r="F3968" i="8"/>
  <c r="F5767" i="8"/>
  <c r="F5094" i="8"/>
  <c r="F4259" i="8"/>
  <c r="F4911" i="8"/>
  <c r="F3288" i="8"/>
  <c r="F3994" i="8"/>
  <c r="F3406" i="8"/>
  <c r="F3561" i="8"/>
  <c r="F3031" i="8"/>
  <c r="F3509" i="8"/>
  <c r="F3810" i="8"/>
  <c r="F3569" i="8"/>
  <c r="F4440" i="8"/>
  <c r="F4052" i="8"/>
  <c r="F4734" i="8"/>
  <c r="F4227" i="8"/>
  <c r="F4438" i="8"/>
  <c r="F3302" i="8"/>
  <c r="F4600" i="8"/>
  <c r="F3120" i="8"/>
  <c r="F3983" i="8"/>
  <c r="F4382" i="8"/>
  <c r="F5718" i="8"/>
  <c r="F3677" i="8"/>
  <c r="F4833" i="8"/>
  <c r="F2895" i="8"/>
  <c r="F5819" i="8"/>
  <c r="F5309" i="8"/>
  <c r="F4591" i="8"/>
  <c r="F4558" i="8"/>
  <c r="F4737" i="8"/>
  <c r="A74" i="8"/>
  <c r="G5958" i="8" s="1"/>
  <c r="E4319" i="8"/>
  <c r="F4319" i="8"/>
  <c r="E3868" i="8"/>
  <c r="E4877" i="8"/>
  <c r="F4877" i="8"/>
  <c r="E4997" i="8"/>
  <c r="F4997" i="8"/>
  <c r="E5287" i="8"/>
  <c r="F5287" i="8"/>
  <c r="E4652" i="8"/>
  <c r="F4652" i="8"/>
  <c r="E4098" i="8"/>
  <c r="E4003" i="8"/>
  <c r="E3114" i="8"/>
  <c r="E5477" i="8"/>
  <c r="F5477" i="8"/>
  <c r="E4047" i="8"/>
  <c r="F4047" i="8"/>
  <c r="E4791" i="8"/>
  <c r="F4791" i="8"/>
  <c r="E4653" i="8"/>
  <c r="F4653" i="8"/>
  <c r="E3721" i="8"/>
  <c r="F3721" i="8"/>
  <c r="E5829" i="8"/>
  <c r="F5829" i="8"/>
  <c r="E2899" i="8"/>
  <c r="F2899" i="8"/>
  <c r="E4156" i="8"/>
  <c r="F4156" i="8"/>
  <c r="E3043" i="8"/>
  <c r="F3043" i="8"/>
  <c r="E4430" i="8"/>
  <c r="F4430" i="8"/>
  <c r="E5333" i="8"/>
  <c r="E4611" i="8"/>
  <c r="F4611" i="8"/>
  <c r="E4883" i="8"/>
  <c r="F4883" i="8"/>
  <c r="E4279" i="8"/>
  <c r="F4279" i="8"/>
  <c r="E5786" i="8"/>
  <c r="F5786" i="8"/>
  <c r="E5733" i="8"/>
  <c r="F5733" i="8"/>
  <c r="E4709" i="8"/>
  <c r="F4709" i="8"/>
  <c r="E5303" i="8"/>
  <c r="F5303" i="8"/>
  <c r="E5360" i="8"/>
  <c r="F5360" i="8"/>
  <c r="E4818" i="8"/>
  <c r="F4818" i="8"/>
  <c r="E3835" i="8"/>
  <c r="F3835" i="8"/>
  <c r="E3647" i="8"/>
  <c r="F3647" i="8"/>
  <c r="E3521" i="8"/>
  <c r="F3521" i="8"/>
  <c r="E4118" i="8"/>
  <c r="F4118" i="8"/>
  <c r="E3498" i="8"/>
  <c r="F3498" i="8"/>
  <c r="E5547" i="8"/>
  <c r="F5547" i="8"/>
  <c r="E3900" i="8"/>
  <c r="F3900" i="8"/>
  <c r="E3764" i="8"/>
  <c r="F3764" i="8"/>
  <c r="E3269" i="8"/>
  <c r="F3269" i="8"/>
  <c r="E4116" i="8"/>
  <c r="F4116" i="8"/>
  <c r="E3843" i="8"/>
  <c r="F3843" i="8"/>
  <c r="E4360" i="8"/>
  <c r="F4360" i="8"/>
  <c r="E3078" i="8"/>
  <c r="E3410" i="8"/>
  <c r="E3258" i="8"/>
  <c r="F3258" i="8"/>
  <c r="E2889" i="8"/>
  <c r="F2889" i="8"/>
  <c r="E4141" i="8"/>
  <c r="F4141" i="8"/>
  <c r="E4164" i="8"/>
  <c r="F4164" i="8"/>
  <c r="E4067" i="8"/>
  <c r="F4067" i="8"/>
  <c r="E3022" i="8"/>
  <c r="F3022" i="8"/>
  <c r="E3323" i="8"/>
  <c r="F3323" i="8"/>
  <c r="E3013" i="8"/>
  <c r="F3013" i="8"/>
  <c r="E3988" i="8"/>
  <c r="F3988" i="8"/>
  <c r="E2867" i="8"/>
  <c r="E3104" i="8"/>
  <c r="E4305" i="8"/>
  <c r="E2984" i="8"/>
  <c r="F2984" i="8"/>
  <c r="E3646" i="8"/>
  <c r="F3646" i="8"/>
  <c r="E5025" i="8"/>
  <c r="F5025" i="8"/>
  <c r="E2902" i="8"/>
  <c r="F2902" i="8"/>
  <c r="E2968" i="8"/>
  <c r="E3286" i="8"/>
  <c r="F3286" i="8"/>
  <c r="E4358" i="8"/>
  <c r="F4358" i="8"/>
  <c r="E5138" i="8"/>
  <c r="F5138" i="8"/>
  <c r="E4356" i="8"/>
  <c r="F4356" i="8"/>
  <c r="E4667" i="8"/>
  <c r="F4667" i="8"/>
  <c r="E5510" i="8"/>
  <c r="F5510" i="8"/>
  <c r="E5127" i="8"/>
  <c r="F5127" i="8"/>
  <c r="E3356" i="8"/>
  <c r="F3356" i="8"/>
  <c r="E5066" i="8"/>
  <c r="F5066" i="8"/>
  <c r="E5147" i="8"/>
  <c r="F5147" i="8"/>
  <c r="E4478" i="8"/>
  <c r="F4478" i="8"/>
  <c r="E4201" i="8"/>
  <c r="E3736" i="8"/>
  <c r="F3736" i="8"/>
  <c r="E4583" i="8"/>
  <c r="F4583" i="8"/>
  <c r="E4906" i="8"/>
  <c r="E5551" i="8"/>
  <c r="F5551" i="8"/>
  <c r="E5727" i="8"/>
  <c r="F5727" i="8"/>
  <c r="E4273" i="8"/>
  <c r="F4273" i="8"/>
  <c r="E5391" i="8"/>
  <c r="E4627" i="8"/>
  <c r="F4627" i="8"/>
  <c r="E4942" i="8"/>
  <c r="F4942" i="8"/>
  <c r="E4606" i="8"/>
  <c r="F4606" i="8"/>
  <c r="E5057" i="8"/>
  <c r="F5057" i="8"/>
  <c r="E4770" i="8"/>
  <c r="F4770" i="8"/>
  <c r="E5602" i="8"/>
  <c r="F3430" i="8"/>
  <c r="E4423" i="8"/>
  <c r="F4423" i="8"/>
  <c r="F3384" i="8"/>
  <c r="F5106" i="8"/>
  <c r="F4571" i="8"/>
  <c r="E5239" i="8"/>
  <c r="F5239" i="8"/>
  <c r="E4597" i="8"/>
  <c r="E4437" i="8"/>
  <c r="E5365" i="8"/>
  <c r="F5365" i="8"/>
  <c r="E5285" i="8"/>
  <c r="E3455" i="8"/>
  <c r="F3455" i="8"/>
  <c r="E4504" i="8"/>
  <c r="E3505" i="8"/>
  <c r="F3505" i="8"/>
  <c r="E3209" i="8"/>
  <c r="E3464" i="8"/>
  <c r="E2969" i="8"/>
  <c r="E5307" i="8"/>
  <c r="F5307" i="8"/>
  <c r="E3667" i="8"/>
  <c r="F3667" i="8"/>
  <c r="E4664" i="8"/>
  <c r="E3987" i="8"/>
  <c r="F3987" i="8"/>
  <c r="E3014" i="8"/>
  <c r="F3014" i="8"/>
  <c r="E3019" i="8"/>
  <c r="F3019" i="8"/>
  <c r="E3216" i="8"/>
  <c r="F3216" i="8"/>
  <c r="E4041" i="8"/>
  <c r="E3675" i="8"/>
  <c r="F3675" i="8"/>
  <c r="E3986" i="8"/>
  <c r="F3986" i="8"/>
  <c r="E4620" i="8"/>
  <c r="F4620" i="8"/>
  <c r="E5257" i="8"/>
  <c r="F5257" i="8"/>
  <c r="E5775" i="8"/>
  <c r="F5775" i="8"/>
  <c r="F4424" i="8"/>
  <c r="F3194" i="8"/>
  <c r="F5285" i="8"/>
  <c r="F5712" i="8"/>
  <c r="F4224" i="8"/>
  <c r="F5842" i="8"/>
  <c r="F4597" i="8"/>
  <c r="F5129" i="8"/>
  <c r="F4987" i="8"/>
  <c r="F4303" i="8"/>
  <c r="F5022" i="8"/>
  <c r="F3104" i="8"/>
  <c r="F5748" i="8"/>
  <c r="E5777" i="8"/>
  <c r="F5777" i="8"/>
  <c r="E5029" i="8"/>
  <c r="F5029" i="8"/>
  <c r="E3854" i="8"/>
  <c r="E3436" i="8"/>
  <c r="F3436" i="8"/>
  <c r="E4154" i="8"/>
  <c r="F4154" i="8"/>
  <c r="E5527" i="8"/>
  <c r="F5527" i="8"/>
  <c r="E5637" i="8"/>
  <c r="E5174" i="8"/>
  <c r="F5174" i="8"/>
  <c r="E3208" i="8"/>
  <c r="F3208" i="8"/>
  <c r="E2883" i="8"/>
  <c r="E4056" i="8"/>
  <c r="F4056" i="8"/>
  <c r="E4784" i="8"/>
  <c r="F4784" i="8"/>
  <c r="E4556" i="8"/>
  <c r="F4556" i="8"/>
  <c r="E5630" i="8"/>
  <c r="E4933" i="8"/>
  <c r="F4933" i="8"/>
  <c r="E5193" i="8"/>
  <c r="F5193" i="8"/>
  <c r="E4716" i="8"/>
  <c r="F4716" i="8"/>
  <c r="E4253" i="8"/>
  <c r="F4253" i="8"/>
  <c r="E3334" i="8"/>
  <c r="F3334" i="8"/>
  <c r="E4543" i="8"/>
  <c r="F4543" i="8"/>
  <c r="E5816" i="8"/>
  <c r="F5816" i="8"/>
  <c r="E3923" i="8"/>
  <c r="F3923" i="8"/>
  <c r="E3140" i="8"/>
  <c r="F3140" i="8"/>
  <c r="E5857" i="8"/>
  <c r="F5857" i="8"/>
  <c r="E5375" i="8"/>
  <c r="F5375" i="8"/>
  <c r="E5250" i="8"/>
  <c r="F5250" i="8"/>
  <c r="E4899" i="8"/>
  <c r="F4899" i="8"/>
  <c r="E4419" i="8"/>
  <c r="F4419" i="8"/>
  <c r="E3938" i="8"/>
  <c r="F3938" i="8"/>
  <c r="E4017" i="8"/>
  <c r="F4017" i="8"/>
  <c r="E4037" i="8"/>
  <c r="F4037" i="8"/>
  <c r="E3733" i="8"/>
  <c r="F3733" i="8"/>
  <c r="E5802" i="8"/>
  <c r="F5802" i="8"/>
  <c r="E4247" i="8"/>
  <c r="F4247" i="8"/>
  <c r="E3964" i="8"/>
  <c r="F3964" i="8"/>
  <c r="E4213" i="8"/>
  <c r="F4213" i="8"/>
  <c r="E5779" i="8"/>
  <c r="F5779" i="8"/>
  <c r="E3949" i="8"/>
  <c r="F3949" i="8"/>
  <c r="E4559" i="8"/>
  <c r="F4559" i="8"/>
  <c r="E4092" i="8"/>
  <c r="E3109" i="8"/>
  <c r="F3109" i="8"/>
  <c r="E2950" i="8"/>
  <c r="F2950" i="8"/>
  <c r="E3492" i="8"/>
  <c r="F3492" i="8"/>
  <c r="E5721" i="8"/>
  <c r="F5721" i="8"/>
  <c r="E3236" i="8"/>
  <c r="E3662" i="8"/>
  <c r="F3662" i="8"/>
  <c r="E2953" i="8"/>
  <c r="F2953" i="8"/>
  <c r="E3278" i="8"/>
  <c r="F3278" i="8"/>
  <c r="E3354" i="8"/>
  <c r="E4428" i="8"/>
  <c r="F4428" i="8"/>
  <c r="E3803" i="8"/>
  <c r="F3803" i="8"/>
  <c r="E5821" i="8"/>
  <c r="F5821" i="8"/>
  <c r="E3693" i="8"/>
  <c r="F3693" i="8"/>
  <c r="E3511" i="8"/>
  <c r="F3511" i="8"/>
  <c r="E2880" i="8"/>
  <c r="E3322" i="8"/>
  <c r="E3217" i="8"/>
  <c r="F3217" i="8"/>
  <c r="E4043" i="8"/>
  <c r="F4043" i="8"/>
  <c r="E4826" i="8"/>
  <c r="F4826" i="8"/>
  <c r="E5798" i="8"/>
  <c r="F5798" i="8"/>
  <c r="E2908" i="8"/>
  <c r="F2908" i="8"/>
  <c r="E4927" i="8"/>
  <c r="F4927" i="8"/>
  <c r="E5126" i="8"/>
  <c r="F5126" i="8"/>
  <c r="E5451" i="8"/>
  <c r="F5451" i="8"/>
  <c r="E5377" i="8"/>
  <c r="E5369" i="8"/>
  <c r="E5069" i="8"/>
  <c r="E5443" i="8"/>
  <c r="F5443" i="8"/>
  <c r="E4980" i="8"/>
  <c r="F4980" i="8"/>
  <c r="E5197" i="8"/>
  <c r="F5197" i="8"/>
  <c r="F3239" i="8"/>
  <c r="F5701" i="8"/>
  <c r="F5388" i="8"/>
  <c r="F4811" i="8"/>
  <c r="F5423" i="8"/>
  <c r="F2968" i="8"/>
  <c r="E5319" i="8"/>
  <c r="F5319" i="8"/>
  <c r="E3830" i="8"/>
  <c r="F3830" i="8"/>
  <c r="E3961" i="8"/>
  <c r="F3961" i="8"/>
  <c r="E4680" i="8"/>
  <c r="F4680" i="8"/>
  <c r="E4469" i="8"/>
  <c r="E2933" i="8"/>
  <c r="E3886" i="8"/>
  <c r="F3886" i="8"/>
  <c r="E2859" i="8"/>
  <c r="E4603" i="8"/>
  <c r="F4603" i="8"/>
  <c r="E5166" i="8"/>
  <c r="F5166" i="8"/>
  <c r="E3488" i="8"/>
  <c r="F3488" i="8"/>
  <c r="E3849" i="8"/>
  <c r="F3849" i="8"/>
  <c r="E4011" i="8"/>
  <c r="E4944" i="8"/>
  <c r="F4944" i="8"/>
  <c r="E4199" i="8"/>
  <c r="F4199" i="8"/>
  <c r="E3183" i="8"/>
  <c r="F3183" i="8"/>
  <c r="E3081" i="8"/>
  <c r="E3738" i="8"/>
  <c r="F3738" i="8"/>
  <c r="E3899" i="8"/>
  <c r="E5294" i="8"/>
  <c r="E3149" i="8"/>
  <c r="F3149" i="8"/>
  <c r="E5633" i="8"/>
  <c r="F5633" i="8"/>
  <c r="E4740" i="8"/>
  <c r="F4740" i="8"/>
  <c r="E5537" i="8"/>
  <c r="F4823" i="8"/>
  <c r="F3188" i="8"/>
  <c r="F3373" i="8"/>
  <c r="F4098" i="8"/>
  <c r="F4708" i="8"/>
  <c r="F5532" i="8"/>
  <c r="F3189" i="8"/>
  <c r="F2883" i="8"/>
  <c r="F3954" i="8"/>
  <c r="F3410" i="8"/>
  <c r="F4170" i="8"/>
  <c r="F3114" i="8"/>
  <c r="F4305" i="8"/>
  <c r="F4922" i="8"/>
  <c r="F4201" i="8"/>
  <c r="F3929" i="8"/>
  <c r="F5398" i="8"/>
  <c r="F2867" i="8"/>
  <c r="E3805" i="8"/>
  <c r="E5655" i="8"/>
  <c r="F5655" i="8"/>
  <c r="F3437" i="8"/>
  <c r="E5427" i="8"/>
  <c r="F5427" i="8"/>
  <c r="E4643" i="8"/>
  <c r="E4562" i="8"/>
  <c r="F4562" i="8"/>
  <c r="E3737" i="8"/>
  <c r="F3737" i="8"/>
  <c r="E4180" i="8"/>
  <c r="E5730" i="8"/>
  <c r="F5730" i="8"/>
  <c r="E5620" i="8"/>
  <c r="F5620" i="8"/>
  <c r="E4540" i="8"/>
  <c r="F4540" i="8"/>
  <c r="E4846" i="8"/>
  <c r="E4464" i="8"/>
  <c r="F4464" i="8"/>
  <c r="E4862" i="8"/>
  <c r="F4862" i="8"/>
  <c r="E4998" i="8"/>
  <c r="F4998" i="8"/>
  <c r="E5026" i="8"/>
  <c r="F5026" i="8"/>
  <c r="E3758" i="8"/>
  <c r="F3758" i="8"/>
  <c r="E4981" i="8"/>
  <c r="E4101" i="8"/>
  <c r="F4101" i="8"/>
  <c r="E3418" i="8"/>
  <c r="F3418" i="8"/>
  <c r="E4296" i="8"/>
  <c r="F4296" i="8"/>
  <c r="E2975" i="8"/>
  <c r="E4219" i="8"/>
  <c r="E5790" i="8"/>
  <c r="F5790" i="8"/>
  <c r="E5336" i="8"/>
  <c r="F5336" i="8"/>
  <c r="E3781" i="8"/>
  <c r="F3781" i="8"/>
  <c r="E3566" i="8"/>
  <c r="E4165" i="8"/>
  <c r="E3033" i="8"/>
  <c r="F3033" i="8"/>
  <c r="E5472" i="8"/>
  <c r="F5472" i="8"/>
  <c r="F3276" i="8"/>
  <c r="F3762" i="8"/>
  <c r="F4336" i="8"/>
  <c r="F3081" i="8"/>
  <c r="F5397" i="8"/>
  <c r="F5170" i="8"/>
  <c r="F4298" i="8"/>
  <c r="F4741" i="8"/>
  <c r="F5849" i="8"/>
  <c r="F3699" i="8"/>
  <c r="F3236" i="8"/>
  <c r="F3387" i="8"/>
  <c r="F3972" i="8"/>
  <c r="F5799" i="8"/>
  <c r="F5691" i="8"/>
  <c r="F5417" i="8"/>
  <c r="F3842" i="8"/>
  <c r="F4082" i="8"/>
  <c r="F4780" i="8"/>
  <c r="F4479" i="8"/>
  <c r="F3789" i="8"/>
  <c r="F3378" i="8"/>
  <c r="E4420" i="8"/>
  <c r="F4420" i="8"/>
  <c r="E5089" i="8"/>
  <c r="F5089" i="8"/>
  <c r="E5437" i="8"/>
  <c r="F5437" i="8"/>
  <c r="E4539" i="8"/>
  <c r="F4539" i="8"/>
  <c r="E4930" i="8"/>
  <c r="E3769" i="8"/>
  <c r="F3769" i="8"/>
  <c r="E3787" i="8"/>
  <c r="F3787" i="8"/>
  <c r="E3546" i="8"/>
  <c r="F3546" i="8"/>
  <c r="E5100" i="8"/>
  <c r="F5100" i="8"/>
  <c r="E4021" i="8"/>
  <c r="F4021" i="8"/>
  <c r="E4013" i="8"/>
  <c r="F4013" i="8"/>
  <c r="E4108" i="8"/>
  <c r="F4108" i="8"/>
  <c r="E3595" i="8"/>
  <c r="F3595" i="8"/>
  <c r="E4918" i="8"/>
  <c r="F4918" i="8"/>
  <c r="E4289" i="8"/>
  <c r="F4289" i="8"/>
  <c r="E5272" i="8"/>
  <c r="F5272" i="8"/>
  <c r="E4692" i="8"/>
  <c r="E3456" i="8"/>
  <c r="E3206" i="8"/>
  <c r="F3206" i="8"/>
  <c r="E4521" i="8"/>
  <c r="F4521" i="8"/>
  <c r="E2991" i="8"/>
  <c r="E3671" i="8"/>
  <c r="F3671" i="8"/>
  <c r="E4578" i="8"/>
  <c r="E3613" i="8"/>
  <c r="F3613" i="8"/>
  <c r="E4651" i="8"/>
  <c r="F4651" i="8"/>
  <c r="E5554" i="8"/>
  <c r="F5554" i="8"/>
  <c r="E3645" i="8"/>
  <c r="E3698" i="8"/>
  <c r="F3698" i="8"/>
  <c r="E4090" i="8"/>
  <c r="E3151" i="8"/>
  <c r="F3151" i="8"/>
  <c r="E3005" i="8"/>
  <c r="F3005" i="8"/>
  <c r="E3659" i="8"/>
  <c r="F3659" i="8"/>
  <c r="E4733" i="8"/>
  <c r="F4733" i="8"/>
  <c r="E4339" i="8"/>
  <c r="F4339" i="8"/>
  <c r="E3598" i="8"/>
  <c r="F3598" i="8"/>
  <c r="E5468" i="8"/>
  <c r="F5468" i="8"/>
  <c r="E3092" i="8"/>
  <c r="E3654" i="8"/>
  <c r="F3654" i="8"/>
  <c r="E4189" i="8"/>
  <c r="F4189" i="8"/>
  <c r="E4368" i="8"/>
  <c r="F4368" i="8"/>
  <c r="E4988" i="8"/>
  <c r="F4988" i="8"/>
  <c r="E5137" i="8"/>
  <c r="E3905" i="8"/>
  <c r="F3905" i="8"/>
  <c r="E4125" i="8"/>
  <c r="F4125" i="8"/>
  <c r="E3874" i="8"/>
  <c r="F3874" i="8"/>
  <c r="E3128" i="8"/>
  <c r="E3257" i="8"/>
  <c r="F3257" i="8"/>
  <c r="E3245" i="8"/>
  <c r="E2868" i="8"/>
  <c r="F2868" i="8"/>
  <c r="E3351" i="8"/>
  <c r="F3351" i="8"/>
  <c r="E3006" i="8"/>
  <c r="E3684" i="8"/>
  <c r="F3684" i="8"/>
  <c r="E3980" i="8"/>
  <c r="F3980" i="8"/>
  <c r="E3925" i="8"/>
  <c r="F3925" i="8"/>
  <c r="E3454" i="8"/>
  <c r="F3454" i="8"/>
  <c r="E3596" i="8"/>
  <c r="F3596" i="8"/>
  <c r="E3397" i="8"/>
  <c r="F3397" i="8"/>
  <c r="E3399" i="8"/>
  <c r="F3399" i="8"/>
  <c r="E3804" i="8"/>
  <c r="E3160" i="8"/>
  <c r="E3181" i="8"/>
  <c r="E3333" i="8"/>
  <c r="F3333" i="8"/>
  <c r="E2936" i="8"/>
  <c r="F2936" i="8"/>
  <c r="E5007" i="8"/>
  <c r="E4775" i="8"/>
  <c r="E5765" i="8"/>
  <c r="E2894" i="8"/>
  <c r="F2894" i="8"/>
  <c r="E4033" i="8"/>
  <c r="F4033" i="8"/>
  <c r="E5097" i="8"/>
  <c r="F5097" i="8"/>
  <c r="E4347" i="8"/>
  <c r="E5282" i="8"/>
  <c r="E5745" i="8"/>
  <c r="F5745" i="8"/>
  <c r="E4788" i="8"/>
  <c r="F4788" i="8"/>
  <c r="E5157" i="8"/>
  <c r="F5157" i="8"/>
  <c r="E4885" i="8"/>
  <c r="F5238" i="8"/>
  <c r="E5222" i="8"/>
  <c r="E4228" i="8"/>
  <c r="E4800" i="8"/>
  <c r="E4455" i="8"/>
  <c r="E5521" i="8"/>
  <c r="F5521" i="8"/>
  <c r="F5333" i="8"/>
  <c r="F3868" i="8"/>
  <c r="F4090" i="8"/>
  <c r="F5409" i="8"/>
  <c r="E3497" i="8"/>
  <c r="E3460" i="8"/>
  <c r="F3460" i="8"/>
  <c r="E4834" i="8"/>
  <c r="E2900" i="8"/>
  <c r="F2900" i="8"/>
  <c r="E4999" i="8"/>
  <c r="E4728" i="8"/>
  <c r="F4728" i="8"/>
  <c r="E4029" i="8"/>
  <c r="F4029" i="8"/>
  <c r="E3394" i="8"/>
  <c r="F3394" i="8"/>
  <c r="E4831" i="8"/>
  <c r="F4831" i="8"/>
  <c r="E5545" i="8"/>
  <c r="E5302" i="8"/>
  <c r="E5591" i="8"/>
  <c r="F5591" i="8"/>
  <c r="E3480" i="8"/>
  <c r="F3480" i="8"/>
  <c r="E3358" i="8"/>
  <c r="F3358" i="8"/>
  <c r="E4078" i="8"/>
  <c r="F4078" i="8"/>
  <c r="E3439" i="8"/>
  <c r="E3310" i="8"/>
  <c r="F3310" i="8"/>
  <c r="E3730" i="8"/>
  <c r="F3730" i="8"/>
  <c r="E3077" i="8"/>
  <c r="F3077" i="8"/>
  <c r="E5692" i="8"/>
  <c r="F5692" i="8"/>
  <c r="E3785" i="8"/>
  <c r="E5145" i="8"/>
  <c r="F5145" i="8"/>
  <c r="E5659" i="8"/>
  <c r="E5729" i="8"/>
  <c r="F5729" i="8"/>
  <c r="E5789" i="8"/>
  <c r="F5789" i="8"/>
  <c r="E5229" i="8"/>
  <c r="F5229" i="8"/>
  <c r="E5673" i="8"/>
  <c r="F5673" i="8"/>
  <c r="E4254" i="8"/>
  <c r="F3645" i="8"/>
  <c r="F4557" i="8"/>
  <c r="F3967" i="8"/>
  <c r="F5602" i="8"/>
  <c r="F5545" i="8"/>
  <c r="F5630" i="8"/>
  <c r="F4885" i="8"/>
  <c r="F5537" i="8"/>
  <c r="F4236" i="8"/>
  <c r="F5039" i="8"/>
  <c r="F5276" i="8"/>
  <c r="F4003" i="8"/>
  <c r="F5841" i="8"/>
  <c r="F4285" i="8"/>
  <c r="F3785" i="8"/>
  <c r="F3913" i="8"/>
  <c r="F3128" i="8"/>
  <c r="F3773" i="8"/>
  <c r="F5549" i="8"/>
  <c r="F3560" i="8"/>
  <c r="F4041" i="8"/>
  <c r="F4643" i="8"/>
  <c r="F5659" i="8"/>
  <c r="F5279" i="8"/>
  <c r="E4983" i="8"/>
  <c r="E5093" i="8"/>
  <c r="F5093" i="8"/>
  <c r="E4742" i="8"/>
  <c r="E4897" i="8"/>
  <c r="E3798" i="8"/>
  <c r="F3798" i="8"/>
  <c r="E5603" i="8"/>
  <c r="E5487" i="8"/>
  <c r="F5487" i="8"/>
  <c r="E5314" i="8"/>
  <c r="E3747" i="8"/>
  <c r="E4517" i="8"/>
  <c r="F4517" i="8"/>
  <c r="E5573" i="8"/>
  <c r="F5573" i="8"/>
  <c r="E2921" i="8"/>
  <c r="F2921" i="8"/>
  <c r="E5663" i="8"/>
  <c r="F5663" i="8"/>
  <c r="E3200" i="8"/>
  <c r="F3200" i="8"/>
  <c r="E5811" i="8"/>
  <c r="F5811" i="8"/>
  <c r="E4817" i="8"/>
  <c r="E4751" i="8"/>
  <c r="E4407" i="8"/>
  <c r="E3537" i="8"/>
  <c r="F3537" i="8"/>
  <c r="E3777" i="8"/>
  <c r="E4623" i="8"/>
  <c r="E3709" i="8"/>
  <c r="F3709" i="8"/>
  <c r="E5320" i="8"/>
  <c r="E5351" i="8"/>
  <c r="E4223" i="8"/>
  <c r="E4023" i="8"/>
  <c r="E5562" i="8"/>
  <c r="F5562" i="8"/>
  <c r="E5002" i="8"/>
  <c r="F5002" i="8"/>
  <c r="E4480" i="8"/>
  <c r="E4324" i="8"/>
  <c r="E4450" i="8"/>
  <c r="F4450" i="8"/>
  <c r="E5614" i="8"/>
  <c r="F5614" i="8"/>
  <c r="E3782" i="8"/>
  <c r="E3616" i="8"/>
  <c r="E3465" i="8"/>
  <c r="E5684" i="8"/>
  <c r="E5422" i="8"/>
  <c r="E4345" i="8"/>
  <c r="E4031" i="8"/>
  <c r="E3024" i="8"/>
  <c r="E3506" i="8"/>
  <c r="F3506" i="8"/>
  <c r="E2955" i="8"/>
  <c r="E4867" i="8"/>
  <c r="E3766" i="8"/>
  <c r="E4135" i="8"/>
  <c r="F4135" i="8"/>
  <c r="E3484" i="8"/>
  <c r="E3619" i="8"/>
  <c r="E3138" i="8"/>
  <c r="F3138" i="8"/>
  <c r="E3220" i="8"/>
  <c r="F3220" i="8"/>
  <c r="E3951" i="8"/>
  <c r="E3198" i="8"/>
  <c r="E3767" i="8"/>
  <c r="E4762" i="8"/>
  <c r="F4762" i="8"/>
  <c r="E4730" i="8"/>
  <c r="E5506" i="8"/>
  <c r="E2930" i="8"/>
  <c r="F2930" i="8"/>
  <c r="E3238" i="8"/>
  <c r="F3238" i="8"/>
  <c r="E3724" i="8"/>
  <c r="F3724" i="8"/>
  <c r="E3469" i="8"/>
  <c r="E3176" i="8"/>
  <c r="E4821" i="8"/>
  <c r="E5705" i="8"/>
  <c r="E4362" i="8"/>
  <c r="E5401" i="8"/>
  <c r="E3271" i="8"/>
  <c r="E5194" i="8"/>
  <c r="E4321" i="8"/>
  <c r="E3011" i="8"/>
  <c r="E2980" i="8"/>
  <c r="F2980" i="8"/>
  <c r="E5085" i="8"/>
  <c r="E4300" i="8"/>
  <c r="E5068" i="8"/>
  <c r="E5021" i="8"/>
  <c r="F5021" i="8"/>
  <c r="E4710" i="8"/>
  <c r="E4985" i="8"/>
  <c r="F4985" i="8"/>
  <c r="E5140" i="8"/>
  <c r="F5140" i="8"/>
  <c r="E5076" i="8"/>
  <c r="E5679" i="8"/>
  <c r="F3867" i="8"/>
  <c r="F4929" i="8"/>
  <c r="F3338" i="8"/>
  <c r="F3071" i="8"/>
  <c r="F4959" i="8"/>
  <c r="F4535" i="8"/>
  <c r="F4260" i="8"/>
  <c r="F3303" i="8"/>
  <c r="F4039" i="8"/>
  <c r="F4905" i="8"/>
  <c r="F4068" i="8"/>
  <c r="F5681" i="8"/>
  <c r="F4991" i="8"/>
  <c r="F4324" i="8"/>
  <c r="F3643" i="8"/>
  <c r="F4435" i="8"/>
  <c r="F4908" i="8"/>
  <c r="F4223" i="8"/>
  <c r="E5235" i="8"/>
  <c r="F5235" i="8"/>
  <c r="E3416" i="8"/>
  <c r="F3416" i="8"/>
  <c r="E5515" i="8"/>
  <c r="E3547" i="8"/>
  <c r="F3547" i="8"/>
  <c r="E5233" i="8"/>
  <c r="E5509" i="8"/>
  <c r="F5509" i="8"/>
  <c r="E5434" i="8"/>
  <c r="E3549" i="8"/>
  <c r="F3549" i="8"/>
  <c r="E4844" i="8"/>
  <c r="F4844" i="8"/>
  <c r="E3295" i="8"/>
  <c r="E4895" i="8"/>
  <c r="E4229" i="8"/>
  <c r="F4229" i="8"/>
  <c r="E5402" i="8"/>
  <c r="F5402" i="8"/>
  <c r="E4293" i="8"/>
  <c r="E5050" i="8"/>
  <c r="E4854" i="8"/>
  <c r="F4854" i="8"/>
  <c r="E4663" i="8"/>
  <c r="E4573" i="8"/>
  <c r="E3118" i="8"/>
  <c r="E4604" i="8"/>
  <c r="F4604" i="8"/>
  <c r="E4956" i="8"/>
  <c r="F4956" i="8"/>
  <c r="E5352" i="8"/>
  <c r="F5352" i="8"/>
  <c r="E3530" i="8"/>
  <c r="F3530" i="8"/>
  <c r="E3922" i="8"/>
  <c r="E3801" i="8"/>
  <c r="E3069" i="8"/>
  <c r="F3069" i="8"/>
  <c r="E5003" i="8"/>
  <c r="E5305" i="8"/>
  <c r="E4044" i="8"/>
  <c r="E5494" i="8"/>
  <c r="F5494" i="8"/>
  <c r="E4488" i="8"/>
  <c r="E3856" i="8"/>
  <c r="E3627" i="8"/>
  <c r="F3627" i="8"/>
  <c r="E3909" i="8"/>
  <c r="E4122" i="8"/>
  <c r="F4122" i="8"/>
  <c r="E4365" i="8"/>
  <c r="F4365" i="8"/>
  <c r="E4681" i="8"/>
  <c r="F4681" i="8"/>
  <c r="E4512" i="8"/>
  <c r="F4512" i="8"/>
  <c r="E4147" i="8"/>
  <c r="F4147" i="8"/>
  <c r="E4317" i="8"/>
  <c r="E3463" i="8"/>
  <c r="E3578" i="8"/>
  <c r="F3578" i="8"/>
  <c r="E4240" i="8"/>
  <c r="F4240" i="8"/>
  <c r="E5723" i="8"/>
  <c r="E4829" i="8"/>
  <c r="F4829" i="8"/>
  <c r="E4211" i="8"/>
  <c r="F4211" i="8"/>
  <c r="E4816" i="8"/>
  <c r="E5750" i="8"/>
  <c r="E4246" i="8"/>
  <c r="E5023" i="8"/>
  <c r="E4628" i="8"/>
  <c r="F4628" i="8"/>
  <c r="E4330" i="8"/>
  <c r="E4306" i="8"/>
  <c r="E3981" i="8"/>
  <c r="F3981" i="8"/>
  <c r="E2906" i="8"/>
  <c r="F2906" i="8"/>
  <c r="E5737" i="8"/>
  <c r="F5737" i="8"/>
  <c r="E5810" i="8"/>
  <c r="F5810" i="8"/>
  <c r="E4433" i="8"/>
  <c r="E5274" i="8"/>
  <c r="E4073" i="8"/>
  <c r="F4073" i="8"/>
  <c r="E4232" i="8"/>
  <c r="E3931" i="8"/>
  <c r="E4272" i="8"/>
  <c r="E3752" i="8"/>
  <c r="E4802" i="8"/>
  <c r="E3420" i="8"/>
  <c r="F3420" i="8"/>
  <c r="E5259" i="8"/>
  <c r="E4183" i="8"/>
  <c r="F4183" i="8"/>
  <c r="E3517" i="8"/>
  <c r="F3517" i="8"/>
  <c r="E4206" i="8"/>
  <c r="F4206" i="8"/>
  <c r="E3661" i="8"/>
  <c r="F3661" i="8"/>
  <c r="E3448" i="8"/>
  <c r="F3448" i="8"/>
  <c r="E5629" i="8"/>
  <c r="E4941" i="8"/>
  <c r="F4941" i="8"/>
  <c r="E4977" i="8"/>
  <c r="E3550" i="8"/>
  <c r="E3978" i="8"/>
  <c r="F3978" i="8"/>
  <c r="E5013" i="8"/>
  <c r="E4112" i="8"/>
  <c r="E3607" i="8"/>
  <c r="F3607" i="8"/>
  <c r="E4182" i="8"/>
  <c r="F4182" i="8"/>
  <c r="E2891" i="8"/>
  <c r="E4962" i="8"/>
  <c r="E5005" i="8"/>
  <c r="F5005" i="8"/>
  <c r="E5317" i="8"/>
  <c r="E4743" i="8"/>
  <c r="E4341" i="8"/>
  <c r="F4341" i="8"/>
  <c r="E4684" i="8"/>
  <c r="F4684" i="8"/>
  <c r="E2879" i="8"/>
  <c r="F2879" i="8"/>
  <c r="E3897" i="8"/>
  <c r="E3594" i="8"/>
  <c r="E3833" i="8"/>
  <c r="E3539" i="8"/>
  <c r="E3148" i="8"/>
  <c r="E4994" i="8"/>
  <c r="F4994" i="8"/>
  <c r="E3890" i="8"/>
  <c r="F3890" i="8"/>
  <c r="E4284" i="8"/>
  <c r="E3146" i="8"/>
  <c r="F3146" i="8"/>
  <c r="E3869" i="8"/>
  <c r="F3869" i="8"/>
  <c r="E5461" i="8"/>
  <c r="E3241" i="8"/>
  <c r="F3241" i="8"/>
  <c r="E3857" i="8"/>
  <c r="F3857" i="8"/>
  <c r="E4018" i="8"/>
  <c r="E3486" i="8"/>
  <c r="E4377" i="8"/>
  <c r="E3321" i="8"/>
  <c r="E3930" i="8"/>
  <c r="F3930" i="8"/>
  <c r="E3311" i="8"/>
  <c r="E5722" i="8"/>
  <c r="E3666" i="8"/>
  <c r="E5739" i="8"/>
  <c r="F5739" i="8"/>
  <c r="E3438" i="8"/>
  <c r="E3341" i="8"/>
  <c r="F3341" i="8"/>
  <c r="E3528" i="8"/>
  <c r="F3528" i="8"/>
  <c r="E3352" i="8"/>
  <c r="E5109" i="8"/>
  <c r="E5429" i="8"/>
  <c r="E4449" i="8"/>
  <c r="E4051" i="8"/>
  <c r="F4051" i="8"/>
  <c r="E3250" i="8"/>
  <c r="F3250" i="8"/>
  <c r="E3317" i="8"/>
  <c r="F3317" i="8"/>
  <c r="E5412" i="8"/>
  <c r="F5412" i="8"/>
  <c r="E5426" i="8"/>
  <c r="E2940" i="8"/>
  <c r="F2940" i="8"/>
  <c r="E3754" i="8"/>
  <c r="E3112" i="8"/>
  <c r="E2961" i="8"/>
  <c r="F2961" i="8"/>
  <c r="E5624" i="8"/>
  <c r="F5624" i="8"/>
  <c r="E4974" i="8"/>
  <c r="F4974" i="8"/>
  <c r="E3564" i="8"/>
  <c r="F3564" i="8"/>
  <c r="E3072" i="8"/>
  <c r="F3072" i="8"/>
  <c r="E5514" i="8"/>
  <c r="E5680" i="8"/>
  <c r="E2946" i="8"/>
  <c r="E3729" i="8"/>
  <c r="F3729" i="8"/>
  <c r="E5184" i="8"/>
  <c r="E5034" i="8"/>
  <c r="E4364" i="8"/>
  <c r="F4364" i="8"/>
  <c r="E3016" i="8"/>
  <c r="F3016" i="8"/>
  <c r="E3340" i="8"/>
  <c r="F3340" i="8"/>
  <c r="E5843" i="8"/>
  <c r="E5542" i="8"/>
  <c r="F5542" i="8"/>
  <c r="E5329" i="8"/>
  <c r="F5329" i="8"/>
  <c r="E5827" i="8"/>
  <c r="E5199" i="8"/>
  <c r="E5395" i="8"/>
  <c r="F5395" i="8"/>
  <c r="E3196" i="8"/>
  <c r="E2960" i="8"/>
  <c r="F2960" i="8"/>
  <c r="E3308" i="8"/>
  <c r="F3308" i="8"/>
  <c r="E5574" i="8"/>
  <c r="E4650" i="8"/>
  <c r="F4650" i="8"/>
  <c r="E4633" i="8"/>
  <c r="E5846" i="8"/>
  <c r="F5846" i="8"/>
  <c r="E5270" i="8"/>
  <c r="F5270" i="8"/>
  <c r="E4072" i="8"/>
  <c r="F4072" i="8"/>
  <c r="E5518" i="8"/>
  <c r="E5838" i="8"/>
  <c r="F5838" i="8"/>
  <c r="E5449" i="8"/>
  <c r="E4398" i="8"/>
  <c r="E4892" i="8"/>
  <c r="E5709" i="8"/>
  <c r="F5709" i="8"/>
  <c r="E5341" i="8"/>
  <c r="F5341" i="8"/>
  <c r="E5482" i="8"/>
  <c r="F5482" i="8"/>
  <c r="E4161" i="8"/>
  <c r="E5442" i="8"/>
  <c r="F5442" i="8"/>
  <c r="E5431" i="8"/>
  <c r="E5803" i="8"/>
  <c r="E5565" i="8"/>
  <c r="E4083" i="8"/>
  <c r="F4083" i="8"/>
  <c r="E5657" i="8"/>
  <c r="F5657" i="8"/>
  <c r="E5734" i="8"/>
  <c r="E5011" i="8"/>
  <c r="E5380" i="8"/>
  <c r="F5380" i="8"/>
  <c r="E3748" i="8"/>
  <c r="F3748" i="8"/>
  <c r="E5588" i="8"/>
  <c r="F5588" i="8"/>
  <c r="E5834" i="8"/>
  <c r="E5464" i="8"/>
  <c r="F5464" i="8"/>
  <c r="F3295" i="8"/>
  <c r="F4449" i="8"/>
  <c r="F5050" i="8"/>
  <c r="F2937" i="8"/>
  <c r="F4246" i="8"/>
  <c r="F5435" i="8"/>
  <c r="F4381" i="8"/>
  <c r="F5827" i="8"/>
  <c r="F4357" i="8"/>
  <c r="F5306" i="8"/>
  <c r="F4044" i="8"/>
  <c r="F4800" i="8"/>
  <c r="E4555" i="8"/>
  <c r="F4555" i="8"/>
  <c r="E4527" i="8"/>
  <c r="E5818" i="8"/>
  <c r="E4197" i="8"/>
  <c r="F4197" i="8"/>
  <c r="E4403" i="8"/>
  <c r="E4200" i="8"/>
  <c r="F4200" i="8"/>
  <c r="E4758" i="8"/>
  <c r="E3799" i="8"/>
  <c r="E5496" i="8"/>
  <c r="F5496" i="8"/>
  <c r="E5040" i="8"/>
  <c r="F5040" i="8"/>
  <c r="E5038" i="8"/>
  <c r="F5038" i="8"/>
  <c r="E3122" i="8"/>
  <c r="F3122" i="8"/>
  <c r="E3319" i="8"/>
  <c r="E5755" i="8"/>
  <c r="F5755" i="8"/>
  <c r="E4812" i="8"/>
  <c r="E4411" i="8"/>
  <c r="F4411" i="8"/>
  <c r="E5787" i="8"/>
  <c r="F5787" i="8"/>
  <c r="E5511" i="8"/>
  <c r="E5683" i="8"/>
  <c r="E4325" i="8"/>
  <c r="F4325" i="8"/>
  <c r="E4177" i="8"/>
  <c r="E5648" i="8"/>
  <c r="F5648" i="8"/>
  <c r="E4805" i="8"/>
  <c r="F4805" i="8"/>
  <c r="E5693" i="8"/>
  <c r="F5693" i="8"/>
  <c r="E5280" i="8"/>
  <c r="E3201" i="8"/>
  <c r="F3201" i="8"/>
  <c r="E3459" i="8"/>
  <c r="E3221" i="8"/>
  <c r="F3221" i="8"/>
  <c r="E3083" i="8"/>
  <c r="F3083" i="8"/>
  <c r="E5504" i="8"/>
  <c r="E5824" i="8"/>
  <c r="F5824" i="8"/>
  <c r="E3717" i="8"/>
  <c r="F3717" i="8"/>
  <c r="E5298" i="8"/>
  <c r="F5298" i="8"/>
  <c r="E5656" i="8"/>
  <c r="E4677" i="8"/>
  <c r="E3169" i="8"/>
  <c r="F3169" i="8"/>
  <c r="E2972" i="8"/>
  <c r="E5454" i="8"/>
  <c r="F5454" i="8"/>
  <c r="E5366" i="8"/>
  <c r="E5190" i="8"/>
  <c r="E5528" i="8"/>
  <c r="E3797" i="8"/>
  <c r="E3676" i="8"/>
  <c r="E3175" i="8"/>
  <c r="F3175" i="8"/>
  <c r="E4884" i="8"/>
  <c r="F4884" i="8"/>
  <c r="E3926" i="8"/>
  <c r="E3844" i="8"/>
  <c r="E5784" i="8"/>
  <c r="F5784" i="8"/>
  <c r="E5440" i="8"/>
  <c r="F5440" i="8"/>
  <c r="E4993" i="8"/>
  <c r="F4993" i="8"/>
  <c r="E4635" i="8"/>
  <c r="F4635" i="8"/>
  <c r="E4902" i="8"/>
  <c r="E5256" i="8"/>
  <c r="E3273" i="8"/>
  <c r="E5559" i="8"/>
  <c r="F5559" i="8"/>
  <c r="E4186" i="8"/>
  <c r="F4186" i="8"/>
  <c r="E5664" i="8"/>
  <c r="E4750" i="8"/>
  <c r="F4750" i="8"/>
  <c r="E5308" i="8"/>
  <c r="F5308" i="8"/>
  <c r="E4693" i="8"/>
  <c r="E3618" i="8"/>
  <c r="F3618" i="8"/>
  <c r="E3589" i="8"/>
  <c r="E5526" i="8"/>
  <c r="E4322" i="8"/>
  <c r="F4322" i="8"/>
  <c r="E4824" i="8"/>
  <c r="F4824" i="8"/>
  <c r="E5073" i="8"/>
  <c r="E4123" i="8"/>
  <c r="E4971" i="8"/>
  <c r="E4613" i="8"/>
  <c r="E3708" i="8"/>
  <c r="F3708" i="8"/>
  <c r="E4349" i="8"/>
  <c r="F4349" i="8"/>
  <c r="E3346" i="8"/>
  <c r="F3346" i="8"/>
  <c r="E3722" i="8"/>
  <c r="F3722" i="8"/>
  <c r="E5749" i="8"/>
  <c r="E4965" i="8"/>
  <c r="F4965" i="8"/>
  <c r="E5037" i="8"/>
  <c r="E5115" i="8"/>
  <c r="E3941" i="8"/>
  <c r="E4576" i="8"/>
  <c r="E3042" i="8"/>
  <c r="E4487" i="8"/>
  <c r="E4580" i="8"/>
  <c r="E3559" i="8"/>
  <c r="E3173" i="8"/>
  <c r="E3093" i="8"/>
  <c r="E5822" i="8"/>
  <c r="E3889" i="8"/>
  <c r="E5295" i="8"/>
  <c r="E5345" i="8"/>
  <c r="E4679" i="8"/>
  <c r="E4511" i="8"/>
  <c r="E4076" i="8"/>
  <c r="F4076" i="8"/>
  <c r="E4087" i="8"/>
  <c r="E3880" i="8"/>
  <c r="F3880" i="8"/>
  <c r="E2981" i="8"/>
  <c r="E3623" i="8"/>
  <c r="F3623" i="8"/>
  <c r="E5297" i="8"/>
  <c r="F5297" i="8"/>
  <c r="E3611" i="8"/>
  <c r="F3611" i="8"/>
  <c r="E5732" i="8"/>
  <c r="E4276" i="8"/>
  <c r="F4276" i="8"/>
  <c r="E4010" i="8"/>
  <c r="F4010" i="8"/>
  <c r="E4167" i="8"/>
  <c r="E3179" i="8"/>
  <c r="E4115" i="8"/>
  <c r="F4115" i="8"/>
  <c r="E3402" i="8"/>
  <c r="E4509" i="8"/>
  <c r="E4140" i="8"/>
  <c r="F4140" i="8"/>
  <c r="E4327" i="8"/>
  <c r="F4327" i="8"/>
  <c r="E3347" i="8"/>
  <c r="F3347" i="8"/>
  <c r="E2923" i="8"/>
  <c r="F2923" i="8"/>
  <c r="E3117" i="8"/>
  <c r="F3117" i="8"/>
  <c r="E5694" i="8"/>
  <c r="E3784" i="8"/>
  <c r="F3784" i="8"/>
  <c r="E2941" i="8"/>
  <c r="E3369" i="8"/>
  <c r="E2964" i="8"/>
  <c r="F2964" i="8"/>
  <c r="E3597" i="8"/>
  <c r="E2944" i="8"/>
  <c r="E4130" i="8"/>
  <c r="E3050" i="8"/>
  <c r="F3050" i="8"/>
  <c r="E3390" i="8"/>
  <c r="F3390" i="8"/>
  <c r="E3080" i="8"/>
  <c r="F3080" i="8"/>
  <c r="E4856" i="8"/>
  <c r="E3451" i="8"/>
  <c r="F3451" i="8"/>
  <c r="E3850" i="8"/>
  <c r="E3937" i="8"/>
  <c r="E2920" i="8"/>
  <c r="F2920" i="8"/>
  <c r="E4157" i="8"/>
  <c r="F4157" i="8"/>
  <c r="E2958" i="8"/>
  <c r="E3685" i="8"/>
  <c r="E3744" i="8"/>
  <c r="E2934" i="8"/>
  <c r="E3298" i="8"/>
  <c r="E5107" i="8"/>
  <c r="F5107" i="8"/>
  <c r="E5411" i="8"/>
  <c r="F5411" i="8"/>
  <c r="E5711" i="8"/>
  <c r="E3046" i="8"/>
  <c r="E3244" i="8"/>
  <c r="E3858" i="8"/>
  <c r="F3858" i="8"/>
  <c r="E5607" i="8"/>
  <c r="E3703" i="8"/>
  <c r="E3364" i="8"/>
  <c r="E3740" i="8"/>
  <c r="F3740" i="8"/>
  <c r="E2886" i="8"/>
  <c r="E3526" i="8"/>
  <c r="F3526" i="8"/>
  <c r="E3325" i="8"/>
  <c r="F3325" i="8"/>
  <c r="E3862" i="8"/>
  <c r="F3862" i="8"/>
  <c r="E3512" i="8"/>
  <c r="E5367" i="8"/>
  <c r="E5355" i="8"/>
  <c r="F5355" i="8"/>
  <c r="E2905" i="8"/>
  <c r="E5224" i="8"/>
  <c r="F5224" i="8"/>
  <c r="E5120" i="8"/>
  <c r="E3739" i="8"/>
  <c r="F3739" i="8"/>
  <c r="E4507" i="8"/>
  <c r="E3296" i="8"/>
  <c r="F3296" i="8"/>
  <c r="E3166" i="8"/>
  <c r="E5271" i="8"/>
  <c r="F5271" i="8"/>
  <c r="E5752" i="8"/>
  <c r="F5752" i="8"/>
  <c r="E3565" i="8"/>
  <c r="F3565" i="8"/>
  <c r="E5331" i="8"/>
  <c r="E3637" i="8"/>
  <c r="E5353" i="8"/>
  <c r="E5064" i="8"/>
  <c r="F5064" i="8"/>
  <c r="E5134" i="8"/>
  <c r="F5134" i="8"/>
  <c r="E5747" i="8"/>
  <c r="E5665" i="8"/>
  <c r="F5665" i="8"/>
  <c r="E5254" i="8"/>
  <c r="F5254" i="8"/>
  <c r="E5855" i="8"/>
  <c r="F5855" i="8"/>
  <c r="E4249" i="8"/>
  <c r="E5142" i="8"/>
  <c r="E2993" i="8"/>
  <c r="F2993" i="8"/>
  <c r="E5645" i="8"/>
  <c r="F5645" i="8"/>
  <c r="E4785" i="8"/>
  <c r="F4785" i="8"/>
  <c r="E4058" i="8"/>
  <c r="F4058" i="8"/>
  <c r="E4506" i="8"/>
  <c r="F4506" i="8"/>
  <c r="E4938" i="8"/>
  <c r="F4938" i="8"/>
  <c r="E5188" i="8"/>
  <c r="F5188" i="8"/>
  <c r="F3118" i="8"/>
  <c r="F4392" i="8"/>
  <c r="F5222" i="8"/>
  <c r="F5518" i="8"/>
  <c r="F4455" i="8"/>
  <c r="F3046" i="8"/>
  <c r="F3459" i="8"/>
  <c r="F3931" i="8"/>
  <c r="F3463" i="8"/>
  <c r="F4816" i="8"/>
  <c r="F5256" i="8"/>
  <c r="F5656" i="8"/>
  <c r="F3244" i="8"/>
  <c r="F4926" i="8"/>
  <c r="F5711" i="8"/>
  <c r="F5295" i="8"/>
  <c r="F4509" i="8"/>
  <c r="F5680" i="8"/>
  <c r="F5772" i="8"/>
  <c r="F3937" i="8"/>
  <c r="F5013" i="8"/>
  <c r="F2905" i="8"/>
  <c r="F5747" i="8"/>
  <c r="F5526" i="8"/>
  <c r="F3750" i="8"/>
  <c r="F5723" i="8"/>
  <c r="F4130" i="8"/>
  <c r="F4287" i="8"/>
  <c r="F5461" i="8"/>
  <c r="F5629" i="8"/>
  <c r="F4293" i="8"/>
  <c r="F3486" i="8"/>
  <c r="F5331" i="8"/>
  <c r="F3196" i="8"/>
  <c r="F5345" i="8"/>
  <c r="F5096" i="8"/>
  <c r="F3179" i="8"/>
  <c r="F5011" i="8"/>
  <c r="F2973" i="8"/>
  <c r="F5120" i="8"/>
  <c r="F5115" i="8"/>
  <c r="F5504" i="8"/>
  <c r="F3637" i="8"/>
  <c r="E4396" i="8"/>
  <c r="E5187" i="8"/>
  <c r="E4749" i="8"/>
  <c r="F4749" i="8"/>
  <c r="E4890" i="8"/>
  <c r="F4890" i="8"/>
  <c r="E5226" i="8"/>
  <c r="E4806" i="8"/>
  <c r="E4173" i="8"/>
  <c r="E5751" i="8"/>
  <c r="F5751" i="8"/>
  <c r="E2869" i="8"/>
  <c r="E4329" i="8"/>
  <c r="E3837" i="8"/>
  <c r="F3837" i="8"/>
  <c r="E5332" i="8"/>
  <c r="E5214" i="8"/>
  <c r="E4745" i="8"/>
  <c r="F4745" i="8"/>
  <c r="E4691" i="8"/>
  <c r="E3374" i="8"/>
  <c r="E3452" i="8"/>
  <c r="E2860" i="8"/>
  <c r="E3903" i="8"/>
  <c r="E5048" i="8"/>
  <c r="E5608" i="8"/>
  <c r="E4719" i="8"/>
  <c r="E4277" i="8"/>
  <c r="F4277" i="8"/>
  <c r="E4421" i="8"/>
  <c r="F4421" i="8"/>
  <c r="E5616" i="8"/>
  <c r="F5616" i="8"/>
  <c r="E5642" i="8"/>
  <c r="F5642" i="8"/>
  <c r="E5128" i="8"/>
  <c r="E5065" i="8"/>
  <c r="E4587" i="8"/>
  <c r="E4315" i="8"/>
  <c r="F4315" i="8"/>
  <c r="E3523" i="8"/>
  <c r="F3523" i="8"/>
  <c r="E4038" i="8"/>
  <c r="E3479" i="8"/>
  <c r="F3479" i="8"/>
  <c r="E5647" i="8"/>
  <c r="F5647" i="8"/>
  <c r="E5535" i="8"/>
  <c r="E5155" i="8"/>
  <c r="E4748" i="8"/>
  <c r="E3723" i="8"/>
  <c r="F3723" i="8"/>
  <c r="E5304" i="8"/>
  <c r="E3604" i="8"/>
  <c r="F3604" i="8"/>
  <c r="E5584" i="8"/>
  <c r="E4554" i="8"/>
  <c r="E4772" i="8"/>
  <c r="F4772" i="8"/>
  <c r="E4252" i="8"/>
  <c r="E5661" i="8"/>
  <c r="F5661" i="8"/>
  <c r="E5086" i="8"/>
  <c r="E4534" i="8"/>
  <c r="E3155" i="8"/>
  <c r="E3786" i="8"/>
  <c r="F3786" i="8"/>
  <c r="E3800" i="8"/>
  <c r="E4647" i="8"/>
  <c r="E5446" i="8"/>
  <c r="E4601" i="8"/>
  <c r="E5312" i="8"/>
  <c r="E4459" i="8"/>
  <c r="E4948" i="8"/>
  <c r="F4948" i="8"/>
  <c r="E3556" i="8"/>
  <c r="E4030" i="8"/>
  <c r="E3834" i="8"/>
  <c r="E5677" i="8"/>
  <c r="F5677" i="8"/>
  <c r="E4328" i="8"/>
  <c r="E5183" i="8"/>
  <c r="F5183" i="8"/>
  <c r="E5490" i="8"/>
  <c r="E4494" i="8"/>
  <c r="E3535" i="8"/>
  <c r="F3535" i="8"/>
  <c r="E4843" i="8"/>
  <c r="E4641" i="8"/>
  <c r="F4641" i="8"/>
  <c r="E3668" i="8"/>
  <c r="F3668" i="8"/>
  <c r="E3392" i="8"/>
  <c r="F3392" i="8"/>
  <c r="E3911" i="8"/>
  <c r="E3751" i="8"/>
  <c r="F3751" i="8"/>
  <c r="E4662" i="8"/>
  <c r="F4662" i="8"/>
  <c r="E4767" i="8"/>
  <c r="F4767" i="8"/>
  <c r="E3653" i="8"/>
  <c r="F3653" i="8"/>
  <c r="E4445" i="8"/>
  <c r="E4179" i="8"/>
  <c r="F4179" i="8"/>
  <c r="E4881" i="8"/>
  <c r="F4881" i="8"/>
  <c r="E4879" i="8"/>
  <c r="F4879" i="8"/>
  <c r="E2911" i="8"/>
  <c r="F2911" i="8"/>
  <c r="E3836" i="8"/>
  <c r="F3836" i="8"/>
  <c r="E3190" i="8"/>
  <c r="F3190" i="8"/>
  <c r="E3187" i="8"/>
  <c r="E5118" i="8"/>
  <c r="F5118" i="8"/>
  <c r="E5247" i="8"/>
  <c r="F5247" i="8"/>
  <c r="E5552" i="8"/>
  <c r="F5552" i="8"/>
  <c r="E3113" i="8"/>
  <c r="F3113" i="8"/>
  <c r="E4560" i="8"/>
  <c r="F4560" i="8"/>
  <c r="E4138" i="8"/>
  <c r="F4138" i="8"/>
  <c r="E4887" i="8"/>
  <c r="F4887" i="8"/>
  <c r="E3256" i="8"/>
  <c r="E3458" i="8"/>
  <c r="E3260" i="8"/>
  <c r="F3260" i="8"/>
  <c r="E5113" i="8"/>
  <c r="E5764" i="8"/>
  <c r="E4822" i="8"/>
  <c r="E4526" i="8"/>
  <c r="E3878" i="8"/>
  <c r="F3878" i="8"/>
  <c r="E3587" i="8"/>
  <c r="F3587" i="8"/>
  <c r="E3021" i="8"/>
  <c r="F3021" i="8"/>
  <c r="E4216" i="8"/>
  <c r="E3126" i="8"/>
  <c r="E3324" i="8"/>
  <c r="F3324" i="8"/>
  <c r="E3688" i="8"/>
  <c r="E3780" i="8"/>
  <c r="F3780" i="8"/>
  <c r="E3074" i="8"/>
  <c r="F3074" i="8"/>
  <c r="E3650" i="8"/>
  <c r="E3513" i="8"/>
  <c r="F3513" i="8"/>
  <c r="E5812" i="8"/>
  <c r="F5812" i="8"/>
  <c r="E3478" i="8"/>
  <c r="E3965" i="8"/>
  <c r="F3965" i="8"/>
  <c r="E3313" i="8"/>
  <c r="E3265" i="8"/>
  <c r="E5175" i="8"/>
  <c r="E4149" i="8"/>
  <c r="E3003" i="8"/>
  <c r="E3959" i="8"/>
  <c r="E3261" i="8"/>
  <c r="E2965" i="8"/>
  <c r="E3683" i="8"/>
  <c r="E3555" i="8"/>
  <c r="E3393" i="8"/>
  <c r="F3393" i="8"/>
  <c r="E4269" i="8"/>
  <c r="F4269" i="8"/>
  <c r="E3813" i="8"/>
  <c r="F3813" i="8"/>
  <c r="E3524" i="8"/>
  <c r="F3524" i="8"/>
  <c r="E3028" i="8"/>
  <c r="F3028" i="8"/>
  <c r="E5783" i="8"/>
  <c r="E4417" i="8"/>
  <c r="E3827" i="8"/>
  <c r="E2992" i="8"/>
  <c r="F2992" i="8"/>
  <c r="E3533" i="8"/>
  <c r="E4531" i="8"/>
  <c r="F4531" i="8"/>
  <c r="E5014" i="8"/>
  <c r="F5014" i="8"/>
  <c r="E5027" i="8"/>
  <c r="E3228" i="8"/>
  <c r="F3228" i="8"/>
  <c r="E3573" i="8"/>
  <c r="E2985" i="8"/>
  <c r="F2985" i="8"/>
  <c r="E5051" i="8"/>
  <c r="E4190" i="8"/>
  <c r="F4190" i="8"/>
  <c r="E3600" i="8"/>
  <c r="F3600" i="8"/>
  <c r="E3251" i="8"/>
  <c r="E3656" i="8"/>
  <c r="E2939" i="8"/>
  <c r="F2939" i="8"/>
  <c r="E5080" i="8"/>
  <c r="F5080" i="8"/>
  <c r="E3144" i="8"/>
  <c r="F3144" i="8"/>
  <c r="E3372" i="8"/>
  <c r="F3372" i="8"/>
  <c r="E5033" i="8"/>
  <c r="E5392" i="8"/>
  <c r="E3312" i="8"/>
  <c r="E2884" i="8"/>
  <c r="F2884" i="8"/>
  <c r="E5210" i="8"/>
  <c r="E5383" i="8"/>
  <c r="F5383" i="8"/>
  <c r="E5774" i="8"/>
  <c r="F5774" i="8"/>
  <c r="E4914" i="8"/>
  <c r="F4914" i="8"/>
  <c r="E3197" i="8"/>
  <c r="F3197" i="8"/>
  <c r="E4569" i="8"/>
  <c r="F4569" i="8"/>
  <c r="E4415" i="8"/>
  <c r="F4415" i="8"/>
  <c r="E3832" i="8"/>
  <c r="F3832" i="8"/>
  <c r="E3871" i="8"/>
  <c r="F3871" i="8"/>
  <c r="E2875" i="8"/>
  <c r="F2875" i="8"/>
  <c r="E5263" i="8"/>
  <c r="E5362" i="8"/>
  <c r="F5362" i="8"/>
  <c r="E5277" i="8"/>
  <c r="F5277" i="8"/>
  <c r="E5284" i="8"/>
  <c r="F5284" i="8"/>
  <c r="E5640" i="8"/>
  <c r="E5104" i="8"/>
  <c r="F5104" i="8"/>
  <c r="E5726" i="8"/>
  <c r="F5726" i="8"/>
  <c r="E5463" i="8"/>
  <c r="E4547" i="8"/>
  <c r="E5220" i="8"/>
  <c r="E5232" i="8"/>
  <c r="F5232" i="8"/>
  <c r="E5310" i="8"/>
  <c r="E5240" i="8"/>
  <c r="F5240" i="8"/>
  <c r="E4995" i="8"/>
  <c r="E5708" i="8"/>
  <c r="E4689" i="8"/>
  <c r="F4689" i="8"/>
  <c r="E5384" i="8"/>
  <c r="E4970" i="8"/>
  <c r="F4970" i="8"/>
  <c r="E5666" i="8"/>
  <c r="F5666" i="8"/>
  <c r="E5473" i="8"/>
  <c r="F5473" i="8"/>
  <c r="E5483" i="8"/>
  <c r="E5703" i="8"/>
  <c r="E3428" i="8"/>
  <c r="F3428" i="8"/>
  <c r="E4553" i="8"/>
  <c r="E4920" i="8"/>
  <c r="F4920" i="8"/>
  <c r="F4494" i="8"/>
  <c r="F5732" i="8"/>
  <c r="F5505" i="8"/>
  <c r="F5818" i="8"/>
  <c r="F2965" i="8"/>
  <c r="F4040" i="8"/>
  <c r="F4249" i="8"/>
  <c r="F5366" i="8"/>
  <c r="F3042" i="8"/>
  <c r="F4377" i="8"/>
  <c r="F5431" i="8"/>
  <c r="F3703" i="8"/>
  <c r="F5434" i="8"/>
  <c r="F5353" i="8"/>
  <c r="F3256" i="8"/>
  <c r="F3940" i="8"/>
  <c r="F4971" i="8"/>
  <c r="F5073" i="8"/>
  <c r="F4856" i="8"/>
  <c r="F4112" i="8"/>
  <c r="F5607" i="8"/>
  <c r="F3834" i="8"/>
  <c r="F4691" i="8"/>
  <c r="F5535" i="8"/>
  <c r="F5429" i="8"/>
  <c r="F4398" i="8"/>
  <c r="F5822" i="8"/>
  <c r="F3744" i="8"/>
  <c r="F3805" i="8"/>
  <c r="F4758" i="8"/>
  <c r="F3754" i="8"/>
  <c r="F3672" i="8"/>
  <c r="F4663" i="8"/>
  <c r="F2934" i="8"/>
  <c r="F3959" i="8"/>
  <c r="F5037" i="8"/>
  <c r="F2886" i="8"/>
  <c r="F5274" i="8"/>
  <c r="F4148" i="8"/>
  <c r="F5263" i="8"/>
  <c r="F4403" i="8"/>
  <c r="F5750" i="8"/>
  <c r="F4743" i="8"/>
  <c r="F4843" i="8"/>
  <c r="F4527" i="8"/>
  <c r="F3594" i="8"/>
  <c r="F5490" i="8"/>
  <c r="F3909" i="8"/>
  <c r="F3148" i="8"/>
  <c r="E4976" i="8"/>
  <c r="F4976" i="8"/>
  <c r="E3910" i="8"/>
  <c r="E4790" i="8"/>
  <c r="F4790" i="8"/>
  <c r="E5646" i="8"/>
  <c r="F5646" i="8"/>
  <c r="E3663" i="8"/>
  <c r="F3663" i="8"/>
  <c r="E4694" i="8"/>
  <c r="F4694" i="8"/>
  <c r="E4954" i="8"/>
  <c r="E5056" i="8"/>
  <c r="E4454" i="8"/>
  <c r="F4454" i="8"/>
  <c r="E3051" i="8"/>
  <c r="F3051" i="8"/>
  <c r="E5566" i="8"/>
  <c r="F5566" i="8"/>
  <c r="E5160" i="8"/>
  <c r="F5160" i="8"/>
  <c r="E4425" i="8"/>
  <c r="F4425" i="8"/>
  <c r="E4964" i="8"/>
  <c r="E4134" i="8"/>
  <c r="F4134" i="8"/>
  <c r="E4760" i="8"/>
  <c r="E4683" i="8"/>
  <c r="E4326" i="8"/>
  <c r="F4326" i="8"/>
  <c r="E4529" i="8"/>
  <c r="E5605" i="8"/>
  <c r="E5430" i="8"/>
  <c r="E5406" i="8"/>
  <c r="F5406" i="8"/>
  <c r="E4297" i="8"/>
  <c r="E4292" i="8"/>
  <c r="E3359" i="8"/>
  <c r="F3359" i="8"/>
  <c r="E2871" i="8"/>
  <c r="F2871" i="8"/>
  <c r="E5475" i="8"/>
  <c r="E4697" i="8"/>
  <c r="F4697" i="8"/>
  <c r="E5424" i="8"/>
  <c r="F5424" i="8"/>
  <c r="E4880" i="8"/>
  <c r="F4880" i="8"/>
  <c r="E4493" i="8"/>
  <c r="F4493" i="8"/>
  <c r="E3812" i="8"/>
  <c r="E5480" i="8"/>
  <c r="F5480" i="8"/>
  <c r="E4657" i="8"/>
  <c r="F4657" i="8"/>
  <c r="E4598" i="8"/>
  <c r="F4598" i="8"/>
  <c r="E3936" i="8"/>
  <c r="E3776" i="8"/>
  <c r="F3776" i="8"/>
  <c r="E3309" i="8"/>
  <c r="F3309" i="8"/>
  <c r="E5075" i="8"/>
  <c r="F5075" i="8"/>
  <c r="E3630" i="8"/>
  <c r="F3630" i="8"/>
  <c r="E3952" i="8"/>
  <c r="F3952" i="8"/>
  <c r="E3020" i="8"/>
  <c r="E5823" i="8"/>
  <c r="F5823" i="8"/>
  <c r="E5372" i="8"/>
  <c r="F5372" i="8"/>
  <c r="E3621" i="8"/>
  <c r="E3577" i="8"/>
  <c r="E4457" i="8"/>
  <c r="E4008" i="8"/>
  <c r="F4008" i="8"/>
  <c r="E5493" i="8"/>
  <c r="E4061" i="8"/>
  <c r="E4195" i="8"/>
  <c r="F4195" i="8"/>
  <c r="E5343" i="8"/>
  <c r="E5156" i="8"/>
  <c r="E4738" i="8"/>
  <c r="E4055" i="8"/>
  <c r="F4055" i="8"/>
  <c r="E4354" i="8"/>
  <c r="E4301" i="8"/>
  <c r="E5533" i="8"/>
  <c r="E4568" i="8"/>
  <c r="F4568" i="8"/>
  <c r="E4665" i="8"/>
  <c r="F4665" i="8"/>
  <c r="E5501" i="8"/>
  <c r="E4563" i="8"/>
  <c r="F4563" i="8"/>
  <c r="E3499" i="8"/>
  <c r="E4064" i="8"/>
  <c r="F4064" i="8"/>
  <c r="E3599" i="8"/>
  <c r="E3075" i="8"/>
  <c r="E4575" i="8"/>
  <c r="E4698" i="8"/>
  <c r="E5072" i="8"/>
  <c r="F5072" i="8"/>
  <c r="E5418" i="8"/>
  <c r="F5418" i="8"/>
  <c r="E4765" i="8"/>
  <c r="F4765" i="8"/>
  <c r="E4385" i="8"/>
  <c r="E3861" i="8"/>
  <c r="E4387" i="8"/>
  <c r="F4387" i="8"/>
  <c r="E3044" i="8"/>
  <c r="F3044" i="8"/>
  <c r="E2998" i="8"/>
  <c r="E3500" i="8"/>
  <c r="E4675" i="8"/>
  <c r="F4675" i="8"/>
  <c r="E5300" i="8"/>
  <c r="E4736" i="8"/>
  <c r="F4736" i="8"/>
  <c r="E4395" i="8"/>
  <c r="E4399" i="8"/>
  <c r="F4399" i="8"/>
  <c r="E5258" i="8"/>
  <c r="E3415" i="8"/>
  <c r="E4607" i="8"/>
  <c r="F4607" i="8"/>
  <c r="E3417" i="8"/>
  <c r="E4537" i="8"/>
  <c r="E5286" i="8"/>
  <c r="E5610" i="8"/>
  <c r="E5651" i="8"/>
  <c r="E4271" i="8"/>
  <c r="F4271" i="8"/>
  <c r="E4593" i="8"/>
  <c r="F4593" i="8"/>
  <c r="E3884" i="8"/>
  <c r="F3884" i="8"/>
  <c r="E4077" i="8"/>
  <c r="E3161" i="8"/>
  <c r="E3490" i="8"/>
  <c r="E4928" i="8"/>
  <c r="F4928" i="8"/>
  <c r="E3807" i="8"/>
  <c r="F3807" i="8"/>
  <c r="E4109" i="8"/>
  <c r="E2932" i="8"/>
  <c r="F2932" i="8"/>
  <c r="E2863" i="8"/>
  <c r="E5201" i="8"/>
  <c r="F5201" i="8"/>
  <c r="E3892" i="8"/>
  <c r="F3892" i="8"/>
  <c r="E4001" i="8"/>
  <c r="F4001" i="8"/>
  <c r="E2866" i="8"/>
  <c r="E2888" i="8"/>
  <c r="F2888" i="8"/>
  <c r="E4401" i="8"/>
  <c r="F4401" i="8"/>
  <c r="E3529" i="8"/>
  <c r="E3991" i="8"/>
  <c r="E3608" i="8"/>
  <c r="E5625" i="8"/>
  <c r="E4932" i="8"/>
  <c r="F4932" i="8"/>
  <c r="E4898" i="8"/>
  <c r="E3476" i="8"/>
  <c r="F3476" i="8"/>
  <c r="E4238" i="8"/>
  <c r="E3466" i="8"/>
  <c r="E5686" i="8"/>
  <c r="E3111" i="8"/>
  <c r="F3111" i="8"/>
  <c r="E3713" i="8"/>
  <c r="F3713" i="8"/>
  <c r="E3633" i="8"/>
  <c r="E3186" i="8"/>
  <c r="F3186" i="8"/>
  <c r="E5251" i="8"/>
  <c r="F5251" i="8"/>
  <c r="E4099" i="8"/>
  <c r="F4099" i="8"/>
  <c r="E3091" i="8"/>
  <c r="E3343" i="8"/>
  <c r="F3343" i="8"/>
  <c r="E4274" i="8"/>
  <c r="E3716" i="8"/>
  <c r="E3268" i="8"/>
  <c r="F3268" i="8"/>
  <c r="E3045" i="8"/>
  <c r="F3045" i="8"/>
  <c r="E2967" i="8"/>
  <c r="F2967" i="8"/>
  <c r="E4936" i="8"/>
  <c r="E5363" i="8"/>
  <c r="F5363" i="8"/>
  <c r="E3953" i="8"/>
  <c r="E3168" i="8"/>
  <c r="F3168" i="8"/>
  <c r="E3035" i="8"/>
  <c r="E4586" i="8"/>
  <c r="F4586" i="8"/>
  <c r="E5024" i="8"/>
  <c r="F5024" i="8"/>
  <c r="E3119" i="8"/>
  <c r="E3252" i="8"/>
  <c r="E4323" i="8"/>
  <c r="E4839" i="8"/>
  <c r="F4839" i="8"/>
  <c r="E5413" i="8"/>
  <c r="F5413" i="8"/>
  <c r="E4616" i="8"/>
  <c r="E3629" i="8"/>
  <c r="F3629" i="8"/>
  <c r="E2887" i="8"/>
  <c r="F2887" i="8"/>
  <c r="E5688" i="8"/>
  <c r="F5688" i="8"/>
  <c r="E5149" i="8"/>
  <c r="F5149" i="8"/>
  <c r="E4757" i="8"/>
  <c r="F4757" i="8"/>
  <c r="E5465" i="8"/>
  <c r="F5465" i="8"/>
  <c r="E2952" i="8"/>
  <c r="F2952" i="8"/>
  <c r="E2956" i="8"/>
  <c r="F2956" i="8"/>
  <c r="E3863" i="8"/>
  <c r="E4796" i="8"/>
  <c r="E4837" i="8"/>
  <c r="E3431" i="8"/>
  <c r="F3431" i="8"/>
  <c r="E3247" i="8"/>
  <c r="F3247" i="8"/>
  <c r="E4564" i="8"/>
  <c r="F4564" i="8"/>
  <c r="E5396" i="8"/>
  <c r="F5396" i="8"/>
  <c r="E3493" i="8"/>
  <c r="F3493" i="8"/>
  <c r="E4097" i="8"/>
  <c r="E5390" i="8"/>
  <c r="E3728" i="8"/>
  <c r="E4169" i="8"/>
  <c r="F4169" i="8"/>
  <c r="E5260" i="8"/>
  <c r="F5260" i="8"/>
  <c r="E4054" i="8"/>
  <c r="E3263" i="8"/>
  <c r="E5179" i="8"/>
  <c r="E5636" i="8"/>
  <c r="E3864" i="8"/>
  <c r="F3864" i="8"/>
  <c r="E4909" i="8"/>
  <c r="F4909" i="8"/>
  <c r="E4649" i="8"/>
  <c r="E5851" i="8"/>
  <c r="E5690" i="8"/>
  <c r="E4414" i="8"/>
  <c r="F4414" i="8"/>
  <c r="E5611" i="8"/>
  <c r="F5611" i="8"/>
  <c r="E5062" i="8"/>
  <c r="E4409" i="8"/>
  <c r="E4739" i="8"/>
  <c r="F4739" i="8"/>
  <c r="E5470" i="8"/>
  <c r="F5470" i="8"/>
  <c r="E4779" i="8"/>
  <c r="F4779" i="8"/>
  <c r="F4087" i="8"/>
  <c r="F5305" i="8"/>
  <c r="F4679" i="8"/>
  <c r="F5086" i="8"/>
  <c r="F4161" i="8"/>
  <c r="F4054" i="8"/>
  <c r="F3801" i="8"/>
  <c r="F4613" i="8"/>
  <c r="F5190" i="8"/>
  <c r="F3478" i="8"/>
  <c r="F2946" i="8"/>
  <c r="F5023" i="8"/>
  <c r="F2998" i="8"/>
  <c r="F3155" i="8"/>
  <c r="F4534" i="8"/>
  <c r="F3550" i="8"/>
  <c r="F4647" i="8"/>
  <c r="F3091" i="8"/>
  <c r="F5062" i="8"/>
  <c r="F4812" i="8"/>
  <c r="F3173" i="8"/>
  <c r="F3112" i="8"/>
  <c r="F4902" i="8"/>
  <c r="F3273" i="8"/>
  <c r="F4683" i="8"/>
  <c r="F3833" i="8"/>
  <c r="F3319" i="8"/>
  <c r="F5003" i="8"/>
  <c r="F5618" i="8"/>
  <c r="F5734" i="8"/>
  <c r="F4895" i="8"/>
  <c r="F3911" i="8"/>
  <c r="F4216" i="8"/>
  <c r="F5109" i="8"/>
  <c r="F4529" i="8"/>
  <c r="F4328" i="8"/>
  <c r="F5367" i="8"/>
  <c r="F5430" i="8"/>
  <c r="F4061" i="8"/>
  <c r="F4395" i="8"/>
  <c r="F5511" i="8"/>
  <c r="F5384" i="8"/>
  <c r="F4396" i="8"/>
  <c r="F5574" i="8"/>
  <c r="F2958" i="8"/>
  <c r="F3252" i="8"/>
  <c r="F5515" i="8"/>
  <c r="F4301" i="8"/>
  <c r="F4547" i="8"/>
  <c r="F3953" i="8"/>
  <c r="F5233" i="8"/>
  <c r="F5683" i="8"/>
  <c r="F5664" i="8"/>
  <c r="F5187" i="8"/>
  <c r="F3941" i="8"/>
  <c r="F3752" i="8"/>
  <c r="F4954" i="8"/>
  <c r="F3352" i="8"/>
  <c r="F5220" i="8"/>
  <c r="F3555" i="8"/>
  <c r="F5155" i="8"/>
  <c r="F3529" i="8"/>
  <c r="E3753" i="8"/>
  <c r="E3822" i="8"/>
  <c r="E5044" i="8"/>
  <c r="E5393" i="8"/>
  <c r="E4184" i="8"/>
  <c r="E4126" i="8"/>
  <c r="E4375" i="8"/>
  <c r="E3163" i="8"/>
  <c r="E4230" i="8"/>
  <c r="E5288" i="8"/>
  <c r="E5324" i="8"/>
  <c r="E4310" i="8"/>
  <c r="E5598" i="8"/>
  <c r="E3975" i="8"/>
  <c r="E4931" i="8"/>
  <c r="E3170" i="8"/>
  <c r="E3771" i="8"/>
  <c r="E3673" i="8"/>
  <c r="E4753" i="8"/>
  <c r="E5578" i="8"/>
  <c r="E5623" i="8"/>
  <c r="E3718" i="8"/>
  <c r="E5503" i="8"/>
  <c r="E5357" i="8"/>
  <c r="E3848" i="8"/>
  <c r="E4499" i="8"/>
  <c r="E3429" i="8"/>
  <c r="E3927" i="8"/>
  <c r="E2970" i="8"/>
  <c r="E3870" i="8"/>
  <c r="E3707" i="8"/>
  <c r="E4726" i="8"/>
  <c r="E5653" i="8"/>
  <c r="E5221" i="8"/>
  <c r="E5469" i="8"/>
  <c r="E5144" i="8"/>
  <c r="E5488" i="8"/>
  <c r="E4924" i="8"/>
  <c r="E3411" i="8"/>
  <c r="E2913" i="8"/>
  <c r="E5004" i="8"/>
  <c r="E5674" i="8"/>
  <c r="E5668" i="8"/>
  <c r="E4761" i="8"/>
  <c r="E2897" i="8"/>
  <c r="E4732" i="8"/>
  <c r="E4439" i="8"/>
  <c r="E4352" i="8"/>
  <c r="E4250" i="8"/>
  <c r="E4453" i="8"/>
  <c r="E3267" i="8"/>
  <c r="E3447" i="8"/>
  <c r="E2959" i="8"/>
  <c r="E4793" i="8"/>
  <c r="E5135" i="8"/>
  <c r="E5425" i="8"/>
  <c r="E4307" i="8"/>
  <c r="E5498" i="8"/>
  <c r="E4759" i="8"/>
  <c r="E5338" i="8"/>
  <c r="E4467" i="8"/>
  <c r="E3879" i="8"/>
  <c r="E3086" i="8"/>
  <c r="E4778" i="8"/>
  <c r="E3942" i="8"/>
  <c r="E3375" i="8"/>
  <c r="E3761" i="8"/>
  <c r="E5350" i="8"/>
  <c r="E4935" i="8"/>
  <c r="E3638" i="8"/>
  <c r="E5208" i="8"/>
  <c r="E5682" i="8"/>
  <c r="E5216" i="8"/>
  <c r="E3289" i="8"/>
  <c r="E5198" i="8"/>
  <c r="E3793" i="8"/>
  <c r="E4567" i="8"/>
  <c r="E3409" i="8"/>
  <c r="E3957" i="8"/>
  <c r="E5043" i="8"/>
  <c r="E5139" i="8"/>
  <c r="E5267" i="8"/>
  <c r="E3990" i="8"/>
  <c r="E5579" i="8"/>
  <c r="E4565" i="8"/>
  <c r="E3231" i="8"/>
  <c r="E3887" i="8"/>
  <c r="E3743" i="8"/>
  <c r="E4516" i="8"/>
  <c r="E3152" i="8"/>
  <c r="E4266" i="8"/>
  <c r="E2966" i="8"/>
  <c r="E2919" i="8"/>
  <c r="E5215" i="8"/>
  <c r="E4871" i="8"/>
  <c r="E4525" i="8"/>
  <c r="E3185" i="8"/>
  <c r="E4492" i="8"/>
  <c r="E4629" i="8"/>
  <c r="E3041" i="8"/>
  <c r="E3567" i="8"/>
  <c r="E4744" i="8"/>
  <c r="E3609" i="8"/>
  <c r="E3614" i="8"/>
  <c r="E4006" i="8"/>
  <c r="E5217" i="8"/>
  <c r="E5361" i="8"/>
  <c r="E5853" i="8"/>
  <c r="E4957" i="8"/>
  <c r="E5736" i="8"/>
  <c r="E4718" i="8"/>
  <c r="E3875" i="8"/>
  <c r="E4086" i="8"/>
  <c r="E4460" i="8"/>
  <c r="E3446" i="8"/>
  <c r="E3588" i="8"/>
  <c r="E4144" i="8"/>
  <c r="E3543" i="8"/>
  <c r="E5000" i="8"/>
  <c r="E5404" i="8"/>
  <c r="E5403" i="8"/>
  <c r="E4233" i="8"/>
  <c r="E5743" i="8"/>
  <c r="E3584" i="8"/>
  <c r="E5028" i="8"/>
  <c r="E3388" i="8"/>
  <c r="E3192" i="8"/>
  <c r="E4258" i="8"/>
  <c r="E4626" i="8"/>
  <c r="E4035" i="8"/>
  <c r="E4205" i="8"/>
  <c r="E3345" i="8"/>
  <c r="E3632" i="8"/>
  <c r="E3090" i="8"/>
  <c r="E3852" i="8"/>
  <c r="E3809" i="8"/>
  <c r="E2942" i="8"/>
  <c r="E4536" i="8"/>
  <c r="E3365" i="8"/>
  <c r="E3205" i="8"/>
  <c r="E3123" i="8"/>
  <c r="E4160" i="8"/>
  <c r="E3150" i="8"/>
  <c r="E2947" i="8"/>
  <c r="E4827" i="8"/>
  <c r="E5421" i="8"/>
  <c r="E3531" i="8"/>
  <c r="E3129" i="8"/>
  <c r="E3828" i="8"/>
  <c r="E3060" i="8"/>
  <c r="E3540" i="8"/>
  <c r="E3735" i="8"/>
  <c r="E5671" i="8"/>
  <c r="E4984" i="8"/>
  <c r="E3686" i="8"/>
  <c r="E3746" i="8"/>
  <c r="E3933" i="8"/>
  <c r="E3958" i="8"/>
  <c r="E3106" i="8"/>
  <c r="E3048" i="8"/>
  <c r="E4632" i="8"/>
  <c r="E3426" i="8"/>
  <c r="E3259" i="8"/>
  <c r="E3838" i="8"/>
  <c r="E3605" i="8"/>
  <c r="E3232" i="8"/>
  <c r="E5237" i="8"/>
  <c r="E5627" i="8"/>
  <c r="E3115" i="8"/>
  <c r="E3442" i="8"/>
  <c r="E3702" i="8"/>
  <c r="E3680" i="8"/>
  <c r="E3066" i="8"/>
  <c r="E3088" i="8"/>
  <c r="E3520" i="8"/>
  <c r="E4251" i="8"/>
  <c r="E3815" i="8"/>
  <c r="E2978" i="8"/>
  <c r="E3381" i="8"/>
  <c r="E3720" i="8"/>
  <c r="E2907" i="8"/>
  <c r="E5794" i="8"/>
  <c r="E4089" i="8"/>
  <c r="E4699" i="8"/>
  <c r="E2890" i="8"/>
  <c r="E3468" i="8"/>
  <c r="E3275" i="8"/>
  <c r="E4121" i="8"/>
  <c r="E5121" i="8"/>
  <c r="E5266" i="8"/>
  <c r="E5631" i="8"/>
  <c r="E3234" i="8"/>
  <c r="E3615" i="8"/>
  <c r="E3545" i="8"/>
  <c r="E3255" i="8"/>
  <c r="E3125" i="8"/>
  <c r="E5594" i="8"/>
  <c r="E4947" i="8"/>
  <c r="E3516" i="8"/>
  <c r="E3562" i="8"/>
  <c r="E2954" i="8"/>
  <c r="E5660" i="8"/>
  <c r="E4925" i="8"/>
  <c r="E4267" i="8"/>
  <c r="E3538" i="8"/>
  <c r="E2914" i="8"/>
  <c r="E3085" i="8"/>
  <c r="E3461" i="8"/>
  <c r="E4291" i="8"/>
  <c r="E3859" i="8"/>
  <c r="E5541" i="8"/>
  <c r="E4091" i="8"/>
  <c r="E5348" i="8"/>
  <c r="E4961" i="8"/>
  <c r="E3408" i="8"/>
  <c r="E3229" i="8"/>
  <c r="E3825" i="8"/>
  <c r="E4538" i="8"/>
  <c r="E5808" i="8"/>
  <c r="E5154" i="8"/>
  <c r="E5032" i="8"/>
  <c r="E3012" i="8"/>
  <c r="E3585" i="8"/>
  <c r="E3877" i="8"/>
  <c r="E5581" i="8"/>
  <c r="E5700" i="8"/>
  <c r="E5517" i="8"/>
  <c r="E4500" i="8"/>
  <c r="E5804" i="8"/>
  <c r="E5158" i="8"/>
  <c r="E5621" i="8"/>
  <c r="E5768" i="8"/>
  <c r="E5744" i="8"/>
  <c r="E5031" i="8"/>
  <c r="E5760" i="8"/>
  <c r="E5563" i="8"/>
  <c r="E4096" i="8"/>
  <c r="E4795" i="8"/>
  <c r="E5471" i="8"/>
  <c r="E4344" i="8"/>
  <c r="E5731" i="8"/>
  <c r="E3914" i="8"/>
  <c r="E4599" i="8"/>
  <c r="E4882" i="8"/>
  <c r="E4973" i="8"/>
  <c r="E5458" i="8"/>
  <c r="E5792" i="8"/>
  <c r="E4645" i="8"/>
  <c r="E5261" i="8"/>
  <c r="E4752" i="8"/>
  <c r="E5122" i="8"/>
  <c r="E5628" i="8"/>
  <c r="E4584" i="8"/>
  <c r="E5189" i="8"/>
  <c r="E4290" i="8"/>
  <c r="E4434" i="8"/>
  <c r="E5474" i="8"/>
  <c r="E5202" i="8"/>
  <c r="E5778" i="8"/>
  <c r="E4855" i="8"/>
  <c r="E5728" i="8"/>
  <c r="E3164" i="8"/>
  <c r="E5560" i="8"/>
  <c r="E3966" i="8"/>
  <c r="E5082" i="8"/>
  <c r="E5599" i="8"/>
  <c r="E5243" i="8"/>
  <c r="E5292" i="8"/>
  <c r="E4722" i="8"/>
  <c r="E4721" i="8"/>
  <c r="E3094" i="8"/>
  <c r="E5090" i="8"/>
  <c r="E3865" i="8"/>
  <c r="E5321" i="8"/>
  <c r="E4194" i="8"/>
  <c r="E3950" i="8"/>
  <c r="E4589" i="8"/>
  <c r="E4786" i="8"/>
  <c r="E2861" i="8"/>
  <c r="E4953" i="8"/>
  <c r="E3928" i="8"/>
  <c r="E3203" i="8"/>
  <c r="E5192" i="8"/>
  <c r="E4166" i="8"/>
  <c r="E4139" i="8"/>
  <c r="E3962" i="8"/>
  <c r="E3563" i="8"/>
  <c r="E4226" i="8"/>
  <c r="E3796" i="8"/>
  <c r="E4617" i="8"/>
  <c r="E5735" i="8"/>
  <c r="E4418" i="8"/>
  <c r="E3279" i="8"/>
  <c r="E5840" i="8"/>
  <c r="E5162" i="8"/>
  <c r="E4674" i="8"/>
  <c r="E4270" i="8"/>
  <c r="E3300" i="8"/>
  <c r="E3819" i="8"/>
  <c r="E4458" i="8"/>
  <c r="E5387" i="8"/>
  <c r="E4634" i="8"/>
  <c r="E4725" i="8"/>
  <c r="E3916" i="8"/>
  <c r="E2986" i="8"/>
  <c r="E3501" i="8"/>
  <c r="E4063" i="8"/>
  <c r="E4436" i="8"/>
  <c r="E3494" i="8"/>
  <c r="E4294" i="8"/>
  <c r="E5008" i="8"/>
  <c r="E5826" i="8"/>
  <c r="E2926" i="8"/>
  <c r="E4476" i="8"/>
  <c r="E3027" i="8"/>
  <c r="E3395" i="8"/>
  <c r="E3443" i="8"/>
  <c r="E3320" i="8"/>
  <c r="E4903" i="8"/>
  <c r="E5264" i="8"/>
  <c r="E4331" i="8"/>
  <c r="E4314" i="8"/>
  <c r="E3655" i="8"/>
  <c r="E5762" i="8"/>
  <c r="E5770" i="8"/>
  <c r="E5835" i="8"/>
  <c r="E3182" i="8"/>
  <c r="E3135" i="8"/>
  <c r="E3062" i="8"/>
  <c r="E4917" i="8"/>
  <c r="E3522" i="8"/>
  <c r="E4178" i="8"/>
  <c r="E4257" i="8"/>
  <c r="E5112" i="8"/>
  <c r="E4789" i="8"/>
  <c r="E4907" i="8"/>
  <c r="E5340" i="8"/>
  <c r="E5800" i="8"/>
  <c r="E5758" i="8"/>
  <c r="O60" i="8"/>
  <c r="Q61" i="8" s="1"/>
  <c r="O58" i="8"/>
  <c r="Q58" i="8" s="1"/>
  <c r="E2631" i="8"/>
  <c r="E2259" i="8"/>
  <c r="E988" i="8"/>
  <c r="E2456" i="8"/>
  <c r="E2483" i="8"/>
  <c r="E979" i="8"/>
  <c r="E932" i="8"/>
  <c r="E2023" i="8"/>
  <c r="E2448" i="8"/>
  <c r="E1595" i="8"/>
  <c r="E1999" i="8"/>
  <c r="E950" i="8"/>
  <c r="E2520" i="8"/>
  <c r="E2536" i="8"/>
  <c r="E2593" i="8"/>
  <c r="E1563" i="8"/>
  <c r="E1886" i="8"/>
  <c r="E1416" i="8"/>
  <c r="E1470" i="8"/>
  <c r="E1237" i="8"/>
  <c r="E1809" i="8"/>
  <c r="E178" i="8"/>
  <c r="E1469" i="8"/>
  <c r="E384" i="8"/>
  <c r="E2439" i="8"/>
  <c r="E1829" i="8"/>
  <c r="E2342" i="8"/>
  <c r="E1634" i="8"/>
  <c r="E782" i="8"/>
  <c r="E898" i="8"/>
  <c r="E505" i="8"/>
  <c r="E2133" i="8"/>
  <c r="E2753" i="8"/>
  <c r="E1488" i="8"/>
  <c r="E788" i="8"/>
  <c r="E1090" i="8"/>
  <c r="E1082" i="8"/>
  <c r="E1490" i="8"/>
  <c r="E2099" i="8"/>
  <c r="E1904" i="8"/>
  <c r="E1846" i="8"/>
  <c r="E1281" i="8"/>
  <c r="E1682" i="8"/>
  <c r="E378" i="8"/>
  <c r="E217" i="8"/>
  <c r="E125" i="8"/>
  <c r="E2310" i="8"/>
  <c r="E294" i="8"/>
  <c r="F58" i="8"/>
  <c r="E2410" i="8"/>
  <c r="E1732" i="8"/>
  <c r="E1892" i="8"/>
  <c r="E2074" i="8"/>
  <c r="E1461" i="8"/>
  <c r="E1173" i="8"/>
  <c r="E474" i="8"/>
  <c r="E89" i="8"/>
  <c r="E1608" i="8"/>
  <c r="E1386" i="8"/>
  <c r="E1442" i="8"/>
  <c r="E1131" i="8"/>
  <c r="E1719" i="8"/>
  <c r="E1592" i="8"/>
  <c r="E1791" i="8"/>
  <c r="E2381" i="8"/>
  <c r="E1845" i="8"/>
  <c r="E1341" i="8"/>
  <c r="E1565" i="8"/>
  <c r="E586" i="8"/>
  <c r="E1373" i="8"/>
  <c r="E1543" i="8"/>
  <c r="E1671" i="8"/>
  <c r="E923" i="8"/>
  <c r="E1165" i="8"/>
  <c r="E817" i="8"/>
  <c r="E1236" i="8"/>
  <c r="E292" i="8"/>
  <c r="E1802" i="8"/>
  <c r="E1197" i="8"/>
  <c r="E231" i="8"/>
  <c r="E736" i="8"/>
  <c r="E312" i="8"/>
  <c r="E2633" i="8"/>
  <c r="E886" i="8"/>
  <c r="E2473" i="8"/>
  <c r="E2742" i="8"/>
  <c r="E777" i="8"/>
  <c r="E1762" i="8"/>
  <c r="E2297" i="8"/>
  <c r="E1221" i="8"/>
  <c r="E726" i="8"/>
  <c r="E774" i="8"/>
  <c r="E2611" i="8"/>
  <c r="E1920" i="8"/>
  <c r="E1672" i="8"/>
  <c r="E763" i="8"/>
  <c r="E2794" i="8"/>
  <c r="E1956" i="8"/>
  <c r="E2697" i="8"/>
  <c r="E1617" i="8"/>
  <c r="E441" i="8"/>
  <c r="E2856" i="8"/>
  <c r="E1785" i="8"/>
  <c r="E706" i="8"/>
  <c r="E2434" i="8"/>
  <c r="E1808" i="8"/>
  <c r="E2629" i="8"/>
  <c r="E1633" i="8"/>
  <c r="E1764" i="8"/>
  <c r="E463" i="8"/>
  <c r="E2277" i="8"/>
  <c r="E1806" i="8"/>
  <c r="E1352" i="8"/>
  <c r="E2002" i="8"/>
  <c r="E2327" i="8"/>
  <c r="E1224" i="8"/>
  <c r="E1544" i="8"/>
  <c r="E2440" i="8"/>
  <c r="E249" i="8"/>
  <c r="E1810" i="8"/>
  <c r="E1346" i="8"/>
  <c r="E521" i="8"/>
  <c r="E2855" i="8"/>
  <c r="E1045" i="8"/>
  <c r="E1253" i="8"/>
  <c r="E1301" i="8"/>
  <c r="E980" i="8"/>
  <c r="E645" i="8"/>
  <c r="E154" i="8"/>
  <c r="E1681" i="8"/>
  <c r="E1828" i="8"/>
  <c r="E1716" i="8"/>
  <c r="E434" i="8"/>
  <c r="E1423" i="8"/>
  <c r="E241" i="8"/>
  <c r="E2072" i="8"/>
  <c r="E2175" i="8"/>
  <c r="E1360" i="8"/>
  <c r="E1277" i="8"/>
  <c r="E130" i="8"/>
  <c r="E2560" i="8"/>
  <c r="E2265" i="8"/>
  <c r="E1894" i="8"/>
  <c r="E2261" i="8"/>
  <c r="E1650" i="8"/>
  <c r="E789" i="8"/>
  <c r="E287" i="8"/>
  <c r="E121" i="8"/>
  <c r="E1763" i="8"/>
  <c r="E805" i="8"/>
  <c r="E1326" i="8"/>
  <c r="E1503" i="8"/>
  <c r="E457" i="8"/>
  <c r="E577" i="8"/>
  <c r="E1425" i="8"/>
  <c r="E2110" i="8"/>
  <c r="E1109" i="8"/>
  <c r="E2009" i="8"/>
  <c r="E90" i="8"/>
  <c r="E1332" i="8"/>
  <c r="E760" i="8"/>
  <c r="E1245" i="8"/>
  <c r="E1071" i="8"/>
  <c r="E381" i="8"/>
  <c r="E1285" i="8"/>
  <c r="E2055" i="8"/>
  <c r="E859" i="8"/>
  <c r="E1858" i="8"/>
  <c r="E1465" i="8"/>
  <c r="E135" i="8"/>
  <c r="E115" i="8"/>
  <c r="E1979" i="8"/>
  <c r="E876" i="8"/>
  <c r="E1269" i="8"/>
  <c r="E1666" i="8"/>
  <c r="E498" i="8"/>
  <c r="E1150" i="8"/>
  <c r="E758" i="8"/>
  <c r="E1259" i="8"/>
  <c r="E546" i="8"/>
  <c r="E193" i="8"/>
  <c r="E1603" i="8"/>
  <c r="E1702" i="8"/>
  <c r="E1032" i="8"/>
  <c r="E118" i="8"/>
  <c r="E271" i="8"/>
  <c r="E668" i="8"/>
  <c r="E2008" i="8"/>
  <c r="E1338" i="8"/>
  <c r="E1573" i="8"/>
  <c r="E948" i="8"/>
  <c r="E1154" i="8"/>
  <c r="E103" i="8"/>
  <c r="E624" i="8"/>
  <c r="E99" i="8"/>
  <c r="E1035" i="8"/>
  <c r="E1390" i="8"/>
  <c r="E73" i="8"/>
  <c r="E797" i="8"/>
  <c r="E369" i="8"/>
  <c r="E64" i="8"/>
  <c r="E1026" i="8"/>
  <c r="E346" i="8"/>
  <c r="E114" i="8"/>
  <c r="E1546" i="8"/>
  <c r="E202" i="8"/>
  <c r="E393" i="8"/>
  <c r="E750" i="8"/>
  <c r="E909" i="8"/>
  <c r="E858" i="8"/>
  <c r="E224" i="8"/>
  <c r="E516" i="8"/>
  <c r="E1084" i="8"/>
  <c r="E1171" i="8"/>
  <c r="E226" i="8"/>
  <c r="E343" i="8"/>
  <c r="E795" i="8"/>
  <c r="E222" i="8"/>
  <c r="E491" i="8"/>
  <c r="E1129" i="8"/>
  <c r="E2460" i="8"/>
  <c r="E748" i="8"/>
  <c r="E335" i="8"/>
  <c r="E432" i="8"/>
  <c r="E61" i="8"/>
  <c r="E265" i="8"/>
  <c r="E614" i="8"/>
  <c r="E861" i="8"/>
  <c r="E734" i="8"/>
  <c r="E465" i="8"/>
  <c r="E802" i="8"/>
  <c r="E160" i="8"/>
  <c r="E444" i="8"/>
  <c r="E1076" i="8"/>
  <c r="E1243" i="8"/>
  <c r="E390" i="8"/>
  <c r="E882" i="8"/>
  <c r="E756" i="8"/>
  <c r="E623" i="8"/>
  <c r="E488" i="8"/>
  <c r="E629" i="8"/>
  <c r="E117" i="8"/>
  <c r="E140" i="8"/>
  <c r="E2336" i="8"/>
  <c r="E2147" i="8"/>
  <c r="E207" i="8"/>
  <c r="E158" i="8"/>
  <c r="E280" i="8"/>
  <c r="E421" i="8"/>
  <c r="E427" i="8"/>
  <c r="E442" i="8"/>
  <c r="E270" i="8"/>
  <c r="E336" i="8"/>
  <c r="E477" i="8"/>
  <c r="E547" i="8"/>
  <c r="E81" i="8"/>
  <c r="E810" i="8"/>
  <c r="E648" i="8"/>
  <c r="E136" i="8"/>
  <c r="E396" i="8"/>
  <c r="E147" i="8"/>
  <c r="E1776" i="8"/>
  <c r="E1807" i="8"/>
  <c r="E1283" i="8"/>
  <c r="E962" i="8"/>
  <c r="E1649" i="8"/>
  <c r="E466" i="8"/>
  <c r="E2678" i="8"/>
  <c r="E2559" i="8"/>
  <c r="E2502" i="8"/>
  <c r="E2527" i="8"/>
  <c r="E914" i="8"/>
  <c r="E2160" i="8"/>
  <c r="E1958" i="8"/>
  <c r="E1331" i="8"/>
  <c r="E653" i="8"/>
  <c r="E1636" i="8"/>
  <c r="E250" i="8"/>
  <c r="E2138" i="8"/>
  <c r="E1771" i="8"/>
  <c r="E1941" i="8"/>
  <c r="E1842" i="8"/>
  <c r="E1699" i="8"/>
  <c r="E2779" i="8"/>
  <c r="E345" i="8"/>
  <c r="E141" i="8"/>
  <c r="E2498" i="8"/>
  <c r="E2135" i="8"/>
  <c r="E1973" i="8"/>
  <c r="E1117" i="8"/>
  <c r="E965" i="8"/>
  <c r="E1721" i="8"/>
  <c r="E2849" i="8"/>
  <c r="E1128" i="8"/>
  <c r="E1895" i="8"/>
  <c r="E530" i="8"/>
  <c r="E798" i="8"/>
  <c r="E234" i="8"/>
  <c r="E1922" i="8"/>
  <c r="E1584" i="8"/>
  <c r="E172" i="8"/>
  <c r="E1462" i="8"/>
  <c r="E1466" i="8"/>
  <c r="E590" i="8"/>
  <c r="E1632" i="8"/>
  <c r="E1185" i="8"/>
  <c r="E1777" i="8"/>
  <c r="E295" i="8"/>
  <c r="E2181" i="8"/>
  <c r="E2414" i="8"/>
  <c r="E1714" i="8"/>
  <c r="E1033" i="8"/>
  <c r="E1359" i="8"/>
  <c r="E1139" i="8"/>
  <c r="E755" i="8"/>
  <c r="E940" i="8"/>
  <c r="E986" i="8"/>
  <c r="E1778" i="8"/>
  <c r="E741" i="8"/>
  <c r="E1874" i="8"/>
  <c r="E1492" i="8"/>
  <c r="E1030" i="8"/>
  <c r="E247" i="8"/>
  <c r="E355" i="8"/>
  <c r="E298" i="8"/>
  <c r="E1622" i="8"/>
  <c r="E1358" i="8"/>
  <c r="E1209" i="8"/>
  <c r="E1839" i="8"/>
  <c r="E512" i="8"/>
  <c r="E2247" i="8"/>
  <c r="E1389" i="8"/>
  <c r="E504" i="8"/>
  <c r="E313" i="8"/>
  <c r="E1137" i="8"/>
  <c r="E1353" i="8"/>
  <c r="E1767" i="8"/>
  <c r="E1844" i="8"/>
  <c r="E1995" i="8"/>
  <c r="E953" i="8"/>
  <c r="E1843" i="8"/>
  <c r="E426" i="8"/>
  <c r="E1428" i="8"/>
  <c r="E2031" i="8"/>
  <c r="E1096" i="8"/>
  <c r="E170" i="8"/>
  <c r="E1419" i="8"/>
  <c r="E538" i="8"/>
  <c r="E1291" i="8"/>
  <c r="E1982" i="8"/>
  <c r="E1133" i="8"/>
  <c r="E1370" i="8"/>
  <c r="E1745" i="8"/>
  <c r="E415" i="8"/>
  <c r="E2170" i="8"/>
  <c r="E1938" i="8"/>
  <c r="E1196" i="8"/>
  <c r="E2092" i="8"/>
  <c r="E1740" i="8"/>
  <c r="E1394" i="8"/>
  <c r="E2111" i="8"/>
  <c r="E1222" i="8"/>
  <c r="E977" i="8"/>
  <c r="E1996" i="8"/>
  <c r="E2588" i="8"/>
  <c r="E989" i="8"/>
  <c r="E1840" i="8"/>
  <c r="E2248" i="8"/>
  <c r="E2319" i="8"/>
  <c r="E2302" i="8"/>
  <c r="E1579" i="8"/>
  <c r="E262" i="8"/>
  <c r="E2725" i="8"/>
  <c r="E2746" i="8"/>
  <c r="E682" i="8"/>
  <c r="E1044" i="8"/>
  <c r="E106" i="8"/>
  <c r="E164" i="8"/>
  <c r="E2425" i="8"/>
  <c r="E1426" i="8"/>
  <c r="E1450" i="8"/>
  <c r="E1348" i="8"/>
  <c r="E1070" i="8"/>
  <c r="E110" i="8"/>
  <c r="E2235" i="8"/>
  <c r="E1712" i="8"/>
  <c r="E2239" i="8"/>
  <c r="E1498" i="8"/>
  <c r="E2134" i="8"/>
  <c r="E1205" i="8"/>
  <c r="E2037" i="8"/>
  <c r="E602" i="8"/>
  <c r="E925" i="8"/>
  <c r="E1345" i="8"/>
  <c r="E722" i="8"/>
  <c r="E418" i="8"/>
  <c r="E2367" i="8"/>
  <c r="E1747" i="8"/>
  <c r="E1329" i="8"/>
  <c r="E1393" i="8"/>
  <c r="E1061" i="8"/>
  <c r="E1242" i="8"/>
  <c r="E1873" i="8"/>
  <c r="E1786" i="8"/>
  <c r="E773" i="8"/>
  <c r="E1310" i="8"/>
  <c r="E425" i="8"/>
  <c r="E561" i="8"/>
  <c r="E2221" i="8"/>
  <c r="E1458" i="8"/>
  <c r="E210" i="8"/>
  <c r="E582" i="8"/>
  <c r="E1759" i="8"/>
  <c r="E2351" i="8"/>
  <c r="E1811" i="8"/>
  <c r="E1864" i="8"/>
  <c r="E1918" i="8"/>
  <c r="E1539" i="8"/>
  <c r="E338" i="8"/>
  <c r="E904" i="8"/>
  <c r="E1284" i="8"/>
  <c r="E733" i="8"/>
  <c r="E850" i="8"/>
  <c r="E476" i="8"/>
  <c r="E1347" i="8"/>
  <c r="E1582" i="8"/>
  <c r="E1025" i="8"/>
  <c r="E957" i="8"/>
  <c r="E1170" i="8"/>
  <c r="E119" i="8"/>
  <c r="E632" i="8"/>
  <c r="E107" i="8"/>
  <c r="E889" i="8"/>
  <c r="E1102" i="8"/>
  <c r="E1309" i="8"/>
  <c r="E662" i="8"/>
  <c r="E1203" i="8"/>
  <c r="E354" i="8"/>
  <c r="E65" i="8"/>
  <c r="E509" i="8"/>
  <c r="E1678" i="8"/>
  <c r="E594" i="8"/>
  <c r="E1231" i="8"/>
  <c r="E1324" i="8"/>
  <c r="E191" i="8"/>
  <c r="E612" i="8"/>
  <c r="E1694" i="8"/>
  <c r="E941" i="8"/>
  <c r="E1325" i="8"/>
  <c r="E933" i="8"/>
  <c r="E1298" i="8"/>
  <c r="E290" i="8"/>
  <c r="E375" i="8"/>
  <c r="E819" i="8"/>
  <c r="E563" i="8"/>
  <c r="E938" i="8"/>
  <c r="E764" i="8"/>
  <c r="E351" i="8"/>
  <c r="E440" i="8"/>
  <c r="E69" i="8"/>
  <c r="E1220" i="8"/>
  <c r="E1315" i="8"/>
  <c r="E358" i="8"/>
  <c r="E749" i="8"/>
  <c r="E615" i="8"/>
  <c r="E321" i="8"/>
  <c r="E717" i="8"/>
  <c r="E260" i="8"/>
  <c r="E1288" i="8"/>
  <c r="E1058" i="8"/>
  <c r="E1155" i="8"/>
  <c r="E1258" i="8"/>
  <c r="E162" i="8"/>
  <c r="E311" i="8"/>
  <c r="E174" i="8"/>
  <c r="E435" i="8"/>
  <c r="E1257" i="8"/>
  <c r="E853" i="8"/>
  <c r="E322" i="8"/>
  <c r="E535" i="8"/>
  <c r="E401" i="8"/>
  <c r="E239" i="8"/>
  <c r="E296" i="8"/>
  <c r="E437" i="8"/>
  <c r="E588" i="8"/>
  <c r="E467" i="8"/>
  <c r="E2076" i="8"/>
  <c r="E762" i="8"/>
  <c r="E600" i="8"/>
  <c r="E88" i="8"/>
  <c r="E229" i="8"/>
  <c r="E324" i="8"/>
  <c r="E860" i="8"/>
  <c r="E144" i="8"/>
  <c r="E285" i="8"/>
  <c r="E420" i="8"/>
  <c r="E163" i="8"/>
  <c r="E559" i="8"/>
  <c r="E456" i="8"/>
  <c r="E85" i="8"/>
  <c r="E100" i="8"/>
  <c r="E2340" i="8"/>
  <c r="E500" i="8"/>
  <c r="E155" i="8"/>
  <c r="E2813" i="8"/>
  <c r="E2653" i="8"/>
  <c r="E1371" i="8"/>
  <c r="E92" i="8"/>
  <c r="E259" i="8"/>
  <c r="E1380" i="8"/>
  <c r="E1798" i="8"/>
  <c r="E507" i="8"/>
  <c r="E1517" i="8"/>
  <c r="E2749" i="8"/>
  <c r="E62" i="8"/>
  <c r="E524" i="8"/>
  <c r="E228" i="8"/>
  <c r="E316" i="8"/>
  <c r="E659" i="8"/>
  <c r="E603" i="8"/>
  <c r="E459" i="8"/>
  <c r="E2108" i="8"/>
  <c r="E2251" i="8"/>
  <c r="E1618" i="8"/>
  <c r="E1684" i="8"/>
  <c r="E875" i="8"/>
  <c r="E2852" i="8"/>
  <c r="E1388" i="8"/>
  <c r="E583" i="8"/>
  <c r="E1727" i="8"/>
  <c r="E95" i="8"/>
  <c r="E1805" i="8"/>
  <c r="E2001" i="8"/>
  <c r="E567" i="8"/>
  <c r="E2602" i="8"/>
  <c r="E2303" i="8"/>
  <c r="E2225" i="8"/>
  <c r="E371" i="8"/>
  <c r="E1983" i="8"/>
  <c r="E1078" i="8"/>
  <c r="E1547" i="8"/>
  <c r="E1124" i="8"/>
  <c r="E439" i="8"/>
  <c r="E2215" i="8"/>
  <c r="E1443" i="8"/>
  <c r="E1261" i="8"/>
  <c r="E98" i="8"/>
  <c r="E402" i="8"/>
  <c r="E866" i="8"/>
  <c r="E2848" i="8"/>
  <c r="E926" i="8"/>
  <c r="E868" i="8"/>
  <c r="E851" i="8"/>
  <c r="E1631" i="8"/>
  <c r="E704" i="8"/>
  <c r="E243" i="8"/>
  <c r="E169" i="8"/>
  <c r="E433" i="8"/>
  <c r="E658" i="8"/>
  <c r="E883" i="8"/>
  <c r="E660" i="8"/>
  <c r="E330" i="8"/>
  <c r="E1092" i="8"/>
  <c r="E359" i="8"/>
  <c r="E1365" i="8"/>
  <c r="E274" i="8"/>
  <c r="E1068" i="8"/>
  <c r="E742" i="8"/>
  <c r="E575" i="8"/>
  <c r="E834" i="8"/>
  <c r="E194" i="8"/>
  <c r="E327" i="8"/>
  <c r="E445" i="8"/>
  <c r="E483" i="8"/>
  <c r="E2332" i="8"/>
  <c r="E812" i="8"/>
  <c r="E544" i="8"/>
  <c r="E145" i="8"/>
  <c r="E680" i="8"/>
  <c r="E168" i="8"/>
  <c r="E472" i="8"/>
  <c r="E124" i="8"/>
  <c r="E528" i="8"/>
  <c r="E157" i="8"/>
  <c r="E1027" i="8"/>
  <c r="E372" i="8"/>
  <c r="E131" i="8"/>
  <c r="E573" i="8"/>
  <c r="E1186" i="8"/>
  <c r="E655" i="8"/>
  <c r="E179" i="8"/>
  <c r="E2630" i="8"/>
  <c r="E1707" i="8"/>
  <c r="E1743" i="8"/>
  <c r="E2321" i="8"/>
  <c r="E185" i="8"/>
  <c r="E1928" i="8"/>
  <c r="E804" i="8"/>
  <c r="E1097" i="8"/>
  <c r="E1635" i="8"/>
  <c r="E2830" i="8"/>
  <c r="E1755" i="8"/>
  <c r="E1639" i="8"/>
  <c r="E447" i="8"/>
  <c r="E2119" i="8"/>
  <c r="E1101" i="8"/>
  <c r="E256" i="8"/>
  <c r="E1412" i="8"/>
  <c r="E410" i="8"/>
  <c r="E562" i="8"/>
  <c r="E257" i="8"/>
  <c r="E1831" i="8"/>
  <c r="E2530" i="8"/>
  <c r="E2183" i="8"/>
  <c r="E2150" i="8"/>
  <c r="E1378" i="8"/>
  <c r="E1363" i="8"/>
  <c r="E642" i="8"/>
  <c r="E1562" i="8"/>
  <c r="E2360" i="8"/>
  <c r="E1722" i="8"/>
  <c r="E1051" i="8"/>
  <c r="E981" i="8"/>
  <c r="E377" i="8"/>
  <c r="E1551" i="8"/>
  <c r="E976" i="8"/>
  <c r="E672" i="8"/>
  <c r="E66" i="8"/>
  <c r="E677" i="8"/>
  <c r="E1976" i="8"/>
  <c r="E1453" i="8"/>
  <c r="E221" i="8"/>
  <c r="E684" i="8"/>
  <c r="E436" i="8"/>
  <c r="E186" i="8"/>
  <c r="E2571" i="8"/>
  <c r="E2730" i="8"/>
  <c r="E2056" i="8"/>
  <c r="E1059" i="8"/>
  <c r="E968" i="8"/>
  <c r="E281" i="8"/>
  <c r="E2273" i="8"/>
  <c r="E2762" i="8"/>
  <c r="E1670" i="8"/>
  <c r="E548" i="8"/>
  <c r="E1421" i="8"/>
  <c r="E1249" i="8"/>
  <c r="E2833" i="8"/>
  <c r="E1992" i="8"/>
  <c r="E2569" i="8"/>
  <c r="E1704" i="8"/>
  <c r="E1589" i="8"/>
  <c r="E1445" i="8"/>
  <c r="E918" i="8"/>
  <c r="E1909" i="8"/>
  <c r="E885" i="8"/>
  <c r="E388" i="8"/>
  <c r="E2050" i="8"/>
  <c r="E1157" i="8"/>
  <c r="E1487" i="8"/>
  <c r="E513" i="8"/>
  <c r="E192" i="8"/>
  <c r="E1679" i="8"/>
  <c r="E601" i="8"/>
  <c r="E1181" i="8"/>
  <c r="E1619" i="8"/>
  <c r="E714" i="8"/>
  <c r="E487" i="8"/>
  <c r="E1122" i="8"/>
  <c r="E829" i="8"/>
  <c r="E288" i="8"/>
  <c r="E646" i="8"/>
  <c r="E552" i="8"/>
  <c r="E400" i="8"/>
  <c r="E541" i="8"/>
  <c r="E675" i="8"/>
  <c r="E209" i="8"/>
  <c r="E874" i="8"/>
  <c r="E200" i="8"/>
  <c r="E244" i="8"/>
  <c r="E506" i="8"/>
  <c r="E1668" i="8"/>
  <c r="E515" i="8"/>
  <c r="E1444" i="8"/>
  <c r="E2689" i="8"/>
  <c r="E84" i="8"/>
  <c r="E1600" i="8"/>
  <c r="E1662" i="8"/>
  <c r="E540" i="8"/>
  <c r="E1524" i="8"/>
  <c r="E1384" i="8"/>
  <c r="E1234" i="8"/>
  <c r="E78" i="8"/>
  <c r="E2000" i="8"/>
  <c r="E1213" i="8"/>
  <c r="E2114" i="8"/>
  <c r="E1480" i="8"/>
  <c r="E2206" i="8"/>
  <c r="E1818" i="8"/>
  <c r="E1060" i="8"/>
  <c r="E1518" i="8"/>
  <c r="E1559" i="8"/>
  <c r="E1065" i="8"/>
  <c r="E772" i="8"/>
  <c r="E370" i="8"/>
  <c r="E907" i="8"/>
  <c r="E386" i="8"/>
  <c r="E1502" i="8"/>
  <c r="E82" i="8"/>
  <c r="E1167" i="8"/>
  <c r="E1252" i="8"/>
  <c r="E518" i="8"/>
  <c r="E695" i="8"/>
  <c r="E1437" i="8"/>
  <c r="E1599" i="8"/>
  <c r="E71" i="8"/>
  <c r="E576" i="8"/>
  <c r="E1590" i="8"/>
  <c r="E1674" i="8"/>
  <c r="E956" i="8"/>
  <c r="E1074" i="8"/>
  <c r="E919" i="8"/>
  <c r="E780" i="8"/>
  <c r="E480" i="8"/>
  <c r="E109" i="8"/>
  <c r="E631" i="8"/>
  <c r="E727" i="8"/>
  <c r="E709" i="8"/>
  <c r="E268" i="8"/>
  <c r="E1160" i="8"/>
  <c r="E1091" i="8"/>
  <c r="E1194" i="8"/>
  <c r="E671" i="8"/>
  <c r="E227" i="8"/>
  <c r="E1037" i="8"/>
  <c r="E416" i="8"/>
  <c r="E708" i="8"/>
  <c r="E233" i="8"/>
  <c r="E814" i="8"/>
  <c r="E1028" i="8"/>
  <c r="E151" i="8"/>
  <c r="E803" i="8"/>
  <c r="E778" i="8"/>
  <c r="E616" i="8"/>
  <c r="E245" i="8"/>
  <c r="E356" i="8"/>
  <c r="E83" i="8"/>
  <c r="E414" i="8"/>
  <c r="E408" i="8"/>
  <c r="E700" i="8"/>
  <c r="E526" i="8"/>
  <c r="E108" i="8"/>
  <c r="E337" i="8"/>
  <c r="E175" i="8"/>
  <c r="E264" i="8"/>
  <c r="E403" i="8"/>
  <c r="E308" i="8"/>
  <c r="E475" i="8"/>
  <c r="E2204" i="8"/>
  <c r="E331" i="8"/>
  <c r="E2179" i="8"/>
  <c r="E2639" i="8"/>
  <c r="E412" i="8"/>
  <c r="E579" i="8"/>
  <c r="E67" i="8"/>
  <c r="E148" i="8"/>
  <c r="E315" i="8"/>
  <c r="E180" i="8"/>
  <c r="E347" i="8"/>
  <c r="E2115" i="8"/>
  <c r="E715" i="8"/>
  <c r="E203" i="8"/>
  <c r="E284" i="8"/>
  <c r="E451" i="8"/>
  <c r="E2052" i="8"/>
  <c r="E699" i="8"/>
  <c r="E187" i="8"/>
  <c r="E2745" i="8"/>
  <c r="E201" i="8"/>
  <c r="E449" i="8"/>
  <c r="E2479" i="8"/>
  <c r="E1957" i="8"/>
  <c r="E1004" i="8"/>
  <c r="E1201" i="8"/>
  <c r="E725" i="8"/>
  <c r="E996" i="8"/>
  <c r="E1229" i="8"/>
  <c r="E1107" i="8"/>
  <c r="E1521" i="8"/>
  <c r="E146" i="8"/>
  <c r="E1175" i="8"/>
  <c r="E1260" i="8"/>
  <c r="E786" i="8"/>
  <c r="E380" i="8"/>
  <c r="E1364" i="8"/>
  <c r="E713" i="8"/>
  <c r="E705" i="8"/>
  <c r="E368" i="8"/>
  <c r="E242" i="8"/>
  <c r="E869" i="8"/>
  <c r="E1069" i="8"/>
  <c r="E1187" i="8"/>
  <c r="E258" i="8"/>
  <c r="E1460" i="8"/>
  <c r="E848" i="8"/>
  <c r="E1473" i="8"/>
  <c r="E1244" i="8"/>
  <c r="E486" i="8"/>
  <c r="E813" i="8"/>
  <c r="E385" i="8"/>
  <c r="E754" i="8"/>
  <c r="E96" i="8"/>
  <c r="E332" i="8"/>
  <c r="E994" i="8"/>
  <c r="E1202" i="8"/>
  <c r="E1047" i="8"/>
  <c r="E696" i="8"/>
  <c r="E841" i="8"/>
  <c r="E625" i="8"/>
  <c r="E143" i="8"/>
  <c r="E304" i="8"/>
  <c r="E1212" i="8"/>
  <c r="E732" i="8"/>
  <c r="E599" i="8"/>
  <c r="E305" i="8"/>
  <c r="E686" i="8"/>
  <c r="E685" i="8"/>
  <c r="E236" i="8"/>
  <c r="E1003" i="8"/>
  <c r="E1179" i="8"/>
  <c r="E495" i="8"/>
  <c r="E424" i="8"/>
  <c r="E565" i="8"/>
  <c r="E716" i="8"/>
  <c r="E2691" i="8"/>
  <c r="E79" i="8"/>
  <c r="E728" i="8"/>
  <c r="E216" i="8"/>
  <c r="E357" i="8"/>
  <c r="E299" i="8"/>
  <c r="E142" i="8"/>
  <c r="E272" i="8"/>
  <c r="E419" i="8"/>
  <c r="E771" i="8"/>
  <c r="E746" i="8"/>
  <c r="E584" i="8"/>
  <c r="E72" i="8"/>
  <c r="E1273" i="8"/>
  <c r="E116" i="8"/>
  <c r="E283" i="8"/>
  <c r="E651" i="8"/>
  <c r="E220" i="8"/>
  <c r="E387" i="8"/>
  <c r="E1943" i="8"/>
  <c r="E1327" i="8"/>
  <c r="E1075" i="8"/>
  <c r="E1832" i="8"/>
  <c r="E1884" i="8"/>
  <c r="E490" i="8"/>
  <c r="E1506" i="8"/>
  <c r="E1621" i="8"/>
  <c r="E153" i="8"/>
  <c r="E182" i="8"/>
  <c r="E947" i="8"/>
  <c r="E383" i="8"/>
  <c r="E77" i="8"/>
  <c r="E1429" i="8"/>
  <c r="E1538" i="8"/>
  <c r="E1661" i="8"/>
  <c r="E1103" i="8"/>
  <c r="E1116" i="8"/>
  <c r="E1314" i="8"/>
  <c r="E423" i="8"/>
  <c r="E350" i="8"/>
  <c r="E1053" i="8"/>
  <c r="E1455" i="8"/>
  <c r="E835" i="8"/>
  <c r="E137" i="8"/>
  <c r="E112" i="8"/>
  <c r="E409" i="8"/>
  <c r="E905" i="8"/>
  <c r="E1149" i="8"/>
  <c r="E1303" i="8"/>
  <c r="E1029" i="8"/>
  <c r="E473" i="8"/>
  <c r="E1527" i="8"/>
  <c r="E1006" i="8"/>
  <c r="E1172" i="8"/>
  <c r="E1267" i="8"/>
  <c r="E198" i="8"/>
  <c r="E610" i="8"/>
  <c r="E519" i="8"/>
  <c r="E132" i="8"/>
  <c r="E1130" i="8"/>
  <c r="E836" i="8"/>
  <c r="E527" i="8"/>
  <c r="E1660" i="8"/>
  <c r="E297" i="8"/>
  <c r="E678" i="8"/>
  <c r="E872" i="8"/>
  <c r="E743" i="8"/>
  <c r="E818" i="8"/>
  <c r="E176" i="8"/>
  <c r="E1330" i="8"/>
  <c r="E455" i="8"/>
  <c r="E129" i="8"/>
  <c r="E663" i="8"/>
  <c r="E367" i="8"/>
  <c r="E360" i="8"/>
  <c r="E501" i="8"/>
  <c r="E652" i="8"/>
  <c r="E595" i="8"/>
  <c r="E152" i="8"/>
  <c r="E428" i="8"/>
  <c r="E171" i="8"/>
  <c r="E208" i="8"/>
  <c r="E349" i="8"/>
  <c r="E492" i="8"/>
  <c r="E291" i="8"/>
  <c r="E687" i="8"/>
  <c r="E638" i="8"/>
  <c r="E520" i="8"/>
  <c r="E661" i="8"/>
  <c r="E149" i="8"/>
  <c r="E196" i="8"/>
  <c r="E731" i="8"/>
  <c r="E587" i="8"/>
  <c r="E75" i="8"/>
  <c r="E156" i="8"/>
  <c r="E323" i="8"/>
  <c r="E2400" i="8"/>
  <c r="E2744" i="8"/>
  <c r="E2566" i="8"/>
  <c r="E571" i="8"/>
  <c r="E59" i="8"/>
  <c r="E1401" i="8"/>
  <c r="E1742" i="8"/>
  <c r="E917" i="8"/>
  <c r="E2619" i="8"/>
  <c r="E1381" i="8"/>
  <c r="E2625" i="8"/>
  <c r="E1919" i="8"/>
  <c r="E1735" i="8"/>
  <c r="E993" i="8"/>
  <c r="E1340" i="8"/>
  <c r="E2394" i="8"/>
  <c r="E1726" i="8"/>
  <c r="E1431" i="8"/>
  <c r="E1887" i="8"/>
  <c r="E1397" i="8"/>
  <c r="E2850" i="8"/>
  <c r="E1125" i="8"/>
  <c r="E2143" i="8"/>
  <c r="E1970" i="8"/>
  <c r="E958" i="8"/>
  <c r="E1300" i="8"/>
  <c r="E791" i="8"/>
  <c r="E2157" i="8"/>
  <c r="E1610" i="8"/>
  <c r="E961" i="8"/>
  <c r="E448" i="8"/>
  <c r="E1611" i="8"/>
  <c r="E364" i="8"/>
  <c r="E997" i="8"/>
  <c r="E1138" i="8"/>
  <c r="E399" i="8"/>
  <c r="E422" i="8"/>
  <c r="E1039" i="8"/>
  <c r="E183" i="8"/>
  <c r="E688" i="8"/>
  <c r="E317" i="8"/>
  <c r="E319" i="8"/>
  <c r="E1204" i="8"/>
  <c r="E104" i="8"/>
  <c r="E549" i="8"/>
  <c r="E683" i="8"/>
  <c r="E2796" i="8"/>
  <c r="E464" i="8"/>
  <c r="E605" i="8"/>
  <c r="E93" i="8"/>
  <c r="E126" i="8"/>
  <c r="E2064" i="8"/>
  <c r="E2686" i="8"/>
  <c r="E2778" i="8"/>
  <c r="E1552" i="8"/>
  <c r="E1651" i="8"/>
  <c r="E2809" i="8"/>
  <c r="E2333" i="8"/>
  <c r="E1005" i="8"/>
  <c r="E138" i="8"/>
  <c r="E363" i="8"/>
  <c r="E1549" i="8"/>
  <c r="E361" i="8"/>
  <c r="E1066" i="8"/>
  <c r="E915" i="8"/>
  <c r="E320" i="8"/>
  <c r="E681" i="8"/>
  <c r="E689" i="8"/>
  <c r="E223" i="8"/>
  <c r="E1011" i="8"/>
  <c r="E828" i="8"/>
  <c r="E344" i="8"/>
  <c r="E398" i="8"/>
  <c r="E1835" i="8"/>
  <c r="E745" i="8"/>
  <c r="E1680" i="8"/>
  <c r="E2337" i="8"/>
  <c r="E1321" i="8"/>
  <c r="E2257" i="8"/>
  <c r="E1188" i="8"/>
  <c r="E1624" i="8"/>
  <c r="E1366" i="8"/>
  <c r="E744" i="8"/>
  <c r="E1588" i="8"/>
  <c r="E718" i="8"/>
  <c r="E711" i="8"/>
  <c r="E1491" i="8"/>
  <c r="E1214" i="8"/>
  <c r="E105" i="8"/>
  <c r="E199" i="8"/>
  <c r="E235" i="8"/>
  <c r="E326" i="8"/>
  <c r="E1724" i="8"/>
  <c r="E723" i="8"/>
  <c r="E413" i="8"/>
  <c r="E139" i="8"/>
  <c r="E1752" i="8"/>
  <c r="E123" i="8"/>
  <c r="E1398" i="8"/>
  <c r="E2283" i="8"/>
  <c r="E1499" i="8"/>
  <c r="E1105" i="8"/>
  <c r="E1557" i="8"/>
  <c r="E987" i="8"/>
  <c r="E1773" i="8"/>
  <c r="E978" i="8"/>
  <c r="E543" i="8"/>
  <c r="E197" i="8"/>
  <c r="E450" i="8"/>
  <c r="E1115" i="8"/>
  <c r="E219" i="8"/>
  <c r="E1853" i="8"/>
  <c r="E1459" i="8"/>
  <c r="E1885" i="8"/>
  <c r="E776" i="8"/>
  <c r="E1700" i="8"/>
  <c r="E2130" i="8"/>
  <c r="E809" i="8"/>
  <c r="E266" i="8"/>
  <c r="E837" i="8"/>
  <c r="E1765" i="8"/>
  <c r="E1800" i="8"/>
  <c r="E1695" i="8"/>
  <c r="E550" i="8"/>
  <c r="E1293" i="8"/>
  <c r="E1994" i="8"/>
  <c r="E585" i="8"/>
  <c r="E964" i="8"/>
  <c r="E1299" i="8"/>
  <c r="E134" i="8"/>
  <c r="E759" i="8"/>
  <c r="E213" i="8"/>
  <c r="E300" i="8"/>
  <c r="E635" i="8"/>
  <c r="E2783" i="8"/>
  <c r="E1232" i="8"/>
  <c r="E63" i="8"/>
  <c r="E74" i="8"/>
  <c r="E1085" i="8"/>
  <c r="E911" i="8"/>
  <c r="E458" i="8"/>
  <c r="E619" i="8"/>
  <c r="E1246" i="8"/>
  <c r="E975" i="8"/>
  <c r="E568" i="8"/>
  <c r="E691" i="8"/>
  <c r="E930" i="8"/>
  <c r="E578" i="8"/>
  <c r="E1435" i="8"/>
  <c r="E293" i="8"/>
  <c r="E990" i="8"/>
  <c r="E1093" i="8"/>
  <c r="E1658" i="8"/>
  <c r="E1974" i="8"/>
  <c r="E1322" i="8"/>
  <c r="E1744" i="8"/>
  <c r="E2129" i="8"/>
  <c r="E1516" i="8"/>
  <c r="E205" i="8"/>
  <c r="E1387" i="8"/>
  <c r="E460" i="8"/>
  <c r="E1132" i="8"/>
  <c r="E529" i="8"/>
  <c r="E826" i="8"/>
  <c r="E1280" i="8"/>
  <c r="E2200" i="8"/>
  <c r="E1528" i="8"/>
  <c r="E2418" i="8"/>
  <c r="E2814" i="8"/>
  <c r="E2106" i="8"/>
  <c r="E1106" i="8"/>
  <c r="E2771" i="8"/>
  <c r="E1734" i="8"/>
  <c r="E2807" i="8"/>
  <c r="E1478" i="8"/>
  <c r="E2707" i="8"/>
  <c r="E2765" i="8"/>
  <c r="E1405" i="8"/>
  <c r="E2288" i="8"/>
  <c r="E2035" i="8"/>
  <c r="E2039" i="8"/>
  <c r="E2188" i="8"/>
  <c r="E2557" i="8"/>
  <c r="E2021" i="8"/>
  <c r="E2680" i="8"/>
  <c r="E2760" i="8"/>
  <c r="E2171" i="8"/>
  <c r="E2732" i="8"/>
  <c r="E1604" i="8"/>
  <c r="E2328" i="8"/>
  <c r="E2374" i="8"/>
  <c r="E984" i="8"/>
  <c r="E931" i="8"/>
  <c r="E2798" i="8"/>
  <c r="E1062" i="8"/>
  <c r="E2264" i="8"/>
  <c r="E2006" i="8"/>
  <c r="E2348" i="8"/>
  <c r="E2196" i="8"/>
  <c r="E1408" i="8"/>
  <c r="E2537" i="8"/>
  <c r="E2591" i="8"/>
  <c r="E825" i="8"/>
  <c r="E1821" i="8"/>
  <c r="E1984" i="8"/>
  <c r="E1781" i="8"/>
  <c r="E1511" i="8"/>
  <c r="E2131" i="8"/>
  <c r="E2719" i="8"/>
  <c r="E2715" i="8"/>
  <c r="E2538" i="8"/>
  <c r="E2191" i="8"/>
  <c r="E2053" i="8"/>
  <c r="E1372" i="8"/>
  <c r="E1489" i="8"/>
  <c r="E2824" i="8"/>
  <c r="E2846" i="8"/>
  <c r="E1434" i="8"/>
  <c r="E1987" i="8"/>
  <c r="E2376" i="8"/>
  <c r="E2438" i="8"/>
  <c r="E1754" i="8"/>
  <c r="E1275" i="8"/>
  <c r="E899" i="8"/>
  <c r="E598" i="8"/>
  <c r="E2107" i="8"/>
  <c r="E2651" i="8"/>
  <c r="E2424" i="8"/>
  <c r="E2258" i="8"/>
  <c r="E2167" i="8"/>
  <c r="E2062" i="8"/>
  <c r="E1955" i="8"/>
  <c r="E1238" i="8"/>
  <c r="E1050" i="8"/>
  <c r="E871" i="8"/>
  <c r="E1036" i="8"/>
  <c r="E1152" i="8"/>
  <c r="E897" i="8"/>
  <c r="E248" i="8"/>
  <c r="E2406" i="8"/>
  <c r="E1640" i="8"/>
  <c r="E1703" i="8"/>
  <c r="E1514" i="8"/>
  <c r="E1265" i="8"/>
  <c r="E1356" i="8"/>
  <c r="E1034" i="8"/>
  <c r="E640" i="8"/>
  <c r="E1665" i="8"/>
  <c r="E1737" i="8"/>
  <c r="E1962" i="8"/>
  <c r="E1457" i="8"/>
  <c r="E1677" i="8"/>
  <c r="E1164" i="8"/>
  <c r="E494" i="8"/>
  <c r="E752" i="8"/>
  <c r="E719" i="8"/>
  <c r="E1311" i="8"/>
  <c r="E1057" i="8"/>
  <c r="E591" i="8"/>
  <c r="E1602" i="8"/>
  <c r="E1159" i="8"/>
  <c r="E454" i="8"/>
  <c r="E738" i="8"/>
  <c r="E2635" i="8"/>
  <c r="E1174" i="8"/>
  <c r="E1629" i="8"/>
  <c r="E1399" i="8"/>
  <c r="E1021" i="8"/>
  <c r="E1218" i="8"/>
  <c r="E1063" i="8"/>
  <c r="E729" i="8"/>
  <c r="E365" i="8"/>
  <c r="E617" i="8"/>
  <c r="E973" i="8"/>
  <c r="E641" i="8"/>
  <c r="E604" i="8"/>
  <c r="E1235" i="8"/>
  <c r="E482" i="8"/>
  <c r="E161" i="8"/>
  <c r="E462" i="8"/>
  <c r="E60" i="8"/>
  <c r="E167" i="8"/>
  <c r="E974" i="8"/>
  <c r="E273" i="8"/>
  <c r="E111" i="8"/>
  <c r="E373" i="8"/>
  <c r="E339" i="8"/>
  <c r="E670" i="8"/>
  <c r="E165" i="8"/>
  <c r="E1760" i="8"/>
  <c r="E1362" i="8"/>
  <c r="E592" i="8"/>
  <c r="E1009" i="8"/>
  <c r="E382" i="8"/>
  <c r="E533" i="8"/>
  <c r="E2829" i="8"/>
  <c r="E2580" i="8"/>
  <c r="E91" i="8"/>
  <c r="E1830" i="8"/>
  <c r="E1525" i="8"/>
  <c r="E1935" i="8"/>
  <c r="E707" i="8"/>
  <c r="E2727" i="8"/>
  <c r="E2620" i="8"/>
  <c r="E276" i="8"/>
  <c r="E1903" i="8"/>
  <c r="E1667" i="8"/>
  <c r="E1871" i="8"/>
  <c r="E1825" i="8"/>
  <c r="E1581" i="8"/>
  <c r="E1583" i="8"/>
  <c r="E2263" i="8"/>
  <c r="E1741" i="8"/>
  <c r="E2027" i="8"/>
  <c r="E2060" i="8"/>
  <c r="E1432" i="8"/>
  <c r="E2589" i="8"/>
  <c r="E2164" i="8"/>
  <c r="E1064" i="8"/>
  <c r="E1934" i="8"/>
  <c r="E1017" i="8"/>
  <c r="E2703" i="8"/>
  <c r="E2556" i="8"/>
  <c r="E2485" i="8"/>
  <c r="E1217" i="8"/>
  <c r="E633" i="8"/>
  <c r="E2690" i="8"/>
  <c r="E2249" i="8"/>
  <c r="E310" i="8"/>
  <c r="E2086" i="8"/>
  <c r="E2615" i="8"/>
  <c r="E2359" i="8"/>
  <c r="E1814" i="8"/>
  <c r="E2452" i="8"/>
  <c r="E1578" i="8"/>
  <c r="E1513" i="8"/>
  <c r="E1696" i="8"/>
  <c r="E1949" i="8"/>
  <c r="E753" i="8"/>
  <c r="E2782" i="8"/>
  <c r="E916" i="8"/>
  <c r="E1570" i="8"/>
  <c r="E1713" i="8"/>
  <c r="E554" i="8"/>
  <c r="E1898" i="8"/>
  <c r="E2577" i="8"/>
  <c r="E2296" i="8"/>
  <c r="E1395" i="8"/>
  <c r="E1906" i="8"/>
  <c r="E522" i="8"/>
  <c r="E627" i="8"/>
  <c r="E2019" i="8"/>
  <c r="E1689" i="8"/>
  <c r="E1571" i="8"/>
  <c r="E1427" i="8"/>
  <c r="E128" i="8"/>
  <c r="E2223" i="8"/>
  <c r="E1718" i="8"/>
  <c r="E1772" i="8"/>
  <c r="E1206" i="8"/>
  <c r="E1601" i="8"/>
  <c r="E1210" i="8"/>
  <c r="E1072" i="8"/>
  <c r="E1471" i="8"/>
  <c r="E840" i="8"/>
  <c r="E1686" i="8"/>
  <c r="E1239" i="8"/>
  <c r="E855" i="8"/>
  <c r="E255" i="8"/>
  <c r="E1411" i="8"/>
  <c r="E1645" i="8"/>
  <c r="E238" i="8"/>
  <c r="E2543" i="8"/>
  <c r="E1042" i="8"/>
  <c r="E1556" i="8"/>
  <c r="E1335" i="8"/>
  <c r="E939" i="8"/>
  <c r="E1146" i="8"/>
  <c r="E87" i="8"/>
  <c r="E608" i="8"/>
  <c r="E237" i="8"/>
  <c r="E710" i="8"/>
  <c r="E891" i="8"/>
  <c r="E497" i="8"/>
  <c r="E468" i="8"/>
  <c r="E1163" i="8"/>
  <c r="E1266" i="8"/>
  <c r="E2525" i="8"/>
  <c r="E893" i="8"/>
  <c r="E1114" i="8"/>
  <c r="E479" i="8"/>
  <c r="E173" i="8"/>
  <c r="E1725" i="8"/>
  <c r="E901" i="8"/>
  <c r="E1015" i="8"/>
  <c r="E309" i="8"/>
  <c r="E211" i="8"/>
  <c r="E542" i="8"/>
  <c r="E613" i="8"/>
  <c r="E2307" i="8"/>
  <c r="E2832" i="8"/>
  <c r="E204" i="8"/>
  <c r="E1797" i="8"/>
  <c r="E838" i="8"/>
  <c r="E1161" i="8"/>
  <c r="E303" i="8"/>
  <c r="E328" i="8"/>
  <c r="E469" i="8"/>
  <c r="E620" i="8"/>
  <c r="E531" i="8"/>
  <c r="E2828" i="8"/>
  <c r="E539" i="8"/>
  <c r="E1145" i="8"/>
  <c r="E2428" i="8"/>
  <c r="E395" i="8"/>
  <c r="E2112" i="8"/>
  <c r="E1907" i="8"/>
  <c r="E643" i="8"/>
  <c r="E2766" i="8"/>
  <c r="E2396" i="8"/>
  <c r="E212" i="8"/>
  <c r="E379" i="8"/>
  <c r="E2176" i="8"/>
  <c r="E1980" i="8"/>
  <c r="E2671" i="8"/>
  <c r="E954" i="8"/>
  <c r="E314" i="8"/>
  <c r="E2827" i="8"/>
  <c r="E2775" i="8"/>
  <c r="E2791" i="8"/>
  <c r="E1225" i="8"/>
  <c r="E2290" i="8"/>
  <c r="E2497" i="8"/>
  <c r="E1834" i="8"/>
  <c r="E1555" i="8"/>
  <c r="E1344" i="8"/>
  <c r="E2282" i="8"/>
  <c r="E2315" i="8"/>
  <c r="E1915" i="8"/>
  <c r="E2156" i="8"/>
  <c r="E2539" i="8"/>
  <c r="E1923" i="8"/>
  <c r="E2801" i="8"/>
  <c r="E2808" i="8"/>
  <c r="E2320" i="8"/>
  <c r="E2793" i="8"/>
  <c r="E1575" i="8"/>
  <c r="E2773" i="8"/>
  <c r="E1803" i="8"/>
  <c r="E289" i="8"/>
  <c r="E2523" i="8"/>
  <c r="E2362" i="8"/>
  <c r="E1875" i="8"/>
  <c r="E1295" i="8"/>
  <c r="E2033" i="8"/>
  <c r="E2761" i="8"/>
  <c r="E1022" i="8"/>
  <c r="E1877" i="8"/>
  <c r="E1597" i="8"/>
  <c r="E1485" i="8"/>
  <c r="E2267" i="8"/>
  <c r="E2568" i="8"/>
  <c r="E2785" i="8"/>
  <c r="E833" i="8"/>
  <c r="E593" i="8"/>
  <c r="E1849" i="8"/>
  <c r="E2505" i="8"/>
  <c r="E1648" i="8"/>
  <c r="E2104" i="8"/>
  <c r="E1896" i="8"/>
  <c r="E2158" i="8"/>
  <c r="E1396" i="8"/>
  <c r="E674" i="8"/>
  <c r="E2113" i="8"/>
  <c r="E2652" i="8"/>
  <c r="E2674" i="8"/>
  <c r="E2407" i="8"/>
  <c r="E2341" i="8"/>
  <c r="E1166" i="8"/>
  <c r="E2083" i="8"/>
  <c r="E2353" i="8"/>
  <c r="E2787" i="8"/>
  <c r="E1879" i="8"/>
  <c r="E2281" i="8"/>
  <c r="E2576" i="8"/>
  <c r="E2226" i="8"/>
  <c r="E1189" i="8"/>
  <c r="E824" i="8"/>
  <c r="E397" i="8"/>
  <c r="E1710" i="8"/>
  <c r="E2770" i="8"/>
  <c r="E1560" i="8"/>
  <c r="E1304" i="8"/>
  <c r="E894" i="8"/>
  <c r="E1986" i="8"/>
  <c r="E150" i="8"/>
  <c r="E676" i="8"/>
  <c r="E2295" i="8"/>
  <c r="E2190" i="8"/>
  <c r="E2093" i="8"/>
  <c r="E1454" i="8"/>
  <c r="E928" i="8"/>
  <c r="E1902" i="8"/>
  <c r="E1782" i="8"/>
  <c r="E2301" i="8"/>
  <c r="E1706" i="8"/>
  <c r="E1014" i="8"/>
  <c r="E1351" i="8"/>
  <c r="E747" i="8"/>
  <c r="E2343" i="8"/>
  <c r="E2246" i="8"/>
  <c r="E2149" i="8"/>
  <c r="E1515" i="8"/>
  <c r="E1178" i="8"/>
  <c r="E2287" i="8"/>
  <c r="E2334" i="8"/>
  <c r="E1119" i="8"/>
  <c r="E166" i="8"/>
  <c r="E503" i="8"/>
  <c r="E76" i="8"/>
  <c r="E1216" i="8"/>
  <c r="E1500" i="8"/>
  <c r="E942" i="8"/>
  <c r="E1010" i="8"/>
  <c r="E376" i="8"/>
  <c r="E537" i="8"/>
  <c r="E374" i="8"/>
  <c r="E999" i="8"/>
  <c r="E253" i="8"/>
  <c r="E1493" i="8"/>
  <c r="E1717" i="8"/>
  <c r="E647" i="8"/>
  <c r="E1438" i="8"/>
  <c r="E757" i="8"/>
  <c r="E857" i="8"/>
  <c r="E1123" i="8"/>
  <c r="E307" i="8"/>
  <c r="E852" i="8"/>
  <c r="E831" i="8"/>
  <c r="E159" i="8"/>
  <c r="E1148" i="8"/>
  <c r="E70" i="8"/>
  <c r="E471" i="8"/>
  <c r="E2547" i="8"/>
  <c r="E1083" i="8"/>
  <c r="E1031" i="8"/>
  <c r="E301" i="8"/>
  <c r="E735" i="8"/>
  <c r="E1162" i="8"/>
  <c r="E407" i="8"/>
  <c r="E232" i="8"/>
  <c r="E2712" i="8"/>
  <c r="E536" i="8"/>
  <c r="E1526" i="8"/>
  <c r="E80" i="8"/>
  <c r="E431" i="8"/>
  <c r="E392" i="8"/>
  <c r="E2729" i="8"/>
  <c r="E2847" i="8"/>
  <c r="E1715" i="8"/>
  <c r="E2148" i="8"/>
  <c r="E2180" i="8"/>
  <c r="E195" i="8"/>
  <c r="E443" i="8"/>
  <c r="E1908" i="8"/>
  <c r="E1537" i="8"/>
  <c r="E2068" i="8"/>
  <c r="E1990" i="8"/>
  <c r="E2132" i="8"/>
  <c r="E2025" i="8"/>
  <c r="E864" i="8"/>
  <c r="E2007" i="8"/>
  <c r="E2444" i="8"/>
  <c r="E2535" i="8"/>
  <c r="E884" i="8"/>
  <c r="E2476" i="8"/>
  <c r="E2553" i="8"/>
  <c r="E2472" i="8"/>
  <c r="E2513" i="8"/>
  <c r="E2016" i="8"/>
  <c r="E2218" i="8"/>
  <c r="E2022" i="8"/>
  <c r="E1270" i="8"/>
  <c r="E2826" i="8"/>
  <c r="E2269" i="8"/>
  <c r="E2655" i="8"/>
  <c r="E1967" i="8"/>
  <c r="E1126" i="8"/>
  <c r="E2518" i="8"/>
  <c r="E2123" i="8"/>
  <c r="E2486" i="8"/>
  <c r="E2704" i="8"/>
  <c r="E2338" i="8"/>
  <c r="E1838" i="8"/>
  <c r="E1566" i="8"/>
  <c r="E2387" i="8"/>
  <c r="E2632" i="8"/>
  <c r="E2841" i="8"/>
  <c r="E2466" i="8"/>
  <c r="E2079" i="8"/>
  <c r="E1110" i="8"/>
  <c r="E1888" i="8"/>
  <c r="E1977" i="8"/>
  <c r="E2579" i="8"/>
  <c r="E2786" i="8"/>
  <c r="E2232" i="8"/>
  <c r="E1988" i="8"/>
  <c r="E2197" i="8"/>
  <c r="E230" i="8"/>
  <c r="E2716" i="8"/>
  <c r="E2121" i="8"/>
  <c r="E2738" i="8"/>
  <c r="E971" i="8"/>
  <c r="E1510" i="8"/>
  <c r="E1971" i="8"/>
  <c r="E1430" i="8"/>
  <c r="E2194" i="8"/>
  <c r="E1008" i="8"/>
  <c r="E1872" i="8"/>
  <c r="E218" i="8"/>
  <c r="E389" i="8"/>
  <c r="E2326" i="8"/>
  <c r="E1476" i="8"/>
  <c r="E1548" i="8"/>
  <c r="E766" i="8"/>
  <c r="E2271" i="8"/>
  <c r="E1349" i="8"/>
  <c r="E1414" i="8"/>
  <c r="E2178" i="8"/>
  <c r="E2270" i="8"/>
  <c r="E1890" i="8"/>
  <c r="E1474" i="8"/>
  <c r="E1043" i="8"/>
  <c r="E1262" i="8"/>
  <c r="E846" i="8"/>
  <c r="E1594" i="8"/>
  <c r="E1013" i="8"/>
  <c r="E86" i="8"/>
  <c r="E1520" i="8"/>
  <c r="E1087" i="8"/>
  <c r="E1282" i="8"/>
  <c r="E499" i="8"/>
  <c r="E1038" i="8"/>
  <c r="E329" i="8"/>
  <c r="E751" i="8"/>
  <c r="E184" i="8"/>
  <c r="E1067" i="8"/>
  <c r="E787" i="8"/>
  <c r="E1002" i="8"/>
  <c r="E959" i="8"/>
  <c r="E1940" i="8"/>
  <c r="E1761" i="8"/>
  <c r="E489" i="8"/>
  <c r="E1098" i="8"/>
  <c r="E279" i="8"/>
  <c r="E842" i="8"/>
  <c r="E452" i="8"/>
  <c r="E101" i="8"/>
  <c r="E2489" i="8"/>
  <c r="E654" i="8"/>
  <c r="E2013" i="8"/>
  <c r="E254" i="8"/>
  <c r="E2300" i="8"/>
  <c r="E2401" i="8"/>
  <c r="E2356" i="8"/>
  <c r="E2662" i="8"/>
  <c r="E2769" i="8"/>
  <c r="E1910" i="8"/>
  <c r="E2049" i="8"/>
  <c r="E2717" i="8"/>
  <c r="E2751" i="8"/>
  <c r="E1496" i="8"/>
  <c r="E2667" i="8"/>
  <c r="E1989" i="8"/>
  <c r="E2551" i="8"/>
  <c r="E282" i="8"/>
  <c r="E1889" i="8"/>
  <c r="E2735" i="8"/>
  <c r="E2733" i="8"/>
  <c r="E1477" i="8"/>
  <c r="E2772" i="8"/>
  <c r="E1522" i="8"/>
  <c r="E2613" i="8"/>
  <c r="E1553" i="8"/>
  <c r="E806" i="8"/>
  <c r="E2788" i="8"/>
  <c r="E2596" i="8"/>
  <c r="E2429" i="8"/>
  <c r="E2208" i="8"/>
  <c r="E2681" i="8"/>
  <c r="E2839" i="8"/>
  <c r="E2804" i="8"/>
  <c r="E2587" i="8"/>
  <c r="E2722" i="8"/>
  <c r="E2421" i="8"/>
  <c r="E2240" i="8"/>
  <c r="E1780" i="8"/>
  <c r="E1081" i="8"/>
  <c r="E2683" i="8"/>
  <c r="E2542" i="8"/>
  <c r="E1121" i="8"/>
  <c r="E2090" i="8"/>
  <c r="E1770" i="8"/>
  <c r="E2227" i="8"/>
  <c r="E2692" i="8"/>
  <c r="E1540" i="8"/>
  <c r="E1860" i="8"/>
  <c r="E2094" i="8"/>
  <c r="E1286" i="8"/>
  <c r="E943" i="8"/>
  <c r="E634" i="8"/>
  <c r="E133" i="8"/>
  <c r="E2139" i="8"/>
  <c r="E2495" i="8"/>
  <c r="E2713" i="8"/>
  <c r="E2346" i="8"/>
  <c r="E1856" i="8"/>
  <c r="E1568" i="8"/>
  <c r="E1279" i="8"/>
  <c r="E2743" i="8"/>
  <c r="E913" i="8"/>
  <c r="E362" i="8"/>
  <c r="E1593" i="8"/>
  <c r="E188" i="8"/>
  <c r="E2836" i="8"/>
  <c r="E2758" i="8"/>
  <c r="E2384" i="8"/>
  <c r="E2289" i="8"/>
  <c r="E2752" i="8"/>
  <c r="E1788" i="8"/>
  <c r="E2201" i="8"/>
  <c r="E2540" i="8"/>
  <c r="E122" i="8"/>
  <c r="E2186" i="8"/>
  <c r="E949" i="8"/>
  <c r="E1272" i="8"/>
  <c r="E854" i="8"/>
  <c r="E1978" i="8"/>
  <c r="E1316" i="8"/>
  <c r="E2720" i="8"/>
  <c r="E2500" i="8"/>
  <c r="E945" i="8"/>
  <c r="E2075" i="8"/>
  <c r="E2457" i="8"/>
  <c r="E1536" i="8"/>
  <c r="E2314" i="8"/>
  <c r="E1505" i="8"/>
  <c r="E1783" i="8"/>
  <c r="E1641" i="8"/>
  <c r="E1475" i="8"/>
  <c r="E1135" i="8"/>
  <c r="E606" i="8"/>
  <c r="E2419" i="8"/>
  <c r="E2637" i="8"/>
  <c r="E1664" i="8"/>
  <c r="E2347" i="8"/>
  <c r="E2623" i="8"/>
  <c r="E1931" i="8"/>
  <c r="E2458" i="8"/>
  <c r="E1787" i="8"/>
  <c r="E2063" i="8"/>
  <c r="E1881" i="8"/>
  <c r="E1094" i="8"/>
  <c r="E650" i="8"/>
  <c r="E551" i="8"/>
  <c r="E1925" i="8"/>
  <c r="E2774" i="8"/>
  <c r="E1959" i="8"/>
  <c r="E697" i="8"/>
  <c r="E1804" i="8"/>
  <c r="E2216" i="8"/>
  <c r="E2594" i="8"/>
  <c r="E1969" i="8"/>
  <c r="E2279" i="8"/>
  <c r="E2278" i="8"/>
  <c r="E2173" i="8"/>
  <c r="E1637" i="8"/>
  <c r="E1250" i="8"/>
  <c r="E2393" i="8"/>
  <c r="E2040" i="8"/>
  <c r="E2578" i="8"/>
  <c r="E2042" i="8"/>
  <c r="E769" i="8"/>
  <c r="E1929" i="8"/>
  <c r="E2430" i="8"/>
  <c r="E1819" i="8"/>
  <c r="E1730" i="8"/>
  <c r="E306" i="8"/>
  <c r="E1134" i="8"/>
  <c r="E1407" i="8"/>
  <c r="E1219" i="8"/>
  <c r="E113" i="8"/>
  <c r="E2799" i="8"/>
  <c r="E2071" i="8"/>
  <c r="E934" i="8"/>
  <c r="E1965" i="8"/>
  <c r="E2461" i="8"/>
  <c r="E1854" i="8"/>
  <c r="E1882" i="8"/>
  <c r="E1501" i="8"/>
  <c r="E1040" i="8"/>
  <c r="E263" i="8"/>
  <c r="E2182" i="8"/>
  <c r="E1368" i="8"/>
  <c r="E2085" i="8"/>
  <c r="E1000" i="8"/>
  <c r="E1433" i="8"/>
  <c r="E1120" i="8"/>
  <c r="E888" i="8"/>
  <c r="E240" i="8"/>
  <c r="E1468" i="8"/>
  <c r="E2127" i="8"/>
  <c r="E1176" i="8"/>
  <c r="E2029" i="8"/>
  <c r="E618" i="8"/>
  <c r="E1946" i="8"/>
  <c r="E1142" i="8"/>
  <c r="E1638" i="8"/>
  <c r="E1268" i="8"/>
  <c r="E724" i="8"/>
  <c r="E2095" i="8"/>
  <c r="E1333" i="8"/>
  <c r="E2142" i="8"/>
  <c r="E1441" i="8"/>
  <c r="E2189" i="8"/>
  <c r="E1746" i="8"/>
  <c r="E877" i="8"/>
  <c r="E1104" i="8"/>
  <c r="E1294" i="8"/>
  <c r="E1436" i="8"/>
  <c r="E878" i="8"/>
  <c r="E900" i="8"/>
  <c r="E960" i="8"/>
  <c r="E1319" i="8"/>
  <c r="E406" i="8"/>
  <c r="E1007" i="8"/>
  <c r="E607" i="8"/>
  <c r="E261" i="8"/>
  <c r="E1420" i="8"/>
  <c r="E1529" i="8"/>
  <c r="E1653" i="8"/>
  <c r="E394" i="8"/>
  <c r="E1095" i="8"/>
  <c r="E1108" i="8"/>
  <c r="E1306" i="8"/>
  <c r="E391" i="8"/>
  <c r="E334" i="8"/>
  <c r="E611" i="8"/>
  <c r="E1184" i="8"/>
  <c r="E1355" i="8"/>
  <c r="E1482" i="8"/>
  <c r="E1519" i="8"/>
  <c r="E649" i="8"/>
  <c r="E982" i="8"/>
  <c r="E673" i="8"/>
  <c r="E963" i="8"/>
  <c r="E1606" i="8"/>
  <c r="E626" i="8"/>
  <c r="E1136" i="8"/>
  <c r="E1410" i="8"/>
  <c r="E1207" i="8"/>
  <c r="E246" i="8"/>
  <c r="E873" i="8"/>
  <c r="E992" i="8"/>
  <c r="E847" i="8"/>
  <c r="E352" i="8"/>
  <c r="E644" i="8"/>
  <c r="E1156" i="8"/>
  <c r="E1251" i="8"/>
  <c r="E102" i="8"/>
  <c r="E514" i="8"/>
  <c r="E177" i="8"/>
  <c r="E478" i="8"/>
  <c r="E581" i="8"/>
  <c r="E68" i="8"/>
  <c r="E2528" i="8"/>
  <c r="E902" i="8"/>
  <c r="E967" i="8"/>
  <c r="E511" i="8"/>
  <c r="E560" i="8"/>
  <c r="E189" i="8"/>
  <c r="E1720" i="8"/>
  <c r="E2511" i="8"/>
  <c r="E2529" i="8"/>
  <c r="E553" i="8"/>
  <c r="E946" i="8"/>
  <c r="E807" i="8"/>
  <c r="E609" i="8"/>
  <c r="E127" i="8"/>
  <c r="E580" i="8"/>
  <c r="E1140" i="8"/>
  <c r="E1307" i="8"/>
  <c r="E955" i="8"/>
  <c r="E887" i="8"/>
  <c r="E820" i="8"/>
  <c r="E739" i="8"/>
  <c r="E702" i="8"/>
  <c r="E693" i="8"/>
  <c r="E181" i="8"/>
  <c r="E252" i="8"/>
  <c r="E1793" i="8"/>
  <c r="E1452" i="8"/>
  <c r="E2276" i="8"/>
  <c r="E2236" i="8"/>
  <c r="E2308" i="8"/>
  <c r="E286" i="8"/>
  <c r="E485" i="8"/>
  <c r="E636" i="8"/>
  <c r="E555" i="8"/>
  <c r="E692" i="8"/>
  <c r="E2797" i="8"/>
  <c r="E2693" i="8"/>
  <c r="E2726" i="8"/>
  <c r="E712" i="8"/>
  <c r="E341" i="8"/>
  <c r="E484" i="8"/>
  <c r="E275" i="8"/>
  <c r="E2812" i="8"/>
  <c r="E2212" i="8"/>
  <c r="E411" i="8"/>
  <c r="E2048" i="8"/>
  <c r="E1833" i="8"/>
  <c r="E267" i="8"/>
  <c r="E2563" i="8"/>
  <c r="E2435" i="8"/>
  <c r="E2084" i="8"/>
  <c r="E1944" i="8"/>
  <c r="E348" i="8"/>
  <c r="E569" i="8"/>
  <c r="E2800" i="8"/>
  <c r="E2780" i="8"/>
  <c r="E2816" i="8"/>
  <c r="E251" i="8"/>
  <c r="E2599" i="8"/>
  <c r="E2492" i="8"/>
  <c r="E881" i="8"/>
  <c r="E2820" i="8"/>
  <c r="E2413" i="8"/>
  <c r="E1815" i="8"/>
  <c r="E1472" i="8"/>
  <c r="E698" i="8"/>
  <c r="E1413" i="8"/>
  <c r="E2260" i="8"/>
  <c r="E2600" i="8"/>
  <c r="E1317" i="8"/>
  <c r="E1449" i="8"/>
  <c r="E808" i="8"/>
  <c r="E1554" i="8"/>
  <c r="E2721" i="8"/>
  <c r="E2647" i="8"/>
  <c r="E2357" i="8"/>
  <c r="E1861" i="8"/>
  <c r="E2567" i="8"/>
  <c r="E2018" i="8"/>
  <c r="E1851" i="8"/>
  <c r="E935" i="8"/>
  <c r="E2634" i="8"/>
  <c r="E845" i="8"/>
  <c r="E1357" i="8"/>
  <c r="E2020" i="8"/>
  <c r="E2552" i="8"/>
  <c r="E1848" i="8"/>
  <c r="E2684" i="8"/>
  <c r="E1089" i="8"/>
  <c r="E1609" i="8"/>
  <c r="E1223" i="8"/>
  <c r="E2646" i="8"/>
  <c r="E2379" i="8"/>
  <c r="E1313" i="8"/>
  <c r="E1891" i="8"/>
  <c r="E1822" i="8"/>
  <c r="E2294" i="8"/>
  <c r="E1693" i="8"/>
  <c r="E2494" i="8"/>
  <c r="E2146" i="8"/>
  <c r="E2469" i="8"/>
  <c r="E1049" i="8"/>
  <c r="E2706" i="8"/>
  <c r="E2087" i="8"/>
  <c r="E2477" i="8"/>
  <c r="E2118" i="8"/>
  <c r="E1141" i="8"/>
  <c r="E1350" i="8"/>
  <c r="E792" i="8"/>
  <c r="E566" i="8"/>
  <c r="E1820" i="8"/>
  <c r="E2229" i="8"/>
  <c r="E1625" i="8"/>
  <c r="E1199" i="8"/>
  <c r="E2174" i="8"/>
  <c r="E2077" i="8"/>
  <c r="E1088" i="8"/>
  <c r="E1523" i="8"/>
  <c r="E1626" i="8"/>
  <c r="E2317" i="8"/>
  <c r="E1374" i="8"/>
  <c r="E1012" i="8"/>
  <c r="E215" i="8"/>
  <c r="E570" i="8"/>
  <c r="E1418" i="8"/>
  <c r="E120" i="8"/>
  <c r="E1862" i="8"/>
  <c r="E1738" i="8"/>
  <c r="E991" i="8"/>
  <c r="E206" i="8"/>
  <c r="E669" i="8"/>
  <c r="E1417" i="8"/>
  <c r="E936" i="8"/>
  <c r="E2065" i="8"/>
  <c r="E2089" i="8"/>
  <c r="E1799" i="8"/>
  <c r="E2821" i="8"/>
  <c r="E2274" i="8"/>
  <c r="E2792" i="8"/>
  <c r="E2840" i="8"/>
  <c r="E1256" i="8"/>
  <c r="E2443" i="8"/>
  <c r="E2041" i="8"/>
  <c r="E1233" i="8"/>
  <c r="E1921" i="8"/>
  <c r="E2590" i="8"/>
  <c r="E1816" i="8"/>
  <c r="E1507" i="8"/>
  <c r="E2484" i="8"/>
  <c r="E2822" i="8"/>
  <c r="E1932" i="8"/>
  <c r="E1169" i="8"/>
  <c r="E2120" i="8"/>
  <c r="E2166" i="8"/>
  <c r="E2843" i="8"/>
  <c r="E2233" i="8"/>
  <c r="E1817" i="8"/>
  <c r="E496" i="8"/>
  <c r="E2835" i="8"/>
  <c r="E2105" i="8"/>
  <c r="E2426" i="8"/>
  <c r="E1545" i="8"/>
  <c r="E2100" i="8"/>
  <c r="E1775" i="8"/>
  <c r="E2465" i="8"/>
  <c r="E2155" i="8"/>
  <c r="E1723" i="8"/>
  <c r="E690" i="8"/>
  <c r="E2545" i="8"/>
  <c r="E1708" i="8"/>
  <c r="E2380" i="8"/>
  <c r="E2193" i="8"/>
  <c r="E1497" i="8"/>
  <c r="E2220" i="8"/>
  <c r="E2575" i="8"/>
  <c r="E2003" i="8"/>
  <c r="E2228" i="8"/>
  <c r="E2740" i="8"/>
  <c r="E2673" i="8"/>
  <c r="E2284" i="8"/>
  <c r="E1558" i="8"/>
  <c r="E1153" i="8"/>
  <c r="E2534" i="8"/>
  <c r="E2609" i="8"/>
  <c r="E2316" i="8"/>
  <c r="E2648" i="8"/>
  <c r="E1691" i="8"/>
  <c r="E2412" i="8"/>
  <c r="E2685" i="8"/>
  <c r="E2817" i="8"/>
  <c r="E2207" i="8"/>
  <c r="E2700" i="8"/>
  <c r="E1876" i="8"/>
  <c r="E2256" i="8"/>
  <c r="E1998" i="8"/>
  <c r="E2644" i="8"/>
  <c r="E2736" i="8"/>
  <c r="E2834" i="8"/>
  <c r="E1857" i="8"/>
  <c r="E796" i="8"/>
  <c r="E2811" i="8"/>
  <c r="E2073" i="8"/>
  <c r="E2402" i="8"/>
  <c r="E1320" i="8"/>
  <c r="E1950" i="8"/>
  <c r="E2344" i="8"/>
  <c r="E2058" i="8"/>
  <c r="E2382" i="8"/>
  <c r="E1690" i="8"/>
  <c r="E1676" i="8"/>
  <c r="E1614" i="8"/>
  <c r="E2427" i="8"/>
  <c r="E2669" i="8"/>
  <c r="E2490" i="8"/>
  <c r="E1964" i="8"/>
  <c r="E2509" i="8"/>
  <c r="E1572" i="8"/>
  <c r="E1541" i="8"/>
  <c r="E1657" i="8"/>
  <c r="E1484" i="8"/>
  <c r="E622" i="8"/>
  <c r="E2699" i="8"/>
  <c r="E2612" i="8"/>
  <c r="E2128" i="8"/>
  <c r="E2823" i="8"/>
  <c r="E2417" i="8"/>
  <c r="E2819" i="8"/>
  <c r="E1952" i="8"/>
  <c r="E2345" i="8"/>
  <c r="E2622" i="8"/>
  <c r="E1241" i="8"/>
  <c r="E2266" i="8"/>
  <c r="E1643" i="8"/>
  <c r="E1404" i="8"/>
  <c r="E1073" i="8"/>
  <c r="E1168" i="8"/>
  <c r="E906" i="8"/>
  <c r="E2574" i="8"/>
  <c r="E2573" i="8"/>
  <c r="E2219" i="8"/>
  <c r="E2550" i="8"/>
  <c r="E2768" i="8"/>
  <c r="E1784" i="8"/>
  <c r="E1697" i="8"/>
  <c r="E1948" i="8"/>
  <c r="E1837" i="8"/>
  <c r="E2163" i="8"/>
  <c r="E2710" i="8"/>
  <c r="E2496" i="8"/>
  <c r="E2705" i="8"/>
  <c r="E1613" i="8"/>
  <c r="E2088" i="8"/>
  <c r="E2045" i="8"/>
  <c r="E2838" i="8"/>
  <c r="E2097" i="8"/>
  <c r="E2643" i="8"/>
  <c r="E1968" i="8"/>
  <c r="E2666" i="8"/>
  <c r="E2066" i="8"/>
  <c r="E2399" i="8"/>
  <c r="E2422" i="8"/>
  <c r="E2325" i="8"/>
  <c r="E1147" i="8"/>
  <c r="E1824" i="8"/>
  <c r="E2504" i="8"/>
  <c r="E2168" i="8"/>
  <c r="E2642" i="8"/>
  <c r="E2122" i="8"/>
  <c r="E2012" i="8"/>
  <c r="E1901" i="8"/>
  <c r="E2405" i="8"/>
  <c r="E1790" i="8"/>
  <c r="E1826" i="8"/>
  <c r="E856" i="8"/>
  <c r="E1382" i="8"/>
  <c r="E768" i="8"/>
  <c r="E730" i="8"/>
  <c r="E1240" i="8"/>
  <c r="E2046" i="8"/>
  <c r="E801" i="8"/>
  <c r="E1936" i="8"/>
  <c r="E1190" i="8"/>
  <c r="E1728" i="8"/>
  <c r="E2254" i="8"/>
  <c r="E1532" i="8"/>
  <c r="E1297" i="8"/>
  <c r="E1052" i="8"/>
  <c r="E2199" i="8"/>
  <c r="E1406" i="8"/>
  <c r="E2102" i="8"/>
  <c r="E1077" i="8"/>
  <c r="E2026" i="8"/>
  <c r="E1318" i="8"/>
  <c r="E665" i="8"/>
  <c r="E438" i="8"/>
  <c r="E1023" i="8"/>
  <c r="E269" i="8"/>
  <c r="E1377" i="8"/>
  <c r="E2159" i="8"/>
  <c r="E1587" i="8"/>
  <c r="E2253" i="8"/>
  <c r="E1688" i="8"/>
  <c r="E1248" i="8"/>
  <c r="E1392" i="8"/>
  <c r="E830" i="8"/>
  <c r="E2617" i="8"/>
  <c r="E1118" i="8"/>
  <c r="E1336" i="8"/>
  <c r="E1391" i="8"/>
  <c r="E694" i="8"/>
  <c r="E1211" i="8"/>
  <c r="E97" i="8"/>
  <c r="E517" i="8"/>
  <c r="E2815" i="8"/>
  <c r="E844" i="8"/>
  <c r="E770" i="8"/>
  <c r="E1328" i="8"/>
  <c r="E1564" i="8"/>
  <c r="E921" i="8"/>
  <c r="E2676" i="8"/>
  <c r="E896" i="8"/>
  <c r="E1264" i="8"/>
  <c r="E1483" i="8"/>
  <c r="E1685" i="8"/>
  <c r="E922" i="8"/>
  <c r="E1271" i="8"/>
  <c r="E502" i="8"/>
  <c r="E843" i="8"/>
  <c r="E2464" i="8"/>
  <c r="E1228" i="8"/>
  <c r="E1323" i="8"/>
  <c r="E765" i="8"/>
  <c r="E353" i="8"/>
  <c r="E2561" i="8"/>
  <c r="E985" i="8"/>
  <c r="E784" i="8"/>
  <c r="E920" i="8"/>
  <c r="E879" i="8"/>
  <c r="E740" i="8"/>
  <c r="E2764" i="8"/>
  <c r="E951" i="8"/>
  <c r="E2781" i="8"/>
  <c r="E2675" i="8"/>
  <c r="E2508" i="8"/>
  <c r="E2339" i="8"/>
  <c r="E2694" i="8"/>
  <c r="E405" i="8"/>
  <c r="E556" i="8"/>
  <c r="E1757" i="8"/>
  <c r="E1379" i="8"/>
  <c r="E2404" i="8"/>
  <c r="E2364" i="8"/>
  <c r="E2436" i="8"/>
  <c r="E2368" i="8"/>
  <c r="E1899" i="8"/>
  <c r="E2432" i="8"/>
  <c r="E2243" i="8"/>
  <c r="E2493" i="8"/>
  <c r="E2549" i="8"/>
  <c r="E2810" i="8"/>
  <c r="E2161" i="8"/>
  <c r="E2057" i="8"/>
  <c r="E2698" i="8"/>
  <c r="E2463" i="8"/>
  <c r="E2397" i="8"/>
  <c r="E2604" i="8"/>
  <c r="E2242" i="8"/>
  <c r="E1376" i="8"/>
  <c r="E2203" i="8"/>
  <c r="E2541" i="8"/>
  <c r="E1766" i="8"/>
  <c r="E1939" i="8"/>
  <c r="E2195" i="8"/>
  <c r="E1813" i="8"/>
  <c r="E2522" i="8"/>
  <c r="E2126" i="8"/>
  <c r="E2455" i="8"/>
  <c r="E1736" i="8"/>
  <c r="E1255" i="8"/>
  <c r="E1993" i="8"/>
  <c r="E2389" i="8"/>
  <c r="E2437" i="8"/>
  <c r="E969" i="8"/>
  <c r="E966" i="8"/>
  <c r="E721" i="8"/>
  <c r="E1247" i="8"/>
  <c r="E863" i="8"/>
  <c r="E1016" i="8"/>
  <c r="E1447" i="8"/>
  <c r="E1308" i="8"/>
  <c r="E545" i="8"/>
  <c r="E1274" i="8"/>
  <c r="E800" i="8"/>
  <c r="E1276" i="8"/>
  <c r="E823" i="8"/>
  <c r="E574" i="8"/>
  <c r="E2598" i="8"/>
  <c r="E628" i="8"/>
  <c r="E277" i="8"/>
  <c r="E2709" i="8"/>
  <c r="E1598" i="8"/>
  <c r="E2145" i="8"/>
  <c r="E2515" i="8"/>
  <c r="E666" i="8"/>
  <c r="E1739" i="8"/>
  <c r="E2192" i="8"/>
  <c r="E2377" i="8"/>
  <c r="E1481" i="8"/>
  <c r="E2361" i="8"/>
  <c r="E1812" i="8"/>
  <c r="E2449" i="8"/>
  <c r="E1312" i="8"/>
  <c r="E1305" i="8"/>
  <c r="E1504" i="8"/>
  <c r="E1054" i="8"/>
  <c r="E1334" i="8"/>
  <c r="E2433" i="8"/>
  <c r="E1296" i="8"/>
  <c r="E2605" i="8"/>
  <c r="E1177" i="8"/>
  <c r="E2756" i="8"/>
  <c r="E2670" i="8"/>
  <c r="E1749" i="8"/>
  <c r="E1850" i="8"/>
  <c r="E1963" i="8"/>
  <c r="E2747" i="8"/>
  <c r="E2624" i="8"/>
  <c r="E1953" i="8"/>
  <c r="E2388" i="8"/>
  <c r="E2096" i="8"/>
  <c r="E2177" i="8"/>
  <c r="E1580" i="8"/>
  <c r="E2447" i="8"/>
  <c r="E1198" i="8"/>
  <c r="E1041" i="8"/>
  <c r="E1192" i="8"/>
  <c r="E1913" i="8"/>
  <c r="E2312" i="8"/>
  <c r="E2024" i="8"/>
  <c r="E2366" i="8"/>
  <c r="E2395" i="8"/>
  <c r="E2641" i="8"/>
  <c r="E2474" i="8"/>
  <c r="E2103" i="8"/>
  <c r="E1900" i="8"/>
  <c r="E785" i="8"/>
  <c r="E2718" i="8"/>
  <c r="E1779" i="8"/>
  <c r="E2806" i="8"/>
  <c r="E2032" i="8"/>
  <c r="E2606" i="8"/>
  <c r="E2818" i="8"/>
  <c r="E2280" i="8"/>
  <c r="E2626" i="8"/>
  <c r="E2015" i="8"/>
  <c r="E2335" i="8"/>
  <c r="E2350" i="8"/>
  <c r="E2245" i="8"/>
  <c r="E1642" i="8"/>
  <c r="E2734" i="8"/>
  <c r="E1751" i="8"/>
  <c r="E2169" i="8"/>
  <c r="E2512" i="8"/>
  <c r="E2754" i="8"/>
  <c r="E2162" i="8"/>
  <c r="E832" i="8"/>
  <c r="E1112" i="8"/>
  <c r="E2739" i="8"/>
  <c r="E2491" i="8"/>
  <c r="E870" i="8"/>
  <c r="E2059" i="8"/>
  <c r="E2441" i="8"/>
  <c r="E2677" i="8"/>
  <c r="E2306" i="8"/>
  <c r="E1486" i="8"/>
  <c r="E1774" i="8"/>
  <c r="E1385" i="8"/>
  <c r="E1127" i="8"/>
  <c r="E2451" i="8"/>
  <c r="E2628" i="8"/>
  <c r="E2331" i="8"/>
  <c r="E2614" i="8"/>
  <c r="E2825" i="8"/>
  <c r="E1912" i="8"/>
  <c r="E2442" i="8"/>
  <c r="E2047" i="8"/>
  <c r="E1863" i="8"/>
  <c r="E1024" i="8"/>
  <c r="E2487" i="8"/>
  <c r="E2137" i="8"/>
  <c r="E2668" i="8"/>
  <c r="E1748" i="8"/>
  <c r="E2450" i="8"/>
  <c r="E1878" i="8"/>
  <c r="E2383" i="8"/>
  <c r="E2286" i="8"/>
  <c r="E1605" i="8"/>
  <c r="E1561" i="8"/>
  <c r="E1448" i="8"/>
  <c r="E1669" i="8"/>
  <c r="E1111" i="8"/>
  <c r="E366" i="8"/>
  <c r="E1911" i="8"/>
  <c r="E2309" i="8"/>
  <c r="E1656" i="8"/>
  <c r="E1711" i="8"/>
  <c r="E1208" i="8"/>
  <c r="E2038" i="8"/>
  <c r="E737" i="8"/>
  <c r="E1927" i="8"/>
  <c r="E1954" i="8"/>
  <c r="E1158" i="8"/>
  <c r="E1654" i="8"/>
  <c r="E1292" i="8"/>
  <c r="E783" i="8"/>
  <c r="E532" i="8"/>
  <c r="E1975" i="8"/>
  <c r="E2470" i="8"/>
  <c r="E1855" i="8"/>
  <c r="E2365" i="8"/>
  <c r="E1278" i="8"/>
  <c r="E1479" i="8"/>
  <c r="E1905" i="8"/>
  <c r="E2011" i="8"/>
  <c r="E2061" i="8"/>
  <c r="E1343" i="8"/>
  <c r="E470" i="8"/>
  <c r="E1055" i="8"/>
  <c r="E333" i="8"/>
  <c r="E1620" i="8"/>
  <c r="E865" i="8"/>
  <c r="E1200" i="8"/>
  <c r="E1535" i="8"/>
  <c r="E924" i="8"/>
  <c r="E1001" i="8"/>
  <c r="E1375" i="8"/>
  <c r="E630" i="8"/>
  <c r="E811" i="8"/>
  <c r="E461" i="8"/>
  <c r="E2172" i="8"/>
  <c r="E1655" i="8"/>
  <c r="E1591" i="8"/>
  <c r="E1079" i="8"/>
  <c r="E679" i="8"/>
  <c r="E1099" i="8"/>
  <c r="E703" i="8"/>
  <c r="E325" i="8"/>
  <c r="E815" i="8"/>
  <c r="E596" i="8"/>
  <c r="E1652" i="8"/>
  <c r="E781" i="8"/>
  <c r="E657" i="8"/>
  <c r="E446" i="8"/>
  <c r="E2583" i="8"/>
  <c r="E508" i="8"/>
  <c r="E2244" i="8"/>
  <c r="E2767" i="8"/>
  <c r="E564" i="8"/>
  <c r="E2526" i="8"/>
  <c r="E2371" i="8"/>
  <c r="E2044" i="8"/>
  <c r="E1981" i="8"/>
  <c r="E2548" i="8"/>
  <c r="E2468" i="8"/>
  <c r="E2845" i="8"/>
  <c r="E2748" i="8"/>
  <c r="E2507" i="8"/>
  <c r="E2144" i="8"/>
  <c r="E2268" i="8"/>
  <c r="E2375" i="8"/>
  <c r="E2202" i="8"/>
  <c r="E214" i="8"/>
  <c r="E2597" i="8"/>
  <c r="E2618" i="8"/>
  <c r="E1709" i="8"/>
  <c r="E2803" i="8"/>
  <c r="E2592" i="8"/>
  <c r="E2378" i="8"/>
  <c r="E2701" i="8"/>
  <c r="E2475" i="8"/>
  <c r="E2696" i="8"/>
  <c r="E2028" i="8"/>
  <c r="E1361" i="8"/>
  <c r="E2514" i="8"/>
  <c r="E1847" i="8"/>
  <c r="E1612" i="8"/>
  <c r="E1794" i="8"/>
  <c r="E534" i="8"/>
  <c r="E1947" i="8"/>
  <c r="E1623" i="8"/>
  <c r="E1080" i="8"/>
  <c r="E2125" i="8"/>
  <c r="E1354" i="8"/>
  <c r="E2510" i="8"/>
  <c r="E892" i="8"/>
  <c r="E1446" i="8"/>
  <c r="E1533" i="8"/>
  <c r="E1337" i="8"/>
  <c r="E1143" i="8"/>
  <c r="E775" i="8"/>
  <c r="E2372" i="8"/>
  <c r="E1046" i="8"/>
  <c r="E2784" i="8"/>
  <c r="E1867" i="8"/>
  <c r="E1972" i="8"/>
  <c r="E2638" i="8"/>
  <c r="E2499" i="8"/>
  <c r="E2420" i="8"/>
  <c r="E2533" i="8"/>
  <c r="E908" i="8"/>
  <c r="E2224" i="8"/>
  <c r="E2562" i="8"/>
  <c r="E2352" i="8"/>
  <c r="E1868" i="8"/>
  <c r="E2777" i="8"/>
  <c r="E1567" i="8"/>
  <c r="E2501" i="8"/>
  <c r="E970" i="8"/>
  <c r="E1951" i="8"/>
  <c r="E2184" i="8"/>
  <c r="E2663" i="8"/>
  <c r="E2152" i="8"/>
  <c r="E2355" i="8"/>
  <c r="E1758" i="8"/>
  <c r="E2649" i="8"/>
  <c r="E1675" i="8"/>
  <c r="E2627" i="8"/>
  <c r="E2586" i="8"/>
  <c r="E1942" i="8"/>
  <c r="E1933" i="8"/>
  <c r="E2480" i="8"/>
  <c r="E2640" i="8"/>
  <c r="E2517" i="8"/>
  <c r="E2519" i="8"/>
  <c r="E2329" i="8"/>
  <c r="E2546" i="8"/>
  <c r="E2069" i="8"/>
  <c r="E1193" i="8"/>
  <c r="E1627" i="8"/>
  <c r="E2582" i="8"/>
  <c r="E2299" i="8"/>
  <c r="E1768" i="8"/>
  <c r="E2124" i="8"/>
  <c r="E2036" i="8"/>
  <c r="E1692" i="8"/>
  <c r="E1750" i="8"/>
  <c r="E2252" i="8"/>
  <c r="E2416" i="8"/>
  <c r="E2291" i="8"/>
  <c r="E2723" i="8"/>
  <c r="E1966" i="8"/>
  <c r="E1439" i="8"/>
  <c r="E2081" i="8"/>
  <c r="E2842" i="8"/>
  <c r="E2658" i="8"/>
  <c r="E2391" i="8"/>
  <c r="E2285" i="8"/>
  <c r="E2354" i="8"/>
  <c r="E1865" i="8"/>
  <c r="E1586" i="8"/>
  <c r="E1287" i="8"/>
  <c r="E1467" i="8"/>
  <c r="E2004" i="8"/>
  <c r="E1841" i="8"/>
  <c r="E2070" i="8"/>
  <c r="E1254" i="8"/>
  <c r="E927" i="8"/>
  <c r="E1018" i="8"/>
  <c r="E2091" i="8"/>
  <c r="E2695" i="8"/>
  <c r="E2330" i="8"/>
  <c r="E1792" i="8"/>
  <c r="E1440" i="8"/>
  <c r="E1151" i="8"/>
  <c r="E2853" i="8"/>
  <c r="E2067" i="8"/>
  <c r="E2737" i="8"/>
  <c r="E2524" i="8"/>
  <c r="E1731" i="8"/>
  <c r="E2136" i="8"/>
  <c r="E2554" i="8"/>
  <c r="E1924" i="8"/>
  <c r="E2231" i="8"/>
  <c r="E2198" i="8"/>
  <c r="E2101" i="8"/>
  <c r="E1451" i="8"/>
  <c r="E1464" i="8"/>
  <c r="E937" i="8"/>
  <c r="E2854" i="8"/>
  <c r="E2661" i="8"/>
  <c r="E2392" i="8"/>
  <c r="E2682" i="8"/>
  <c r="E2082" i="8"/>
  <c r="E2431" i="8"/>
  <c r="E2446" i="8"/>
  <c r="E2349" i="8"/>
  <c r="E1182" i="8"/>
  <c r="E2051" i="8"/>
  <c r="E2369" i="8"/>
  <c r="E2795" i="8"/>
  <c r="E1897" i="8"/>
  <c r="E2585" i="8"/>
  <c r="E972" i="8"/>
  <c r="E2234" i="8"/>
  <c r="E637" i="8"/>
  <c r="E2555" i="8"/>
  <c r="E1339" i="8"/>
  <c r="E2187" i="8"/>
  <c r="E2532" i="8"/>
  <c r="E2750" i="8"/>
  <c r="E1729" i="8"/>
  <c r="E2370" i="8"/>
  <c r="E1367" i="8"/>
  <c r="E2363" i="8"/>
  <c r="E2005" i="8"/>
  <c r="E2595" i="8"/>
  <c r="E2386" i="8"/>
  <c r="E1796" i="8"/>
  <c r="E2311" i="8"/>
  <c r="E1659" i="8"/>
  <c r="E2214" i="8"/>
  <c r="E1422" i="8"/>
  <c r="E2109" i="8"/>
  <c r="E1509" i="8"/>
  <c r="E952" i="8"/>
  <c r="E1019" i="8"/>
  <c r="E1705" i="8"/>
  <c r="E2237" i="8"/>
  <c r="E1494" i="8"/>
  <c r="E1215" i="8"/>
  <c r="E2453" i="8"/>
  <c r="E1836" i="8"/>
  <c r="E1893" i="8"/>
  <c r="E2390" i="8"/>
  <c r="E2293" i="8"/>
  <c r="E1698" i="8"/>
  <c r="E1687" i="8"/>
  <c r="E639" i="8"/>
  <c r="E2415" i="8"/>
  <c r="E2462" i="8"/>
  <c r="E1937" i="8"/>
  <c r="E1991" i="8"/>
  <c r="E890" i="8"/>
  <c r="E821" i="8"/>
  <c r="E1263" i="8"/>
  <c r="E1409" i="8"/>
  <c r="E827" i="8"/>
  <c r="E417" i="8"/>
  <c r="E1663" i="8"/>
  <c r="E342" i="8"/>
  <c r="E983" i="8"/>
  <c r="E2657" i="8"/>
  <c r="E1930" i="8"/>
  <c r="E1585" i="8"/>
  <c r="E1086" i="8"/>
  <c r="E1400" i="8"/>
  <c r="E225" i="8"/>
  <c r="E558" i="8"/>
  <c r="E621" i="8"/>
  <c r="E2275" i="8"/>
  <c r="E912" i="8"/>
  <c r="E1020" i="8"/>
  <c r="E2584" i="8"/>
  <c r="E2603" i="8"/>
  <c r="E481" i="8"/>
  <c r="E1227" i="8"/>
  <c r="E430" i="8"/>
  <c r="E557" i="8"/>
  <c r="E2656" i="8"/>
  <c r="E1290" i="8"/>
  <c r="E318" i="8"/>
  <c r="E664" i="8"/>
  <c r="E720" i="8"/>
  <c r="E2116" i="8"/>
  <c r="E2621" i="8"/>
  <c r="E2080" i="8"/>
  <c r="E1870" i="8"/>
  <c r="E2672" i="8"/>
  <c r="E2565" i="8"/>
  <c r="E2211" i="8"/>
  <c r="E404" i="8"/>
  <c r="E1647" i="8"/>
  <c r="E2650" i="8"/>
  <c r="E867" i="8"/>
  <c r="E2217" i="8"/>
  <c r="E2014" i="8"/>
  <c r="E2213" i="8"/>
  <c r="E2572" i="8"/>
  <c r="E2679" i="8"/>
  <c r="E2098" i="8"/>
  <c r="E2385" i="8"/>
  <c r="E1916" i="8"/>
  <c r="E2313" i="8"/>
  <c r="E1534" i="8"/>
  <c r="E793" i="8"/>
  <c r="E790" i="8"/>
  <c r="E2564" i="8"/>
  <c r="E2759" i="8"/>
  <c r="E1577" i="8"/>
  <c r="E1869" i="8"/>
  <c r="E2741" i="8"/>
  <c r="E1960" i="8"/>
  <c r="E2358" i="8"/>
  <c r="E1531" i="8"/>
  <c r="E910" i="8"/>
  <c r="E2140" i="8"/>
  <c r="E1883" i="8"/>
  <c r="E1827" i="8"/>
  <c r="E2030" i="8"/>
  <c r="E2078" i="8"/>
  <c r="E1403" i="8"/>
  <c r="E944" i="8"/>
  <c r="E1415" i="8"/>
  <c r="E589" i="8"/>
  <c r="E1607" i="8"/>
  <c r="E1230" i="8"/>
  <c r="E822" i="8"/>
  <c r="E998" i="8"/>
  <c r="E453" i="8"/>
  <c r="E929" i="8"/>
  <c r="E895" i="8"/>
  <c r="E2654" i="8"/>
  <c r="E572" i="8"/>
  <c r="E2304" i="8"/>
  <c r="E2601" i="8"/>
  <c r="E2017" i="8"/>
  <c r="E1789" i="8"/>
  <c r="E1342" i="8"/>
  <c r="E2714" i="8"/>
  <c r="E2409" i="8"/>
  <c r="E2645" i="8"/>
  <c r="E2570" i="8"/>
  <c r="E2222" i="8"/>
  <c r="E2755" i="8"/>
  <c r="E1917" i="8"/>
  <c r="E2728" i="8"/>
  <c r="E2141" i="8"/>
  <c r="E2255" i="8"/>
  <c r="E2789" i="8"/>
  <c r="E2665" i="8"/>
  <c r="E2471" i="8"/>
  <c r="E2238" i="8"/>
  <c r="E2230" i="8"/>
  <c r="E1961" i="8"/>
  <c r="E2117" i="8"/>
  <c r="E2805" i="8"/>
  <c r="E2272" i="8"/>
  <c r="E2837" i="8"/>
  <c r="E2688" i="8"/>
  <c r="E2250" i="8"/>
  <c r="E849" i="8"/>
  <c r="E2292" i="8"/>
  <c r="E2305" i="8"/>
  <c r="E2607" i="8"/>
  <c r="E1880" i="8"/>
  <c r="E2324" i="8"/>
  <c r="E2209" i="8"/>
  <c r="E1683" i="8"/>
  <c r="E2516" i="8"/>
  <c r="E2776" i="8"/>
  <c r="E2608" i="8"/>
  <c r="E2702" i="8"/>
  <c r="E2408" i="8"/>
  <c r="E2454" i="8"/>
  <c r="E1795" i="8"/>
  <c r="E2459" i="8"/>
  <c r="E2687" i="8"/>
  <c r="E2506" i="8"/>
  <c r="E2151" i="8"/>
  <c r="E2558" i="8"/>
  <c r="E2210" i="8"/>
  <c r="E2010" i="8"/>
  <c r="E278" i="8"/>
  <c r="E1644" i="8"/>
  <c r="E1596" i="8"/>
  <c r="E1630" i="8"/>
  <c r="E1769" i="8"/>
  <c r="E2185" i="8"/>
  <c r="E2531" i="8"/>
  <c r="E1144" i="8"/>
  <c r="E1926" i="8"/>
  <c r="E2323" i="8"/>
  <c r="E2664" i="8"/>
  <c r="E2411" i="8"/>
  <c r="E2660" i="8"/>
  <c r="E2857" i="8"/>
  <c r="E1985" i="8"/>
  <c r="E2482" i="8"/>
  <c r="E1823" i="8"/>
  <c r="E2054" i="8"/>
  <c r="E1945" i="8"/>
  <c r="E799" i="8"/>
  <c r="E1852" i="8"/>
  <c r="E2790" i="8"/>
  <c r="E2802" i="8"/>
  <c r="E2610" i="8"/>
  <c r="E1997" i="8"/>
  <c r="E2205" i="8"/>
  <c r="E1701" i="8"/>
  <c r="E2241" i="8"/>
  <c r="E1733" i="8"/>
  <c r="E2153" i="8"/>
  <c r="E2503" i="8"/>
  <c r="E2154" i="8"/>
  <c r="E1914" i="8"/>
  <c r="E1574" i="8"/>
  <c r="E1180" i="8"/>
  <c r="E2757" i="8"/>
  <c r="E2481" i="8"/>
  <c r="E761" i="8"/>
  <c r="E2851" i="8"/>
  <c r="E2043" i="8"/>
  <c r="E2659" i="8"/>
  <c r="E2298" i="8"/>
  <c r="E1756" i="8"/>
  <c r="E1569" i="8"/>
  <c r="E1402" i="8"/>
  <c r="E2724" i="8"/>
  <c r="E1859" i="8"/>
  <c r="E2521" i="8"/>
  <c r="E1113" i="8"/>
  <c r="E2322" i="8"/>
  <c r="E1369" i="8"/>
  <c r="E525" i="8"/>
  <c r="E2262" i="8"/>
  <c r="E1550" i="8"/>
  <c r="E2165" i="8"/>
  <c r="E1542" i="8"/>
  <c r="E1628" i="8"/>
  <c r="E94" i="8"/>
  <c r="E2478" i="8"/>
  <c r="E2373" i="8"/>
  <c r="E1753" i="8"/>
  <c r="E1495" i="8"/>
  <c r="E2423" i="8"/>
  <c r="E1801" i="8"/>
  <c r="E2318" i="8"/>
  <c r="E1673" i="8"/>
  <c r="E1616" i="8"/>
  <c r="E1530" i="8"/>
  <c r="E1183" i="8"/>
  <c r="E794" i="8"/>
  <c r="E2398" i="8"/>
  <c r="E2445" i="8"/>
  <c r="E2034" i="8"/>
  <c r="E1424" i="8"/>
  <c r="E1646" i="8"/>
  <c r="E1191" i="8"/>
  <c r="E767" i="8"/>
  <c r="E1456" i="8"/>
  <c r="E1615" i="8"/>
  <c r="E1383" i="8"/>
  <c r="E2831" i="8"/>
  <c r="E1576" i="8"/>
  <c r="E995" i="8"/>
  <c r="E862" i="8"/>
  <c r="E839" i="8"/>
  <c r="E1866" i="8"/>
  <c r="E1302" i="8"/>
  <c r="E1512" i="8"/>
  <c r="E1463" i="8"/>
  <c r="E1100" i="8"/>
  <c r="E1195" i="8"/>
  <c r="E302" i="8"/>
  <c r="E493" i="8"/>
  <c r="E816" i="8"/>
  <c r="E1056" i="8"/>
  <c r="E903" i="8"/>
  <c r="E2636" i="8"/>
  <c r="E701" i="8"/>
  <c r="E2488" i="8"/>
  <c r="E779" i="8"/>
  <c r="E429" i="8"/>
  <c r="E1508" i="8"/>
  <c r="E1048" i="8"/>
  <c r="E1226" i="8"/>
  <c r="E190" i="8"/>
  <c r="E656" i="8"/>
  <c r="E510" i="8"/>
  <c r="E597" i="8"/>
  <c r="E2544" i="8"/>
  <c r="E2403" i="8"/>
  <c r="E667" i="8"/>
  <c r="E2711" i="8"/>
  <c r="E523" i="8"/>
  <c r="E2844" i="8"/>
  <c r="E2763" i="8"/>
  <c r="E2581" i="8"/>
  <c r="E2467" i="8"/>
  <c r="E1289" i="8"/>
  <c r="E340" i="8"/>
  <c r="E880" i="8"/>
  <c r="E2731" i="8"/>
  <c r="E2708" i="8"/>
  <c r="E2616" i="8"/>
  <c r="E58" i="8"/>
  <c r="E37" i="8" l="1"/>
  <c r="P103" i="8" s="1"/>
  <c r="P104" i="8" s="1"/>
  <c r="R156" i="8"/>
  <c r="G37" i="8"/>
  <c r="G6200" i="8"/>
  <c r="G7169" i="8"/>
  <c r="G7598" i="8"/>
  <c r="G7745" i="8"/>
  <c r="G7503" i="8"/>
  <c r="G8627" i="8"/>
  <c r="I6211" i="8"/>
  <c r="G6386" i="8"/>
  <c r="G7998" i="8"/>
  <c r="G6853" i="8"/>
  <c r="G7849" i="8"/>
  <c r="G8488" i="8"/>
  <c r="G7149" i="8"/>
  <c r="G6657" i="8"/>
  <c r="G7682" i="8"/>
  <c r="G6736" i="8"/>
  <c r="G6996" i="8"/>
  <c r="G8438" i="8"/>
  <c r="G7773" i="8"/>
  <c r="G7187" i="8"/>
  <c r="I8285" i="8"/>
  <c r="G6307" i="8"/>
  <c r="G6093" i="8"/>
  <c r="G6012" i="8"/>
  <c r="G7456" i="8"/>
  <c r="G6717" i="8"/>
  <c r="G6411" i="8"/>
  <c r="I8245" i="8"/>
  <c r="G7472" i="8"/>
  <c r="G5982" i="8"/>
  <c r="G8363" i="8"/>
  <c r="G7315" i="8"/>
  <c r="G8468" i="8"/>
  <c r="G5893" i="8"/>
  <c r="G7652" i="8"/>
  <c r="G8216" i="8"/>
  <c r="G6071" i="8"/>
  <c r="G7634" i="8"/>
  <c r="G7706" i="8"/>
  <c r="G7427" i="8"/>
  <c r="G7921" i="8"/>
  <c r="G7480" i="8"/>
  <c r="G8524" i="8"/>
  <c r="G8261" i="8"/>
  <c r="G8548" i="8"/>
  <c r="G8141" i="8"/>
  <c r="G6753" i="8"/>
  <c r="G8238" i="8"/>
  <c r="G7129" i="8"/>
  <c r="G6735" i="8"/>
  <c r="G6230" i="8"/>
  <c r="G6404" i="8"/>
  <c r="G8579" i="8"/>
  <c r="G6674" i="8"/>
  <c r="G8273" i="8"/>
  <c r="G6410" i="8"/>
  <c r="G5896" i="8"/>
  <c r="G6973" i="8"/>
  <c r="G8186" i="8"/>
  <c r="G7469" i="8"/>
  <c r="G6499" i="8"/>
  <c r="G6024" i="8"/>
  <c r="G7996" i="8"/>
  <c r="G6372" i="8"/>
  <c r="G8187" i="8"/>
  <c r="G6626" i="8"/>
  <c r="G7495" i="8"/>
  <c r="G8612" i="8"/>
  <c r="G8200" i="8"/>
  <c r="G6907" i="8"/>
  <c r="G8274" i="8"/>
  <c r="G6181" i="8"/>
  <c r="G6065" i="8"/>
  <c r="I7907" i="8"/>
  <c r="G8350" i="8"/>
  <c r="I7610" i="8"/>
  <c r="G8111" i="8"/>
  <c r="G8265" i="8"/>
  <c r="G6142" i="8"/>
  <c r="G6353" i="8"/>
  <c r="G8365" i="8"/>
  <c r="G6103" i="8"/>
  <c r="I7458" i="8"/>
  <c r="G8576" i="8"/>
  <c r="I8253" i="8"/>
  <c r="G7302" i="8"/>
  <c r="G6867" i="8"/>
  <c r="G6983" i="8"/>
  <c r="G8367" i="8"/>
  <c r="I6720" i="8"/>
  <c r="G7297" i="8"/>
  <c r="G8223" i="8"/>
  <c r="G8231" i="8"/>
  <c r="G8275" i="8"/>
  <c r="G7410" i="8"/>
  <c r="G6494" i="8"/>
  <c r="G6008" i="8"/>
  <c r="G7575" i="8"/>
  <c r="G8384" i="8"/>
  <c r="G6644" i="8"/>
  <c r="G6655" i="8"/>
  <c r="G8349" i="8"/>
  <c r="G8219" i="8"/>
  <c r="G8115" i="8"/>
  <c r="G5942" i="8"/>
  <c r="G5862" i="8"/>
  <c r="G6397" i="8"/>
  <c r="G8393" i="8"/>
  <c r="I8485" i="8"/>
  <c r="G7701" i="8"/>
  <c r="G6004" i="8"/>
  <c r="G6559" i="8"/>
  <c r="G6272" i="8"/>
  <c r="G7611" i="8"/>
  <c r="G7641" i="8"/>
  <c r="G7461" i="8"/>
  <c r="G7205" i="8"/>
  <c r="G7243" i="8"/>
  <c r="G7244" i="8"/>
  <c r="G6549" i="8"/>
  <c r="G7111" i="8"/>
  <c r="G7697" i="8"/>
  <c r="G8499" i="8"/>
  <c r="G8204" i="8"/>
  <c r="G7709" i="8"/>
  <c r="G7245" i="8"/>
  <c r="G8209" i="8"/>
  <c r="G8584" i="8"/>
  <c r="G8446" i="8"/>
  <c r="G6895" i="8"/>
  <c r="G8373" i="8"/>
  <c r="G7572" i="8"/>
  <c r="G8159" i="8"/>
  <c r="G6618" i="8"/>
  <c r="G8227" i="8"/>
  <c r="G7718" i="8"/>
  <c r="G8392" i="8"/>
  <c r="G8593" i="8"/>
  <c r="G7080" i="8"/>
  <c r="G7133" i="8"/>
  <c r="G8466" i="8"/>
  <c r="G7939" i="8"/>
  <c r="G8454" i="8"/>
  <c r="G6136" i="8"/>
  <c r="G7059" i="8"/>
  <c r="G8284" i="8"/>
  <c r="G7594" i="8"/>
  <c r="G6375" i="8"/>
  <c r="G8459" i="8"/>
  <c r="G6127" i="8"/>
  <c r="G7650" i="8"/>
  <c r="G7657" i="8"/>
  <c r="I7939" i="8"/>
  <c r="G5901" i="8"/>
  <c r="G7673" i="8"/>
  <c r="I7082" i="8"/>
  <c r="G8519" i="8"/>
  <c r="G7778" i="8"/>
  <c r="G6259" i="8"/>
  <c r="G7093" i="8"/>
  <c r="G6974" i="8"/>
  <c r="G8226" i="8"/>
  <c r="G6551" i="8"/>
  <c r="G8155" i="8"/>
  <c r="G6727" i="8"/>
  <c r="G7022" i="8"/>
  <c r="G7423" i="8"/>
  <c r="G8130" i="8"/>
  <c r="G7204" i="8"/>
  <c r="G7626" i="8"/>
  <c r="G8195" i="8"/>
  <c r="G7415" i="8"/>
  <c r="G7989" i="8"/>
  <c r="G6929" i="8"/>
  <c r="G7208" i="8"/>
  <c r="G6022" i="8"/>
  <c r="G7307" i="8"/>
  <c r="G6448" i="8"/>
  <c r="G6204" i="8"/>
  <c r="I8509" i="8"/>
  <c r="I7340" i="8"/>
  <c r="G7227" i="8"/>
  <c r="G6958" i="8"/>
  <c r="G6910" i="8"/>
  <c r="G7152" i="8"/>
  <c r="G6221" i="8"/>
  <c r="G7167" i="8"/>
  <c r="I7986" i="8"/>
  <c r="G7222" i="8"/>
  <c r="G7694" i="8"/>
  <c r="G8233" i="8"/>
  <c r="G7102" i="8"/>
  <c r="G6028" i="8"/>
  <c r="G8202" i="8"/>
  <c r="G6398" i="8"/>
  <c r="G7532" i="8"/>
  <c r="I6224" i="8"/>
  <c r="G7236" i="8"/>
  <c r="G7509" i="8"/>
  <c r="G7241" i="8"/>
  <c r="G6184" i="8"/>
  <c r="G7143" i="8"/>
  <c r="G8464" i="8"/>
  <c r="G6756" i="8"/>
  <c r="I6987" i="8"/>
  <c r="G6356" i="8"/>
  <c r="G6904" i="8"/>
  <c r="G7578" i="8"/>
  <c r="G8299" i="8"/>
  <c r="G7124" i="8"/>
  <c r="G7103" i="8"/>
  <c r="G7821" i="8"/>
  <c r="I8581" i="8"/>
  <c r="G7219" i="8"/>
  <c r="G8190" i="8"/>
  <c r="G5906" i="8"/>
  <c r="G7969" i="8"/>
  <c r="G7365" i="8"/>
  <c r="G7603" i="8"/>
  <c r="G8618" i="8"/>
  <c r="G7760" i="8"/>
  <c r="I8293" i="8"/>
  <c r="I8148" i="8"/>
  <c r="G7107" i="8"/>
  <c r="G7314" i="8"/>
  <c r="G7412" i="8"/>
  <c r="I6365" i="8"/>
  <c r="G6765" i="8"/>
  <c r="G6683" i="8"/>
  <c r="G8540" i="8"/>
  <c r="G6921" i="8"/>
  <c r="G8309" i="8"/>
  <c r="G7855" i="8"/>
  <c r="G7995" i="8"/>
  <c r="G6070" i="8"/>
  <c r="G6325" i="8"/>
  <c r="G8208" i="8"/>
  <c r="G6608" i="8"/>
  <c r="G8507" i="8"/>
  <c r="G7160" i="8"/>
  <c r="G7727" i="8"/>
  <c r="G6033" i="8"/>
  <c r="G6759" i="8"/>
  <c r="G6737" i="8"/>
  <c r="G8312" i="8"/>
  <c r="I7269" i="8"/>
  <c r="G6193" i="8"/>
  <c r="G6862" i="8"/>
  <c r="G6457" i="8"/>
  <c r="G8434" i="8"/>
  <c r="G8620" i="8"/>
  <c r="I8517" i="8"/>
  <c r="G8566" i="8"/>
  <c r="G8302" i="8"/>
  <c r="G7299" i="8"/>
  <c r="G8045" i="8"/>
  <c r="I8229" i="8"/>
  <c r="G8356" i="8"/>
  <c r="G5887" i="8"/>
  <c r="G7904" i="8"/>
  <c r="G6383" i="8"/>
  <c r="G6704" i="8"/>
  <c r="G7071" i="8"/>
  <c r="G7278" i="8"/>
  <c r="G7108" i="8"/>
  <c r="G6117" i="8"/>
  <c r="G5955" i="8"/>
  <c r="G6158" i="8"/>
  <c r="G6182" i="8"/>
  <c r="G7141" i="8"/>
  <c r="G7585" i="8"/>
  <c r="G7063" i="8"/>
  <c r="G6818" i="8"/>
  <c r="G8493" i="8"/>
  <c r="G7374" i="8"/>
  <c r="G7990" i="8"/>
  <c r="G8255" i="8"/>
  <c r="G8421" i="8"/>
  <c r="I6208" i="8"/>
  <c r="G8071" i="8"/>
  <c r="G7130" i="8"/>
  <c r="G6872" i="8"/>
  <c r="G5868" i="8"/>
  <c r="G6460" i="8"/>
  <c r="G6656" i="8"/>
  <c r="G5931" i="8"/>
  <c r="G8514" i="8"/>
  <c r="G8588" i="8"/>
  <c r="G8444" i="8"/>
  <c r="G8206" i="8"/>
  <c r="G8037" i="8"/>
  <c r="G7896" i="8"/>
  <c r="G7500" i="8"/>
  <c r="G7119" i="8"/>
  <c r="G7452" i="8"/>
  <c r="G7084" i="8"/>
  <c r="G7781" i="8"/>
  <c r="G5926" i="8"/>
  <c r="G6498" i="8"/>
  <c r="G6632" i="8"/>
  <c r="G7601" i="8"/>
  <c r="G6137" i="8"/>
  <c r="G8230" i="8"/>
  <c r="G8093" i="8"/>
  <c r="G5940" i="8"/>
  <c r="G6797" i="8"/>
  <c r="G8498" i="8"/>
  <c r="G7841" i="8"/>
  <c r="G6813" i="8"/>
  <c r="G8197" i="8"/>
  <c r="G7092" i="8"/>
  <c r="G6607" i="8"/>
  <c r="G6001" i="8"/>
  <c r="G7565" i="8"/>
  <c r="G7837" i="8"/>
  <c r="G6038" i="8"/>
  <c r="G6939" i="8"/>
  <c r="G7555" i="8"/>
  <c r="G6758" i="8"/>
  <c r="G7121" i="8"/>
  <c r="G7947" i="8"/>
  <c r="G7534" i="8"/>
  <c r="G7301" i="8"/>
  <c r="G6552" i="8"/>
  <c r="G6944" i="8"/>
  <c r="G6931" i="8"/>
  <c r="G6653" i="8"/>
  <c r="G7943" i="8"/>
  <c r="G8388" i="8"/>
  <c r="G7521" i="8"/>
  <c r="G7851" i="8"/>
  <c r="G7602" i="8"/>
  <c r="G8176" i="8"/>
  <c r="G8103" i="8"/>
  <c r="G6806" i="8"/>
  <c r="G5974" i="8"/>
  <c r="G7190" i="8"/>
  <c r="G8297" i="8"/>
  <c r="G7488" i="8"/>
  <c r="G6303" i="8"/>
  <c r="G8430" i="8"/>
  <c r="G6178" i="8"/>
  <c r="G6688" i="8"/>
  <c r="G8081" i="8"/>
  <c r="G7033" i="8"/>
  <c r="G8546" i="8"/>
  <c r="G8292" i="8"/>
  <c r="G8536" i="8"/>
  <c r="G6355" i="8"/>
  <c r="G6439" i="8"/>
  <c r="G6641" i="8"/>
  <c r="G6155" i="8"/>
  <c r="G6255" i="8"/>
  <c r="G8069" i="8"/>
  <c r="G8010" i="8"/>
  <c r="G8395" i="8"/>
  <c r="G8232" i="8"/>
  <c r="G7571" i="8"/>
  <c r="G7373" i="8"/>
  <c r="G6304" i="8"/>
  <c r="G7019" i="8"/>
  <c r="G7016" i="8"/>
  <c r="G7237" i="8"/>
  <c r="G7825" i="8"/>
  <c r="G7361" i="8"/>
  <c r="G6884" i="8"/>
  <c r="G6589" i="8"/>
  <c r="G6023" i="8"/>
  <c r="G8051" i="8"/>
  <c r="G7368" i="8"/>
  <c r="G8056" i="8"/>
  <c r="G6252" i="8"/>
  <c r="G6491" i="8"/>
  <c r="G7139" i="8"/>
  <c r="G8313" i="8"/>
  <c r="G7535" i="8"/>
  <c r="G6592" i="8"/>
  <c r="G8063" i="8"/>
  <c r="G7370" i="8"/>
  <c r="G7920" i="8"/>
  <c r="G7546" i="8"/>
  <c r="G8603" i="8"/>
  <c r="G6208" i="8"/>
  <c r="K6208" i="8" s="1"/>
  <c r="G7589" i="8"/>
  <c r="G8005" i="8"/>
  <c r="G6665" i="8"/>
  <c r="G6596" i="8"/>
  <c r="G7052" i="8"/>
  <c r="G7439" i="8"/>
  <c r="G7458" i="8"/>
  <c r="G7291" i="8"/>
  <c r="G8516" i="8"/>
  <c r="G6489" i="8"/>
  <c r="G8501" i="8"/>
  <c r="G6027" i="8"/>
  <c r="G7096" i="8"/>
  <c r="G6167" i="8"/>
  <c r="G7840" i="8"/>
  <c r="G7268" i="8"/>
  <c r="G7818" i="8"/>
  <c r="G6490" i="8"/>
  <c r="G6785" i="8"/>
  <c r="G8260" i="8"/>
  <c r="G6651" i="8"/>
  <c r="G7317" i="8"/>
  <c r="G7075" i="8"/>
  <c r="G8490" i="8"/>
  <c r="G7389" i="8"/>
  <c r="G8556" i="8"/>
  <c r="G5930" i="8"/>
  <c r="G6399" i="8"/>
  <c r="G7371" i="8"/>
  <c r="G6266" i="8"/>
  <c r="G7014" i="8"/>
  <c r="G8172" i="8"/>
  <c r="G6163" i="8"/>
  <c r="G8657" i="8"/>
  <c r="G6953" i="8"/>
  <c r="G8609" i="8"/>
  <c r="G8621" i="8"/>
  <c r="G6636" i="8"/>
  <c r="G6629" i="8"/>
  <c r="G7211" i="8"/>
  <c r="G5947" i="8"/>
  <c r="G6114" i="8"/>
  <c r="G6153" i="8"/>
  <c r="G8214" i="8"/>
  <c r="G7660" i="8"/>
  <c r="G7379" i="8"/>
  <c r="G7584" i="8"/>
  <c r="G7783" i="8"/>
  <c r="G6430" i="8"/>
  <c r="G6185" i="8"/>
  <c r="G7079" i="8"/>
  <c r="G6206" i="8"/>
  <c r="G8114" i="8"/>
  <c r="G8194" i="8"/>
  <c r="G7383" i="8"/>
  <c r="G7038" i="8"/>
  <c r="G7987" i="8"/>
  <c r="G7805" i="8"/>
  <c r="G8224" i="8"/>
  <c r="G7225" i="8"/>
  <c r="G8064" i="8"/>
  <c r="G8404" i="8"/>
  <c r="G6836" i="8"/>
  <c r="G8097" i="8"/>
  <c r="G6109" i="8"/>
  <c r="G6431" i="8"/>
  <c r="G7726" i="8"/>
  <c r="G6098" i="8"/>
  <c r="G6979" i="8"/>
  <c r="G6604" i="8"/>
  <c r="G6645" i="8"/>
  <c r="G6079" i="8"/>
  <c r="G7468" i="8"/>
  <c r="G8250" i="8"/>
  <c r="G6052" i="8"/>
  <c r="G6509" i="8"/>
  <c r="G6424" i="8"/>
  <c r="G6915" i="8"/>
  <c r="G7937" i="8"/>
  <c r="G6296" i="8"/>
  <c r="G6188" i="8"/>
  <c r="G5968" i="8"/>
  <c r="G6288" i="8"/>
  <c r="G8518" i="8"/>
  <c r="G8355" i="8"/>
  <c r="G7132" i="8"/>
  <c r="G7332" i="8"/>
  <c r="G8655" i="8"/>
  <c r="G5951" i="8"/>
  <c r="G6672" i="8"/>
  <c r="G8132" i="8"/>
  <c r="G6149" i="8"/>
  <c r="G6497" i="8"/>
  <c r="G7218" i="8"/>
  <c r="G8650" i="8"/>
  <c r="G8019" i="8"/>
  <c r="G7155" i="8"/>
  <c r="G6816" i="8"/>
  <c r="G8378" i="8"/>
  <c r="G6642" i="8"/>
  <c r="G7403" i="8"/>
  <c r="G8140" i="8"/>
  <c r="G7394" i="8"/>
  <c r="G6851" i="8"/>
  <c r="G6829" i="8"/>
  <c r="G7246" i="8"/>
  <c r="G6838" i="8"/>
  <c r="G8633" i="8"/>
  <c r="G8067" i="8"/>
  <c r="G7970" i="8"/>
  <c r="G7842" i="8"/>
  <c r="G6826" i="8"/>
  <c r="G8569" i="8"/>
  <c r="G8383" i="8"/>
  <c r="G7696" i="8"/>
  <c r="G7363" i="8"/>
  <c r="G7300" i="8"/>
  <c r="G8090" i="8"/>
  <c r="G7878" i="8"/>
  <c r="G8278" i="8"/>
  <c r="G6584" i="8"/>
  <c r="G7450" i="8"/>
  <c r="G6768" i="8"/>
  <c r="G7114" i="8"/>
  <c r="G8134" i="8"/>
  <c r="G7892" i="8"/>
  <c r="G8374" i="8"/>
  <c r="G5908" i="8"/>
  <c r="G6527" i="8"/>
  <c r="G7651" i="8"/>
  <c r="G7327" i="8"/>
  <c r="G6821" i="8"/>
  <c r="G6053" i="8"/>
  <c r="G7252" i="8"/>
  <c r="G6876" i="8"/>
  <c r="G5945" i="8"/>
  <c r="G7576" i="8"/>
  <c r="G8098" i="8"/>
  <c r="G7770" i="8"/>
  <c r="G6305" i="8"/>
  <c r="G7561" i="8"/>
  <c r="G6365" i="8"/>
  <c r="G5994" i="8"/>
  <c r="G8637" i="8"/>
  <c r="G7395" i="8"/>
  <c r="G6621" i="8"/>
  <c r="G6991" i="8"/>
  <c r="G7266" i="8"/>
  <c r="G7054" i="8"/>
  <c r="G6063" i="8"/>
  <c r="G6971" i="8"/>
  <c r="G6949" i="8"/>
  <c r="G8065" i="8"/>
  <c r="G6742" i="8"/>
  <c r="G6111" i="8"/>
  <c r="G7024" i="8"/>
  <c r="G8577" i="8"/>
  <c r="G8354" i="8"/>
  <c r="G6679" i="8"/>
  <c r="G6518" i="8"/>
  <c r="G8580" i="8"/>
  <c r="G6083" i="8"/>
  <c r="G6536" i="8"/>
  <c r="G6394" i="8"/>
  <c r="G6323" i="8"/>
  <c r="I8205" i="8"/>
  <c r="I8608" i="8"/>
  <c r="I7569" i="8"/>
  <c r="I6341" i="8"/>
  <c r="I7433" i="8"/>
  <c r="I6667" i="8"/>
  <c r="I8189" i="8"/>
  <c r="I7085" i="8"/>
  <c r="I6465" i="8"/>
  <c r="I6419" i="8"/>
  <c r="I6195" i="8"/>
  <c r="I7852" i="8"/>
  <c r="I7594" i="8"/>
  <c r="I5897" i="8"/>
  <c r="I5913" i="8"/>
  <c r="I7836" i="8"/>
  <c r="I6651" i="8"/>
  <c r="I8549" i="8"/>
  <c r="I8269" i="8"/>
  <c r="I7954" i="8"/>
  <c r="I7778" i="8"/>
  <c r="I8317" i="8"/>
  <c r="I6172" i="8"/>
  <c r="I6268" i="8"/>
  <c r="I7436" i="8"/>
  <c r="I6794" i="8"/>
  <c r="I8397" i="8"/>
  <c r="I7004" i="8"/>
  <c r="I6278" i="8"/>
  <c r="I8494" i="8"/>
  <c r="I6329" i="8"/>
  <c r="I5980" i="8"/>
  <c r="I8140" i="8"/>
  <c r="G7782" i="8"/>
  <c r="G6720" i="8"/>
  <c r="G5879" i="8"/>
  <c r="G8532" i="8"/>
  <c r="G8032" i="8"/>
  <c r="G8333" i="8"/>
  <c r="G6116" i="8"/>
  <c r="G5894" i="8"/>
  <c r="G7971" i="8"/>
  <c r="G8319" i="8"/>
  <c r="G7020" i="8"/>
  <c r="G6233" i="8"/>
  <c r="I7728" i="8"/>
  <c r="G8387" i="8"/>
  <c r="G7702" i="8"/>
  <c r="G8035" i="8"/>
  <c r="G8526" i="8"/>
  <c r="G6858" i="8"/>
  <c r="G6492" i="8"/>
  <c r="G7550" i="8"/>
  <c r="G6824" i="8"/>
  <c r="G6769" i="8"/>
  <c r="I7899" i="8"/>
  <c r="G7916" i="8"/>
  <c r="G7140" i="8"/>
  <c r="G6920" i="8"/>
  <c r="G7867" i="8"/>
  <c r="I7867" i="8"/>
  <c r="G7730" i="8"/>
  <c r="I8181" i="8"/>
  <c r="G8316" i="8"/>
  <c r="I8237" i="8"/>
  <c r="I8261" i="8"/>
  <c r="G7462" i="8"/>
  <c r="G8423" i="8"/>
  <c r="G6072" i="8"/>
  <c r="G8641" i="8"/>
  <c r="G6101" i="8"/>
  <c r="G6516" i="8"/>
  <c r="G7381" i="8"/>
  <c r="G6956" i="8"/>
  <c r="G6064" i="8"/>
  <c r="G7548" i="8"/>
  <c r="G6271" i="8"/>
  <c r="I6140" i="8"/>
  <c r="G6954" i="8"/>
  <c r="G5863" i="8"/>
  <c r="G6381" i="8"/>
  <c r="G7293" i="8"/>
  <c r="G7375" i="8"/>
  <c r="G7948" i="8"/>
  <c r="G8135" i="8"/>
  <c r="G8179" i="8"/>
  <c r="G7919" i="8"/>
  <c r="G7091" i="8"/>
  <c r="G6220" i="8"/>
  <c r="G5985" i="8"/>
  <c r="G7031" i="8"/>
  <c r="G6744" i="8"/>
  <c r="G7078" i="8"/>
  <c r="I7652" i="8"/>
  <c r="I7667" i="8"/>
  <c r="I5988" i="8"/>
  <c r="I7332" i="8"/>
  <c r="G7662" i="8"/>
  <c r="G7743" i="8"/>
  <c r="G7983" i="8"/>
  <c r="G8481" i="8"/>
  <c r="G8433" i="8"/>
  <c r="G6263" i="8"/>
  <c r="G5874" i="8"/>
  <c r="G7257" i="8"/>
  <c r="G6707" i="8"/>
  <c r="G6696" i="8"/>
  <c r="G8009" i="8"/>
  <c r="G7610" i="8"/>
  <c r="G8055" i="8"/>
  <c r="G7442" i="8"/>
  <c r="G8248" i="8"/>
  <c r="G6916" i="8"/>
  <c r="G6699" i="8"/>
  <c r="G7656" i="8"/>
  <c r="G6131" i="8"/>
  <c r="G6057" i="8"/>
  <c r="G6126" i="8"/>
  <c r="I7538" i="8"/>
  <c r="G7857" i="8"/>
  <c r="I6100" i="8"/>
  <c r="I6179" i="8"/>
  <c r="G6995" i="8"/>
  <c r="G6578" i="8"/>
  <c r="G6335" i="8"/>
  <c r="G7486" i="8"/>
  <c r="G8198" i="8"/>
  <c r="G8237" i="8"/>
  <c r="G6905" i="8"/>
  <c r="G6139" i="8"/>
  <c r="G7027" i="8"/>
  <c r="G6338" i="8"/>
  <c r="G6612" i="8"/>
  <c r="G6814" i="8"/>
  <c r="G8146" i="8"/>
  <c r="G8168" i="8"/>
  <c r="G7795" i="8"/>
  <c r="G6354" i="8"/>
  <c r="G6522" i="8"/>
  <c r="G6256" i="8"/>
  <c r="G6429" i="8"/>
  <c r="I8459" i="8"/>
  <c r="I8589" i="8"/>
  <c r="G8131" i="8"/>
  <c r="G7006" i="8"/>
  <c r="G8301" i="8"/>
  <c r="G6301" i="8"/>
  <c r="G6541" i="8"/>
  <c r="G7877" i="8"/>
  <c r="G6883" i="8"/>
  <c r="I8310" i="8"/>
  <c r="I8063" i="8"/>
  <c r="I6918" i="8"/>
  <c r="G6997" i="8"/>
  <c r="I6842" i="8"/>
  <c r="G7026" i="8"/>
  <c r="G6860" i="8"/>
  <c r="I7620" i="8"/>
  <c r="I8558" i="8"/>
  <c r="G7336" i="8"/>
  <c r="I5953" i="8"/>
  <c r="I6796" i="8"/>
  <c r="G7559" i="8"/>
  <c r="G6086" i="8"/>
  <c r="G7761" i="8"/>
  <c r="G6249" i="8"/>
  <c r="G7579" i="8"/>
  <c r="G7659" i="8"/>
  <c r="G8244" i="8"/>
  <c r="G8533" i="8"/>
  <c r="G5948" i="8"/>
  <c r="G6179" i="8"/>
  <c r="G6166" i="8"/>
  <c r="G6635" i="8"/>
  <c r="G8572" i="8"/>
  <c r="G6739" i="8"/>
  <c r="G7744" i="8"/>
  <c r="G6722" i="8"/>
  <c r="G8054" i="8"/>
  <c r="G6748" i="8"/>
  <c r="G8420" i="8"/>
  <c r="G6978" i="8"/>
  <c r="G7951" i="8"/>
  <c r="G7627" i="8"/>
  <c r="G6834" i="8"/>
  <c r="G8026" i="8"/>
  <c r="I7875" i="8"/>
  <c r="G6870" i="8"/>
  <c r="G6242" i="8"/>
  <c r="G6599" i="8"/>
  <c r="I7301" i="8"/>
  <c r="G6573" i="8"/>
  <c r="G8107" i="8"/>
  <c r="G8435" i="8"/>
  <c r="G8047" i="8"/>
  <c r="G6016" i="8"/>
  <c r="G6371" i="8"/>
  <c r="G7617" i="8"/>
  <c r="G8181" i="8"/>
  <c r="K8181" i="8" s="1"/>
  <c r="G6842" i="8"/>
  <c r="G8512" i="8"/>
  <c r="G7691" i="8"/>
  <c r="G7407" i="8"/>
  <c r="G7382" i="8"/>
  <c r="G7581" i="8"/>
  <c r="G7100" i="8"/>
  <c r="G5941" i="8"/>
  <c r="G7621" i="8"/>
  <c r="G7742" i="8"/>
  <c r="G7191" i="8"/>
  <c r="G7076" i="8"/>
  <c r="G6855" i="8"/>
  <c r="G7473" i="8"/>
  <c r="G6009" i="8"/>
  <c r="G6214" i="8"/>
  <c r="G8318" i="8"/>
  <c r="G7757" i="8"/>
  <c r="G8125" i="8"/>
  <c r="G7062" i="8"/>
  <c r="G7615" i="8"/>
  <c r="G6965" i="8"/>
  <c r="G6563" i="8"/>
  <c r="G5944" i="8"/>
  <c r="G6764" i="8"/>
  <c r="G7487" i="8"/>
  <c r="G8528" i="8"/>
  <c r="G6310" i="8"/>
  <c r="G6749" i="8"/>
  <c r="G7464" i="8"/>
  <c r="G7560" i="8"/>
  <c r="G7455" i="8"/>
  <c r="G7476" i="8"/>
  <c r="G7526" i="8"/>
  <c r="G7931" i="8"/>
  <c r="G7993" i="8"/>
  <c r="G8390" i="8"/>
  <c r="G8364" i="8"/>
  <c r="G8225" i="8"/>
  <c r="G7049" i="8"/>
  <c r="G5861" i="8"/>
  <c r="G8530" i="8"/>
  <c r="G7322" i="8"/>
  <c r="G8160" i="8"/>
  <c r="G7145" i="8"/>
  <c r="G5966" i="8"/>
  <c r="G7232" i="8"/>
  <c r="G6825" i="8"/>
  <c r="G6199" i="8"/>
  <c r="G7122" i="8"/>
  <c r="G6021" i="8"/>
  <c r="G6693" i="8"/>
  <c r="G6487" i="8"/>
  <c r="G6773" i="8"/>
  <c r="G6089" i="8"/>
  <c r="G6692" i="8"/>
  <c r="G6650" i="8"/>
  <c r="G7451" i="8"/>
  <c r="G7677" i="8"/>
  <c r="G6040" i="8"/>
  <c r="I8277" i="8"/>
  <c r="I8544" i="8"/>
  <c r="I8221" i="8"/>
  <c r="I7860" i="8"/>
  <c r="I8318" i="8"/>
  <c r="G5554" i="8"/>
  <c r="G7553" i="8"/>
  <c r="G7593" i="8"/>
  <c r="G7636" i="8"/>
  <c r="G7725" i="8"/>
  <c r="G7789" i="8"/>
  <c r="G7952" i="8"/>
  <c r="G7871" i="8"/>
  <c r="G7804" i="8"/>
  <c r="G7806" i="8"/>
  <c r="G8038" i="8"/>
  <c r="G7600" i="8"/>
  <c r="G8377" i="8"/>
  <c r="G8046" i="8"/>
  <c r="G8411" i="8"/>
  <c r="G8166" i="8"/>
  <c r="G8343" i="8"/>
  <c r="G8592" i="8"/>
  <c r="G8402" i="8"/>
  <c r="G8622" i="8"/>
  <c r="G8611" i="8"/>
  <c r="G7044" i="8"/>
  <c r="G7165" i="8"/>
  <c r="G6967" i="8"/>
  <c r="G7098" i="8"/>
  <c r="G8602" i="8"/>
  <c r="G7309" i="8"/>
  <c r="G7820" i="8"/>
  <c r="G6191" i="8"/>
  <c r="G6993" i="8"/>
  <c r="G5858" i="8"/>
  <c r="G6041" i="8"/>
  <c r="G6347" i="8"/>
  <c r="G5866" i="8"/>
  <c r="G6723" i="8"/>
  <c r="G6156" i="8"/>
  <c r="G8509" i="8"/>
  <c r="G6751" i="8"/>
  <c r="G6453" i="8"/>
  <c r="G6669" i="8"/>
  <c r="G6702" i="8"/>
  <c r="G6095" i="8"/>
  <c r="G6648" i="8"/>
  <c r="G6733" i="8"/>
  <c r="G5996" i="8"/>
  <c r="G8555" i="8"/>
  <c r="G8137" i="8"/>
  <c r="G8644" i="8"/>
  <c r="G8180" i="8"/>
  <c r="G8295" i="8"/>
  <c r="G7885" i="8"/>
  <c r="G7460" i="8"/>
  <c r="G7797" i="8"/>
  <c r="G7545" i="8"/>
  <c r="G8398" i="8"/>
  <c r="G7834" i="8"/>
  <c r="G8456" i="8"/>
  <c r="G7843" i="8"/>
  <c r="G6891" i="8"/>
  <c r="G6777" i="8"/>
  <c r="G8004" i="8"/>
  <c r="G6531" i="8"/>
  <c r="G6440" i="8"/>
  <c r="G7625" i="8"/>
  <c r="G7057" i="8"/>
  <c r="G8105" i="8"/>
  <c r="G7386" i="8"/>
  <c r="G6034" i="8"/>
  <c r="G5979" i="8"/>
  <c r="G6885" i="8"/>
  <c r="G7483" i="8"/>
  <c r="G5910" i="8"/>
  <c r="G6630" i="8"/>
  <c r="G6868" i="8"/>
  <c r="G6908" i="8"/>
  <c r="G6025" i="8"/>
  <c r="G6106" i="8"/>
  <c r="G7409" i="8"/>
  <c r="G6481" i="8"/>
  <c r="G6129" i="8"/>
  <c r="G7115" i="8"/>
  <c r="G6810" i="8"/>
  <c r="G7538" i="8"/>
  <c r="G7474" i="8"/>
  <c r="G8060" i="8"/>
  <c r="G8353" i="8"/>
  <c r="G8129" i="8"/>
  <c r="G7005" i="8"/>
  <c r="G7045" i="8"/>
  <c r="G5973" i="8"/>
  <c r="G8480" i="8"/>
  <c r="G7177" i="8"/>
  <c r="G7350" i="8"/>
  <c r="G6209" i="8"/>
  <c r="G5967" i="8"/>
  <c r="G6790" i="8"/>
  <c r="G6241" i="8"/>
  <c r="G6946" i="8"/>
  <c r="G8215" i="8"/>
  <c r="G7922" i="8"/>
  <c r="G8192" i="8"/>
  <c r="G7065" i="8"/>
  <c r="G7101" i="8"/>
  <c r="G7570" i="8"/>
  <c r="G7435" i="8"/>
  <c r="G7965" i="8"/>
  <c r="G6219" i="8"/>
  <c r="G6452" i="8"/>
  <c r="G7466" i="8"/>
  <c r="G8290" i="8"/>
  <c r="G7957" i="8"/>
  <c r="G6451" i="8"/>
  <c r="G7557" i="8"/>
  <c r="G8075" i="8"/>
  <c r="G8174" i="8"/>
  <c r="G8241" i="8"/>
  <c r="G6245" i="8"/>
  <c r="G7282" i="8"/>
  <c r="G6020" i="8"/>
  <c r="G6628" i="8"/>
  <c r="G6511" i="8"/>
  <c r="G6941" i="8"/>
  <c r="G6613" i="8"/>
  <c r="G6376" i="8"/>
  <c r="G6293" i="8"/>
  <c r="G8539" i="8"/>
  <c r="G7767" i="8"/>
  <c r="G8619" i="8"/>
  <c r="G8403" i="8"/>
  <c r="G7112" i="8"/>
  <c r="G7329" i="8"/>
  <c r="G7568" i="8"/>
  <c r="G7030" i="8"/>
  <c r="G8304" i="8"/>
  <c r="G6264" i="8"/>
  <c r="G6987" i="8"/>
  <c r="G7860" i="8"/>
  <c r="G7366" i="8"/>
  <c r="G7596" i="8"/>
  <c r="G7604" i="8"/>
  <c r="G7750" i="8"/>
  <c r="G7798" i="8"/>
  <c r="G7956" i="8"/>
  <c r="G7889" i="8"/>
  <c r="G7893" i="8"/>
  <c r="G7822" i="8"/>
  <c r="G7790" i="8"/>
  <c r="G7780" i="8"/>
  <c r="G7903" i="8"/>
  <c r="G7974" i="8"/>
  <c r="G8262" i="8"/>
  <c r="G7796" i="8"/>
  <c r="G8381" i="8"/>
  <c r="G8401" i="8"/>
  <c r="G8601" i="8"/>
  <c r="G8451" i="8"/>
  <c r="G8638" i="8"/>
  <c r="G8527" i="8"/>
  <c r="G8474" i="8"/>
  <c r="G8153" i="8"/>
  <c r="G8545" i="8"/>
  <c r="G7004" i="8"/>
  <c r="G6879" i="8"/>
  <c r="G7311" i="8"/>
  <c r="G6094" i="8"/>
  <c r="G5889" i="8"/>
  <c r="G6197" i="8"/>
  <c r="G7002" i="8"/>
  <c r="G6056" i="8"/>
  <c r="G8597" i="8"/>
  <c r="G7325" i="8"/>
  <c r="G8269" i="8"/>
  <c r="G5988" i="8"/>
  <c r="G5902" i="8"/>
  <c r="G6933" i="8"/>
  <c r="G7221" i="8"/>
  <c r="G6493" i="8"/>
  <c r="G6725" i="8"/>
  <c r="G7009" i="8"/>
  <c r="G6222" i="8"/>
  <c r="G6767" i="8"/>
  <c r="G5890" i="8"/>
  <c r="G6501" i="8"/>
  <c r="G7341" i="8"/>
  <c r="G6706" i="8"/>
  <c r="G6828" i="8"/>
  <c r="G6195" i="8"/>
  <c r="G6619" i="8"/>
  <c r="G6718" i="8"/>
  <c r="G6148" i="8"/>
  <c r="G8256" i="8"/>
  <c r="G7692" i="8"/>
  <c r="G7479" i="8"/>
  <c r="G6940" i="8"/>
  <c r="G8068" i="8"/>
  <c r="G7378" i="8"/>
  <c r="G7253" i="8"/>
  <c r="G7786" i="8"/>
  <c r="G7198" i="8"/>
  <c r="G8310" i="8"/>
  <c r="G7475" i="8"/>
  <c r="G6808" i="8"/>
  <c r="G7453" i="8"/>
  <c r="G7017" i="8"/>
  <c r="G6412" i="8"/>
  <c r="G7859" i="8"/>
  <c r="G7284" i="8"/>
  <c r="G6542" i="8"/>
  <c r="G6875" i="8"/>
  <c r="G6486" i="8"/>
  <c r="G6176" i="8"/>
  <c r="G5964" i="8"/>
  <c r="G6792" i="8"/>
  <c r="G7207" i="8"/>
  <c r="G6258" i="8"/>
  <c r="G5983" i="8"/>
  <c r="G7491" i="8"/>
  <c r="G6473" i="8"/>
  <c r="G6507" i="8"/>
  <c r="G6331" i="8"/>
  <c r="G5932" i="8"/>
  <c r="G7542" i="8"/>
  <c r="G7447" i="8"/>
  <c r="G7399" i="8"/>
  <c r="G7655" i="8"/>
  <c r="G7787" i="8"/>
  <c r="G7963" i="8"/>
  <c r="G8039" i="8"/>
  <c r="G8182" i="8"/>
  <c r="G8257" i="8"/>
  <c r="G8259" i="8"/>
  <c r="G8249" i="8"/>
  <c r="G8061" i="8"/>
  <c r="G7058" i="8"/>
  <c r="G8465" i="8"/>
  <c r="G7055" i="8"/>
  <c r="G8043" i="8"/>
  <c r="G7240" i="8"/>
  <c r="G6174" i="8"/>
  <c r="G6741" i="8"/>
  <c r="G6533" i="8"/>
  <c r="G6013" i="8"/>
  <c r="G7171" i="8"/>
  <c r="G8306" i="8"/>
  <c r="G7681" i="8"/>
  <c r="G7940" i="8"/>
  <c r="G7946" i="8"/>
  <c r="G7011" i="8"/>
  <c r="G7544" i="8"/>
  <c r="G7901" i="8"/>
  <c r="G6538" i="8"/>
  <c r="G6917" i="8"/>
  <c r="G6581" i="8"/>
  <c r="G7900" i="8"/>
  <c r="G6125" i="8"/>
  <c r="G6800" i="8"/>
  <c r="G6275" i="8"/>
  <c r="G7779" i="8"/>
  <c r="G6150" i="8"/>
  <c r="G7433" i="8"/>
  <c r="G8018" i="8"/>
  <c r="G8305" i="8"/>
  <c r="G8413" i="8"/>
  <c r="G8285" i="8"/>
  <c r="G8567" i="8"/>
  <c r="G6927" i="8"/>
  <c r="G7269" i="8"/>
  <c r="G6005" i="8"/>
  <c r="G6211" i="8"/>
  <c r="G6077" i="8"/>
  <c r="G6321" i="8"/>
  <c r="G6820" i="8"/>
  <c r="G6031" i="8"/>
  <c r="G8616" i="8"/>
  <c r="G7924" i="8"/>
  <c r="G8109" i="8"/>
  <c r="G6964" i="8"/>
  <c r="G7353" i="8"/>
  <c r="G7552" i="8"/>
  <c r="G6695" i="8"/>
  <c r="G6122" i="8"/>
  <c r="G6962" i="8"/>
  <c r="G7665" i="8"/>
  <c r="G6299" i="8"/>
  <c r="G7364" i="8"/>
  <c r="G6544" i="8"/>
  <c r="G5859" i="8"/>
  <c r="G7060" i="8"/>
  <c r="G5995" i="8"/>
  <c r="G7454" i="8"/>
  <c r="G7751" i="8"/>
  <c r="G7733" i="8"/>
  <c r="G7397" i="8"/>
  <c r="G8161" i="8"/>
  <c r="G8338" i="8"/>
  <c r="G8066" i="8"/>
  <c r="G8656" i="8"/>
  <c r="G8614" i="8"/>
  <c r="G7081" i="8"/>
  <c r="G6118" i="8"/>
  <c r="G6177" i="8"/>
  <c r="G5950" i="8"/>
  <c r="G6032" i="8"/>
  <c r="G6483" i="8"/>
  <c r="G6795" i="8"/>
  <c r="G6844" i="8"/>
  <c r="G6419" i="8"/>
  <c r="G8133" i="8"/>
  <c r="G8124" i="8"/>
  <c r="G8013" i="8"/>
  <c r="G7874" i="8"/>
  <c r="G7905" i="8"/>
  <c r="G6902" i="8"/>
  <c r="G7279" i="8"/>
  <c r="G6484" i="8"/>
  <c r="G6554" i="8"/>
  <c r="G6662" i="8"/>
  <c r="G6675" i="8"/>
  <c r="G6640" i="8"/>
  <c r="G7416" i="8"/>
  <c r="G7608" i="8"/>
  <c r="G7669" i="8"/>
  <c r="G7424" i="8"/>
  <c r="G7902" i="8"/>
  <c r="G7912" i="8"/>
  <c r="G8084" i="8"/>
  <c r="G7823" i="8"/>
  <c r="G7911" i="8"/>
  <c r="G8023" i="8"/>
  <c r="G8270" i="8"/>
  <c r="G7954" i="8"/>
  <c r="G8429" i="8"/>
  <c r="G8193" i="8"/>
  <c r="G8014" i="8"/>
  <c r="G8457" i="8"/>
  <c r="G8461" i="8"/>
  <c r="G8495" i="8"/>
  <c r="G8551" i="8"/>
  <c r="G6869" i="8"/>
  <c r="G7174" i="8"/>
  <c r="G7041" i="8"/>
  <c r="G6914" i="8"/>
  <c r="G8547" i="8"/>
  <c r="G5909" i="8"/>
  <c r="G6061" i="8"/>
  <c r="G8646" i="8"/>
  <c r="G8605" i="8"/>
  <c r="G7008" i="8"/>
  <c r="G7286" i="8"/>
  <c r="G6771" i="8"/>
  <c r="G6622" i="8"/>
  <c r="G7137" i="8"/>
  <c r="G6957" i="8"/>
  <c r="G6243" i="8"/>
  <c r="G6550" i="8"/>
  <c r="G6697" i="8"/>
  <c r="G6042" i="8"/>
  <c r="G6726" i="8"/>
  <c r="G6837" i="8"/>
  <c r="G6239" i="8"/>
  <c r="G6638" i="8"/>
  <c r="G7333" i="8"/>
  <c r="G6787" i="8"/>
  <c r="G6168" i="8"/>
  <c r="G8389" i="8"/>
  <c r="G8240" i="8"/>
  <c r="G8594" i="8"/>
  <c r="G8210" i="8"/>
  <c r="G8073" i="8"/>
  <c r="G8589" i="8"/>
  <c r="G8087" i="8"/>
  <c r="G8271" i="8"/>
  <c r="G7850" i="8"/>
  <c r="G8264" i="8"/>
  <c r="G7470" i="8"/>
  <c r="G8400" i="8"/>
  <c r="G7910" i="8"/>
  <c r="G7715" i="8"/>
  <c r="G8523" i="8"/>
  <c r="G7136" i="8"/>
  <c r="G7967" i="8"/>
  <c r="G7906" i="8"/>
  <c r="G6861" i="8"/>
  <c r="G6414" i="8"/>
  <c r="G7858" i="8"/>
  <c r="G6593" i="8"/>
  <c r="G6521" i="8"/>
  <c r="G6026" i="8"/>
  <c r="G6030" i="8"/>
  <c r="G6164" i="8"/>
  <c r="G8017" i="8"/>
  <c r="G6776" i="8"/>
  <c r="G6075" i="8"/>
  <c r="G5876" i="8"/>
  <c r="G7440" i="8"/>
  <c r="G7645" i="8"/>
  <c r="G7678" i="8"/>
  <c r="G7735" i="8"/>
  <c r="G7663" i="8"/>
  <c r="G7516" i="8"/>
  <c r="G8116" i="8"/>
  <c r="G8171" i="8"/>
  <c r="G8345" i="8"/>
  <c r="G8331" i="8"/>
  <c r="G8253" i="8"/>
  <c r="G7966" i="8"/>
  <c r="G8415" i="8"/>
  <c r="G8565" i="8"/>
  <c r="G8647" i="8"/>
  <c r="G8549" i="8"/>
  <c r="G8281" i="8"/>
  <c r="G8022" i="8"/>
  <c r="G8486" i="8"/>
  <c r="G7118" i="8"/>
  <c r="G7048" i="8"/>
  <c r="G7836" i="8"/>
  <c r="K7836" i="8" s="1"/>
  <c r="G5965" i="8"/>
  <c r="G6120" i="8"/>
  <c r="G5980" i="8"/>
  <c r="G6171" i="8"/>
  <c r="G7290" i="8"/>
  <c r="G6037" i="8"/>
  <c r="G6721" i="8"/>
  <c r="G6401" i="8"/>
  <c r="G6470" i="8"/>
  <c r="G6664" i="8"/>
  <c r="G7289" i="8"/>
  <c r="G6285" i="8"/>
  <c r="G6382" i="8"/>
  <c r="G6812" i="8"/>
  <c r="G6781" i="8"/>
  <c r="G6393" i="8"/>
  <c r="G6854" i="8"/>
  <c r="G6710" i="8"/>
  <c r="G7811" i="8"/>
  <c r="G8036" i="8"/>
  <c r="G8296" i="8"/>
  <c r="G8242" i="8"/>
  <c r="G7973" i="8"/>
  <c r="G8399" i="8"/>
  <c r="G7977" i="8"/>
  <c r="G7674" i="8"/>
  <c r="G7420" i="8"/>
  <c r="G7193" i="8"/>
  <c r="G7909" i="8"/>
  <c r="G7577" i="8"/>
  <c r="G7321" i="8"/>
  <c r="G7104" i="8"/>
  <c r="G7936" i="8"/>
  <c r="G7729" i="8"/>
  <c r="G7040" i="8"/>
  <c r="G6728" i="8"/>
  <c r="G6534" i="8"/>
  <c r="G8118" i="8"/>
  <c r="G6530" i="8"/>
  <c r="G6841" i="8"/>
  <c r="G6336" i="8"/>
  <c r="G6003" i="8"/>
  <c r="G7915" i="8"/>
  <c r="G7498" i="8"/>
  <c r="G6406" i="8"/>
  <c r="G6508" i="8"/>
  <c r="G6227" i="8"/>
  <c r="G5970" i="8"/>
  <c r="G6236" i="8"/>
  <c r="G7558" i="8"/>
  <c r="G8048" i="8"/>
  <c r="G8417" i="8"/>
  <c r="G8099" i="8"/>
  <c r="G7000" i="8"/>
  <c r="G8494" i="8"/>
  <c r="G7151" i="8"/>
  <c r="G5935" i="8"/>
  <c r="G5990" i="8"/>
  <c r="G5998" i="8"/>
  <c r="G7310" i="8"/>
  <c r="G6827" i="8"/>
  <c r="G6341" i="8"/>
  <c r="G6408" i="8"/>
  <c r="G7981" i="8"/>
  <c r="G7914" i="8"/>
  <c r="G7261" i="8"/>
  <c r="G6754" i="8"/>
  <c r="G7648" i="8"/>
  <c r="G8276" i="8"/>
  <c r="G5999" i="8"/>
  <c r="G7736" i="8"/>
  <c r="G6352" i="8"/>
  <c r="G8218" i="8"/>
  <c r="G8150" i="8"/>
  <c r="G5888" i="8"/>
  <c r="G7123" i="8"/>
  <c r="G7404" i="8"/>
  <c r="G8006" i="8"/>
  <c r="G8152" i="8"/>
  <c r="G8291" i="8"/>
  <c r="G7929" i="8"/>
  <c r="G8277" i="8"/>
  <c r="G7095" i="8"/>
  <c r="G7077" i="8"/>
  <c r="G6151" i="8"/>
  <c r="G7340" i="8"/>
  <c r="G6014" i="8"/>
  <c r="G6477" i="8"/>
  <c r="G6606" i="8"/>
  <c r="G6409" i="8"/>
  <c r="G6757" i="8"/>
  <c r="G6413" i="8"/>
  <c r="G8091" i="8"/>
  <c r="G8427" i="8"/>
  <c r="G7010" i="8"/>
  <c r="G7891" i="8"/>
  <c r="G7961" i="8"/>
  <c r="G6458" i="8"/>
  <c r="G6863" i="8"/>
  <c r="G6217" i="8"/>
  <c r="G5961" i="8"/>
  <c r="G5946" i="8"/>
  <c r="G6251" i="8"/>
  <c r="G7752" i="8"/>
  <c r="G7506" i="8"/>
  <c r="G7514" i="8"/>
  <c r="G7484" i="8"/>
  <c r="G7667" i="8"/>
  <c r="G7815" i="8"/>
  <c r="G7631" i="8"/>
  <c r="G8044" i="8"/>
  <c r="G7541" i="8"/>
  <c r="G8361" i="8"/>
  <c r="G8467" i="8"/>
  <c r="G8541" i="8"/>
  <c r="G8471" i="8"/>
  <c r="G8409" i="8"/>
  <c r="G7117" i="8"/>
  <c r="G7159" i="8"/>
  <c r="G7272" i="8"/>
  <c r="G6007" i="8"/>
  <c r="G6216" i="8"/>
  <c r="G6082" i="8"/>
  <c r="G6845" i="8"/>
  <c r="G6010" i="8"/>
  <c r="G6326" i="8"/>
  <c r="G6843" i="8"/>
  <c r="G6418" i="8"/>
  <c r="G7343" i="8"/>
  <c r="G7813" i="8"/>
  <c r="G8110" i="8"/>
  <c r="G7547" i="8"/>
  <c r="G7605" i="8"/>
  <c r="G7793" i="8"/>
  <c r="G8234" i="8"/>
  <c r="G7099" i="8"/>
  <c r="G7251" i="8"/>
  <c r="G7362" i="8"/>
  <c r="G6313" i="8"/>
  <c r="G7643" i="8"/>
  <c r="G7630" i="8"/>
  <c r="G7833" i="8"/>
  <c r="G7862" i="8"/>
  <c r="G7848" i="8"/>
  <c r="G8070" i="8"/>
  <c r="G7934" i="8"/>
  <c r="G8076" i="8"/>
  <c r="G8173" i="8"/>
  <c r="G8442" i="8"/>
  <c r="G8079" i="8"/>
  <c r="G8615" i="8"/>
  <c r="G8473" i="8"/>
  <c r="G8558" i="8"/>
  <c r="G7083" i="8"/>
  <c r="G7189" i="8"/>
  <c r="G7153" i="8"/>
  <c r="G7043" i="8"/>
  <c r="G7351" i="8"/>
  <c r="G8591" i="8"/>
  <c r="G5976" i="8"/>
  <c r="G7097" i="8"/>
  <c r="G5905" i="8"/>
  <c r="G7356" i="8"/>
  <c r="G6048" i="8"/>
  <c r="G7223" i="8"/>
  <c r="G6514" i="8"/>
  <c r="G6774" i="8"/>
  <c r="G6652" i="8"/>
  <c r="G7157" i="8"/>
  <c r="G6269" i="8"/>
  <c r="G7015" i="8"/>
  <c r="G6250" i="8"/>
  <c r="G6786" i="8"/>
  <c r="G6147" i="8"/>
  <c r="G6132" i="8"/>
  <c r="G6731" i="8"/>
  <c r="G6716" i="8"/>
  <c r="G6423" i="8"/>
  <c r="G6689" i="8"/>
  <c r="G6782" i="8"/>
  <c r="G6712" i="8"/>
  <c r="G6766" i="8"/>
  <c r="G8371" i="8"/>
  <c r="G8571" i="8"/>
  <c r="G8557" i="8"/>
  <c r="G7810" i="8"/>
  <c r="G7402" i="8"/>
  <c r="G7377" i="8"/>
  <c r="G7131" i="8"/>
  <c r="G8263" i="8"/>
  <c r="G7720" i="8"/>
  <c r="G6740" i="8"/>
  <c r="G7436" i="8"/>
  <c r="G6955" i="8"/>
  <c r="G6832" i="8"/>
  <c r="G6270" i="8"/>
  <c r="G7021" i="8"/>
  <c r="G7396" i="8"/>
  <c r="G6287" i="8"/>
  <c r="G5903" i="8"/>
  <c r="G6416" i="8"/>
  <c r="G6380" i="8"/>
  <c r="G8654" i="8"/>
  <c r="G5878" i="8"/>
  <c r="G5953" i="8"/>
  <c r="G6284" i="8"/>
  <c r="G6555" i="8"/>
  <c r="G6738" i="8"/>
  <c r="G8447" i="8"/>
  <c r="G5867" i="8"/>
  <c r="G7428" i="8"/>
  <c r="G7247" i="8"/>
  <c r="G5895" i="8"/>
  <c r="G6793" i="8"/>
  <c r="G7803" i="8"/>
  <c r="G6405" i="8"/>
  <c r="G7199" i="8"/>
  <c r="G8040" i="8"/>
  <c r="G6456" i="8"/>
  <c r="G7431" i="8"/>
  <c r="G7438" i="8"/>
  <c r="G7612" i="8"/>
  <c r="G7685" i="8"/>
  <c r="G7724" i="8"/>
  <c r="G8351" i="8"/>
  <c r="G7978" i="8"/>
  <c r="G8554" i="8"/>
  <c r="G7125" i="8"/>
  <c r="G6050" i="8"/>
  <c r="G6600" i="8"/>
  <c r="G7259" i="8"/>
  <c r="G7318" i="8"/>
  <c r="G6852" i="8"/>
  <c r="G8607" i="8"/>
  <c r="G7274" i="8"/>
  <c r="G7056" i="8"/>
  <c r="G7698" i="8"/>
  <c r="G8511" i="8"/>
  <c r="G7163" i="8"/>
  <c r="G8460" i="8"/>
  <c r="G6752" i="8"/>
  <c r="G6279" i="8"/>
  <c r="G7090" i="8"/>
  <c r="G6467" i="8"/>
  <c r="G6643" i="8"/>
  <c r="G6247" i="8"/>
  <c r="G6196" i="8"/>
  <c r="G7482" i="8"/>
  <c r="G6320" i="8"/>
  <c r="G6899" i="8"/>
  <c r="G6133" i="8"/>
  <c r="G6011" i="8"/>
  <c r="G7551" i="8"/>
  <c r="G7478" i="8"/>
  <c r="G7448" i="8"/>
  <c r="G7463" i="8"/>
  <c r="G7623" i="8"/>
  <c r="G7695" i="8"/>
  <c r="G7687" i="8"/>
  <c r="G7812" i="8"/>
  <c r="G7763" i="8"/>
  <c r="G8052" i="8"/>
  <c r="G8185" i="8"/>
  <c r="G8012" i="8"/>
  <c r="G8538" i="8"/>
  <c r="G8283" i="8"/>
  <c r="G8529" i="8"/>
  <c r="G6238" i="8"/>
  <c r="G7277" i="8"/>
  <c r="G6006" i="8"/>
  <c r="G7249" i="8"/>
  <c r="G6485" i="8"/>
  <c r="G6912" i="8"/>
  <c r="G7304" i="8"/>
  <c r="G8072" i="8"/>
  <c r="G8426" i="8"/>
  <c r="G7587" i="8"/>
  <c r="G7582" i="8"/>
  <c r="G7876" i="8"/>
  <c r="G8282" i="8"/>
  <c r="G6420" i="8"/>
  <c r="G6646" i="8"/>
  <c r="G8041" i="8"/>
  <c r="G5884" i="8"/>
  <c r="G7170" i="8"/>
  <c r="G6658" i="8"/>
  <c r="G6427" i="8"/>
  <c r="G7408" i="8"/>
  <c r="G7717" i="8"/>
  <c r="G7776" i="8"/>
  <c r="G8029" i="8"/>
  <c r="G8321" i="8"/>
  <c r="G8289" i="8"/>
  <c r="G8574" i="8"/>
  <c r="G8634" i="8"/>
  <c r="G7072" i="8"/>
  <c r="G5981" i="8"/>
  <c r="G8629" i="8"/>
  <c r="G7185" i="8"/>
  <c r="G6237" i="8"/>
  <c r="G5989" i="8"/>
  <c r="G6701" i="8"/>
  <c r="G6620" i="8"/>
  <c r="G6468" i="8"/>
  <c r="G6049" i="8"/>
  <c r="G8630" i="8"/>
  <c r="G8113" i="8"/>
  <c r="G8372" i="8"/>
  <c r="G7216" i="8"/>
  <c r="G7481" i="8"/>
  <c r="G7872" i="8"/>
  <c r="G8314" i="8"/>
  <c r="G6334" i="8"/>
  <c r="G6882" i="8"/>
  <c r="G7675" i="8"/>
  <c r="G6281" i="8"/>
  <c r="G6047" i="8"/>
  <c r="G6373" i="8"/>
  <c r="G7753" i="8"/>
  <c r="G5991" i="8"/>
  <c r="G6099" i="8"/>
  <c r="G5952" i="8"/>
  <c r="G6568" i="8"/>
  <c r="G6265" i="8"/>
  <c r="G6746" i="8"/>
  <c r="G7704" i="8"/>
  <c r="G6919" i="8"/>
  <c r="G6316" i="8"/>
  <c r="G6282" i="8"/>
  <c r="G7737" i="8"/>
  <c r="G7932" i="8"/>
  <c r="G6520" i="8"/>
  <c r="G8272" i="8"/>
  <c r="G5899" i="8"/>
  <c r="G5924" i="8"/>
  <c r="G6659" i="8"/>
  <c r="G6115" i="8"/>
  <c r="G7113" i="8"/>
  <c r="G7791" i="8"/>
  <c r="G7313" i="8"/>
  <c r="G6300" i="8"/>
  <c r="G8568" i="8"/>
  <c r="G6422" i="8"/>
  <c r="G6981" i="8"/>
  <c r="G6871" i="8"/>
  <c r="G7359" i="8"/>
  <c r="G6936" i="8"/>
  <c r="G6809" i="8"/>
  <c r="G8122" i="8"/>
  <c r="G6280" i="8"/>
  <c r="G6691" i="8"/>
  <c r="G6791" i="8"/>
  <c r="G6616" i="8"/>
  <c r="G6108" i="8"/>
  <c r="G6668" i="8"/>
  <c r="G6058" i="8"/>
  <c r="G7215" i="8"/>
  <c r="G5870" i="8"/>
  <c r="G6574" i="8"/>
  <c r="G5969" i="8"/>
  <c r="G7323" i="8"/>
  <c r="G7281" i="8"/>
  <c r="G8127" i="8"/>
  <c r="G6051" i="8"/>
  <c r="G6113" i="8"/>
  <c r="G7135" i="8"/>
  <c r="G6144" i="8"/>
  <c r="G7258" i="8"/>
  <c r="G7181" i="8"/>
  <c r="G7138" i="8"/>
  <c r="G8119" i="8"/>
  <c r="G8483" i="8"/>
  <c r="G8500" i="8"/>
  <c r="G8247" i="8"/>
  <c r="G8246" i="8"/>
  <c r="G8170" i="8"/>
  <c r="G8441" i="8"/>
  <c r="G8082" i="8"/>
  <c r="G8410" i="8"/>
  <c r="G8317" i="8"/>
  <c r="G8207" i="8"/>
  <c r="G8293" i="8"/>
  <c r="G8167" i="8"/>
  <c r="G7868" i="8"/>
  <c r="G8000" i="8"/>
  <c r="G7740" i="8"/>
  <c r="G7882" i="8"/>
  <c r="G7890" i="8"/>
  <c r="G7792" i="8"/>
  <c r="G7430" i="8"/>
  <c r="G7422" i="8"/>
  <c r="G6384" i="8"/>
  <c r="G6817" i="8"/>
  <c r="G6395" i="8"/>
  <c r="G5956" i="8"/>
  <c r="G5918" i="8"/>
  <c r="G8229" i="8"/>
  <c r="G7975" i="8"/>
  <c r="G7629" i="8"/>
  <c r="G5860" i="8"/>
  <c r="G7316" i="8"/>
  <c r="G6359" i="8"/>
  <c r="G8491" i="8"/>
  <c r="G7844" i="8"/>
  <c r="G7401" i="8"/>
  <c r="G7432" i="8"/>
  <c r="G6377" i="8"/>
  <c r="G6152" i="8"/>
  <c r="G6433" i="8"/>
  <c r="G6207" i="8"/>
  <c r="G8025" i="8"/>
  <c r="G8280" i="8"/>
  <c r="G6443" i="8"/>
  <c r="G6292" i="8"/>
  <c r="G7280" i="8"/>
  <c r="G7182" i="8"/>
  <c r="G7028" i="8"/>
  <c r="G8563" i="8"/>
  <c r="G8139" i="8"/>
  <c r="G7785" i="8"/>
  <c r="G7684" i="8"/>
  <c r="G7609" i="8"/>
  <c r="G7764" i="8"/>
  <c r="G6714" i="8"/>
  <c r="G8648" i="8"/>
  <c r="G7220" i="8"/>
  <c r="G6140" i="8"/>
  <c r="G6893" i="8"/>
  <c r="G8332" i="8"/>
  <c r="G7927" i="8"/>
  <c r="G7705" i="8"/>
  <c r="G8385" i="8"/>
  <c r="G6649" i="8"/>
  <c r="G7197" i="8"/>
  <c r="G7120" i="8"/>
  <c r="G7664" i="8"/>
  <c r="G7945" i="8"/>
  <c r="G7699" i="8"/>
  <c r="G7769" i="8"/>
  <c r="G6591" i="8"/>
  <c r="G6772" i="8"/>
  <c r="G7179" i="8"/>
  <c r="G7710" i="8"/>
  <c r="G7064" i="8"/>
  <c r="G7756" i="8"/>
  <c r="G7518" i="8"/>
  <c r="G8279" i="8"/>
  <c r="G7305" i="8"/>
  <c r="G7964" i="8"/>
  <c r="G6587" i="8"/>
  <c r="G6328" i="8"/>
  <c r="G8559" i="8"/>
  <c r="G7564" i="8"/>
  <c r="G7599" i="8"/>
  <c r="G7444" i="8"/>
  <c r="G7441" i="8"/>
  <c r="G8562" i="8"/>
  <c r="G5897" i="8"/>
  <c r="G8506" i="8"/>
  <c r="G6523" i="8"/>
  <c r="G6257" i="8"/>
  <c r="G8636" i="8"/>
  <c r="G8407" i="8"/>
  <c r="G7887" i="8"/>
  <c r="G7580" i="8"/>
  <c r="G7357" i="8"/>
  <c r="G7303" i="8"/>
  <c r="G6464" i="8"/>
  <c r="G6232" i="8"/>
  <c r="G7212" i="8"/>
  <c r="G8478" i="8"/>
  <c r="G8085" i="8"/>
  <c r="G6775" i="8"/>
  <c r="G6598" i="8"/>
  <c r="G5877" i="8"/>
  <c r="G8470" i="8"/>
  <c r="G8357" i="8"/>
  <c r="G7997" i="8"/>
  <c r="G7443" i="8"/>
  <c r="G6134" i="8"/>
  <c r="G7411" i="8"/>
  <c r="G7777" i="8"/>
  <c r="G8220" i="8"/>
  <c r="G6667" i="8"/>
  <c r="G7068" i="8"/>
  <c r="G7765" i="8"/>
  <c r="G6760" i="8"/>
  <c r="G7178" i="8"/>
  <c r="G5936" i="8"/>
  <c r="G6922" i="8"/>
  <c r="G8359" i="8"/>
  <c r="G8102" i="8"/>
  <c r="G8288" i="8"/>
  <c r="G6595" i="8"/>
  <c r="G6351" i="8"/>
  <c r="G5886" i="8"/>
  <c r="G6459" i="8"/>
  <c r="G5922" i="8"/>
  <c r="G7312" i="8"/>
  <c r="G6234" i="8"/>
  <c r="G6194" i="8"/>
  <c r="G8544" i="8"/>
  <c r="G8201" i="8"/>
  <c r="G6015" i="8"/>
  <c r="G6466" i="8"/>
  <c r="G6478" i="8"/>
  <c r="G6110" i="8"/>
  <c r="G5975" i="8"/>
  <c r="G5865" i="8"/>
  <c r="G5938" i="8"/>
  <c r="G7175" i="8"/>
  <c r="G6988" i="8"/>
  <c r="G8178" i="8"/>
  <c r="G8521" i="8"/>
  <c r="G7852" i="8"/>
  <c r="G7413" i="8"/>
  <c r="G7723" i="8"/>
  <c r="G7721" i="8"/>
  <c r="G7566" i="8"/>
  <c r="G6732" i="8"/>
  <c r="G6923" i="8"/>
  <c r="G7285" i="8"/>
  <c r="G8575" i="8"/>
  <c r="G7206" i="8"/>
  <c r="G8504" i="8"/>
  <c r="G8254" i="8"/>
  <c r="G7292" i="8"/>
  <c r="G8604" i="8"/>
  <c r="G7425" i="8"/>
  <c r="G7586" i="8"/>
  <c r="G8439" i="8"/>
  <c r="G6085" i="8"/>
  <c r="G8517" i="8"/>
  <c r="G7774" i="8"/>
  <c r="G7226" i="8"/>
  <c r="G8106" i="8"/>
  <c r="G8432" i="8"/>
  <c r="G8089" i="8"/>
  <c r="G8033" i="8"/>
  <c r="G7082" i="8"/>
  <c r="G6947" i="8"/>
  <c r="G7306" i="8"/>
  <c r="G8228" i="8"/>
  <c r="G6546" i="8"/>
  <c r="G6565" i="8"/>
  <c r="G7326" i="8"/>
  <c r="G8462" i="8"/>
  <c r="G8307" i="8"/>
  <c r="G7747" i="8"/>
  <c r="G6562" i="8"/>
  <c r="G8330" i="8"/>
  <c r="G5919" i="8"/>
  <c r="G7194" i="8"/>
  <c r="G8424" i="8"/>
  <c r="G6571" i="8"/>
  <c r="G6873" i="8"/>
  <c r="G6515" i="8"/>
  <c r="G6763" i="8"/>
  <c r="G6537" i="8"/>
  <c r="G6225" i="8"/>
  <c r="G6670" i="8"/>
  <c r="G6396" i="8"/>
  <c r="G6625" i="8"/>
  <c r="G6124" i="8"/>
  <c r="G6724" i="8"/>
  <c r="G6339" i="8"/>
  <c r="G6104" i="8"/>
  <c r="G7267" i="8"/>
  <c r="G6690" i="8"/>
  <c r="G6601" i="8"/>
  <c r="G6755" i="8"/>
  <c r="G6289" i="8"/>
  <c r="G6231" i="8"/>
  <c r="G7330" i="8"/>
  <c r="G7283" i="8"/>
  <c r="G8199" i="8"/>
  <c r="G5869" i="8"/>
  <c r="G7287" i="8"/>
  <c r="G7154" i="8"/>
  <c r="G8520" i="8"/>
  <c r="G6999" i="8"/>
  <c r="G8606" i="8"/>
  <c r="G8573" i="8"/>
  <c r="G8151" i="8"/>
  <c r="G6901" i="8"/>
  <c r="G8542" i="8"/>
  <c r="G8157" i="8"/>
  <c r="G8489" i="8"/>
  <c r="G8341" i="8"/>
  <c r="G8148" i="8"/>
  <c r="G8340" i="8"/>
  <c r="G8245" i="8"/>
  <c r="K8245" i="8" s="1"/>
  <c r="G8335" i="8"/>
  <c r="G7839" i="8"/>
  <c r="G7766" i="8"/>
  <c r="G7894" i="8"/>
  <c r="G7654" i="8"/>
  <c r="G7824" i="8"/>
  <c r="G7749" i="8"/>
  <c r="G7639" i="8"/>
  <c r="G7569" i="8"/>
  <c r="G7490" i="8"/>
  <c r="G7633" i="8"/>
  <c r="G7549" i="8"/>
  <c r="G7400" i="8"/>
  <c r="G7446" i="8"/>
  <c r="G5957" i="8"/>
  <c r="G6446" i="8"/>
  <c r="G6543" i="8"/>
  <c r="G6112" i="8"/>
  <c r="G6327" i="8"/>
  <c r="G8543" i="8"/>
  <c r="G7731" i="8"/>
  <c r="G7658" i="8"/>
  <c r="G6097" i="8"/>
  <c r="G7176" i="8"/>
  <c r="G7201" i="8"/>
  <c r="G8203" i="8"/>
  <c r="G8138" i="8"/>
  <c r="G7881" i="8"/>
  <c r="G7835" i="8"/>
  <c r="G7390" i="8"/>
  <c r="G5984" i="8"/>
  <c r="G6972" i="8"/>
  <c r="G7217" i="8"/>
  <c r="G6018" i="8"/>
  <c r="G7144" i="8"/>
  <c r="G8428" i="8"/>
  <c r="G8191" i="8"/>
  <c r="G8088" i="8"/>
  <c r="G7523" i="8"/>
  <c r="G8188" i="8"/>
  <c r="G6495" i="8"/>
  <c r="G7294" i="8"/>
  <c r="G7156" i="8"/>
  <c r="G7166" i="8"/>
  <c r="G8624" i="8"/>
  <c r="G8370" i="8"/>
  <c r="G8002" i="8"/>
  <c r="G7616" i="8"/>
  <c r="G7533" i="8"/>
  <c r="G7496" i="8"/>
  <c r="G7817" i="8"/>
  <c r="G7335" i="8"/>
  <c r="G6463" i="8"/>
  <c r="G6357" i="8"/>
  <c r="G7213" i="8"/>
  <c r="G8369" i="8"/>
  <c r="G8205" i="8"/>
  <c r="G7809" i="8"/>
  <c r="G7856" i="8"/>
  <c r="G7562" i="8"/>
  <c r="G6314" i="8"/>
  <c r="G7053" i="8"/>
  <c r="G8325" i="8"/>
  <c r="G7926" i="8"/>
  <c r="G6680" i="8"/>
  <c r="G6286" i="8"/>
  <c r="G6925" i="8"/>
  <c r="G6938" i="8"/>
  <c r="G7540" i="8"/>
  <c r="G7590" i="8"/>
  <c r="G7501" i="8"/>
  <c r="G8212" i="8"/>
  <c r="G7229" i="8"/>
  <c r="G8189" i="8"/>
  <c r="G6703" i="8"/>
  <c r="G6054" i="8"/>
  <c r="G8595" i="8"/>
  <c r="G7689" i="8"/>
  <c r="G7360" i="8"/>
  <c r="G6586" i="8"/>
  <c r="G6801" i="8"/>
  <c r="G6597" i="8"/>
  <c r="G6215" i="8"/>
  <c r="G7870" i="8"/>
  <c r="G6159" i="8"/>
  <c r="G6590" i="8"/>
  <c r="G6510" i="8"/>
  <c r="G6977" i="8"/>
  <c r="G7087" i="8"/>
  <c r="G8653" i="8"/>
  <c r="G8162" i="8"/>
  <c r="G7944" i="8"/>
  <c r="G7517" i="8"/>
  <c r="G7827" i="8"/>
  <c r="G8352" i="8"/>
  <c r="G8380" i="8"/>
  <c r="G7690" i="8"/>
  <c r="G7563" i="8"/>
  <c r="G6425" i="8"/>
  <c r="G6240" i="8"/>
  <c r="G7116" i="8"/>
  <c r="G8469" i="8"/>
  <c r="G8183" i="8"/>
  <c r="G7683" i="8"/>
  <c r="G6417" i="8"/>
  <c r="G6580" i="8"/>
  <c r="G6311" i="8"/>
  <c r="G7209" i="8"/>
  <c r="G7417" i="8"/>
  <c r="G7968" i="8"/>
  <c r="G7688" i="8"/>
  <c r="G7388" i="8"/>
  <c r="G6192" i="8"/>
  <c r="G8108" i="8"/>
  <c r="G8328" i="8"/>
  <c r="G7918" i="8"/>
  <c r="G6535" i="8"/>
  <c r="G8535" i="8"/>
  <c r="G7624" i="8"/>
  <c r="G6059" i="8"/>
  <c r="G7085" i="8"/>
  <c r="G6074" i="8"/>
  <c r="G7819" i="8"/>
  <c r="G7376" i="8"/>
  <c r="G7622" i="8"/>
  <c r="G6575" i="8"/>
  <c r="G5971" i="8"/>
  <c r="G5954" i="8"/>
  <c r="G6556" i="8"/>
  <c r="G6540" i="8"/>
  <c r="G5881" i="8"/>
  <c r="G6694" i="8"/>
  <c r="G6119" i="8"/>
  <c r="G7298" i="8"/>
  <c r="G7128" i="8"/>
  <c r="G6960" i="8"/>
  <c r="G6932" i="8"/>
  <c r="G6906" i="8"/>
  <c r="G8496" i="8"/>
  <c r="G8156" i="8"/>
  <c r="G7897" i="8"/>
  <c r="G7668" i="8"/>
  <c r="G7642" i="8"/>
  <c r="G7504" i="8"/>
  <c r="G6226" i="8"/>
  <c r="G6471" i="8"/>
  <c r="G7519" i="8"/>
  <c r="G7883" i="8"/>
  <c r="G6961" i="8"/>
  <c r="G8503" i="8"/>
  <c r="G7895" i="8"/>
  <c r="G5911" i="8"/>
  <c r="G8058" i="8"/>
  <c r="G7184" i="8"/>
  <c r="G6856" i="8"/>
  <c r="G8322" i="8"/>
  <c r="G7233" i="8"/>
  <c r="G8613" i="8"/>
  <c r="G7588" i="8"/>
  <c r="G7732" i="8"/>
  <c r="G6364" i="8"/>
  <c r="G6036" i="8"/>
  <c r="G7270" i="8"/>
  <c r="G7489" i="8"/>
  <c r="G8362" i="8"/>
  <c r="G6789" i="8"/>
  <c r="G6060" i="8"/>
  <c r="G7134" i="8"/>
  <c r="G6897" i="8"/>
  <c r="G8360" i="8"/>
  <c r="G7573" i="8"/>
  <c r="G8163" i="8"/>
  <c r="G5912" i="8"/>
  <c r="G6130" i="8"/>
  <c r="G6878" i="8"/>
  <c r="G6778" i="8"/>
  <c r="G8007" i="8"/>
  <c r="G7346" i="8"/>
  <c r="G5993" i="8"/>
  <c r="G8086" i="8"/>
  <c r="G6502" i="8"/>
  <c r="G8422" i="8"/>
  <c r="G7288" i="8"/>
  <c r="G5997" i="8"/>
  <c r="G6840" i="8"/>
  <c r="G6517" i="8"/>
  <c r="G6561" i="8"/>
  <c r="G6594" i="8"/>
  <c r="G6475" i="8"/>
  <c r="G8094" i="8"/>
  <c r="G6400" i="8"/>
  <c r="G6062" i="8"/>
  <c r="G6548" i="8"/>
  <c r="G6421" i="8"/>
  <c r="G6986" i="8"/>
  <c r="G7925" i="8"/>
  <c r="G6308" i="8"/>
  <c r="G6210" i="8"/>
  <c r="G6076" i="8"/>
  <c r="G5920" i="8"/>
  <c r="G6937" i="8"/>
  <c r="G6980" i="8"/>
  <c r="G8617" i="8"/>
  <c r="G7126" i="8"/>
  <c r="G7001" i="8"/>
  <c r="G6985" i="8"/>
  <c r="G7358" i="8"/>
  <c r="G8405" i="8"/>
  <c r="G8376" i="8"/>
  <c r="G8513" i="8"/>
  <c r="G8502" i="8"/>
  <c r="G8104" i="8"/>
  <c r="G7908" i="8"/>
  <c r="G7942" i="8"/>
  <c r="G7816" i="8"/>
  <c r="G8034" i="8"/>
  <c r="G7907" i="8"/>
  <c r="G7653" i="8"/>
  <c r="G7385" i="8"/>
  <c r="G7543" i="8"/>
  <c r="G7716" i="8"/>
  <c r="G7661" i="8"/>
  <c r="G7494" i="8"/>
  <c r="G7522" i="8"/>
  <c r="G7032" i="8"/>
  <c r="G6476" i="8"/>
  <c r="G7231" i="8"/>
  <c r="G7349" i="8"/>
  <c r="G6146" i="8"/>
  <c r="G8243" i="8"/>
  <c r="G7988" i="8"/>
  <c r="G7497" i="8"/>
  <c r="G6172" i="8"/>
  <c r="G6367" i="8"/>
  <c r="G5933" i="8"/>
  <c r="G6835" i="8"/>
  <c r="G7070" i="8"/>
  <c r="G8323" i="8"/>
  <c r="G8386" i="8"/>
  <c r="G7703" i="8"/>
  <c r="G6705" i="8"/>
  <c r="G6807" i="8"/>
  <c r="G6823" i="8"/>
  <c r="G6068" i="8"/>
  <c r="G6350" i="8"/>
  <c r="G6294" i="8"/>
  <c r="G8327" i="8"/>
  <c r="G8379" i="8"/>
  <c r="G7707" i="8"/>
  <c r="G6161" i="8"/>
  <c r="G6505" i="8"/>
  <c r="G6201" i="8"/>
  <c r="G8626" i="8"/>
  <c r="G8419" i="8"/>
  <c r="G8368" i="8"/>
  <c r="G7554" i="8"/>
  <c r="G8479" i="8"/>
  <c r="G7051" i="8"/>
  <c r="G6366" i="8"/>
  <c r="G7036" i="8"/>
  <c r="G8177" i="8"/>
  <c r="G7884" i="8"/>
  <c r="G7467" i="8"/>
  <c r="G6360" i="8"/>
  <c r="G6165" i="8"/>
  <c r="G6349" i="8"/>
  <c r="G6067" i="8"/>
  <c r="G8339" i="8"/>
  <c r="G7980" i="8"/>
  <c r="G8083" i="8"/>
  <c r="G5913" i="8"/>
  <c r="K5913" i="8" s="1"/>
  <c r="G7273" i="8"/>
  <c r="G7930" i="8"/>
  <c r="G7670" i="8"/>
  <c r="G8078" i="8"/>
  <c r="G6283" i="8"/>
  <c r="G6212" i="8"/>
  <c r="G8003" i="8"/>
  <c r="G6677" i="8"/>
  <c r="G6660" i="8"/>
  <c r="G5882" i="8"/>
  <c r="G8485" i="8"/>
  <c r="G7854" i="8"/>
  <c r="G7485" i="8"/>
  <c r="G5904" i="8"/>
  <c r="G7434" i="8"/>
  <c r="G6686" i="8"/>
  <c r="G6096" i="8"/>
  <c r="G7958" i="8"/>
  <c r="G6454" i="8"/>
  <c r="G5939" i="8"/>
  <c r="G8581" i="8"/>
  <c r="G6926" i="8"/>
  <c r="G8431" i="8"/>
  <c r="G8437" i="8"/>
  <c r="G7525" i="8"/>
  <c r="G7632" i="8"/>
  <c r="G6362" i="8"/>
  <c r="G6469" i="8"/>
  <c r="G6080" i="8"/>
  <c r="G6180" i="8"/>
  <c r="G6877" i="8"/>
  <c r="G7499" i="8"/>
  <c r="G6329" i="8"/>
  <c r="G6567" i="8"/>
  <c r="G5978" i="8"/>
  <c r="G7088" i="8"/>
  <c r="G6903" i="8"/>
  <c r="G7991" i="8"/>
  <c r="G8027" i="8"/>
  <c r="G6084" i="8"/>
  <c r="G6449" i="8"/>
  <c r="G8585" i="8"/>
  <c r="G7089" i="8"/>
  <c r="G8031" i="8"/>
  <c r="G7950" i="8"/>
  <c r="G7406" i="8"/>
  <c r="G7414" i="8"/>
  <c r="G5987" i="8"/>
  <c r="G6435" i="8"/>
  <c r="G7337" i="8"/>
  <c r="G8358" i="8"/>
  <c r="G8623" i="8"/>
  <c r="G6928" i="8"/>
  <c r="G7367" i="8"/>
  <c r="G6682" i="8"/>
  <c r="G7214" i="8"/>
  <c r="G8143" i="8"/>
  <c r="G8570" i="8"/>
  <c r="G8221" i="8"/>
  <c r="G7985" i="8"/>
  <c r="G7712" i="8"/>
  <c r="G7369" i="8"/>
  <c r="G5873" i="8"/>
  <c r="G7355" i="8"/>
  <c r="G8416" i="8"/>
  <c r="G6887" i="8"/>
  <c r="G8484" i="8"/>
  <c r="G6235" i="8"/>
  <c r="G6678" i="8"/>
  <c r="G8510" i="8"/>
  <c r="G6610" i="8"/>
  <c r="G6864" i="8"/>
  <c r="G7239" i="8"/>
  <c r="G7007" i="8"/>
  <c r="G8497" i="8"/>
  <c r="G7150" i="8"/>
  <c r="G8586" i="8"/>
  <c r="G8268" i="8"/>
  <c r="G8024" i="8"/>
  <c r="G7838" i="8"/>
  <c r="G7536" i="8"/>
  <c r="G7574" i="8"/>
  <c r="G7502" i="8"/>
  <c r="G6558" i="8"/>
  <c r="G6833" i="8"/>
  <c r="G7873" i="8"/>
  <c r="G6654" i="8"/>
  <c r="G6088" i="8"/>
  <c r="G8553" i="8"/>
  <c r="G7875" i="8"/>
  <c r="G6482" i="8"/>
  <c r="G6322" i="8"/>
  <c r="G6623" i="8"/>
  <c r="G6170" i="8"/>
  <c r="G8596" i="8"/>
  <c r="G7228" i="8"/>
  <c r="G6138" i="8"/>
  <c r="G7308" i="8"/>
  <c r="G8308" i="8"/>
  <c r="G7168" i="8"/>
  <c r="G8175" i="8"/>
  <c r="G7265" i="8"/>
  <c r="G8329" i="8"/>
  <c r="G6480" i="8"/>
  <c r="G7012" i="8"/>
  <c r="G6847" i="8"/>
  <c r="G6948" i="8"/>
  <c r="G8154" i="8"/>
  <c r="G8412" i="8"/>
  <c r="G6684" i="8"/>
  <c r="G7342" i="8"/>
  <c r="G6273" i="8"/>
  <c r="G8112" i="8"/>
  <c r="G8011" i="8"/>
  <c r="G7512" i="8"/>
  <c r="G6488" i="8"/>
  <c r="G6274" i="8"/>
  <c r="G6676" i="8"/>
  <c r="G7845" i="8"/>
  <c r="G6582" i="8"/>
  <c r="G7235" i="8"/>
  <c r="G8375" i="8"/>
  <c r="G6358" i="8"/>
  <c r="G7979" i="8"/>
  <c r="G7046" i="8"/>
  <c r="G6479" i="8"/>
  <c r="G7255" i="8"/>
  <c r="G6388" i="8"/>
  <c r="G6846" i="8"/>
  <c r="G6605" i="8"/>
  <c r="G6963" i="8"/>
  <c r="G6402" i="8"/>
  <c r="G7147" i="8"/>
  <c r="G6524" i="8"/>
  <c r="G6529" i="8"/>
  <c r="G5898" i="8"/>
  <c r="G8642" i="8"/>
  <c r="G5977" i="8"/>
  <c r="G6290" i="8"/>
  <c r="G6169" i="8"/>
  <c r="G5927" i="8"/>
  <c r="G6952" i="8"/>
  <c r="G6315" i="8"/>
  <c r="G5892" i="8"/>
  <c r="G7018" i="8"/>
  <c r="G6092" i="8"/>
  <c r="G5972" i="8"/>
  <c r="G7200" i="8"/>
  <c r="G6998" i="8"/>
  <c r="G6330" i="8"/>
  <c r="G8320" i="8"/>
  <c r="G7069" i="8"/>
  <c r="G7086" i="8"/>
  <c r="G8608" i="8"/>
  <c r="G8583" i="8"/>
  <c r="G8643" i="8"/>
  <c r="G7847" i="8"/>
  <c r="G8334" i="8"/>
  <c r="G8147" i="8"/>
  <c r="G7846" i="8"/>
  <c r="G8347" i="8"/>
  <c r="G7762" i="8"/>
  <c r="G7771" i="8"/>
  <c r="G7638" i="8"/>
  <c r="G7459" i="8"/>
  <c r="G8632" i="8"/>
  <c r="G6942" i="8"/>
  <c r="G6634" i="8"/>
  <c r="G7319" i="8"/>
  <c r="G7110" i="8"/>
  <c r="G7960" i="8"/>
  <c r="G8062" i="8"/>
  <c r="G7419" i="8"/>
  <c r="G6715" i="8"/>
  <c r="G6570" i="8"/>
  <c r="G7210" i="8"/>
  <c r="G8472" i="8"/>
  <c r="G8487" i="8"/>
  <c r="G7799" i="8"/>
  <c r="G6849" i="8"/>
  <c r="G6432" i="8"/>
  <c r="G6187" i="8"/>
  <c r="G6073" i="8"/>
  <c r="G7262" i="8"/>
  <c r="G7888" i="8"/>
  <c r="G7465" i="8"/>
  <c r="G7421" i="8"/>
  <c r="G7426" i="8"/>
  <c r="G6780" i="8"/>
  <c r="G6525" i="8"/>
  <c r="G6745" i="8"/>
  <c r="G6506" i="8"/>
  <c r="G6035" i="8"/>
  <c r="G6019" i="8"/>
  <c r="G6945" i="8"/>
  <c r="G8625" i="8"/>
  <c r="G8213" i="8"/>
  <c r="G8303" i="8"/>
  <c r="G7923" i="8"/>
  <c r="G7784" i="8"/>
  <c r="G7754" i="8"/>
  <c r="G8463" i="8"/>
  <c r="G6992" i="8"/>
  <c r="G6532" i="8"/>
  <c r="G6615" i="8"/>
  <c r="G6830" i="8"/>
  <c r="G7275" i="8"/>
  <c r="G8222" i="8"/>
  <c r="G6039" i="8"/>
  <c r="G6611" i="8"/>
  <c r="G6572" i="8"/>
  <c r="G5917" i="8"/>
  <c r="G8258" i="8"/>
  <c r="G7507" i="8"/>
  <c r="G7619" i="8"/>
  <c r="G6989" i="8"/>
  <c r="G6102" i="8"/>
  <c r="G6802" i="8"/>
  <c r="G8587" i="8"/>
  <c r="G6091" i="8"/>
  <c r="G5872" i="8"/>
  <c r="G8123" i="8"/>
  <c r="G7023" i="8"/>
  <c r="G8117" i="8"/>
  <c r="G8149" i="8"/>
  <c r="G7739" i="8"/>
  <c r="G7679" i="8"/>
  <c r="G7618" i="8"/>
  <c r="G6090" i="8"/>
  <c r="G6143" i="8"/>
  <c r="G5925" i="8"/>
  <c r="G7492" i="8"/>
  <c r="G6260" i="8"/>
  <c r="G6547" i="8"/>
  <c r="G6343" i="8"/>
  <c r="G8287" i="8"/>
  <c r="G7614" i="8"/>
  <c r="G5875" i="8"/>
  <c r="G6462" i="8"/>
  <c r="G8059" i="8"/>
  <c r="G6500" i="8"/>
  <c r="G7148" i="8"/>
  <c r="G7794" i="8"/>
  <c r="G6579" i="8"/>
  <c r="G6173" i="8"/>
  <c r="G7254" i="8"/>
  <c r="G7158" i="8"/>
  <c r="G8164" i="8"/>
  <c r="G7508" i="8"/>
  <c r="G7372" i="8"/>
  <c r="G6441" i="8"/>
  <c r="G8235" i="8"/>
  <c r="G6631" i="8"/>
  <c r="G5880" i="8"/>
  <c r="G6984" i="8"/>
  <c r="G6000" i="8"/>
  <c r="G7172" i="8"/>
  <c r="G6966" i="8"/>
  <c r="G8236" i="8"/>
  <c r="G7941" i="8"/>
  <c r="G7354" i="8"/>
  <c r="G6687" i="8"/>
  <c r="G6799" i="8"/>
  <c r="G6661" i="8"/>
  <c r="G6455" i="8"/>
  <c r="G6229" i="8"/>
  <c r="G8311" i="8"/>
  <c r="G7640" i="8"/>
  <c r="G6472" i="8"/>
  <c r="G7338" i="8"/>
  <c r="G8631" i="8"/>
  <c r="G6959" i="8"/>
  <c r="G8396" i="8"/>
  <c r="G7826" i="8"/>
  <c r="G7738" i="8"/>
  <c r="G7418" i="8"/>
  <c r="G6951" i="8"/>
  <c r="G6709" i="8"/>
  <c r="G7539" i="8"/>
  <c r="G8534" i="8"/>
  <c r="G6175" i="8"/>
  <c r="G7986" i="8"/>
  <c r="G6246" i="8"/>
  <c r="G6319" i="8"/>
  <c r="G6087" i="8"/>
  <c r="G7034" i="8"/>
  <c r="G8440" i="8"/>
  <c r="G8030" i="8"/>
  <c r="G6389" i="8"/>
  <c r="G6839" i="8"/>
  <c r="G6913" i="8"/>
  <c r="G6081" i="8"/>
  <c r="G7061" i="8"/>
  <c r="G6994" i="8"/>
  <c r="G5915" i="8"/>
  <c r="G6734" i="8"/>
  <c r="G6526" i="8"/>
  <c r="G6831" i="8"/>
  <c r="G7029" i="8"/>
  <c r="G7094" i="8"/>
  <c r="G6333" i="8"/>
  <c r="G7186" i="8"/>
  <c r="G7003" i="8"/>
  <c r="G8453" i="8"/>
  <c r="G8158" i="8"/>
  <c r="G8394" i="8"/>
  <c r="G7449" i="8"/>
  <c r="G7800" i="8"/>
  <c r="G7471" i="8"/>
  <c r="G7477" i="8"/>
  <c r="G6503" i="8"/>
  <c r="G6374" i="8"/>
  <c r="G7347" i="8"/>
  <c r="G6637" i="8"/>
  <c r="G7296" i="8"/>
  <c r="G8443" i="8"/>
  <c r="G7686" i="8"/>
  <c r="G6437" i="8"/>
  <c r="G8382" i="8"/>
  <c r="G7242" i="8"/>
  <c r="G6504" i="8"/>
  <c r="G8366" i="8"/>
  <c r="G6317" i="8"/>
  <c r="G8640" i="8"/>
  <c r="G6387" i="8"/>
  <c r="G6711" i="8"/>
  <c r="G5934" i="8"/>
  <c r="G7248" i="8"/>
  <c r="G7352" i="8"/>
  <c r="G6337" i="8"/>
  <c r="G6633" i="8"/>
  <c r="G8165" i="8"/>
  <c r="G7528" i="8"/>
  <c r="G6805" i="8"/>
  <c r="G6770" i="8"/>
  <c r="G6302" i="8"/>
  <c r="G6045" i="8"/>
  <c r="G8599" i="8"/>
  <c r="G7772" i="8"/>
  <c r="G6202" i="8"/>
  <c r="G6647" i="8"/>
  <c r="G6123" i="8"/>
  <c r="G6107" i="8"/>
  <c r="G7898" i="8"/>
  <c r="I7365" i="8"/>
  <c r="I7374" i="8"/>
  <c r="I7399" i="8"/>
  <c r="I7407" i="8"/>
  <c r="I7424" i="8"/>
  <c r="I7463" i="8"/>
  <c r="I7465" i="8"/>
  <c r="I7481" i="8"/>
  <c r="I7484" i="8"/>
  <c r="I7500" i="8"/>
  <c r="I7505" i="8"/>
  <c r="I7516" i="8"/>
  <c r="I7518" i="8"/>
  <c r="I7521" i="8"/>
  <c r="I7541" i="8"/>
  <c r="I7546" i="8"/>
  <c r="I7549" i="8"/>
  <c r="I7558" i="8"/>
  <c r="I7383" i="8"/>
  <c r="I7415" i="8"/>
  <c r="I7439" i="8"/>
  <c r="I7476" i="8"/>
  <c r="I7487" i="8"/>
  <c r="I7526" i="8"/>
  <c r="I7528" i="8"/>
  <c r="I7531" i="8"/>
  <c r="I7359" i="8"/>
  <c r="I7376" i="8"/>
  <c r="I7389" i="8"/>
  <c r="I7392" i="8"/>
  <c r="I7431" i="8"/>
  <c r="I7454" i="8"/>
  <c r="I7461" i="8"/>
  <c r="K7461" i="8" s="1"/>
  <c r="I7466" i="8"/>
  <c r="I7479" i="8"/>
  <c r="I7491" i="8"/>
  <c r="I7503" i="8"/>
  <c r="I7508" i="8"/>
  <c r="I7524" i="8"/>
  <c r="I7547" i="8"/>
  <c r="I7360" i="8"/>
  <c r="I7391" i="8"/>
  <c r="I7393" i="8"/>
  <c r="I7400" i="8"/>
  <c r="I7429" i="8"/>
  <c r="I7438" i="8"/>
  <c r="I7448" i="8"/>
  <c r="I7464" i="8"/>
  <c r="I7472" i="8"/>
  <c r="I7522" i="8"/>
  <c r="I7563" i="8"/>
  <c r="I7398" i="8"/>
  <c r="I7418" i="8"/>
  <c r="I7423" i="8"/>
  <c r="I7477" i="8"/>
  <c r="I7499" i="8"/>
  <c r="I7564" i="8"/>
  <c r="I7578" i="8"/>
  <c r="I7600" i="8"/>
  <c r="I7615" i="8"/>
  <c r="I7647" i="8"/>
  <c r="I7676" i="8"/>
  <c r="I7366" i="8"/>
  <c r="I7456" i="8"/>
  <c r="I7527" i="8"/>
  <c r="I7542" i="8"/>
  <c r="I7560" i="8"/>
  <c r="I7585" i="8"/>
  <c r="I7606" i="8"/>
  <c r="I7624" i="8"/>
  <c r="I7639" i="8"/>
  <c r="I7662" i="8"/>
  <c r="I7668" i="8"/>
  <c r="I7670" i="8"/>
  <c r="I7375" i="8"/>
  <c r="I7381" i="8"/>
  <c r="I7384" i="8"/>
  <c r="I7408" i="8"/>
  <c r="I7494" i="8"/>
  <c r="I7509" i="8"/>
  <c r="I7573" i="8"/>
  <c r="I7576" i="8"/>
  <c r="I7579" i="8"/>
  <c r="I7583" i="8"/>
  <c r="I7591" i="8"/>
  <c r="I7608" i="8"/>
  <c r="I7613" i="8"/>
  <c r="I7654" i="8"/>
  <c r="I7673" i="8"/>
  <c r="I7678" i="8"/>
  <c r="I7367" i="8"/>
  <c r="I7373" i="8"/>
  <c r="I7382" i="8"/>
  <c r="I7406" i="8"/>
  <c r="I7421" i="8"/>
  <c r="I7442" i="8"/>
  <c r="I7510" i="8"/>
  <c r="I7515" i="8"/>
  <c r="I7519" i="8"/>
  <c r="I7534" i="8"/>
  <c r="I7540" i="8"/>
  <c r="I7599" i="8"/>
  <c r="I7601" i="8"/>
  <c r="I7616" i="8"/>
  <c r="I7638" i="8"/>
  <c r="I7681" i="8"/>
  <c r="I7689" i="8"/>
  <c r="I7694" i="8"/>
  <c r="I7702" i="8"/>
  <c r="I7708" i="8"/>
  <c r="I7734" i="8"/>
  <c r="I7743" i="8"/>
  <c r="I7753" i="8"/>
  <c r="I7757" i="8"/>
  <c r="I7759" i="8"/>
  <c r="I7763" i="8"/>
  <c r="I7785" i="8"/>
  <c r="I7799" i="8"/>
  <c r="I7390" i="8"/>
  <c r="I7440" i="8"/>
  <c r="I7473" i="8"/>
  <c r="I7533" i="8"/>
  <c r="I7555" i="8"/>
  <c r="I7581" i="8"/>
  <c r="I7628" i="8"/>
  <c r="I7633" i="8"/>
  <c r="I7679" i="8"/>
  <c r="I7703" i="8"/>
  <c r="I7712" i="8"/>
  <c r="I7737" i="8"/>
  <c r="I7802" i="8"/>
  <c r="I7809" i="8"/>
  <c r="I7525" i="8"/>
  <c r="I7535" i="8"/>
  <c r="I7557" i="8"/>
  <c r="I7565" i="8"/>
  <c r="I7677" i="8"/>
  <c r="I7684" i="8"/>
  <c r="I7686" i="8"/>
  <c r="I7750" i="8"/>
  <c r="I7781" i="8"/>
  <c r="I7783" i="8"/>
  <c r="I7807" i="8"/>
  <c r="I7422" i="8"/>
  <c r="I7486" i="8"/>
  <c r="I7497" i="8"/>
  <c r="I7572" i="8"/>
  <c r="I7597" i="8"/>
  <c r="I7607" i="8"/>
  <c r="I7623" i="8"/>
  <c r="I7629" i="8"/>
  <c r="I7671" i="8"/>
  <c r="I7693" i="8"/>
  <c r="I7710" i="8"/>
  <c r="I7713" i="8"/>
  <c r="I7725" i="8"/>
  <c r="I7727" i="8"/>
  <c r="I7765" i="8"/>
  <c r="I7774" i="8"/>
  <c r="I7795" i="8"/>
  <c r="I7447" i="8"/>
  <c r="I7478" i="8"/>
  <c r="I7568" i="8"/>
  <c r="I7646" i="8"/>
  <c r="I7735" i="8"/>
  <c r="I7758" i="8"/>
  <c r="I7772" i="8"/>
  <c r="I7787" i="8"/>
  <c r="I7806" i="8"/>
  <c r="I7822" i="8"/>
  <c r="I7830" i="8"/>
  <c r="I7847" i="8"/>
  <c r="I7849" i="8"/>
  <c r="I7862" i="8"/>
  <c r="I7871" i="8"/>
  <c r="I7893" i="8"/>
  <c r="I7903" i="8"/>
  <c r="I7944" i="8"/>
  <c r="I7617" i="8"/>
  <c r="I7705" i="8"/>
  <c r="I7741" i="8"/>
  <c r="I7768" i="8"/>
  <c r="I7792" i="8"/>
  <c r="I7798" i="8"/>
  <c r="I7832" i="8"/>
  <c r="I7853" i="8"/>
  <c r="I7895" i="8"/>
  <c r="I7908" i="8"/>
  <c r="I7927" i="8"/>
  <c r="I7933" i="8"/>
  <c r="I7551" i="8"/>
  <c r="I7590" i="8"/>
  <c r="I7687" i="8"/>
  <c r="I7729" i="8"/>
  <c r="I7815" i="8"/>
  <c r="I7837" i="8"/>
  <c r="I7856" i="8"/>
  <c r="I7863" i="8"/>
  <c r="I7889" i="8"/>
  <c r="I7902" i="8"/>
  <c r="I7925" i="8"/>
  <c r="I7935" i="8"/>
  <c r="I7449" i="8"/>
  <c r="I7609" i="8"/>
  <c r="I7663" i="8"/>
  <c r="I7718" i="8"/>
  <c r="I7724" i="8"/>
  <c r="I7776" i="8"/>
  <c r="I7782" i="8"/>
  <c r="I7793" i="8"/>
  <c r="I7808" i="8"/>
  <c r="I7840" i="8"/>
  <c r="I7912" i="8"/>
  <c r="I7919" i="8"/>
  <c r="I7930" i="8"/>
  <c r="I7432" i="8"/>
  <c r="I7455" i="8"/>
  <c r="I7592" i="8"/>
  <c r="I7655" i="8"/>
  <c r="I7695" i="8"/>
  <c r="I7719" i="8"/>
  <c r="I7784" i="8"/>
  <c r="I7831" i="8"/>
  <c r="I7870" i="8"/>
  <c r="I7887" i="8"/>
  <c r="I7926" i="8"/>
  <c r="I7928" i="8"/>
  <c r="I7934" i="8"/>
  <c r="I7952" i="8"/>
  <c r="I7961" i="8"/>
  <c r="I7969" i="8"/>
  <c r="I7974" i="8"/>
  <c r="I8009" i="8"/>
  <c r="I8022" i="8"/>
  <c r="I8046" i="8"/>
  <c r="I8049" i="8"/>
  <c r="I8079" i="8"/>
  <c r="I8089" i="8"/>
  <c r="I7368" i="8"/>
  <c r="I7492" i="8"/>
  <c r="I7631" i="8"/>
  <c r="I7711" i="8"/>
  <c r="I7788" i="8"/>
  <c r="I7866" i="8"/>
  <c r="I7879" i="8"/>
  <c r="I7894" i="8"/>
  <c r="I7943" i="8"/>
  <c r="I7953" i="8"/>
  <c r="I7966" i="8"/>
  <c r="I7977" i="8"/>
  <c r="I7979" i="8"/>
  <c r="I7984" i="8"/>
  <c r="I8012" i="8"/>
  <c r="I8020" i="8"/>
  <c r="I8031" i="8"/>
  <c r="I8040" i="8"/>
  <c r="I8061" i="8"/>
  <c r="I7416" i="8"/>
  <c r="I7751" i="8"/>
  <c r="I7816" i="8"/>
  <c r="I7901" i="8"/>
  <c r="I7948" i="8"/>
  <c r="I7956" i="8"/>
  <c r="I7963" i="8"/>
  <c r="I7982" i="8"/>
  <c r="I7989" i="8"/>
  <c r="I8006" i="8"/>
  <c r="I8025" i="8"/>
  <c r="I8044" i="8"/>
  <c r="I8056" i="8"/>
  <c r="I7574" i="8"/>
  <c r="I7726" i="8"/>
  <c r="I7766" i="8"/>
  <c r="I7790" i="8"/>
  <c r="I7801" i="8"/>
  <c r="I7848" i="8"/>
  <c r="I7855" i="8"/>
  <c r="I7880" i="8"/>
  <c r="I7980" i="8"/>
  <c r="I8003" i="8"/>
  <c r="I8029" i="8"/>
  <c r="I8035" i="8"/>
  <c r="I8038" i="8"/>
  <c r="I8051" i="8"/>
  <c r="I7814" i="8"/>
  <c r="I7846" i="8"/>
  <c r="I7864" i="8"/>
  <c r="I7884" i="8"/>
  <c r="I7917" i="8"/>
  <c r="I7971" i="8"/>
  <c r="I7981" i="8"/>
  <c r="I7990" i="8"/>
  <c r="I8005" i="8"/>
  <c r="I8011" i="8"/>
  <c r="I8019" i="8"/>
  <c r="I8062" i="8"/>
  <c r="I7780" i="8"/>
  <c r="I7817" i="8"/>
  <c r="I7921" i="8"/>
  <c r="I7957" i="8"/>
  <c r="I8013" i="8"/>
  <c r="I8048" i="8"/>
  <c r="I8060" i="8"/>
  <c r="I8112" i="8"/>
  <c r="I8158" i="8"/>
  <c r="I8177" i="8"/>
  <c r="I8206" i="8"/>
  <c r="I8209" i="8"/>
  <c r="I8297" i="8"/>
  <c r="I8300" i="8"/>
  <c r="I8302" i="8"/>
  <c r="I8308" i="8"/>
  <c r="I8313" i="8"/>
  <c r="I8316" i="8"/>
  <c r="I8330" i="8"/>
  <c r="I8372" i="8"/>
  <c r="I8374" i="8"/>
  <c r="I8382" i="8"/>
  <c r="I8386" i="8"/>
  <c r="I8398" i="8"/>
  <c r="I8401" i="8"/>
  <c r="I7471" i="8"/>
  <c r="I7804" i="8"/>
  <c r="I7985" i="8"/>
  <c r="I8054" i="8"/>
  <c r="I8070" i="8"/>
  <c r="I8093" i="8"/>
  <c r="I8100" i="8"/>
  <c r="I8102" i="8"/>
  <c r="I8104" i="8"/>
  <c r="I8107" i="8"/>
  <c r="I8135" i="8"/>
  <c r="I8169" i="8"/>
  <c r="I8184" i="8"/>
  <c r="I8195" i="8"/>
  <c r="I8305" i="8"/>
  <c r="I8321" i="8"/>
  <c r="I8337" i="8"/>
  <c r="I8344" i="8"/>
  <c r="I8352" i="8"/>
  <c r="I8360" i="8"/>
  <c r="I8368" i="8"/>
  <c r="I8392" i="8"/>
  <c r="I7742" i="8"/>
  <c r="I7824" i="8"/>
  <c r="I7876" i="8"/>
  <c r="I7916" i="8"/>
  <c r="I7949" i="8"/>
  <c r="I7987" i="8"/>
  <c r="I7992" i="8"/>
  <c r="I8057" i="8"/>
  <c r="I8081" i="8"/>
  <c r="I8086" i="8"/>
  <c r="I8099" i="8"/>
  <c r="I8153" i="8"/>
  <c r="I8157" i="8"/>
  <c r="I8179" i="8"/>
  <c r="I8200" i="8"/>
  <c r="I8211" i="8"/>
  <c r="I8219" i="8"/>
  <c r="I8227" i="8"/>
  <c r="I8235" i="8"/>
  <c r="I8243" i="8"/>
  <c r="I8251" i="8"/>
  <c r="I8259" i="8"/>
  <c r="I8267" i="8"/>
  <c r="I8275" i="8"/>
  <c r="I8283" i="8"/>
  <c r="I8291" i="8"/>
  <c r="I8343" i="8"/>
  <c r="I8388" i="8"/>
  <c r="I8391" i="8"/>
  <c r="I7397" i="8"/>
  <c r="I7942" i="8"/>
  <c r="I8139" i="8"/>
  <c r="I8144" i="8"/>
  <c r="I8149" i="8"/>
  <c r="I8168" i="8"/>
  <c r="I8190" i="8"/>
  <c r="I8222" i="8"/>
  <c r="I8240" i="8"/>
  <c r="I8273" i="8"/>
  <c r="I8286" i="8"/>
  <c r="I8294" i="8"/>
  <c r="I8307" i="8"/>
  <c r="I8312" i="8"/>
  <c r="I8324" i="8"/>
  <c r="I8345" i="8"/>
  <c r="I8359" i="8"/>
  <c r="I8370" i="8"/>
  <c r="I8416" i="8"/>
  <c r="I8418" i="8"/>
  <c r="I8450" i="8"/>
  <c r="I7721" i="8"/>
  <c r="I7796" i="8"/>
  <c r="I7823" i="8"/>
  <c r="I7885" i="8"/>
  <c r="I7998" i="8"/>
  <c r="I8017" i="8"/>
  <c r="I8037" i="8"/>
  <c r="I8071" i="8"/>
  <c r="I8214" i="8"/>
  <c r="I8232" i="8"/>
  <c r="I8265" i="8"/>
  <c r="I8278" i="8"/>
  <c r="I8299" i="8"/>
  <c r="I8331" i="8"/>
  <c r="I8438" i="8"/>
  <c r="I7697" i="8"/>
  <c r="I7958" i="8"/>
  <c r="I8021" i="8"/>
  <c r="I8030" i="8"/>
  <c r="I8039" i="8"/>
  <c r="I8092" i="8"/>
  <c r="I8125" i="8"/>
  <c r="I8174" i="8"/>
  <c r="I8241" i="8"/>
  <c r="I8254" i="8"/>
  <c r="I8272" i="8"/>
  <c r="I8329" i="8"/>
  <c r="I8356" i="8"/>
  <c r="I8384" i="8"/>
  <c r="I8402" i="8"/>
  <c r="I8423" i="8"/>
  <c r="I8436" i="8"/>
  <c r="I8443" i="8"/>
  <c r="I8449" i="8"/>
  <c r="I8458" i="8"/>
  <c r="I8465" i="8"/>
  <c r="I8486" i="8"/>
  <c r="I8495" i="8"/>
  <c r="I7584" i="8"/>
  <c r="I7740" i="8"/>
  <c r="I7898" i="8"/>
  <c r="I7950" i="8"/>
  <c r="I8075" i="8"/>
  <c r="I8103" i="8"/>
  <c r="I8121" i="8"/>
  <c r="I8130" i="8"/>
  <c r="I8134" i="8"/>
  <c r="I8143" i="8"/>
  <c r="I8152" i="8"/>
  <c r="I8166" i="8"/>
  <c r="I8193" i="8"/>
  <c r="I8198" i="8"/>
  <c r="I8208" i="8"/>
  <c r="I8233" i="8"/>
  <c r="I8246" i="8"/>
  <c r="I8264" i="8"/>
  <c r="I8366" i="8"/>
  <c r="I8369" i="8"/>
  <c r="I8415" i="8"/>
  <c r="I8417" i="8"/>
  <c r="I8430" i="8"/>
  <c r="I8439" i="8"/>
  <c r="I8441" i="8"/>
  <c r="I8452" i="8"/>
  <c r="I8475" i="8"/>
  <c r="I8481" i="8"/>
  <c r="I8490" i="8"/>
  <c r="I8499" i="8"/>
  <c r="I8518" i="8"/>
  <c r="I8527" i="8"/>
  <c r="I8536" i="8"/>
  <c r="I8540" i="8"/>
  <c r="I8547" i="8"/>
  <c r="I8556" i="8"/>
  <c r="I7626" i="8"/>
  <c r="I7955" i="8"/>
  <c r="I8094" i="8"/>
  <c r="I8120" i="8"/>
  <c r="I8128" i="8"/>
  <c r="I8136" i="8"/>
  <c r="I8182" i="8"/>
  <c r="I8192" i="8"/>
  <c r="I8201" i="8"/>
  <c r="I8270" i="8"/>
  <c r="I8288" i="8"/>
  <c r="I8296" i="8"/>
  <c r="I8304" i="8"/>
  <c r="I8351" i="8"/>
  <c r="I8375" i="8"/>
  <c r="I8383" i="8"/>
  <c r="I8411" i="8"/>
  <c r="I8446" i="8"/>
  <c r="I8464" i="8"/>
  <c r="I8546" i="8"/>
  <c r="I8551" i="8"/>
  <c r="I8564" i="8"/>
  <c r="I8569" i="8"/>
  <c r="I8633" i="8"/>
  <c r="I8078" i="8"/>
  <c r="I8111" i="8"/>
  <c r="I8262" i="8"/>
  <c r="I8280" i="8"/>
  <c r="I8336" i="8"/>
  <c r="I8457" i="8"/>
  <c r="I8466" i="8"/>
  <c r="I8487" i="8"/>
  <c r="I8496" i="8"/>
  <c r="I8515" i="8"/>
  <c r="I8523" i="8"/>
  <c r="I8528" i="8"/>
  <c r="I8538" i="8"/>
  <c r="I8561" i="8"/>
  <c r="I8583" i="8"/>
  <c r="I8585" i="8"/>
  <c r="I8592" i="8"/>
  <c r="I8601" i="8"/>
  <c r="I8615" i="8"/>
  <c r="I8617" i="8"/>
  <c r="I8624" i="8"/>
  <c r="I8647" i="8"/>
  <c r="I8649" i="8"/>
  <c r="I8014" i="8"/>
  <c r="I8052" i="8"/>
  <c r="I8167" i="8"/>
  <c r="I8176" i="8"/>
  <c r="I8203" i="8"/>
  <c r="I8238" i="8"/>
  <c r="I8256" i="8"/>
  <c r="I8289" i="8"/>
  <c r="I8323" i="8"/>
  <c r="I8361" i="8"/>
  <c r="I8377" i="8"/>
  <c r="I8448" i="8"/>
  <c r="I8473" i="8"/>
  <c r="I8505" i="8"/>
  <c r="I8510" i="8"/>
  <c r="I8554" i="8"/>
  <c r="I8574" i="8"/>
  <c r="I8638" i="8"/>
  <c r="I8657" i="8"/>
  <c r="I6865" i="8"/>
  <c r="I6878" i="8"/>
  <c r="I6880" i="8"/>
  <c r="I6913" i="8"/>
  <c r="I6921" i="8"/>
  <c r="I7911" i="8"/>
  <c r="I8160" i="8"/>
  <c r="I8187" i="8"/>
  <c r="I8224" i="8"/>
  <c r="I8257" i="8"/>
  <c r="I8338" i="8"/>
  <c r="I8379" i="8"/>
  <c r="I8406" i="8"/>
  <c r="I8425" i="8"/>
  <c r="I8468" i="8"/>
  <c r="I8508" i="8"/>
  <c r="I8521" i="8"/>
  <c r="I8555" i="8"/>
  <c r="I8560" i="8"/>
  <c r="I8582" i="8"/>
  <c r="I8591" i="8"/>
  <c r="I8600" i="8"/>
  <c r="I8604" i="8"/>
  <c r="I8614" i="8"/>
  <c r="I8623" i="8"/>
  <c r="I8646" i="8"/>
  <c r="I8652" i="8"/>
  <c r="I6873" i="8"/>
  <c r="I6906" i="8"/>
  <c r="I6930" i="8"/>
  <c r="I6938" i="8"/>
  <c r="I7502" i="8"/>
  <c r="I7745" i="8"/>
  <c r="I8080" i="8"/>
  <c r="I8097" i="8"/>
  <c r="I8185" i="8"/>
  <c r="I8353" i="8"/>
  <c r="I8385" i="8"/>
  <c r="I8083" i="8"/>
  <c r="I8292" i="8"/>
  <c r="I8455" i="8"/>
  <c r="I8462" i="8"/>
  <c r="I8532" i="8"/>
  <c r="I8537" i="8"/>
  <c r="I8542" i="8"/>
  <c r="I8577" i="8"/>
  <c r="I8586" i="8"/>
  <c r="I8595" i="8"/>
  <c r="I8609" i="8"/>
  <c r="I8618" i="8"/>
  <c r="I8627" i="8"/>
  <c r="I8641" i="8"/>
  <c r="I8084" i="8"/>
  <c r="I8117" i="8"/>
  <c r="I8171" i="8"/>
  <c r="I8225" i="8"/>
  <c r="I8311" i="8"/>
  <c r="I8326" i="8"/>
  <c r="I8420" i="8"/>
  <c r="I8506" i="8"/>
  <c r="I8563" i="8"/>
  <c r="I7988" i="8"/>
  <c r="I8024" i="8"/>
  <c r="I8409" i="8"/>
  <c r="I8433" i="8"/>
  <c r="I8483" i="8"/>
  <c r="I8489" i="8"/>
  <c r="I8522" i="8"/>
  <c r="I8553" i="8"/>
  <c r="I8559" i="8"/>
  <c r="I8578" i="8"/>
  <c r="I8587" i="8"/>
  <c r="I8596" i="8"/>
  <c r="I8610" i="8"/>
  <c r="I8619" i="8"/>
  <c r="I8628" i="8"/>
  <c r="I8642" i="8"/>
  <c r="I8651" i="8"/>
  <c r="I6897" i="8"/>
  <c r="I6912" i="8"/>
  <c r="I7995" i="8"/>
  <c r="I8248" i="8"/>
  <c r="I8281" i="8"/>
  <c r="I8471" i="8"/>
  <c r="I8482" i="8"/>
  <c r="I8519" i="8"/>
  <c r="I8568" i="8"/>
  <c r="I8588" i="8"/>
  <c r="I8606" i="8"/>
  <c r="I8636" i="8"/>
  <c r="I8643" i="8"/>
  <c r="I6872" i="8"/>
  <c r="I6881" i="8"/>
  <c r="I6896" i="8"/>
  <c r="I6928" i="8"/>
  <c r="I6931" i="8"/>
  <c r="I6946" i="8"/>
  <c r="I6952" i="8"/>
  <c r="I6984" i="8"/>
  <c r="I7009" i="8"/>
  <c r="I7027" i="8"/>
  <c r="I7114" i="8"/>
  <c r="I7157" i="8"/>
  <c r="I8216" i="8"/>
  <c r="I8249" i="8"/>
  <c r="I8347" i="8"/>
  <c r="I8492" i="8"/>
  <c r="I8593" i="8"/>
  <c r="I6864" i="8"/>
  <c r="I6905" i="8"/>
  <c r="I6944" i="8"/>
  <c r="I6968" i="8"/>
  <c r="I6978" i="8"/>
  <c r="I7000" i="8"/>
  <c r="I7005" i="8"/>
  <c r="I7018" i="8"/>
  <c r="I7068" i="8"/>
  <c r="I7076" i="8"/>
  <c r="I7088" i="8"/>
  <c r="I7111" i="8"/>
  <c r="I7119" i="8"/>
  <c r="I7125" i="8"/>
  <c r="I7135" i="8"/>
  <c r="I7155" i="8"/>
  <c r="I7179" i="8"/>
  <c r="I7181" i="8"/>
  <c r="I7191" i="8"/>
  <c r="I7200" i="8"/>
  <c r="I7709" i="8"/>
  <c r="I8319" i="8"/>
  <c r="I8504" i="8"/>
  <c r="I8513" i="8"/>
  <c r="I8545" i="8"/>
  <c r="I8570" i="8"/>
  <c r="I8620" i="8"/>
  <c r="I8632" i="8"/>
  <c r="I6888" i="8"/>
  <c r="I6936" i="8"/>
  <c r="I6939" i="8"/>
  <c r="I6955" i="8"/>
  <c r="I6971" i="8"/>
  <c r="I6976" i="8"/>
  <c r="I6990" i="8"/>
  <c r="I7013" i="8"/>
  <c r="I7028" i="8"/>
  <c r="I7058" i="8"/>
  <c r="I7090" i="8"/>
  <c r="I7117" i="8"/>
  <c r="I7127" i="8"/>
  <c r="I7133" i="8"/>
  <c r="I7150" i="8"/>
  <c r="I7165" i="8"/>
  <c r="I7167" i="8"/>
  <c r="I7189" i="8"/>
  <c r="I7205" i="8"/>
  <c r="I7210" i="8"/>
  <c r="I7218" i="8"/>
  <c r="I8524" i="8"/>
  <c r="I8531" i="8"/>
  <c r="I8550" i="8"/>
  <c r="I8572" i="8"/>
  <c r="I8634" i="8"/>
  <c r="I6875" i="8"/>
  <c r="I6907" i="8"/>
  <c r="I6923" i="8"/>
  <c r="I6945" i="8"/>
  <c r="I6989" i="8"/>
  <c r="I7024" i="8"/>
  <c r="I7035" i="8"/>
  <c r="I7046" i="8"/>
  <c r="I7126" i="8"/>
  <c r="I7134" i="8"/>
  <c r="I7141" i="8"/>
  <c r="I7146" i="8"/>
  <c r="I7173" i="8"/>
  <c r="I7188" i="8"/>
  <c r="I7211" i="8"/>
  <c r="I7213" i="8"/>
  <c r="I8472" i="8"/>
  <c r="I8514" i="8"/>
  <c r="I8529" i="8"/>
  <c r="I8625" i="8"/>
  <c r="I6859" i="8"/>
  <c r="I6870" i="8"/>
  <c r="I6947" i="8"/>
  <c r="I6992" i="8"/>
  <c r="I7016" i="8"/>
  <c r="I7032" i="8"/>
  <c r="I7106" i="8"/>
  <c r="I7158" i="8"/>
  <c r="I7178" i="8"/>
  <c r="I7190" i="8"/>
  <c r="I7195" i="8"/>
  <c r="I7204" i="8"/>
  <c r="I7219" i="8"/>
  <c r="I7250" i="8"/>
  <c r="I7257" i="8"/>
  <c r="K7257" i="8" s="1"/>
  <c r="I7289" i="8"/>
  <c r="I7304" i="8"/>
  <c r="I7306" i="8"/>
  <c r="I7318" i="8"/>
  <c r="I7320" i="8"/>
  <c r="I7341" i="8"/>
  <c r="I7343" i="8"/>
  <c r="I5898" i="8"/>
  <c r="I5906" i="8"/>
  <c r="I5927" i="8"/>
  <c r="I5930" i="8"/>
  <c r="I5941" i="8"/>
  <c r="I5949" i="8"/>
  <c r="I5954" i="8"/>
  <c r="I5957" i="8"/>
  <c r="I5971" i="8"/>
  <c r="I5987" i="8"/>
  <c r="I5989" i="8"/>
  <c r="I6001" i="8"/>
  <c r="I6013" i="8"/>
  <c r="I6017" i="8"/>
  <c r="I6019" i="8"/>
  <c r="I6031" i="8"/>
  <c r="I6049" i="8"/>
  <c r="I6051" i="8"/>
  <c r="I6069" i="8"/>
  <c r="I6080" i="8"/>
  <c r="I6091" i="8"/>
  <c r="I6125" i="8"/>
  <c r="I6130" i="8"/>
  <c r="I6143" i="8"/>
  <c r="I6148" i="8"/>
  <c r="I6157" i="8"/>
  <c r="I6161" i="8"/>
  <c r="I6174" i="8"/>
  <c r="I6184" i="8"/>
  <c r="I6189" i="8"/>
  <c r="I6199" i="8"/>
  <c r="I6254" i="8"/>
  <c r="I6269" i="8"/>
  <c r="I6293" i="8"/>
  <c r="I6303" i="8"/>
  <c r="I6324" i="8"/>
  <c r="I6345" i="8"/>
  <c r="I6352" i="8"/>
  <c r="I8393" i="8"/>
  <c r="I8478" i="8"/>
  <c r="I8497" i="8"/>
  <c r="I8579" i="8"/>
  <c r="I8602" i="8"/>
  <c r="I8650" i="8"/>
  <c r="I6889" i="8"/>
  <c r="I6914" i="8"/>
  <c r="I6929" i="8"/>
  <c r="I6953" i="8"/>
  <c r="I6979" i="8"/>
  <c r="I7001" i="8"/>
  <c r="I7022" i="8"/>
  <c r="I7048" i="8"/>
  <c r="I7081" i="8"/>
  <c r="I7112" i="8"/>
  <c r="I7164" i="8"/>
  <c r="I7187" i="8"/>
  <c r="I7227" i="8"/>
  <c r="I7241" i="8"/>
  <c r="I7255" i="8"/>
  <c r="I7309" i="8"/>
  <c r="I7311" i="8"/>
  <c r="I7349" i="8"/>
  <c r="I7351" i="8"/>
  <c r="I5891" i="8"/>
  <c r="I5901" i="8"/>
  <c r="I5920" i="8"/>
  <c r="I5922" i="8"/>
  <c r="I5925" i="8"/>
  <c r="I5973" i="8"/>
  <c r="I5979" i="8"/>
  <c r="I5981" i="8"/>
  <c r="I5992" i="8"/>
  <c r="I6033" i="8"/>
  <c r="I6045" i="8"/>
  <c r="I6078" i="8"/>
  <c r="I6096" i="8"/>
  <c r="I6112" i="8"/>
  <c r="I6164" i="8"/>
  <c r="I6202" i="8"/>
  <c r="I6207" i="8"/>
  <c r="I6220" i="8"/>
  <c r="I6238" i="8"/>
  <c r="I6245" i="8"/>
  <c r="I6248" i="8"/>
  <c r="I6252" i="8"/>
  <c r="I6263" i="8"/>
  <c r="I6267" i="8"/>
  <c r="I6309" i="8"/>
  <c r="I6319" i="8"/>
  <c r="I6322" i="8"/>
  <c r="I6340" i="8"/>
  <c r="I8126" i="8"/>
  <c r="I6862" i="8"/>
  <c r="I6891" i="8"/>
  <c r="I6899" i="8"/>
  <c r="I6915" i="8"/>
  <c r="I6937" i="8"/>
  <c r="I6966" i="8"/>
  <c r="I6969" i="8"/>
  <c r="I7043" i="8"/>
  <c r="I7062" i="8"/>
  <c r="I7067" i="8"/>
  <c r="I7128" i="8"/>
  <c r="I7144" i="8"/>
  <c r="I7159" i="8"/>
  <c r="I7222" i="8"/>
  <c r="I7246" i="8"/>
  <c r="I7272" i="8"/>
  <c r="I7274" i="8"/>
  <c r="I7287" i="8"/>
  <c r="I7292" i="8"/>
  <c r="I7326" i="8"/>
  <c r="I7328" i="8"/>
  <c r="I7357" i="8"/>
  <c r="I5899" i="8"/>
  <c r="I5909" i="8"/>
  <c r="I5916" i="8"/>
  <c r="I5976" i="8"/>
  <c r="I5984" i="8"/>
  <c r="I5995" i="8"/>
  <c r="I5997" i="8"/>
  <c r="I6027" i="8"/>
  <c r="I6059" i="8"/>
  <c r="I6063" i="8"/>
  <c r="I6067" i="8"/>
  <c r="I6089" i="8"/>
  <c r="I6102" i="8"/>
  <c r="I6104" i="8"/>
  <c r="I6153" i="8"/>
  <c r="I6159" i="8"/>
  <c r="I6166" i="8"/>
  <c r="I6170" i="8"/>
  <c r="I6185" i="8"/>
  <c r="I6191" i="8"/>
  <c r="I6197" i="8"/>
  <c r="I6215" i="8"/>
  <c r="I6225" i="8"/>
  <c r="I6230" i="8"/>
  <c r="I6255" i="8"/>
  <c r="I6276" i="8"/>
  <c r="I8230" i="8"/>
  <c r="I6961" i="8"/>
  <c r="I6999" i="8"/>
  <c r="I7008" i="8"/>
  <c r="I7051" i="8"/>
  <c r="I7064" i="8"/>
  <c r="I7084" i="8"/>
  <c r="I7109" i="8"/>
  <c r="I7120" i="8"/>
  <c r="I7202" i="8"/>
  <c r="I7233" i="8"/>
  <c r="I7242" i="8"/>
  <c r="I7254" i="8"/>
  <c r="I7268" i="8"/>
  <c r="I7305" i="8"/>
  <c r="I7310" i="8"/>
  <c r="I7312" i="8"/>
  <c r="I7350" i="8"/>
  <c r="I7352" i="8"/>
  <c r="I5859" i="8"/>
  <c r="I5869" i="8"/>
  <c r="I5872" i="8"/>
  <c r="I5874" i="8"/>
  <c r="I5877" i="8"/>
  <c r="I5880" i="8"/>
  <c r="I5882" i="8"/>
  <c r="I5908" i="8"/>
  <c r="I5931" i="8"/>
  <c r="I5934" i="8"/>
  <c r="I5936" i="8"/>
  <c r="I6014" i="8"/>
  <c r="I6016" i="8"/>
  <c r="I6032" i="8"/>
  <c r="I6048" i="8"/>
  <c r="I6085" i="8"/>
  <c r="I6090" i="8"/>
  <c r="I6101" i="8"/>
  <c r="I6135" i="8"/>
  <c r="I6138" i="8"/>
  <c r="I6175" i="8"/>
  <c r="I6226" i="8"/>
  <c r="I6262" i="8"/>
  <c r="I6271" i="8"/>
  <c r="I6275" i="8"/>
  <c r="I6285" i="8"/>
  <c r="I6299" i="8"/>
  <c r="I6315" i="8"/>
  <c r="I6325" i="8"/>
  <c r="I6328" i="8"/>
  <c r="I6338" i="8"/>
  <c r="I6353" i="8"/>
  <c r="I7839" i="8"/>
  <c r="I8400" i="8"/>
  <c r="I6960" i="8"/>
  <c r="I6998" i="8"/>
  <c r="I7007" i="8"/>
  <c r="I7073" i="8"/>
  <c r="I7102" i="8"/>
  <c r="I7196" i="8"/>
  <c r="I7229" i="8"/>
  <c r="I7260" i="8"/>
  <c r="I7295" i="8"/>
  <c r="I7334" i="8"/>
  <c r="I5858" i="8"/>
  <c r="I5940" i="8"/>
  <c r="I5965" i="8"/>
  <c r="I6011" i="8"/>
  <c r="I6024" i="8"/>
  <c r="I6029" i="8"/>
  <c r="I6043" i="8"/>
  <c r="I6056" i="8"/>
  <c r="I6061" i="8"/>
  <c r="I6065" i="8"/>
  <c r="I6894" i="8"/>
  <c r="I6926" i="8"/>
  <c r="I6981" i="8"/>
  <c r="I7103" i="8"/>
  <c r="I7251" i="8"/>
  <c r="I7265" i="8"/>
  <c r="I7300" i="8"/>
  <c r="I7319" i="8"/>
  <c r="I7344" i="8"/>
  <c r="I5864" i="8"/>
  <c r="I5950" i="8"/>
  <c r="I5993" i="8"/>
  <c r="I6002" i="8"/>
  <c r="I8043" i="8"/>
  <c r="I8500" i="8"/>
  <c r="I6954" i="8"/>
  <c r="I6993" i="8"/>
  <c r="I7002" i="8"/>
  <c r="I7097" i="8"/>
  <c r="I7140" i="8"/>
  <c r="I7149" i="8"/>
  <c r="I7231" i="8"/>
  <c r="I7282" i="8"/>
  <c r="I7297" i="8"/>
  <c r="I7336" i="8"/>
  <c r="I5933" i="8"/>
  <c r="I5948" i="8"/>
  <c r="I5968" i="8"/>
  <c r="I6005" i="8"/>
  <c r="I6009" i="8"/>
  <c r="I6041" i="8"/>
  <c r="I6072" i="8"/>
  <c r="I6107" i="8"/>
  <c r="I6144" i="8"/>
  <c r="I6162" i="8"/>
  <c r="I6244" i="8"/>
  <c r="I6261" i="8"/>
  <c r="I6274" i="8"/>
  <c r="I6317" i="8"/>
  <c r="I6346" i="8"/>
  <c r="I8217" i="8"/>
  <c r="I6883" i="8"/>
  <c r="I6967" i="8"/>
  <c r="I7045" i="8"/>
  <c r="I7069" i="8"/>
  <c r="I7079" i="8"/>
  <c r="I7098" i="8"/>
  <c r="I7176" i="8"/>
  <c r="I7240" i="8"/>
  <c r="I7249" i="8"/>
  <c r="I7263" i="8"/>
  <c r="I7317" i="8"/>
  <c r="I7342" i="8"/>
  <c r="I5861" i="8"/>
  <c r="I5866" i="8"/>
  <c r="I5918" i="8"/>
  <c r="I5963" i="8"/>
  <c r="I6000" i="8"/>
  <c r="I6018" i="8"/>
  <c r="I6037" i="8"/>
  <c r="I6050" i="8"/>
  <c r="I8491" i="8"/>
  <c r="I8611" i="8"/>
  <c r="I6991" i="8"/>
  <c r="I7075" i="8"/>
  <c r="I7296" i="8"/>
  <c r="I7325" i="8"/>
  <c r="I5885" i="8"/>
  <c r="I5896" i="8"/>
  <c r="I6035" i="8"/>
  <c r="I6073" i="8"/>
  <c r="I6120" i="8"/>
  <c r="I6186" i="8"/>
  <c r="I6231" i="8"/>
  <c r="I6282" i="8"/>
  <c r="I6360" i="8"/>
  <c r="I6447" i="8"/>
  <c r="I6469" i="8"/>
  <c r="I6502" i="8"/>
  <c r="I6558" i="8"/>
  <c r="I6567" i="8"/>
  <c r="I6581" i="8"/>
  <c r="I6585" i="8"/>
  <c r="I6590" i="8"/>
  <c r="I6609" i="8"/>
  <c r="I6638" i="8"/>
  <c r="I6642" i="8"/>
  <c r="I6650" i="8"/>
  <c r="I6663" i="8"/>
  <c r="I6679" i="8"/>
  <c r="I6689" i="8"/>
  <c r="I6716" i="8"/>
  <c r="I6750" i="8"/>
  <c r="I6756" i="8"/>
  <c r="I6760" i="8"/>
  <c r="I6766" i="8"/>
  <c r="I6782" i="8"/>
  <c r="I6805" i="8"/>
  <c r="I6835" i="8"/>
  <c r="I6838" i="8"/>
  <c r="I6843" i="8"/>
  <c r="I6573" i="8"/>
  <c r="I6592" i="8"/>
  <c r="I6628" i="8"/>
  <c r="I6647" i="8"/>
  <c r="I6657" i="8"/>
  <c r="I6661" i="8"/>
  <c r="I6668" i="8"/>
  <c r="I6677" i="8"/>
  <c r="I6687" i="8"/>
  <c r="I6719" i="8"/>
  <c r="I6723" i="8"/>
  <c r="I6725" i="8"/>
  <c r="I6736" i="8"/>
  <c r="I6771" i="8"/>
  <c r="I6973" i="8"/>
  <c r="I7094" i="8"/>
  <c r="I7221" i="8"/>
  <c r="I7286" i="8"/>
  <c r="I7335" i="8"/>
  <c r="I5875" i="8"/>
  <c r="I5917" i="8"/>
  <c r="I6008" i="8"/>
  <c r="I6066" i="8"/>
  <c r="I6074" i="8"/>
  <c r="I6133" i="8"/>
  <c r="I6165" i="8"/>
  <c r="I6209" i="8"/>
  <c r="I6232" i="8"/>
  <c r="I6237" i="8"/>
  <c r="I6312" i="8"/>
  <c r="I6331" i="8"/>
  <c r="I6363" i="8"/>
  <c r="I6383" i="8"/>
  <c r="I6406" i="8"/>
  <c r="I6417" i="8"/>
  <c r="I6431" i="8"/>
  <c r="I6479" i="8"/>
  <c r="I6493" i="8"/>
  <c r="I6514" i="8"/>
  <c r="I6525" i="8"/>
  <c r="I6540" i="8"/>
  <c r="I6556" i="8"/>
  <c r="I6560" i="8"/>
  <c r="I6565" i="8"/>
  <c r="I6904" i="8"/>
  <c r="I6977" i="8"/>
  <c r="I6995" i="8"/>
  <c r="I7278" i="8"/>
  <c r="I7327" i="8"/>
  <c r="I6858" i="8"/>
  <c r="I5867" i="8"/>
  <c r="I5888" i="8"/>
  <c r="I5939" i="8"/>
  <c r="I6038" i="8"/>
  <c r="I6046" i="8"/>
  <c r="I6098" i="8"/>
  <c r="I6127" i="8"/>
  <c r="I6145" i="8"/>
  <c r="I6151" i="8"/>
  <c r="I6156" i="8"/>
  <c r="I6216" i="8"/>
  <c r="I6290" i="8"/>
  <c r="I6374" i="8"/>
  <c r="I6387" i="8"/>
  <c r="I6392" i="8"/>
  <c r="I6401" i="8"/>
  <c r="I6485" i="8"/>
  <c r="I6488" i="8"/>
  <c r="I6532" i="8"/>
  <c r="I6570" i="8"/>
  <c r="I6583" i="8"/>
  <c r="I6588" i="8"/>
  <c r="I6605" i="8"/>
  <c r="I6607" i="8"/>
  <c r="I6622" i="8"/>
  <c r="I6626" i="8"/>
  <c r="I6652" i="8"/>
  <c r="I6673" i="8"/>
  <c r="I6703" i="8"/>
  <c r="I6705" i="8"/>
  <c r="I6715" i="8"/>
  <c r="I6741" i="8"/>
  <c r="I6749" i="8"/>
  <c r="I6763" i="8"/>
  <c r="I6765" i="8"/>
  <c r="I6781" i="8"/>
  <c r="I6792" i="8"/>
  <c r="I6803" i="8"/>
  <c r="I6837" i="8"/>
  <c r="I6856" i="8"/>
  <c r="I6867" i="8"/>
  <c r="I7059" i="8"/>
  <c r="I7080" i="8"/>
  <c r="I7099" i="8"/>
  <c r="I7232" i="8"/>
  <c r="I7259" i="8"/>
  <c r="I8162" i="8"/>
  <c r="I6962" i="8"/>
  <c r="I7041" i="8"/>
  <c r="I7104" i="8"/>
  <c r="I7197" i="8"/>
  <c r="I7214" i="8"/>
  <c r="I6075" i="8"/>
  <c r="I6082" i="8"/>
  <c r="I6088" i="8"/>
  <c r="I6142" i="8"/>
  <c r="I6177" i="8"/>
  <c r="I6183" i="8"/>
  <c r="I6193" i="8"/>
  <c r="I6200" i="8"/>
  <c r="I6218" i="8"/>
  <c r="I6223" i="8"/>
  <c r="I6229" i="8"/>
  <c r="I6233" i="8"/>
  <c r="I6251" i="8"/>
  <c r="I6277" i="8"/>
  <c r="I6308" i="8"/>
  <c r="I6333" i="8"/>
  <c r="I6377" i="8"/>
  <c r="I6409" i="8"/>
  <c r="I6416" i="8"/>
  <c r="I6418" i="8"/>
  <c r="I6439" i="8"/>
  <c r="I6446" i="8"/>
  <c r="I6507" i="8"/>
  <c r="I6524" i="8"/>
  <c r="I6530" i="8"/>
  <c r="I6538" i="8"/>
  <c r="I6596" i="8"/>
  <c r="I6601" i="8"/>
  <c r="I6610" i="8"/>
  <c r="I6631" i="8"/>
  <c r="I6641" i="8"/>
  <c r="I6671" i="8"/>
  <c r="I6686" i="8"/>
  <c r="I6690" i="8"/>
  <c r="I6728" i="8"/>
  <c r="I6739" i="8"/>
  <c r="I6755" i="8"/>
  <c r="I6758" i="8"/>
  <c r="I6797" i="8"/>
  <c r="I6812" i="8"/>
  <c r="I6828" i="8"/>
  <c r="I6832" i="8"/>
  <c r="I6836" i="8"/>
  <c r="I6844" i="8"/>
  <c r="I6848" i="8"/>
  <c r="I6854" i="8"/>
  <c r="I6982" i="8"/>
  <c r="I7065" i="8"/>
  <c r="I7281" i="8"/>
  <c r="I7291" i="8"/>
  <c r="I7283" i="8"/>
  <c r="I6006" i="8"/>
  <c r="I6023" i="8"/>
  <c r="I6119" i="8"/>
  <c r="I6239" i="8"/>
  <c r="I6335" i="8"/>
  <c r="I6423" i="8"/>
  <c r="I6510" i="8"/>
  <c r="I6584" i="8"/>
  <c r="I6599" i="8"/>
  <c r="I6674" i="8"/>
  <c r="I6710" i="8"/>
  <c r="I6814" i="8"/>
  <c r="I6853" i="8"/>
  <c r="I6077" i="8"/>
  <c r="I6425" i="8"/>
  <c r="I6582" i="8"/>
  <c r="I6639" i="8"/>
  <c r="I6780" i="8"/>
  <c r="I6846" i="8"/>
  <c r="I6700" i="8"/>
  <c r="I6206" i="8"/>
  <c r="I6441" i="8"/>
  <c r="I6492" i="8"/>
  <c r="I6361" i="8"/>
  <c r="I6450" i="8"/>
  <c r="I6475" i="8"/>
  <c r="I6498" i="8"/>
  <c r="I6660" i="8"/>
  <c r="I6714" i="8"/>
  <c r="I6772" i="8"/>
  <c r="I6829" i="8"/>
  <c r="I5883" i="8"/>
  <c r="I6042" i="8"/>
  <c r="I6154" i="8"/>
  <c r="I6253" i="8"/>
  <c r="I6280" i="8"/>
  <c r="I6351" i="8"/>
  <c r="I6369" i="8"/>
  <c r="I6522" i="8"/>
  <c r="I6528" i="8"/>
  <c r="I6533" i="8"/>
  <c r="I6562" i="8"/>
  <c r="I6576" i="8"/>
  <c r="I6613" i="8"/>
  <c r="I6623" i="8"/>
  <c r="I6666" i="8"/>
  <c r="I6670" i="8"/>
  <c r="I6684" i="8"/>
  <c r="I6693" i="8"/>
  <c r="I6702" i="8"/>
  <c r="I6706" i="8"/>
  <c r="I6726" i="8"/>
  <c r="I6731" i="8"/>
  <c r="I6779" i="8"/>
  <c r="I6789" i="8"/>
  <c r="I6822" i="8"/>
  <c r="I6484" i="8"/>
  <c r="I6501" i="8"/>
  <c r="I6564" i="8"/>
  <c r="I6578" i="8"/>
  <c r="I6591" i="8"/>
  <c r="I6606" i="8"/>
  <c r="I6629" i="8"/>
  <c r="I6658" i="8"/>
  <c r="I6773" i="8"/>
  <c r="I6708" i="8"/>
  <c r="I6742" i="8"/>
  <c r="I6821" i="8"/>
  <c r="I6461" i="8"/>
  <c r="I6509" i="8"/>
  <c r="I6575" i="8"/>
  <c r="I6593" i="8"/>
  <c r="I6612" i="8"/>
  <c r="I6655" i="8"/>
  <c r="I6692" i="8"/>
  <c r="I7236" i="8"/>
  <c r="I6105" i="8"/>
  <c r="I6561" i="8"/>
  <c r="I6604" i="8"/>
  <c r="I6697" i="8"/>
  <c r="I6819" i="8"/>
  <c r="I6845" i="8"/>
  <c r="I6886" i="8"/>
  <c r="I6986" i="8"/>
  <c r="I6010" i="8"/>
  <c r="I6111" i="8"/>
  <c r="I6121" i="8"/>
  <c r="I6176" i="8"/>
  <c r="I6188" i="8"/>
  <c r="I6470" i="8"/>
  <c r="I6477" i="8"/>
  <c r="I6483" i="8"/>
  <c r="I6517" i="8"/>
  <c r="I6553" i="8"/>
  <c r="I6711" i="8"/>
  <c r="I6747" i="8"/>
  <c r="I6800" i="8"/>
  <c r="I6820" i="8"/>
  <c r="I6827" i="8"/>
  <c r="I7333" i="8"/>
  <c r="I5890" i="8"/>
  <c r="I5994" i="8"/>
  <c r="I6167" i="8"/>
  <c r="I6234" i="8"/>
  <c r="I6301" i="8"/>
  <c r="I6342" i="8"/>
  <c r="I6400" i="8"/>
  <c r="I6453" i="8"/>
  <c r="I6559" i="8"/>
  <c r="I6574" i="8"/>
  <c r="I6620" i="8"/>
  <c r="I6676" i="8"/>
  <c r="I6776" i="8"/>
  <c r="I6830" i="8"/>
  <c r="I6840" i="8"/>
  <c r="I6644" i="8"/>
  <c r="I6654" i="8"/>
  <c r="I6784" i="8"/>
  <c r="I6055" i="8"/>
  <c r="I6332" i="8"/>
  <c r="I6455" i="8"/>
  <c r="I6636" i="8"/>
  <c r="I6701" i="8"/>
  <c r="I6734" i="8"/>
  <c r="I6795" i="8"/>
  <c r="I6350" i="8"/>
  <c r="I6442" i="8"/>
  <c r="I6764" i="8"/>
  <c r="I6774" i="8"/>
  <c r="I6806" i="8"/>
  <c r="I7089" i="8"/>
  <c r="I6064" i="8"/>
  <c r="I6113" i="8"/>
  <c r="I6260" i="8"/>
  <c r="I6372" i="8"/>
  <c r="I6460" i="8"/>
  <c r="I6466" i="8"/>
  <c r="I6478" i="8"/>
  <c r="I6541" i="8"/>
  <c r="I6569" i="8"/>
  <c r="I6615" i="8"/>
  <c r="I6625" i="8"/>
  <c r="I6733" i="8"/>
  <c r="I6757" i="8"/>
  <c r="I6787" i="8"/>
  <c r="I6790" i="8"/>
  <c r="I6813" i="8"/>
  <c r="I6824" i="8"/>
  <c r="I6851" i="8"/>
  <c r="I6920" i="8"/>
  <c r="I7264" i="8"/>
  <c r="I5893" i="8"/>
  <c r="I6114" i="8"/>
  <c r="I6168" i="8"/>
  <c r="I6288" i="8"/>
  <c r="I6302" i="8"/>
  <c r="I6385" i="8"/>
  <c r="I6393" i="8"/>
  <c r="I6408" i="8"/>
  <c r="I6433" i="8"/>
  <c r="I6496" i="8"/>
  <c r="I6549" i="8"/>
  <c r="I5959" i="8"/>
  <c r="I6093" i="8"/>
  <c r="I6129" i="8"/>
  <c r="I6428" i="8"/>
  <c r="I6474" i="8"/>
  <c r="I6645" i="8"/>
  <c r="I6798" i="8"/>
  <c r="I7273" i="8"/>
  <c r="I5962" i="8"/>
  <c r="I6040" i="8"/>
  <c r="I6152" i="8"/>
  <c r="I6396" i="8"/>
  <c r="I6436" i="8"/>
  <c r="I6551" i="8"/>
  <c r="I6768" i="8"/>
  <c r="I6811" i="8"/>
  <c r="I8453" i="8"/>
  <c r="I8399" i="8"/>
  <c r="I8603" i="8"/>
  <c r="I7883" i="8"/>
  <c r="I8456" i="8"/>
  <c r="I8339" i="8"/>
  <c r="I8263" i="8"/>
  <c r="I8231" i="8"/>
  <c r="I8183" i="8"/>
  <c r="I8191" i="8"/>
  <c r="I8118" i="8"/>
  <c r="I8328" i="8"/>
  <c r="I8396" i="8"/>
  <c r="I8346" i="8"/>
  <c r="I8207" i="8"/>
  <c r="I8180" i="8"/>
  <c r="I8220" i="8"/>
  <c r="I8580" i="8"/>
  <c r="I8539" i="8"/>
  <c r="I8470" i="8"/>
  <c r="I8250" i="8"/>
  <c r="I8429" i="8"/>
  <c r="I8367" i="8"/>
  <c r="I8199" i="8"/>
  <c r="I8320" i="8"/>
  <c r="I8161" i="8"/>
  <c r="I7946" i="8"/>
  <c r="I7851" i="8"/>
  <c r="I8036" i="8"/>
  <c r="I8028" i="8"/>
  <c r="I8000" i="8"/>
  <c r="I8616" i="8"/>
  <c r="I8630" i="8"/>
  <c r="I8065" i="8"/>
  <c r="I8607" i="8"/>
  <c r="I8358" i="8"/>
  <c r="I8027" i="8"/>
  <c r="I8413" i="8"/>
  <c r="I8371" i="8"/>
  <c r="I7991" i="8"/>
  <c r="K7991" i="8" s="1"/>
  <c r="I8394" i="8"/>
  <c r="I8435" i="8"/>
  <c r="I8534" i="8"/>
  <c r="I8507" i="8"/>
  <c r="I8463" i="8"/>
  <c r="I8355" i="8"/>
  <c r="I7975" i="8"/>
  <c r="I7967" i="8"/>
  <c r="I8268" i="8"/>
  <c r="I8535" i="8"/>
  <c r="I8354" i="8"/>
  <c r="I8172" i="8"/>
  <c r="I8137" i="8"/>
  <c r="I8077" i="8"/>
  <c r="I8146" i="8"/>
  <c r="I8058" i="8"/>
  <c r="I7811" i="8"/>
  <c r="I8141" i="8"/>
  <c r="I8133" i="8"/>
  <c r="I8145" i="8"/>
  <c r="I8113" i="8"/>
  <c r="I7964" i="8"/>
  <c r="I7873" i="8"/>
  <c r="I7937" i="8"/>
  <c r="I8437" i="8"/>
  <c r="I8284" i="8"/>
  <c r="I8476" i="8"/>
  <c r="I8427" i="8"/>
  <c r="I8274" i="8"/>
  <c r="I8242" i="8"/>
  <c r="I8164" i="8"/>
  <c r="I8045" i="8"/>
  <c r="I8434" i="8"/>
  <c r="I8407" i="8"/>
  <c r="I8315" i="8"/>
  <c r="I8357" i="8"/>
  <c r="I8408" i="8"/>
  <c r="I8511" i="8"/>
  <c r="I8322" i="8"/>
  <c r="I8212" i="8"/>
  <c r="I7965" i="8"/>
  <c r="I8584" i="8"/>
  <c r="I8498" i="8"/>
  <c r="I8421" i="8"/>
  <c r="I8350" i="8"/>
  <c r="I8295" i="8"/>
  <c r="I8306" i="8"/>
  <c r="K8306" i="8" s="1"/>
  <c r="I8032" i="8"/>
  <c r="I8440" i="8"/>
  <c r="I8303" i="8"/>
  <c r="I8271" i="8"/>
  <c r="I8239" i="8"/>
  <c r="I8138" i="8"/>
  <c r="I7838" i="8"/>
  <c r="I8129" i="8"/>
  <c r="I8115" i="8"/>
  <c r="I8165" i="8"/>
  <c r="I8105" i="8"/>
  <c r="I8018" i="8"/>
  <c r="I7924" i="8"/>
  <c r="I8004" i="8"/>
  <c r="I7869" i="8"/>
  <c r="I7858" i="8"/>
  <c r="I8479" i="8"/>
  <c r="I8644" i="8"/>
  <c r="I8621" i="8"/>
  <c r="I8626" i="8"/>
  <c r="I8332" i="8"/>
  <c r="I8380" i="8"/>
  <c r="I8373" i="8"/>
  <c r="I8109" i="8"/>
  <c r="I8488" i="8"/>
  <c r="I8403" i="8"/>
  <c r="I8364" i="8"/>
  <c r="I8405" i="8"/>
  <c r="I8282" i="8"/>
  <c r="I8234" i="8"/>
  <c r="I8460" i="8"/>
  <c r="I8236" i="8"/>
  <c r="I8575" i="8"/>
  <c r="I8469" i="8"/>
  <c r="I8454" i="8"/>
  <c r="I8419" i="8"/>
  <c r="I8342" i="8"/>
  <c r="I8290" i="8"/>
  <c r="I8334" i="8"/>
  <c r="I8127" i="8"/>
  <c r="I8041" i="8"/>
  <c r="I7905" i="8"/>
  <c r="I8151" i="8"/>
  <c r="I8131" i="8"/>
  <c r="I8096" i="8"/>
  <c r="I7731" i="8"/>
  <c r="I8068" i="8"/>
  <c r="I8064" i="8"/>
  <c r="I8639" i="8"/>
  <c r="I8648" i="8"/>
  <c r="I8410" i="8"/>
  <c r="I8594" i="8"/>
  <c r="I8424" i="8"/>
  <c r="I8598" i="8"/>
  <c r="I8196" i="8"/>
  <c r="I8170" i="8"/>
  <c r="I8474" i="8"/>
  <c r="I8362" i="8"/>
  <c r="I8520" i="8"/>
  <c r="I8276" i="8"/>
  <c r="I8530" i="8"/>
  <c r="I8567" i="8"/>
  <c r="I8442" i="8"/>
  <c r="I8412" i="8"/>
  <c r="K8412" i="8" s="1"/>
  <c r="I8124" i="8"/>
  <c r="I8023" i="8"/>
  <c r="I7996" i="8"/>
  <c r="I8087" i="8"/>
  <c r="I7868" i="8"/>
  <c r="I8090" i="8"/>
  <c r="I7886" i="8"/>
  <c r="I7882" i="8"/>
  <c r="I7892" i="8"/>
  <c r="I7891" i="8"/>
  <c r="I7752" i="8"/>
  <c r="I7779" i="8"/>
  <c r="I7859" i="8"/>
  <c r="I7826" i="8"/>
  <c r="I7770" i="8"/>
  <c r="I7746" i="8"/>
  <c r="I7764" i="8"/>
  <c r="I7650" i="8"/>
  <c r="I7769" i="8"/>
  <c r="I7548" i="8"/>
  <c r="I7738" i="8"/>
  <c r="I7674" i="8"/>
  <c r="I7586" i="8"/>
  <c r="I7511" i="8"/>
  <c r="I7605" i="8"/>
  <c r="I7520" i="8"/>
  <c r="I7427" i="8"/>
  <c r="I7504" i="8"/>
  <c r="I7512" i="8"/>
  <c r="I7394" i="8"/>
  <c r="I7380" i="8"/>
  <c r="I7362" i="8"/>
  <c r="I7361" i="8"/>
  <c r="I7139" i="8"/>
  <c r="I7019" i="8"/>
  <c r="I7096" i="8"/>
  <c r="I7302" i="8"/>
  <c r="I7330" i="8"/>
  <c r="I7238" i="8"/>
  <c r="I6887" i="8"/>
  <c r="I7171" i="8"/>
  <c r="I7110" i="8"/>
  <c r="I7248" i="8"/>
  <c r="I7184" i="8"/>
  <c r="I7115" i="8"/>
  <c r="I7225" i="8"/>
  <c r="I7154" i="8"/>
  <c r="I7160" i="8"/>
  <c r="I7137" i="8"/>
  <c r="I7095" i="8"/>
  <c r="I6970" i="8"/>
  <c r="I7070" i="8"/>
  <c r="I7063" i="8"/>
  <c r="I7060" i="8"/>
  <c r="I7026" i="8"/>
  <c r="I6922" i="8"/>
  <c r="I8349" i="8"/>
  <c r="I8477" i="8"/>
  <c r="I8279" i="8"/>
  <c r="I8215" i="8"/>
  <c r="I8252" i="8"/>
  <c r="I8451" i="8"/>
  <c r="I8132" i="8"/>
  <c r="I8428" i="8"/>
  <c r="I8502" i="8"/>
  <c r="I8175" i="8"/>
  <c r="I8543" i="8"/>
  <c r="I8376" i="8"/>
  <c r="I8404" i="8"/>
  <c r="I8204" i="8"/>
  <c r="I8348" i="8"/>
  <c r="I8147" i="8"/>
  <c r="I8055" i="8"/>
  <c r="I7941" i="8"/>
  <c r="I8073" i="8"/>
  <c r="I7861" i="8"/>
  <c r="I7819" i="8"/>
  <c r="I7805" i="8"/>
  <c r="I7865" i="8"/>
  <c r="I7881" i="8"/>
  <c r="I7857" i="8"/>
  <c r="I7786" i="8"/>
  <c r="I7692" i="8"/>
  <c r="I7732" i="8"/>
  <c r="I7762" i="8"/>
  <c r="I7680" i="8"/>
  <c r="I7641" i="8"/>
  <c r="I7611" i="8"/>
  <c r="I7627" i="8"/>
  <c r="I7577" i="8"/>
  <c r="I7698" i="8"/>
  <c r="I7513" i="8"/>
  <c r="I7587" i="8"/>
  <c r="I7490" i="8"/>
  <c r="I7485" i="8"/>
  <c r="I7414" i="8"/>
  <c r="I7402" i="8"/>
  <c r="I7369" i="8"/>
  <c r="I7168" i="8"/>
  <c r="I7087" i="8"/>
  <c r="I7288" i="8"/>
  <c r="I7228" i="8"/>
  <c r="I7108" i="8"/>
  <c r="I7315" i="8"/>
  <c r="I7239" i="8"/>
  <c r="I7290" i="8"/>
  <c r="I7258" i="8"/>
  <c r="I7177" i="8"/>
  <c r="I7215" i="8"/>
  <c r="I7151" i="8"/>
  <c r="I7116" i="8"/>
  <c r="I7066" i="8"/>
  <c r="I7124" i="8"/>
  <c r="I7105" i="8"/>
  <c r="I7047" i="8"/>
  <c r="I7042" i="8"/>
  <c r="I7023" i="8"/>
  <c r="I7029" i="8"/>
  <c r="I8123" i="8"/>
  <c r="I8395" i="8"/>
  <c r="I8119" i="8"/>
  <c r="I8298" i="8"/>
  <c r="I8389" i="8"/>
  <c r="I8202" i="8"/>
  <c r="I8110" i="8"/>
  <c r="I7825" i="8"/>
  <c r="I8260" i="8"/>
  <c r="I8516" i="8"/>
  <c r="I8444" i="8"/>
  <c r="I7973" i="8"/>
  <c r="I8566" i="8"/>
  <c r="I8432" i="8"/>
  <c r="I7672" i="8"/>
  <c r="I8074" i="8"/>
  <c r="I8106" i="8"/>
  <c r="I7888" i="8"/>
  <c r="I7913" i="8"/>
  <c r="I7842" i="8"/>
  <c r="I8059" i="8"/>
  <c r="I8007" i="8"/>
  <c r="I7922" i="8"/>
  <c r="I7874" i="8"/>
  <c r="I7923" i="8"/>
  <c r="I7878" i="8"/>
  <c r="I7829" i="8"/>
  <c r="I7797" i="8"/>
  <c r="I7834" i="8"/>
  <c r="I7744" i="8"/>
  <c r="I7818" i="8"/>
  <c r="I7640" i="8"/>
  <c r="I7800" i="8"/>
  <c r="I7675" i="8"/>
  <c r="I7722" i="8"/>
  <c r="I7582" i="8"/>
  <c r="I7733" i="8"/>
  <c r="I7595" i="8"/>
  <c r="I7571" i="8"/>
  <c r="I7566" i="8"/>
  <c r="I7559" i="8"/>
  <c r="I7537" i="8"/>
  <c r="I7409" i="8"/>
  <c r="I7539" i="8"/>
  <c r="I7470" i="8"/>
  <c r="I7445" i="8"/>
  <c r="I7496" i="8"/>
  <c r="I7446" i="8"/>
  <c r="I7410" i="8"/>
  <c r="I7275" i="8"/>
  <c r="I7347" i="8"/>
  <c r="I7161" i="8"/>
  <c r="I7337" i="8"/>
  <c r="I7339" i="8"/>
  <c r="I7346" i="8"/>
  <c r="I7293" i="8"/>
  <c r="I7243" i="8"/>
  <c r="I7223" i="8"/>
  <c r="I7355" i="8"/>
  <c r="I7049" i="8"/>
  <c r="I7216" i="8"/>
  <c r="I7021" i="8"/>
  <c r="I7230" i="8"/>
  <c r="I7206" i="8"/>
  <c r="I6964" i="8"/>
  <c r="I7077" i="8"/>
  <c r="K7077" i="8" s="1"/>
  <c r="I7037" i="8"/>
  <c r="I7020" i="8"/>
  <c r="I6863" i="8"/>
  <c r="I8414" i="8"/>
  <c r="I8363" i="8"/>
  <c r="I8653" i="8"/>
  <c r="I8258" i="8"/>
  <c r="I8095" i="8"/>
  <c r="I8655" i="8"/>
  <c r="I8467" i="8"/>
  <c r="I8390" i="8"/>
  <c r="I8255" i="8"/>
  <c r="I7909" i="8"/>
  <c r="I8327" i="8"/>
  <c r="I8156" i="8"/>
  <c r="I8114" i="8"/>
  <c r="I8122" i="8"/>
  <c r="I8047" i="8"/>
  <c r="I8008" i="8"/>
  <c r="I7896" i="8"/>
  <c r="I8015" i="8"/>
  <c r="I7904" i="8"/>
  <c r="I7872" i="8"/>
  <c r="I7649" i="8"/>
  <c r="I7556" i="8"/>
  <c r="I7589" i="8"/>
  <c r="I7756" i="8"/>
  <c r="I7789" i="8"/>
  <c r="I7714" i="8"/>
  <c r="I7691" i="8"/>
  <c r="I7760" i="8"/>
  <c r="I7664" i="8"/>
  <c r="I7489" i="8"/>
  <c r="I7701" i="8"/>
  <c r="I7562" i="8"/>
  <c r="I7682" i="8"/>
  <c r="I7507" i="8"/>
  <c r="I7517" i="8"/>
  <c r="I7529" i="8"/>
  <c r="I7451" i="8"/>
  <c r="I7411" i="8"/>
  <c r="I7378" i="8"/>
  <c r="I7488" i="8"/>
  <c r="I7370" i="8"/>
  <c r="I7377" i="8"/>
  <c r="I7459" i="8"/>
  <c r="I7443" i="8"/>
  <c r="I7152" i="8"/>
  <c r="I7307" i="8"/>
  <c r="I7266" i="8"/>
  <c r="I7321" i="8"/>
  <c r="I7353" i="8"/>
  <c r="I7284" i="8"/>
  <c r="I7329" i="8"/>
  <c r="I7010" i="8"/>
  <c r="I7014" i="8"/>
  <c r="I7118" i="8"/>
  <c r="I7147" i="8"/>
  <c r="I7194" i="8"/>
  <c r="I7294" i="8"/>
  <c r="I7226" i="8"/>
  <c r="I7153" i="8"/>
  <c r="I7101" i="8"/>
  <c r="I7212" i="8"/>
  <c r="I7092" i="8"/>
  <c r="I7131" i="8"/>
  <c r="I7086" i="8"/>
  <c r="I7003" i="8"/>
  <c r="I7071" i="8"/>
  <c r="I6975" i="8"/>
  <c r="I6951" i="8"/>
  <c r="I6919" i="8"/>
  <c r="I6893" i="8"/>
  <c r="I8178" i="8"/>
  <c r="I8194" i="8"/>
  <c r="I8571" i="8"/>
  <c r="I8422" i="8"/>
  <c r="I8266" i="8"/>
  <c r="I8631" i="8"/>
  <c r="I8381" i="8"/>
  <c r="I8142" i="8"/>
  <c r="I8155" i="8"/>
  <c r="I8163" i="8"/>
  <c r="I7910" i="8"/>
  <c r="I7951" i="8"/>
  <c r="I7835" i="8"/>
  <c r="I7983" i="8"/>
  <c r="I7755" i="8"/>
  <c r="I7700" i="8"/>
  <c r="I7914" i="8"/>
  <c r="I7827" i="8"/>
  <c r="I7622" i="8"/>
  <c r="I7810" i="8"/>
  <c r="I7696" i="8"/>
  <c r="I7777" i="8"/>
  <c r="I7748" i="8"/>
  <c r="I7632" i="8"/>
  <c r="I7720" i="8"/>
  <c r="I7707" i="8"/>
  <c r="I7706" i="8"/>
  <c r="I7603" i="8"/>
  <c r="I7493" i="8"/>
  <c r="I7441" i="8"/>
  <c r="I7388" i="8"/>
  <c r="I7247" i="8"/>
  <c r="I7163" i="8"/>
  <c r="I7182" i="8"/>
  <c r="I7331" i="8"/>
  <c r="I7057" i="8"/>
  <c r="I7198" i="8"/>
  <c r="I7185" i="8"/>
  <c r="I7280" i="8"/>
  <c r="I7175" i="8"/>
  <c r="I7308" i="8"/>
  <c r="I7244" i="8"/>
  <c r="I7192" i="8"/>
  <c r="I7017" i="8"/>
  <c r="I7055" i="8"/>
  <c r="I6974" i="8"/>
  <c r="I6895" i="8"/>
  <c r="I6933" i="8"/>
  <c r="I6874" i="8"/>
  <c r="I6941" i="8"/>
  <c r="I6815" i="8"/>
  <c r="I6614" i="8"/>
  <c r="I6589" i="8"/>
  <c r="I6284" i="8"/>
  <c r="I6544" i="8"/>
  <c r="I6426" i="8"/>
  <c r="I6709" i="8"/>
  <c r="I6617" i="8"/>
  <c r="I6855" i="8"/>
  <c r="I6788" i="8"/>
  <c r="I6717" i="8"/>
  <c r="I6637" i="8"/>
  <c r="I6513" i="8"/>
  <c r="I6552" i="8"/>
  <c r="I6664" i="8"/>
  <c r="I6521" i="8"/>
  <c r="I6580" i="8"/>
  <c r="I6294" i="8"/>
  <c r="I6198" i="8"/>
  <c r="I6289" i="8"/>
  <c r="I6518" i="8"/>
  <c r="I6462" i="8"/>
  <c r="I6414" i="8"/>
  <c r="I6395" i="8"/>
  <c r="I6366" i="8"/>
  <c r="I6424" i="8"/>
  <c r="I6355" i="8"/>
  <c r="I6266" i="8"/>
  <c r="I6219" i="8"/>
  <c r="I6344" i="8"/>
  <c r="I6320" i="8"/>
  <c r="I8247" i="8"/>
  <c r="I8072" i="8"/>
  <c r="I7767" i="8"/>
  <c r="I8562" i="8"/>
  <c r="I8599" i="8"/>
  <c r="I7915" i="8"/>
  <c r="I7642" i="8"/>
  <c r="I7621" i="8"/>
  <c r="I7544" i="8"/>
  <c r="I7552" i="8"/>
  <c r="I7553" i="8"/>
  <c r="I7501" i="8"/>
  <c r="I7475" i="8"/>
  <c r="I7405" i="8"/>
  <c r="I7419" i="8"/>
  <c r="I7217" i="8"/>
  <c r="I6866" i="8"/>
  <c r="I7322" i="8"/>
  <c r="I7113" i="8"/>
  <c r="I6861" i="8"/>
  <c r="I7078" i="8"/>
  <c r="I7271" i="8"/>
  <c r="I7183" i="8"/>
  <c r="I7074" i="8"/>
  <c r="I7038" i="8"/>
  <c r="I6898" i="8"/>
  <c r="I6959" i="8"/>
  <c r="I6965" i="8"/>
  <c r="I6900" i="8"/>
  <c r="I6948" i="8"/>
  <c r="I6860" i="8"/>
  <c r="I6934" i="8"/>
  <c r="I6877" i="8"/>
  <c r="I6901" i="8"/>
  <c r="I6871" i="8"/>
  <c r="I6909" i="8"/>
  <c r="I6304" i="8"/>
  <c r="I6767" i="8"/>
  <c r="I6542" i="8"/>
  <c r="I6307" i="8"/>
  <c r="I6550" i="8"/>
  <c r="I6511" i="8"/>
  <c r="I6464" i="8"/>
  <c r="I6504" i="8"/>
  <c r="I6695" i="8"/>
  <c r="I6643" i="8"/>
  <c r="I6391" i="8"/>
  <c r="I6785" i="8"/>
  <c r="I6777" i="8"/>
  <c r="I6640" i="8"/>
  <c r="I6688" i="8"/>
  <c r="I6801" i="8"/>
  <c r="I6721" i="8"/>
  <c r="I6682" i="8"/>
  <c r="I6759" i="8"/>
  <c r="I6624" i="8"/>
  <c r="I6083" i="8"/>
  <c r="I6729" i="8"/>
  <c r="I6579" i="8"/>
  <c r="I6506" i="8"/>
  <c r="I6680" i="8"/>
  <c r="I6534" i="8"/>
  <c r="I6495" i="8"/>
  <c r="I6247" i="8"/>
  <c r="I6468" i="8"/>
  <c r="I6443" i="8"/>
  <c r="I6476" i="8"/>
  <c r="I6430" i="8"/>
  <c r="I6358" i="8"/>
  <c r="I6505" i="8"/>
  <c r="I6480" i="8"/>
  <c r="I6413" i="8"/>
  <c r="I6359" i="8"/>
  <c r="I6323" i="8"/>
  <c r="I6421" i="8"/>
  <c r="I6298" i="8"/>
  <c r="I6437" i="8"/>
  <c r="I6370" i="8"/>
  <c r="I8340" i="8"/>
  <c r="I8067" i="8"/>
  <c r="I8226" i="8"/>
  <c r="I8001" i="8"/>
  <c r="I8461" i="8"/>
  <c r="I8159" i="8"/>
  <c r="I8426" i="8"/>
  <c r="I8223" i="8"/>
  <c r="I8101" i="8"/>
  <c r="I8069" i="8"/>
  <c r="I8150" i="8"/>
  <c r="I8033" i="8"/>
  <c r="I7968" i="8"/>
  <c r="I7897" i="8"/>
  <c r="I7929" i="8"/>
  <c r="I7947" i="8"/>
  <c r="I7900" i="8"/>
  <c r="I7890" i="8"/>
  <c r="I7803" i="8"/>
  <c r="I7688" i="8"/>
  <c r="I7618" i="8"/>
  <c r="I7683" i="8"/>
  <c r="I7554" i="8"/>
  <c r="I7685" i="8"/>
  <c r="I7545" i="8"/>
  <c r="I7467" i="8"/>
  <c r="I7453" i="8"/>
  <c r="I7523" i="8"/>
  <c r="I7468" i="8"/>
  <c r="I7437" i="8"/>
  <c r="I7420" i="8"/>
  <c r="I7385" i="8"/>
  <c r="I7417" i="8"/>
  <c r="I7199" i="8"/>
  <c r="I7354" i="8"/>
  <c r="I7261" i="8"/>
  <c r="I7186" i="8"/>
  <c r="I7193" i="8"/>
  <c r="I7132" i="8"/>
  <c r="I7299" i="8"/>
  <c r="I7235" i="8"/>
  <c r="I7166" i="8"/>
  <c r="I6963" i="8"/>
  <c r="I7072" i="8"/>
  <c r="I7030" i="8"/>
  <c r="I7052" i="8"/>
  <c r="I6940" i="8"/>
  <c r="I6884" i="8"/>
  <c r="I6932" i="8"/>
  <c r="I6949" i="8"/>
  <c r="I6885" i="8"/>
  <c r="I6927" i="8"/>
  <c r="I6847" i="8"/>
  <c r="I6825" i="8"/>
  <c r="I6527" i="8"/>
  <c r="I6451" i="8"/>
  <c r="I5895" i="8"/>
  <c r="I6566" i="8"/>
  <c r="I6122" i="8"/>
  <c r="I6681" i="8"/>
  <c r="I6672" i="8"/>
  <c r="I6646" i="8"/>
  <c r="I6630" i="8"/>
  <c r="I6804" i="8"/>
  <c r="I6373" i="8"/>
  <c r="I6330" i="8"/>
  <c r="I6675" i="8"/>
  <c r="I6831" i="8"/>
  <c r="I6793" i="8"/>
  <c r="I6656" i="8"/>
  <c r="I6547" i="8"/>
  <c r="I6539" i="8"/>
  <c r="I6378" i="8"/>
  <c r="I6422" i="8"/>
  <c r="I6648" i="8"/>
  <c r="I6407" i="8"/>
  <c r="I6490" i="8"/>
  <c r="I6382" i="8"/>
  <c r="I6313" i="8"/>
  <c r="I6459" i="8"/>
  <c r="I6192" i="8"/>
  <c r="I6402" i="8"/>
  <c r="I8635" i="8"/>
  <c r="I7813" i="8"/>
  <c r="I8378" i="8"/>
  <c r="I8244" i="8"/>
  <c r="I8218" i="8"/>
  <c r="I8186" i="8"/>
  <c r="I8314" i="8"/>
  <c r="I8091" i="8"/>
  <c r="I7993" i="8"/>
  <c r="I7761" i="8"/>
  <c r="I7932" i="8"/>
  <c r="I7739" i="8"/>
  <c r="I7877" i="8"/>
  <c r="I7936" i="8"/>
  <c r="I7771" i="8"/>
  <c r="I7938" i="8"/>
  <c r="I7843" i="8"/>
  <c r="I7498" i="8"/>
  <c r="I7462" i="8"/>
  <c r="I7506" i="8"/>
  <c r="I7474" i="8"/>
  <c r="I7480" i="8"/>
  <c r="I7413" i="8"/>
  <c r="I7314" i="8"/>
  <c r="I7054" i="8"/>
  <c r="I7279" i="8"/>
  <c r="I7224" i="8"/>
  <c r="I7136" i="8"/>
  <c r="I7056" i="8"/>
  <c r="I7276" i="8"/>
  <c r="I7142" i="8"/>
  <c r="I7040" i="8"/>
  <c r="I7061" i="8"/>
  <c r="I7011" i="8"/>
  <c r="I7006" i="8"/>
  <c r="I6957" i="8"/>
  <c r="I6916" i="8"/>
  <c r="I6924" i="8"/>
  <c r="I6833" i="8"/>
  <c r="I6712" i="8"/>
  <c r="I6707" i="8"/>
  <c r="I6665" i="8"/>
  <c r="I6134" i="8"/>
  <c r="I6487" i="8"/>
  <c r="I6807" i="8"/>
  <c r="I6775" i="8"/>
  <c r="I6799" i="8"/>
  <c r="I6662" i="8"/>
  <c r="I6633" i="8"/>
  <c r="I6452" i="8"/>
  <c r="I6744" i="8"/>
  <c r="I6727" i="8"/>
  <c r="I6694" i="8"/>
  <c r="I6600" i="8"/>
  <c r="I6531" i="8"/>
  <c r="I6449" i="8"/>
  <c r="I6537" i="8"/>
  <c r="I6380" i="8"/>
  <c r="I6258" i="8"/>
  <c r="I6445" i="8"/>
  <c r="I6471" i="8"/>
  <c r="I6411" i="8"/>
  <c r="I6376" i="8"/>
  <c r="I6246" i="8"/>
  <c r="I6429" i="8"/>
  <c r="I6375" i="8"/>
  <c r="K6375" i="8" s="1"/>
  <c r="I6362" i="8"/>
  <c r="I6435" i="8"/>
  <c r="I6337" i="8"/>
  <c r="I6356" i="8"/>
  <c r="I6265" i="8"/>
  <c r="I6132" i="8"/>
  <c r="I6094" i="8"/>
  <c r="I6081" i="8"/>
  <c r="I6106" i="8"/>
  <c r="I5946" i="8"/>
  <c r="I6076" i="8"/>
  <c r="I5952" i="8"/>
  <c r="I6155" i="8"/>
  <c r="I6137" i="8"/>
  <c r="I8287" i="8"/>
  <c r="I8548" i="8"/>
  <c r="I8154" i="8"/>
  <c r="I7999" i="8"/>
  <c r="I7625" i="8"/>
  <c r="I7906" i="8"/>
  <c r="I7747" i="8"/>
  <c r="I7648" i="8"/>
  <c r="I7570" i="8"/>
  <c r="I7690" i="8"/>
  <c r="I7619" i="8"/>
  <c r="I7543" i="8"/>
  <c r="I7396" i="8"/>
  <c r="I7256" i="8"/>
  <c r="I7345" i="8"/>
  <c r="I7044" i="8"/>
  <c r="I7262" i="8"/>
  <c r="I7174" i="8"/>
  <c r="I6917" i="8"/>
  <c r="I6956" i="8"/>
  <c r="I6405" i="8"/>
  <c r="I5956" i="8"/>
  <c r="I6722" i="8"/>
  <c r="I5999" i="8"/>
  <c r="I6745" i="8"/>
  <c r="I6472" i="8"/>
  <c r="I6809" i="8"/>
  <c r="I6737" i="8"/>
  <c r="I6602" i="8"/>
  <c r="I6354" i="8"/>
  <c r="I6343" i="8"/>
  <c r="I6389" i="8"/>
  <c r="I6440" i="8"/>
  <c r="I6300" i="8"/>
  <c r="I6292" i="8"/>
  <c r="I6235" i="8"/>
  <c r="I6012" i="8"/>
  <c r="I6044" i="8"/>
  <c r="I5932" i="8"/>
  <c r="I5911" i="8"/>
  <c r="I5951" i="8"/>
  <c r="I5878" i="8"/>
  <c r="I5967" i="8"/>
  <c r="I5912" i="8"/>
  <c r="I5868" i="8"/>
  <c r="I5902" i="8"/>
  <c r="I5881" i="8"/>
  <c r="I7425" i="8"/>
  <c r="I7234" i="8"/>
  <c r="I7148" i="8"/>
  <c r="I7129" i="8"/>
  <c r="I7036" i="8"/>
  <c r="I6594" i="8"/>
  <c r="I6577" i="8"/>
  <c r="I6482" i="8"/>
  <c r="I6321" i="8"/>
  <c r="I6273" i="8"/>
  <c r="I5904" i="8"/>
  <c r="I8085" i="8"/>
  <c r="I7931" i="8"/>
  <c r="K7931" i="8" s="1"/>
  <c r="I7658" i="8"/>
  <c r="I7561" i="8"/>
  <c r="I7430" i="8"/>
  <c r="I7338" i="8"/>
  <c r="I7015" i="8"/>
  <c r="I6943" i="8"/>
  <c r="I6817" i="8"/>
  <c r="I6499" i="8"/>
  <c r="I6434" i="8"/>
  <c r="I8082" i="8"/>
  <c r="I7730" i="8"/>
  <c r="I7845" i="8"/>
  <c r="I7614" i="8"/>
  <c r="I7841" i="8"/>
  <c r="I7749" i="8"/>
  <c r="I7434" i="8"/>
  <c r="I7386" i="8"/>
  <c r="I7495" i="8"/>
  <c r="I7469" i="8"/>
  <c r="I7203" i="8"/>
  <c r="I7033" i="8"/>
  <c r="I7039" i="8"/>
  <c r="I6879" i="8"/>
  <c r="I6869" i="8"/>
  <c r="I6394" i="8"/>
  <c r="I6669" i="8"/>
  <c r="I6743" i="8"/>
  <c r="I6849" i="8"/>
  <c r="I6841" i="8"/>
  <c r="I6735" i="8"/>
  <c r="I6699" i="8"/>
  <c r="I6857" i="8"/>
  <c r="I6595" i="8"/>
  <c r="I6306" i="8"/>
  <c r="I6481" i="8"/>
  <c r="I6616" i="8"/>
  <c r="I6473" i="8"/>
  <c r="I6438" i="8"/>
  <c r="I6336" i="8"/>
  <c r="I6410" i="8"/>
  <c r="I6404" i="8"/>
  <c r="I6348" i="8"/>
  <c r="I6214" i="8"/>
  <c r="I6339" i="8"/>
  <c r="I6371" i="8"/>
  <c r="I6287" i="8"/>
  <c r="I6227" i="8"/>
  <c r="I6173" i="8"/>
  <c r="I6217" i="8"/>
  <c r="I6026" i="8"/>
  <c r="K6026" i="8" s="1"/>
  <c r="I6210" i="8"/>
  <c r="I5978" i="8"/>
  <c r="I6131" i="8"/>
  <c r="I6087" i="8"/>
  <c r="I6141" i="8"/>
  <c r="I6047" i="8"/>
  <c r="I6052" i="8"/>
  <c r="I5870" i="8"/>
  <c r="I5970" i="8"/>
  <c r="I5998" i="8"/>
  <c r="I5977" i="8"/>
  <c r="I5929" i="8"/>
  <c r="I5919" i="8"/>
  <c r="I5935" i="8"/>
  <c r="I7666" i="8"/>
  <c r="I7270" i="8"/>
  <c r="I7143" i="8"/>
  <c r="I6882" i="8"/>
  <c r="I6621" i="8"/>
  <c r="I6649" i="8"/>
  <c r="I6632" i="8"/>
  <c r="I6279" i="8"/>
  <c r="I6386" i="8"/>
  <c r="I6318" i="8"/>
  <c r="I6110" i="8"/>
  <c r="I5903" i="8"/>
  <c r="I5900" i="8"/>
  <c r="I5865" i="8"/>
  <c r="I8431" i="8"/>
  <c r="I8188" i="8"/>
  <c r="I8387" i="8"/>
  <c r="I8042" i="8"/>
  <c r="I7736" i="8"/>
  <c r="I7514" i="8"/>
  <c r="I7364" i="8"/>
  <c r="I6634" i="8"/>
  <c r="I6752" i="8"/>
  <c r="I6691" i="8"/>
  <c r="I6463" i="8"/>
  <c r="I8612" i="8"/>
  <c r="I8088" i="8"/>
  <c r="I8484" i="8"/>
  <c r="I7960" i="8"/>
  <c r="I7704" i="8"/>
  <c r="I7716" i="8"/>
  <c r="I7656" i="8"/>
  <c r="I7602" i="8"/>
  <c r="I7575" i="8"/>
  <c r="I7536" i="8"/>
  <c r="I7444" i="8"/>
  <c r="I7372" i="8"/>
  <c r="I7252" i="8"/>
  <c r="I7207" i="8"/>
  <c r="I7012" i="8"/>
  <c r="I7138" i="8"/>
  <c r="I7034" i="8"/>
  <c r="I7031" i="8"/>
  <c r="I7050" i="8"/>
  <c r="I6972" i="8"/>
  <c r="I6985" i="8"/>
  <c r="I6925" i="8"/>
  <c r="I6597" i="8"/>
  <c r="I6516" i="8"/>
  <c r="I6839" i="8"/>
  <c r="I6659" i="8"/>
  <c r="I6571" i="8"/>
  <c r="I6546" i="8"/>
  <c r="I6732" i="8"/>
  <c r="I6808" i="8"/>
  <c r="I6724" i="8"/>
  <c r="I6240" i="8"/>
  <c r="I6311" i="8"/>
  <c r="I6526" i="8"/>
  <c r="I6347" i="8"/>
  <c r="I6257" i="8"/>
  <c r="I6171" i="8"/>
  <c r="I6034" i="8"/>
  <c r="I6079" i="8"/>
  <c r="I5986" i="8"/>
  <c r="I6196" i="8"/>
  <c r="I6103" i="8"/>
  <c r="I6187" i="8"/>
  <c r="I6146" i="8"/>
  <c r="I5928" i="8"/>
  <c r="I5910" i="8"/>
  <c r="I6118" i="8"/>
  <c r="I5969" i="8"/>
  <c r="I5983" i="8"/>
  <c r="I5894" i="8"/>
  <c r="I5958" i="8"/>
  <c r="K5958" i="8" s="1"/>
  <c r="I5860" i="8"/>
  <c r="I5873" i="8"/>
  <c r="I7959" i="8"/>
  <c r="I7025" i="8"/>
  <c r="I6753" i="8"/>
  <c r="I6398" i="8"/>
  <c r="I6334" i="8"/>
  <c r="I6572" i="8"/>
  <c r="I6412" i="8"/>
  <c r="I6529" i="8"/>
  <c r="I6713" i="8"/>
  <c r="I6458" i="8"/>
  <c r="I6454" i="8"/>
  <c r="I6250" i="8"/>
  <c r="I5907" i="8"/>
  <c r="I5892" i="8"/>
  <c r="I8016" i="8"/>
  <c r="I8098" i="8"/>
  <c r="I7634" i="8"/>
  <c r="I7083" i="8"/>
  <c r="I6876" i="8"/>
  <c r="I6555" i="8"/>
  <c r="I6611" i="8"/>
  <c r="I6486" i="8"/>
  <c r="I8654" i="8"/>
  <c r="I8552" i="8"/>
  <c r="I8228" i="8"/>
  <c r="I8503" i="8"/>
  <c r="I7567" i="8"/>
  <c r="I7918" i="8"/>
  <c r="I7850" i="8"/>
  <c r="I7715" i="8"/>
  <c r="I7598" i="8"/>
  <c r="I7550" i="8"/>
  <c r="I7717" i="8"/>
  <c r="I7630" i="8"/>
  <c r="I7483" i="8"/>
  <c r="I7460" i="8"/>
  <c r="I7313" i="8"/>
  <c r="I7208" i="8"/>
  <c r="I7220" i="8"/>
  <c r="I7162" i="8"/>
  <c r="I7130" i="8"/>
  <c r="I6997" i="8"/>
  <c r="I6908" i="8"/>
  <c r="I6980" i="8"/>
  <c r="I6950" i="8"/>
  <c r="I6890" i="8"/>
  <c r="I6903" i="8"/>
  <c r="I6911" i="8"/>
  <c r="I6432" i="8"/>
  <c r="I6491" i="8"/>
  <c r="I6678" i="8"/>
  <c r="I6718" i="8"/>
  <c r="I6608" i="8"/>
  <c r="I6535" i="8"/>
  <c r="I6769" i="8"/>
  <c r="I6519" i="8"/>
  <c r="I6503" i="8"/>
  <c r="I6598" i="8"/>
  <c r="I6272" i="8"/>
  <c r="I6512" i="8"/>
  <c r="I6310" i="8"/>
  <c r="I6384" i="8"/>
  <c r="I6536" i="8"/>
  <c r="I6212" i="8"/>
  <c r="I6448" i="8"/>
  <c r="I6381" i="8"/>
  <c r="I6003" i="8"/>
  <c r="I6194" i="8"/>
  <c r="I6030" i="8"/>
  <c r="I6236" i="8"/>
  <c r="I6295" i="8"/>
  <c r="I6068" i="8"/>
  <c r="I6036" i="8"/>
  <c r="I6117" i="8"/>
  <c r="I5915" i="8"/>
  <c r="I6201" i="8"/>
  <c r="I6015" i="8"/>
  <c r="I6123" i="8"/>
  <c r="I6095" i="8"/>
  <c r="I5960" i="8"/>
  <c r="I5926" i="8"/>
  <c r="I8445" i="8"/>
  <c r="I7435" i="8"/>
  <c r="I6685" i="8"/>
  <c r="I6852" i="8"/>
  <c r="I6627" i="8"/>
  <c r="I6249" i="8"/>
  <c r="I6128" i="8"/>
  <c r="I6160" i="8"/>
  <c r="I6022" i="8"/>
  <c r="I6058" i="8"/>
  <c r="I5985" i="8"/>
  <c r="I7854" i="8"/>
  <c r="I7457" i="8"/>
  <c r="I6902" i="8"/>
  <c r="I6892" i="8"/>
  <c r="I6751" i="8"/>
  <c r="I6618" i="8"/>
  <c r="I7997" i="8"/>
  <c r="I7699" i="8"/>
  <c r="I7450" i="8"/>
  <c r="I7180" i="8"/>
  <c r="I7121" i="8"/>
  <c r="I6983" i="8"/>
  <c r="I6327" i="8"/>
  <c r="I6403" i="8"/>
  <c r="I6603" i="8"/>
  <c r="I6791" i="8"/>
  <c r="I6563" i="8"/>
  <c r="I6523" i="8"/>
  <c r="I6367" i="8"/>
  <c r="I6444" i="8"/>
  <c r="I6296" i="8"/>
  <c r="I6364" i="8"/>
  <c r="I6316" i="8"/>
  <c r="I6108" i="8"/>
  <c r="I6178" i="8"/>
  <c r="I6020" i="8"/>
  <c r="I5876" i="8"/>
  <c r="I7267" i="8"/>
  <c r="I6357" i="8"/>
  <c r="I6092" i="8"/>
  <c r="I6109" i="8"/>
  <c r="I6004" i="8"/>
  <c r="I5991" i="8"/>
  <c r="I5879" i="8"/>
  <c r="I7945" i="8"/>
  <c r="I6169" i="8"/>
  <c r="I5884" i="8"/>
  <c r="I6704" i="8"/>
  <c r="I6241" i="8"/>
  <c r="I6097" i="8"/>
  <c r="I5914" i="8"/>
  <c r="I5955" i="8"/>
  <c r="I7209" i="8"/>
  <c r="I6456" i="8"/>
  <c r="I8026" i="8"/>
  <c r="I7775" i="8"/>
  <c r="I7657" i="8"/>
  <c r="I7156" i="8"/>
  <c r="I6748" i="8"/>
  <c r="I6508" i="8"/>
  <c r="I6427" i="8"/>
  <c r="I6399" i="8"/>
  <c r="I6379" i="8"/>
  <c r="I6297" i="8"/>
  <c r="I5863" i="8"/>
  <c r="I5944" i="8"/>
  <c r="I7920" i="8"/>
  <c r="I6994" i="8"/>
  <c r="I6390" i="8"/>
  <c r="I6259" i="8"/>
  <c r="I5961" i="8"/>
  <c r="I6368" i="8"/>
  <c r="I6314" i="8"/>
  <c r="I6062" i="8"/>
  <c r="I5862" i="8"/>
  <c r="I6761" i="8"/>
  <c r="I6256" i="8"/>
  <c r="I6221" i="8"/>
  <c r="I8210" i="8"/>
  <c r="I7482" i="8"/>
  <c r="I6996" i="8"/>
  <c r="I6243" i="8"/>
  <c r="I6305" i="8"/>
  <c r="I6286" i="8"/>
  <c r="I5947" i="8"/>
  <c r="I7773" i="8"/>
  <c r="I7723" i="8"/>
  <c r="I7754" i="8"/>
  <c r="I7053" i="8"/>
  <c r="I7107" i="8"/>
  <c r="I6868" i="8"/>
  <c r="I6935" i="8"/>
  <c r="I6823" i="8"/>
  <c r="I6816" i="8"/>
  <c r="I6264" i="8"/>
  <c r="I6291" i="8"/>
  <c r="I6457" i="8"/>
  <c r="I6242" i="8"/>
  <c r="I6203" i="8"/>
  <c r="I6150" i="8"/>
  <c r="I5942" i="8"/>
  <c r="I5886" i="8"/>
  <c r="I5889" i="8"/>
  <c r="I7821" i="8"/>
  <c r="I6500" i="8"/>
  <c r="I6557" i="8"/>
  <c r="I6124" i="8"/>
  <c r="I5966" i="8"/>
  <c r="I5923" i="8"/>
  <c r="I8447" i="8"/>
  <c r="I7298" i="8"/>
  <c r="I6283" i="8"/>
  <c r="I5924" i="8"/>
  <c r="I6086" i="8"/>
  <c r="I6420" i="8"/>
  <c r="I6180" i="8"/>
  <c r="I6054" i="8"/>
  <c r="I7123" i="8"/>
  <c r="I6958" i="8"/>
  <c r="I6415" i="8"/>
  <c r="I6698" i="8"/>
  <c r="I6388" i="8"/>
  <c r="I6115" i="8"/>
  <c r="I8335" i="8"/>
  <c r="I7791" i="8"/>
  <c r="I7665" i="8"/>
  <c r="I7532" i="8"/>
  <c r="I6783" i="8"/>
  <c r="I6568" i="8"/>
  <c r="I6586" i="8"/>
  <c r="I6545" i="8"/>
  <c r="I6467" i="8"/>
  <c r="I6270" i="8"/>
  <c r="I6205" i="8"/>
  <c r="I5937" i="8"/>
  <c r="I5975" i="8"/>
  <c r="I5938" i="8"/>
  <c r="I6653" i="8"/>
  <c r="I6349" i="8"/>
  <c r="I6494" i="8"/>
  <c r="I8050" i="8"/>
  <c r="I7404" i="8"/>
  <c r="I7323" i="8"/>
  <c r="I6397" i="8"/>
  <c r="I6762" i="8"/>
  <c r="I6181" i="8"/>
  <c r="I7245" i="8"/>
  <c r="I8010" i="8"/>
  <c r="I7635" i="8"/>
  <c r="I7426" i="8"/>
  <c r="I6158" i="8"/>
  <c r="I8213" i="8"/>
  <c r="I7978" i="8"/>
  <c r="I6850" i="8"/>
  <c r="I6007" i="8"/>
  <c r="I8541" i="8"/>
  <c r="I8309" i="8"/>
  <c r="I7637" i="8"/>
  <c r="I5871" i="8"/>
  <c r="I7452" i="8"/>
  <c r="I8526" i="8"/>
  <c r="I6489" i="8"/>
  <c r="I5943" i="8"/>
  <c r="I6070" i="8"/>
  <c r="I8116" i="8"/>
  <c r="I8557" i="8"/>
  <c r="I8301" i="8"/>
  <c r="I5905" i="8"/>
  <c r="I8656" i="8"/>
  <c r="I5921" i="8"/>
  <c r="I8605" i="8"/>
  <c r="I7820" i="8"/>
  <c r="I6754" i="8"/>
  <c r="I7324" i="8"/>
  <c r="I7145" i="8"/>
  <c r="I6190" i="8"/>
  <c r="I8365" i="8"/>
  <c r="I7660" i="8"/>
  <c r="I7379" i="8"/>
  <c r="I6071" i="8"/>
  <c r="I8512" i="8"/>
  <c r="I7794" i="8"/>
  <c r="I7412" i="8"/>
  <c r="I7348" i="8"/>
  <c r="I6543" i="8"/>
  <c r="I7170" i="8"/>
  <c r="I7976" i="8"/>
  <c r="I6683" i="8"/>
  <c r="I5982" i="8"/>
  <c r="I7828" i="8"/>
  <c r="I7588" i="8"/>
  <c r="I6740" i="8"/>
  <c r="I5964" i="8"/>
  <c r="I8590" i="8"/>
  <c r="I7962" i="8"/>
  <c r="I7403" i="8"/>
  <c r="I5996" i="8"/>
  <c r="I8076" i="8"/>
  <c r="I6021" i="8"/>
  <c r="I7091" i="8"/>
  <c r="I7970" i="8"/>
  <c r="I7237" i="8"/>
  <c r="I8108" i="8"/>
  <c r="I8480" i="8"/>
  <c r="I6826" i="8"/>
  <c r="I7387" i="8"/>
  <c r="I6053" i="8"/>
  <c r="I7285" i="8"/>
  <c r="I6786" i="8"/>
  <c r="I6497" i="8"/>
  <c r="I7604" i="8"/>
  <c r="I6746" i="8"/>
  <c r="I7253" i="8"/>
  <c r="I6028" i="8"/>
  <c r="I7169" i="8"/>
  <c r="I6126" i="8"/>
  <c r="I7643" i="8"/>
  <c r="I6730" i="8"/>
  <c r="I8576" i="8"/>
  <c r="I5990" i="8"/>
  <c r="I6910" i="8"/>
  <c r="I6818" i="8"/>
  <c r="I6326" i="8"/>
  <c r="I8645" i="8"/>
  <c r="I7972" i="8"/>
  <c r="I6182" i="8"/>
  <c r="I6520" i="8"/>
  <c r="I7994" i="8"/>
  <c r="I7100" i="8"/>
  <c r="I8525" i="8"/>
  <c r="I7093" i="8"/>
  <c r="I8493" i="8"/>
  <c r="I6515" i="8"/>
  <c r="I6136" i="8"/>
  <c r="I6770" i="8"/>
  <c r="I6060" i="8"/>
  <c r="I8640" i="8"/>
  <c r="I7428" i="8"/>
  <c r="I7371" i="8"/>
  <c r="I6099" i="8"/>
  <c r="I6213" i="8"/>
  <c r="I7593" i="8"/>
  <c r="I6084" i="8"/>
  <c r="I6738" i="8"/>
  <c r="I6834" i="8"/>
  <c r="I8622" i="8"/>
  <c r="I7645" i="8"/>
  <c r="I7669" i="8"/>
  <c r="G7807" i="8"/>
  <c r="G7864" i="8"/>
  <c r="G8337" i="8"/>
  <c r="G8561" i="8"/>
  <c r="G8294" i="8"/>
  <c r="K8294" i="8" s="1"/>
  <c r="G6943" i="8"/>
  <c r="K6943" i="8" s="1"/>
  <c r="G8450" i="8"/>
  <c r="G6017" i="8"/>
  <c r="G6788" i="8"/>
  <c r="G6465" i="8"/>
  <c r="G8598" i="8"/>
  <c r="G8414" i="8"/>
  <c r="G7953" i="8"/>
  <c r="G7202" i="8"/>
  <c r="G7899" i="8"/>
  <c r="G6784" i="8"/>
  <c r="G6444" i="8"/>
  <c r="G6930" i="8"/>
  <c r="G6894" i="8"/>
  <c r="G6198" i="8"/>
  <c r="G6368" i="8"/>
  <c r="I7644" i="8"/>
  <c r="I7395" i="8"/>
  <c r="I7659" i="8"/>
  <c r="I8053" i="8"/>
  <c r="G8628" i="8"/>
  <c r="I6147" i="8"/>
  <c r="I7277" i="8"/>
  <c r="I6057" i="8"/>
  <c r="G7693" i="8"/>
  <c r="K7693" i="8" s="1"/>
  <c r="G7734" i="8"/>
  <c r="G8505" i="8"/>
  <c r="G8600" i="8"/>
  <c r="G6267" i="8"/>
  <c r="G8144" i="8"/>
  <c r="G6560" i="8"/>
  <c r="G6730" i="8"/>
  <c r="G6223" i="8"/>
  <c r="G8436" i="8"/>
  <c r="G7861" i="8"/>
  <c r="G7537" i="8"/>
  <c r="G8100" i="8"/>
  <c r="G8001" i="8"/>
  <c r="G7567" i="8"/>
  <c r="G6545" i="8"/>
  <c r="G7676" i="8"/>
  <c r="G8348" i="8"/>
  <c r="I8597" i="8"/>
  <c r="G8492" i="8"/>
  <c r="I5945" i="8"/>
  <c r="G7050" i="8"/>
  <c r="G6585" i="8"/>
  <c r="G8550" i="8"/>
  <c r="G5943" i="8"/>
  <c r="G6344" i="8"/>
  <c r="G7722" i="8"/>
  <c r="G7853" i="8"/>
  <c r="I8197" i="8"/>
  <c r="G7146" i="8"/>
  <c r="G6935" i="8"/>
  <c r="K6935" i="8" s="1"/>
  <c r="I6025" i="8"/>
  <c r="I6139" i="8"/>
  <c r="G6450" i="8"/>
  <c r="G7828" i="8"/>
  <c r="G7162" i="8"/>
  <c r="G7802" i="8"/>
  <c r="G7866" i="8"/>
  <c r="I8501" i="8"/>
  <c r="G7320" i="8"/>
  <c r="G7328" i="8"/>
  <c r="I6554" i="8"/>
  <c r="G7606" i="8"/>
  <c r="G5871" i="8"/>
  <c r="G6898" i="8"/>
  <c r="G7437" i="8"/>
  <c r="G7644" i="8"/>
  <c r="G7711" i="8"/>
  <c r="G7865" i="8"/>
  <c r="G8136" i="8"/>
  <c r="G6029" i="8"/>
  <c r="G6224" i="8"/>
  <c r="G6407" i="8"/>
  <c r="G6798" i="8"/>
  <c r="G8522" i="8"/>
  <c r="G6990" i="8"/>
  <c r="G6295" i="8"/>
  <c r="G6157" i="8"/>
  <c r="G6297" i="8"/>
  <c r="G6666" i="8"/>
  <c r="G8346" i="8"/>
  <c r="G7035" i="8"/>
  <c r="G7196" i="8"/>
  <c r="G6779" i="8"/>
  <c r="G6673" i="8"/>
  <c r="K6673" i="8" s="1"/>
  <c r="G7831" i="8"/>
  <c r="G6700" i="8"/>
  <c r="G7869" i="8"/>
  <c r="G5916" i="8"/>
  <c r="G7830" i="8"/>
  <c r="G8298" i="8"/>
  <c r="K8298" i="8" s="1"/>
  <c r="G6614" i="8"/>
  <c r="G7976" i="8"/>
  <c r="G8560" i="8"/>
  <c r="G5907" i="8"/>
  <c r="G6348" i="8"/>
  <c r="G6461" i="8"/>
  <c r="G8042" i="8"/>
  <c r="G7398" i="8"/>
  <c r="G6244" i="8"/>
  <c r="I7303" i="8"/>
  <c r="G6528" i="8"/>
  <c r="G7387" i="8"/>
  <c r="G7066" i="8"/>
  <c r="G8515" i="8"/>
  <c r="G7628" i="8"/>
  <c r="G7109" i="8"/>
  <c r="G5928" i="8"/>
  <c r="G7583" i="8"/>
  <c r="G7334" i="8"/>
  <c r="G6385" i="8"/>
  <c r="G6968" i="8"/>
  <c r="G7345" i="8"/>
  <c r="G7880" i="8"/>
  <c r="G7595" i="8"/>
  <c r="G8196" i="8"/>
  <c r="G6569" i="8"/>
  <c r="G8300" i="8"/>
  <c r="G7597" i="8"/>
  <c r="G7758" i="8"/>
  <c r="I8325" i="8"/>
  <c r="G8531" i="8"/>
  <c r="G6254" i="8"/>
  <c r="G6747" i="8"/>
  <c r="G6262" i="8"/>
  <c r="G7700" i="8"/>
  <c r="G8096" i="8"/>
  <c r="G6886" i="8"/>
  <c r="G5864" i="8"/>
  <c r="G7188" i="8"/>
  <c r="G7938" i="8"/>
  <c r="G7195" i="8"/>
  <c r="G6135" i="8"/>
  <c r="G7913" i="8"/>
  <c r="I7812" i="8"/>
  <c r="I8629" i="8"/>
  <c r="G7192" i="8"/>
  <c r="G6002" i="8"/>
  <c r="I7580" i="8"/>
  <c r="G8126" i="8"/>
  <c r="I7201" i="8"/>
  <c r="G6298" i="8"/>
  <c r="G6369" i="8"/>
  <c r="G7748" i="8"/>
  <c r="G8101" i="8"/>
  <c r="G5959" i="8"/>
  <c r="G6576" i="8"/>
  <c r="K6576" i="8" s="1"/>
  <c r="G7393" i="8"/>
  <c r="G7607" i="8"/>
  <c r="G7392" i="8"/>
  <c r="G7933" i="8"/>
  <c r="G8128" i="8"/>
  <c r="G8008" i="8"/>
  <c r="G8552" i="8"/>
  <c r="G8582" i="8"/>
  <c r="G8020" i="8"/>
  <c r="G6890" i="8"/>
  <c r="G8476" i="8"/>
  <c r="G7074" i="8"/>
  <c r="I5972" i="8"/>
  <c r="G6046" i="8"/>
  <c r="G7224" i="8"/>
  <c r="G6474" i="8"/>
  <c r="G6577" i="8"/>
  <c r="G6340" i="8"/>
  <c r="G6719" i="8"/>
  <c r="G6609" i="8"/>
  <c r="K6609" i="8" s="1"/>
  <c r="G7649" i="8"/>
  <c r="G7746" i="8"/>
  <c r="G5949" i="8"/>
  <c r="G6911" i="8"/>
  <c r="I6116" i="8"/>
  <c r="I5974" i="8"/>
  <c r="I7636" i="8"/>
  <c r="I7844" i="8"/>
  <c r="I7661" i="8"/>
  <c r="G7671" i="8"/>
  <c r="G7992" i="8"/>
  <c r="G7962" i="8"/>
  <c r="G8211" i="8"/>
  <c r="G6888" i="8"/>
  <c r="G6228" i="8"/>
  <c r="G7263" i="8"/>
  <c r="G6345" i="8"/>
  <c r="G6982" i="8"/>
  <c r="G6183" i="8"/>
  <c r="G8651" i="8"/>
  <c r="G7949" i="8"/>
  <c r="G7556" i="8"/>
  <c r="G7039" i="8"/>
  <c r="G7493" i="8"/>
  <c r="G6496" i="8"/>
  <c r="G6392" i="8"/>
  <c r="G5883" i="8"/>
  <c r="G5921" i="8"/>
  <c r="G6066" i="8"/>
  <c r="G7775" i="8"/>
  <c r="I6281" i="8"/>
  <c r="G7260" i="8"/>
  <c r="G6203" i="8"/>
  <c r="I6696" i="8"/>
  <c r="I6635" i="8"/>
  <c r="G7741" i="8"/>
  <c r="G8121" i="8"/>
  <c r="G8590" i="8"/>
  <c r="G8092" i="8"/>
  <c r="G7324" i="8"/>
  <c r="G7173" i="8"/>
  <c r="G6794" i="8"/>
  <c r="G6819" i="8"/>
  <c r="G6189" i="8"/>
  <c r="K6189" i="8" s="1"/>
  <c r="G8184" i="8"/>
  <c r="G8475" i="8"/>
  <c r="G7106" i="8"/>
  <c r="G6970" i="8"/>
  <c r="G6866" i="8"/>
  <c r="G7917" i="8"/>
  <c r="G6332" i="8"/>
  <c r="I7596" i="8"/>
  <c r="G8336" i="8"/>
  <c r="K8336" i="8" s="1"/>
  <c r="I8565" i="8"/>
  <c r="G6154" i="8"/>
  <c r="G7042" i="8"/>
  <c r="G7592" i="8"/>
  <c r="G6909" i="8"/>
  <c r="G6588" i="8"/>
  <c r="G8049" i="8"/>
  <c r="G6796" i="8"/>
  <c r="G6363" i="8"/>
  <c r="G6318" i="8"/>
  <c r="I6222" i="8"/>
  <c r="G6434" i="8"/>
  <c r="G6442" i="8"/>
  <c r="I6619" i="8"/>
  <c r="G8169" i="8"/>
  <c r="G7250" i="8"/>
  <c r="G6438" i="8"/>
  <c r="I7356" i="8"/>
  <c r="G7276" i="8"/>
  <c r="G7591" i="8"/>
  <c r="G6346" i="8"/>
  <c r="G8342" i="8"/>
  <c r="G6512" i="8"/>
  <c r="G7524" i="8"/>
  <c r="G7755" i="8"/>
  <c r="G8251" i="8"/>
  <c r="G8445" i="8"/>
  <c r="G6100" i="8"/>
  <c r="G6309" i="8"/>
  <c r="G6445" i="8"/>
  <c r="G6713" i="8"/>
  <c r="I6778" i="8"/>
  <c r="G6698" i="8"/>
  <c r="G7230" i="8"/>
  <c r="G6145" i="8"/>
  <c r="G6743" i="8"/>
  <c r="G7928" i="8"/>
  <c r="G8482" i="8"/>
  <c r="G6403" i="8"/>
  <c r="G5891" i="8"/>
  <c r="G7959" i="8"/>
  <c r="G8458" i="8"/>
  <c r="G6761" i="8"/>
  <c r="G6976" i="8"/>
  <c r="G6186" i="8"/>
  <c r="G6729" i="8"/>
  <c r="G7295" i="8"/>
  <c r="G8217" i="8"/>
  <c r="G7271" i="8"/>
  <c r="G6750" i="8"/>
  <c r="G8142" i="8"/>
  <c r="G8324" i="8"/>
  <c r="G5962" i="8"/>
  <c r="G6415" i="8"/>
  <c r="G7047" i="8"/>
  <c r="G8645" i="8"/>
  <c r="G7429" i="8"/>
  <c r="G6428" i="8"/>
  <c r="G8326" i="8"/>
  <c r="G6078" i="8"/>
  <c r="G7013" i="8"/>
  <c r="G7513" i="8"/>
  <c r="G7511" i="8"/>
  <c r="I8333" i="8"/>
  <c r="I5887" i="8"/>
  <c r="G7348" i="8"/>
  <c r="G5914" i="8"/>
  <c r="G7256" i="8"/>
  <c r="G6850" i="8"/>
  <c r="G7994" i="8"/>
  <c r="G6811" i="8"/>
  <c r="G7515" i="8"/>
  <c r="G8050" i="8"/>
  <c r="G8252" i="8"/>
  <c r="G7264" i="8"/>
  <c r="I6942" i="8"/>
  <c r="G7380" i="8"/>
  <c r="G6681" i="8"/>
  <c r="G6934" i="8"/>
  <c r="G8344" i="8"/>
  <c r="G6370" i="8"/>
  <c r="G6624" i="8"/>
  <c r="I7363" i="8"/>
  <c r="I7401" i="8"/>
  <c r="G7714" i="8"/>
  <c r="G8610" i="8"/>
  <c r="G6815" i="8"/>
  <c r="G8315" i="8"/>
  <c r="G7510" i="8"/>
  <c r="K7510" i="8" s="1"/>
  <c r="G7708" i="8"/>
  <c r="G7801" i="8"/>
  <c r="I8034" i="8"/>
  <c r="G8057" i="8"/>
  <c r="G8016" i="8"/>
  <c r="G8120" i="8"/>
  <c r="K8120" i="8" s="1"/>
  <c r="G8391" i="8"/>
  <c r="G8145" i="8"/>
  <c r="G8452" i="8"/>
  <c r="G6889" i="8"/>
  <c r="G7982" i="8"/>
  <c r="I7358" i="8"/>
  <c r="G6865" i="8"/>
  <c r="G6896" i="8"/>
  <c r="G7234" i="8"/>
  <c r="K7234" i="8" s="1"/>
  <c r="G6278" i="8"/>
  <c r="G6043" i="8"/>
  <c r="G6190" i="8"/>
  <c r="G6253" i="8"/>
  <c r="G6685" i="8"/>
  <c r="G5937" i="8"/>
  <c r="G6513" i="8"/>
  <c r="G6708" i="8"/>
  <c r="G6379" i="8"/>
  <c r="G7613" i="8"/>
  <c r="G7680" i="8"/>
  <c r="G6069" i="8"/>
  <c r="G7073" i="8"/>
  <c r="I8533" i="8"/>
  <c r="I7940" i="8"/>
  <c r="I6039" i="8"/>
  <c r="G7719" i="8"/>
  <c r="G8053" i="8"/>
  <c r="G8286" i="8"/>
  <c r="G8477" i="8"/>
  <c r="G7127" i="8"/>
  <c r="G8652" i="8"/>
  <c r="G5963" i="8"/>
  <c r="K5963" i="8" s="1"/>
  <c r="G6519" i="8"/>
  <c r="G6361" i="8"/>
  <c r="G6213" i="8"/>
  <c r="G8408" i="8"/>
  <c r="G7520" i="8"/>
  <c r="G7530" i="8"/>
  <c r="G8239" i="8"/>
  <c r="G6918" i="8"/>
  <c r="G6291" i="8"/>
  <c r="G6218" i="8"/>
  <c r="G6312" i="8"/>
  <c r="G7886" i="8"/>
  <c r="G6617" i="8"/>
  <c r="I7612" i="8"/>
  <c r="I7833" i="8"/>
  <c r="I8173" i="8"/>
  <c r="G8095" i="8"/>
  <c r="I8637" i="8"/>
  <c r="I6988" i="8"/>
  <c r="I6228" i="8"/>
  <c r="G6639" i="8"/>
  <c r="I6163" i="8"/>
  <c r="G7808" i="8"/>
  <c r="G8267" i="8"/>
  <c r="G8080" i="8"/>
  <c r="G6969" i="8"/>
  <c r="G6880" i="8"/>
  <c r="G6881" i="8"/>
  <c r="G6583" i="8"/>
  <c r="G6564" i="8"/>
  <c r="G6277" i="8"/>
  <c r="G8578" i="8"/>
  <c r="G7180" i="8"/>
  <c r="G6900" i="8"/>
  <c r="G6924" i="8"/>
  <c r="G6426" i="8"/>
  <c r="G6248" i="8"/>
  <c r="G5923" i="8"/>
  <c r="I8066" i="8"/>
  <c r="I6149" i="8"/>
  <c r="G7620" i="8"/>
  <c r="G7105" i="8"/>
  <c r="G6822" i="8"/>
  <c r="G7672" i="8"/>
  <c r="G7666" i="8"/>
  <c r="G6205" i="8"/>
  <c r="I7651" i="8"/>
  <c r="G6162" i="8"/>
  <c r="I6587" i="8"/>
  <c r="G6804" i="8"/>
  <c r="G7647" i="8"/>
  <c r="G6803" i="8"/>
  <c r="G6268" i="8"/>
  <c r="I7530" i="8"/>
  <c r="G7527" i="8"/>
  <c r="G7505" i="8"/>
  <c r="G8508" i="8"/>
  <c r="I8613" i="8"/>
  <c r="G7344" i="8"/>
  <c r="I6810" i="8"/>
  <c r="G7832" i="8"/>
  <c r="G6603" i="8"/>
  <c r="G8028" i="8"/>
  <c r="G6859" i="8"/>
  <c r="G7788" i="8"/>
  <c r="G7955" i="8"/>
  <c r="G6892" i="8"/>
  <c r="G6874" i="8"/>
  <c r="G6055" i="8"/>
  <c r="G6160" i="8"/>
  <c r="G7203" i="8"/>
  <c r="G6276" i="8"/>
  <c r="G7384" i="8"/>
  <c r="G7331" i="8"/>
  <c r="K7331" i="8" s="1"/>
  <c r="G7768" i="8"/>
  <c r="G7183" i="8"/>
  <c r="G7025" i="8"/>
  <c r="G8425" i="8"/>
  <c r="G8635" i="8"/>
  <c r="G6390" i="8"/>
  <c r="G7391" i="8"/>
  <c r="G8015" i="8"/>
  <c r="G8397" i="8"/>
  <c r="G6121" i="8"/>
  <c r="G7863" i="8"/>
  <c r="G8525" i="8"/>
  <c r="G8074" i="8"/>
  <c r="G8639" i="8"/>
  <c r="G6975" i="8"/>
  <c r="G7161" i="8"/>
  <c r="G6848" i="8"/>
  <c r="G6324" i="8"/>
  <c r="I6204" i="8"/>
  <c r="G8649" i="8"/>
  <c r="G7646" i="8"/>
  <c r="G7637" i="8"/>
  <c r="G8455" i="8"/>
  <c r="I7172" i="8"/>
  <c r="G5929" i="8"/>
  <c r="G6602" i="8"/>
  <c r="G7935" i="8"/>
  <c r="G7879" i="8"/>
  <c r="G6663" i="8"/>
  <c r="G8537" i="8"/>
  <c r="G7339" i="8"/>
  <c r="G5900" i="8"/>
  <c r="G8406" i="8"/>
  <c r="G6141" i="8"/>
  <c r="G8449" i="8"/>
  <c r="G5986" i="8"/>
  <c r="G8418" i="8"/>
  <c r="G6671" i="8"/>
  <c r="I6802" i="8"/>
  <c r="G6105" i="8"/>
  <c r="G8448" i="8"/>
  <c r="G7067" i="8"/>
  <c r="G6857" i="8"/>
  <c r="G7457" i="8"/>
  <c r="G6306" i="8"/>
  <c r="I8002" i="8"/>
  <c r="G6128" i="8"/>
  <c r="G7984" i="8"/>
  <c r="G7728" i="8"/>
  <c r="G7829" i="8"/>
  <c r="G7972" i="8"/>
  <c r="G6044" i="8"/>
  <c r="G7142" i="8"/>
  <c r="G7635" i="8"/>
  <c r="G8564" i="8"/>
  <c r="G5885" i="8"/>
  <c r="I7316" i="8"/>
  <c r="G6566" i="8"/>
  <c r="G8266" i="8"/>
  <c r="G5960" i="8"/>
  <c r="G6436" i="8"/>
  <c r="G6557" i="8"/>
  <c r="G7529" i="8"/>
  <c r="G7405" i="8"/>
  <c r="G7713" i="8"/>
  <c r="I7653" i="8"/>
  <c r="G7814" i="8"/>
  <c r="G7531" i="8"/>
  <c r="G7999" i="8"/>
  <c r="G7759" i="8"/>
  <c r="I8341" i="8"/>
  <c r="I8573" i="8"/>
  <c r="G6950" i="8"/>
  <c r="G7037" i="8"/>
  <c r="G7164" i="8"/>
  <c r="G5992" i="8"/>
  <c r="G7238" i="8"/>
  <c r="G8077" i="8"/>
  <c r="I6548" i="8"/>
  <c r="G6783" i="8"/>
  <c r="I7122" i="8"/>
  <c r="G6762" i="8"/>
  <c r="G6539" i="8"/>
  <c r="G6391" i="8"/>
  <c r="G6447" i="8"/>
  <c r="G6378" i="8"/>
  <c r="G6261" i="8"/>
  <c r="G6627" i="8"/>
  <c r="G7445" i="8"/>
  <c r="G8021" i="8"/>
  <c r="G6553" i="8"/>
  <c r="G6342" i="8"/>
  <c r="I1852" i="8"/>
  <c r="I156" i="8"/>
  <c r="I1531" i="8"/>
  <c r="I1666" i="8"/>
  <c r="I1417" i="8"/>
  <c r="I1088" i="8"/>
  <c r="I960" i="8"/>
  <c r="I2681" i="8"/>
  <c r="I2551" i="8"/>
  <c r="I1836" i="8"/>
  <c r="I2082" i="8"/>
  <c r="I2603" i="8"/>
  <c r="I1839" i="8"/>
  <c r="I534" i="8"/>
  <c r="I2696" i="8"/>
  <c r="I94" i="8"/>
  <c r="I1268" i="8"/>
  <c r="I1678" i="8"/>
  <c r="I2043" i="8"/>
  <c r="I2238" i="8"/>
  <c r="I121" i="8"/>
  <c r="I1763" i="8"/>
  <c r="I767" i="8"/>
  <c r="I368" i="8"/>
  <c r="I2845" i="8"/>
  <c r="I153" i="8"/>
  <c r="I2046" i="8"/>
  <c r="I2710" i="8"/>
  <c r="I682" i="8"/>
  <c r="I259" i="8"/>
  <c r="I1841" i="8"/>
  <c r="I2491" i="8"/>
  <c r="I536" i="8"/>
  <c r="I688" i="8"/>
  <c r="I1065" i="8"/>
  <c r="I989" i="8"/>
  <c r="I1963" i="8"/>
  <c r="I1412" i="8"/>
  <c r="I1233" i="8"/>
  <c r="I2068" i="8"/>
  <c r="I683" i="8"/>
  <c r="I917" i="8"/>
  <c r="I512" i="8"/>
  <c r="I1866" i="8"/>
  <c r="I2411" i="8"/>
  <c r="I986" i="8"/>
  <c r="I1076" i="8"/>
  <c r="I442" i="8"/>
  <c r="I2467" i="8"/>
  <c r="I2558" i="8"/>
  <c r="I203" i="8"/>
  <c r="I2501" i="8"/>
  <c r="I2002" i="8"/>
  <c r="I798" i="8"/>
  <c r="I2212" i="8"/>
  <c r="I2115" i="8"/>
  <c r="I284" i="8"/>
  <c r="I174" i="8"/>
  <c r="I2544" i="8"/>
  <c r="I1100" i="8"/>
  <c r="I2445" i="8"/>
  <c r="I2262" i="8"/>
  <c r="I2702" i="8"/>
  <c r="I2304" i="8"/>
  <c r="I1577" i="8"/>
  <c r="I1916" i="8"/>
  <c r="I2235" i="8"/>
  <c r="I193" i="8"/>
  <c r="I1546" i="8"/>
  <c r="I621" i="8"/>
  <c r="I2657" i="8"/>
  <c r="I1705" i="8"/>
  <c r="I1659" i="8"/>
  <c r="I2036" i="8"/>
  <c r="I2069" i="8"/>
  <c r="I1943" i="8"/>
  <c r="I504" i="8"/>
  <c r="I2754" i="8"/>
  <c r="I2350" i="8"/>
  <c r="I1739" i="8"/>
  <c r="I2126" i="8"/>
  <c r="I233" i="8"/>
  <c r="I1525" i="8"/>
  <c r="I1009" i="8"/>
  <c r="I1810" i="8"/>
  <c r="I4885" i="8"/>
  <c r="I201" i="8"/>
  <c r="I2205" i="8"/>
  <c r="I1828" i="8"/>
  <c r="I2183" i="8"/>
  <c r="I1055" i="8"/>
  <c r="I2827" i="8"/>
  <c r="I1058" i="8"/>
  <c r="I1191" i="8"/>
  <c r="I2459" i="8"/>
  <c r="I1465" i="8"/>
  <c r="I2453" i="8"/>
  <c r="I2051" i="8"/>
  <c r="I249" i="8"/>
  <c r="I1580" i="8"/>
  <c r="I2163" i="8"/>
  <c r="I2600" i="8"/>
  <c r="I2108" i="8"/>
  <c r="I2691" i="8"/>
  <c r="I1938" i="8"/>
  <c r="I587" i="8"/>
  <c r="I802" i="8"/>
  <c r="I1289" i="8"/>
  <c r="I779" i="8"/>
  <c r="I2831" i="8"/>
  <c r="I1495" i="8"/>
  <c r="I1569" i="8"/>
  <c r="I2305" i="8"/>
  <c r="I1243" i="8"/>
  <c r="I1607" i="8"/>
  <c r="I1827" i="8"/>
  <c r="I2650" i="8"/>
  <c r="I1244" i="8"/>
  <c r="I1798" i="8"/>
  <c r="I2621" i="8"/>
  <c r="I557" i="8"/>
  <c r="I890" i="8"/>
  <c r="I1698" i="8"/>
  <c r="I1729" i="8"/>
  <c r="I2234" i="8"/>
  <c r="I2067" i="8"/>
  <c r="I2091" i="8"/>
  <c r="I2562" i="8"/>
  <c r="I140" i="8"/>
  <c r="I803" i="8"/>
  <c r="I750" i="8"/>
  <c r="I1535" i="8"/>
  <c r="I1390" i="8"/>
  <c r="I699" i="8"/>
  <c r="I1920" i="8"/>
  <c r="I1402" i="8"/>
  <c r="I2291" i="8"/>
  <c r="I2189" i="8"/>
  <c r="I2204" i="8"/>
  <c r="I816" i="8"/>
  <c r="I2358" i="8"/>
  <c r="I78" i="8"/>
  <c r="I1354" i="8"/>
  <c r="I2440" i="8"/>
  <c r="I1530" i="8"/>
  <c r="I700" i="8"/>
  <c r="I1237" i="8"/>
  <c r="I2487" i="8"/>
  <c r="I1913" i="8"/>
  <c r="I1858" i="8"/>
  <c r="I950" i="8"/>
  <c r="I2675" i="8"/>
  <c r="I97" i="8"/>
  <c r="I1964" i="8"/>
  <c r="I2609" i="8"/>
  <c r="I1671" i="8"/>
  <c r="I1775" i="8"/>
  <c r="I2484" i="8"/>
  <c r="I1693" i="8"/>
  <c r="I581" i="8"/>
  <c r="I2314" i="8"/>
  <c r="I2271" i="8"/>
  <c r="I2121" i="8"/>
  <c r="I150" i="8"/>
  <c r="I838" i="8"/>
  <c r="I1144" i="8"/>
  <c r="I151" i="8"/>
  <c r="I1212" i="8"/>
  <c r="I1278" i="8"/>
  <c r="I2522" i="8"/>
  <c r="I1741" i="8"/>
  <c r="I1386" i="8"/>
  <c r="I2483" i="8"/>
  <c r="I2660" i="8"/>
  <c r="I298" i="8"/>
  <c r="I590" i="8"/>
  <c r="I2508" i="8"/>
  <c r="I2821" i="8"/>
  <c r="I261" i="8"/>
  <c r="I2421" i="8"/>
  <c r="I708" i="8"/>
  <c r="I1113" i="8"/>
  <c r="I929" i="8"/>
  <c r="I1823" i="8"/>
  <c r="I1219" i="8"/>
  <c r="I1978" i="8"/>
  <c r="I928" i="8"/>
  <c r="I714" i="8"/>
  <c r="I1209" i="8"/>
  <c r="I597" i="8"/>
  <c r="I2608" i="8"/>
  <c r="I1201" i="8"/>
  <c r="I1829" i="8"/>
  <c r="I2630" i="8"/>
  <c r="I523" i="8"/>
  <c r="I905" i="8"/>
  <c r="I2584" i="8"/>
  <c r="I2509" i="8"/>
  <c r="I2820" i="8"/>
  <c r="I2090" i="8"/>
  <c r="I2535" i="8"/>
  <c r="I2690" i="8"/>
  <c r="I1573" i="8"/>
  <c r="I2153" i="8"/>
  <c r="I2572" i="8"/>
  <c r="I2211" i="8"/>
  <c r="I417" i="8"/>
  <c r="I2595" i="8"/>
  <c r="I2286" i="8"/>
  <c r="I1160" i="8"/>
  <c r="I795" i="8"/>
  <c r="I1550" i="8"/>
  <c r="I2757" i="8"/>
  <c r="I2292" i="8"/>
  <c r="I492" i="8"/>
  <c r="I2554" i="8"/>
  <c r="I2640" i="8"/>
  <c r="I709" i="8"/>
  <c r="I352" i="8"/>
  <c r="I904" i="8"/>
  <c r="I356" i="8"/>
  <c r="I1982" i="8"/>
  <c r="I2708" i="8"/>
  <c r="I1226" i="8"/>
  <c r="I839" i="8"/>
  <c r="I2790" i="8"/>
  <c r="I1630" i="8"/>
  <c r="I2209" i="8"/>
  <c r="I2141" i="8"/>
  <c r="I453" i="8"/>
  <c r="I2213" i="8"/>
  <c r="I1702" i="8"/>
  <c r="I420" i="8"/>
  <c r="I1886" i="8"/>
  <c r="I2565" i="8"/>
  <c r="I827" i="8"/>
  <c r="I2005" i="8"/>
  <c r="I2803" i="8"/>
  <c r="I2008" i="8"/>
  <c r="I100" i="8"/>
  <c r="I2371" i="8"/>
  <c r="I446" i="8"/>
  <c r="I1111" i="8"/>
  <c r="I305" i="8"/>
  <c r="I1211" i="8"/>
  <c r="I801" i="8"/>
  <c r="I2534" i="8"/>
  <c r="I2545" i="8"/>
  <c r="I511" i="8"/>
  <c r="I1135" i="8"/>
  <c r="I86" i="8"/>
  <c r="I1890" i="8"/>
  <c r="I2852" i="8"/>
  <c r="I287" i="8"/>
  <c r="G4561" i="8"/>
  <c r="I3172" i="8"/>
  <c r="G4568" i="8"/>
  <c r="G4926" i="8"/>
  <c r="G4565" i="8"/>
  <c r="G4214" i="8"/>
  <c r="G3994" i="8"/>
  <c r="G4007" i="8"/>
  <c r="G3397" i="8"/>
  <c r="G3495" i="8"/>
  <c r="I3716" i="8"/>
  <c r="I5212" i="8"/>
  <c r="I3622" i="8"/>
  <c r="G4037" i="8"/>
  <c r="I4390" i="8"/>
  <c r="I3890" i="8"/>
  <c r="I5666" i="8"/>
  <c r="G3774" i="8"/>
  <c r="I5645" i="8"/>
  <c r="I5812" i="8"/>
  <c r="I3051" i="8"/>
  <c r="I3054" i="8"/>
  <c r="G5117" i="8"/>
  <c r="G5836" i="8"/>
  <c r="I5138" i="8"/>
  <c r="I3610" i="8"/>
  <c r="I5574" i="8"/>
  <c r="I4566" i="8"/>
  <c r="G3488" i="8"/>
  <c r="I734" i="8"/>
  <c r="I743" i="8"/>
  <c r="I2031" i="8"/>
  <c r="I948" i="8"/>
  <c r="I457" i="8"/>
  <c r="I652" i="8"/>
  <c r="I782" i="8"/>
  <c r="I1224" i="8"/>
  <c r="I1348" i="8"/>
  <c r="I876" i="8"/>
  <c r="I882" i="8"/>
  <c r="I1102" i="8"/>
  <c r="I330" i="8"/>
  <c r="I2261" i="8"/>
  <c r="I2619" i="8"/>
  <c r="I1735" i="8"/>
  <c r="I1726" i="8"/>
  <c r="I2850" i="8"/>
  <c r="I958" i="8"/>
  <c r="I1610" i="8"/>
  <c r="I364" i="8"/>
  <c r="I422" i="8"/>
  <c r="I317" i="8"/>
  <c r="I549" i="8"/>
  <c r="I605" i="8"/>
  <c r="I1714" i="8"/>
  <c r="I323" i="8"/>
  <c r="I198" i="8"/>
  <c r="I836" i="8"/>
  <c r="I178" i="8"/>
  <c r="I331" i="8"/>
  <c r="I2631" i="8"/>
  <c r="I1778" i="8"/>
  <c r="I1378" i="8"/>
  <c r="I2448" i="8"/>
  <c r="I1658" i="8"/>
  <c r="I2129" i="8"/>
  <c r="I460" i="8"/>
  <c r="I272" i="8"/>
  <c r="I1469" i="8"/>
  <c r="I455" i="8"/>
  <c r="I2215" i="8"/>
  <c r="I451" i="8"/>
  <c r="I421" i="8"/>
  <c r="I2588" i="8"/>
  <c r="I909" i="8"/>
  <c r="I73" i="8"/>
  <c r="I4816" i="8"/>
  <c r="I4971" i="8"/>
  <c r="G3683" i="8"/>
  <c r="G2992" i="8"/>
  <c r="G4008" i="8"/>
  <c r="G5491" i="8"/>
  <c r="G4191" i="8"/>
  <c r="G4080" i="8"/>
  <c r="G5196" i="8"/>
  <c r="G5083" i="8"/>
  <c r="I3591" i="8"/>
  <c r="I3850" i="8"/>
  <c r="G3071" i="8"/>
  <c r="G3404" i="8"/>
  <c r="I3045" i="8"/>
  <c r="I3047" i="8"/>
  <c r="G4378" i="8"/>
  <c r="G3765" i="8"/>
  <c r="I3494" i="8"/>
  <c r="I4910" i="8"/>
  <c r="I4734" i="8"/>
  <c r="G3924" i="8"/>
  <c r="G4004" i="8"/>
  <c r="G3240" i="8"/>
  <c r="I4003" i="8"/>
  <c r="I3978" i="8"/>
  <c r="I4311" i="8"/>
  <c r="I3303" i="8"/>
  <c r="G4226" i="8"/>
  <c r="G5264" i="8"/>
  <c r="G5272" i="8"/>
  <c r="I516" i="8"/>
  <c r="I418" i="8"/>
  <c r="I932" i="8"/>
  <c r="I65" i="8"/>
  <c r="I1371" i="8"/>
  <c r="I2170" i="8"/>
  <c r="I563" i="8"/>
  <c r="I2009" i="8"/>
  <c r="I312" i="8"/>
  <c r="I1070" i="8"/>
  <c r="I84" i="8"/>
  <c r="I2248" i="8"/>
  <c r="I118" i="8"/>
  <c r="I616" i="8"/>
  <c r="I2064" i="8"/>
  <c r="I1651" i="8"/>
  <c r="I138" i="8"/>
  <c r="I1066" i="8"/>
  <c r="I689" i="8"/>
  <c r="I344" i="8"/>
  <c r="I687" i="8"/>
  <c r="I1175" i="8"/>
  <c r="I2849" i="8"/>
  <c r="I745" i="8"/>
  <c r="I2257" i="8"/>
  <c r="I744" i="8"/>
  <c r="I1491" i="8"/>
  <c r="I235" i="8"/>
  <c r="I413" i="8"/>
  <c r="I1398" i="8"/>
  <c r="I1557" i="8"/>
  <c r="I543" i="8"/>
  <c r="I219" i="8"/>
  <c r="I1213" i="8"/>
  <c r="I385" i="8"/>
  <c r="I2639" i="8"/>
  <c r="I1885" i="8"/>
  <c r="I809" i="8"/>
  <c r="I1800" i="8"/>
  <c r="I1994" i="8"/>
  <c r="I134" i="8"/>
  <c r="I635" i="8"/>
  <c r="I2114" i="8"/>
  <c r="I1085" i="8"/>
  <c r="I1246" i="8"/>
  <c r="I930" i="8"/>
  <c r="I990" i="8"/>
  <c r="I466" i="8"/>
  <c r="I2023" i="8"/>
  <c r="I1234" i="8"/>
  <c r="I416" i="8"/>
  <c r="I513" i="8"/>
  <c r="I660" i="8"/>
  <c r="I2074" i="8"/>
  <c r="I5005" i="8"/>
  <c r="G4357" i="8"/>
  <c r="I3659" i="8"/>
  <c r="G5446" i="8"/>
  <c r="G3458" i="8"/>
  <c r="G3538" i="8"/>
  <c r="G4091" i="8"/>
  <c r="G4081" i="8"/>
  <c r="G4111" i="8"/>
  <c r="G4549" i="8"/>
  <c r="G5805" i="8"/>
  <c r="G4857" i="8"/>
  <c r="I3912" i="8"/>
  <c r="I3755" i="8"/>
  <c r="G4809" i="8"/>
  <c r="G4894" i="8"/>
  <c r="I3824" i="8"/>
  <c r="I4425" i="8"/>
  <c r="G3677" i="8"/>
  <c r="I4802" i="8"/>
  <c r="I3052" i="8"/>
  <c r="G4221" i="8"/>
  <c r="G4968" i="8"/>
  <c r="G5273" i="8"/>
  <c r="G4952" i="8"/>
  <c r="G4222" i="8"/>
  <c r="I5374" i="8"/>
  <c r="I2911" i="8"/>
  <c r="G5388" i="8"/>
  <c r="G5635" i="8"/>
  <c r="I5217" i="8"/>
  <c r="I2949" i="8"/>
  <c r="G5742" i="8"/>
  <c r="G4424" i="8"/>
  <c r="I3342" i="8"/>
  <c r="I5731" i="8"/>
  <c r="I4900" i="8"/>
  <c r="G4067" i="8"/>
  <c r="G3773" i="8"/>
  <c r="G4915" i="8"/>
  <c r="I5022" i="8"/>
  <c r="I5722" i="8"/>
  <c r="I4047" i="8"/>
  <c r="I3351" i="8"/>
  <c r="G3094" i="8"/>
  <c r="G4725" i="8"/>
  <c r="G4789" i="8"/>
  <c r="G3043" i="8"/>
  <c r="I155" i="8"/>
  <c r="I1716" i="8"/>
  <c r="I1109" i="8"/>
  <c r="I1257" i="8"/>
  <c r="I2460" i="8"/>
  <c r="I359" i="8"/>
  <c r="I137" i="8"/>
  <c r="I1983" i="8"/>
  <c r="I1061" i="8"/>
  <c r="I2560" i="8"/>
  <c r="I764" i="8"/>
  <c r="I1631" i="8"/>
  <c r="I369" i="8"/>
  <c r="I1037" i="8"/>
  <c r="I2686" i="8"/>
  <c r="I2809" i="8"/>
  <c r="I363" i="8"/>
  <c r="I915" i="8"/>
  <c r="I223" i="8"/>
  <c r="I398" i="8"/>
  <c r="I726" i="8"/>
  <c r="I2559" i="8"/>
  <c r="I1600" i="8"/>
  <c r="I1680" i="8"/>
  <c r="I1188" i="8"/>
  <c r="I1588" i="8"/>
  <c r="I1214" i="8"/>
  <c r="I326" i="8"/>
  <c r="I139" i="8"/>
  <c r="I2283" i="8"/>
  <c r="I987" i="8"/>
  <c r="I197" i="8"/>
  <c r="I1460" i="8"/>
  <c r="I1122" i="8"/>
  <c r="I220" i="8"/>
  <c r="I2571" i="8"/>
  <c r="I776" i="8"/>
  <c r="I266" i="8"/>
  <c r="I1695" i="8"/>
  <c r="I585" i="8"/>
  <c r="I759" i="8"/>
  <c r="I2783" i="8"/>
  <c r="I1232" i="8"/>
  <c r="I911" i="8"/>
  <c r="I975" i="8"/>
  <c r="I578" i="8"/>
  <c r="I962" i="8"/>
  <c r="I247" i="8"/>
  <c r="I2794" i="8"/>
  <c r="I1059" i="8"/>
  <c r="I1660" i="8"/>
  <c r="I919" i="8"/>
  <c r="I717" i="8"/>
  <c r="I311" i="8"/>
  <c r="G5390" i="8"/>
  <c r="G5350" i="8"/>
  <c r="G3901" i="8"/>
  <c r="G3842" i="8"/>
  <c r="G3127" i="8"/>
  <c r="I4682" i="8"/>
  <c r="I5246" i="8"/>
  <c r="I5117" i="8"/>
  <c r="G2976" i="8"/>
  <c r="I3702" i="8"/>
  <c r="I2985" i="8"/>
  <c r="G3424" i="8"/>
  <c r="I4113" i="8"/>
  <c r="I4852" i="8"/>
  <c r="I4105" i="8"/>
  <c r="I715" i="8"/>
  <c r="I595" i="8"/>
  <c r="I110" i="8"/>
  <c r="I59" i="8"/>
  <c r="I1425" i="8"/>
  <c r="I145" i="8"/>
  <c r="I1157" i="8"/>
  <c r="I805" i="8"/>
  <c r="I1401" i="8"/>
  <c r="I1340" i="8"/>
  <c r="I1970" i="8"/>
  <c r="I1039" i="8"/>
  <c r="I2796" i="8"/>
  <c r="I447" i="8"/>
  <c r="I874" i="8"/>
  <c r="I1521" i="8"/>
  <c r="I1321" i="8"/>
  <c r="I105" i="8"/>
  <c r="I723" i="8"/>
  <c r="I1773" i="8"/>
  <c r="I1115" i="8"/>
  <c r="I146" i="8"/>
  <c r="I814" i="8"/>
  <c r="I518" i="8"/>
  <c r="I568" i="8"/>
  <c r="I293" i="8"/>
  <c r="I360" i="8"/>
  <c r="I1132" i="8"/>
  <c r="I713" i="8"/>
  <c r="I1097" i="8"/>
  <c r="I706" i="8"/>
  <c r="I1137" i="8"/>
  <c r="I106" i="8"/>
  <c r="I99" i="8"/>
  <c r="I1084" i="8"/>
  <c r="I1786" i="8"/>
  <c r="I321" i="8"/>
  <c r="I1393" i="8"/>
  <c r="I415" i="8"/>
  <c r="I941" i="8"/>
  <c r="I2076" i="8"/>
  <c r="I2099" i="8"/>
  <c r="I575" i="8"/>
  <c r="I1173" i="8"/>
  <c r="I1078" i="8"/>
  <c r="I1583" i="8"/>
  <c r="I2027" i="8"/>
  <c r="I2164" i="8"/>
  <c r="I2703" i="8"/>
  <c r="I633" i="8"/>
  <c r="I2086" i="8"/>
  <c r="I2452" i="8"/>
  <c r="I5439" i="8"/>
  <c r="G4793" i="8"/>
  <c r="G4088" i="8"/>
  <c r="G3525" i="8"/>
  <c r="G4204" i="8"/>
  <c r="I5661" i="8"/>
  <c r="I5561" i="8"/>
  <c r="I5444" i="8"/>
  <c r="I4251" i="8"/>
  <c r="I5011" i="8"/>
  <c r="I4110" i="8"/>
  <c r="G3906" i="8"/>
  <c r="I4333" i="8"/>
  <c r="I3210" i="8"/>
  <c r="I4310" i="8"/>
  <c r="G5090" i="8"/>
  <c r="G4418" i="8"/>
  <c r="G3819" i="8"/>
  <c r="G4903" i="8"/>
  <c r="G4716" i="8"/>
  <c r="I103" i="8"/>
  <c r="I548" i="8"/>
  <c r="I980" i="8"/>
  <c r="I2056" i="8"/>
  <c r="I544" i="8"/>
  <c r="I1203" i="8"/>
  <c r="I297" i="8"/>
  <c r="I1394" i="8"/>
  <c r="I2625" i="8"/>
  <c r="I1397" i="8"/>
  <c r="I997" i="8"/>
  <c r="I1204" i="8"/>
  <c r="I1777" i="8"/>
  <c r="I2333" i="8"/>
  <c r="I361" i="8"/>
  <c r="I1835" i="8"/>
  <c r="I1524" i="8"/>
  <c r="I1559" i="8"/>
  <c r="I1621" i="8"/>
  <c r="I2160" i="8"/>
  <c r="I1700" i="8"/>
  <c r="I1765" i="8"/>
  <c r="I213" i="8"/>
  <c r="I1771" i="8"/>
  <c r="I1721" i="8"/>
  <c r="I1516" i="8"/>
  <c r="I2762" i="8"/>
  <c r="I1480" i="8"/>
  <c r="I1426" i="8"/>
  <c r="I1740" i="8"/>
  <c r="I733" i="8"/>
  <c r="I704" i="8"/>
  <c r="I2092" i="8"/>
  <c r="I933" i="8"/>
  <c r="I577" i="8"/>
  <c r="G5234" i="8"/>
  <c r="G3473" i="8"/>
  <c r="G5416" i="8"/>
  <c r="I3723" i="8"/>
  <c r="I5648" i="8"/>
  <c r="I3902" i="8"/>
  <c r="I5291" i="8"/>
  <c r="I5109" i="8"/>
  <c r="I3549" i="8"/>
  <c r="G4303" i="8"/>
  <c r="I3909" i="8"/>
  <c r="I4080" i="8"/>
  <c r="I4866" i="8"/>
  <c r="G5287" i="8"/>
  <c r="G58" i="8"/>
  <c r="G5814" i="8"/>
  <c r="G4313" i="8"/>
  <c r="I5020" i="8"/>
  <c r="G3912" i="8"/>
  <c r="I4324" i="8"/>
  <c r="G5291" i="8"/>
  <c r="I4088" i="8"/>
  <c r="I4294" i="8"/>
  <c r="G3328" i="8"/>
  <c r="G4756" i="8"/>
  <c r="I3768" i="8"/>
  <c r="I4153" i="8"/>
  <c r="G5691" i="8"/>
  <c r="G5243" i="8"/>
  <c r="G3563" i="8"/>
  <c r="G3498" i="8"/>
  <c r="I58" i="8"/>
  <c r="I1805" i="8"/>
  <c r="I1045" i="8"/>
  <c r="I1999" i="8"/>
  <c r="I938" i="8"/>
  <c r="I296" i="8"/>
  <c r="I2001" i="8"/>
  <c r="I2239" i="8"/>
  <c r="I445" i="8"/>
  <c r="I444" i="8"/>
  <c r="I1919" i="8"/>
  <c r="I1300" i="8"/>
  <c r="I1138" i="8"/>
  <c r="I104" i="8"/>
  <c r="I653" i="8"/>
  <c r="I2778" i="8"/>
  <c r="I1005" i="8"/>
  <c r="I1011" i="8"/>
  <c r="I576" i="8"/>
  <c r="I732" i="8"/>
  <c r="I1194" i="8"/>
  <c r="I1492" i="8"/>
  <c r="I1853" i="8"/>
  <c r="I2130" i="8"/>
  <c r="I964" i="8"/>
  <c r="I300" i="8"/>
  <c r="I315" i="8"/>
  <c r="I475" i="8"/>
  <c r="I205" i="8"/>
  <c r="I530" i="8"/>
  <c r="I243" i="8"/>
  <c r="I241" i="8"/>
  <c r="I1288" i="8"/>
  <c r="I202" i="8"/>
  <c r="I1205" i="8"/>
  <c r="I957" i="8"/>
  <c r="I130" i="8"/>
  <c r="I324" i="8"/>
  <c r="I1423" i="8"/>
  <c r="I594" i="8"/>
  <c r="I1450" i="8"/>
  <c r="I2332" i="8"/>
  <c r="I1618" i="8"/>
  <c r="I736" i="8"/>
  <c r="I2602" i="8"/>
  <c r="I968" i="8"/>
  <c r="I1528" i="8"/>
  <c r="I1106" i="8"/>
  <c r="I1478" i="8"/>
  <c r="I2288" i="8"/>
  <c r="I2557" i="8"/>
  <c r="I2171" i="8"/>
  <c r="I2374" i="8"/>
  <c r="I1062" i="8"/>
  <c r="I2196" i="8"/>
  <c r="I825" i="8"/>
  <c r="I1511" i="8"/>
  <c r="I2538" i="8"/>
  <c r="I1489" i="8"/>
  <c r="I1987" i="8"/>
  <c r="I1275" i="8"/>
  <c r="I2651" i="8"/>
  <c r="I2062" i="8"/>
  <c r="I871" i="8"/>
  <c r="I248" i="8"/>
  <c r="I1514" i="8"/>
  <c r="I640" i="8"/>
  <c r="I1457" i="8"/>
  <c r="I752" i="8"/>
  <c r="G3098" i="8"/>
  <c r="G4571" i="8"/>
  <c r="G3709" i="8"/>
  <c r="G4273" i="8"/>
  <c r="I4499" i="8"/>
  <c r="G3156" i="8"/>
  <c r="I2971" i="8"/>
  <c r="I163" i="8"/>
  <c r="I346" i="8"/>
  <c r="I953" i="8"/>
  <c r="I1808" i="8"/>
  <c r="I271" i="8"/>
  <c r="I483" i="8"/>
  <c r="I1976" i="8"/>
  <c r="I448" i="8"/>
  <c r="I319" i="8"/>
  <c r="I464" i="8"/>
  <c r="I940" i="8"/>
  <c r="I387" i="8"/>
  <c r="I541" i="8"/>
  <c r="I718" i="8"/>
  <c r="I1752" i="8"/>
  <c r="I1105" i="8"/>
  <c r="I288" i="8"/>
  <c r="I1459" i="8"/>
  <c r="I837" i="8"/>
  <c r="I1435" i="8"/>
  <c r="I72" i="8"/>
  <c r="I1387" i="8"/>
  <c r="I208" i="8"/>
  <c r="I1373" i="8"/>
  <c r="I2251" i="8"/>
  <c r="I440" i="8"/>
  <c r="I1231" i="8"/>
  <c r="I2745" i="8"/>
  <c r="I1222" i="8"/>
  <c r="I600" i="8"/>
  <c r="I1096" i="8"/>
  <c r="I1904" i="8"/>
  <c r="I1165" i="8"/>
  <c r="I1589" i="8"/>
  <c r="I2200" i="8"/>
  <c r="I2035" i="8"/>
  <c r="I1604" i="8"/>
  <c r="I2348" i="8"/>
  <c r="I2191" i="8"/>
  <c r="I2438" i="8"/>
  <c r="I2167" i="8"/>
  <c r="I1265" i="8"/>
  <c r="I1164" i="8"/>
  <c r="I1281" i="8"/>
  <c r="I2060" i="8"/>
  <c r="I2485" i="8"/>
  <c r="I1814" i="8"/>
  <c r="I677" i="8"/>
  <c r="I169" i="8"/>
  <c r="I1181" i="8"/>
  <c r="I474" i="8"/>
  <c r="I646" i="8"/>
  <c r="I1727" i="8"/>
  <c r="I314" i="8"/>
  <c r="I1225" i="8"/>
  <c r="I1555" i="8"/>
  <c r="I1915" i="8"/>
  <c r="I2801" i="8"/>
  <c r="I1575" i="8"/>
  <c r="I2523" i="8"/>
  <c r="I2033" i="8"/>
  <c r="I1597" i="8"/>
  <c r="I2785" i="8"/>
  <c r="I2505" i="8"/>
  <c r="I2158" i="8"/>
  <c r="I2652" i="8"/>
  <c r="I1166" i="8"/>
  <c r="I1879" i="8"/>
  <c r="I1189" i="8"/>
  <c r="I2770" i="8"/>
  <c r="I1986" i="8"/>
  <c r="I2190" i="8"/>
  <c r="I1902" i="8"/>
  <c r="I1014" i="8"/>
  <c r="I2246" i="8"/>
  <c r="I2287" i="8"/>
  <c r="I503" i="8"/>
  <c r="I942" i="8"/>
  <c r="G5627" i="8"/>
  <c r="G2928" i="8"/>
  <c r="G3165" i="8"/>
  <c r="G5359" i="8"/>
  <c r="G3835" i="8"/>
  <c r="I3049" i="8"/>
  <c r="G5780" i="8"/>
  <c r="I5429" i="8"/>
  <c r="G5762" i="8"/>
  <c r="G3522" i="8"/>
  <c r="I2697" i="8"/>
  <c r="I64" i="8"/>
  <c r="I2746" i="8"/>
  <c r="I107" i="8"/>
  <c r="I1807" i="8"/>
  <c r="I1358" i="8"/>
  <c r="I1381" i="8"/>
  <c r="I2394" i="8"/>
  <c r="I791" i="8"/>
  <c r="I1167" i="8"/>
  <c r="I663" i="8"/>
  <c r="I1956" i="8"/>
  <c r="I450" i="8"/>
  <c r="I250" i="8"/>
  <c r="I74" i="8"/>
  <c r="I1649" i="8"/>
  <c r="I1322" i="8"/>
  <c r="I1179" i="8"/>
  <c r="I1346" i="8"/>
  <c r="I2111" i="8"/>
  <c r="I375" i="8"/>
  <c r="I170" i="8"/>
  <c r="I89" i="8"/>
  <c r="I1032" i="8"/>
  <c r="I1170" i="8"/>
  <c r="I1843" i="8"/>
  <c r="I2310" i="8"/>
  <c r="I1236" i="8"/>
  <c r="I1909" i="8"/>
  <c r="I2707" i="8"/>
  <c r="I2680" i="8"/>
  <c r="I2798" i="8"/>
  <c r="I2131" i="8"/>
  <c r="I2846" i="8"/>
  <c r="I2107" i="8"/>
  <c r="I2406" i="8"/>
  <c r="I1737" i="8"/>
  <c r="I1057" i="8"/>
  <c r="I454" i="8"/>
  <c r="I1629" i="8"/>
  <c r="I1063" i="8"/>
  <c r="I973" i="8"/>
  <c r="I482" i="8"/>
  <c r="I167" i="8"/>
  <c r="I373" i="8"/>
  <c r="I1760" i="8"/>
  <c r="I382" i="8"/>
  <c r="I91" i="8"/>
  <c r="I707" i="8"/>
  <c r="I1903" i="8"/>
  <c r="I1581" i="8"/>
  <c r="I976" i="8"/>
  <c r="I1934" i="8"/>
  <c r="I310" i="8"/>
  <c r="I1949" i="8"/>
  <c r="I1570" i="8"/>
  <c r="I2577" i="8"/>
  <c r="I522" i="8"/>
  <c r="I1571" i="8"/>
  <c r="I1718" i="8"/>
  <c r="I1210" i="8"/>
  <c r="G3264" i="8"/>
  <c r="G3775" i="8"/>
  <c r="G4709" i="8"/>
  <c r="G3689" i="8"/>
  <c r="I5098" i="8"/>
  <c r="G4353" i="8"/>
  <c r="I3887" i="8"/>
  <c r="G3916" i="8"/>
  <c r="I390" i="8"/>
  <c r="I1130" i="8"/>
  <c r="I1220" i="8"/>
  <c r="I1261" i="8"/>
  <c r="I1324" i="8"/>
  <c r="I1125" i="8"/>
  <c r="I1611" i="8"/>
  <c r="I1551" i="8"/>
  <c r="I661" i="8"/>
  <c r="I1624" i="8"/>
  <c r="I711" i="8"/>
  <c r="I123" i="8"/>
  <c r="I1075" i="8"/>
  <c r="I2181" i="8"/>
  <c r="I2678" i="8"/>
  <c r="I1380" i="8"/>
  <c r="I1996" i="8"/>
  <c r="I1044" i="8"/>
  <c r="I866" i="8"/>
  <c r="I1315" i="8"/>
  <c r="I1894" i="8"/>
  <c r="I229" i="8"/>
  <c r="I2434" i="8"/>
  <c r="I316" i="8"/>
  <c r="I672" i="8"/>
  <c r="I1487" i="8"/>
  <c r="I2771" i="8"/>
  <c r="I2039" i="8"/>
  <c r="I2328" i="8"/>
  <c r="I1821" i="8"/>
  <c r="I2053" i="8"/>
  <c r="I1754" i="8"/>
  <c r="I1036" i="8"/>
  <c r="I1356" i="8"/>
  <c r="I494" i="8"/>
  <c r="I1090" i="8"/>
  <c r="I1432" i="8"/>
  <c r="I1217" i="8"/>
  <c r="G4731" i="8"/>
  <c r="G4220" i="8"/>
  <c r="G4174" i="8"/>
  <c r="G3047" i="8"/>
  <c r="I5323" i="8"/>
  <c r="I3587" i="8"/>
  <c r="I4169" i="8"/>
  <c r="G2950" i="8"/>
  <c r="I1249" i="8"/>
  <c r="I2340" i="8"/>
  <c r="I112" i="8"/>
  <c r="I507" i="8"/>
  <c r="I2749" i="8"/>
  <c r="I2157" i="8"/>
  <c r="I183" i="8"/>
  <c r="I93" i="8"/>
  <c r="I828" i="8"/>
  <c r="I1527" i="8"/>
  <c r="I1724" i="8"/>
  <c r="I1590" i="8"/>
  <c r="I96" i="8"/>
  <c r="I1117" i="8"/>
  <c r="I1744" i="8"/>
  <c r="I631" i="8"/>
  <c r="I371" i="8"/>
  <c r="I2221" i="8"/>
  <c r="I603" i="8"/>
  <c r="I290" i="8"/>
  <c r="I810" i="8"/>
  <c r="I2351" i="8"/>
  <c r="I1347" i="8"/>
  <c r="I2133" i="8"/>
  <c r="I1892" i="8"/>
  <c r="I505" i="8"/>
  <c r="I1488" i="8"/>
  <c r="I2418" i="8"/>
  <c r="I2765" i="8"/>
  <c r="I2760" i="8"/>
  <c r="I1408" i="8"/>
  <c r="I2719" i="8"/>
  <c r="I1434" i="8"/>
  <c r="I1955" i="8"/>
  <c r="I1640" i="8"/>
  <c r="I1962" i="8"/>
  <c r="I591" i="8"/>
  <c r="I738" i="8"/>
  <c r="I1399" i="8"/>
  <c r="I729" i="8"/>
  <c r="I641" i="8"/>
  <c r="I161" i="8"/>
  <c r="I974" i="8"/>
  <c r="I339" i="8"/>
  <c r="I1362" i="8"/>
  <c r="I533" i="8"/>
  <c r="I1830" i="8"/>
  <c r="I2727" i="8"/>
  <c r="I1667" i="8"/>
  <c r="I1197" i="8"/>
  <c r="I2263" i="8"/>
  <c r="I1017" i="8"/>
  <c r="I1578" i="8"/>
  <c r="I753" i="8"/>
  <c r="I1713" i="8"/>
  <c r="I2296" i="8"/>
  <c r="I627" i="8"/>
  <c r="I1427" i="8"/>
  <c r="I1772" i="8"/>
  <c r="I1072" i="8"/>
  <c r="I1239" i="8"/>
  <c r="I1645" i="8"/>
  <c r="I1556" i="8"/>
  <c r="I87" i="8"/>
  <c r="I891" i="8"/>
  <c r="I1266" i="8"/>
  <c r="I479" i="8"/>
  <c r="G5414" i="8"/>
  <c r="I5423" i="8"/>
  <c r="G5704" i="8"/>
  <c r="G4562" i="8"/>
  <c r="I2134" i="8"/>
  <c r="I722" i="8"/>
  <c r="I789" i="8"/>
  <c r="I399" i="8"/>
  <c r="I681" i="8"/>
  <c r="I527" i="8"/>
  <c r="I2337" i="8"/>
  <c r="I526" i="8"/>
  <c r="I914" i="8"/>
  <c r="I458" i="8"/>
  <c r="I1619" i="8"/>
  <c r="I441" i="8"/>
  <c r="I773" i="8"/>
  <c r="I270" i="8"/>
  <c r="I648" i="8"/>
  <c r="I402" i="8"/>
  <c r="I2106" i="8"/>
  <c r="I2188" i="8"/>
  <c r="I2732" i="8"/>
  <c r="I1984" i="8"/>
  <c r="I1050" i="8"/>
  <c r="I1034" i="8"/>
  <c r="I1677" i="8"/>
  <c r="I524" i="8"/>
  <c r="I554" i="8"/>
  <c r="I1906" i="8"/>
  <c r="I1206" i="8"/>
  <c r="I840" i="8"/>
  <c r="I1042" i="8"/>
  <c r="I2525" i="8"/>
  <c r="I2303" i="8"/>
  <c r="I1186" i="8"/>
  <c r="I515" i="8"/>
  <c r="I1670" i="8"/>
  <c r="I2629" i="8"/>
  <c r="I1834" i="8"/>
  <c r="I2773" i="8"/>
  <c r="I1022" i="8"/>
  <c r="I1849" i="8"/>
  <c r="I2083" i="8"/>
  <c r="I397" i="8"/>
  <c r="I2295" i="8"/>
  <c r="I2149" i="8"/>
  <c r="I1216" i="8"/>
  <c r="I659" i="8"/>
  <c r="I1990" i="8"/>
  <c r="I2007" i="8"/>
  <c r="I2476" i="8"/>
  <c r="I2016" i="8"/>
  <c r="I2826" i="8"/>
  <c r="I1126" i="8"/>
  <c r="I2704" i="8"/>
  <c r="I2387" i="8"/>
  <c r="I2079" i="8"/>
  <c r="I2579" i="8"/>
  <c r="I2197" i="8"/>
  <c r="I2738" i="8"/>
  <c r="I1430" i="8"/>
  <c r="I218" i="8"/>
  <c r="I1548" i="8"/>
  <c r="I1414" i="8"/>
  <c r="I1474" i="8"/>
  <c r="I1594" i="8"/>
  <c r="I1087" i="8"/>
  <c r="I329" i="8"/>
  <c r="I787" i="8"/>
  <c r="I1761" i="8"/>
  <c r="I842" i="8"/>
  <c r="I654" i="8"/>
  <c r="I2401" i="8"/>
  <c r="I1910" i="8"/>
  <c r="I1496" i="8"/>
  <c r="I282" i="8"/>
  <c r="I1477" i="8"/>
  <c r="I1553" i="8"/>
  <c r="I2429" i="8"/>
  <c r="I2804" i="8"/>
  <c r="I2240" i="8"/>
  <c r="I2542" i="8"/>
  <c r="I2227" i="8"/>
  <c r="I2094" i="8"/>
  <c r="I133" i="8"/>
  <c r="I2346" i="8"/>
  <c r="I2743" i="8"/>
  <c r="I188" i="8"/>
  <c r="I2289" i="8"/>
  <c r="I2540" i="8"/>
  <c r="I1272" i="8"/>
  <c r="I2720" i="8"/>
  <c r="I2457" i="8"/>
  <c r="I1783" i="8"/>
  <c r="I606" i="8"/>
  <c r="I2347" i="8"/>
  <c r="I1787" i="8"/>
  <c r="I650" i="8"/>
  <c r="I1959" i="8"/>
  <c r="I2594" i="8"/>
  <c r="I2173" i="8"/>
  <c r="I2040" i="8"/>
  <c r="I1929" i="8"/>
  <c r="I306" i="8"/>
  <c r="I113" i="8"/>
  <c r="I1965" i="8"/>
  <c r="I1501" i="8"/>
  <c r="I1368" i="8"/>
  <c r="I1120" i="8"/>
  <c r="I2127" i="8"/>
  <c r="I1946" i="8"/>
  <c r="I724" i="8"/>
  <c r="I1441" i="8"/>
  <c r="I1104" i="8"/>
  <c r="I900" i="8"/>
  <c r="I1007" i="8"/>
  <c r="I1529" i="8"/>
  <c r="I1108" i="8"/>
  <c r="I611" i="8"/>
  <c r="I1519" i="8"/>
  <c r="I963" i="8"/>
  <c r="I1410" i="8"/>
  <c r="I992" i="8"/>
  <c r="I1156" i="8"/>
  <c r="I177" i="8"/>
  <c r="I2528" i="8"/>
  <c r="I560" i="8"/>
  <c r="I2529" i="8"/>
  <c r="I609" i="8"/>
  <c r="I1307" i="8"/>
  <c r="I739" i="8"/>
  <c r="I252" i="8"/>
  <c r="I2236" i="8"/>
  <c r="I636" i="8"/>
  <c r="I2693" i="8"/>
  <c r="I484" i="8"/>
  <c r="I411" i="8"/>
  <c r="I2563" i="8"/>
  <c r="I348" i="8"/>
  <c r="I2816" i="8"/>
  <c r="I881" i="8"/>
  <c r="I552" i="8"/>
  <c r="I1461" i="8"/>
  <c r="I1131" i="8"/>
  <c r="G5604" i="8"/>
  <c r="I3429" i="8"/>
  <c r="G5523" i="8"/>
  <c r="G4436" i="8"/>
  <c r="G3027" i="8"/>
  <c r="I662" i="8"/>
  <c r="I1442" i="8"/>
  <c r="I859" i="8"/>
  <c r="I2143" i="8"/>
  <c r="I961" i="8"/>
  <c r="I1552" i="8"/>
  <c r="I1549" i="8"/>
  <c r="I419" i="8"/>
  <c r="I978" i="8"/>
  <c r="I1973" i="8"/>
  <c r="I1299" i="8"/>
  <c r="I826" i="8"/>
  <c r="I1155" i="8"/>
  <c r="I285" i="8"/>
  <c r="I582" i="8"/>
  <c r="I1196" i="8"/>
  <c r="I1124" i="8"/>
  <c r="I1280" i="8"/>
  <c r="I899" i="8"/>
  <c r="I2258" i="8"/>
  <c r="I2635" i="8"/>
  <c r="I1218" i="8"/>
  <c r="I462" i="8"/>
  <c r="I111" i="8"/>
  <c r="I2829" i="8"/>
  <c r="I1935" i="8"/>
  <c r="I923" i="8"/>
  <c r="I2249" i="8"/>
  <c r="I1411" i="8"/>
  <c r="I497" i="8"/>
  <c r="I1725" i="8"/>
  <c r="I211" i="8"/>
  <c r="I2832" i="8"/>
  <c r="I1161" i="8"/>
  <c r="I620" i="8"/>
  <c r="I1145" i="8"/>
  <c r="I1907" i="8"/>
  <c r="I212" i="8"/>
  <c r="I2671" i="8"/>
  <c r="I1443" i="8"/>
  <c r="I2225" i="8"/>
  <c r="I131" i="8"/>
  <c r="I294" i="8"/>
  <c r="I2791" i="8"/>
  <c r="I2808" i="8"/>
  <c r="I1875" i="8"/>
  <c r="I2568" i="8"/>
  <c r="I2674" i="8"/>
  <c r="I2576" i="8"/>
  <c r="I894" i="8"/>
  <c r="I1351" i="8"/>
  <c r="I1119" i="8"/>
  <c r="I537" i="8"/>
  <c r="I1493" i="8"/>
  <c r="I757" i="8"/>
  <c r="I852" i="8"/>
  <c r="I70" i="8"/>
  <c r="I1031" i="8"/>
  <c r="I407" i="8"/>
  <c r="I1526" i="8"/>
  <c r="I2729" i="8"/>
  <c r="I2180" i="8"/>
  <c r="I378" i="8"/>
  <c r="I62" i="8"/>
  <c r="I1679" i="8"/>
  <c r="I217" i="8"/>
  <c r="I1732" i="8"/>
  <c r="I2413" i="8"/>
  <c r="I1413" i="8"/>
  <c r="I1449" i="8"/>
  <c r="I2647" i="8"/>
  <c r="I2018" i="8"/>
  <c r="I845" i="8"/>
  <c r="I1848" i="8"/>
  <c r="I1223" i="8"/>
  <c r="G5557" i="8"/>
  <c r="I3578" i="8"/>
  <c r="G5174" i="8"/>
  <c r="I191" i="8"/>
  <c r="I349" i="8"/>
  <c r="I1431" i="8"/>
  <c r="I126" i="8"/>
  <c r="I678" i="8"/>
  <c r="I2566" i="8"/>
  <c r="I550" i="8"/>
  <c r="I619" i="8"/>
  <c r="I1093" i="8"/>
  <c r="I132" i="8"/>
  <c r="I476" i="8"/>
  <c r="I262" i="8"/>
  <c r="I2302" i="8"/>
  <c r="I1025" i="8"/>
  <c r="I2410" i="8"/>
  <c r="I2537" i="8"/>
  <c r="I1781" i="8"/>
  <c r="I2589" i="8"/>
  <c r="I2556" i="8"/>
  <c r="I2782" i="8"/>
  <c r="I1898" i="8"/>
  <c r="I128" i="8"/>
  <c r="I1601" i="8"/>
  <c r="I1686" i="8"/>
  <c r="I608" i="8"/>
  <c r="I893" i="8"/>
  <c r="I124" i="8"/>
  <c r="I372" i="8"/>
  <c r="I2273" i="8"/>
  <c r="I459" i="8"/>
  <c r="I1592" i="8"/>
  <c r="I954" i="8"/>
  <c r="I2156" i="8"/>
  <c r="I1803" i="8"/>
  <c r="I1877" i="8"/>
  <c r="I1396" i="8"/>
  <c r="I2353" i="8"/>
  <c r="I1710" i="8"/>
  <c r="I1782" i="8"/>
  <c r="I1515" i="8"/>
  <c r="I1500" i="8"/>
  <c r="I1719" i="8"/>
  <c r="I2132" i="8"/>
  <c r="I2444" i="8"/>
  <c r="I2553" i="8"/>
  <c r="I2218" i="8"/>
  <c r="I2269" i="8"/>
  <c r="I2518" i="8"/>
  <c r="I2338" i="8"/>
  <c r="I2632" i="8"/>
  <c r="I1110" i="8"/>
  <c r="I2786" i="8"/>
  <c r="I230" i="8"/>
  <c r="I971" i="8"/>
  <c r="I2194" i="8"/>
  <c r="I389" i="8"/>
  <c r="I766" i="8"/>
  <c r="I2178" i="8"/>
  <c r="I1043" i="8"/>
  <c r="I1013" i="8"/>
  <c r="I1282" i="8"/>
  <c r="I751" i="8"/>
  <c r="I1002" i="8"/>
  <c r="I489" i="8"/>
  <c r="I452" i="8"/>
  <c r="I2013" i="8"/>
  <c r="I2356" i="8"/>
  <c r="I2049" i="8"/>
  <c r="I2667" i="8"/>
  <c r="I1889" i="8"/>
  <c r="I2772" i="8"/>
  <c r="I806" i="8"/>
  <c r="I2208" i="8"/>
  <c r="I2587" i="8"/>
  <c r="I1780" i="8"/>
  <c r="I1121" i="8"/>
  <c r="I2692" i="8"/>
  <c r="I1286" i="8"/>
  <c r="I2139" i="8"/>
  <c r="I1856" i="8"/>
  <c r="I913" i="8"/>
  <c r="I2836" i="8"/>
  <c r="I3277" i="8"/>
  <c r="I4062" i="8"/>
  <c r="I3605" i="8"/>
  <c r="G3274" i="8"/>
  <c r="I1503" i="8"/>
  <c r="I680" i="8"/>
  <c r="I71" i="8"/>
  <c r="I171" i="8"/>
  <c r="I1499" i="8"/>
  <c r="I685" i="8"/>
  <c r="I63" i="8"/>
  <c r="I424" i="8"/>
  <c r="I95" i="8"/>
  <c r="I1092" i="8"/>
  <c r="I2425" i="8"/>
  <c r="I817" i="8"/>
  <c r="I1027" i="8"/>
  <c r="I1405" i="8"/>
  <c r="I2021" i="8"/>
  <c r="I2264" i="8"/>
  <c r="I598" i="8"/>
  <c r="I1703" i="8"/>
  <c r="I1665" i="8"/>
  <c r="I1602" i="8"/>
  <c r="I1174" i="8"/>
  <c r="I604" i="8"/>
  <c r="I60" i="8"/>
  <c r="I592" i="8"/>
  <c r="I2580" i="8"/>
  <c r="I1871" i="8"/>
  <c r="I1335" i="8"/>
  <c r="I468" i="8"/>
  <c r="I901" i="8"/>
  <c r="I542" i="8"/>
  <c r="I204" i="8"/>
  <c r="I303" i="8"/>
  <c r="I531" i="8"/>
  <c r="I2428" i="8"/>
  <c r="I643" i="8"/>
  <c r="I379" i="8"/>
  <c r="I742" i="8"/>
  <c r="I573" i="8"/>
  <c r="I439" i="8"/>
  <c r="I209" i="8"/>
  <c r="I918" i="8"/>
  <c r="I1344" i="8"/>
  <c r="I2320" i="8"/>
  <c r="I1295" i="8"/>
  <c r="I1648" i="8"/>
  <c r="I2407" i="8"/>
  <c r="I2226" i="8"/>
  <c r="I2093" i="8"/>
  <c r="I747" i="8"/>
  <c r="I166" i="8"/>
  <c r="I374" i="8"/>
  <c r="I1717" i="8"/>
  <c r="I857" i="8"/>
  <c r="I831" i="8"/>
  <c r="I471" i="8"/>
  <c r="I301" i="8"/>
  <c r="I232" i="8"/>
  <c r="I80" i="8"/>
  <c r="I2847" i="8"/>
  <c r="I195" i="8"/>
  <c r="I274" i="8"/>
  <c r="I221" i="8"/>
  <c r="I244" i="8"/>
  <c r="I926" i="8"/>
  <c r="I1815" i="8"/>
  <c r="I2260" i="8"/>
  <c r="I808" i="8"/>
  <c r="I2357" i="8"/>
  <c r="I1851" i="8"/>
  <c r="I1357" i="8"/>
  <c r="I2684" i="8"/>
  <c r="I2646" i="8"/>
  <c r="I1822" i="8"/>
  <c r="I2146" i="8"/>
  <c r="I2087" i="8"/>
  <c r="I1350" i="8"/>
  <c r="I2229" i="8"/>
  <c r="I3239" i="8"/>
  <c r="I4553" i="8"/>
  <c r="G4907" i="8"/>
  <c r="I2037" i="8"/>
  <c r="I1617" i="8"/>
  <c r="I322" i="8"/>
  <c r="I875" i="8"/>
  <c r="I2814" i="8"/>
  <c r="I2715" i="8"/>
  <c r="I2824" i="8"/>
  <c r="I1311" i="8"/>
  <c r="I165" i="8"/>
  <c r="I939" i="8"/>
  <c r="I710" i="8"/>
  <c r="I1453" i="8"/>
  <c r="I472" i="8"/>
  <c r="I1791" i="8"/>
  <c r="I2775" i="8"/>
  <c r="I2793" i="8"/>
  <c r="I2362" i="8"/>
  <c r="I833" i="8"/>
  <c r="I1304" i="8"/>
  <c r="I2343" i="8"/>
  <c r="I2334" i="8"/>
  <c r="I999" i="8"/>
  <c r="I1438" i="8"/>
  <c r="I2547" i="8"/>
  <c r="I1162" i="8"/>
  <c r="I1715" i="8"/>
  <c r="I1908" i="8"/>
  <c r="I2025" i="8"/>
  <c r="I884" i="8"/>
  <c r="I2655" i="8"/>
  <c r="I2486" i="8"/>
  <c r="I1888" i="8"/>
  <c r="I1988" i="8"/>
  <c r="I1008" i="8"/>
  <c r="I1476" i="8"/>
  <c r="I1262" i="8"/>
  <c r="I1520" i="8"/>
  <c r="I959" i="8"/>
  <c r="I279" i="8"/>
  <c r="I2662" i="8"/>
  <c r="I2751" i="8"/>
  <c r="I1522" i="8"/>
  <c r="I2596" i="8"/>
  <c r="I1081" i="8"/>
  <c r="I1770" i="8"/>
  <c r="I2495" i="8"/>
  <c r="I1279" i="8"/>
  <c r="I2186" i="8"/>
  <c r="I2075" i="8"/>
  <c r="I2623" i="8"/>
  <c r="I1925" i="8"/>
  <c r="I2278" i="8"/>
  <c r="I1134" i="8"/>
  <c r="I1854" i="8"/>
  <c r="I1433" i="8"/>
  <c r="I2095" i="8"/>
  <c r="I1436" i="8"/>
  <c r="I1420" i="8"/>
  <c r="I649" i="8"/>
  <c r="I246" i="8"/>
  <c r="I514" i="8"/>
  <c r="I553" i="8"/>
  <c r="I887" i="8"/>
  <c r="I2276" i="8"/>
  <c r="I275" i="8"/>
  <c r="I2084" i="8"/>
  <c r="I2492" i="8"/>
  <c r="I506" i="8"/>
  <c r="I675" i="8"/>
  <c r="I2477" i="8"/>
  <c r="I1199" i="8"/>
  <c r="I1523" i="8"/>
  <c r="I1012" i="8"/>
  <c r="I120" i="8"/>
  <c r="I206" i="8"/>
  <c r="I2065" i="8"/>
  <c r="I2274" i="8"/>
  <c r="I2443" i="8"/>
  <c r="I2590" i="8"/>
  <c r="I2822" i="8"/>
  <c r="I2166" i="8"/>
  <c r="I496" i="8"/>
  <c r="I1545" i="8"/>
  <c r="I2155" i="8"/>
  <c r="I1708" i="8"/>
  <c r="I1547" i="8"/>
  <c r="I601" i="8"/>
  <c r="I2569" i="8"/>
  <c r="I1497" i="8"/>
  <c r="I2228" i="8"/>
  <c r="I1558" i="8"/>
  <c r="I2316" i="8"/>
  <c r="I2685" i="8"/>
  <c r="I1876" i="8"/>
  <c r="I2736" i="8"/>
  <c r="I2811" i="8"/>
  <c r="I1950" i="8"/>
  <c r="I1690" i="8"/>
  <c r="I2669" i="8"/>
  <c r="I1572" i="8"/>
  <c r="I622" i="8"/>
  <c r="I2823" i="8"/>
  <c r="I2345" i="8"/>
  <c r="I1643" i="8"/>
  <c r="I906" i="8"/>
  <c r="I2550" i="8"/>
  <c r="I1948" i="8"/>
  <c r="I2496" i="8"/>
  <c r="I2045" i="8"/>
  <c r="I1968" i="8"/>
  <c r="I2422" i="8"/>
  <c r="I2504" i="8"/>
  <c r="I2012" i="8"/>
  <c r="I1826" i="8"/>
  <c r="I730" i="8"/>
  <c r="I1936" i="8"/>
  <c r="I1532" i="8"/>
  <c r="I1406" i="8"/>
  <c r="I1318" i="8"/>
  <c r="I269" i="8"/>
  <c r="I2253" i="8"/>
  <c r="I830" i="8"/>
  <c r="I1391" i="8"/>
  <c r="I517" i="8"/>
  <c r="I1328" i="8"/>
  <c r="I896" i="8"/>
  <c r="I922" i="8"/>
  <c r="I2464" i="8"/>
  <c r="I353" i="8"/>
  <c r="I920" i="8"/>
  <c r="I951" i="8"/>
  <c r="I2339" i="8"/>
  <c r="I1757" i="8"/>
  <c r="I2436" i="8"/>
  <c r="I2243" i="8"/>
  <c r="I1149" i="8"/>
  <c r="I1699" i="8"/>
  <c r="I435" i="8"/>
  <c r="I1202" i="8"/>
  <c r="I234" i="8"/>
  <c r="I853" i="8"/>
  <c r="I377" i="8"/>
  <c r="I236" i="8"/>
  <c r="I907" i="8"/>
  <c r="I977" i="8"/>
  <c r="I1539" i="8"/>
  <c r="I2633" i="8"/>
  <c r="I108" i="8"/>
  <c r="I69" i="8"/>
  <c r="I354" i="8"/>
  <c r="I2319" i="8"/>
  <c r="I786" i="8"/>
  <c r="I1672" i="8"/>
  <c r="I778" i="8"/>
  <c r="I1922" i="8"/>
  <c r="I947" i="8"/>
  <c r="I728" i="8"/>
  <c r="I731" i="8"/>
  <c r="I1473" i="8"/>
  <c r="I1928" i="8"/>
  <c r="I2179" i="8"/>
  <c r="I465" i="8"/>
  <c r="I3061" i="8"/>
  <c r="I4718" i="8"/>
  <c r="I119" i="8"/>
  <c r="I1887" i="8"/>
  <c r="I2830" i="8"/>
  <c r="I529" i="8"/>
  <c r="I546" i="8"/>
  <c r="I1745" i="8"/>
  <c r="I812" i="8"/>
  <c r="I2006" i="8"/>
  <c r="I1152" i="8"/>
  <c r="I1235" i="8"/>
  <c r="I273" i="8"/>
  <c r="I1825" i="8"/>
  <c r="I1689" i="8"/>
  <c r="I238" i="8"/>
  <c r="I1015" i="8"/>
  <c r="I2307" i="8"/>
  <c r="I2828" i="8"/>
  <c r="I2112" i="8"/>
  <c r="I157" i="8"/>
  <c r="I1490" i="8"/>
  <c r="I2050" i="8"/>
  <c r="I2539" i="8"/>
  <c r="I1896" i="8"/>
  <c r="I2787" i="8"/>
  <c r="I824" i="8"/>
  <c r="I2301" i="8"/>
  <c r="I1788" i="8"/>
  <c r="I1316" i="8"/>
  <c r="I2419" i="8"/>
  <c r="I1881" i="8"/>
  <c r="I2216" i="8"/>
  <c r="I2430" i="8"/>
  <c r="I2071" i="8"/>
  <c r="I2182" i="8"/>
  <c r="I1142" i="8"/>
  <c r="I1746" i="8"/>
  <c r="I406" i="8"/>
  <c r="I1184" i="8"/>
  <c r="I626" i="8"/>
  <c r="I644" i="8"/>
  <c r="I189" i="8"/>
  <c r="I580" i="8"/>
  <c r="I181" i="8"/>
  <c r="I2726" i="8"/>
  <c r="I1833" i="8"/>
  <c r="I2780" i="8"/>
  <c r="I1565" i="8"/>
  <c r="I1068" i="8"/>
  <c r="I1472" i="8"/>
  <c r="I1317" i="8"/>
  <c r="I935" i="8"/>
  <c r="I2552" i="8"/>
  <c r="I2469" i="8"/>
  <c r="I566" i="8"/>
  <c r="I168" i="8"/>
  <c r="I583" i="8"/>
  <c r="I883" i="8"/>
  <c r="I2381" i="8"/>
  <c r="I1694" i="8"/>
  <c r="I2611" i="8"/>
  <c r="I1662" i="8"/>
  <c r="I1458" i="8"/>
  <c r="I490" i="8"/>
  <c r="I1429" i="8"/>
  <c r="I449" i="8"/>
  <c r="I308" i="8"/>
  <c r="I1419" i="8"/>
  <c r="I1129" i="8"/>
  <c r="I1455" i="8"/>
  <c r="I2498" i="8"/>
  <c r="I2161" i="8"/>
  <c r="I2397" i="8"/>
  <c r="I2203" i="8"/>
  <c r="I2195" i="8"/>
  <c r="I2455" i="8"/>
  <c r="I2389" i="8"/>
  <c r="I721" i="8"/>
  <c r="I1447" i="8"/>
  <c r="I800" i="8"/>
  <c r="I2598" i="8"/>
  <c r="I1598" i="8"/>
  <c r="I2145" i="8"/>
  <c r="I2192" i="8"/>
  <c r="I1812" i="8"/>
  <c r="I1504" i="8"/>
  <c r="I1296" i="8"/>
  <c r="I2670" i="8"/>
  <c r="I2747" i="8"/>
  <c r="I2096" i="8"/>
  <c r="I1198" i="8"/>
  <c r="I2312" i="8"/>
  <c r="I2641" i="8"/>
  <c r="I785" i="8"/>
  <c r="I2032" i="8"/>
  <c r="I2626" i="8"/>
  <c r="I2245" i="8"/>
  <c r="I2169" i="8"/>
  <c r="I832" i="8"/>
  <c r="I870" i="8"/>
  <c r="I2306" i="8"/>
  <c r="I1127" i="8"/>
  <c r="I2614" i="8"/>
  <c r="I2047" i="8"/>
  <c r="I2137" i="8"/>
  <c r="I1878" i="8"/>
  <c r="I1561" i="8"/>
  <c r="I366" i="8"/>
  <c r="I1711" i="8"/>
  <c r="I1927" i="8"/>
  <c r="I1292" i="8"/>
  <c r="I2470" i="8"/>
  <c r="I1479" i="8"/>
  <c r="I1343" i="8"/>
  <c r="I1620" i="8"/>
  <c r="I924" i="8"/>
  <c r="I811" i="8"/>
  <c r="I1591" i="8"/>
  <c r="I703" i="8"/>
  <c r="I1652" i="8"/>
  <c r="I2583" i="8"/>
  <c r="I564" i="8"/>
  <c r="I1981" i="8"/>
  <c r="I2748" i="8"/>
  <c r="I141" i="8"/>
  <c r="I142" i="8"/>
  <c r="I610" i="8"/>
  <c r="I295" i="8"/>
  <c r="I1298" i="8"/>
  <c r="I175" i="8"/>
  <c r="I1584" i="8"/>
  <c r="I2813" i="8"/>
  <c r="I1091" i="8"/>
  <c r="I1466" i="8"/>
  <c r="I956" i="8"/>
  <c r="I1635" i="8"/>
  <c r="I848" i="8"/>
  <c r="I1979" i="8"/>
  <c r="I2375" i="8"/>
  <c r="I2618" i="8"/>
  <c r="I2378" i="8"/>
  <c r="I2028" i="8"/>
  <c r="I1612" i="8"/>
  <c r="I1623" i="8"/>
  <c r="I2510" i="8"/>
  <c r="I1337" i="8"/>
  <c r="I1046" i="8"/>
  <c r="I2638" i="8"/>
  <c r="I2327" i="8"/>
  <c r="I908" i="8"/>
  <c r="I1868" i="8"/>
  <c r="I970" i="8"/>
  <c r="I2152" i="8"/>
  <c r="I1675" i="8"/>
  <c r="I1933" i="8"/>
  <c r="I2519" i="8"/>
  <c r="I1193" i="8"/>
  <c r="I1768" i="8"/>
  <c r="I1750" i="8"/>
  <c r="I2723" i="8"/>
  <c r="I2842" i="8"/>
  <c r="I2354" i="8"/>
  <c r="I1467" i="8"/>
  <c r="I1254" i="8"/>
  <c r="I2695" i="8"/>
  <c r="I1151" i="8"/>
  <c r="I2524" i="8"/>
  <c r="I2864" i="8"/>
  <c r="I4939" i="8"/>
  <c r="G3950" i="8"/>
  <c r="G5192" i="8"/>
  <c r="I1171" i="8"/>
  <c r="I1742" i="8"/>
  <c r="I1437" i="8"/>
  <c r="I313" i="8"/>
  <c r="I1785" i="8"/>
  <c r="I2730" i="8"/>
  <c r="I984" i="8"/>
  <c r="I365" i="8"/>
  <c r="I2620" i="8"/>
  <c r="I916" i="8"/>
  <c r="I1395" i="8"/>
  <c r="I1146" i="8"/>
  <c r="I1114" i="8"/>
  <c r="I1365" i="8"/>
  <c r="I788" i="8"/>
  <c r="I2833" i="8"/>
  <c r="I1485" i="8"/>
  <c r="I593" i="8"/>
  <c r="I1010" i="8"/>
  <c r="I253" i="8"/>
  <c r="I159" i="8"/>
  <c r="I1083" i="8"/>
  <c r="I431" i="8"/>
  <c r="I2148" i="8"/>
  <c r="I1537" i="8"/>
  <c r="I864" i="8"/>
  <c r="I2022" i="8"/>
  <c r="I1967" i="8"/>
  <c r="I2841" i="8"/>
  <c r="I1977" i="8"/>
  <c r="I1510" i="8"/>
  <c r="I1872" i="8"/>
  <c r="I2270" i="8"/>
  <c r="I846" i="8"/>
  <c r="I184" i="8"/>
  <c r="I1940" i="8"/>
  <c r="I254" i="8"/>
  <c r="I2769" i="8"/>
  <c r="I2735" i="8"/>
  <c r="I2613" i="8"/>
  <c r="I2722" i="8"/>
  <c r="I2683" i="8"/>
  <c r="I943" i="8"/>
  <c r="I2713" i="8"/>
  <c r="I2758" i="8"/>
  <c r="I949" i="8"/>
  <c r="I1641" i="8"/>
  <c r="I1931" i="8"/>
  <c r="I2774" i="8"/>
  <c r="I2578" i="8"/>
  <c r="I1407" i="8"/>
  <c r="I1882" i="8"/>
  <c r="I1176" i="8"/>
  <c r="I1333" i="8"/>
  <c r="I878" i="8"/>
  <c r="I1306" i="8"/>
  <c r="I982" i="8"/>
  <c r="I873" i="8"/>
  <c r="I902" i="8"/>
  <c r="I946" i="8"/>
  <c r="I820" i="8"/>
  <c r="I555" i="8"/>
  <c r="I2812" i="8"/>
  <c r="I1944" i="8"/>
  <c r="I179" i="8"/>
  <c r="I186" i="8"/>
  <c r="I1802" i="8"/>
  <c r="I2294" i="8"/>
  <c r="I2118" i="8"/>
  <c r="I2174" i="8"/>
  <c r="I1626" i="8"/>
  <c r="I215" i="8"/>
  <c r="I1862" i="8"/>
  <c r="I669" i="8"/>
  <c r="I2089" i="8"/>
  <c r="I2792" i="8"/>
  <c r="I2041" i="8"/>
  <c r="I1816" i="8"/>
  <c r="I1932" i="8"/>
  <c r="I2843" i="8"/>
  <c r="I2835" i="8"/>
  <c r="I2100" i="8"/>
  <c r="I1723" i="8"/>
  <c r="I829" i="8"/>
  <c r="I1704" i="8"/>
  <c r="I292" i="8"/>
  <c r="I2856" i="8"/>
  <c r="I2220" i="8"/>
  <c r="I2740" i="8"/>
  <c r="I1153" i="8"/>
  <c r="I2648" i="8"/>
  <c r="I2817" i="8"/>
  <c r="I2256" i="8"/>
  <c r="I2834" i="8"/>
  <c r="I2073" i="8"/>
  <c r="I2344" i="8"/>
  <c r="I1676" i="8"/>
  <c r="I2490" i="8"/>
  <c r="I1541" i="8"/>
  <c r="I2699" i="8"/>
  <c r="I2417" i="8"/>
  <c r="I2622" i="8"/>
  <c r="I1404" i="8"/>
  <c r="I2574" i="8"/>
  <c r="I2768" i="8"/>
  <c r="I1837" i="8"/>
  <c r="I2705" i="8"/>
  <c r="I2838" i="8"/>
  <c r="I2666" i="8"/>
  <c r="I2325" i="8"/>
  <c r="I2168" i="8"/>
  <c r="I1901" i="8"/>
  <c r="I856" i="8"/>
  <c r="I1240" i="8"/>
  <c r="I1190" i="8"/>
  <c r="I1297" i="8"/>
  <c r="I2102" i="8"/>
  <c r="I665" i="8"/>
  <c r="I1377" i="8"/>
  <c r="I1688" i="8"/>
  <c r="I2617" i="8"/>
  <c r="I694" i="8"/>
  <c r="I2815" i="8"/>
  <c r="I1564" i="8"/>
  <c r="I1264" i="8"/>
  <c r="I1271" i="8"/>
  <c r="I1228" i="8"/>
  <c r="I2561" i="8"/>
  <c r="I879" i="8"/>
  <c r="I2781" i="8"/>
  <c r="I2694" i="8"/>
  <c r="I1379" i="8"/>
  <c r="I2368" i="8"/>
  <c r="I2493" i="8"/>
  <c r="I115" i="8"/>
  <c r="I116" i="8"/>
  <c r="I535" i="8"/>
  <c r="I1762" i="8"/>
  <c r="I763" i="8"/>
  <c r="I1767" i="8"/>
  <c r="I521" i="8"/>
  <c r="I380" i="8"/>
  <c r="I1712" i="8"/>
  <c r="I1273" i="8"/>
  <c r="I1759" i="8"/>
  <c r="I2725" i="8"/>
  <c r="I147" i="8"/>
  <c r="I4494" i="8"/>
  <c r="G5016" i="8"/>
  <c r="I2247" i="8"/>
  <c r="I993" i="8"/>
  <c r="I691" i="8"/>
  <c r="I400" i="8"/>
  <c r="I192" i="8"/>
  <c r="I615" i="8"/>
  <c r="I1543" i="8"/>
  <c r="I897" i="8"/>
  <c r="I231" i="8"/>
  <c r="I1513" i="8"/>
  <c r="I855" i="8"/>
  <c r="I2543" i="8"/>
  <c r="I309" i="8"/>
  <c r="I328" i="8"/>
  <c r="I539" i="8"/>
  <c r="I2176" i="8"/>
  <c r="I1388" i="8"/>
  <c r="I228" i="8"/>
  <c r="I2282" i="8"/>
  <c r="I1923" i="8"/>
  <c r="I1454" i="8"/>
  <c r="I1706" i="8"/>
  <c r="I2201" i="8"/>
  <c r="I1536" i="8"/>
  <c r="I2637" i="8"/>
  <c r="I1094" i="8"/>
  <c r="I1637" i="8"/>
  <c r="I1819" i="8"/>
  <c r="I934" i="8"/>
  <c r="I888" i="8"/>
  <c r="I1638" i="8"/>
  <c r="I877" i="8"/>
  <c r="I1653" i="8"/>
  <c r="I1355" i="8"/>
  <c r="I1136" i="8"/>
  <c r="I478" i="8"/>
  <c r="I1720" i="8"/>
  <c r="I1140" i="8"/>
  <c r="I2308" i="8"/>
  <c r="I712" i="8"/>
  <c r="I267" i="8"/>
  <c r="I868" i="8"/>
  <c r="I885" i="8"/>
  <c r="I2848" i="8"/>
  <c r="I698" i="8"/>
  <c r="I1861" i="8"/>
  <c r="I2634" i="8"/>
  <c r="I2379" i="8"/>
  <c r="I1049" i="8"/>
  <c r="I1820" i="8"/>
  <c r="I1341" i="8"/>
  <c r="I66" i="8"/>
  <c r="I684" i="8"/>
  <c r="I291" i="8"/>
  <c r="I304" i="8"/>
  <c r="I434" i="8"/>
  <c r="I1101" i="8"/>
  <c r="I1029" i="8"/>
  <c r="I1285" i="8"/>
  <c r="I2206" i="8"/>
  <c r="I762" i="8"/>
  <c r="I540" i="8"/>
  <c r="I414" i="8"/>
  <c r="I1579" i="8"/>
  <c r="I1895" i="8"/>
  <c r="I2742" i="8"/>
  <c r="I2057" i="8"/>
  <c r="I2604" i="8"/>
  <c r="I2541" i="8"/>
  <c r="I1813" i="8"/>
  <c r="I1736" i="8"/>
  <c r="I2437" i="8"/>
  <c r="I1247" i="8"/>
  <c r="I1308" i="8"/>
  <c r="I1276" i="8"/>
  <c r="I628" i="8"/>
  <c r="I1332" i="8"/>
  <c r="I2515" i="8"/>
  <c r="I2377" i="8"/>
  <c r="I2449" i="8"/>
  <c r="I1054" i="8"/>
  <c r="I2605" i="8"/>
  <c r="I1749" i="8"/>
  <c r="I2624" i="8"/>
  <c r="I2177" i="8"/>
  <c r="I1041" i="8"/>
  <c r="I2024" i="8"/>
  <c r="I2474" i="8"/>
  <c r="I2718" i="8"/>
  <c r="I2606" i="8"/>
  <c r="I2015" i="8"/>
  <c r="I1642" i="8"/>
  <c r="I2512" i="8"/>
  <c r="I1112" i="8"/>
  <c r="I2059" i="8"/>
  <c r="I1486" i="8"/>
  <c r="I2451" i="8"/>
  <c r="I2825" i="8"/>
  <c r="I1863" i="8"/>
  <c r="I2668" i="8"/>
  <c r="I2383" i="8"/>
  <c r="I1448" i="8"/>
  <c r="I1911" i="8"/>
  <c r="I1208" i="8"/>
  <c r="I1954" i="8"/>
  <c r="I783" i="8"/>
  <c r="I1855" i="8"/>
  <c r="I1905" i="8"/>
  <c r="I470" i="8"/>
  <c r="I865" i="8"/>
  <c r="I1001" i="8"/>
  <c r="I461" i="8"/>
  <c r="I1079" i="8"/>
  <c r="I325" i="8"/>
  <c r="I781" i="8"/>
  <c r="I508" i="8"/>
  <c r="I2526" i="8"/>
  <c r="I2548" i="8"/>
  <c r="I2507" i="8"/>
  <c r="I351" i="8"/>
  <c r="I480" i="8"/>
  <c r="I996" i="8"/>
  <c r="I1389" i="8"/>
  <c r="I1918" i="8"/>
  <c r="I538" i="8"/>
  <c r="I1133" i="8"/>
  <c r="I257" i="8"/>
  <c r="I1957" i="8"/>
  <c r="I1003" i="8"/>
  <c r="I1776" i="8"/>
  <c r="I1006" i="8"/>
  <c r="I1634" i="8"/>
  <c r="I2297" i="8"/>
  <c r="I2202" i="8"/>
  <c r="I1709" i="8"/>
  <c r="I2701" i="8"/>
  <c r="I1361" i="8"/>
  <c r="I1794" i="8"/>
  <c r="I1080" i="8"/>
  <c r="I892" i="8"/>
  <c r="I1143" i="8"/>
  <c r="I2784" i="8"/>
  <c r="I463" i="8"/>
  <c r="I2499" i="8"/>
  <c r="I2224" i="8"/>
  <c r="I2777" i="8"/>
  <c r="I1951" i="8"/>
  <c r="I2355" i="8"/>
  <c r="I2627" i="8"/>
  <c r="I2480" i="8"/>
  <c r="I2329" i="8"/>
  <c r="I1627" i="8"/>
  <c r="I2124" i="8"/>
  <c r="I2252" i="8"/>
  <c r="I1966" i="8"/>
  <c r="I2658" i="8"/>
  <c r="I1865" i="8"/>
  <c r="I2004" i="8"/>
  <c r="I927" i="8"/>
  <c r="I2330" i="8"/>
  <c r="I2853" i="8"/>
  <c r="I1731" i="8"/>
  <c r="I2231" i="8"/>
  <c r="I1464" i="8"/>
  <c r="I2392" i="8"/>
  <c r="I2446" i="8"/>
  <c r="I2369" i="8"/>
  <c r="I972" i="8"/>
  <c r="I5665" i="8"/>
  <c r="I338" i="8"/>
  <c r="I602" i="8"/>
  <c r="I617" i="8"/>
  <c r="I670" i="8"/>
  <c r="I2223" i="8"/>
  <c r="I1471" i="8"/>
  <c r="I173" i="8"/>
  <c r="I613" i="8"/>
  <c r="I1980" i="8"/>
  <c r="I1082" i="8"/>
  <c r="I289" i="8"/>
  <c r="I307" i="8"/>
  <c r="I1566" i="8"/>
  <c r="I1349" i="8"/>
  <c r="I2489" i="8"/>
  <c r="I2839" i="8"/>
  <c r="I1593" i="8"/>
  <c r="I2752" i="8"/>
  <c r="I2500" i="8"/>
  <c r="I1804" i="8"/>
  <c r="I1730" i="8"/>
  <c r="I2799" i="8"/>
  <c r="I2085" i="8"/>
  <c r="I1319" i="8"/>
  <c r="I1482" i="8"/>
  <c r="I1606" i="8"/>
  <c r="I1251" i="8"/>
  <c r="I693" i="8"/>
  <c r="I341" i="8"/>
  <c r="I2048" i="8"/>
  <c r="I251" i="8"/>
  <c r="I567" i="8"/>
  <c r="I1891" i="8"/>
  <c r="I1141" i="8"/>
  <c r="I1625" i="8"/>
  <c r="I570" i="8"/>
  <c r="I991" i="8"/>
  <c r="I2840" i="8"/>
  <c r="I1921" i="8"/>
  <c r="I2233" i="8"/>
  <c r="I2426" i="8"/>
  <c r="I98" i="8"/>
  <c r="I1992" i="8"/>
  <c r="I432" i="8"/>
  <c r="I2110" i="8"/>
  <c r="I1755" i="8"/>
  <c r="I1187" i="8"/>
  <c r="I860" i="8"/>
  <c r="I2321" i="8"/>
  <c r="I477" i="8"/>
  <c r="I1312" i="8"/>
  <c r="I2433" i="8"/>
  <c r="I1953" i="8"/>
  <c r="I2447" i="8"/>
  <c r="I2103" i="8"/>
  <c r="I2806" i="8"/>
  <c r="I2734" i="8"/>
  <c r="I2162" i="8"/>
  <c r="I1774" i="8"/>
  <c r="I2331" i="8"/>
  <c r="I1748" i="8"/>
  <c r="I1605" i="8"/>
  <c r="I2038" i="8"/>
  <c r="I1654" i="8"/>
  <c r="I2011" i="8"/>
  <c r="I333" i="8"/>
  <c r="I2172" i="8"/>
  <c r="I1099" i="8"/>
  <c r="I2244" i="8"/>
  <c r="I2044" i="8"/>
  <c r="I1245" i="8"/>
  <c r="I1252" i="8"/>
  <c r="I632" i="8"/>
  <c r="I1364" i="8"/>
  <c r="I185" i="8"/>
  <c r="I412" i="8"/>
  <c r="I889" i="8"/>
  <c r="I1303" i="8"/>
  <c r="I2277" i="8"/>
  <c r="I2597" i="8"/>
  <c r="I2514" i="8"/>
  <c r="I1947" i="8"/>
  <c r="I775" i="8"/>
  <c r="I1972" i="8"/>
  <c r="I1451" i="8"/>
  <c r="I2795" i="8"/>
  <c r="I771" i="8"/>
  <c r="I772" i="8"/>
  <c r="I498" i="8"/>
  <c r="I82" i="8"/>
  <c r="I1074" i="8"/>
  <c r="I1681" i="8"/>
  <c r="I571" i="8"/>
  <c r="I337" i="8"/>
  <c r="I1743" i="8"/>
  <c r="I1498" i="8"/>
  <c r="I222" i="8"/>
  <c r="I1864" i="8"/>
  <c r="I1595" i="8"/>
  <c r="I2360" i="8"/>
  <c r="I2400" i="8"/>
  <c r="I61" i="8"/>
  <c r="I1352" i="8"/>
  <c r="I2645" i="8"/>
  <c r="I1917" i="8"/>
  <c r="I2789" i="8"/>
  <c r="I2230" i="8"/>
  <c r="I2272" i="8"/>
  <c r="I849" i="8"/>
  <c r="I1880" i="8"/>
  <c r="I2516" i="8"/>
  <c r="I2408" i="8"/>
  <c r="I2687" i="8"/>
  <c r="I2210" i="8"/>
  <c r="I1596" i="8"/>
  <c r="I2531" i="8"/>
  <c r="I2664" i="8"/>
  <c r="I1985" i="8"/>
  <c r="I1945" i="8"/>
  <c r="I2802" i="8"/>
  <c r="I1701" i="8"/>
  <c r="I2503" i="8"/>
  <c r="I1180" i="8"/>
  <c r="I2851" i="8"/>
  <c r="I1756" i="8"/>
  <c r="I1859" i="8"/>
  <c r="I1369" i="8"/>
  <c r="I2165" i="8"/>
  <c r="I2478" i="8"/>
  <c r="I2423" i="8"/>
  <c r="I1616" i="8"/>
  <c r="I2398" i="8"/>
  <c r="I1646" i="8"/>
  <c r="I1615" i="8"/>
  <c r="I995" i="8"/>
  <c r="I1302" i="8"/>
  <c r="I1195" i="8"/>
  <c r="I1056" i="8"/>
  <c r="I2488" i="8"/>
  <c r="I1048" i="8"/>
  <c r="I510" i="8"/>
  <c r="I667" i="8"/>
  <c r="I2763" i="8"/>
  <c r="I340" i="8"/>
  <c r="I2616" i="8"/>
  <c r="I256" i="8"/>
  <c r="I162" i="8"/>
  <c r="I109" i="8"/>
  <c r="I755" i="8"/>
  <c r="I1428" i="8"/>
  <c r="I746" i="8"/>
  <c r="I835" i="8"/>
  <c r="I428" i="8"/>
  <c r="I509" i="8"/>
  <c r="I614" i="8"/>
  <c r="I1353" i="8"/>
  <c r="I1632" i="8"/>
  <c r="I1707" i="8"/>
  <c r="I1873" i="8"/>
  <c r="I384" i="8"/>
  <c r="I813" i="8"/>
  <c r="I164" i="8"/>
  <c r="I1301" i="8"/>
  <c r="I979" i="8"/>
  <c r="I638" i="8"/>
  <c r="I1506" i="8"/>
  <c r="I1103" i="8"/>
  <c r="I2414" i="8"/>
  <c r="I2665" i="8"/>
  <c r="I3276" i="8"/>
  <c r="I1974" i="8"/>
  <c r="I135" i="8"/>
  <c r="I1734" i="8"/>
  <c r="I2591" i="8"/>
  <c r="I1163" i="8"/>
  <c r="I2766" i="8"/>
  <c r="I1608" i="8"/>
  <c r="I2281" i="8"/>
  <c r="I676" i="8"/>
  <c r="I376" i="8"/>
  <c r="I647" i="8"/>
  <c r="I392" i="8"/>
  <c r="I443" i="8"/>
  <c r="I1270" i="8"/>
  <c r="I2123" i="8"/>
  <c r="I1971" i="8"/>
  <c r="I2326" i="8"/>
  <c r="I1067" i="8"/>
  <c r="I1098" i="8"/>
  <c r="I2733" i="8"/>
  <c r="I2788" i="8"/>
  <c r="I634" i="8"/>
  <c r="I1568" i="8"/>
  <c r="I1505" i="8"/>
  <c r="I2458" i="8"/>
  <c r="I551" i="8"/>
  <c r="I2042" i="8"/>
  <c r="I1468" i="8"/>
  <c r="I2142" i="8"/>
  <c r="I1294" i="8"/>
  <c r="I391" i="8"/>
  <c r="I68" i="8"/>
  <c r="I807" i="8"/>
  <c r="I955" i="8"/>
  <c r="I692" i="8"/>
  <c r="I851" i="8"/>
  <c r="I1609" i="8"/>
  <c r="I1444" i="8"/>
  <c r="I2689" i="8"/>
  <c r="I2575" i="8"/>
  <c r="I2284" i="8"/>
  <c r="I2207" i="8"/>
  <c r="I2644" i="8"/>
  <c r="I2058" i="8"/>
  <c r="I2427" i="8"/>
  <c r="I2612" i="8"/>
  <c r="I1952" i="8"/>
  <c r="I2573" i="8"/>
  <c r="I1697" i="8"/>
  <c r="I2097" i="8"/>
  <c r="I2399" i="8"/>
  <c r="I2405" i="8"/>
  <c r="I768" i="8"/>
  <c r="I1052" i="8"/>
  <c r="I2026" i="8"/>
  <c r="I1248" i="8"/>
  <c r="I1336" i="8"/>
  <c r="I921" i="8"/>
  <c r="I1685" i="8"/>
  <c r="I985" i="8"/>
  <c r="I2764" i="8"/>
  <c r="I2404" i="8"/>
  <c r="I2432" i="8"/>
  <c r="I696" i="8"/>
  <c r="I207" i="8"/>
  <c r="I210" i="8"/>
  <c r="I1331" i="8"/>
  <c r="I1116" i="8"/>
  <c r="I1806" i="8"/>
  <c r="I2242" i="8"/>
  <c r="I1939" i="8"/>
  <c r="I969" i="8"/>
  <c r="I1016" i="8"/>
  <c r="I277" i="8"/>
  <c r="I1502" i="8"/>
  <c r="I1831" i="8"/>
  <c r="I1562" i="8"/>
  <c r="I2147" i="8"/>
  <c r="I401" i="8"/>
  <c r="I588" i="8"/>
  <c r="I1033" i="8"/>
  <c r="I1360" i="8"/>
  <c r="I2536" i="8"/>
  <c r="I2420" i="8"/>
  <c r="I2352" i="8"/>
  <c r="I1758" i="8"/>
  <c r="I1942" i="8"/>
  <c r="I2582" i="8"/>
  <c r="I1692" i="8"/>
  <c r="I2391" i="8"/>
  <c r="I1287" i="8"/>
  <c r="I1792" i="8"/>
  <c r="I2737" i="8"/>
  <c r="I1924" i="8"/>
  <c r="I2349" i="8"/>
  <c r="I637" i="8"/>
  <c r="I2532" i="8"/>
  <c r="I1367" i="8"/>
  <c r="I2386" i="8"/>
  <c r="I2214" i="8"/>
  <c r="I952" i="8"/>
  <c r="I1494" i="8"/>
  <c r="I1893" i="8"/>
  <c r="I1687" i="8"/>
  <c r="I1937" i="8"/>
  <c r="I1263" i="8"/>
  <c r="I1663" i="8"/>
  <c r="I1930" i="8"/>
  <c r="I225" i="8"/>
  <c r="I912" i="8"/>
  <c r="I481" i="8"/>
  <c r="I2656" i="8"/>
  <c r="I720" i="8"/>
  <c r="I1870" i="8"/>
  <c r="I404" i="8"/>
  <c r="I1277" i="8"/>
  <c r="I1026" i="8"/>
  <c r="I774" i="8"/>
  <c r="I343" i="8"/>
  <c r="I1330" i="8"/>
  <c r="I403" i="8"/>
  <c r="I727" i="8"/>
  <c r="I409" i="8"/>
  <c r="I2000" i="8"/>
  <c r="I1818" i="8"/>
  <c r="I350" i="8"/>
  <c r="I2520" i="8"/>
  <c r="I872" i="8"/>
  <c r="I2265" i="8"/>
  <c r="I2855" i="8"/>
  <c r="I2217" i="8"/>
  <c r="I2679" i="8"/>
  <c r="I2313" i="8"/>
  <c r="I2564" i="8"/>
  <c r="I2741" i="8"/>
  <c r="I910" i="8"/>
  <c r="I2030" i="8"/>
  <c r="I1415" i="8"/>
  <c r="I822" i="8"/>
  <c r="I895" i="8"/>
  <c r="I2601" i="8"/>
  <c r="I117" i="8"/>
  <c r="I172" i="8"/>
  <c r="I258" i="8"/>
  <c r="I467" i="8"/>
  <c r="I500" i="8"/>
  <c r="I758" i="8"/>
  <c r="I2502" i="8"/>
  <c r="I2728" i="8"/>
  <c r="I2837" i="8"/>
  <c r="I3600" i="8"/>
  <c r="I547" i="8"/>
  <c r="I1363" i="8"/>
  <c r="I320" i="8"/>
  <c r="I1338" i="8"/>
  <c r="I1159" i="8"/>
  <c r="I1021" i="8"/>
  <c r="I2615" i="8"/>
  <c r="I1696" i="8"/>
  <c r="I2019" i="8"/>
  <c r="I327" i="8"/>
  <c r="I1684" i="8"/>
  <c r="I2341" i="8"/>
  <c r="I1560" i="8"/>
  <c r="I2712" i="8"/>
  <c r="I2472" i="8"/>
  <c r="I2716" i="8"/>
  <c r="I499" i="8"/>
  <c r="I1989" i="8"/>
  <c r="I1540" i="8"/>
  <c r="I854" i="8"/>
  <c r="I945" i="8"/>
  <c r="I1040" i="8"/>
  <c r="I1000" i="8"/>
  <c r="I847" i="8"/>
  <c r="I102" i="8"/>
  <c r="I569" i="8"/>
  <c r="I2599" i="8"/>
  <c r="I436" i="8"/>
  <c r="I2567" i="8"/>
  <c r="I2020" i="8"/>
  <c r="I2317" i="8"/>
  <c r="I1418" i="8"/>
  <c r="I1799" i="8"/>
  <c r="I1256" i="8"/>
  <c r="I1169" i="8"/>
  <c r="I1817" i="8"/>
  <c r="I690" i="8"/>
  <c r="I586" i="8"/>
  <c r="I898" i="8"/>
  <c r="I456" i="8"/>
  <c r="I347" i="8"/>
  <c r="I1639" i="8"/>
  <c r="I1650" i="8"/>
  <c r="I2135" i="8"/>
  <c r="I1481" i="8"/>
  <c r="I1305" i="8"/>
  <c r="I1850" i="8"/>
  <c r="I2388" i="8"/>
  <c r="I2366" i="8"/>
  <c r="I1900" i="8"/>
  <c r="I2335" i="8"/>
  <c r="I1751" i="8"/>
  <c r="I2441" i="8"/>
  <c r="I1385" i="8"/>
  <c r="I1024" i="8"/>
  <c r="I2450" i="8"/>
  <c r="I2309" i="8"/>
  <c r="I737" i="8"/>
  <c r="I2365" i="8"/>
  <c r="I2061" i="8"/>
  <c r="I1375" i="8"/>
  <c r="I1655" i="8"/>
  <c r="I657" i="8"/>
  <c r="I2767" i="8"/>
  <c r="I2144" i="8"/>
  <c r="I226" i="8"/>
  <c r="I154" i="8"/>
  <c r="I216" i="8"/>
  <c r="I355" i="8"/>
  <c r="I473" i="8"/>
  <c r="I357" i="8"/>
  <c r="I1185" i="8"/>
  <c r="I2119" i="8"/>
  <c r="I2336" i="8"/>
  <c r="I2475" i="8"/>
  <c r="I1847" i="8"/>
  <c r="I1446" i="8"/>
  <c r="I2372" i="8"/>
  <c r="I90" i="8"/>
  <c r="I2682" i="8"/>
  <c r="I1897" i="8"/>
  <c r="I144" i="8"/>
  <c r="I1538" i="8"/>
  <c r="I1544" i="8"/>
  <c r="I1028" i="8"/>
  <c r="I741" i="8"/>
  <c r="I1599" i="8"/>
  <c r="I869" i="8"/>
  <c r="I981" i="8"/>
  <c r="I561" i="8"/>
  <c r="I196" i="8"/>
  <c r="I245" i="8"/>
  <c r="I749" i="8"/>
  <c r="I1310" i="8"/>
  <c r="I1128" i="8"/>
  <c r="I2653" i="8"/>
  <c r="I488" i="8"/>
  <c r="I1342" i="8"/>
  <c r="I2570" i="8"/>
  <c r="I1961" i="8"/>
  <c r="G5057" i="8"/>
  <c r="I136" i="8"/>
  <c r="I281" i="8"/>
  <c r="I1221" i="8"/>
  <c r="I1293" i="8"/>
  <c r="I528" i="8"/>
  <c r="I2807" i="8"/>
  <c r="I237" i="8"/>
  <c r="I2396" i="8"/>
  <c r="I1845" i="8"/>
  <c r="I2290" i="8"/>
  <c r="I2315" i="8"/>
  <c r="I674" i="8"/>
  <c r="I76" i="8"/>
  <c r="I1250" i="8"/>
  <c r="I769" i="8"/>
  <c r="I394" i="8"/>
  <c r="I334" i="8"/>
  <c r="I286" i="8"/>
  <c r="I2797" i="8"/>
  <c r="I655" i="8"/>
  <c r="I1554" i="8"/>
  <c r="I2706" i="8"/>
  <c r="I792" i="8"/>
  <c r="I1421" i="8"/>
  <c r="I2380" i="8"/>
  <c r="I2003" i="8"/>
  <c r="I1691" i="8"/>
  <c r="I2700" i="8"/>
  <c r="I2402" i="8"/>
  <c r="I2382" i="8"/>
  <c r="I1657" i="8"/>
  <c r="I2128" i="8"/>
  <c r="I1073" i="8"/>
  <c r="I2219" i="8"/>
  <c r="I1613" i="8"/>
  <c r="I2643" i="8"/>
  <c r="I2642" i="8"/>
  <c r="I1790" i="8"/>
  <c r="I1728" i="8"/>
  <c r="I2199" i="8"/>
  <c r="I2159" i="8"/>
  <c r="I1392" i="8"/>
  <c r="I844" i="8"/>
  <c r="I2676" i="8"/>
  <c r="I1323" i="8"/>
  <c r="I784" i="8"/>
  <c r="I405" i="8"/>
  <c r="I2364" i="8"/>
  <c r="I1154" i="8"/>
  <c r="I584" i="8"/>
  <c r="I491" i="8"/>
  <c r="I2456" i="8"/>
  <c r="I705" i="8"/>
  <c r="I2479" i="8"/>
  <c r="I2698" i="8"/>
  <c r="I1376" i="8"/>
  <c r="I1255" i="8"/>
  <c r="I966" i="8"/>
  <c r="I823" i="8"/>
  <c r="I2709" i="8"/>
  <c r="I994" i="8"/>
  <c r="I579" i="8"/>
  <c r="I645" i="8"/>
  <c r="I182" i="8"/>
  <c r="I625" i="8"/>
  <c r="I1259" i="8"/>
  <c r="I1329" i="8"/>
  <c r="I1674" i="8"/>
  <c r="I760" i="8"/>
  <c r="I2533" i="8"/>
  <c r="I2184" i="8"/>
  <c r="I2649" i="8"/>
  <c r="I2546" i="8"/>
  <c r="I2299" i="8"/>
  <c r="I1439" i="8"/>
  <c r="I2285" i="8"/>
  <c r="I1018" i="8"/>
  <c r="I1440" i="8"/>
  <c r="I937" i="8"/>
  <c r="I1182" i="8"/>
  <c r="I2555" i="8"/>
  <c r="I2750" i="8"/>
  <c r="I2363" i="8"/>
  <c r="I1796" i="8"/>
  <c r="I1422" i="8"/>
  <c r="I1019" i="8"/>
  <c r="I1215" i="8"/>
  <c r="I2390" i="8"/>
  <c r="I639" i="8"/>
  <c r="I1991" i="8"/>
  <c r="I1409" i="8"/>
  <c r="I342" i="8"/>
  <c r="I1585" i="8"/>
  <c r="I558" i="8"/>
  <c r="I1020" i="8"/>
  <c r="I1227" i="8"/>
  <c r="I1290" i="8"/>
  <c r="I2116" i="8"/>
  <c r="I2672" i="8"/>
  <c r="I77" i="8"/>
  <c r="I1874" i="8"/>
  <c r="I1884" i="8"/>
  <c r="I1284" i="8"/>
  <c r="I92" i="8"/>
  <c r="I1995" i="8"/>
  <c r="I599" i="8"/>
  <c r="I1269" i="8"/>
  <c r="I716" i="8"/>
  <c r="I268" i="8"/>
  <c r="I501" i="8"/>
  <c r="I988" i="8"/>
  <c r="I1462" i="8"/>
  <c r="I1384" i="8"/>
  <c r="I2439" i="8"/>
  <c r="I1647" i="8"/>
  <c r="I2014" i="8"/>
  <c r="I2098" i="8"/>
  <c r="I1534" i="8"/>
  <c r="I2759" i="8"/>
  <c r="I1960" i="8"/>
  <c r="I2140" i="8"/>
  <c r="I2078" i="8"/>
  <c r="I589" i="8"/>
  <c r="I998" i="8"/>
  <c r="I2654" i="8"/>
  <c r="I2017" i="8"/>
  <c r="I393" i="8"/>
  <c r="I797" i="8"/>
  <c r="I642" i="8"/>
  <c r="I804" i="8"/>
  <c r="I280" i="8"/>
  <c r="I1069" i="8"/>
  <c r="I1325" i="8"/>
  <c r="I129" i="8"/>
  <c r="I1283" i="8"/>
  <c r="I756" i="8"/>
  <c r="I1051" i="8"/>
  <c r="I1260" i="8"/>
  <c r="I2593" i="8"/>
  <c r="I1633" i="8"/>
  <c r="I2342" i="8"/>
  <c r="I2473" i="8"/>
  <c r="I2530" i="8"/>
  <c r="I1359" i="8"/>
  <c r="I777" i="8"/>
  <c r="I381" i="8"/>
  <c r="I1582" i="8"/>
  <c r="I299" i="8"/>
  <c r="I519" i="8"/>
  <c r="I1958" i="8"/>
  <c r="I160" i="8"/>
  <c r="I2731" i="8"/>
  <c r="I2711" i="8"/>
  <c r="I701" i="8"/>
  <c r="I1463" i="8"/>
  <c r="I1383" i="8"/>
  <c r="I1673" i="8"/>
  <c r="I1628" i="8"/>
  <c r="I2521" i="8"/>
  <c r="I1574" i="8"/>
  <c r="I1997" i="8"/>
  <c r="I2482" i="8"/>
  <c r="I1644" i="8"/>
  <c r="I1795" i="8"/>
  <c r="I2324" i="8"/>
  <c r="I2805" i="8"/>
  <c r="I2471" i="8"/>
  <c r="I2409" i="8"/>
  <c r="I748" i="8"/>
  <c r="I1809" i="8"/>
  <c r="I1327" i="8"/>
  <c r="I1291" i="8"/>
  <c r="I1563" i="8"/>
  <c r="I427" i="8"/>
  <c r="I818" i="8"/>
  <c r="I370" i="8"/>
  <c r="I623" i="8"/>
  <c r="I2175" i="8"/>
  <c r="I1842" i="8"/>
  <c r="I149" i="8"/>
  <c r="I83" i="8"/>
  <c r="I224" i="8"/>
  <c r="I2468" i="8"/>
  <c r="I1200" i="8"/>
  <c r="I1669" i="8"/>
  <c r="I2739" i="8"/>
  <c r="I1192" i="8"/>
  <c r="I666" i="8"/>
  <c r="I863" i="8"/>
  <c r="I1993" i="8"/>
  <c r="I2055" i="8"/>
  <c r="I81" i="8"/>
  <c r="I562" i="8"/>
  <c r="I1899" i="8"/>
  <c r="I556" i="8"/>
  <c r="I1483" i="8"/>
  <c r="I770" i="8"/>
  <c r="I1077" i="8"/>
  <c r="I2254" i="8"/>
  <c r="I2066" i="8"/>
  <c r="I2088" i="8"/>
  <c r="I2819" i="8"/>
  <c r="I1484" i="8"/>
  <c r="I1998" i="8"/>
  <c r="I2412" i="8"/>
  <c r="I658" i="8"/>
  <c r="I1089" i="8"/>
  <c r="I2721" i="8"/>
  <c r="I1668" i="8"/>
  <c r="I2435" i="8"/>
  <c r="I967" i="8"/>
  <c r="I1095" i="8"/>
  <c r="I607" i="8"/>
  <c r="I2461" i="8"/>
  <c r="I1475" i="8"/>
  <c r="I1797" i="8"/>
  <c r="I1064" i="8"/>
  <c r="I276" i="8"/>
  <c r="I931" i="8"/>
  <c r="I125" i="8"/>
  <c r="I1844" i="8"/>
  <c r="I1060" i="8"/>
  <c r="I493" i="8"/>
  <c r="I1753" i="8"/>
  <c r="I761" i="8"/>
  <c r="I2151" i="8"/>
  <c r="I1267" i="8"/>
  <c r="I983" i="8"/>
  <c r="I85" i="8"/>
  <c r="I656" i="8"/>
  <c r="I1424" i="8"/>
  <c r="I2318" i="8"/>
  <c r="I1542" i="8"/>
  <c r="I2298" i="8"/>
  <c r="I1914" i="8"/>
  <c r="I2610" i="8"/>
  <c r="I2323" i="8"/>
  <c r="I278" i="8"/>
  <c r="I2454" i="8"/>
  <c r="I2250" i="8"/>
  <c r="I2117" i="8"/>
  <c r="I2755" i="8"/>
  <c r="I2714" i="8"/>
  <c r="I335" i="8"/>
  <c r="I2367" i="8"/>
  <c r="I1811" i="8"/>
  <c r="I780" i="8"/>
  <c r="I1107" i="8"/>
  <c r="I158" i="8"/>
  <c r="I520" i="8"/>
  <c r="I152" i="8"/>
  <c r="I367" i="8"/>
  <c r="I2585" i="8"/>
  <c r="I2661" i="8"/>
  <c r="I1586" i="8"/>
  <c r="I2081" i="8"/>
  <c r="I2586" i="8"/>
  <c r="I2663" i="8"/>
  <c r="I1867" i="8"/>
  <c r="I1533" i="8"/>
  <c r="I214" i="8"/>
  <c r="I1047" i="8"/>
  <c r="I332" i="8"/>
  <c r="I671" i="8"/>
  <c r="I754" i="8"/>
  <c r="I596" i="8"/>
  <c r="I1975" i="8"/>
  <c r="I2442" i="8"/>
  <c r="I2280" i="8"/>
  <c r="I2756" i="8"/>
  <c r="I437" i="8"/>
  <c r="I75" i="8"/>
  <c r="I559" i="8"/>
  <c r="I1682" i="8"/>
  <c r="I2105" i="8"/>
  <c r="I2120" i="8"/>
  <c r="I1738" i="8"/>
  <c r="I1374" i="8"/>
  <c r="I1313" i="8"/>
  <c r="I487" i="8"/>
  <c r="I2800" i="8"/>
  <c r="I1452" i="8"/>
  <c r="I127" i="8"/>
  <c r="I618" i="8"/>
  <c r="I263" i="8"/>
  <c r="I2279" i="8"/>
  <c r="I2063" i="8"/>
  <c r="I1123" i="8"/>
  <c r="I2104" i="8"/>
  <c r="I2424" i="8"/>
  <c r="I1372" i="8"/>
  <c r="I925" i="8"/>
  <c r="I1366" i="8"/>
  <c r="I2052" i="8"/>
  <c r="I1840" i="8"/>
  <c r="I2138" i="8"/>
  <c r="I2581" i="8"/>
  <c r="I1508" i="8"/>
  <c r="I862" i="8"/>
  <c r="I1733" i="8"/>
  <c r="I2185" i="8"/>
  <c r="I2776" i="8"/>
  <c r="I572" i="8"/>
  <c r="I1883" i="8"/>
  <c r="I2385" i="8"/>
  <c r="I1071" i="8"/>
  <c r="I283" i="8"/>
  <c r="I242" i="8"/>
  <c r="I664" i="8"/>
  <c r="I1400" i="8"/>
  <c r="I2293" i="8"/>
  <c r="I2311" i="8"/>
  <c r="I2136" i="8"/>
  <c r="I1567" i="8"/>
  <c r="I1518" i="8"/>
  <c r="I686" i="8"/>
  <c r="I630" i="8"/>
  <c r="I1158" i="8"/>
  <c r="I2677" i="8"/>
  <c r="I1779" i="8"/>
  <c r="I2361" i="8"/>
  <c r="I1274" i="8"/>
  <c r="I565" i="8"/>
  <c r="I695" i="8"/>
  <c r="I1023" i="8"/>
  <c r="I2266" i="8"/>
  <c r="I433" i="8"/>
  <c r="I2077" i="8"/>
  <c r="I240" i="8"/>
  <c r="I1664" i="8"/>
  <c r="I362" i="8"/>
  <c r="I1860" i="8"/>
  <c r="I1838" i="8"/>
  <c r="I2513" i="8"/>
  <c r="I2497" i="8"/>
  <c r="I469" i="8"/>
  <c r="I2359" i="8"/>
  <c r="I2753" i="8"/>
  <c r="I199" i="8"/>
  <c r="I2779" i="8"/>
  <c r="I1004" i="8"/>
  <c r="I725" i="8"/>
  <c r="I386" i="8"/>
  <c r="I880" i="8"/>
  <c r="I2636" i="8"/>
  <c r="I1030" i="8"/>
  <c r="I425" i="8"/>
  <c r="I88" i="8"/>
  <c r="I1183" i="8"/>
  <c r="I2373" i="8"/>
  <c r="I2724" i="8"/>
  <c r="I2481" i="8"/>
  <c r="I2241" i="8"/>
  <c r="I2857" i="8"/>
  <c r="I1769" i="8"/>
  <c r="I2506" i="8"/>
  <c r="I2607" i="8"/>
  <c r="I1789" i="8"/>
  <c r="I1230" i="8"/>
  <c r="I1403" i="8"/>
  <c r="I1869" i="8"/>
  <c r="I793" i="8"/>
  <c r="I867" i="8"/>
  <c r="I1661" i="8"/>
  <c r="I1622" i="8"/>
  <c r="I629" i="8"/>
  <c r="I819" i="8"/>
  <c r="I1229" i="8"/>
  <c r="I264" i="8"/>
  <c r="I79" i="8"/>
  <c r="I239" i="8"/>
  <c r="I2080" i="8"/>
  <c r="I318" i="8"/>
  <c r="I2275" i="8"/>
  <c r="I1086" i="8"/>
  <c r="I821" i="8"/>
  <c r="I2415" i="8"/>
  <c r="I2237" i="8"/>
  <c r="I2109" i="8"/>
  <c r="I2370" i="8"/>
  <c r="I1339" i="8"/>
  <c r="I2198" i="8"/>
  <c r="I2070" i="8"/>
  <c r="I2517" i="8"/>
  <c r="I2592" i="8"/>
  <c r="I1603" i="8"/>
  <c r="I260" i="8"/>
  <c r="I410" i="8"/>
  <c r="I227" i="8"/>
  <c r="I545" i="8"/>
  <c r="I2549" i="8"/>
  <c r="I1370" i="8"/>
  <c r="I668" i="8"/>
  <c r="I187" i="8"/>
  <c r="I502" i="8"/>
  <c r="I438" i="8"/>
  <c r="I1147" i="8"/>
  <c r="I1241" i="8"/>
  <c r="I1857" i="8"/>
  <c r="I834" i="8"/>
  <c r="I2465" i="8"/>
  <c r="I936" i="8"/>
  <c r="I2494" i="8"/>
  <c r="I1445" i="8"/>
  <c r="I673" i="8"/>
  <c r="I2384" i="8"/>
  <c r="I2717" i="8"/>
  <c r="I2300" i="8"/>
  <c r="I2232" i="8"/>
  <c r="I2466" i="8"/>
  <c r="I2267" i="8"/>
  <c r="I388" i="8"/>
  <c r="I255" i="8"/>
  <c r="I2376" i="8"/>
  <c r="I1764" i="8"/>
  <c r="I841" i="8"/>
  <c r="I861" i="8"/>
  <c r="I1470" i="8"/>
  <c r="I1139" i="8"/>
  <c r="I176" i="8"/>
  <c r="I1941" i="8"/>
  <c r="I794" i="8"/>
  <c r="I525" i="8"/>
  <c r="I799" i="8"/>
  <c r="I336" i="8"/>
  <c r="I944" i="8"/>
  <c r="I790" i="8"/>
  <c r="I2072" i="8"/>
  <c r="I1035" i="8"/>
  <c r="I651" i="8"/>
  <c r="I495" i="8"/>
  <c r="I430" i="8"/>
  <c r="I2462" i="8"/>
  <c r="I1509" i="8"/>
  <c r="I2187" i="8"/>
  <c r="I2101" i="8"/>
  <c r="I2416" i="8"/>
  <c r="I2125" i="8"/>
  <c r="I2150" i="8"/>
  <c r="I67" i="8"/>
  <c r="I2268" i="8"/>
  <c r="I679" i="8"/>
  <c r="I1656" i="8"/>
  <c r="I2628" i="8"/>
  <c r="I2395" i="8"/>
  <c r="I1334" i="8"/>
  <c r="I2810" i="8"/>
  <c r="I148" i="8"/>
  <c r="I843" i="8"/>
  <c r="I1824" i="8"/>
  <c r="I796" i="8"/>
  <c r="I1507" i="8"/>
  <c r="I1846" i="8"/>
  <c r="I702" i="8"/>
  <c r="I2511" i="8"/>
  <c r="I697" i="8"/>
  <c r="I101" i="8"/>
  <c r="I1038" i="8"/>
  <c r="I1178" i="8"/>
  <c r="I2761" i="8"/>
  <c r="I395" i="8"/>
  <c r="I1326" i="8"/>
  <c r="I1517" i="8"/>
  <c r="I1636" i="8"/>
  <c r="I1309" i="8"/>
  <c r="I1512" i="8"/>
  <c r="I1747" i="8"/>
  <c r="I486" i="8"/>
  <c r="I1258" i="8"/>
  <c r="I965" i="8"/>
  <c r="I850" i="8"/>
  <c r="I1053" i="8"/>
  <c r="I2403" i="8"/>
  <c r="I429" i="8"/>
  <c r="I302" i="8"/>
  <c r="I1456" i="8"/>
  <c r="I2744" i="8"/>
  <c r="I1416" i="8"/>
  <c r="I886" i="8"/>
  <c r="I358" i="8"/>
  <c r="I612" i="8"/>
  <c r="I345" i="8"/>
  <c r="I1172" i="8"/>
  <c r="I408" i="8"/>
  <c r="I1314" i="8"/>
  <c r="I383" i="8"/>
  <c r="I2844" i="8"/>
  <c r="I190" i="8"/>
  <c r="I903" i="8"/>
  <c r="I1576" i="8"/>
  <c r="I2034" i="8"/>
  <c r="I1801" i="8"/>
  <c r="I2322" i="8"/>
  <c r="I2659" i="8"/>
  <c r="I2154" i="8"/>
  <c r="I2054" i="8"/>
  <c r="I1926" i="8"/>
  <c r="I2010" i="8"/>
  <c r="I1683" i="8"/>
  <c r="I2688" i="8"/>
  <c r="I2255" i="8"/>
  <c r="I2222" i="8"/>
  <c r="I2259" i="8"/>
  <c r="I1345" i="8"/>
  <c r="I1242" i="8"/>
  <c r="I265" i="8"/>
  <c r="I426" i="8"/>
  <c r="I1253" i="8"/>
  <c r="I624" i="8"/>
  <c r="I2431" i="8"/>
  <c r="I2854" i="8"/>
  <c r="I1150" i="8"/>
  <c r="I1722" i="8"/>
  <c r="I423" i="8"/>
  <c r="I143" i="8"/>
  <c r="I815" i="8"/>
  <c r="I532" i="8"/>
  <c r="I1912" i="8"/>
  <c r="I2818" i="8"/>
  <c r="I1177" i="8"/>
  <c r="I396" i="8"/>
  <c r="I574" i="8"/>
  <c r="I1766" i="8"/>
  <c r="I2463" i="8"/>
  <c r="I858" i="8"/>
  <c r="I1832" i="8"/>
  <c r="I114" i="8"/>
  <c r="I740" i="8"/>
  <c r="I765" i="8"/>
  <c r="I1118" i="8"/>
  <c r="I1587" i="8"/>
  <c r="I1382" i="8"/>
  <c r="I2122" i="8"/>
  <c r="I1784" i="8"/>
  <c r="I1168" i="8"/>
  <c r="I1614" i="8"/>
  <c r="I1320" i="8"/>
  <c r="I2673" i="8"/>
  <c r="I2193" i="8"/>
  <c r="I200" i="8"/>
  <c r="I485" i="8"/>
  <c r="I1793" i="8"/>
  <c r="I1207" i="8"/>
  <c r="I2029" i="8"/>
  <c r="I2393" i="8"/>
  <c r="I1969" i="8"/>
  <c r="I122" i="8"/>
  <c r="I735" i="8"/>
  <c r="I1148" i="8"/>
  <c r="I2113" i="8"/>
  <c r="I194" i="8"/>
  <c r="I719" i="8"/>
  <c r="I1238" i="8"/>
  <c r="I2527" i="8"/>
  <c r="I180" i="8"/>
  <c r="G4899" i="8"/>
  <c r="I3080" i="8"/>
  <c r="I5302" i="8"/>
  <c r="I5199" i="8"/>
  <c r="I5678" i="8"/>
  <c r="I4492" i="8"/>
  <c r="I3306" i="8"/>
  <c r="I5014" i="8"/>
  <c r="I5026" i="8"/>
  <c r="G2983" i="8"/>
  <c r="G4156" i="8"/>
  <c r="G3788" i="8"/>
  <c r="G5583" i="8"/>
  <c r="G3560" i="8"/>
  <c r="I3179" i="8"/>
  <c r="I4980" i="8"/>
  <c r="I3293" i="8"/>
  <c r="I4923" i="8"/>
  <c r="I3144" i="8"/>
  <c r="I5713" i="8"/>
  <c r="I5145" i="8"/>
  <c r="G3820" i="8"/>
  <c r="G3277" i="8"/>
  <c r="G5293" i="8"/>
  <c r="I3519" i="8"/>
  <c r="I3798" i="8"/>
  <c r="I4807" i="8"/>
  <c r="I4313" i="8"/>
  <c r="I2978" i="8"/>
  <c r="G3806" i="8"/>
  <c r="G3496" i="8"/>
  <c r="G5265" i="8"/>
  <c r="I4648" i="8"/>
  <c r="I4540" i="8"/>
  <c r="I4306" i="8"/>
  <c r="I4891" i="8"/>
  <c r="I5029" i="8"/>
  <c r="G4036" i="8"/>
  <c r="G4168" i="8"/>
  <c r="G5022" i="8"/>
  <c r="G3791" i="8"/>
  <c r="G4520" i="8"/>
  <c r="G4264" i="8"/>
  <c r="G4486" i="8"/>
  <c r="G5131" i="8"/>
  <c r="G5378" i="8"/>
  <c r="G4840" i="8"/>
  <c r="G3562" i="8"/>
  <c r="G3129" i="8"/>
  <c r="G3123" i="8"/>
  <c r="I5129" i="8"/>
  <c r="G4279" i="8"/>
  <c r="G4797" i="8"/>
  <c r="G4703" i="8"/>
  <c r="G5186" i="8"/>
  <c r="G5094" i="8"/>
  <c r="G4686" i="8"/>
  <c r="I5156" i="8"/>
  <c r="I5490" i="8"/>
  <c r="I3441" i="8"/>
  <c r="G3866" i="8"/>
  <c r="I5557" i="8"/>
  <c r="G5460" i="8"/>
  <c r="I4222" i="8"/>
  <c r="G5825" i="8"/>
  <c r="G4524" i="8"/>
  <c r="G5041" i="8"/>
  <c r="G3700" i="8"/>
  <c r="I4017" i="8"/>
  <c r="G5527" i="8"/>
  <c r="G4644" i="8"/>
  <c r="I4589" i="8"/>
  <c r="G3804" i="8"/>
  <c r="G5097" i="8"/>
  <c r="G3394" i="8"/>
  <c r="G5673" i="8"/>
  <c r="G5713" i="8"/>
  <c r="G4836" i="8"/>
  <c r="G4196" i="8"/>
  <c r="I5820" i="8"/>
  <c r="G5399" i="8"/>
  <c r="G3537" i="8"/>
  <c r="G3951" i="8"/>
  <c r="G4730" i="8"/>
  <c r="G5705" i="8"/>
  <c r="G5194" i="8"/>
  <c r="G5085" i="8"/>
  <c r="G4710" i="8"/>
  <c r="G5679" i="8"/>
  <c r="G5681" i="8"/>
  <c r="I4030" i="8"/>
  <c r="G5402" i="8"/>
  <c r="G3530" i="8"/>
  <c r="G5494" i="8"/>
  <c r="G4246" i="8"/>
  <c r="G4306" i="8"/>
  <c r="G4272" i="8"/>
  <c r="G3550" i="8"/>
  <c r="G4743" i="8"/>
  <c r="G3666" i="8"/>
  <c r="G3250" i="8"/>
  <c r="G3112" i="8"/>
  <c r="G4974" i="8"/>
  <c r="G2960" i="8"/>
  <c r="G4650" i="8"/>
  <c r="G5270" i="8"/>
  <c r="G5838" i="8"/>
  <c r="G5803" i="8"/>
  <c r="G3748" i="8"/>
  <c r="G5464" i="8"/>
  <c r="I3497" i="8"/>
  <c r="I5473" i="8"/>
  <c r="I3177" i="8"/>
  <c r="I3060" i="8"/>
  <c r="I4601" i="8"/>
  <c r="I5036" i="8"/>
  <c r="I5222" i="8"/>
  <c r="I3767" i="8"/>
  <c r="I3021" i="8"/>
  <c r="I5390" i="8"/>
  <c r="I3540" i="8"/>
  <c r="G4197" i="8"/>
  <c r="G4758" i="8"/>
  <c r="G3319" i="8"/>
  <c r="G5440" i="8"/>
  <c r="I3340" i="8"/>
  <c r="G4108" i="8"/>
  <c r="G4901" i="8"/>
  <c r="G5078" i="8"/>
  <c r="G4227" i="8"/>
  <c r="G4552" i="8"/>
  <c r="I4786" i="8"/>
  <c r="I3726" i="8"/>
  <c r="I4853" i="8"/>
  <c r="I5003" i="8"/>
  <c r="I4561" i="8"/>
  <c r="I5305" i="8"/>
  <c r="G5110" i="8"/>
  <c r="I4876" i="8"/>
  <c r="G3706" i="8"/>
  <c r="G4996" i="8"/>
  <c r="G3200" i="8"/>
  <c r="G3920" i="8"/>
  <c r="G5505" i="8"/>
  <c r="G3854" i="8"/>
  <c r="G3899" i="8"/>
  <c r="I3980" i="8"/>
  <c r="G4464" i="8"/>
  <c r="G4521" i="8"/>
  <c r="G3092" i="8"/>
  <c r="G4368" i="8"/>
  <c r="G4800" i="8"/>
  <c r="G3480" i="8"/>
  <c r="I3158" i="8"/>
  <c r="G5641" i="8"/>
  <c r="G5096" i="8"/>
  <c r="G4897" i="8"/>
  <c r="G5320" i="8"/>
  <c r="G3465" i="8"/>
  <c r="G4031" i="8"/>
  <c r="G4867" i="8"/>
  <c r="G3619" i="8"/>
  <c r="G5689" i="8"/>
  <c r="G3692" i="8"/>
  <c r="G3318" i="8"/>
  <c r="G4064" i="8"/>
  <c r="G3547" i="8"/>
  <c r="G5434" i="8"/>
  <c r="G3295" i="8"/>
  <c r="G4240" i="8"/>
  <c r="G4211" i="8"/>
  <c r="G4073" i="8"/>
  <c r="G5259" i="8"/>
  <c r="G4206" i="8"/>
  <c r="G3607" i="8"/>
  <c r="G4962" i="8"/>
  <c r="G3897" i="8"/>
  <c r="G3148" i="8"/>
  <c r="G4284" i="8"/>
  <c r="G5461" i="8"/>
  <c r="G4018" i="8"/>
  <c r="G3930" i="8"/>
  <c r="G5429" i="8"/>
  <c r="G5426" i="8"/>
  <c r="G5514" i="8"/>
  <c r="G3016" i="8"/>
  <c r="G5542" i="8"/>
  <c r="G5199" i="8"/>
  <c r="G4161" i="8"/>
  <c r="G5734" i="8"/>
  <c r="I3235" i="8"/>
  <c r="I4946" i="8"/>
  <c r="I3240" i="8"/>
  <c r="I3199" i="8"/>
  <c r="I3690" i="8"/>
  <c r="I4498" i="8"/>
  <c r="I5411" i="8"/>
  <c r="I4298" i="8"/>
  <c r="I2889" i="8"/>
  <c r="I5318" i="8"/>
  <c r="I5354" i="8"/>
  <c r="G4805" i="8"/>
  <c r="G3169" i="8"/>
  <c r="G5366" i="8"/>
  <c r="G3676" i="8"/>
  <c r="G3926" i="8"/>
  <c r="G4902" i="8"/>
  <c r="G5365" i="8"/>
  <c r="G4369" i="8"/>
  <c r="G5349" i="8"/>
  <c r="G3158" i="8"/>
  <c r="G3541" i="8"/>
  <c r="I4079" i="8"/>
  <c r="I4106" i="8"/>
  <c r="I4397" i="8"/>
  <c r="G4410" i="8"/>
  <c r="I5772" i="8"/>
  <c r="G3649" i="8"/>
  <c r="I4143" i="8"/>
  <c r="I4192" i="8"/>
  <c r="G3287" i="8"/>
  <c r="G4518" i="8"/>
  <c r="G4991" i="8"/>
  <c r="I5764" i="8"/>
  <c r="G3140" i="8"/>
  <c r="G3964" i="8"/>
  <c r="G3322" i="8"/>
  <c r="G3849" i="8"/>
  <c r="G4963" i="8"/>
  <c r="G4708" i="8"/>
  <c r="G5620" i="8"/>
  <c r="G3033" i="8"/>
  <c r="G4366" i="8"/>
  <c r="G3441" i="8"/>
  <c r="G4347" i="8"/>
  <c r="G4999" i="8"/>
  <c r="G3785" i="8"/>
  <c r="G3586" i="8"/>
  <c r="G3945" i="8"/>
  <c r="G5314" i="8"/>
  <c r="G4817" i="8"/>
  <c r="G3198" i="8"/>
  <c r="G5506" i="8"/>
  <c r="G3469" i="8"/>
  <c r="G4362" i="8"/>
  <c r="G4321" i="8"/>
  <c r="G4300" i="8"/>
  <c r="G4151" i="8"/>
  <c r="I4675" i="8"/>
  <c r="G4663" i="8"/>
  <c r="G4956" i="8"/>
  <c r="G5003" i="8"/>
  <c r="G3909" i="8"/>
  <c r="G4317" i="8"/>
  <c r="G5023" i="8"/>
  <c r="G3157" i="8"/>
  <c r="G3821" i="8"/>
  <c r="G4335" i="8"/>
  <c r="G5556" i="8"/>
  <c r="I5655" i="8"/>
  <c r="I5470" i="8"/>
  <c r="I2904" i="8"/>
  <c r="G4304" i="8"/>
  <c r="I3922" i="8"/>
  <c r="G3509" i="8"/>
  <c r="G5245" i="8"/>
  <c r="I3954" i="8"/>
  <c r="G4582" i="8"/>
  <c r="G4919" i="8"/>
  <c r="I3640" i="8"/>
  <c r="I3817" i="8"/>
  <c r="I4028" i="8"/>
  <c r="G5553" i="8"/>
  <c r="G3278" i="8"/>
  <c r="G4680" i="8"/>
  <c r="G4603" i="8"/>
  <c r="G5294" i="8"/>
  <c r="G4990" i="8"/>
  <c r="G4254" i="8"/>
  <c r="G4868" i="8"/>
  <c r="G3007" i="8"/>
  <c r="G3214" i="8"/>
  <c r="G4983" i="8"/>
  <c r="G3777" i="8"/>
  <c r="G5351" i="8"/>
  <c r="G5684" i="8"/>
  <c r="G3024" i="8"/>
  <c r="G3766" i="8"/>
  <c r="G3138" i="8"/>
  <c r="G4382" i="8"/>
  <c r="G3811" i="8"/>
  <c r="G3113" i="8"/>
  <c r="G3549" i="8"/>
  <c r="G4895" i="8"/>
  <c r="G4293" i="8"/>
  <c r="G3764" i="8"/>
  <c r="G3104" i="8"/>
  <c r="G3987" i="8"/>
  <c r="G3794" i="8"/>
  <c r="G3073" i="8"/>
  <c r="I3405" i="8"/>
  <c r="I3990" i="8"/>
  <c r="I3156" i="8"/>
  <c r="G5649" i="8"/>
  <c r="G3603" i="8"/>
  <c r="I4135" i="8"/>
  <c r="G3745" i="8"/>
  <c r="G5125" i="8"/>
  <c r="I2866" i="8"/>
  <c r="G5281" i="8"/>
  <c r="G3696" i="8"/>
  <c r="I5556" i="8"/>
  <c r="I4854" i="8"/>
  <c r="I4353" i="8"/>
  <c r="G4463" i="8"/>
  <c r="G5377" i="8"/>
  <c r="G5409" i="8"/>
  <c r="G4862" i="8"/>
  <c r="G3781" i="8"/>
  <c r="I2869" i="8"/>
  <c r="G4930" i="8"/>
  <c r="G3598" i="8"/>
  <c r="G3654" i="8"/>
  <c r="I3456" i="8"/>
  <c r="G5789" i="8"/>
  <c r="G3193" i="8"/>
  <c r="G3039" i="8"/>
  <c r="G3798" i="8"/>
  <c r="G3747" i="8"/>
  <c r="G4751" i="8"/>
  <c r="G3767" i="8"/>
  <c r="G3176" i="8"/>
  <c r="G5401" i="8"/>
  <c r="G3011" i="8"/>
  <c r="G5068" i="8"/>
  <c r="G4068" i="8"/>
  <c r="G3790" i="8"/>
  <c r="I2863" i="8"/>
  <c r="G3416" i="8"/>
  <c r="G5233" i="8"/>
  <c r="G4573" i="8"/>
  <c r="G5305" i="8"/>
  <c r="G4122" i="8"/>
  <c r="G4512" i="8"/>
  <c r="G3463" i="8"/>
  <c r="G5723" i="8"/>
  <c r="G4816" i="8"/>
  <c r="G2906" i="8"/>
  <c r="G4232" i="8"/>
  <c r="G4802" i="8"/>
  <c r="G3661" i="8"/>
  <c r="G3311" i="8"/>
  <c r="G5034" i="8"/>
  <c r="G3340" i="8"/>
  <c r="G5329" i="8"/>
  <c r="G4083" i="8"/>
  <c r="I4260" i="8"/>
  <c r="I4395" i="8"/>
  <c r="I5262" i="8"/>
  <c r="I3940" i="8"/>
  <c r="I5382" i="8"/>
  <c r="I5617" i="8"/>
  <c r="I4191" i="8"/>
  <c r="I4847" i="8"/>
  <c r="I4907" i="8"/>
  <c r="I4471" i="8"/>
  <c r="I3950" i="8"/>
  <c r="I5352" i="8"/>
  <c r="I4564" i="8"/>
  <c r="G4527" i="8"/>
  <c r="G5496" i="8"/>
  <c r="G4177" i="8"/>
  <c r="G5693" i="8"/>
  <c r="G5824" i="8"/>
  <c r="G2972" i="8"/>
  <c r="I3831" i="8"/>
  <c r="G2962" i="8"/>
  <c r="I4309" i="8"/>
  <c r="G5662" i="8"/>
  <c r="G4636" i="8"/>
  <c r="G3710" i="8"/>
  <c r="G4958" i="8"/>
  <c r="G3081" i="8"/>
  <c r="G5145" i="8"/>
  <c r="I4516" i="8"/>
  <c r="G4407" i="8"/>
  <c r="G5017" i="8"/>
  <c r="I5566" i="8"/>
  <c r="G5509" i="8"/>
  <c r="G3118" i="8"/>
  <c r="G4488" i="8"/>
  <c r="G4330" i="8"/>
  <c r="G3448" i="8"/>
  <c r="G3869" i="8"/>
  <c r="G3754" i="8"/>
  <c r="G5449" i="8"/>
  <c r="G5341" i="8"/>
  <c r="I4478" i="8"/>
  <c r="I3425" i="8"/>
  <c r="I5635" i="8"/>
  <c r="I5491" i="8"/>
  <c r="I5614" i="8"/>
  <c r="I4255" i="8"/>
  <c r="I4756" i="8"/>
  <c r="I5001" i="8"/>
  <c r="G5656" i="8"/>
  <c r="G4993" i="8"/>
  <c r="G5526" i="8"/>
  <c r="G5073" i="8"/>
  <c r="G3708" i="8"/>
  <c r="G3722" i="8"/>
  <c r="G5037" i="8"/>
  <c r="G3042" i="8"/>
  <c r="G3173" i="8"/>
  <c r="G5295" i="8"/>
  <c r="G3623" i="8"/>
  <c r="G3402" i="8"/>
  <c r="G2944" i="8"/>
  <c r="G3744" i="8"/>
  <c r="G3244" i="8"/>
  <c r="G3526" i="8"/>
  <c r="G2905" i="8"/>
  <c r="G5064" i="8"/>
  <c r="G4249" i="8"/>
  <c r="G4506" i="8"/>
  <c r="I2868" i="8"/>
  <c r="I3975" i="8"/>
  <c r="I3621" i="8"/>
  <c r="I3620" i="8"/>
  <c r="I5569" i="8"/>
  <c r="I4797" i="8"/>
  <c r="I4548" i="8"/>
  <c r="I3939" i="8"/>
  <c r="I3139" i="8"/>
  <c r="I5600" i="8"/>
  <c r="I4031" i="8"/>
  <c r="I4658" i="8"/>
  <c r="I3956" i="8"/>
  <c r="I3316" i="8"/>
  <c r="I5158" i="8"/>
  <c r="I5711" i="8"/>
  <c r="I3283" i="8"/>
  <c r="I3562" i="8"/>
  <c r="I5243" i="8"/>
  <c r="I4896" i="8"/>
  <c r="I5300" i="8"/>
  <c r="I3672" i="8"/>
  <c r="I3746" i="8"/>
  <c r="I5378" i="8"/>
  <c r="I3619" i="8"/>
  <c r="I4440" i="8"/>
  <c r="I4711" i="8"/>
  <c r="I4419" i="8"/>
  <c r="I5393" i="8"/>
  <c r="I3603" i="8"/>
  <c r="I4628" i="8"/>
  <c r="I5314" i="8"/>
  <c r="G3455" i="8"/>
  <c r="G3102" i="8"/>
  <c r="I4320" i="8"/>
  <c r="G5415" i="8"/>
  <c r="G3282" i="8"/>
  <c r="G4908" i="8"/>
  <c r="G4261" i="8"/>
  <c r="I5048" i="8"/>
  <c r="G4944" i="8"/>
  <c r="I3763" i="8"/>
  <c r="G5730" i="8"/>
  <c r="G4501" i="8"/>
  <c r="G5633" i="8"/>
  <c r="G3399" i="8"/>
  <c r="G3239" i="8"/>
  <c r="I5359" i="8"/>
  <c r="G5422" i="8"/>
  <c r="G2955" i="8"/>
  <c r="G5075" i="8"/>
  <c r="G5050" i="8"/>
  <c r="G4147" i="8"/>
  <c r="G3517" i="8"/>
  <c r="G5005" i="8"/>
  <c r="G3833" i="8"/>
  <c r="G3890" i="8"/>
  <c r="G4051" i="8"/>
  <c r="G5412" i="8"/>
  <c r="G5184" i="8"/>
  <c r="G5827" i="8"/>
  <c r="G4072" i="8"/>
  <c r="I5792" i="8"/>
  <c r="I4704" i="8"/>
  <c r="I4964" i="8"/>
  <c r="I3947" i="8"/>
  <c r="I3305" i="8"/>
  <c r="I3543" i="8"/>
  <c r="I4503" i="8"/>
  <c r="G5435" i="8"/>
  <c r="G5818" i="8"/>
  <c r="G5755" i="8"/>
  <c r="G5787" i="8"/>
  <c r="G4325" i="8"/>
  <c r="G3844" i="8"/>
  <c r="G3273" i="8"/>
  <c r="G5664" i="8"/>
  <c r="G4693" i="8"/>
  <c r="G5732" i="8"/>
  <c r="G4167" i="8"/>
  <c r="G3369" i="8"/>
  <c r="G4157" i="8"/>
  <c r="G5411" i="8"/>
  <c r="G3364" i="8"/>
  <c r="G3512" i="8"/>
  <c r="G5271" i="8"/>
  <c r="I3225" i="8"/>
  <c r="I4572" i="8"/>
  <c r="I3563" i="8"/>
  <c r="I4238" i="8"/>
  <c r="I5401" i="8"/>
  <c r="I4259" i="8"/>
  <c r="I4370" i="8"/>
  <c r="I4188" i="8"/>
  <c r="I3495" i="8"/>
  <c r="I5339" i="8"/>
  <c r="I3770" i="8"/>
  <c r="I4529" i="8"/>
  <c r="I4273" i="8"/>
  <c r="I4266" i="8"/>
  <c r="I5606" i="8"/>
  <c r="I2934" i="8"/>
  <c r="I5180" i="8"/>
  <c r="I3322" i="8"/>
  <c r="I5699" i="8"/>
  <c r="I2988" i="8"/>
  <c r="I4995" i="8"/>
  <c r="I3391" i="8"/>
  <c r="I3812" i="8"/>
  <c r="I5799" i="8"/>
  <c r="I3873" i="8"/>
  <c r="I4727" i="8"/>
  <c r="I3681" i="8"/>
  <c r="I3013" i="8"/>
  <c r="I5696" i="8"/>
  <c r="I3883" i="8"/>
  <c r="I4961" i="8"/>
  <c r="I3793" i="8"/>
  <c r="I3974" i="8"/>
  <c r="I5044" i="8"/>
  <c r="I3182" i="8"/>
  <c r="I4496" i="8"/>
  <c r="I3275" i="8"/>
  <c r="I5058" i="8"/>
  <c r="I5652" i="8"/>
  <c r="I3623" i="8"/>
  <c r="I3352" i="8"/>
  <c r="I3504" i="8"/>
  <c r="I5598" i="8"/>
  <c r="I3264" i="8"/>
  <c r="I4604" i="8"/>
  <c r="I4512" i="8"/>
  <c r="I3795" i="8"/>
  <c r="I5504" i="8"/>
  <c r="G4305" i="8"/>
  <c r="I3112" i="8"/>
  <c r="G5098" i="8"/>
  <c r="G4015" i="8"/>
  <c r="G5590" i="8"/>
  <c r="I4919" i="8"/>
  <c r="I5503" i="8"/>
  <c r="G2883" i="8"/>
  <c r="G5630" i="8"/>
  <c r="G4519" i="8"/>
  <c r="G5002" i="8"/>
  <c r="G3921" i="8"/>
  <c r="G5137" i="8"/>
  <c r="G3128" i="8"/>
  <c r="G5659" i="8"/>
  <c r="G3803" i="8"/>
  <c r="G3271" i="8"/>
  <c r="I4457" i="8"/>
  <c r="G3856" i="8"/>
  <c r="G4365" i="8"/>
  <c r="G5750" i="8"/>
  <c r="G5810" i="8"/>
  <c r="G3420" i="8"/>
  <c r="G3978" i="8"/>
  <c r="G3438" i="8"/>
  <c r="G3352" i="8"/>
  <c r="G5680" i="8"/>
  <c r="G4633" i="8"/>
  <c r="G4398" i="8"/>
  <c r="G5431" i="8"/>
  <c r="I3490" i="8"/>
  <c r="I5289" i="8"/>
  <c r="I4185" i="8"/>
  <c r="I3712" i="8"/>
  <c r="I5692" i="8"/>
  <c r="I5384" i="8"/>
  <c r="G4356" i="8"/>
  <c r="I2958" i="8"/>
  <c r="I4479" i="8"/>
  <c r="I5451" i="8"/>
  <c r="G2877" i="8"/>
  <c r="I4467" i="8"/>
  <c r="G3660" i="8"/>
  <c r="G4039" i="8"/>
  <c r="G4189" i="8"/>
  <c r="G3006" i="8"/>
  <c r="G5692" i="8"/>
  <c r="G4223" i="8"/>
  <c r="G4480" i="8"/>
  <c r="G3782" i="8"/>
  <c r="G4345" i="8"/>
  <c r="G5076" i="8"/>
  <c r="G3513" i="8"/>
  <c r="G5515" i="8"/>
  <c r="G4229" i="8"/>
  <c r="G4854" i="8"/>
  <c r="G3922" i="8"/>
  <c r="I3878" i="8"/>
  <c r="G5275" i="8"/>
  <c r="G5330" i="8"/>
  <c r="I3624" i="8"/>
  <c r="I5576" i="8"/>
  <c r="G3561" i="8"/>
  <c r="G5369" i="8"/>
  <c r="I4363" i="8"/>
  <c r="G4981" i="8"/>
  <c r="G4834" i="8"/>
  <c r="G5603" i="8"/>
  <c r="G5201" i="8"/>
  <c r="G4044" i="8"/>
  <c r="G3627" i="8"/>
  <c r="G4829" i="8"/>
  <c r="G3931" i="8"/>
  <c r="G4182" i="8"/>
  <c r="G5317" i="8"/>
  <c r="G3241" i="8"/>
  <c r="G5722" i="8"/>
  <c r="G3341" i="8"/>
  <c r="G5109" i="8"/>
  <c r="G2946" i="8"/>
  <c r="G4364" i="8"/>
  <c r="G5395" i="8"/>
  <c r="G5846" i="8"/>
  <c r="G5518" i="8"/>
  <c r="G4892" i="8"/>
  <c r="G5011" i="8"/>
  <c r="I5069" i="8"/>
  <c r="I4957" i="8"/>
  <c r="I3324" i="8"/>
  <c r="I4959" i="8"/>
  <c r="I5131" i="8"/>
  <c r="I3996" i="8"/>
  <c r="I5364" i="8"/>
  <c r="I4213" i="8"/>
  <c r="G4812" i="8"/>
  <c r="G5511" i="8"/>
  <c r="G5648" i="8"/>
  <c r="G5784" i="8"/>
  <c r="G4971" i="8"/>
  <c r="G3941" i="8"/>
  <c r="G4580" i="8"/>
  <c r="G5822" i="8"/>
  <c r="G4679" i="8"/>
  <c r="G4140" i="8"/>
  <c r="G3784" i="8"/>
  <c r="G3937" i="8"/>
  <c r="G2958" i="8"/>
  <c r="G3298" i="8"/>
  <c r="G5711" i="8"/>
  <c r="G4904" i="8"/>
  <c r="G5301" i="8"/>
  <c r="G4228" i="8"/>
  <c r="G4742" i="8"/>
  <c r="G3484" i="8"/>
  <c r="G5737" i="8"/>
  <c r="G5013" i="8"/>
  <c r="G2891" i="8"/>
  <c r="G3528" i="8"/>
  <c r="G3729" i="8"/>
  <c r="I4205" i="8"/>
  <c r="I3034" i="8"/>
  <c r="I5847" i="8"/>
  <c r="I3832" i="8"/>
  <c r="G5772" i="8"/>
  <c r="G3799" i="8"/>
  <c r="G4677" i="8"/>
  <c r="G3175" i="8"/>
  <c r="G4186" i="8"/>
  <c r="G4123" i="8"/>
  <c r="G4965" i="8"/>
  <c r="G3093" i="8"/>
  <c r="G3611" i="8"/>
  <c r="G3347" i="8"/>
  <c r="G5694" i="8"/>
  <c r="G3050" i="8"/>
  <c r="G4856" i="8"/>
  <c r="G2920" i="8"/>
  <c r="G5607" i="8"/>
  <c r="G2886" i="8"/>
  <c r="G5331" i="8"/>
  <c r="G5134" i="8"/>
  <c r="G2993" i="8"/>
  <c r="I5185" i="8"/>
  <c r="I3589" i="8"/>
  <c r="I5750" i="8"/>
  <c r="I4246" i="8"/>
  <c r="I5763" i="8"/>
  <c r="I3180" i="8"/>
  <c r="I5082" i="8"/>
  <c r="I3776" i="8"/>
  <c r="I4785" i="8"/>
  <c r="I5747" i="8"/>
  <c r="I4414" i="8"/>
  <c r="I4054" i="8"/>
  <c r="I3362" i="8"/>
  <c r="I3244" i="8"/>
  <c r="I3856" i="8"/>
  <c r="I3385" i="8"/>
  <c r="I4644" i="8"/>
  <c r="I3709" i="8"/>
  <c r="I4193" i="8"/>
  <c r="I4032" i="8"/>
  <c r="I4175" i="8"/>
  <c r="I4063" i="8"/>
  <c r="I3397" i="8"/>
  <c r="I3020" i="8"/>
  <c r="I3868" i="8"/>
  <c r="I5147" i="8"/>
  <c r="I5122" i="8"/>
  <c r="I3019" i="8"/>
  <c r="I4535" i="8"/>
  <c r="G5445" i="8"/>
  <c r="G5769" i="8"/>
  <c r="G4540" i="8"/>
  <c r="I4385" i="8"/>
  <c r="G3616" i="8"/>
  <c r="G5352" i="8"/>
  <c r="G3069" i="8"/>
  <c r="G4377" i="8"/>
  <c r="G3308" i="8"/>
  <c r="G5482" i="8"/>
  <c r="I3573" i="8"/>
  <c r="I3421" i="8"/>
  <c r="I5611" i="8"/>
  <c r="I4554" i="8"/>
  <c r="G4411" i="8"/>
  <c r="G3717" i="8"/>
  <c r="G5190" i="8"/>
  <c r="G4322" i="8"/>
  <c r="G3346" i="8"/>
  <c r="G4511" i="8"/>
  <c r="G2981" i="8"/>
  <c r="G4509" i="8"/>
  <c r="G2934" i="8"/>
  <c r="G5224" i="8"/>
  <c r="G4507" i="8"/>
  <c r="G4058" i="8"/>
  <c r="G5188" i="8"/>
  <c r="I5347" i="8"/>
  <c r="I4232" i="8"/>
  <c r="I4037" i="8"/>
  <c r="I3808" i="8"/>
  <c r="I4368" i="8"/>
  <c r="I5002" i="8"/>
  <c r="I5547" i="8"/>
  <c r="I5458" i="8"/>
  <c r="I4962" i="8"/>
  <c r="I5595" i="8"/>
  <c r="I3104" i="8"/>
  <c r="I4763" i="8"/>
  <c r="I3131" i="8"/>
  <c r="I5554" i="8"/>
  <c r="I4689" i="8"/>
  <c r="I3361" i="8"/>
  <c r="I3839" i="8"/>
  <c r="I3645" i="8"/>
  <c r="I4928" i="8"/>
  <c r="I3803" i="8"/>
  <c r="I4490" i="8"/>
  <c r="I3224" i="8"/>
  <c r="I4432" i="8"/>
  <c r="I4234" i="8"/>
  <c r="I5783" i="8"/>
  <c r="I3657" i="8"/>
  <c r="I5553" i="8"/>
  <c r="I5333" i="8"/>
  <c r="I3845" i="8"/>
  <c r="I3536" i="8"/>
  <c r="I4706" i="8"/>
  <c r="I2997" i="8"/>
  <c r="I5050" i="8"/>
  <c r="I5644" i="8"/>
  <c r="I5154" i="8"/>
  <c r="I3754" i="8"/>
  <c r="I4084" i="8"/>
  <c r="I4794" i="8"/>
  <c r="I2921" i="8"/>
  <c r="I5801" i="8"/>
  <c r="I5540" i="8"/>
  <c r="I3851" i="8"/>
  <c r="I3486" i="8"/>
  <c r="I3872" i="8"/>
  <c r="I5485" i="8"/>
  <c r="I3867" i="8"/>
  <c r="I3214" i="8"/>
  <c r="I3273" i="8"/>
  <c r="I5151" i="8"/>
  <c r="I3575" i="8"/>
  <c r="I4776" i="8"/>
  <c r="I5498" i="8"/>
  <c r="I3332" i="8"/>
  <c r="I3727" i="8"/>
  <c r="I5658" i="8"/>
  <c r="I3520" i="8"/>
  <c r="I5829" i="8"/>
  <c r="G5753" i="8"/>
  <c r="I2982" i="8"/>
  <c r="G5849" i="8"/>
  <c r="I4118" i="8"/>
  <c r="G4324" i="8"/>
  <c r="G3578" i="8"/>
  <c r="K3578" i="8" s="1"/>
  <c r="G4112" i="8"/>
  <c r="G3539" i="8"/>
  <c r="G5739" i="8"/>
  <c r="G2940" i="8"/>
  <c r="G5624" i="8"/>
  <c r="G3072" i="8"/>
  <c r="G5565" i="8"/>
  <c r="G5380" i="8"/>
  <c r="G5834" i="8"/>
  <c r="I5383" i="8"/>
  <c r="I2909" i="8"/>
  <c r="I3292" i="8"/>
  <c r="G4403" i="8"/>
  <c r="G3122" i="8"/>
  <c r="G5280" i="8"/>
  <c r="G3083" i="8"/>
  <c r="G5256" i="8"/>
  <c r="G4487" i="8"/>
  <c r="G3597" i="8"/>
  <c r="G3390" i="8"/>
  <c r="G3451" i="8"/>
  <c r="G3046" i="8"/>
  <c r="G5049" i="8"/>
  <c r="G3362" i="8"/>
  <c r="G4180" i="8"/>
  <c r="G5577" i="8"/>
  <c r="G4023" i="8"/>
  <c r="G4977" i="8"/>
  <c r="G2879" i="8"/>
  <c r="G3146" i="8"/>
  <c r="G3857" i="8"/>
  <c r="G3321" i="8"/>
  <c r="G5843" i="8"/>
  <c r="I5377" i="8"/>
  <c r="I3671" i="8"/>
  <c r="I4527" i="8"/>
  <c r="I3414" i="8"/>
  <c r="G5528" i="8"/>
  <c r="G4884" i="8"/>
  <c r="G3618" i="8"/>
  <c r="G4613" i="8"/>
  <c r="G3889" i="8"/>
  <c r="G3179" i="8"/>
  <c r="K3179" i="8" s="1"/>
  <c r="I5737" i="8"/>
  <c r="I4784" i="8"/>
  <c r="G4623" i="8"/>
  <c r="G4183" i="8"/>
  <c r="G3317" i="8"/>
  <c r="G5574" i="8"/>
  <c r="I5496" i="8"/>
  <c r="I5741" i="8"/>
  <c r="I5449" i="8"/>
  <c r="I3151" i="8"/>
  <c r="G4555" i="8"/>
  <c r="G4200" i="8"/>
  <c r="G5040" i="8"/>
  <c r="G5298" i="8"/>
  <c r="G4750" i="8"/>
  <c r="G4824" i="8"/>
  <c r="G5115" i="8"/>
  <c r="G4276" i="8"/>
  <c r="G2941" i="8"/>
  <c r="G5107" i="8"/>
  <c r="G3325" i="8"/>
  <c r="G5120" i="8"/>
  <c r="G5353" i="8"/>
  <c r="I3801" i="8"/>
  <c r="I5717" i="8"/>
  <c r="I3553" i="8"/>
  <c r="I3615" i="8"/>
  <c r="I3955" i="8"/>
  <c r="I5263" i="8"/>
  <c r="I4137" i="8"/>
  <c r="I4495" i="8"/>
  <c r="I4341" i="8"/>
  <c r="I3977" i="8"/>
  <c r="I4724" i="8"/>
  <c r="I5519" i="8"/>
  <c r="I4239" i="8"/>
  <c r="I3206" i="8"/>
  <c r="I5672" i="8"/>
  <c r="I5593" i="8"/>
  <c r="I3479" i="8"/>
  <c r="I4582" i="8"/>
  <c r="I2872" i="8"/>
  <c r="I4108" i="8"/>
  <c r="I3891" i="8"/>
  <c r="I5755" i="8"/>
  <c r="I4034" i="8"/>
  <c r="I4834" i="8"/>
  <c r="I4155" i="8"/>
  <c r="I4686" i="8"/>
  <c r="I3759" i="8"/>
  <c r="I5232" i="8"/>
  <c r="I5811" i="8"/>
  <c r="I4308" i="8"/>
  <c r="I4859" i="8"/>
  <c r="I3294" i="8"/>
  <c r="I3863" i="8"/>
  <c r="I5716" i="8"/>
  <c r="I3118" i="8"/>
  <c r="I5028" i="8"/>
  <c r="I4659" i="8"/>
  <c r="I4413" i="8"/>
  <c r="I3617" i="8"/>
  <c r="I4745" i="8"/>
  <c r="I5535" i="8"/>
  <c r="I2926" i="8"/>
  <c r="I3897" i="8"/>
  <c r="I5754" i="8"/>
  <c r="I5394" i="8"/>
  <c r="I5258" i="8"/>
  <c r="I3823" i="8"/>
  <c r="I5795" i="8"/>
  <c r="I4882" i="8"/>
  <c r="I5231" i="8"/>
  <c r="I3229" i="8"/>
  <c r="I5164" i="8"/>
  <c r="I5586" i="8"/>
  <c r="I4282" i="8"/>
  <c r="I5015" i="8"/>
  <c r="I3786" i="8"/>
  <c r="I4615" i="8"/>
  <c r="I3270" i="8"/>
  <c r="I4556" i="8"/>
  <c r="I5452" i="8"/>
  <c r="I3555" i="8"/>
  <c r="I3432" i="8"/>
  <c r="I2899" i="8"/>
  <c r="G3206" i="8"/>
  <c r="G2900" i="8"/>
  <c r="I4678" i="8"/>
  <c r="I4116" i="8"/>
  <c r="G5683" i="8"/>
  <c r="G5345" i="8"/>
  <c r="G3117" i="8"/>
  <c r="G2964" i="8"/>
  <c r="G5367" i="8"/>
  <c r="G3166" i="8"/>
  <c r="I3580" i="8"/>
  <c r="I2964" i="8"/>
  <c r="I3816" i="8"/>
  <c r="I5369" i="8"/>
  <c r="I5298" i="8"/>
  <c r="I5534" i="8"/>
  <c r="I5687" i="8"/>
  <c r="I3533" i="8"/>
  <c r="I5714" i="8"/>
  <c r="I3989" i="8"/>
  <c r="I2877" i="8"/>
  <c r="I3499" i="8"/>
  <c r="I5701" i="8"/>
  <c r="I5793" i="8"/>
  <c r="I5172" i="8"/>
  <c r="I5520" i="8"/>
  <c r="I2981" i="8"/>
  <c r="I4710" i="8"/>
  <c r="I3148" i="8"/>
  <c r="I5348" i="8"/>
  <c r="I3354" i="8"/>
  <c r="I5514" i="8"/>
  <c r="I3655" i="8"/>
  <c r="I3676" i="8"/>
  <c r="I4626" i="8"/>
  <c r="I3141" i="8"/>
  <c r="I5228" i="8"/>
  <c r="I3307" i="8"/>
  <c r="I5288" i="8"/>
  <c r="I3559" i="8"/>
  <c r="I3932" i="8"/>
  <c r="I5481" i="8"/>
  <c r="I3701" i="8"/>
  <c r="I5320" i="8"/>
  <c r="I4204" i="8"/>
  <c r="I4792" i="8"/>
  <c r="I3995" i="8"/>
  <c r="I4199" i="8"/>
  <c r="I4103" i="8"/>
  <c r="I3026" i="8"/>
  <c r="I4671" i="8"/>
  <c r="I5690" i="8"/>
  <c r="I4148" i="8"/>
  <c r="I4571" i="8"/>
  <c r="I3565" i="8"/>
  <c r="I5615" i="8"/>
  <c r="I3597" i="8"/>
  <c r="I3399" i="8"/>
  <c r="I3963" i="8"/>
  <c r="I3149" i="8"/>
  <c r="I5167" i="8"/>
  <c r="I5778" i="8"/>
  <c r="I5350" i="8"/>
  <c r="I3855" i="8"/>
  <c r="I2961" i="8"/>
  <c r="I5758" i="8"/>
  <c r="I5081" i="8"/>
  <c r="I3461" i="8"/>
  <c r="I4619" i="8"/>
  <c r="I5218" i="8"/>
  <c r="I5223" i="8"/>
  <c r="I4631" i="8"/>
  <c r="I5698" i="8"/>
  <c r="I3095" i="8"/>
  <c r="I5729" i="8"/>
  <c r="I3760" i="8"/>
  <c r="I4046" i="8"/>
  <c r="I5038" i="8"/>
  <c r="I5605" i="8"/>
  <c r="I4793" i="8"/>
  <c r="I3930" i="8"/>
  <c r="I4912" i="8"/>
  <c r="I3328" i="8"/>
  <c r="I2977" i="8"/>
  <c r="I4284" i="8"/>
  <c r="I4340" i="8"/>
  <c r="I3467" i="8"/>
  <c r="I3880" i="8"/>
  <c r="I5226" i="8"/>
  <c r="I5563" i="8"/>
  <c r="I3945" i="8"/>
  <c r="I3791" i="8"/>
  <c r="I4001" i="8"/>
  <c r="I2925" i="8"/>
  <c r="I3942" i="8"/>
  <c r="I5139" i="8"/>
  <c r="I3016" i="8"/>
  <c r="I4281" i="8"/>
  <c r="I4625" i="8"/>
  <c r="I4218" i="8"/>
  <c r="I4742" i="8"/>
  <c r="I4584" i="8"/>
  <c r="I4322" i="8"/>
  <c r="I4366" i="8"/>
  <c r="I4354" i="8"/>
  <c r="I5137" i="8"/>
  <c r="I5424" i="8"/>
  <c r="I4149" i="8"/>
  <c r="I5120" i="8"/>
  <c r="I4158" i="8"/>
  <c r="I3804" i="8"/>
  <c r="I3065" i="8"/>
  <c r="I5421" i="8"/>
  <c r="I4708" i="8"/>
  <c r="I2931" i="8"/>
  <c r="I5125" i="8"/>
  <c r="I4004" i="8"/>
  <c r="I4764" i="8"/>
  <c r="I3442" i="8"/>
  <c r="I4023" i="8"/>
  <c r="I5388" i="8"/>
  <c r="I4183" i="8"/>
  <c r="I4673" i="8"/>
  <c r="I4325" i="8"/>
  <c r="I2948" i="8"/>
  <c r="I4958" i="8"/>
  <c r="I3377" i="8"/>
  <c r="I3534" i="8"/>
  <c r="I5420" i="8"/>
  <c r="I5709" i="8"/>
  <c r="I3438" i="8"/>
  <c r="I4940" i="8"/>
  <c r="I2890" i="8"/>
  <c r="I5032" i="8"/>
  <c r="I3443" i="8"/>
  <c r="I3661" i="8"/>
  <c r="I5797" i="8"/>
  <c r="G5454" i="8"/>
  <c r="G3559" i="8"/>
  <c r="G4327" i="8"/>
  <c r="G3850" i="8"/>
  <c r="G3685" i="8"/>
  <c r="G3703" i="8"/>
  <c r="G3739" i="8"/>
  <c r="G5855" i="8"/>
  <c r="G5645" i="8"/>
  <c r="I4641" i="8"/>
  <c r="I3099" i="8"/>
  <c r="I3173" i="8"/>
  <c r="I3907" i="8"/>
  <c r="I5533" i="8"/>
  <c r="I5784" i="8"/>
  <c r="I2976" i="8"/>
  <c r="I3524" i="8"/>
  <c r="I3044" i="8"/>
  <c r="I4418" i="8"/>
  <c r="I3234" i="8"/>
  <c r="I4041" i="8"/>
  <c r="I4262" i="8"/>
  <c r="I4892" i="8"/>
  <c r="I5238" i="8"/>
  <c r="I5313" i="8"/>
  <c r="I3319" i="8"/>
  <c r="I3138" i="8"/>
  <c r="K3138" i="8" s="1"/>
  <c r="I5766" i="8"/>
  <c r="I4449" i="8"/>
  <c r="I3356" i="8"/>
  <c r="I3439" i="8"/>
  <c r="I4240" i="8"/>
  <c r="I3632" i="8"/>
  <c r="I5768" i="8"/>
  <c r="I3626" i="8"/>
  <c r="I5336" i="8"/>
  <c r="I3921" i="8"/>
  <c r="I3730" i="8"/>
  <c r="I4146" i="8"/>
  <c r="I2913" i="8"/>
  <c r="I5297" i="8"/>
  <c r="I4646" i="8"/>
  <c r="I5103" i="8"/>
  <c r="I4575" i="8"/>
  <c r="I5501" i="8"/>
  <c r="I4567" i="8"/>
  <c r="I5527" i="8"/>
  <c r="I4261" i="8"/>
  <c r="I2881" i="8"/>
  <c r="I4534" i="8"/>
  <c r="I5170" i="8"/>
  <c r="I5542" i="8"/>
  <c r="I3032" i="8"/>
  <c r="I3478" i="8"/>
  <c r="I5584" i="8"/>
  <c r="I4350" i="8"/>
  <c r="I2900" i="8"/>
  <c r="I5502" i="8"/>
  <c r="I3724" i="8"/>
  <c r="I3481" i="8"/>
  <c r="I4842" i="8"/>
  <c r="I5691" i="8"/>
  <c r="I3700" i="8"/>
  <c r="I3284" i="8"/>
  <c r="I5602" i="8"/>
  <c r="I4151" i="8"/>
  <c r="I4720" i="8"/>
  <c r="I3046" i="8"/>
  <c r="I5092" i="8"/>
  <c r="I4952" i="8"/>
  <c r="I4690" i="8"/>
  <c r="I4342" i="8"/>
  <c r="I3077" i="8"/>
  <c r="I5105" i="8"/>
  <c r="I3213" i="8"/>
  <c r="I4889" i="8"/>
  <c r="I5207" i="8"/>
  <c r="I5708" i="8"/>
  <c r="I5539" i="8"/>
  <c r="I5056" i="8"/>
  <c r="I2880" i="8"/>
  <c r="I4157" i="8"/>
  <c r="I3614" i="8"/>
  <c r="I3541" i="8"/>
  <c r="I5753" i="8"/>
  <c r="I4081" i="8"/>
  <c r="I5399" i="8"/>
  <c r="I4480" i="8"/>
  <c r="I5157" i="8"/>
  <c r="I4616" i="8"/>
  <c r="I4636" i="8"/>
  <c r="I3001" i="8"/>
  <c r="I4268" i="8"/>
  <c r="I3828" i="8"/>
  <c r="I4019" i="8"/>
  <c r="I3359" i="8"/>
  <c r="I2867" i="8"/>
  <c r="I5108" i="8"/>
  <c r="I4559" i="8"/>
  <c r="I5469" i="8"/>
  <c r="I4010" i="8"/>
  <c r="I5417" i="8"/>
  <c r="I3809" i="8"/>
  <c r="I5007" i="8"/>
  <c r="I4538" i="8"/>
  <c r="I4951" i="8"/>
  <c r="I4864" i="8"/>
  <c r="I4061" i="8"/>
  <c r="I3469" i="8"/>
  <c r="I3085" i="8"/>
  <c r="I5162" i="8"/>
  <c r="I4998" i="8"/>
  <c r="I5361" i="8"/>
  <c r="I4036" i="8"/>
  <c r="I5492" i="8"/>
  <c r="I5694" i="8"/>
  <c r="I5653" i="8"/>
  <c r="I4610" i="8"/>
  <c r="I3458" i="8"/>
  <c r="I5340" i="8"/>
  <c r="I4056" i="8"/>
  <c r="I4937" i="8"/>
  <c r="I4555" i="8"/>
  <c r="I3314" i="8"/>
  <c r="I4921" i="8"/>
  <c r="I3383" i="8"/>
  <c r="I4230" i="8"/>
  <c r="I5788" i="8"/>
  <c r="I4552" i="8"/>
  <c r="I5371" i="8"/>
  <c r="I3715" i="8"/>
  <c r="I2898" i="8"/>
  <c r="I3262" i="8"/>
  <c r="I5459" i="8"/>
  <c r="I4717" i="8"/>
  <c r="I4766" i="8"/>
  <c r="I3258" i="8"/>
  <c r="I3401" i="8"/>
  <c r="I4377" i="8"/>
  <c r="I5427" i="8"/>
  <c r="I3877" i="8"/>
  <c r="I4970" i="8"/>
  <c r="I4800" i="8"/>
  <c r="I3720" i="8"/>
  <c r="I5487" i="8"/>
  <c r="I3028" i="8"/>
  <c r="I5261" i="8"/>
  <c r="I3055" i="8"/>
  <c r="I5435" i="8"/>
  <c r="I3336" i="8"/>
  <c r="I3398" i="8"/>
  <c r="I4373" i="8"/>
  <c r="I4898" i="8"/>
  <c r="I3807" i="8"/>
  <c r="I5198" i="8"/>
  <c r="I4348" i="8"/>
  <c r="I4272" i="8"/>
  <c r="G4219" i="8"/>
  <c r="G3566" i="8"/>
  <c r="G4433" i="8"/>
  <c r="I5160" i="8"/>
  <c r="I5466" i="8"/>
  <c r="G5038" i="8"/>
  <c r="G3589" i="8"/>
  <c r="G4115" i="8"/>
  <c r="G5355" i="8"/>
  <c r="G5747" i="8"/>
  <c r="I3596" i="8"/>
  <c r="I4591" i="8"/>
  <c r="I3124" i="8"/>
  <c r="I3962" i="8"/>
  <c r="I4815" i="8"/>
  <c r="I5601" i="8"/>
  <c r="I4586" i="8"/>
  <c r="I4832" i="8"/>
  <c r="I4107" i="8"/>
  <c r="I4953" i="8"/>
  <c r="I3633" i="8"/>
  <c r="I3236" i="8"/>
  <c r="I3254" i="8"/>
  <c r="I3840" i="8"/>
  <c r="I5720" i="8"/>
  <c r="I3740" i="8"/>
  <c r="I3982" i="8"/>
  <c r="I5732" i="8"/>
  <c r="I2942" i="8"/>
  <c r="I5821" i="8"/>
  <c r="I4027" i="8"/>
  <c r="I3650" i="8"/>
  <c r="I4846" i="8"/>
  <c r="I3857" i="8"/>
  <c r="I5515" i="8"/>
  <c r="I5055" i="8"/>
  <c r="I5046" i="8"/>
  <c r="I4327" i="8"/>
  <c r="I4078" i="8"/>
  <c r="I4506" i="8"/>
  <c r="I5751" i="8"/>
  <c r="I3417" i="8"/>
  <c r="I4769" i="8"/>
  <c r="I4902" i="8"/>
  <c r="I4712" i="8"/>
  <c r="I5295" i="8"/>
  <c r="I3944" i="8"/>
  <c r="I5855" i="8"/>
  <c r="I5230" i="8"/>
  <c r="I5484" i="8"/>
  <c r="I5140" i="8"/>
  <c r="I5538" i="8"/>
  <c r="I4805" i="8"/>
  <c r="I4094" i="8"/>
  <c r="I3117" i="8"/>
  <c r="I4747" i="8"/>
  <c r="I3585" i="8"/>
  <c r="I2916" i="8"/>
  <c r="I5721" i="8"/>
  <c r="I4652" i="8"/>
  <c r="I3191" i="8"/>
  <c r="I5765" i="8"/>
  <c r="I5552" i="8"/>
  <c r="I5447" i="8"/>
  <c r="I5268" i="8"/>
  <c r="I3194" i="8"/>
  <c r="I3841" i="8"/>
  <c r="I3696" i="8"/>
  <c r="I3250" i="8"/>
  <c r="I5235" i="8"/>
  <c r="I5063" i="8"/>
  <c r="I4884" i="8"/>
  <c r="I3089" i="8"/>
  <c r="I3849" i="8"/>
  <c r="I5838" i="8"/>
  <c r="I3699" i="8"/>
  <c r="I4210" i="8"/>
  <c r="I4947" i="8"/>
  <c r="I3371" i="8"/>
  <c r="I4546" i="8"/>
  <c r="I4189" i="8"/>
  <c r="I3444" i="8"/>
  <c r="I3986" i="8"/>
  <c r="I5064" i="8"/>
  <c r="G3149" i="8"/>
  <c r="G3752" i="8"/>
  <c r="G5629" i="8"/>
  <c r="G4994" i="8"/>
  <c r="G3486" i="8"/>
  <c r="I5850" i="8"/>
  <c r="G3080" i="8"/>
  <c r="G3637" i="8"/>
  <c r="G4938" i="8"/>
  <c r="I5771" i="8"/>
  <c r="I4826" i="8"/>
  <c r="I3333" i="8"/>
  <c r="I3137" i="8"/>
  <c r="I4624" i="8"/>
  <c r="I5111" i="8"/>
  <c r="I3315" i="8"/>
  <c r="I5249" i="8"/>
  <c r="I5628" i="8"/>
  <c r="I5521" i="8"/>
  <c r="I5187" i="8"/>
  <c r="I3480" i="8"/>
  <c r="I4214" i="8"/>
  <c r="I4156" i="8"/>
  <c r="I4042" i="8"/>
  <c r="I3440" i="8"/>
  <c r="I4356" i="8"/>
  <c r="I4382" i="8"/>
  <c r="I3363" i="8"/>
  <c r="I5159" i="8"/>
  <c r="I4691" i="8"/>
  <c r="I3285" i="8"/>
  <c r="I5760" i="8"/>
  <c r="I4437" i="8"/>
  <c r="I4522" i="8"/>
  <c r="I3542" i="8"/>
  <c r="I3418" i="8"/>
  <c r="I4914" i="8"/>
  <c r="I5357" i="8"/>
  <c r="I4905" i="8"/>
  <c r="I5471" i="8"/>
  <c r="I3157" i="8"/>
  <c r="I5363" i="8"/>
  <c r="I4600" i="8"/>
  <c r="I5195" i="8"/>
  <c r="I3360" i="8"/>
  <c r="I4950" i="8"/>
  <c r="I4190" i="8"/>
  <c r="I5590" i="8"/>
  <c r="I5555" i="8"/>
  <c r="I4897" i="8"/>
  <c r="I5413" i="8"/>
  <c r="I3321" i="8"/>
  <c r="I5507" i="8"/>
  <c r="I3971" i="8"/>
  <c r="I5087" i="8"/>
  <c r="I4280" i="8"/>
  <c r="I3957" i="8"/>
  <c r="I5317" i="8"/>
  <c r="I4904" i="8"/>
  <c r="I2994" i="8"/>
  <c r="I4949" i="8"/>
  <c r="I4723" i="8"/>
  <c r="I5643" i="8"/>
  <c r="I5683" i="8"/>
  <c r="I4021" i="8"/>
  <c r="I3988" i="8"/>
  <c r="I3071" i="8"/>
  <c r="I3389" i="8"/>
  <c r="I5084" i="8"/>
  <c r="I3674" i="8"/>
  <c r="I4979" i="8"/>
  <c r="I4547" i="8"/>
  <c r="I3642" i="8"/>
  <c r="I5669" i="8"/>
  <c r="I4812" i="8"/>
  <c r="I5106" i="8"/>
  <c r="I4092" i="8"/>
  <c r="I5266" i="8"/>
  <c r="I4501" i="8"/>
  <c r="I3593" i="8"/>
  <c r="I5325" i="8"/>
  <c r="I4109" i="8"/>
  <c r="I3886" i="8"/>
  <c r="G5274" i="8"/>
  <c r="G3564" i="8"/>
  <c r="G5442" i="8"/>
  <c r="G5588" i="8"/>
  <c r="I3653" i="8"/>
  <c r="G5504" i="8"/>
  <c r="G5559" i="8"/>
  <c r="G5308" i="8"/>
  <c r="G4576" i="8"/>
  <c r="G3740" i="8"/>
  <c r="G3862" i="8"/>
  <c r="G5752" i="8"/>
  <c r="G4785" i="8"/>
  <c r="I5834" i="8"/>
  <c r="I5146" i="8"/>
  <c r="I3958" i="8"/>
  <c r="I3256" i="8"/>
  <c r="I4297" i="8"/>
  <c r="I3900" i="8"/>
  <c r="I3415" i="8"/>
  <c r="I5095" i="8"/>
  <c r="I2968" i="8"/>
  <c r="I5546" i="8"/>
  <c r="I4206" i="8"/>
  <c r="I3381" i="8"/>
  <c r="I3735" i="8"/>
  <c r="I3691" i="8"/>
  <c r="I3424" i="8"/>
  <c r="I5418" i="8"/>
  <c r="I4100" i="8"/>
  <c r="I3078" i="8"/>
  <c r="I3545" i="8"/>
  <c r="I3289" i="8"/>
  <c r="I4487" i="8"/>
  <c r="I3370" i="8"/>
  <c r="I4285" i="8"/>
  <c r="I3167" i="8"/>
  <c r="I5623" i="8"/>
  <c r="I3577" i="8"/>
  <c r="I3576" i="8"/>
  <c r="I5642" i="8"/>
  <c r="I5640" i="8"/>
  <c r="I5815" i="8"/>
  <c r="I4096" i="8"/>
  <c r="I4381" i="8"/>
  <c r="I5227" i="8"/>
  <c r="I3393" i="8"/>
  <c r="I5012" i="8"/>
  <c r="I2865" i="8"/>
  <c r="I3188" i="8"/>
  <c r="I3665" i="8"/>
  <c r="I5689" i="8"/>
  <c r="I4278" i="8"/>
  <c r="I5085" i="8"/>
  <c r="I3864" i="8"/>
  <c r="I4688" i="8"/>
  <c r="I5178" i="8"/>
  <c r="I4416" i="8"/>
  <c r="I4374" i="8"/>
  <c r="I3436" i="8"/>
  <c r="I4389" i="8"/>
  <c r="I5119" i="8"/>
  <c r="I5267" i="8"/>
  <c r="I4121" i="8"/>
  <c r="I3298" i="8"/>
  <c r="I5463" i="8"/>
  <c r="I4025" i="8"/>
  <c r="I4486" i="8"/>
  <c r="I4365" i="8"/>
  <c r="I4924" i="8"/>
  <c r="I4163" i="8"/>
  <c r="I4226" i="8"/>
  <c r="I4611" i="8"/>
  <c r="I5522" i="8"/>
  <c r="I4168" i="8"/>
  <c r="I5426" i="8"/>
  <c r="I4219" i="8"/>
  <c r="I4465" i="8"/>
  <c r="I3570" i="8"/>
  <c r="I4683" i="8"/>
  <c r="I4326" i="8"/>
  <c r="I5531" i="8"/>
  <c r="I5293" i="8"/>
  <c r="I5016" i="8"/>
  <c r="I5080" i="8"/>
  <c r="I3634" i="8"/>
  <c r="I4166" i="8"/>
  <c r="I3983" i="8"/>
  <c r="I4197" i="8"/>
  <c r="I5188" i="8"/>
  <c r="I4705" i="8"/>
  <c r="I3267" i="8"/>
  <c r="I3525" i="8"/>
  <c r="I3168" i="8"/>
  <c r="I5735" i="8"/>
  <c r="I4016" i="8"/>
  <c r="I5400" i="8"/>
  <c r="I5019" i="8"/>
  <c r="I4087" i="8"/>
  <c r="I4848" i="8"/>
  <c r="I5608" i="8"/>
  <c r="I2928" i="8"/>
  <c r="I5705" i="8"/>
  <c r="I3685" i="8"/>
  <c r="I3865" i="8"/>
  <c r="I3446" i="8"/>
  <c r="I3412" i="8"/>
  <c r="I3846" i="8"/>
  <c r="I4417" i="8"/>
  <c r="I2914" i="8"/>
  <c r="I5213" i="8"/>
  <c r="I3592" i="8"/>
  <c r="I5476" i="8"/>
  <c r="I4767" i="8"/>
  <c r="I3718" i="8"/>
  <c r="I3278" i="8"/>
  <c r="I5852" i="8"/>
  <c r="I2862" i="8"/>
  <c r="I4635" i="8"/>
  <c r="I4176" i="8"/>
  <c r="I3050" i="8"/>
  <c r="I3142" i="8"/>
  <c r="I3684" i="8"/>
  <c r="I5734" i="8"/>
  <c r="I3927" i="8"/>
  <c r="I3196" i="8"/>
  <c r="I4665" i="8"/>
  <c r="I3838" i="8"/>
  <c r="I5610" i="8"/>
  <c r="I3607" i="8"/>
  <c r="I5130" i="8"/>
  <c r="I3933" i="8"/>
  <c r="I5066" i="8"/>
  <c r="I3335" i="8"/>
  <c r="I2965" i="8"/>
  <c r="I3296" i="8"/>
  <c r="I5161" i="8"/>
  <c r="I2874" i="8"/>
  <c r="I4693" i="8"/>
  <c r="I5047" i="8"/>
  <c r="I5480" i="8"/>
  <c r="I3300" i="8"/>
  <c r="I5647" i="8"/>
  <c r="I5634" i="8"/>
  <c r="I5568" i="8"/>
  <c r="I3638" i="8"/>
  <c r="I3523" i="8"/>
  <c r="I3811" i="8"/>
  <c r="I3750" i="8"/>
  <c r="I3582" i="8"/>
  <c r="I5564" i="8"/>
  <c r="I5335" i="8"/>
  <c r="I4182" i="8"/>
  <c r="I5165" i="8"/>
  <c r="I4426" i="8"/>
  <c r="I5637" i="8"/>
  <c r="I4050" i="8"/>
  <c r="I4663" i="8"/>
  <c r="I2932" i="8"/>
  <c r="I5497" i="8"/>
  <c r="G3063" i="8"/>
  <c r="G3594" i="8"/>
  <c r="G3797" i="8"/>
  <c r="G5297" i="8"/>
  <c r="G4010" i="8"/>
  <c r="G5254" i="8"/>
  <c r="I4040" i="8"/>
  <c r="I3742" i="8"/>
  <c r="I4424" i="8"/>
  <c r="I3483" i="8"/>
  <c r="I5844" i="8"/>
  <c r="I3408" i="8"/>
  <c r="I5239" i="8"/>
  <c r="I4513" i="8"/>
  <c r="I5585" i="8"/>
  <c r="I3668" i="8"/>
  <c r="I2918" i="8"/>
  <c r="I3941" i="8"/>
  <c r="I4431" i="8"/>
  <c r="I3053" i="8"/>
  <c r="I4509" i="8"/>
  <c r="I5343" i="8"/>
  <c r="I4334" i="8"/>
  <c r="I4886" i="8"/>
  <c r="I4396" i="8"/>
  <c r="I3452" i="8"/>
  <c r="I4871" i="8"/>
  <c r="I4345" i="8"/>
  <c r="I4570" i="8"/>
  <c r="I5049" i="8"/>
  <c r="I3881" i="8"/>
  <c r="I3968" i="8"/>
  <c r="I3973" i="8"/>
  <c r="I4264" i="8"/>
  <c r="I3116" i="8"/>
  <c r="I4269" i="8"/>
  <c r="I5403" i="8"/>
  <c r="I4170" i="8"/>
  <c r="I3193" i="8"/>
  <c r="I4022" i="8"/>
  <c r="I4833" i="8"/>
  <c r="I4276" i="8"/>
  <c r="I4753" i="8"/>
  <c r="I3511" i="8"/>
  <c r="I3738" i="8"/>
  <c r="I5743" i="8"/>
  <c r="I3875" i="8"/>
  <c r="I5168" i="8"/>
  <c r="I2929" i="8"/>
  <c r="I4613" i="8"/>
  <c r="I4171" i="8"/>
  <c r="I5053" i="8"/>
  <c r="I5752" i="8"/>
  <c r="I3015" i="8"/>
  <c r="I4681" i="8"/>
  <c r="I4142" i="8"/>
  <c r="I4090" i="8"/>
  <c r="I3473" i="8"/>
  <c r="I4968" i="8"/>
  <c r="I4676" i="8"/>
  <c r="I3913" i="8"/>
  <c r="I3611" i="8"/>
  <c r="I4091" i="8"/>
  <c r="I3463" i="8"/>
  <c r="I4645" i="8"/>
  <c r="I4173" i="8"/>
  <c r="I3522" i="8"/>
  <c r="I3509" i="8"/>
  <c r="I3924" i="8"/>
  <c r="I4011" i="8"/>
  <c r="I3794" i="8"/>
  <c r="I4406" i="8"/>
  <c r="I3654" i="8"/>
  <c r="I5857" i="8"/>
  <c r="I4229" i="8"/>
  <c r="I5149" i="8"/>
  <c r="I3062" i="8"/>
  <c r="I5450" i="8"/>
  <c r="I4098" i="8"/>
  <c r="I5282" i="8"/>
  <c r="I4152" i="8"/>
  <c r="I2883" i="8"/>
  <c r="I3058" i="8"/>
  <c r="I4730" i="8"/>
  <c r="I4973" i="8"/>
  <c r="I3464" i="8"/>
  <c r="I5008" i="8"/>
  <c r="I4497" i="8"/>
  <c r="I4044" i="8"/>
  <c r="I5296" i="8"/>
  <c r="I4401" i="8"/>
  <c r="I3320" i="8"/>
  <c r="I5695" i="8"/>
  <c r="I5224" i="8"/>
  <c r="G2937" i="8"/>
  <c r="I3123" i="8"/>
  <c r="I5415" i="8"/>
  <c r="I5559" i="8"/>
  <c r="I4014" i="8"/>
  <c r="I3722" i="8"/>
  <c r="I5782" i="8"/>
  <c r="I4316" i="8"/>
  <c r="I3892" i="8"/>
  <c r="I5835" i="8"/>
  <c r="I4757" i="8"/>
  <c r="I4346" i="8"/>
  <c r="G4890" i="8"/>
  <c r="G3837" i="8"/>
  <c r="G2860" i="8"/>
  <c r="G4719" i="8"/>
  <c r="G3786" i="8"/>
  <c r="G5677" i="8"/>
  <c r="G5490" i="8"/>
  <c r="K5490" i="8" s="1"/>
  <c r="G3459" i="8"/>
  <c r="G4087" i="8"/>
  <c r="G3858" i="8"/>
  <c r="I4983" i="8"/>
  <c r="I4352" i="8"/>
  <c r="I5806" i="8"/>
  <c r="I5733" i="8"/>
  <c r="I5043" i="8"/>
  <c r="I3594" i="8"/>
  <c r="I3925" i="8"/>
  <c r="I4714" i="8"/>
  <c r="I5375" i="8"/>
  <c r="I4804" i="8"/>
  <c r="I5825" i="8"/>
  <c r="I2969" i="8"/>
  <c r="I3367" i="8"/>
  <c r="I3612" i="8"/>
  <c r="I5780" i="8"/>
  <c r="I3079" i="8"/>
  <c r="I3175" i="8"/>
  <c r="I5331" i="8"/>
  <c r="I5654" i="8"/>
  <c r="I4089" i="8"/>
  <c r="I3721" i="8"/>
  <c r="I5101" i="8"/>
  <c r="I5370" i="8"/>
  <c r="I4147" i="8"/>
  <c r="I2895" i="8"/>
  <c r="I4858" i="8"/>
  <c r="I4581" i="8"/>
  <c r="I3087" i="8"/>
  <c r="I3949" i="8"/>
  <c r="I5060" i="8"/>
  <c r="I4386" i="8"/>
  <c r="I3802" i="8"/>
  <c r="I5177" i="8"/>
  <c r="I5660" i="8"/>
  <c r="I4112" i="8"/>
  <c r="I3704" i="8"/>
  <c r="I3215" i="8"/>
  <c r="I4750" i="8"/>
  <c r="I4484" i="8"/>
  <c r="I5244" i="8"/>
  <c r="I3847" i="8"/>
  <c r="I5823" i="8"/>
  <c r="I3747" i="8"/>
  <c r="I3035" i="8"/>
  <c r="I4372" i="8"/>
  <c r="I5478" i="8"/>
  <c r="I3629" i="8"/>
  <c r="I4076" i="8"/>
  <c r="I5148" i="8"/>
  <c r="I3212" i="8"/>
  <c r="I4464" i="8"/>
  <c r="I5304" i="8"/>
  <c r="I3426" i="8"/>
  <c r="I4388" i="8"/>
  <c r="I5685" i="8"/>
  <c r="I4932" i="8"/>
  <c r="I5725" i="8"/>
  <c r="I2906" i="8"/>
  <c r="I4117" i="8"/>
  <c r="I3683" i="8"/>
  <c r="I3964" i="8"/>
  <c r="I4265" i="8"/>
  <c r="I4603" i="8"/>
  <c r="I5794" i="8"/>
  <c r="I3243" i="8"/>
  <c r="I4545" i="8"/>
  <c r="I4969" i="8"/>
  <c r="I3843" i="8"/>
  <c r="I3404" i="8"/>
  <c r="I5094" i="8"/>
  <c r="I3602" i="8"/>
  <c r="I3407" i="8"/>
  <c r="I4607" i="8"/>
  <c r="I5597" i="8"/>
  <c r="I4338" i="8"/>
  <c r="I3528" i="8"/>
  <c r="I2995" i="8"/>
  <c r="I5853" i="8"/>
  <c r="I4845" i="8"/>
  <c r="I5065" i="8"/>
  <c r="I5274" i="8"/>
  <c r="I3664" i="8"/>
  <c r="I4878" i="8"/>
  <c r="G5657" i="8"/>
  <c r="G4100" i="8"/>
  <c r="I3098" i="8"/>
  <c r="I5045" i="8"/>
  <c r="I4967" i="8"/>
  <c r="I3741" i="8"/>
  <c r="I3308" i="8"/>
  <c r="I4622" i="8"/>
  <c r="I4139" i="8"/>
  <c r="I5518" i="8"/>
  <c r="I5781" i="8"/>
  <c r="I4466" i="8"/>
  <c r="I4275" i="8"/>
  <c r="I3737" i="8"/>
  <c r="G4396" i="8"/>
  <c r="G5751" i="8"/>
  <c r="G4587" i="8"/>
  <c r="G4038" i="8"/>
  <c r="G5535" i="8"/>
  <c r="G4554" i="8"/>
  <c r="G4601" i="8"/>
  <c r="G4641" i="8"/>
  <c r="G4767" i="8"/>
  <c r="G4179" i="8"/>
  <c r="G3256" i="8"/>
  <c r="I2999" i="8"/>
  <c r="I4986" i="8"/>
  <c r="I4412" i="8"/>
  <c r="I3357" i="8"/>
  <c r="I3185" i="8"/>
  <c r="I3725" i="8"/>
  <c r="I3343" i="8"/>
  <c r="I5800" i="8"/>
  <c r="I5332" i="8"/>
  <c r="I3818" i="8"/>
  <c r="I5396" i="8"/>
  <c r="I3959" i="8"/>
  <c r="I5276" i="8"/>
  <c r="I2974" i="8"/>
  <c r="I5723" i="8"/>
  <c r="I3984" i="8"/>
  <c r="I3102" i="8"/>
  <c r="I5353" i="8"/>
  <c r="I5281" i="8"/>
  <c r="I5524" i="8"/>
  <c r="I4926" i="8"/>
  <c r="I2879" i="8"/>
  <c r="I5525" i="8"/>
  <c r="I3232" i="8"/>
  <c r="I5279" i="8"/>
  <c r="I3366" i="8"/>
  <c r="I4640" i="8"/>
  <c r="I3985" i="8"/>
  <c r="I3470" i="8"/>
  <c r="I4274" i="8"/>
  <c r="I4422" i="8"/>
  <c r="I4462" i="8"/>
  <c r="I3526" i="8"/>
  <c r="I4519" i="8"/>
  <c r="I5182" i="8"/>
  <c r="I4178" i="8"/>
  <c r="I4667" i="8"/>
  <c r="I2891" i="8"/>
  <c r="I5124" i="8"/>
  <c r="I5775" i="8"/>
  <c r="I5285" i="8"/>
  <c r="I3295" i="8"/>
  <c r="I4669" i="8"/>
  <c r="I4877" i="8"/>
  <c r="I3566" i="8"/>
  <c r="I5761" i="8"/>
  <c r="I3073" i="8"/>
  <c r="I2967" i="8"/>
  <c r="I4258" i="8"/>
  <c r="I5115" i="8"/>
  <c r="I3765" i="8"/>
  <c r="I5686" i="8"/>
  <c r="I3896" i="8"/>
  <c r="I3529" i="8"/>
  <c r="I5286" i="8"/>
  <c r="I2936" i="8"/>
  <c r="I5349" i="8"/>
  <c r="I4454" i="8"/>
  <c r="I5376" i="8"/>
  <c r="I5344" i="8"/>
  <c r="I3885" i="8"/>
  <c r="I3211" i="8"/>
  <c r="I4066" i="8"/>
  <c r="I3069" i="8"/>
  <c r="I3451" i="8"/>
  <c r="I3355" i="8"/>
  <c r="I5362" i="8"/>
  <c r="I3492" i="8"/>
  <c r="I4165" i="8"/>
  <c r="I3641" i="8"/>
  <c r="I5810" i="8"/>
  <c r="I4955" i="8"/>
  <c r="I3783" i="8"/>
  <c r="I4177" i="8"/>
  <c r="I5599" i="8"/>
  <c r="I5273" i="8"/>
  <c r="I5416" i="8"/>
  <c r="I4713" i="8"/>
  <c r="I3796" i="8"/>
  <c r="I4661" i="8"/>
  <c r="I5337" i="8"/>
  <c r="I2922" i="8"/>
  <c r="I3249" i="8"/>
  <c r="G5749" i="8"/>
  <c r="G3296" i="8"/>
  <c r="G3565" i="8"/>
  <c r="I3825" i="8"/>
  <c r="I3261" i="8"/>
  <c r="I4883" i="8"/>
  <c r="I4906" i="8"/>
  <c r="I3532" i="8"/>
  <c r="I3223" i="8"/>
  <c r="I2939" i="8"/>
  <c r="I5057" i="8"/>
  <c r="I3403" i="8"/>
  <c r="I5171" i="8"/>
  <c r="I3030" i="8"/>
  <c r="I4544" i="8"/>
  <c r="I3920" i="8"/>
  <c r="I5791" i="8"/>
  <c r="I4915" i="8"/>
  <c r="I4172" i="8"/>
  <c r="I5242" i="8"/>
  <c r="I4491" i="8"/>
  <c r="I4701" i="8"/>
  <c r="I4725" i="8"/>
  <c r="I4748" i="8"/>
  <c r="I4058" i="8"/>
  <c r="I3388" i="8"/>
  <c r="I4511" i="8"/>
  <c r="I4013" i="8"/>
  <c r="I5682" i="8"/>
  <c r="I3198" i="8"/>
  <c r="I4698" i="8"/>
  <c r="I4194" i="8"/>
  <c r="I4821" i="8"/>
  <c r="I3246" i="8"/>
  <c r="I5703" i="8"/>
  <c r="I4798" i="8"/>
  <c r="I5526" i="8"/>
  <c r="I5475" i="8"/>
  <c r="I3036" i="8"/>
  <c r="I3334" i="8"/>
  <c r="I3515" i="8"/>
  <c r="I3107" i="8"/>
  <c r="I4447" i="8"/>
  <c r="I4489" i="8"/>
  <c r="I5144" i="8"/>
  <c r="I3074" i="8"/>
  <c r="I5854" i="8"/>
  <c r="I4819" i="8"/>
  <c r="I3010" i="8"/>
  <c r="I5255" i="8"/>
  <c r="I3075" i="8"/>
  <c r="I4835" i="8"/>
  <c r="I5616" i="8"/>
  <c r="I5776" i="8"/>
  <c r="I3652" i="8"/>
  <c r="I5607" i="8"/>
  <c r="I5505" i="8"/>
  <c r="I3059" i="8"/>
  <c r="I3539" i="8"/>
  <c r="I4393" i="8"/>
  <c r="I3874" i="8"/>
  <c r="I5133" i="8"/>
  <c r="I3009" i="8"/>
  <c r="I2980" i="8"/>
  <c r="I3842" i="8"/>
  <c r="I3502" i="8"/>
  <c r="I3476" i="8"/>
  <c r="I5321" i="8"/>
  <c r="I3805" i="8"/>
  <c r="I5257" i="8"/>
  <c r="I2956" i="8"/>
  <c r="I4164" i="8"/>
  <c r="I3154" i="8"/>
  <c r="I4399" i="8"/>
  <c r="I5831" i="8"/>
  <c r="I5010" i="8"/>
  <c r="I3992" i="8"/>
  <c r="I5657" i="8"/>
  <c r="I4279" i="8"/>
  <c r="I4863" i="8"/>
  <c r="I5141" i="8"/>
  <c r="I4867" i="8"/>
  <c r="I4057" i="8"/>
  <c r="G4844" i="8"/>
  <c r="I3006" i="8"/>
  <c r="G4130" i="8"/>
  <c r="I4296" i="8"/>
  <c r="I3806" i="8"/>
  <c r="I5508" i="8"/>
  <c r="I5770" i="8"/>
  <c r="I4123" i="8"/>
  <c r="I3411" i="8"/>
  <c r="I4097" i="8"/>
  <c r="I4857" i="8"/>
  <c r="I3972" i="8"/>
  <c r="I3143" i="8"/>
  <c r="I3269" i="8"/>
  <c r="I3135" i="8"/>
  <c r="I5848" i="8"/>
  <c r="I5740" i="8"/>
  <c r="I2940" i="8"/>
  <c r="I4649" i="8"/>
  <c r="I5639" i="8"/>
  <c r="I3557" i="8"/>
  <c r="I4639" i="8"/>
  <c r="I4351" i="8"/>
  <c r="I5828" i="8"/>
  <c r="I4596" i="8"/>
  <c r="I3687" i="8"/>
  <c r="I4304" i="8"/>
  <c r="I5537" i="8"/>
  <c r="I3601" i="8"/>
  <c r="I5174" i="8"/>
  <c r="I5633" i="8"/>
  <c r="I5477" i="8"/>
  <c r="I3753" i="8"/>
  <c r="I3462" i="8"/>
  <c r="I4458" i="8"/>
  <c r="I3997" i="8"/>
  <c r="I4695" i="8"/>
  <c r="I5736" i="8"/>
  <c r="I4577" i="8"/>
  <c r="I5842" i="8"/>
  <c r="I4841" i="8"/>
  <c r="I3134" i="8"/>
  <c r="I3777" i="8"/>
  <c r="I4987" i="8"/>
  <c r="I4347" i="8"/>
  <c r="I5197" i="8"/>
  <c r="I5671" i="8"/>
  <c r="I4461" i="8"/>
  <c r="I5061" i="8"/>
  <c r="I5091" i="8"/>
  <c r="I4590" i="8"/>
  <c r="I4551" i="8"/>
  <c r="I5621" i="8"/>
  <c r="I5214" i="8"/>
  <c r="I4768" i="8"/>
  <c r="I5570" i="8"/>
  <c r="I5345" i="8"/>
  <c r="I3547" i="8"/>
  <c r="I3648" i="8"/>
  <c r="I5558" i="8"/>
  <c r="I4446" i="8"/>
  <c r="I5587" i="8"/>
  <c r="I5221" i="8"/>
  <c r="I4405" i="8"/>
  <c r="I4526" i="8"/>
  <c r="I5219" i="8"/>
  <c r="I4823" i="8"/>
  <c r="I5624" i="8"/>
  <c r="I5536" i="8"/>
  <c r="I4339" i="8"/>
  <c r="I3848" i="8"/>
  <c r="I4850" i="8"/>
  <c r="I3505" i="8"/>
  <c r="I3517" i="8"/>
  <c r="I3281" i="8"/>
  <c r="I4392" i="8"/>
  <c r="I3114" i="8"/>
  <c r="I5704" i="8"/>
  <c r="I3819" i="8"/>
  <c r="I4733" i="8"/>
  <c r="I5385" i="8"/>
  <c r="I3474" i="8"/>
  <c r="I3728" i="8"/>
  <c r="I4331" i="8"/>
  <c r="I3779" i="8"/>
  <c r="I3498" i="8"/>
  <c r="I5184" i="8"/>
  <c r="G3201" i="8"/>
  <c r="I5067" i="8"/>
  <c r="I4865" i="8"/>
  <c r="I5102" i="8"/>
  <c r="I3083" i="8"/>
  <c r="I4059" i="8"/>
  <c r="I3625" i="8"/>
  <c r="I2987" i="8"/>
  <c r="I4211" i="8"/>
  <c r="I4843" i="8"/>
  <c r="I3125" i="8"/>
  <c r="I4963" i="8"/>
  <c r="G2869" i="8"/>
  <c r="G3374" i="8"/>
  <c r="G5048" i="8"/>
  <c r="G3604" i="8"/>
  <c r="G4534" i="8"/>
  <c r="G4030" i="8"/>
  <c r="G3535" i="8"/>
  <c r="G3668" i="8"/>
  <c r="G3751" i="8"/>
  <c r="G3653" i="8"/>
  <c r="G4881" i="8"/>
  <c r="I5035" i="8"/>
  <c r="I4423" i="8"/>
  <c r="I5495" i="8"/>
  <c r="I4434" i="8"/>
  <c r="I4270" i="8"/>
  <c r="I3413" i="8"/>
  <c r="I3287" i="8"/>
  <c r="I3953" i="8"/>
  <c r="I5506" i="8"/>
  <c r="I5431" i="8"/>
  <c r="I5419" i="8"/>
  <c r="I5785" i="8"/>
  <c r="I4977" i="8"/>
  <c r="I4744" i="8"/>
  <c r="I5270" i="8"/>
  <c r="I4055" i="8"/>
  <c r="I3146" i="8"/>
  <c r="I4707" i="8"/>
  <c r="I5099" i="8"/>
  <c r="I4978" i="8"/>
  <c r="I3491" i="8"/>
  <c r="I3666" i="8"/>
  <c r="I5523" i="8"/>
  <c r="I4803" i="8"/>
  <c r="I4069" i="8"/>
  <c r="I4592" i="8"/>
  <c r="I5083" i="8"/>
  <c r="I3101" i="8"/>
  <c r="I5405" i="8"/>
  <c r="I3279" i="8"/>
  <c r="I5088" i="8"/>
  <c r="I5200" i="8"/>
  <c r="G4381" i="8"/>
  <c r="K4381" i="8" s="1"/>
  <c r="G4349" i="8"/>
  <c r="I4085" i="8"/>
  <c r="I5112" i="8"/>
  <c r="I3233" i="8"/>
  <c r="I3579" i="8"/>
  <c r="I5234" i="8"/>
  <c r="I4938" i="8"/>
  <c r="I3858" i="8"/>
  <c r="I5837" i="8"/>
  <c r="I5819" i="8"/>
  <c r="G5226" i="8"/>
  <c r="G5642" i="8"/>
  <c r="K5642" i="8" s="1"/>
  <c r="G4315" i="8"/>
  <c r="G4748" i="8"/>
  <c r="K4748" i="8" s="1"/>
  <c r="G5661" i="8"/>
  <c r="G3556" i="8"/>
  <c r="G3836" i="8"/>
  <c r="G5118" i="8"/>
  <c r="G4526" i="8"/>
  <c r="G3021" i="8"/>
  <c r="G3074" i="8"/>
  <c r="G3265" i="8"/>
  <c r="G3959" i="8"/>
  <c r="K3959" i="8" s="1"/>
  <c r="G3555" i="8"/>
  <c r="G5783" i="8"/>
  <c r="G2985" i="8"/>
  <c r="G3600" i="8"/>
  <c r="G3372" i="8"/>
  <c r="G5263" i="8"/>
  <c r="K5263" i="8" s="1"/>
  <c r="G5284" i="8"/>
  <c r="G5726" i="8"/>
  <c r="G5384" i="8"/>
  <c r="G5473" i="8"/>
  <c r="K5473" i="8" s="1"/>
  <c r="I5341" i="8"/>
  <c r="G4076" i="8"/>
  <c r="I3929" i="8"/>
  <c r="I3067" i="8"/>
  <c r="I4035" i="8"/>
  <c r="I4696" i="8"/>
  <c r="I5428" i="8"/>
  <c r="I3200" i="8"/>
  <c r="G3940" i="8"/>
  <c r="I3160" i="8"/>
  <c r="I3560" i="8"/>
  <c r="I4627" i="8"/>
  <c r="I3628" i="8"/>
  <c r="I5580" i="8"/>
  <c r="I4344" i="8"/>
  <c r="I4053" i="8"/>
  <c r="I3552" i="8"/>
  <c r="I5803" i="8"/>
  <c r="I4888" i="8"/>
  <c r="I4633" i="8"/>
  <c r="G3813" i="8"/>
  <c r="G4964" i="8"/>
  <c r="G5430" i="8"/>
  <c r="G5493" i="8"/>
  <c r="G4354" i="8"/>
  <c r="G5418" i="8"/>
  <c r="G3861" i="8"/>
  <c r="G2998" i="8"/>
  <c r="G3417" i="8"/>
  <c r="G5651" i="8"/>
  <c r="G4928" i="8"/>
  <c r="G2932" i="8"/>
  <c r="G4898" i="8"/>
  <c r="G5413" i="8"/>
  <c r="K5413" i="8" s="1"/>
  <c r="G2887" i="8"/>
  <c r="G4837" i="8"/>
  <c r="G4909" i="8"/>
  <c r="I4403" i="8"/>
  <c r="I3893" i="8"/>
  <c r="I4009" i="8"/>
  <c r="I4357" i="8"/>
  <c r="I4530" i="8"/>
  <c r="I4568" i="8"/>
  <c r="G3189" i="8"/>
  <c r="I3155" i="8"/>
  <c r="I5422" i="8"/>
  <c r="I3937" i="8"/>
  <c r="I3041" i="8"/>
  <c r="I3301" i="8"/>
  <c r="I4578" i="8"/>
  <c r="I5798" i="8"/>
  <c r="I5248" i="8"/>
  <c r="I3531" i="8"/>
  <c r="I4772" i="8"/>
  <c r="I5746" i="8"/>
  <c r="I3390" i="8"/>
  <c r="I3608" i="8"/>
  <c r="I4795" i="8"/>
  <c r="I4119" i="8"/>
  <c r="I5486" i="8"/>
  <c r="I3871" i="8"/>
  <c r="I4115" i="8"/>
  <c r="I4375" i="8"/>
  <c r="I3086" i="8"/>
  <c r="I4064" i="8"/>
  <c r="I3914" i="8"/>
  <c r="I4376" i="8"/>
  <c r="I5381" i="8"/>
  <c r="I3952" i="8"/>
  <c r="I3663" i="8"/>
  <c r="I3466" i="8"/>
  <c r="I4948" i="8"/>
  <c r="I5551" i="8"/>
  <c r="I5143" i="8"/>
  <c r="I3627" i="8"/>
  <c r="I4569" i="8"/>
  <c r="I5328" i="8"/>
  <c r="I5024" i="8"/>
  <c r="I5579" i="8"/>
  <c r="I4133" i="8"/>
  <c r="I5577" i="8"/>
  <c r="I3014" i="8"/>
  <c r="I4956" i="8"/>
  <c r="I3917" i="8"/>
  <c r="I4407" i="8"/>
  <c r="I4541" i="8"/>
  <c r="I5205" i="8"/>
  <c r="I4305" i="8"/>
  <c r="I3253" i="8"/>
  <c r="I3105" i="8"/>
  <c r="I3268" i="8"/>
  <c r="I4012" i="8"/>
  <c r="I4670" i="8"/>
  <c r="I3063" i="8"/>
  <c r="I5259" i="8"/>
  <c r="G5187" i="8"/>
  <c r="G4329" i="8"/>
  <c r="G4745" i="8"/>
  <c r="G5584" i="8"/>
  <c r="G5312" i="8"/>
  <c r="G5183" i="8"/>
  <c r="G4843" i="8"/>
  <c r="G4887" i="8"/>
  <c r="G3478" i="8"/>
  <c r="G3533" i="8"/>
  <c r="G5027" i="8"/>
  <c r="G2884" i="8"/>
  <c r="G5774" i="8"/>
  <c r="G4569" i="8"/>
  <c r="G5232" i="8"/>
  <c r="G4995" i="8"/>
  <c r="I4299" i="8"/>
  <c r="I5846" i="8"/>
  <c r="I5588" i="8"/>
  <c r="I3455" i="8"/>
  <c r="I4367" i="8"/>
  <c r="I3731" i="8"/>
  <c r="I5000" i="8"/>
  <c r="G3750" i="8"/>
  <c r="K3750" i="8" s="1"/>
  <c r="I3639" i="8"/>
  <c r="I4237" i="8"/>
  <c r="I5132" i="8"/>
  <c r="I5578" i="8"/>
  <c r="I2998" i="8"/>
  <c r="I3108" i="8"/>
  <c r="I4267" i="8"/>
  <c r="I5680" i="8"/>
  <c r="I5330" i="8"/>
  <c r="I5311" i="8"/>
  <c r="I4130" i="8"/>
  <c r="I5070" i="8"/>
  <c r="I2917" i="8"/>
  <c r="G4941" i="8"/>
  <c r="G4790" i="8"/>
  <c r="G4454" i="8"/>
  <c r="G4326" i="8"/>
  <c r="G3359" i="8"/>
  <c r="G4697" i="8"/>
  <c r="G3776" i="8"/>
  <c r="G3630" i="8"/>
  <c r="G5823" i="8"/>
  <c r="G3577" i="8"/>
  <c r="G5156" i="8"/>
  <c r="G4665" i="8"/>
  <c r="G3499" i="8"/>
  <c r="G4575" i="8"/>
  <c r="K4575" i="8" s="1"/>
  <c r="G4736" i="8"/>
  <c r="G5258" i="8"/>
  <c r="G3608" i="8"/>
  <c r="G5686" i="8"/>
  <c r="K5686" i="8" s="1"/>
  <c r="G3633" i="8"/>
  <c r="G4099" i="8"/>
  <c r="G4274" i="8"/>
  <c r="G4586" i="8"/>
  <c r="G3252" i="8"/>
  <c r="G4757" i="8"/>
  <c r="G2956" i="8"/>
  <c r="G4564" i="8"/>
  <c r="G4097" i="8"/>
  <c r="G5179" i="8"/>
  <c r="G4414" i="8"/>
  <c r="G4409" i="8"/>
  <c r="G4779" i="8"/>
  <c r="I3031" i="8"/>
  <c r="I3189" i="8"/>
  <c r="I5712" i="8"/>
  <c r="I4777" i="8"/>
  <c r="I4740" i="8"/>
  <c r="I5510" i="8"/>
  <c r="I5077" i="8"/>
  <c r="I3241" i="8"/>
  <c r="I4093" i="8"/>
  <c r="I3705" i="8"/>
  <c r="I3789" i="8"/>
  <c r="I5438" i="8"/>
  <c r="I5307" i="8"/>
  <c r="I5247" i="8"/>
  <c r="I5166" i="8"/>
  <c r="I3353" i="8"/>
  <c r="I4043" i="8"/>
  <c r="I2962" i="8"/>
  <c r="I3119" i="8"/>
  <c r="I3171" i="8"/>
  <c r="I4212" i="8"/>
  <c r="I5126" i="8"/>
  <c r="G5044" i="8"/>
  <c r="G4375" i="8"/>
  <c r="G5324" i="8"/>
  <c r="G4931" i="8"/>
  <c r="G4753" i="8"/>
  <c r="G5503" i="8"/>
  <c r="G3429" i="8"/>
  <c r="G3707" i="8"/>
  <c r="G5469" i="8"/>
  <c r="K5469" i="8" s="1"/>
  <c r="G3411" i="8"/>
  <c r="G5668" i="8"/>
  <c r="G4439" i="8"/>
  <c r="G3267" i="8"/>
  <c r="G5135" i="8"/>
  <c r="G4759" i="8"/>
  <c r="G3086" i="8"/>
  <c r="G3761" i="8"/>
  <c r="G5208" i="8"/>
  <c r="G5198" i="8"/>
  <c r="G3957" i="8"/>
  <c r="G3990" i="8"/>
  <c r="K3990" i="8" s="1"/>
  <c r="G3887" i="8"/>
  <c r="K3887" i="8" s="1"/>
  <c r="G4266" i="8"/>
  <c r="G4871" i="8"/>
  <c r="G4629" i="8"/>
  <c r="G3609" i="8"/>
  <c r="G5361" i="8"/>
  <c r="G4718" i="8"/>
  <c r="G3446" i="8"/>
  <c r="G5000" i="8"/>
  <c r="G5743" i="8"/>
  <c r="G3192" i="8"/>
  <c r="G4205" i="8"/>
  <c r="G3852" i="8"/>
  <c r="G3365" i="8"/>
  <c r="G2961" i="8"/>
  <c r="I2923" i="8"/>
  <c r="I5664" i="8"/>
  <c r="I5186" i="8"/>
  <c r="I3166" i="8"/>
  <c r="I5544" i="8"/>
  <c r="I5744" i="8"/>
  <c r="I3748" i="8"/>
  <c r="I4048" i="8"/>
  <c r="I4817" i="8"/>
  <c r="I5264" i="8"/>
  <c r="I4160" i="8"/>
  <c r="I5210" i="8"/>
  <c r="I4470" i="8"/>
  <c r="I3558" i="8"/>
  <c r="I4231" i="8"/>
  <c r="I3862" i="8"/>
  <c r="I3993" i="8"/>
  <c r="I5676" i="8"/>
  <c r="I2886" i="8"/>
  <c r="I3774" i="8"/>
  <c r="I4759" i="8"/>
  <c r="I3082" i="8"/>
  <c r="I5254" i="8"/>
  <c r="I5489" i="8"/>
  <c r="I3694" i="8"/>
  <c r="I4289" i="8"/>
  <c r="I4242" i="8"/>
  <c r="I2893" i="8"/>
  <c r="I4860" i="8"/>
  <c r="I5176" i="8"/>
  <c r="I3538" i="8"/>
  <c r="I5567" i="8"/>
  <c r="I3165" i="8"/>
  <c r="I3338" i="8"/>
  <c r="I4493" i="8"/>
  <c r="I5090" i="8"/>
  <c r="I4301" i="8"/>
  <c r="I4996" i="8"/>
  <c r="I5499" i="8"/>
  <c r="I2972" i="8"/>
  <c r="G4806" i="8"/>
  <c r="G3903" i="8"/>
  <c r="G5647" i="8"/>
  <c r="G3723" i="8"/>
  <c r="G3800" i="8"/>
  <c r="G3911" i="8"/>
  <c r="G4879" i="8"/>
  <c r="G5113" i="8"/>
  <c r="G3878" i="8"/>
  <c r="G3688" i="8"/>
  <c r="G3650" i="8"/>
  <c r="G5175" i="8"/>
  <c r="G3261" i="8"/>
  <c r="K3261" i="8" s="1"/>
  <c r="G3393" i="8"/>
  <c r="G3524" i="8"/>
  <c r="G4417" i="8"/>
  <c r="G5080" i="8"/>
  <c r="G3871" i="8"/>
  <c r="G5362" i="8"/>
  <c r="G4970" i="8"/>
  <c r="G4553" i="8"/>
  <c r="K4553" i="8" s="1"/>
  <c r="I4565" i="8"/>
  <c r="I4323" i="8"/>
  <c r="I5596" i="8"/>
  <c r="I4318" i="8"/>
  <c r="I4875" i="8"/>
  <c r="I5150" i="8"/>
  <c r="I4974" i="8"/>
  <c r="I4411" i="8"/>
  <c r="I3130" i="8"/>
  <c r="I4525" i="8"/>
  <c r="I4791" i="8"/>
  <c r="I5511" i="8"/>
  <c r="I3309" i="8"/>
  <c r="I5500" i="8"/>
  <c r="I3527" i="8"/>
  <c r="I4729" i="8"/>
  <c r="I4020" i="8"/>
  <c r="I3598" i="8"/>
  <c r="I3965" i="8"/>
  <c r="I5670" i="8"/>
  <c r="I3713" i="8"/>
  <c r="G5618" i="8"/>
  <c r="G5160" i="8"/>
  <c r="G4134" i="8"/>
  <c r="G5406" i="8"/>
  <c r="G4493" i="8"/>
  <c r="G4657" i="8"/>
  <c r="G4061" i="8"/>
  <c r="G4301" i="8"/>
  <c r="G4387" i="8"/>
  <c r="G3500" i="8"/>
  <c r="G4537" i="8"/>
  <c r="G3801" i="8"/>
  <c r="G4449" i="8"/>
  <c r="G3196" i="8"/>
  <c r="I4536" i="8"/>
  <c r="I4862" i="8"/>
  <c r="I3221" i="8"/>
  <c r="I4319" i="8"/>
  <c r="I4922" i="8"/>
  <c r="I4966" i="8"/>
  <c r="I4595" i="8"/>
  <c r="I4808" i="8"/>
  <c r="I5550" i="8"/>
  <c r="I4944" i="8"/>
  <c r="I3630" i="8"/>
  <c r="I4523" i="8"/>
  <c r="I3216" i="8"/>
  <c r="I2915" i="8"/>
  <c r="I4514" i="8"/>
  <c r="I4992" i="8"/>
  <c r="I3960" i="8"/>
  <c r="I2884" i="8"/>
  <c r="I3682" i="8"/>
  <c r="I3647" i="8"/>
  <c r="I5739" i="8"/>
  <c r="I4343" i="8"/>
  <c r="I5830" i="8"/>
  <c r="I4656" i="8"/>
  <c r="I4317" i="8"/>
  <c r="I4913" i="8"/>
  <c r="I5116" i="8"/>
  <c r="I3029" i="8"/>
  <c r="I3187" i="8"/>
  <c r="I4481" i="8"/>
  <c r="I4533" i="8"/>
  <c r="I3734" i="8"/>
  <c r="I5256" i="8"/>
  <c r="I3346" i="8"/>
  <c r="I5127" i="8"/>
  <c r="I3140" i="8"/>
  <c r="I3072" i="8"/>
  <c r="I3697" i="8"/>
  <c r="I4263" i="8"/>
  <c r="I5619" i="8"/>
  <c r="G4749" i="8"/>
  <c r="G4421" i="8"/>
  <c r="G5128" i="8"/>
  <c r="G3523" i="8"/>
  <c r="G5086" i="8"/>
  <c r="G4459" i="8"/>
  <c r="G3834" i="8"/>
  <c r="G3190" i="8"/>
  <c r="G5247" i="8"/>
  <c r="G4560" i="8"/>
  <c r="G4216" i="8"/>
  <c r="G3965" i="8"/>
  <c r="G4531" i="8"/>
  <c r="G3228" i="8"/>
  <c r="G5051" i="8"/>
  <c r="G3251" i="8"/>
  <c r="G5033" i="8"/>
  <c r="G5640" i="8"/>
  <c r="G5463" i="8"/>
  <c r="G5708" i="8"/>
  <c r="G5483" i="8"/>
  <c r="I3017" i="8"/>
  <c r="G3672" i="8"/>
  <c r="I5326" i="8"/>
  <c r="I4647" i="8"/>
  <c r="I3567" i="8"/>
  <c r="I5767" i="8"/>
  <c r="I3745" i="8"/>
  <c r="I5040" i="8"/>
  <c r="I5651" i="8"/>
  <c r="I4679" i="8"/>
  <c r="I4982" i="8"/>
  <c r="I4517" i="8"/>
  <c r="I5774" i="8"/>
  <c r="I3994" i="8"/>
  <c r="I4198" i="8"/>
  <c r="I3302" i="8"/>
  <c r="I3084" i="8"/>
  <c r="I3222" i="8"/>
  <c r="I4038" i="8"/>
  <c r="I5562" i="8"/>
  <c r="G4694" i="8"/>
  <c r="G4457" i="8"/>
  <c r="G4738" i="8"/>
  <c r="G4698" i="8"/>
  <c r="G4765" i="8"/>
  <c r="G3415" i="8"/>
  <c r="G3807" i="8"/>
  <c r="G2863" i="8"/>
  <c r="G5625" i="8"/>
  <c r="G3111" i="8"/>
  <c r="G4821" i="8"/>
  <c r="I3679" i="8"/>
  <c r="I5078" i="8"/>
  <c r="I3110" i="8"/>
  <c r="I3380" i="8"/>
  <c r="I4136" i="8"/>
  <c r="I5724" i="8"/>
  <c r="I4638" i="8"/>
  <c r="I4128" i="8"/>
  <c r="I4736" i="8"/>
  <c r="I5414" i="8"/>
  <c r="I4141" i="8"/>
  <c r="I3312" i="8"/>
  <c r="I5565" i="8"/>
  <c r="I3192" i="8"/>
  <c r="I3027" i="8"/>
  <c r="I3969" i="8"/>
  <c r="I3133" i="8"/>
  <c r="I2910" i="8"/>
  <c r="I5730" i="8"/>
  <c r="I3419" i="8"/>
  <c r="I3445" i="8"/>
  <c r="I3688" i="8"/>
  <c r="I4369" i="8"/>
  <c r="I4873" i="8"/>
  <c r="I5592" i="8"/>
  <c r="I3064" i="8"/>
  <c r="I4065" i="8"/>
  <c r="I4483" i="8"/>
  <c r="I3329" i="8"/>
  <c r="I3195" i="8"/>
  <c r="I4909" i="8"/>
  <c r="I2912" i="8"/>
  <c r="G4423" i="8"/>
  <c r="G5655" i="8"/>
  <c r="I4988" i="8"/>
  <c r="I5817" i="8"/>
  <c r="I4207" i="8"/>
  <c r="I2957" i="8"/>
  <c r="I4609" i="8"/>
  <c r="I2920" i="8"/>
  <c r="I5193" i="8"/>
  <c r="G4173" i="8"/>
  <c r="G4691" i="8"/>
  <c r="G4647" i="8"/>
  <c r="G4445" i="8"/>
  <c r="G5764" i="8"/>
  <c r="G3780" i="8"/>
  <c r="G4149" i="8"/>
  <c r="K4149" i="8" s="1"/>
  <c r="G2965" i="8"/>
  <c r="G3827" i="8"/>
  <c r="G5210" i="8"/>
  <c r="G4914" i="8"/>
  <c r="G4415" i="8"/>
  <c r="G5310" i="8"/>
  <c r="G4920" i="8"/>
  <c r="I3245" i="8"/>
  <c r="I5360" i="8"/>
  <c r="I3780" i="8"/>
  <c r="I3132" i="8"/>
  <c r="I4132" i="8"/>
  <c r="I5440" i="8"/>
  <c r="I3448" i="8"/>
  <c r="I4558" i="8"/>
  <c r="I4095" i="8"/>
  <c r="I5715" i="8"/>
  <c r="I4254" i="8"/>
  <c r="I4400" i="8"/>
  <c r="I4999" i="8"/>
  <c r="I3518" i="8"/>
  <c r="I4083" i="8"/>
  <c r="I3488" i="8"/>
  <c r="I4398" i="8"/>
  <c r="I5807" i="8"/>
  <c r="I5453" i="8"/>
  <c r="I2963" i="8"/>
  <c r="I5833" i="8"/>
  <c r="G4976" i="8"/>
  <c r="G5646" i="8"/>
  <c r="G3051" i="8"/>
  <c r="G4529" i="8"/>
  <c r="G2871" i="8"/>
  <c r="G5424" i="8"/>
  <c r="G3309" i="8"/>
  <c r="G3952" i="8"/>
  <c r="G5372" i="8"/>
  <c r="G4195" i="8"/>
  <c r="G5533" i="8"/>
  <c r="G5501" i="8"/>
  <c r="G4675" i="8"/>
  <c r="G4395" i="8"/>
  <c r="G5286" i="8"/>
  <c r="G4593" i="8"/>
  <c r="G3161" i="8"/>
  <c r="G3091" i="8"/>
  <c r="G3168" i="8"/>
  <c r="K3168" i="8" s="1"/>
  <c r="G3863" i="8"/>
  <c r="G5611" i="8"/>
  <c r="I5280" i="8"/>
  <c r="G3913" i="8"/>
  <c r="I4549" i="8"/>
  <c r="I3088" i="8"/>
  <c r="I4293" i="8"/>
  <c r="I5706" i="8"/>
  <c r="I4674" i="8"/>
  <c r="I3719" i="8"/>
  <c r="I4735" i="8"/>
  <c r="I4337" i="8"/>
  <c r="I4379" i="8"/>
  <c r="I4632" i="8"/>
  <c r="I3358" i="8"/>
  <c r="I5100" i="8"/>
  <c r="I4697" i="8"/>
  <c r="I5086" i="8"/>
  <c r="I4856" i="8"/>
  <c r="I5448" i="8"/>
  <c r="I2945" i="8"/>
  <c r="I3743" i="8"/>
  <c r="I4787" i="8"/>
  <c r="I3126" i="8"/>
  <c r="G4635" i="8"/>
  <c r="K4635" i="8" s="1"/>
  <c r="I4770" i="8"/>
  <c r="I4314" i="8"/>
  <c r="I3706" i="8"/>
  <c r="I3827" i="8"/>
  <c r="I3833" i="8"/>
  <c r="I5372" i="8"/>
  <c r="I4236" i="8"/>
  <c r="I4024" i="8"/>
  <c r="I3471" i="8"/>
  <c r="I3568" i="8"/>
  <c r="I5059" i="8"/>
  <c r="I4433" i="8"/>
  <c r="I4221" i="8"/>
  <c r="I4874" i="8"/>
  <c r="I5790" i="8"/>
  <c r="G3155" i="8"/>
  <c r="G4494" i="8"/>
  <c r="G4138" i="8"/>
  <c r="G3260" i="8"/>
  <c r="G3126" i="8"/>
  <c r="G3003" i="8"/>
  <c r="G4190" i="8"/>
  <c r="G2939" i="8"/>
  <c r="G5104" i="8"/>
  <c r="G5220" i="8"/>
  <c r="G5666" i="8"/>
  <c r="G3428" i="8"/>
  <c r="I3205" i="8"/>
  <c r="I4543" i="8"/>
  <c r="I4435" i="8"/>
  <c r="I3219" i="8"/>
  <c r="I3508" i="8"/>
  <c r="I5358" i="8"/>
  <c r="I5442" i="8"/>
  <c r="I4224" i="8"/>
  <c r="G3663" i="8"/>
  <c r="G4760" i="8"/>
  <c r="G3936" i="8"/>
  <c r="G4385" i="8"/>
  <c r="G3713" i="8"/>
  <c r="G2967" i="8"/>
  <c r="K2967" i="8" s="1"/>
  <c r="G3953" i="8"/>
  <c r="G4839" i="8"/>
  <c r="G3728" i="8"/>
  <c r="G4054" i="8"/>
  <c r="G5690" i="8"/>
  <c r="I5702" i="8"/>
  <c r="I2902" i="8"/>
  <c r="I5818" i="8"/>
  <c r="I3618" i="8"/>
  <c r="I5072" i="8"/>
  <c r="I3733" i="8"/>
  <c r="I5253" i="8"/>
  <c r="I5677" i="8"/>
  <c r="I4954" i="8"/>
  <c r="I4754" i="8"/>
  <c r="I5462" i="8"/>
  <c r="I4463" i="8"/>
  <c r="G4230" i="8"/>
  <c r="G3673" i="8"/>
  <c r="G4726" i="8"/>
  <c r="G5004" i="8"/>
  <c r="G4453" i="8"/>
  <c r="G4778" i="8"/>
  <c r="G5216" i="8"/>
  <c r="G5267" i="8"/>
  <c r="G4525" i="8"/>
  <c r="G4006" i="8"/>
  <c r="G4460" i="8"/>
  <c r="G4258" i="8"/>
  <c r="G2942" i="8"/>
  <c r="K2942" i="8" s="1"/>
  <c r="G3235" i="8"/>
  <c r="G3386" i="8"/>
  <c r="G3679" i="8"/>
  <c r="G3719" i="8"/>
  <c r="G3904" i="8"/>
  <c r="G4052" i="8"/>
  <c r="G5177" i="8"/>
  <c r="K5177" i="8" s="1"/>
  <c r="G4950" i="8"/>
  <c r="G5710" i="8"/>
  <c r="G4803" i="8"/>
  <c r="G2990" i="8"/>
  <c r="G3272" i="8"/>
  <c r="G3502" i="8"/>
  <c r="G4060" i="8"/>
  <c r="G4625" i="8"/>
  <c r="G4621" i="8"/>
  <c r="G4946" i="8"/>
  <c r="G5576" i="8"/>
  <c r="G5268" i="8"/>
  <c r="G5746" i="8"/>
  <c r="G5767" i="8"/>
  <c r="G3445" i="8"/>
  <c r="K3445" i="8" s="1"/>
  <c r="G3414" i="8"/>
  <c r="G4062" i="8"/>
  <c r="G4085" i="8"/>
  <c r="K4085" i="8" s="1"/>
  <c r="G4762" i="8"/>
  <c r="G4514" i="8"/>
  <c r="G5639" i="8"/>
  <c r="G4386" i="8"/>
  <c r="G5850" i="8"/>
  <c r="G2922" i="8"/>
  <c r="G3316" i="8"/>
  <c r="G3218" i="8"/>
  <c r="G3419" i="8"/>
  <c r="G4120" i="8"/>
  <c r="G4666" i="8"/>
  <c r="G5371" i="8"/>
  <c r="G5448" i="8"/>
  <c r="G5067" i="8"/>
  <c r="G4929" i="8"/>
  <c r="G3130" i="8"/>
  <c r="G3935" i="8"/>
  <c r="G4241" i="8"/>
  <c r="G5152" i="8"/>
  <c r="G5129" i="8"/>
  <c r="G5006" i="8"/>
  <c r="G4447" i="8"/>
  <c r="G5580" i="8"/>
  <c r="G5405" i="8"/>
  <c r="G5389" i="8"/>
  <c r="G3095" i="8"/>
  <c r="G5182" i="8"/>
  <c r="G3741" i="8"/>
  <c r="G4471" i="8"/>
  <c r="K4471" i="8" s="1"/>
  <c r="G3174" i="8"/>
  <c r="G3536" i="8"/>
  <c r="G4193" i="8"/>
  <c r="G5219" i="8"/>
  <c r="K5219" i="8" s="1"/>
  <c r="G5478" i="8"/>
  <c r="G5447" i="8"/>
  <c r="G5157" i="8"/>
  <c r="G5724" i="8"/>
  <c r="I5630" i="8"/>
  <c r="I4051" i="8"/>
  <c r="I5840" i="8"/>
  <c r="I4576" i="8"/>
  <c r="I4430" i="8"/>
  <c r="I5777" i="8"/>
  <c r="I3854" i="8"/>
  <c r="I3184" i="8"/>
  <c r="I3926" i="8"/>
  <c r="I4253" i="8"/>
  <c r="I3115" i="8"/>
  <c r="I4985" i="8"/>
  <c r="I4830" i="8"/>
  <c r="I2946" i="8"/>
  <c r="I5104" i="8"/>
  <c r="I5299" i="8"/>
  <c r="I5612" i="8"/>
  <c r="I4378" i="8"/>
  <c r="G5616" i="8"/>
  <c r="G3392" i="8"/>
  <c r="G5552" i="8"/>
  <c r="G3028" i="8"/>
  <c r="I5787" i="8"/>
  <c r="I3830" i="8"/>
  <c r="I2878" i="8"/>
  <c r="I3844" i="8"/>
  <c r="I4026" i="8"/>
  <c r="I5659" i="8"/>
  <c r="I5009" i="8"/>
  <c r="G5480" i="8"/>
  <c r="G4055" i="8"/>
  <c r="G5072" i="8"/>
  <c r="G4399" i="8"/>
  <c r="G3490" i="8"/>
  <c r="G4001" i="8"/>
  <c r="G4401" i="8"/>
  <c r="G4238" i="8"/>
  <c r="K4238" i="8" s="1"/>
  <c r="G3716" i="8"/>
  <c r="G5024" i="8"/>
  <c r="G4739" i="8"/>
  <c r="I2989" i="8"/>
  <c r="I3660" i="8"/>
  <c r="I4520" i="8"/>
  <c r="I4573" i="8"/>
  <c r="G4662" i="8"/>
  <c r="I4150" i="8"/>
  <c r="I3870" i="8"/>
  <c r="I2943" i="8"/>
  <c r="I3339" i="8"/>
  <c r="I3103" i="8"/>
  <c r="I5075" i="8"/>
  <c r="I3005" i="8"/>
  <c r="G4184" i="8"/>
  <c r="G3975" i="8"/>
  <c r="G3927" i="8"/>
  <c r="G5488" i="8"/>
  <c r="G4732" i="8"/>
  <c r="G5338" i="8"/>
  <c r="G4935" i="8"/>
  <c r="G3409" i="8"/>
  <c r="G2966" i="8"/>
  <c r="G3567" i="8"/>
  <c r="G5736" i="8"/>
  <c r="G3584" i="8"/>
  <c r="G3632" i="8"/>
  <c r="K3632" i="8" s="1"/>
  <c r="G4160" i="8"/>
  <c r="G5421" i="8"/>
  <c r="G3060" i="8"/>
  <c r="G4984" i="8"/>
  <c r="G3958" i="8"/>
  <c r="G3426" i="8"/>
  <c r="G3232" i="8"/>
  <c r="G3442" i="8"/>
  <c r="G3088" i="8"/>
  <c r="G2978" i="8"/>
  <c r="G5794" i="8"/>
  <c r="G3468" i="8"/>
  <c r="G5266" i="8"/>
  <c r="G3545" i="8"/>
  <c r="G4947" i="8"/>
  <c r="G5660" i="8"/>
  <c r="G2914" i="8"/>
  <c r="G3859" i="8"/>
  <c r="G4961" i="8"/>
  <c r="G4538" i="8"/>
  <c r="G3012" i="8"/>
  <c r="G5700" i="8"/>
  <c r="G5158" i="8"/>
  <c r="G5031" i="8"/>
  <c r="G4795" i="8"/>
  <c r="G3914" i="8"/>
  <c r="G5458" i="8"/>
  <c r="G4752" i="8"/>
  <c r="G5189" i="8"/>
  <c r="G5202" i="8"/>
  <c r="G3164" i="8"/>
  <c r="G3167" i="8"/>
  <c r="G3132" i="8"/>
  <c r="G3510" i="8"/>
  <c r="G4176" i="8"/>
  <c r="K4176" i="8" s="1"/>
  <c r="G4150" i="8"/>
  <c r="G4845" i="8"/>
  <c r="G4577" i="8"/>
  <c r="G4969" i="8"/>
  <c r="G5364" i="8"/>
  <c r="G3885" i="8"/>
  <c r="G2882" i="8"/>
  <c r="G3306" i="8"/>
  <c r="G3379" i="8"/>
  <c r="G4152" i="8"/>
  <c r="G4853" i="8"/>
  <c r="G4747" i="8"/>
  <c r="G5228" i="8"/>
  <c r="G5001" i="8"/>
  <c r="G5456" i="8"/>
  <c r="G5550" i="8"/>
  <c r="G2938" i="8"/>
  <c r="G3314" i="8"/>
  <c r="G3348" i="8"/>
  <c r="G3342" i="8"/>
  <c r="G4278" i="8"/>
  <c r="K4278" i="8" s="1"/>
  <c r="G4533" i="8"/>
  <c r="G4729" i="8"/>
  <c r="G4841" i="8"/>
  <c r="G4474" i="8"/>
  <c r="G5091" i="8"/>
  <c r="G2915" i="8"/>
  <c r="G3162" i="8"/>
  <c r="G3622" i="8"/>
  <c r="G4022" i="8"/>
  <c r="G4545" i="8"/>
  <c r="G4799" i="8"/>
  <c r="G4103" i="8"/>
  <c r="G5600" i="8"/>
  <c r="G5718" i="8"/>
  <c r="G3037" i="8"/>
  <c r="G3406" i="8"/>
  <c r="G3387" i="8"/>
  <c r="G4777" i="8"/>
  <c r="G5052" i="8"/>
  <c r="G4685" i="8"/>
  <c r="G4876" i="8"/>
  <c r="G5699" i="8"/>
  <c r="G5077" i="8"/>
  <c r="G5230" i="8"/>
  <c r="G5103" i="8"/>
  <c r="G2881" i="8"/>
  <c r="G5153" i="8"/>
  <c r="G3699" i="8"/>
  <c r="G3344" i="8"/>
  <c r="G2989" i="8"/>
  <c r="G3997" i="8"/>
  <c r="G4158" i="8"/>
  <c r="G5376" i="8"/>
  <c r="G5854" i="8"/>
  <c r="G5176" i="8"/>
  <c r="G5525" i="8"/>
  <c r="G5322" i="8"/>
  <c r="G4975" i="8"/>
  <c r="G4960" i="8"/>
  <c r="G3756" i="8"/>
  <c r="G4372" i="8"/>
  <c r="G4651" i="8"/>
  <c r="G4655" i="8"/>
  <c r="G2916" i="8"/>
  <c r="I3350" i="8"/>
  <c r="I5656" i="8"/>
  <c r="I5037" i="8"/>
  <c r="I5827" i="8"/>
  <c r="I3472" i="8"/>
  <c r="I3169" i="8"/>
  <c r="I3395" i="8"/>
  <c r="I4814" i="8"/>
  <c r="I4124" i="8"/>
  <c r="I3769" i="8"/>
  <c r="I5229" i="8"/>
  <c r="I5312" i="8"/>
  <c r="I5136" i="8"/>
  <c r="I3230" i="8"/>
  <c r="I4104" i="8"/>
  <c r="I5201" i="8"/>
  <c r="I4473" i="8"/>
  <c r="I3782" i="8"/>
  <c r="G5608" i="8"/>
  <c r="G5304" i="8"/>
  <c r="G4252" i="8"/>
  <c r="G3587" i="8"/>
  <c r="G3324" i="8"/>
  <c r="G5383" i="8"/>
  <c r="G5277" i="8"/>
  <c r="G4689" i="8"/>
  <c r="I5181" i="8"/>
  <c r="I3402" i="8"/>
  <c r="G3880" i="8"/>
  <c r="I5387" i="8"/>
  <c r="I4829" i="8"/>
  <c r="I4685" i="8"/>
  <c r="I3460" i="8"/>
  <c r="I3991" i="8"/>
  <c r="I3895" i="8"/>
  <c r="I4911" i="8"/>
  <c r="G3910" i="8"/>
  <c r="G4425" i="8"/>
  <c r="G4683" i="8"/>
  <c r="K4683" i="8" s="1"/>
  <c r="G4880" i="8"/>
  <c r="G3621" i="8"/>
  <c r="G4932" i="8"/>
  <c r="G3247" i="8"/>
  <c r="G3493" i="8"/>
  <c r="G4169" i="8"/>
  <c r="G3263" i="8"/>
  <c r="I5216" i="8"/>
  <c r="I3670" i="8"/>
  <c r="I4542" i="8"/>
  <c r="I3852" i="8"/>
  <c r="I4474" i="8"/>
  <c r="I4436" i="8"/>
  <c r="I5183" i="8"/>
  <c r="I5409" i="8"/>
  <c r="I5604" i="8"/>
  <c r="I3707" i="8"/>
  <c r="I4801" i="8"/>
  <c r="I3866" i="8"/>
  <c r="I5155" i="8"/>
  <c r="G3753" i="8"/>
  <c r="G5288" i="8"/>
  <c r="G5357" i="8"/>
  <c r="G5653" i="8"/>
  <c r="G5674" i="8"/>
  <c r="G5425" i="8"/>
  <c r="G3942" i="8"/>
  <c r="G3289" i="8"/>
  <c r="G3743" i="8"/>
  <c r="G3185" i="8"/>
  <c r="G5217" i="8"/>
  <c r="G5404" i="8"/>
  <c r="G4626" i="8"/>
  <c r="G4536" i="8"/>
  <c r="G2963" i="8"/>
  <c r="G2994" i="8"/>
  <c r="I4145" i="8"/>
  <c r="I5668" i="8"/>
  <c r="I4532" i="8"/>
  <c r="I4127" i="8"/>
  <c r="I3375" i="8"/>
  <c r="I5509" i="8"/>
  <c r="I3758" i="8"/>
  <c r="I3554" i="8"/>
  <c r="I5673" i="8"/>
  <c r="I5410" i="8"/>
  <c r="I4444" i="8"/>
  <c r="I4630" i="8"/>
  <c r="I3785" i="8"/>
  <c r="I4184" i="8"/>
  <c r="G4948" i="8"/>
  <c r="G4328" i="8"/>
  <c r="G3187" i="8"/>
  <c r="G3313" i="8"/>
  <c r="G4269" i="8"/>
  <c r="G3573" i="8"/>
  <c r="G5392" i="8"/>
  <c r="I3820" i="8"/>
  <c r="I4181" i="8"/>
  <c r="I4241" i="8"/>
  <c r="I4780" i="8"/>
  <c r="I4072" i="8"/>
  <c r="G4628" i="8"/>
  <c r="I2950" i="8"/>
  <c r="I4033" i="8"/>
  <c r="I3781" i="8"/>
  <c r="I4217" i="8"/>
  <c r="G3599" i="8"/>
  <c r="G3884" i="8"/>
  <c r="G3466" i="8"/>
  <c r="G4936" i="8"/>
  <c r="G3119" i="8"/>
  <c r="I5759" i="8"/>
  <c r="I3599" i="8"/>
  <c r="I5319" i="8"/>
  <c r="I5265" i="8"/>
  <c r="I3422" i="8"/>
  <c r="I4125" i="8"/>
  <c r="I2954" i="8"/>
  <c r="I5572" i="8"/>
  <c r="I5529" i="8"/>
  <c r="I5114" i="8"/>
  <c r="I3904" i="8"/>
  <c r="I4277" i="8"/>
  <c r="I2992" i="8"/>
  <c r="I4703" i="8"/>
  <c r="G4126" i="8"/>
  <c r="G5578" i="8"/>
  <c r="G2970" i="8"/>
  <c r="G4924" i="8"/>
  <c r="G3447" i="8"/>
  <c r="G4467" i="8"/>
  <c r="G3638" i="8"/>
  <c r="G5579" i="8"/>
  <c r="G2919" i="8"/>
  <c r="G4744" i="8"/>
  <c r="G3588" i="8"/>
  <c r="G5028" i="8"/>
  <c r="G3090" i="8"/>
  <c r="G3150" i="8"/>
  <c r="G3531" i="8"/>
  <c r="G3540" i="8"/>
  <c r="G3686" i="8"/>
  <c r="G3106" i="8"/>
  <c r="G3259" i="8"/>
  <c r="G5237" i="8"/>
  <c r="G3702" i="8"/>
  <c r="G3520" i="8"/>
  <c r="G3381" i="8"/>
  <c r="G4089" i="8"/>
  <c r="G3275" i="8"/>
  <c r="G5631" i="8"/>
  <c r="G3255" i="8"/>
  <c r="G3516" i="8"/>
  <c r="G4925" i="8"/>
  <c r="G3085" i="8"/>
  <c r="G5541" i="8"/>
  <c r="G3408" i="8"/>
  <c r="G5808" i="8"/>
  <c r="G3585" i="8"/>
  <c r="G5517" i="8"/>
  <c r="G5621" i="8"/>
  <c r="G5760" i="8"/>
  <c r="G5471" i="8"/>
  <c r="G4599" i="8"/>
  <c r="G5792" i="8"/>
  <c r="K5792" i="8" s="1"/>
  <c r="G5122" i="8"/>
  <c r="G4290" i="8"/>
  <c r="G5778" i="8"/>
  <c r="K5778" i="8" s="1"/>
  <c r="I4642" i="8"/>
  <c r="I3537" i="8"/>
  <c r="I2986" i="8"/>
  <c r="I2930" i="8"/>
  <c r="I3948" i="8"/>
  <c r="I5575" i="8"/>
  <c r="I3121" i="8"/>
  <c r="I4451" i="8"/>
  <c r="I5583" i="8"/>
  <c r="I3120" i="8"/>
  <c r="I5128" i="8"/>
  <c r="I4621" i="8"/>
  <c r="I3434" i="8"/>
  <c r="I3821" i="8"/>
  <c r="I4588" i="8"/>
  <c r="I4180" i="8"/>
  <c r="G2973" i="8"/>
  <c r="G2911" i="8"/>
  <c r="G2875" i="8"/>
  <c r="I3373" i="8"/>
  <c r="I5096" i="8"/>
  <c r="I5443" i="8"/>
  <c r="I5789" i="8"/>
  <c r="I5748" i="8"/>
  <c r="I4721" i="8"/>
  <c r="G4297" i="8"/>
  <c r="G5475" i="8"/>
  <c r="G3020" i="8"/>
  <c r="G5300" i="8"/>
  <c r="G5610" i="8"/>
  <c r="G2866" i="8"/>
  <c r="G3529" i="8"/>
  <c r="G3186" i="8"/>
  <c r="G3035" i="8"/>
  <c r="G5688" i="8"/>
  <c r="G4796" i="8"/>
  <c r="G4649" i="8"/>
  <c r="G5470" i="8"/>
  <c r="I5814" i="8"/>
  <c r="I3938" i="8"/>
  <c r="I3510" i="8"/>
  <c r="I4719" i="8"/>
  <c r="I3999" i="8"/>
  <c r="I4086" i="8"/>
  <c r="I5303" i="8"/>
  <c r="I4881" i="8"/>
  <c r="I5594" i="8"/>
  <c r="I3260" i="8"/>
  <c r="I3586" i="8"/>
  <c r="I4738" i="8"/>
  <c r="G4392" i="8"/>
  <c r="G3822" i="8"/>
  <c r="G3170" i="8"/>
  <c r="G3848" i="8"/>
  <c r="G5221" i="8"/>
  <c r="G4352" i="8"/>
  <c r="G4307" i="8"/>
  <c r="G3375" i="8"/>
  <c r="G5043" i="8"/>
  <c r="G4516" i="8"/>
  <c r="G4492" i="8"/>
  <c r="G3875" i="8"/>
  <c r="G5403" i="8"/>
  <c r="G4035" i="8"/>
  <c r="G2895" i="8"/>
  <c r="G3134" i="8"/>
  <c r="G3534" i="8"/>
  <c r="G3792" i="8"/>
  <c r="G4135" i="8"/>
  <c r="G4609" i="8"/>
  <c r="G4945" i="8"/>
  <c r="G4982" i="8"/>
  <c r="G5766" i="8"/>
  <c r="G5614" i="8"/>
  <c r="G4637" i="8"/>
  <c r="G2924" i="8"/>
  <c r="G3477" i="8"/>
  <c r="G3450" i="8"/>
  <c r="G3943" i="8"/>
  <c r="G3283" i="8"/>
  <c r="G4794" i="8"/>
  <c r="G5123" i="8"/>
  <c r="G4808" i="8"/>
  <c r="G5386" i="8"/>
  <c r="G4129" i="8"/>
  <c r="G3017" i="8"/>
  <c r="G3315" i="8"/>
  <c r="G3971" i="8"/>
  <c r="G4248" i="8"/>
  <c r="G3413" i="8"/>
  <c r="G5130" i="8"/>
  <c r="G3355" i="8"/>
  <c r="G5132" i="8"/>
  <c r="G5558" i="8"/>
  <c r="G2862" i="8"/>
  <c r="G3052" i="8"/>
  <c r="G2892" i="8"/>
  <c r="G3421" i="8"/>
  <c r="G4155" i="8"/>
  <c r="G3839" i="8"/>
  <c r="G5058" i="8"/>
  <c r="G5244" i="8"/>
  <c r="G5010" i="8"/>
  <c r="G5370" i="8"/>
  <c r="G3022" i="8"/>
  <c r="G3427" i="8"/>
  <c r="G4070" i="8"/>
  <c r="G5138" i="8"/>
  <c r="G5147" i="8"/>
  <c r="G5568" i="8"/>
  <c r="G4787" i="8"/>
  <c r="G5613" i="8"/>
  <c r="G4893" i="8"/>
  <c r="G3731" i="8"/>
  <c r="G3617" i="8"/>
  <c r="G3690" i="8"/>
  <c r="G4648" i="8"/>
  <c r="G3101" i="8"/>
  <c r="G2988" i="8"/>
  <c r="G3180" i="8"/>
  <c r="K3180" i="8" s="1"/>
  <c r="G3980" i="8"/>
  <c r="G4136" i="8"/>
  <c r="G4237" i="8"/>
  <c r="G5337" i="8"/>
  <c r="G4522" i="8"/>
  <c r="G5054" i="8"/>
  <c r="G5443" i="8"/>
  <c r="G4847" i="8"/>
  <c r="G4332" i="8"/>
  <c r="G2957" i="8"/>
  <c r="G3336" i="8"/>
  <c r="G3331" i="8"/>
  <c r="G3714" i="8"/>
  <c r="G4943" i="8"/>
  <c r="G3068" i="8"/>
  <c r="G3100" i="8"/>
  <c r="G3982" i="8"/>
  <c r="G4835" i="8"/>
  <c r="G5512" i="8"/>
  <c r="G5212" i="8"/>
  <c r="G4988" i="8"/>
  <c r="G5555" i="8"/>
  <c r="G5612" i="8"/>
  <c r="G4671" i="8"/>
  <c r="G4631" i="8"/>
  <c r="G5492" i="8"/>
  <c r="G5047" i="8"/>
  <c r="K5047" i="8" s="1"/>
  <c r="G3105" i="8"/>
  <c r="G3360" i="8"/>
  <c r="G3108" i="8"/>
  <c r="G3492" i="8"/>
  <c r="G4114" i="8"/>
  <c r="G3787" i="8"/>
  <c r="G4642" i="8"/>
  <c r="G3823" i="8"/>
  <c r="G5204" i="8"/>
  <c r="G4735" i="8"/>
  <c r="G5015" i="8"/>
  <c r="G4495" i="8"/>
  <c r="G3581" i="8"/>
  <c r="G2971" i="8"/>
  <c r="G3243" i="8"/>
  <c r="G5278" i="8"/>
  <c r="G3631" i="8"/>
  <c r="G3423" i="8"/>
  <c r="G5548" i="8"/>
  <c r="I3257" i="8"/>
  <c r="I3556" i="8"/>
  <c r="I3326" i="8"/>
  <c r="I2951" i="8"/>
  <c r="I5287" i="8"/>
  <c r="I5757" i="8"/>
  <c r="G5155" i="8"/>
  <c r="I3435" i="8"/>
  <c r="I3908" i="8"/>
  <c r="G5056" i="8"/>
  <c r="G3044" i="8"/>
  <c r="G3991" i="8"/>
  <c r="K3991" i="8" s="1"/>
  <c r="I3066" i="8"/>
  <c r="I2876" i="8"/>
  <c r="I5516" i="8"/>
  <c r="G4761" i="8"/>
  <c r="G3879" i="8"/>
  <c r="G5139" i="8"/>
  <c r="G3041" i="8"/>
  <c r="G3543" i="8"/>
  <c r="G3242" i="8"/>
  <c r="G3697" i="8"/>
  <c r="G4117" i="8"/>
  <c r="G4602" i="8"/>
  <c r="G5316" i="8"/>
  <c r="G5419" i="8"/>
  <c r="G2903" i="8"/>
  <c r="G3518" i="8"/>
  <c r="G4127" i="8"/>
  <c r="G4859" i="8"/>
  <c r="G4705" i="8"/>
  <c r="G5562" i="8"/>
  <c r="G5211" i="8"/>
  <c r="G3350" i="8"/>
  <c r="G3847" i="8"/>
  <c r="G4159" i="8"/>
  <c r="G5136" i="8"/>
  <c r="G5575" i="8"/>
  <c r="G5622" i="8"/>
  <c r="G3171" i="8"/>
  <c r="G3580" i="8"/>
  <c r="G4673" i="8"/>
  <c r="G5146" i="8"/>
  <c r="G3705" i="8"/>
  <c r="K3705" i="8" s="1"/>
  <c r="G4913" i="8"/>
  <c r="G3934" i="8"/>
  <c r="G4776" i="8"/>
  <c r="K4776" i="8" s="1"/>
  <c r="G5148" i="8"/>
  <c r="G4695" i="8"/>
  <c r="G5039" i="8"/>
  <c r="G3136" i="8"/>
  <c r="G4714" i="8"/>
  <c r="G4288" i="8"/>
  <c r="G5029" i="8"/>
  <c r="G3759" i="8"/>
  <c r="G4769" i="8"/>
  <c r="G5088" i="8"/>
  <c r="G4026" i="8"/>
  <c r="G5740" i="8"/>
  <c r="G4788" i="8"/>
  <c r="G3693" i="8"/>
  <c r="G3579" i="8"/>
  <c r="G5716" i="8"/>
  <c r="G3154" i="8"/>
  <c r="G2997" i="8"/>
  <c r="G3223" i="8"/>
  <c r="G4198" i="8"/>
  <c r="G4987" i="8"/>
  <c r="G5466" i="8"/>
  <c r="G4713" i="8"/>
  <c r="G3948" i="8"/>
  <c r="G5763" i="8"/>
  <c r="G4517" i="8"/>
  <c r="G4337" i="8"/>
  <c r="G4020" i="8"/>
  <c r="G4393" i="8"/>
  <c r="G4019" i="8"/>
  <c r="G2876" i="8"/>
  <c r="G3671" i="8"/>
  <c r="G4094" i="8"/>
  <c r="G4444" i="8"/>
  <c r="G4451" i="8"/>
  <c r="K4451" i="8" s="1"/>
  <c r="G3590" i="8"/>
  <c r="G5714" i="8"/>
  <c r="G5313" i="8"/>
  <c r="G5587" i="8"/>
  <c r="G4592" i="8"/>
  <c r="G4707" i="8"/>
  <c r="G3983" i="8"/>
  <c r="K3983" i="8" s="1"/>
  <c r="G3025" i="8"/>
  <c r="G4934" i="8"/>
  <c r="G5821" i="8"/>
  <c r="I2888" i="8"/>
  <c r="I4895" i="8"/>
  <c r="I5543" i="8"/>
  <c r="I5191" i="8"/>
  <c r="I4179" i="8"/>
  <c r="I4887" i="8"/>
  <c r="I3775" i="8"/>
  <c r="I3966" i="8"/>
  <c r="I4828" i="8"/>
  <c r="I4521" i="8"/>
  <c r="I3739" i="8"/>
  <c r="I3297" i="8"/>
  <c r="I4799" i="8"/>
  <c r="I4574" i="8"/>
  <c r="I5434" i="8"/>
  <c r="I3835" i="8"/>
  <c r="I3347" i="8"/>
  <c r="I4583" i="8"/>
  <c r="I3998" i="8"/>
  <c r="I4782" i="8"/>
  <c r="I5530" i="8"/>
  <c r="I3164" i="8"/>
  <c r="G3332" i="8"/>
  <c r="G3888" i="8"/>
  <c r="G4610" i="8"/>
  <c r="G5848" i="8"/>
  <c r="G4733" i="8"/>
  <c r="G5615" i="8"/>
  <c r="G3519" i="8"/>
  <c r="G2885" i="8"/>
  <c r="G4746" i="8"/>
  <c r="G3199" i="8"/>
  <c r="G3732" i="8"/>
  <c r="G4316" i="8"/>
  <c r="G4340" i="8"/>
  <c r="I3484" i="8"/>
  <c r="I5355" i="8"/>
  <c r="I5609" i="8"/>
  <c r="I4560" i="8"/>
  <c r="I4045" i="8"/>
  <c r="I3453" i="8"/>
  <c r="I4248" i="8"/>
  <c r="I5041" i="8"/>
  <c r="I4893" i="8"/>
  <c r="I3787" i="8"/>
  <c r="I3161" i="8"/>
  <c r="I4662" i="8"/>
  <c r="I5342" i="8"/>
  <c r="I5445" i="8"/>
  <c r="I4796" i="8"/>
  <c r="I3237" i="8"/>
  <c r="I4140" i="8"/>
  <c r="I5121" i="8"/>
  <c r="I5338" i="8"/>
  <c r="I4774" i="8"/>
  <c r="I3076" i="8"/>
  <c r="G3058" i="8"/>
  <c r="G4137" i="8"/>
  <c r="G5066" i="8"/>
  <c r="G4605" i="8"/>
  <c r="G4682" i="8"/>
  <c r="G5326" i="8"/>
  <c r="G4374" i="8"/>
  <c r="G4045" i="8"/>
  <c r="G5532" i="8"/>
  <c r="G4627" i="8"/>
  <c r="G4485" i="8"/>
  <c r="G3993" i="8"/>
  <c r="G3613" i="8"/>
  <c r="I3068" i="8"/>
  <c r="I4360" i="8"/>
  <c r="I5718" i="8"/>
  <c r="I4709" i="8"/>
  <c r="I5113" i="8"/>
  <c r="I3003" i="8"/>
  <c r="I4442" i="8"/>
  <c r="I5571" i="8"/>
  <c r="I3056" i="8"/>
  <c r="I3022" i="8"/>
  <c r="I4247" i="8"/>
  <c r="I4220" i="8"/>
  <c r="I4208" i="8"/>
  <c r="G5812" i="8"/>
  <c r="G3312" i="8"/>
  <c r="I3646" i="8"/>
  <c r="I4288" i="8"/>
  <c r="I3033" i="8"/>
  <c r="G5306" i="8"/>
  <c r="G3045" i="8"/>
  <c r="G5396" i="8"/>
  <c r="G5062" i="8"/>
  <c r="I5021" i="8"/>
  <c r="I4790" i="8"/>
  <c r="I5306" i="8"/>
  <c r="I4943" i="8"/>
  <c r="I2887" i="8"/>
  <c r="I4890" i="8"/>
  <c r="G5598" i="8"/>
  <c r="G3793" i="8"/>
  <c r="G5215" i="8"/>
  <c r="G4086" i="8"/>
  <c r="G3345" i="8"/>
  <c r="G2947" i="8"/>
  <c r="G3828" i="8"/>
  <c r="G3048" i="8"/>
  <c r="G3605" i="8"/>
  <c r="G4251" i="8"/>
  <c r="G2907" i="8"/>
  <c r="G3234" i="8"/>
  <c r="G5594" i="8"/>
  <c r="G3461" i="8"/>
  <c r="G5348" i="8"/>
  <c r="G3877" i="8"/>
  <c r="G5804" i="8"/>
  <c r="G4344" i="8"/>
  <c r="G4973" i="8"/>
  <c r="G4434" i="8"/>
  <c r="K4434" i="8" s="1"/>
  <c r="G5728" i="8"/>
  <c r="G3266" i="8"/>
  <c r="G3434" i="8"/>
  <c r="G4210" i="8"/>
  <c r="G4363" i="8"/>
  <c r="G5356" i="8"/>
  <c r="G5638" i="8"/>
  <c r="G3018" i="8"/>
  <c r="G3297" i="8"/>
  <c r="G3453" i="8"/>
  <c r="G4849" i="8"/>
  <c r="G5018" i="8"/>
  <c r="G5759" i="8"/>
  <c r="G5479" i="8"/>
  <c r="G3628" i="8"/>
  <c r="G3687" i="8"/>
  <c r="K3687" i="8" s="1"/>
  <c r="G3974" i="8"/>
  <c r="G5354" i="8"/>
  <c r="G5782" i="8"/>
  <c r="G4813" i="8"/>
  <c r="G3301" i="8"/>
  <c r="G3363" i="8"/>
  <c r="G4338" i="8"/>
  <c r="G5252" i="8"/>
  <c r="G5168" i="8"/>
  <c r="G2974" i="8"/>
  <c r="G3620" i="8"/>
  <c r="G4071" i="8"/>
  <c r="G5417" i="8"/>
  <c r="G5797" i="8"/>
  <c r="G4367" i="8"/>
  <c r="G3023" i="8"/>
  <c r="G4701" i="8"/>
  <c r="K4701" i="8" s="1"/>
  <c r="G3893" i="8"/>
  <c r="G2995" i="8"/>
  <c r="G3783" i="8"/>
  <c r="G4286" i="8"/>
  <c r="G5696" i="8"/>
  <c r="G5486" i="8"/>
  <c r="G4888" i="8"/>
  <c r="G3640" i="8"/>
  <c r="G3400" i="8"/>
  <c r="G3015" i="8"/>
  <c r="G5021" i="8"/>
  <c r="G5571" i="8"/>
  <c r="G3067" i="8"/>
  <c r="G3542" i="8"/>
  <c r="G3881" i="8"/>
  <c r="G4711" i="8"/>
  <c r="G4491" i="8"/>
  <c r="G4259" i="8"/>
  <c r="K4259" i="8" s="1"/>
  <c r="G4916" i="8"/>
  <c r="G5547" i="8"/>
  <c r="G4656" i="8"/>
  <c r="G3736" i="8"/>
  <c r="G4069" i="8"/>
  <c r="G3979" i="8"/>
  <c r="G4864" i="8"/>
  <c r="G3031" i="8"/>
  <c r="G3422" i="8"/>
  <c r="G3831" i="8"/>
  <c r="G4706" i="8"/>
  <c r="G3110" i="8"/>
  <c r="G3596" i="8"/>
  <c r="G5799" i="8"/>
  <c r="G4727" i="8"/>
  <c r="G4213" i="8"/>
  <c r="K4213" i="8" s="1"/>
  <c r="G3378" i="8"/>
  <c r="G5741" i="8"/>
  <c r="G4600" i="8"/>
  <c r="G5485" i="8"/>
  <c r="G2912" i="8"/>
  <c r="G5495" i="8"/>
  <c r="I3038" i="8"/>
  <c r="I3810" i="8"/>
  <c r="I5479" i="8"/>
  <c r="I4716" i="8"/>
  <c r="I3002" i="8"/>
  <c r="I2990" i="8"/>
  <c r="I4120" i="8"/>
  <c r="I5220" i="8"/>
  <c r="I4508" i="8"/>
  <c r="I3091" i="8"/>
  <c r="I3286" i="8"/>
  <c r="I3869" i="8"/>
  <c r="I5204" i="8"/>
  <c r="I5809" i="8"/>
  <c r="I3686" i="8"/>
  <c r="I3410" i="8"/>
  <c r="I3501" i="8"/>
  <c r="I4739" i="8"/>
  <c r="I4580" i="8"/>
  <c r="I3732" i="8"/>
  <c r="I4409" i="8"/>
  <c r="I3535" i="8"/>
  <c r="G3258" i="8"/>
  <c r="G4678" i="8"/>
  <c r="G5236" i="8"/>
  <c r="G4247" i="8"/>
  <c r="G4724" i="8"/>
  <c r="G5781" i="8"/>
  <c r="G5796" i="8"/>
  <c r="G5400" i="8"/>
  <c r="G3642" i="8"/>
  <c r="G5619" i="8"/>
  <c r="G3625" i="8"/>
  <c r="G3726" i="8"/>
  <c r="K3726" i="8" s="1"/>
  <c r="G5516" i="8"/>
  <c r="I4005" i="8"/>
  <c r="I4531" i="8"/>
  <c r="I3271" i="8"/>
  <c r="I3238" i="8"/>
  <c r="I3829" i="8"/>
  <c r="I3710" i="8"/>
  <c r="I5051" i="8"/>
  <c r="I5395" i="8"/>
  <c r="I3176" i="8"/>
  <c r="I3331" i="8"/>
  <c r="I2966" i="8"/>
  <c r="I4694" i="8"/>
  <c r="I5074" i="8"/>
  <c r="I5573" i="8"/>
  <c r="I3163" i="8"/>
  <c r="I3004" i="8"/>
  <c r="I4256" i="8"/>
  <c r="I5841" i="8"/>
  <c r="I5233" i="8"/>
  <c r="I3784" i="8"/>
  <c r="I3613" i="8"/>
  <c r="G3151" i="8"/>
  <c r="G3210" i="8"/>
  <c r="G4379" i="8"/>
  <c r="G4515" i="8"/>
  <c r="G5452" i="8"/>
  <c r="G5342" i="8"/>
  <c r="G4170" i="8"/>
  <c r="G3487" i="8"/>
  <c r="G4448" i="8"/>
  <c r="G3384" i="8"/>
  <c r="G4057" i="8"/>
  <c r="G3449" i="8"/>
  <c r="G3757" i="8"/>
  <c r="I3159" i="8"/>
  <c r="I4524" i="8"/>
  <c r="I5456" i="8"/>
  <c r="I4245" i="8"/>
  <c r="I3265" i="8"/>
  <c r="I3197" i="8"/>
  <c r="I4075" i="8"/>
  <c r="I5675" i="8"/>
  <c r="I4692" i="8"/>
  <c r="I3790" i="8"/>
  <c r="I2871" i="8"/>
  <c r="I5039" i="8"/>
  <c r="I4361" i="8"/>
  <c r="I2903" i="8"/>
  <c r="G5332" i="8"/>
  <c r="G3452" i="8"/>
  <c r="G5065" i="8"/>
  <c r="G3479" i="8"/>
  <c r="G3144" i="8"/>
  <c r="K3144" i="8" s="1"/>
  <c r="G3832" i="8"/>
  <c r="I5054" i="8"/>
  <c r="I2894" i="8"/>
  <c r="G3812" i="8"/>
  <c r="G3075" i="8"/>
  <c r="G2888" i="8"/>
  <c r="G3343" i="8"/>
  <c r="G4616" i="8"/>
  <c r="G2952" i="8"/>
  <c r="G3431" i="8"/>
  <c r="G5636" i="8"/>
  <c r="G5851" i="8"/>
  <c r="I3692" i="8"/>
  <c r="I3903" i="8"/>
  <c r="I3637" i="8"/>
  <c r="I5271" i="8"/>
  <c r="I5368" i="8"/>
  <c r="I3489" i="8"/>
  <c r="G3163" i="8"/>
  <c r="G4499" i="8"/>
  <c r="G2897" i="8"/>
  <c r="G5853" i="8"/>
  <c r="G3388" i="8"/>
  <c r="G3349" i="8"/>
  <c r="G3357" i="8"/>
  <c r="G4225" i="8"/>
  <c r="G4766" i="8"/>
  <c r="K4766" i="8" s="1"/>
  <c r="G5502" i="8"/>
  <c r="G4239" i="8"/>
  <c r="G3034" i="8"/>
  <c r="G3612" i="8"/>
  <c r="G4268" i="8"/>
  <c r="K4268" i="8" s="1"/>
  <c r="G4450" i="8"/>
  <c r="G5439" i="8"/>
  <c r="G5570" i="8"/>
  <c r="G3139" i="8"/>
  <c r="G3103" i="8"/>
  <c r="K3103" i="8" s="1"/>
  <c r="G4146" i="8"/>
  <c r="G4482" i="8"/>
  <c r="G5450" i="8"/>
  <c r="G5702" i="8"/>
  <c r="G5856" i="8"/>
  <c r="G2951" i="8"/>
  <c r="G3998" i="8"/>
  <c r="G4905" i="8"/>
  <c r="G5108" i="8"/>
  <c r="G5634" i="8"/>
  <c r="K5634" i="8" s="1"/>
  <c r="G2927" i="8"/>
  <c r="G3552" i="8"/>
  <c r="G5346" i="8"/>
  <c r="G5706" i="8"/>
  <c r="G5207" i="8"/>
  <c r="G5063" i="8"/>
  <c r="G4774" i="8"/>
  <c r="G4234" i="8"/>
  <c r="G3647" i="8"/>
  <c r="G3107" i="8"/>
  <c r="G3606" i="8"/>
  <c r="G4830" i="8"/>
  <c r="G5698" i="8"/>
  <c r="G5773" i="8"/>
  <c r="G4874" i="8"/>
  <c r="G5573" i="8"/>
  <c r="G3065" i="8"/>
  <c r="G2909" i="8"/>
  <c r="G4475" i="8"/>
  <c r="G4989" i="8"/>
  <c r="G2910" i="8"/>
  <c r="G3238" i="8"/>
  <c r="G4346" i="8"/>
  <c r="G5163" i="8"/>
  <c r="G5347" i="8"/>
  <c r="G5695" i="8"/>
  <c r="G5087" i="8"/>
  <c r="G5828" i="8"/>
  <c r="G4119" i="8"/>
  <c r="G3955" i="8"/>
  <c r="G3969" i="8"/>
  <c r="K3969" i="8" s="1"/>
  <c r="G3973" i="8"/>
  <c r="G4497" i="8"/>
  <c r="G2894" i="8"/>
  <c r="G3286" i="8"/>
  <c r="G3915" i="8"/>
  <c r="G4923" i="8"/>
  <c r="G3194" i="8"/>
  <c r="G4653" i="8"/>
  <c r="G5534" i="8"/>
  <c r="G5829" i="8"/>
  <c r="G5844" i="8"/>
  <c r="G3057" i="8"/>
  <c r="G5133" i="8"/>
  <c r="G4048" i="8"/>
  <c r="G3779" i="8"/>
  <c r="G5150" i="8"/>
  <c r="G3217" i="8"/>
  <c r="I3382" i="8"/>
  <c r="I4216" i="8"/>
  <c r="I5836" i="8"/>
  <c r="I5142" i="8"/>
  <c r="I3571" i="8"/>
  <c r="I3150" i="8"/>
  <c r="I4822" i="8"/>
  <c r="I3656" i="8"/>
  <c r="I4765" i="8"/>
  <c r="I4428" i="8"/>
  <c r="I3889" i="8"/>
  <c r="I3678" i="8"/>
  <c r="G5703" i="8"/>
  <c r="I5406" i="8"/>
  <c r="I3514" i="8"/>
  <c r="G4292" i="8"/>
  <c r="G4563" i="8"/>
  <c r="G5149" i="8"/>
  <c r="I4715" i="8"/>
  <c r="G4681" i="8"/>
  <c r="I4605" i="8"/>
  <c r="I4840" i="8"/>
  <c r="I5693" i="8"/>
  <c r="I3859" i="8"/>
  <c r="G5623" i="8"/>
  <c r="G2913" i="8"/>
  <c r="G5498" i="8"/>
  <c r="G4567" i="8"/>
  <c r="G3205" i="8"/>
  <c r="G4827" i="8"/>
  <c r="G3746" i="8"/>
  <c r="G4632" i="8"/>
  <c r="G3680" i="8"/>
  <c r="G3815" i="8"/>
  <c r="G4121" i="8"/>
  <c r="G3615" i="8"/>
  <c r="G4267" i="8"/>
  <c r="G4291" i="8"/>
  <c r="G5154" i="8"/>
  <c r="G5581" i="8"/>
  <c r="G5563" i="8"/>
  <c r="G5731" i="8"/>
  <c r="K5731" i="8" s="1"/>
  <c r="G5628" i="8"/>
  <c r="G5474" i="8"/>
  <c r="G3030" i="8"/>
  <c r="G3329" i="8"/>
  <c r="G2980" i="8"/>
  <c r="G4440" i="8"/>
  <c r="G5114" i="8"/>
  <c r="G4255" i="8"/>
  <c r="G5181" i="8"/>
  <c r="G2979" i="8"/>
  <c r="G3853" i="8"/>
  <c r="G4442" i="8"/>
  <c r="G5124" i="8"/>
  <c r="G5520" i="8"/>
  <c r="G5738" i="8"/>
  <c r="G3082" i="8"/>
  <c r="G3841" i="8"/>
  <c r="G4175" i="8"/>
  <c r="G5019" i="8"/>
  <c r="G5012" i="8"/>
  <c r="G3636" i="8"/>
  <c r="G5847" i="8"/>
  <c r="G3382" i="8"/>
  <c r="G4187" i="8"/>
  <c r="G4343" i="8"/>
  <c r="G5249" i="8"/>
  <c r="G5203" i="8"/>
  <c r="G3013" i="8"/>
  <c r="G4171" i="8"/>
  <c r="G4737" i="8"/>
  <c r="G5339" i="8"/>
  <c r="G5358" i="8"/>
  <c r="G4348" i="8"/>
  <c r="G4202" i="8"/>
  <c r="G3472" i="8"/>
  <c r="G3327" i="8"/>
  <c r="G3177" i="8"/>
  <c r="K3177" i="8" s="1"/>
  <c r="G3908" i="8"/>
  <c r="K3908" i="8" s="1"/>
  <c r="G4781" i="8"/>
  <c r="G5538" i="8"/>
  <c r="G5771" i="8"/>
  <c r="G5451" i="8"/>
  <c r="G4074" i="8"/>
  <c r="G5597" i="8"/>
  <c r="K5597" i="8" s="1"/>
  <c r="G5816" i="8"/>
  <c r="G4446" i="8"/>
  <c r="G4764" i="8"/>
  <c r="K4764" i="8" s="1"/>
  <c r="G3116" i="8"/>
  <c r="G3727" i="8"/>
  <c r="G4825" i="8"/>
  <c r="G5197" i="8"/>
  <c r="G5720" i="8"/>
  <c r="G4383" i="8"/>
  <c r="G4842" i="8"/>
  <c r="G4570" i="8"/>
  <c r="G4131" i="8"/>
  <c r="G3475" i="8"/>
  <c r="G3658" i="8"/>
  <c r="G3648" i="8"/>
  <c r="G3992" i="8"/>
  <c r="G3004" i="8"/>
  <c r="G3769" i="8"/>
  <c r="G3824" i="8"/>
  <c r="G5106" i="8"/>
  <c r="G3233" i="8"/>
  <c r="G4581" i="8"/>
  <c r="G5654" i="8"/>
  <c r="G4980" i="8"/>
  <c r="K4980" i="8" s="1"/>
  <c r="G4438" i="8"/>
  <c r="G5071" i="8"/>
  <c r="G4479" i="8"/>
  <c r="G3401" i="8"/>
  <c r="G5335" i="8"/>
  <c r="G5151" i="8"/>
  <c r="K5151" i="8" s="1"/>
  <c r="G3891" i="8"/>
  <c r="I3703" i="8"/>
  <c r="I5025" i="8"/>
  <c r="I5123" i="8"/>
  <c r="I3111" i="8"/>
  <c r="I3606" i="8"/>
  <c r="I3376" i="8"/>
  <c r="I4825" i="8"/>
  <c r="G5142" i="8"/>
  <c r="I3919" i="8"/>
  <c r="I4634" i="8"/>
  <c r="I3544" i="8"/>
  <c r="I4925" i="8"/>
  <c r="I5013" i="8"/>
  <c r="I4161" i="8"/>
  <c r="G5214" i="8"/>
  <c r="K5214" i="8" s="1"/>
  <c r="G4822" i="8"/>
  <c r="G3656" i="8"/>
  <c r="G5240" i="8"/>
  <c r="I4196" i="8"/>
  <c r="I3981" i="8"/>
  <c r="G5343" i="8"/>
  <c r="G3892" i="8"/>
  <c r="G5251" i="8"/>
  <c r="G4323" i="8"/>
  <c r="G3629" i="8"/>
  <c r="G5260" i="8"/>
  <c r="G3864" i="8"/>
  <c r="I3431" i="8"/>
  <c r="I4427" i="8"/>
  <c r="I4761" i="8"/>
  <c r="I3911" i="8"/>
  <c r="I4101" i="8"/>
  <c r="G2959" i="8"/>
  <c r="G5682" i="8"/>
  <c r="G3152" i="8"/>
  <c r="G4957" i="8"/>
  <c r="G2977" i="8"/>
  <c r="G3405" i="8"/>
  <c r="K3405" i="8" s="1"/>
  <c r="G3288" i="8"/>
  <c r="G4850" i="8"/>
  <c r="G4921" i="8"/>
  <c r="G4833" i="8"/>
  <c r="G5410" i="8"/>
  <c r="G3143" i="8"/>
  <c r="G2999" i="8"/>
  <c r="G4466" i="8"/>
  <c r="K4466" i="8" s="1"/>
  <c r="G5185" i="8"/>
  <c r="K5185" i="8" s="1"/>
  <c r="G5626" i="8"/>
  <c r="G5650" i="8"/>
  <c r="G3212" i="8"/>
  <c r="G3918" i="8"/>
  <c r="G4481" i="8"/>
  <c r="K4481" i="8" s="1"/>
  <c r="G4959" i="8"/>
  <c r="G5543" i="8"/>
  <c r="G5592" i="8"/>
  <c r="G2898" i="8"/>
  <c r="G3371" i="8"/>
  <c r="G4242" i="8"/>
  <c r="G4546" i="8"/>
  <c r="G4113" i="8"/>
  <c r="K4113" i="8" s="1"/>
  <c r="G4891" i="8"/>
  <c r="G3084" i="8"/>
  <c r="G3711" i="8"/>
  <c r="G4181" i="8"/>
  <c r="G5725" i="8"/>
  <c r="G4422" i="8"/>
  <c r="K4422" i="8" s="1"/>
  <c r="G5652" i="8"/>
  <c r="G4056" i="8"/>
  <c r="G4986" i="8"/>
  <c r="G5643" i="8"/>
  <c r="G2930" i="8"/>
  <c r="G3968" i="8"/>
  <c r="G5161" i="8"/>
  <c r="G5842" i="8"/>
  <c r="G5676" i="8"/>
  <c r="G5334" i="8"/>
  <c r="G4672" i="8"/>
  <c r="G4741" i="8"/>
  <c r="G4832" i="8"/>
  <c r="G4059" i="8"/>
  <c r="G4966" i="8"/>
  <c r="G3215" i="8"/>
  <c r="G3551" i="8"/>
  <c r="G4153" i="8"/>
  <c r="K4153" i="8" s="1"/>
  <c r="G4427" i="8"/>
  <c r="G4754" i="8"/>
  <c r="G5290" i="8"/>
  <c r="G5373" i="8"/>
  <c r="G4688" i="8"/>
  <c r="G3575" i="8"/>
  <c r="G3304" i="8"/>
  <c r="G3576" i="8"/>
  <c r="G2864" i="8"/>
  <c r="G3302" i="8"/>
  <c r="G3323" i="8"/>
  <c r="G3220" i="8"/>
  <c r="G4402" i="8"/>
  <c r="G5289" i="8"/>
  <c r="G3356" i="8"/>
  <c r="G5360" i="8"/>
  <c r="G5323" i="8"/>
  <c r="G5101" i="8"/>
  <c r="G4462" i="8"/>
  <c r="G4559" i="8"/>
  <c r="G4336" i="8"/>
  <c r="G2925" i="8"/>
  <c r="G3829" i="8"/>
  <c r="G5303" i="8"/>
  <c r="G3376" i="8"/>
  <c r="I3048" i="8"/>
  <c r="I5202" i="8"/>
  <c r="I5430" i="8"/>
  <c r="I3698" i="8"/>
  <c r="I5461" i="8"/>
  <c r="I3561" i="8"/>
  <c r="I4067" i="8"/>
  <c r="I5726" i="8"/>
  <c r="I4811" i="8"/>
  <c r="I4029" i="8"/>
  <c r="I2983" i="8"/>
  <c r="I4593" i="8"/>
  <c r="I5052" i="8"/>
  <c r="I5589" i="8"/>
  <c r="I4778" i="8"/>
  <c r="I3465" i="8"/>
  <c r="I4071" i="8"/>
  <c r="I4960" i="8"/>
  <c r="I5663" i="8"/>
  <c r="I5225" i="8"/>
  <c r="I3318" i="8"/>
  <c r="G2931" i="8"/>
  <c r="G3172" i="8"/>
  <c r="G4690" i="8"/>
  <c r="G3846" i="8"/>
  <c r="G5813" i="8"/>
  <c r="G5717" i="8"/>
  <c r="G3010" i="8"/>
  <c r="G3762" i="8"/>
  <c r="G3694" i="8"/>
  <c r="G5374" i="8"/>
  <c r="G4468" i="8"/>
  <c r="G3120" i="8"/>
  <c r="G3570" i="8"/>
  <c r="I3178" i="8"/>
  <c r="I4070" i="8"/>
  <c r="I5641" i="8"/>
  <c r="I4838" i="8"/>
  <c r="I3970" i="8"/>
  <c r="I4901" i="8"/>
  <c r="I4073" i="8"/>
  <c r="I4771" i="8"/>
  <c r="I4602" i="8"/>
  <c r="I4252" i="8"/>
  <c r="I5786" i="8"/>
  <c r="I3778" i="8"/>
  <c r="I4936" i="8"/>
  <c r="I5856" i="8"/>
  <c r="I4227" i="8"/>
  <c r="I3344" i="8"/>
  <c r="I3093" i="8"/>
  <c r="I4655" i="8"/>
  <c r="I4942" i="8"/>
  <c r="I4643" i="8"/>
  <c r="I5062" i="8"/>
  <c r="I3186" i="8"/>
  <c r="G3276" i="8"/>
  <c r="G4702" i="8"/>
  <c r="G5344" i="8"/>
  <c r="G5669" i="8"/>
  <c r="G4579" i="8"/>
  <c r="G5328" i="8"/>
  <c r="G5685" i="8"/>
  <c r="G3380" i="8"/>
  <c r="G4878" i="8"/>
  <c r="G3330" i="8"/>
  <c r="G3932" i="8"/>
  <c r="G3433" i="8"/>
  <c r="G4611" i="8"/>
  <c r="I4154" i="8"/>
  <c r="I4684" i="8"/>
  <c r="I4933" i="8"/>
  <c r="I2875" i="8"/>
  <c r="I3631" i="8"/>
  <c r="I3043" i="8"/>
  <c r="I5196" i="8"/>
  <c r="I5275" i="8"/>
  <c r="I3506" i="8"/>
  <c r="I4844" i="8"/>
  <c r="G4547" i="8"/>
  <c r="I3468" i="8"/>
  <c r="G5605" i="8"/>
  <c r="I3288" i="8"/>
  <c r="I3070" i="8"/>
  <c r="G5235" i="8"/>
  <c r="K5235" i="8" s="1"/>
  <c r="G4250" i="8"/>
  <c r="G4233" i="8"/>
  <c r="G3115" i="8"/>
  <c r="G2954" i="8"/>
  <c r="G5744" i="8"/>
  <c r="G3470" i="8"/>
  <c r="K3470" i="8" s="1"/>
  <c r="G4658" i="8"/>
  <c r="G2870" i="8"/>
  <c r="G4105" i="8"/>
  <c r="G4282" i="8"/>
  <c r="G4185" i="8"/>
  <c r="G5420" i="8"/>
  <c r="G3383" i="8"/>
  <c r="G4661" i="8"/>
  <c r="G3373" i="8"/>
  <c r="G4967" i="8"/>
  <c r="G4050" i="8"/>
  <c r="G5398" i="8"/>
  <c r="G4937" i="8"/>
  <c r="G5191" i="8"/>
  <c r="G4371" i="8"/>
  <c r="G3651" i="8"/>
  <c r="G3925" i="8"/>
  <c r="G5173" i="8"/>
  <c r="G4615" i="8"/>
  <c r="G4544" i="8"/>
  <c r="G4819" i="8"/>
  <c r="G4712" i="8"/>
  <c r="G4253" i="8"/>
  <c r="G4979" i="8"/>
  <c r="G3778" i="8"/>
  <c r="G2865" i="8"/>
  <c r="I4060" i="8"/>
  <c r="I3368" i="8"/>
  <c r="I3564" i="8"/>
  <c r="I5033" i="8"/>
  <c r="I4380" i="8"/>
  <c r="I4209" i="8"/>
  <c r="I5194" i="8"/>
  <c r="I3475" i="8"/>
  <c r="I2959" i="8"/>
  <c r="I5688" i="8"/>
  <c r="I5460" i="8"/>
  <c r="I3800" i="8"/>
  <c r="G3646" i="8"/>
  <c r="G5060" i="8"/>
  <c r="G5748" i="8"/>
  <c r="G4428" i="8"/>
  <c r="G3795" i="8"/>
  <c r="G4910" i="8"/>
  <c r="G4188" i="8"/>
  <c r="G2921" i="8"/>
  <c r="I3248" i="8"/>
  <c r="I5697" i="8"/>
  <c r="I3042" i="8"/>
  <c r="I3266" i="8"/>
  <c r="I5457" i="8"/>
  <c r="I4672" i="8"/>
  <c r="I4387" i="8"/>
  <c r="I4687" i="8"/>
  <c r="I5482" i="8"/>
  <c r="I4870" i="8"/>
  <c r="I4504" i="8"/>
  <c r="I5625" i="8"/>
  <c r="I3496" i="8"/>
  <c r="I4099" i="8"/>
  <c r="G4826" i="8"/>
  <c r="G5209" i="8"/>
  <c r="G5687" i="8"/>
  <c r="K5687" i="8" s="1"/>
  <c r="G3436" i="8"/>
  <c r="G4551" i="8"/>
  <c r="G3742" i="8"/>
  <c r="G5423" i="8"/>
  <c r="I2908" i="8"/>
  <c r="I4328" i="8"/>
  <c r="I4779" i="8"/>
  <c r="I5816" i="8"/>
  <c r="I4131" i="8"/>
  <c r="I5548" i="8"/>
  <c r="I4015" i="8"/>
  <c r="I5650" i="8"/>
  <c r="I3569" i="8"/>
  <c r="I3797" i="8"/>
  <c r="I5591" i="8"/>
  <c r="I3500" i="8"/>
  <c r="I4879" i="8"/>
  <c r="I3420" i="8"/>
  <c r="I4283" i="8"/>
  <c r="I5446" i="8"/>
  <c r="I3583" i="8"/>
  <c r="I3773" i="8"/>
  <c r="I3604" i="8"/>
  <c r="G3202" i="8"/>
  <c r="G4311" i="8"/>
  <c r="G4863" i="8"/>
  <c r="G5549" i="8"/>
  <c r="G5126" i="8"/>
  <c r="G4992" i="8"/>
  <c r="G3227" i="8"/>
  <c r="G5061" i="8"/>
  <c r="G4406" i="8"/>
  <c r="G3370" i="8"/>
  <c r="G4033" i="8"/>
  <c r="G4243" i="8"/>
  <c r="G4065" i="8"/>
  <c r="I2944" i="8"/>
  <c r="I4235" i="8"/>
  <c r="I5742" i="8"/>
  <c r="I5636" i="8"/>
  <c r="I3190" i="8"/>
  <c r="I4476" i="8"/>
  <c r="I3348" i="8"/>
  <c r="I4908" i="8"/>
  <c r="I5034" i="8"/>
  <c r="I4007" i="8"/>
  <c r="I3581" i="8"/>
  <c r="I3677" i="8"/>
  <c r="I4450" i="8"/>
  <c r="I5728" i="8"/>
  <c r="I3609" i="8"/>
  <c r="I3327" i="8"/>
  <c r="I3218" i="8"/>
  <c r="I4836" i="8"/>
  <c r="I5513" i="8"/>
  <c r="I5826" i="8"/>
  <c r="I4448" i="8"/>
  <c r="I4972" i="8"/>
  <c r="G4998" i="8"/>
  <c r="G3553" i="8"/>
  <c r="G5701" i="8"/>
  <c r="G4883" i="8"/>
  <c r="G3208" i="8"/>
  <c r="G2982" i="8"/>
  <c r="I4941" i="8"/>
  <c r="I4200" i="8"/>
  <c r="G4287" i="8"/>
  <c r="I3337" i="8"/>
  <c r="G5566" i="8"/>
  <c r="G3476" i="8"/>
  <c r="I4976" i="8"/>
  <c r="G3231" i="8"/>
  <c r="G3933" i="8"/>
  <c r="G3838" i="8"/>
  <c r="G5121" i="8"/>
  <c r="G3125" i="8"/>
  <c r="K3125" i="8" s="1"/>
  <c r="G5032" i="8"/>
  <c r="K5032" i="8" s="1"/>
  <c r="G4500" i="8"/>
  <c r="G4584" i="8"/>
  <c r="G4855" i="8"/>
  <c r="G3558" i="8"/>
  <c r="G5116" i="8"/>
  <c r="G3435" i="8"/>
  <c r="K3435" i="8" s="1"/>
  <c r="G4391" i="8"/>
  <c r="G5831" i="8"/>
  <c r="G4872" i="8"/>
  <c r="G5462" i="8"/>
  <c r="G3471" i="8"/>
  <c r="G4912" i="8"/>
  <c r="K4912" i="8" s="1"/>
  <c r="G3557" i="8"/>
  <c r="G5811" i="8"/>
  <c r="G3905" i="8"/>
  <c r="G3049" i="8"/>
  <c r="G5171" i="8"/>
  <c r="G3254" i="8"/>
  <c r="G3802" i="8"/>
  <c r="K3802" i="8" s="1"/>
  <c r="G3335" i="8"/>
  <c r="G4807" i="8"/>
  <c r="G5544" i="8"/>
  <c r="G4380" i="8"/>
  <c r="G3299" i="8"/>
  <c r="G2902" i="8"/>
  <c r="G4032" i="8"/>
  <c r="G5140" i="8"/>
  <c r="K5140" i="8" s="1"/>
  <c r="G5143" i="8"/>
  <c r="G3610" i="8"/>
  <c r="G4027" i="8"/>
  <c r="I4225" i="8"/>
  <c r="I4202" i="8"/>
  <c r="I4894" i="8"/>
  <c r="I4997" i="8"/>
  <c r="I3203" i="8"/>
  <c r="I3751" i="8"/>
  <c r="I5398" i="8"/>
  <c r="I3457" i="8"/>
  <c r="I3644" i="8"/>
  <c r="I4162" i="8"/>
  <c r="I4159" i="8"/>
  <c r="I4515" i="8"/>
  <c r="G3437" i="8"/>
  <c r="G3681" i="8"/>
  <c r="G5707" i="8"/>
  <c r="G3377" i="8"/>
  <c r="G3444" i="8"/>
  <c r="G4489" i="8"/>
  <c r="G3224" i="8"/>
  <c r="G5540" i="8"/>
  <c r="I4420" i="8"/>
  <c r="I4993" i="8"/>
  <c r="I4984" i="8"/>
  <c r="I3127" i="8"/>
  <c r="I5545" i="8"/>
  <c r="I3208" i="8"/>
  <c r="I3012" i="8"/>
  <c r="I5346" i="8"/>
  <c r="I5762" i="8"/>
  <c r="I3616" i="8"/>
  <c r="K3616" i="8" s="1"/>
  <c r="I4612" i="8"/>
  <c r="I5627" i="8"/>
  <c r="I3106" i="8"/>
  <c r="G3339" i="8"/>
  <c r="G4370" i="8"/>
  <c r="G5394" i="8"/>
  <c r="G5127" i="8"/>
  <c r="G5385" i="8"/>
  <c r="G3290" i="8"/>
  <c r="G4639" i="8"/>
  <c r="G4940" i="8"/>
  <c r="I3113" i="8"/>
  <c r="I5433" i="8"/>
  <c r="I5190" i="8"/>
  <c r="I4563" i="8"/>
  <c r="I4441" i="8"/>
  <c r="I5097" i="8"/>
  <c r="I3011" i="8"/>
  <c r="I4751" i="8"/>
  <c r="K4751" i="8" s="1"/>
  <c r="I3813" i="8"/>
  <c r="I4134" i="8"/>
  <c r="I4472" i="8"/>
  <c r="I4439" i="8"/>
  <c r="I3394" i="8"/>
  <c r="I3516" i="8"/>
  <c r="I4839" i="8"/>
  <c r="I5560" i="8"/>
  <c r="I5327" i="8"/>
  <c r="I3584" i="8"/>
  <c r="I3788" i="8"/>
  <c r="G3462" i="8"/>
  <c r="G4886" i="8"/>
  <c r="G5582" i="8"/>
  <c r="G5046" i="8"/>
  <c r="G5141" i="8"/>
  <c r="G4224" i="8"/>
  <c r="G2935" i="8"/>
  <c r="G5397" i="8"/>
  <c r="G4128" i="8"/>
  <c r="G3684" i="8"/>
  <c r="G3592" i="8"/>
  <c r="G3222" i="8"/>
  <c r="G3624" i="8"/>
  <c r="I2933" i="8"/>
  <c r="I4459" i="8"/>
  <c r="I4455" i="8"/>
  <c r="I5278" i="8"/>
  <c r="I4618" i="8"/>
  <c r="I3749" i="8"/>
  <c r="I3901" i="8"/>
  <c r="I4935" i="8"/>
  <c r="I4666" i="8"/>
  <c r="I5071" i="8"/>
  <c r="I3761" i="8"/>
  <c r="I3247" i="8"/>
  <c r="I5209" i="8"/>
  <c r="I5638" i="8"/>
  <c r="I2873" i="8"/>
  <c r="I5808" i="8"/>
  <c r="I3008" i="8"/>
  <c r="I4872" i="8"/>
  <c r="I5412" i="8"/>
  <c r="I5402" i="8"/>
  <c r="I3039" i="8"/>
  <c r="K3039" i="8" s="1"/>
  <c r="I2937" i="8"/>
  <c r="G5026" i="8"/>
  <c r="K5026" i="8" s="1"/>
  <c r="G4728" i="8"/>
  <c r="G5082" i="8"/>
  <c r="G4722" i="8"/>
  <c r="G3865" i="8"/>
  <c r="G4589" i="8"/>
  <c r="G3928" i="8"/>
  <c r="G4139" i="8"/>
  <c r="G3796" i="8"/>
  <c r="K3796" i="8" s="1"/>
  <c r="G3279" i="8"/>
  <c r="G4270" i="8"/>
  <c r="K4270" i="8" s="1"/>
  <c r="G5387" i="8"/>
  <c r="G2986" i="8"/>
  <c r="G3494" i="8"/>
  <c r="K3494" i="8" s="1"/>
  <c r="G2926" i="8"/>
  <c r="G3443" i="8"/>
  <c r="G4331" i="8"/>
  <c r="G5770" i="8"/>
  <c r="G3062" i="8"/>
  <c r="G4257" i="8"/>
  <c r="G5340" i="8"/>
  <c r="G5712" i="8"/>
  <c r="K5712" i="8" s="1"/>
  <c r="G5802" i="8"/>
  <c r="G4289" i="8"/>
  <c r="I5483" i="8"/>
  <c r="I4629" i="8"/>
  <c r="I3551" i="8"/>
  <c r="I4257" i="8"/>
  <c r="G4954" i="8"/>
  <c r="G4077" i="8"/>
  <c r="G4109" i="8"/>
  <c r="I3976" i="8"/>
  <c r="G3718" i="8"/>
  <c r="G5144" i="8"/>
  <c r="G4144" i="8"/>
  <c r="G3735" i="8"/>
  <c r="G4699" i="8"/>
  <c r="G3229" i="8"/>
  <c r="G4645" i="8"/>
  <c r="G3574" i="8"/>
  <c r="G5205" i="8"/>
  <c r="G3284" i="8"/>
  <c r="G3515" i="8"/>
  <c r="G3999" i="8"/>
  <c r="G4483" i="8"/>
  <c r="K4483" i="8" s="1"/>
  <c r="G4541" i="8"/>
  <c r="G3665" i="8"/>
  <c r="G5195" i="8"/>
  <c r="G4498" i="8"/>
  <c r="G4477" i="8"/>
  <c r="G3285" i="8"/>
  <c r="G2936" i="8"/>
  <c r="G5510" i="8"/>
  <c r="G4503" i="8"/>
  <c r="K4503" i="8" s="1"/>
  <c r="G4591" i="8"/>
  <c r="K4591" i="8" s="1"/>
  <c r="G5453" i="8"/>
  <c r="G4299" i="8"/>
  <c r="G5487" i="8"/>
  <c r="G5820" i="8"/>
  <c r="G4823" i="8"/>
  <c r="G3291" i="8"/>
  <c r="G4717" i="8"/>
  <c r="G5672" i="8"/>
  <c r="G4543" i="8"/>
  <c r="G5468" i="8"/>
  <c r="G4002" i="8"/>
  <c r="I4312" i="8"/>
  <c r="I3209" i="8"/>
  <c r="I5006" i="8"/>
  <c r="I4869" i="8"/>
  <c r="I4981" i="8"/>
  <c r="I4657" i="8"/>
  <c r="I4810" i="8"/>
  <c r="I5351" i="8"/>
  <c r="I3437" i="8"/>
  <c r="I5849" i="8"/>
  <c r="I3826" i="8"/>
  <c r="I3454" i="8"/>
  <c r="G4014" i="8"/>
  <c r="G5786" i="8"/>
  <c r="G5119" i="8"/>
  <c r="G2904" i="8"/>
  <c r="G4997" i="8"/>
  <c r="G3960" i="8"/>
  <c r="G4432" i="8"/>
  <c r="G4773" i="8"/>
  <c r="I4126" i="8"/>
  <c r="I3928" i="8"/>
  <c r="I3482" i="8"/>
  <c r="I3792" i="8"/>
  <c r="I5488" i="8"/>
  <c r="I3100" i="8"/>
  <c r="I3428" i="8"/>
  <c r="I5379" i="8"/>
  <c r="I3485" i="8"/>
  <c r="I3396" i="8"/>
  <c r="I4931" i="8"/>
  <c r="I5517" i="8"/>
  <c r="I3643" i="8"/>
  <c r="G3652" i="8"/>
  <c r="G5276" i="8"/>
  <c r="G5375" i="8"/>
  <c r="G4583" i="8"/>
  <c r="G4951" i="8"/>
  <c r="K4951" i="8" s="1"/>
  <c r="G4443" i="8"/>
  <c r="G3262" i="8"/>
  <c r="G3204" i="8"/>
  <c r="I3364" i="8"/>
  <c r="I5662" i="8"/>
  <c r="I4302" i="8"/>
  <c r="I3378" i="8"/>
  <c r="I5373" i="8"/>
  <c r="I4783" i="8"/>
  <c r="I4453" i="8"/>
  <c r="I3023" i="8"/>
  <c r="I4144" i="8"/>
  <c r="I5251" i="8"/>
  <c r="I4383" i="8"/>
  <c r="I3317" i="8"/>
  <c r="I3128" i="8"/>
  <c r="I3918" i="8"/>
  <c r="I5260" i="8"/>
  <c r="I4702" i="8"/>
  <c r="I3936" i="8"/>
  <c r="I3251" i="8"/>
  <c r="I3220" i="8"/>
  <c r="G3389" i="8"/>
  <c r="G4865" i="8"/>
  <c r="G5832" i="8"/>
  <c r="G5238" i="8"/>
  <c r="G4508" i="8"/>
  <c r="G5551" i="8"/>
  <c r="G5839" i="8"/>
  <c r="G4319" i="8"/>
  <c r="G3571" i="8"/>
  <c r="G4528" i="8"/>
  <c r="G3076" i="8"/>
  <c r="G3883" i="8"/>
  <c r="G3367" i="8"/>
  <c r="K3367" i="8" s="1"/>
  <c r="I3096" i="8"/>
  <c r="I4585" i="8"/>
  <c r="I3987" i="8"/>
  <c r="I5206" i="8"/>
  <c r="I3449" i="8"/>
  <c r="I3658" i="8"/>
  <c r="I4187" i="8"/>
  <c r="I5649" i="8"/>
  <c r="I5773" i="8"/>
  <c r="I3675" i="8"/>
  <c r="I4364" i="8"/>
  <c r="I3651" i="8"/>
  <c r="I5380" i="8"/>
  <c r="I5719" i="8"/>
  <c r="I4469" i="8"/>
  <c r="I3860" i="8"/>
  <c r="I3202" i="8"/>
  <c r="I4122" i="8"/>
  <c r="I5796" i="8"/>
  <c r="I4975" i="8"/>
  <c r="I3915" i="8"/>
  <c r="I3310" i="8"/>
  <c r="G3418" i="8"/>
  <c r="G4831" i="8"/>
  <c r="G4877" i="8"/>
  <c r="G5193" i="8"/>
  <c r="G4118" i="8"/>
  <c r="I5632" i="8"/>
  <c r="I4315" i="8"/>
  <c r="G5014" i="8"/>
  <c r="I5710" i="8"/>
  <c r="I5851" i="8"/>
  <c r="I3427" i="8"/>
  <c r="G3870" i="8"/>
  <c r="G4053" i="8"/>
  <c r="G5438" i="8"/>
  <c r="G3061" i="8"/>
  <c r="G4490" i="8"/>
  <c r="G3398" i="8"/>
  <c r="G4734" i="8"/>
  <c r="G5408" i="8"/>
  <c r="G4260" i="8"/>
  <c r="K4260" i="8" s="1"/>
  <c r="G4355" i="8"/>
  <c r="G4763" i="8"/>
  <c r="G4911" i="8"/>
  <c r="G3351" i="8"/>
  <c r="G3506" i="8"/>
  <c r="K3506" i="8" s="1"/>
  <c r="G5798" i="8"/>
  <c r="K5798" i="8" s="1"/>
  <c r="G5045" i="8"/>
  <c r="G4484" i="8"/>
  <c r="K4484" i="8" s="1"/>
  <c r="L4484" i="8" s="1"/>
  <c r="G3029" i="8"/>
  <c r="G4143" i="8"/>
  <c r="G5589" i="8"/>
  <c r="G3591" i="8"/>
  <c r="G3984" i="8"/>
  <c r="K3984" i="8" s="1"/>
  <c r="L3984" i="8" s="1"/>
  <c r="G3430" i="8"/>
  <c r="G4419" i="8"/>
  <c r="G5227" i="8"/>
  <c r="G4875" i="8"/>
  <c r="G5644" i="8"/>
  <c r="K5644" i="8" s="1"/>
  <c r="G3593" i="8"/>
  <c r="I4737" i="8"/>
  <c r="I4287" i="8"/>
  <c r="I3766" i="8"/>
  <c r="I3097" i="8"/>
  <c r="I2953" i="8"/>
  <c r="I4726" i="8"/>
  <c r="I5738" i="8"/>
  <c r="I4174" i="8"/>
  <c r="I4201" i="8"/>
  <c r="I2861" i="8"/>
  <c r="I5805" i="8"/>
  <c r="I4195" i="8"/>
  <c r="G4262" i="8"/>
  <c r="G5218" i="8"/>
  <c r="G5757" i="8"/>
  <c r="G5437" i="8"/>
  <c r="G4320" i="8"/>
  <c r="G3682" i="8"/>
  <c r="G4281" i="8"/>
  <c r="G3474" i="8"/>
  <c r="I4421" i="8"/>
  <c r="I4920" i="8"/>
  <c r="I5532" i="8"/>
  <c r="I4228" i="8"/>
  <c r="I5441" i="8"/>
  <c r="I4243" i="8"/>
  <c r="I3507" i="8"/>
  <c r="I5076" i="8"/>
  <c r="I3752" i="8"/>
  <c r="I2991" i="8"/>
  <c r="I4482" i="8"/>
  <c r="I4989" i="8"/>
  <c r="I3979" i="8"/>
  <c r="G3511" i="8"/>
  <c r="G5325" i="8"/>
  <c r="G4866" i="8"/>
  <c r="G4351" i="8"/>
  <c r="G4456" i="8"/>
  <c r="G3391" i="8"/>
  <c r="G3954" i="8"/>
  <c r="G5311" i="8"/>
  <c r="K5311" i="8" s="1"/>
  <c r="I3934" i="8"/>
  <c r="I5745" i="8"/>
  <c r="I3689" i="8"/>
  <c r="I3349" i="8"/>
  <c r="I4562" i="8"/>
  <c r="I4475" i="8"/>
  <c r="I3530" i="8"/>
  <c r="I3153" i="8"/>
  <c r="I4827" i="8"/>
  <c r="I5472" i="8"/>
  <c r="I4899" i="8"/>
  <c r="I4485" i="8"/>
  <c r="I2897" i="8"/>
  <c r="I4244" i="8"/>
  <c r="I5236" i="8"/>
  <c r="I4746" i="8"/>
  <c r="I5110" i="8"/>
  <c r="I4994" i="8"/>
  <c r="G2908" i="8"/>
  <c r="G3454" i="8"/>
  <c r="G4093" i="8"/>
  <c r="G4955" i="8"/>
  <c r="G5595" i="8"/>
  <c r="G5167" i="8"/>
  <c r="G4814" i="8"/>
  <c r="G3996" i="8"/>
  <c r="K3996" i="8" s="1"/>
  <c r="G3860" i="8"/>
  <c r="G3195" i="8"/>
  <c r="G3131" i="8"/>
  <c r="G5248" i="8"/>
  <c r="G4939" i="8"/>
  <c r="G4265" i="8"/>
  <c r="I2896" i="8"/>
  <c r="I4623" i="8"/>
  <c r="I4410" i="8"/>
  <c r="I5031" i="8"/>
  <c r="I4445" i="8"/>
  <c r="I3040" i="8"/>
  <c r="I4271" i="8"/>
  <c r="I2859" i="8"/>
  <c r="I5079" i="8"/>
  <c r="I4880" i="8"/>
  <c r="I4223" i="8"/>
  <c r="I4068" i="8"/>
  <c r="I4594" i="8"/>
  <c r="I5620" i="8"/>
  <c r="I3057" i="8"/>
  <c r="I3384" i="8"/>
  <c r="I3649" i="8"/>
  <c r="I4927" i="8"/>
  <c r="I5465" i="8"/>
  <c r="I3181" i="8"/>
  <c r="I4138" i="8"/>
  <c r="I3756" i="8"/>
  <c r="G3504" i="8"/>
  <c r="G3183" i="8"/>
  <c r="G5599" i="8"/>
  <c r="G4721" i="8"/>
  <c r="G5321" i="8"/>
  <c r="G4786" i="8"/>
  <c r="G3203" i="8"/>
  <c r="K3203" i="8" s="1"/>
  <c r="G3962" i="8"/>
  <c r="G4617" i="8"/>
  <c r="G5840" i="8"/>
  <c r="K5840" i="8" s="1"/>
  <c r="G3300" i="8"/>
  <c r="G4634" i="8"/>
  <c r="G3501" i="8"/>
  <c r="K3501" i="8" s="1"/>
  <c r="G4294" i="8"/>
  <c r="G4476" i="8"/>
  <c r="G3320" i="8"/>
  <c r="G4314" i="8"/>
  <c r="G5835" i="8"/>
  <c r="G4917" i="8"/>
  <c r="G5112" i="8"/>
  <c r="G5800" i="8"/>
  <c r="G4141" i="8"/>
  <c r="G4918" i="8"/>
  <c r="G4539" i="8"/>
  <c r="I2979" i="8"/>
  <c r="I4468" i="8"/>
  <c r="G5665" i="8"/>
  <c r="I4391" i="8"/>
  <c r="G4607" i="8"/>
  <c r="I4330" i="8"/>
  <c r="I2952" i="8"/>
  <c r="I4528" i="8"/>
  <c r="G3771" i="8"/>
  <c r="G3614" i="8"/>
  <c r="K3614" i="8" s="1"/>
  <c r="G5671" i="8"/>
  <c r="G2890" i="8"/>
  <c r="G3825" i="8"/>
  <c r="G5261" i="8"/>
  <c r="G2874" i="8"/>
  <c r="G4207" i="8"/>
  <c r="G3976" i="8"/>
  <c r="G3947" i="8"/>
  <c r="G4985" i="8"/>
  <c r="K4985" i="8" s="1"/>
  <c r="G3366" i="8"/>
  <c r="G5099" i="8"/>
  <c r="G4295" i="8"/>
  <c r="G4075" i="8"/>
  <c r="G4669" i="8"/>
  <c r="G4095" i="8"/>
  <c r="G5572" i="8"/>
  <c r="G3967" i="8"/>
  <c r="G3407" i="8"/>
  <c r="G5536" i="8"/>
  <c r="G3635" i="8"/>
  <c r="G5507" i="8"/>
  <c r="G3059" i="8"/>
  <c r="K3059" i="8" s="1"/>
  <c r="G5180" i="8"/>
  <c r="G4431" i="8"/>
  <c r="G3133" i="8"/>
  <c r="K3133" i="8" s="1"/>
  <c r="G3040" i="8"/>
  <c r="G3664" i="8"/>
  <c r="G5074" i="8"/>
  <c r="G5819" i="8"/>
  <c r="G4339" i="8"/>
  <c r="G4400" i="8"/>
  <c r="G2949" i="8"/>
  <c r="I5454" i="8"/>
  <c r="I5437" i="8"/>
  <c r="I5464" i="8"/>
  <c r="I4074" i="8"/>
  <c r="I2885" i="8"/>
  <c r="I4186" i="8"/>
  <c r="I5468" i="8"/>
  <c r="I4851" i="8"/>
  <c r="I4362" i="8"/>
  <c r="I5284" i="8"/>
  <c r="I3662" i="8"/>
  <c r="G3053" i="8"/>
  <c r="G3851" i="8"/>
  <c r="G5663" i="8"/>
  <c r="G4820" i="8"/>
  <c r="G3843" i="8"/>
  <c r="G2987" i="8"/>
  <c r="G4106" i="8"/>
  <c r="G3712" i="8"/>
  <c r="I3000" i="8"/>
  <c r="I5179" i="8"/>
  <c r="I3967" i="8"/>
  <c r="I3487" i="8"/>
  <c r="I4903" i="8"/>
  <c r="I4917" i="8"/>
  <c r="I3007" i="8"/>
  <c r="I3183" i="8"/>
  <c r="I5528" i="8"/>
  <c r="I5118" i="8"/>
  <c r="I3162" i="8"/>
  <c r="I5163" i="8"/>
  <c r="I3717" i="8"/>
  <c r="I3433" i="8"/>
  <c r="G3872" i="8"/>
  <c r="G4145" i="8"/>
  <c r="G3946" i="8"/>
  <c r="G4478" i="8"/>
  <c r="K4478" i="8" s="1"/>
  <c r="G4049" i="8"/>
  <c r="G4828" i="8"/>
  <c r="G2873" i="8"/>
  <c r="K2873" i="8" s="1"/>
  <c r="G3698" i="8"/>
  <c r="I3799" i="8"/>
  <c r="I5068" i="8"/>
  <c r="I4990" i="8"/>
  <c r="I3673" i="8"/>
  <c r="I5283" i="8"/>
  <c r="I4002" i="8"/>
  <c r="I5407" i="8"/>
  <c r="I3379" i="8"/>
  <c r="I4831" i="8"/>
  <c r="I5389" i="8"/>
  <c r="I4773" i="8"/>
  <c r="I3025" i="8"/>
  <c r="I2919" i="8"/>
  <c r="I3815" i="8"/>
  <c r="I4762" i="8"/>
  <c r="I5674" i="8"/>
  <c r="I3546" i="8"/>
  <c r="I3772" i="8"/>
  <c r="G2878" i="8"/>
  <c r="G3644" i="8"/>
  <c r="G5242" i="8"/>
  <c r="G5299" i="8"/>
  <c r="G4896" i="8"/>
  <c r="G5788" i="8"/>
  <c r="G4384" i="8"/>
  <c r="G4390" i="8"/>
  <c r="G3440" i="8"/>
  <c r="G4667" i="8"/>
  <c r="G5093" i="8"/>
  <c r="G3457" i="8"/>
  <c r="G3213" i="8"/>
  <c r="K3213" i="8" s="1"/>
  <c r="G3147" i="8"/>
  <c r="I3550" i="8"/>
  <c r="I4809" i="8"/>
  <c r="I4945" i="8"/>
  <c r="I3898" i="8"/>
  <c r="I3744" i="8"/>
  <c r="I3226" i="8"/>
  <c r="I4429" i="8"/>
  <c r="I5832" i="8"/>
  <c r="I5017" i="8"/>
  <c r="I3882" i="8"/>
  <c r="I4307" i="8"/>
  <c r="I3387" i="8"/>
  <c r="I5324" i="8"/>
  <c r="I5301" i="8"/>
  <c r="I3369" i="8"/>
  <c r="I5073" i="8"/>
  <c r="I3961" i="8"/>
  <c r="I5027" i="8"/>
  <c r="I5250" i="8"/>
  <c r="I3853" i="8"/>
  <c r="I2975" i="8"/>
  <c r="I3935" i="8"/>
  <c r="G5279" i="8"/>
  <c r="G4082" i="8"/>
  <c r="G4557" i="8"/>
  <c r="G4298" i="8"/>
  <c r="G3005" i="8"/>
  <c r="G5758" i="8"/>
  <c r="G3135" i="8"/>
  <c r="K3135" i="8" s="1"/>
  <c r="G3655" i="8"/>
  <c r="G5826" i="8"/>
  <c r="G4063" i="8"/>
  <c r="G4674" i="8"/>
  <c r="G5735" i="8"/>
  <c r="G4953" i="8"/>
  <c r="G4194" i="8"/>
  <c r="G3966" i="8"/>
  <c r="G3789" i="8"/>
  <c r="I4930" i="8"/>
  <c r="I3588" i="8"/>
  <c r="I4579" i="8"/>
  <c r="I3372" i="8"/>
  <c r="I4415" i="8"/>
  <c r="I3477" i="8"/>
  <c r="I5237" i="8"/>
  <c r="I3695" i="8"/>
  <c r="G3874" i="8"/>
  <c r="G4110" i="8"/>
  <c r="G4005" i="8"/>
  <c r="G5213" i="8"/>
  <c r="G3292" i="8"/>
  <c r="I4755" i="8"/>
  <c r="I4668" i="8"/>
  <c r="I4215" i="8"/>
  <c r="I4102" i="8"/>
  <c r="I4332" i="8"/>
  <c r="I3201" i="8"/>
  <c r="I3836" i="8"/>
  <c r="G3902" i="8"/>
  <c r="G4472" i="8"/>
  <c r="G4043" i="8"/>
  <c r="I4359" i="8"/>
  <c r="I4651" i="8"/>
  <c r="I4303" i="8"/>
  <c r="I2901" i="8"/>
  <c r="I2892" i="8"/>
  <c r="G3882" i="8"/>
  <c r="G4408" i="8"/>
  <c r="G3641" i="8"/>
  <c r="I5549" i="8"/>
  <c r="I3423" i="8"/>
  <c r="I3136" i="8"/>
  <c r="I5779" i="8"/>
  <c r="G3303" i="8"/>
  <c r="G4235" i="8"/>
  <c r="G5500" i="8"/>
  <c r="G5092" i="8"/>
  <c r="G5030" i="8"/>
  <c r="G3508" i="8"/>
  <c r="K3508" i="8" s="1"/>
  <c r="G5678" i="8"/>
  <c r="G3070" i="8"/>
  <c r="G3485" i="8"/>
  <c r="G5102" i="8"/>
  <c r="G5768" i="8"/>
  <c r="G3720" i="8"/>
  <c r="G3066" i="8"/>
  <c r="I4537" i="8"/>
  <c r="I4018" i="8"/>
  <c r="G5363" i="8"/>
  <c r="I4731" i="8"/>
  <c r="G4125" i="8"/>
  <c r="I4290" i="8"/>
  <c r="I5749" i="8"/>
  <c r="I3037" i="8"/>
  <c r="I4700" i="8"/>
  <c r="I3231" i="8"/>
  <c r="I5707" i="8"/>
  <c r="I3325" i="8"/>
  <c r="I5467" i="8"/>
  <c r="G3929" i="8"/>
  <c r="G2996" i="8"/>
  <c r="G4780" i="8"/>
  <c r="G4452" i="8"/>
  <c r="G5020" i="8"/>
  <c r="K5020" i="8" s="1"/>
  <c r="G3036" i="8"/>
  <c r="I5824" i="8"/>
  <c r="I4598" i="8"/>
  <c r="I3145" i="8"/>
  <c r="I3931" i="8"/>
  <c r="I3092" i="8"/>
  <c r="I4292" i="8"/>
  <c r="G4236" i="8"/>
  <c r="G4720" i="8"/>
  <c r="G4535" i="8"/>
  <c r="I4006" i="8"/>
  <c r="I4818" i="8"/>
  <c r="I4929" i="8"/>
  <c r="I5175" i="8"/>
  <c r="I5397" i="8"/>
  <c r="I3636" i="8"/>
  <c r="G5095" i="8"/>
  <c r="G5382" i="8"/>
  <c r="G3333" i="8"/>
  <c r="I5042" i="8"/>
  <c r="I5613" i="8"/>
  <c r="I4518" i="8"/>
  <c r="I4438" i="8"/>
  <c r="G3923" i="8"/>
  <c r="G3634" i="8"/>
  <c r="G5756" i="8"/>
  <c r="G3188" i="8"/>
  <c r="G3919" i="8"/>
  <c r="G5055" i="8"/>
  <c r="G5428" i="8"/>
  <c r="G3211" i="8"/>
  <c r="G4889" i="8"/>
  <c r="K4889" i="8" s="1"/>
  <c r="G5164" i="8"/>
  <c r="G3809" i="8"/>
  <c r="G4310" i="8"/>
  <c r="I5843" i="8"/>
  <c r="I3152" i="8"/>
  <c r="I4052" i="8"/>
  <c r="G4811" i="8"/>
  <c r="G4178" i="8"/>
  <c r="G3182" i="8"/>
  <c r="G3395" i="8"/>
  <c r="G5008" i="8"/>
  <c r="G4458" i="8"/>
  <c r="G5162" i="8"/>
  <c r="G4166" i="8"/>
  <c r="G2861" i="8"/>
  <c r="G5292" i="8"/>
  <c r="G5560" i="8"/>
  <c r="I2970" i="8"/>
  <c r="I5493" i="8"/>
  <c r="I4371" i="8"/>
  <c r="I5679" i="8"/>
  <c r="I3018" i="8"/>
  <c r="I5822" i="8"/>
  <c r="I3345" i="8"/>
  <c r="I5241" i="8"/>
  <c r="G5596" i="8"/>
  <c r="G4133" i="8"/>
  <c r="G4530" i="8"/>
  <c r="G5444" i="8"/>
  <c r="G5522" i="8"/>
  <c r="G3142" i="8"/>
  <c r="I5329" i="8"/>
  <c r="I3280" i="8"/>
  <c r="I4728" i="8"/>
  <c r="I3595" i="8"/>
  <c r="I5646" i="8"/>
  <c r="I3906" i="8"/>
  <c r="G5246" i="8"/>
  <c r="G5262" i="8"/>
  <c r="G5524" i="8"/>
  <c r="I3430" i="8"/>
  <c r="I3714" i="8"/>
  <c r="I5603" i="8"/>
  <c r="I4916" i="8"/>
  <c r="I3894" i="8"/>
  <c r="I3341" i="8"/>
  <c r="G4810" i="8"/>
  <c r="G4838" i="8"/>
  <c r="K4838" i="8" s="1"/>
  <c r="G3226" i="8"/>
  <c r="I4082" i="8"/>
  <c r="I4743" i="8"/>
  <c r="I3574" i="8"/>
  <c r="I4806" i="8"/>
  <c r="G3334" i="8"/>
  <c r="G5084" i="8"/>
  <c r="G3191" i="8"/>
  <c r="G3691" i="8"/>
  <c r="G4163" i="8"/>
  <c r="G4510" i="8"/>
  <c r="G3159" i="8"/>
  <c r="G3038" i="8"/>
  <c r="G5606" i="8"/>
  <c r="G3855" i="8"/>
  <c r="G4882" i="8"/>
  <c r="G4096" i="8"/>
  <c r="G5393" i="8"/>
  <c r="I3764" i="8"/>
  <c r="I3861" i="8"/>
  <c r="G4165" i="8"/>
  <c r="K4165" i="8" s="1"/>
  <c r="G5336" i="8"/>
  <c r="G4296" i="8"/>
  <c r="G4318" i="8"/>
  <c r="G3236" i="8"/>
  <c r="G5779" i="8"/>
  <c r="G5777" i="8"/>
  <c r="G5269" i="8"/>
  <c r="G4397" i="8"/>
  <c r="K4397" i="8" s="1"/>
  <c r="I4664" i="8"/>
  <c r="G4208" i="8"/>
  <c r="I4677" i="8"/>
  <c r="I3094" i="8"/>
  <c r="G4413" i="8"/>
  <c r="G4772" i="8"/>
  <c r="G4280" i="8"/>
  <c r="I4965" i="8"/>
  <c r="G5833" i="8"/>
  <c r="G3153" i="8"/>
  <c r="K3153" i="8" s="1"/>
  <c r="I5365" i="8"/>
  <c r="G4389" i="8"/>
  <c r="G3467" i="8"/>
  <c r="K3467" i="8" s="1"/>
  <c r="G5519" i="8"/>
  <c r="G4388" i="8"/>
  <c r="I4114" i="8"/>
  <c r="I4355" i="8"/>
  <c r="G5567" i="8"/>
  <c r="I5308" i="8"/>
  <c r="I4775" i="8"/>
  <c r="G5172" i="8"/>
  <c r="G3527" i="8"/>
  <c r="I5134" i="8"/>
  <c r="G4217" i="8"/>
  <c r="G4972" i="8"/>
  <c r="K4972" i="8" s="1"/>
  <c r="G3014" i="8"/>
  <c r="G3667" i="8"/>
  <c r="G3000" i="8"/>
  <c r="G4017" i="8"/>
  <c r="G5637" i="8"/>
  <c r="I2905" i="8"/>
  <c r="G4245" i="8"/>
  <c r="G3432" i="8"/>
  <c r="I3090" i="8"/>
  <c r="G4271" i="8"/>
  <c r="G5241" i="8"/>
  <c r="I3916" i="8"/>
  <c r="G5481" i="8"/>
  <c r="I5277" i="8"/>
  <c r="G3326" i="8"/>
  <c r="I3400" i="8"/>
  <c r="I4502" i="8"/>
  <c r="I5512" i="8"/>
  <c r="I3242" i="8"/>
  <c r="I2927" i="8"/>
  <c r="I3204" i="8"/>
  <c r="G4860" i="8"/>
  <c r="G2945" i="8"/>
  <c r="I4000" i="8"/>
  <c r="I2993" i="8"/>
  <c r="G3873" i="8"/>
  <c r="G5459" i="8"/>
  <c r="I4699" i="8"/>
  <c r="G4465" i="8"/>
  <c r="G3898" i="8"/>
  <c r="K3898" i="8" s="1"/>
  <c r="I3521" i="8"/>
  <c r="G4028" i="8"/>
  <c r="K4028" i="8" s="1"/>
  <c r="G4201" i="8"/>
  <c r="G3770" i="8"/>
  <c r="K3770" i="8" s="1"/>
  <c r="G3482" i="8"/>
  <c r="G5585" i="8"/>
  <c r="G4285" i="8"/>
  <c r="G5253" i="8"/>
  <c r="K5253" i="8" s="1"/>
  <c r="G3876" i="8"/>
  <c r="I4752" i="8"/>
  <c r="I4654" i="8"/>
  <c r="G3505" i="8"/>
  <c r="G4687" i="8"/>
  <c r="G5169" i="8"/>
  <c r="G4660" i="8"/>
  <c r="G4740" i="8"/>
  <c r="I4233" i="8"/>
  <c r="G3963" i="8"/>
  <c r="K3963" i="8" s="1"/>
  <c r="G5697" i="8"/>
  <c r="G4505" i="8"/>
  <c r="I2858" i="8"/>
  <c r="G4199" i="8"/>
  <c r="I5203" i="8"/>
  <c r="G3237" i="8"/>
  <c r="G3995" i="8"/>
  <c r="G3225" i="8"/>
  <c r="K3225" i="8" s="1"/>
  <c r="I3174" i="8"/>
  <c r="I4813" i="8"/>
  <c r="G3816" i="8"/>
  <c r="G3009" i="8"/>
  <c r="G4622" i="8"/>
  <c r="G3089" i="8"/>
  <c r="G4172" i="8"/>
  <c r="G5609" i="8"/>
  <c r="G4334" i="8"/>
  <c r="G5841" i="8"/>
  <c r="G3643" i="8"/>
  <c r="I4008" i="8"/>
  <c r="G5729" i="8"/>
  <c r="G5593" i="8"/>
  <c r="K5593" i="8" s="1"/>
  <c r="G4473" i="8"/>
  <c r="I4597" i="8"/>
  <c r="I4250" i="8"/>
  <c r="G4441" i="8"/>
  <c r="G5257" i="8"/>
  <c r="K5257" i="8" s="1"/>
  <c r="G5489" i="8"/>
  <c r="G4604" i="8"/>
  <c r="G4341" i="8"/>
  <c r="G3738" i="8"/>
  <c r="K3738" i="8" s="1"/>
  <c r="G4098" i="8"/>
  <c r="G3721" i="8"/>
  <c r="G4164" i="8"/>
  <c r="G5025" i="8"/>
  <c r="I4617" i="8"/>
  <c r="G5239" i="8"/>
  <c r="G5670" i="8"/>
  <c r="K5670" i="8" s="1"/>
  <c r="G5231" i="8"/>
  <c r="G3670" i="8"/>
  <c r="G4870" i="8"/>
  <c r="G5564" i="8"/>
  <c r="I3272" i="8"/>
  <c r="I5769" i="8"/>
  <c r="G3956" i="8"/>
  <c r="G2917" i="8"/>
  <c r="G5255" i="8"/>
  <c r="G3491" i="8"/>
  <c r="I4300" i="8"/>
  <c r="G3305" i="8"/>
  <c r="G5059" i="8"/>
  <c r="G4608" i="8"/>
  <c r="G4142" i="8"/>
  <c r="G3124" i="8"/>
  <c r="I3910" i="8"/>
  <c r="G4034" i="8"/>
  <c r="G5530" i="8"/>
  <c r="G3514" i="8"/>
  <c r="G3657" i="8"/>
  <c r="G3096" i="8"/>
  <c r="I3905" i="8"/>
  <c r="I3951" i="8"/>
  <c r="G5508" i="8"/>
  <c r="G3749" i="8"/>
  <c r="I5541" i="8"/>
  <c r="I4732" i="8"/>
  <c r="I4404" i="8"/>
  <c r="G4359" i="8"/>
  <c r="G3368" i="8"/>
  <c r="G5499" i="8"/>
  <c r="I3876" i="8"/>
  <c r="I4587" i="8"/>
  <c r="I3899" i="8"/>
  <c r="G5283" i="8"/>
  <c r="G3481" i="8"/>
  <c r="I5667" i="8"/>
  <c r="I4660" i="8"/>
  <c r="I5404" i="8"/>
  <c r="G5817" i="8"/>
  <c r="G5009" i="8"/>
  <c r="G4861" i="8"/>
  <c r="I3503" i="8"/>
  <c r="I4460" i="8"/>
  <c r="I3493" i="8"/>
  <c r="G3109" i="8"/>
  <c r="G2923" i="8"/>
  <c r="K2923" i="8" s="1"/>
  <c r="G3221" i="8"/>
  <c r="G4630" i="8"/>
  <c r="G4003" i="8"/>
  <c r="G5733" i="8"/>
  <c r="K5733" i="8" s="1"/>
  <c r="G3521" i="8"/>
  <c r="G3269" i="8"/>
  <c r="G2889" i="8"/>
  <c r="G3988" i="8"/>
  <c r="G4942" i="8"/>
  <c r="G5285" i="8"/>
  <c r="G5307" i="8"/>
  <c r="G3986" i="8"/>
  <c r="G5775" i="8"/>
  <c r="G5807" i="8"/>
  <c r="G3826" i="8"/>
  <c r="K3826" i="8" s="1"/>
  <c r="G3734" i="8"/>
  <c r="G3353" i="8"/>
  <c r="G2943" i="8"/>
  <c r="I3207" i="8"/>
  <c r="G3026" i="8"/>
  <c r="G4949" i="8"/>
  <c r="G3294" i="8"/>
  <c r="G3507" i="8"/>
  <c r="I5322" i="8"/>
  <c r="I3147" i="8"/>
  <c r="G3695" i="8"/>
  <c r="G5178" i="8"/>
  <c r="G5225" i="8"/>
  <c r="G4869" i="8"/>
  <c r="I3879" i="8"/>
  <c r="I4991" i="8"/>
  <c r="G4594" i="8"/>
  <c r="K4594" i="8" s="1"/>
  <c r="G5632" i="8"/>
  <c r="K5632" i="8" s="1"/>
  <c r="G4412" i="8"/>
  <c r="G3268" i="8"/>
  <c r="G3337" i="8"/>
  <c r="K3337" i="8" s="1"/>
  <c r="I4402" i="8"/>
  <c r="G4079" i="8"/>
  <c r="G4275" i="8"/>
  <c r="G5776" i="8"/>
  <c r="I3635" i="8"/>
  <c r="I5432" i="8"/>
  <c r="I3330" i="8"/>
  <c r="G4263" i="8"/>
  <c r="G2896" i="8"/>
  <c r="I5366" i="8"/>
  <c r="I3365" i="8"/>
  <c r="I5153" i="8"/>
  <c r="I3729" i="8"/>
  <c r="G5806" i="8"/>
  <c r="G4342" i="8"/>
  <c r="I5804" i="8"/>
  <c r="I3109" i="8"/>
  <c r="I4861" i="8"/>
  <c r="G5309" i="8"/>
  <c r="G2901" i="8"/>
  <c r="I5316" i="8"/>
  <c r="I4203" i="8"/>
  <c r="I4868" i="8"/>
  <c r="G4598" i="8"/>
  <c r="G3715" i="8"/>
  <c r="I5211" i="8"/>
  <c r="G4429" i="8"/>
  <c r="G3412" i="8"/>
  <c r="I5315" i="8"/>
  <c r="I5582" i="8"/>
  <c r="G3674" i="8"/>
  <c r="G3601" i="8"/>
  <c r="I4599" i="8"/>
  <c r="G4212" i="8"/>
  <c r="G3403" i="8"/>
  <c r="I4614" i="8"/>
  <c r="G3008" i="8"/>
  <c r="G5081" i="8"/>
  <c r="G3724" i="8"/>
  <c r="K3724" i="8" s="1"/>
  <c r="I5018" i="8"/>
  <c r="G4596" i="8"/>
  <c r="G3845" i="8"/>
  <c r="I3282" i="8"/>
  <c r="I5189" i="8"/>
  <c r="G3583" i="8"/>
  <c r="G5379" i="8"/>
  <c r="G3257" i="8"/>
  <c r="G5709" i="8"/>
  <c r="G3207" i="8"/>
  <c r="G4791" i="8"/>
  <c r="G4818" i="8"/>
  <c r="G2984" i="8"/>
  <c r="G4597" i="8"/>
  <c r="G3209" i="8"/>
  <c r="G3216" i="8"/>
  <c r="G5381" i="8"/>
  <c r="G4659" i="8"/>
  <c r="K4659" i="8" s="1"/>
  <c r="G3307" i="8"/>
  <c r="G3280" i="8"/>
  <c r="G3602" i="8"/>
  <c r="I5386" i="8"/>
  <c r="G3219" i="8"/>
  <c r="G3840" i="8"/>
  <c r="G3944" i="8"/>
  <c r="K3944" i="8" s="1"/>
  <c r="G4619" i="8"/>
  <c r="I3374" i="8"/>
  <c r="I4286" i="8"/>
  <c r="G4046" i="8"/>
  <c r="G4783" i="8"/>
  <c r="G4513" i="8"/>
  <c r="K4513" i="8" s="1"/>
  <c r="G3145" i="8"/>
  <c r="I4443" i="8"/>
  <c r="I5436" i="8"/>
  <c r="G4209" i="8"/>
  <c r="G5531" i="8"/>
  <c r="G3532" i="8"/>
  <c r="G4502" i="8"/>
  <c r="G2872" i="8"/>
  <c r="I3227" i="8"/>
  <c r="G4801" i="8"/>
  <c r="G2948" i="8"/>
  <c r="I4550" i="8"/>
  <c r="I3667" i="8"/>
  <c r="I3572" i="8"/>
  <c r="I3814" i="8"/>
  <c r="G5200" i="8"/>
  <c r="G4016" i="8"/>
  <c r="I4336" i="8"/>
  <c r="I5681" i="8"/>
  <c r="I2984" i="8"/>
  <c r="I2882" i="8"/>
  <c r="G5296" i="8"/>
  <c r="G3056" i="8"/>
  <c r="I5269" i="8"/>
  <c r="I2924" i="8"/>
  <c r="I4456" i="8"/>
  <c r="G5658" i="8"/>
  <c r="G4404" i="8"/>
  <c r="I5425" i="8"/>
  <c r="I4680" i="8"/>
  <c r="I5215" i="8"/>
  <c r="G3894" i="8"/>
  <c r="G3985" i="8"/>
  <c r="I3290" i="8"/>
  <c r="G4590" i="8"/>
  <c r="G4024" i="8"/>
  <c r="I5252" i="8"/>
  <c r="G4771" i="8"/>
  <c r="G4612" i="8"/>
  <c r="G3810" i="8"/>
  <c r="I5700" i="8"/>
  <c r="G4572" i="8"/>
  <c r="G5845" i="8"/>
  <c r="I3291" i="8"/>
  <c r="G5441" i="8"/>
  <c r="G3917" i="8"/>
  <c r="G3396" i="8"/>
  <c r="I5272" i="8"/>
  <c r="I3822" i="8"/>
  <c r="G5159" i="8"/>
  <c r="I4249" i="8"/>
  <c r="G5457" i="8"/>
  <c r="G5793" i="8"/>
  <c r="K5793" i="8" s="1"/>
  <c r="G4066" i="8"/>
  <c r="G5170" i="8"/>
  <c r="G5561" i="8"/>
  <c r="G3868" i="8"/>
  <c r="G4652" i="8"/>
  <c r="G4430" i="8"/>
  <c r="G4116" i="8"/>
  <c r="G2867" i="8"/>
  <c r="G2968" i="8"/>
  <c r="G4906" i="8"/>
  <c r="G4606" i="8"/>
  <c r="G4047" i="8"/>
  <c r="G3972" i="8"/>
  <c r="G4437" i="8"/>
  <c r="G3464" i="8"/>
  <c r="G4041" i="8"/>
  <c r="G4620" i="8"/>
  <c r="G4162" i="8"/>
  <c r="G4815" i="8"/>
  <c r="G4858" i="8"/>
  <c r="G3817" i="8"/>
  <c r="G4851" i="8"/>
  <c r="I4837" i="8"/>
  <c r="I4820" i="8"/>
  <c r="G4107" i="8"/>
  <c r="K4107" i="8" s="1"/>
  <c r="G5111" i="8"/>
  <c r="G4218" i="8"/>
  <c r="G3002" i="8"/>
  <c r="I3757" i="8"/>
  <c r="I5684" i="8"/>
  <c r="G5042" i="8"/>
  <c r="G4792" i="8"/>
  <c r="G5206" i="8"/>
  <c r="G3361" i="8"/>
  <c r="I4789" i="8"/>
  <c r="I2955" i="8"/>
  <c r="G4426" i="8"/>
  <c r="G5070" i="8"/>
  <c r="K5070" i="8" s="1"/>
  <c r="G3772" i="8"/>
  <c r="G2893" i="8"/>
  <c r="I5294" i="8"/>
  <c r="I3129" i="8"/>
  <c r="G4848" i="8"/>
  <c r="G4550" i="8"/>
  <c r="I4394" i="8"/>
  <c r="I4855" i="8"/>
  <c r="I5629" i="8"/>
  <c r="I4077" i="8"/>
  <c r="G5795" i="8"/>
  <c r="K5795" i="8" s="1"/>
  <c r="G3032" i="8"/>
  <c r="I4606" i="8"/>
  <c r="I4049" i="8"/>
  <c r="I4111" i="8"/>
  <c r="G5601" i="8"/>
  <c r="K5601" i="8" s="1"/>
  <c r="G3281" i="8"/>
  <c r="G3814" i="8"/>
  <c r="I4788" i="8"/>
  <c r="I5455" i="8"/>
  <c r="I3416" i="8"/>
  <c r="G4755" i="8"/>
  <c r="G3001" i="8"/>
  <c r="K3001" i="8" s="1"/>
  <c r="I5023" i="8"/>
  <c r="I3228" i="8"/>
  <c r="I3459" i="8"/>
  <c r="G3054" i="8"/>
  <c r="G3087" i="8"/>
  <c r="I3708" i="8"/>
  <c r="I3252" i="8"/>
  <c r="G5467" i="8"/>
  <c r="I2973" i="8"/>
  <c r="I4781" i="8"/>
  <c r="G4585" i="8"/>
  <c r="G3725" i="8"/>
  <c r="I3311" i="8"/>
  <c r="G4350" i="8"/>
  <c r="G5223" i="8"/>
  <c r="I5618" i="8"/>
  <c r="G4148" i="8"/>
  <c r="G3808" i="8"/>
  <c r="I4167" i="8"/>
  <c r="G5105" i="8"/>
  <c r="G3568" i="8"/>
  <c r="G3503" i="8"/>
  <c r="I5367" i="8"/>
  <c r="G4646" i="8"/>
  <c r="G3248" i="8"/>
  <c r="G4021" i="8"/>
  <c r="G4360" i="8"/>
  <c r="G5727" i="8"/>
  <c r="G3675" i="8"/>
  <c r="G5539" i="8"/>
  <c r="G3055" i="8"/>
  <c r="I4934" i="8"/>
  <c r="G5036" i="8"/>
  <c r="G3141" i="8"/>
  <c r="I3513" i="8"/>
  <c r="G5791" i="8"/>
  <c r="K5791" i="8" s="1"/>
  <c r="G2929" i="8"/>
  <c r="I5727" i="8"/>
  <c r="G4978" i="8"/>
  <c r="G5852" i="8"/>
  <c r="I5030" i="8"/>
  <c r="G5327" i="8"/>
  <c r="I5622" i="8"/>
  <c r="I3669" i="8"/>
  <c r="G4618" i="8"/>
  <c r="I3680" i="8"/>
  <c r="I5391" i="8"/>
  <c r="G5837" i="8"/>
  <c r="I3548" i="8"/>
  <c r="I3170" i="8"/>
  <c r="G4312" i="8"/>
  <c r="I4507" i="8"/>
  <c r="G5754" i="8"/>
  <c r="I3392" i="8"/>
  <c r="G5476" i="8"/>
  <c r="I3081" i="8"/>
  <c r="G3569" i="8"/>
  <c r="K3569" i="8" s="1"/>
  <c r="I3386" i="8"/>
  <c r="I5392" i="8"/>
  <c r="G3246" i="8"/>
  <c r="G5433" i="8"/>
  <c r="G3760" i="8"/>
  <c r="I3888" i="8"/>
  <c r="G3249" i="8"/>
  <c r="G3867" i="8"/>
  <c r="K3867" i="8" s="1"/>
  <c r="G3184" i="8"/>
  <c r="I2870" i="8"/>
  <c r="I4510" i="8"/>
  <c r="G3701" i="8"/>
  <c r="G4542" i="8"/>
  <c r="I3122" i="8"/>
  <c r="I5192" i="8"/>
  <c r="I5245" i="8"/>
  <c r="G4309" i="8"/>
  <c r="G5617" i="8"/>
  <c r="I3834" i="8"/>
  <c r="G4012" i="8"/>
  <c r="G5035" i="8"/>
  <c r="G3755" i="8"/>
  <c r="I5631" i="8"/>
  <c r="G4548" i="8"/>
  <c r="G5165" i="8"/>
  <c r="K5165" i="8" s="1"/>
  <c r="G4154" i="8"/>
  <c r="G4784" i="8"/>
  <c r="G4933" i="8"/>
  <c r="G5250" i="8"/>
  <c r="G3662" i="8"/>
  <c r="G3830" i="8"/>
  <c r="G2859" i="8"/>
  <c r="G3977" i="8"/>
  <c r="G4676" i="8"/>
  <c r="I4637" i="8"/>
  <c r="G3079" i="8"/>
  <c r="G3737" i="8"/>
  <c r="I3259" i="8"/>
  <c r="G4244" i="8"/>
  <c r="G4804" i="8"/>
  <c r="I5334" i="8"/>
  <c r="G5089" i="8"/>
  <c r="G3245" i="8"/>
  <c r="G5282" i="8"/>
  <c r="G4885" i="8"/>
  <c r="G3460" i="8"/>
  <c r="G5591" i="8"/>
  <c r="G4078" i="8"/>
  <c r="G3730" i="8"/>
  <c r="G4358" i="8"/>
  <c r="G5602" i="8"/>
  <c r="G4640" i="8"/>
  <c r="G4308" i="8"/>
  <c r="I5135" i="8"/>
  <c r="G2858" i="8"/>
  <c r="G4192" i="8"/>
  <c r="I4039" i="8"/>
  <c r="G5368" i="8"/>
  <c r="G3137" i="8"/>
  <c r="I3304" i="8"/>
  <c r="G5546" i="8"/>
  <c r="G3704" i="8"/>
  <c r="I3313" i="8"/>
  <c r="G4470" i="8"/>
  <c r="I5474" i="8"/>
  <c r="I5813" i="8"/>
  <c r="G4361" i="8"/>
  <c r="I2907" i="8"/>
  <c r="I3771" i="8"/>
  <c r="G4461" i="8"/>
  <c r="I4349" i="8"/>
  <c r="G4102" i="8"/>
  <c r="I2860" i="8"/>
  <c r="I4620" i="8"/>
  <c r="G4723" i="8"/>
  <c r="I5173" i="8"/>
  <c r="G4042" i="8"/>
  <c r="I4335" i="8"/>
  <c r="G3099" i="8"/>
  <c r="I4539" i="8"/>
  <c r="G3678" i="8"/>
  <c r="I4329" i="8"/>
  <c r="G4900" i="8"/>
  <c r="I2947" i="8"/>
  <c r="G5801" i="8"/>
  <c r="G5455" i="8"/>
  <c r="G4532" i="8"/>
  <c r="G5569" i="8"/>
  <c r="I3217" i="8"/>
  <c r="G3489" i="8"/>
  <c r="K3489" i="8" s="1"/>
  <c r="G4614" i="8"/>
  <c r="I3837" i="8"/>
  <c r="G4566" i="8"/>
  <c r="G4203" i="8"/>
  <c r="I4824" i="8"/>
  <c r="I5309" i="8"/>
  <c r="G3669" i="8"/>
  <c r="G3121" i="8"/>
  <c r="G3939" i="8"/>
  <c r="G3989" i="8"/>
  <c r="I5208" i="8"/>
  <c r="G4009" i="8"/>
  <c r="I5292" i="8"/>
  <c r="G4770" i="8"/>
  <c r="G3354" i="8"/>
  <c r="I2960" i="8"/>
  <c r="G4469" i="8"/>
  <c r="I5845" i="8"/>
  <c r="G3270" i="8"/>
  <c r="G5529" i="8"/>
  <c r="I5152" i="8"/>
  <c r="G3805" i="8"/>
  <c r="G5427" i="8"/>
  <c r="G3758" i="8"/>
  <c r="K3758" i="8" s="1"/>
  <c r="G5790" i="8"/>
  <c r="G5472" i="8"/>
  <c r="I5240" i="8"/>
  <c r="I5802" i="8"/>
  <c r="G5100" i="8"/>
  <c r="G4578" i="8"/>
  <c r="G3645" i="8"/>
  <c r="G3160" i="8"/>
  <c r="G5007" i="8"/>
  <c r="K5007" i="8" s="1"/>
  <c r="G4684" i="8"/>
  <c r="G4101" i="8"/>
  <c r="G3114" i="8"/>
  <c r="G2899" i="8"/>
  <c r="G5333" i="8"/>
  <c r="G3078" i="8"/>
  <c r="G4922" i="8"/>
  <c r="G2969" i="8"/>
  <c r="G4104" i="8"/>
  <c r="G4852" i="8"/>
  <c r="G4124" i="8"/>
  <c r="I4650" i="8"/>
  <c r="G4624" i="8"/>
  <c r="G4256" i="8"/>
  <c r="I5107" i="8"/>
  <c r="G5715" i="8"/>
  <c r="G3639" i="8"/>
  <c r="I5626" i="8"/>
  <c r="G5436" i="8"/>
  <c r="G4025" i="8"/>
  <c r="I5089" i="8"/>
  <c r="G3293" i="8"/>
  <c r="I2996" i="8"/>
  <c r="I3512" i="8"/>
  <c r="G4376" i="8"/>
  <c r="I4760" i="8"/>
  <c r="G3895" i="8"/>
  <c r="G4768" i="8"/>
  <c r="I4608" i="8"/>
  <c r="G4215" i="8"/>
  <c r="I4477" i="8"/>
  <c r="I5169" i="8"/>
  <c r="G5675" i="8"/>
  <c r="I5093" i="8"/>
  <c r="G3818" i="8"/>
  <c r="I5290" i="8"/>
  <c r="G5079" i="8"/>
  <c r="I4129" i="8"/>
  <c r="G4277" i="8"/>
  <c r="I4741" i="8"/>
  <c r="G5719" i="8"/>
  <c r="I3409" i="8"/>
  <c r="G4654" i="8"/>
  <c r="K4654" i="8" s="1"/>
  <c r="I3923" i="8"/>
  <c r="G4668" i="8"/>
  <c r="G4000" i="8"/>
  <c r="I4849" i="8"/>
  <c r="I4557" i="8"/>
  <c r="G3253" i="8"/>
  <c r="I3323" i="8"/>
  <c r="G4405" i="8"/>
  <c r="G5407" i="8"/>
  <c r="I3255" i="8"/>
  <c r="G4523" i="8"/>
  <c r="G5053" i="8"/>
  <c r="G4638" i="8"/>
  <c r="G3338" i="8"/>
  <c r="K3338" i="8" s="1"/>
  <c r="G3230" i="8"/>
  <c r="I2938" i="8"/>
  <c r="G4574" i="8"/>
  <c r="I3450" i="8"/>
  <c r="G4588" i="8"/>
  <c r="I3299" i="8"/>
  <c r="G4556" i="8"/>
  <c r="G4092" i="8"/>
  <c r="G5721" i="8"/>
  <c r="G2953" i="8"/>
  <c r="G4927" i="8"/>
  <c r="G3961" i="8"/>
  <c r="G2933" i="8"/>
  <c r="G4558" i="8"/>
  <c r="G4333" i="8"/>
  <c r="K4333" i="8" s="1"/>
  <c r="G4643" i="8"/>
  <c r="G5857" i="8"/>
  <c r="I4321" i="8"/>
  <c r="G4373" i="8"/>
  <c r="G5432" i="8"/>
  <c r="G3595" i="8"/>
  <c r="G4692" i="8"/>
  <c r="G3659" i="8"/>
  <c r="G3181" i="8"/>
  <c r="G4775" i="8"/>
  <c r="G2868" i="8"/>
  <c r="G4455" i="8"/>
  <c r="I3693" i="8"/>
  <c r="G4029" i="8"/>
  <c r="G5545" i="8"/>
  <c r="G3439" i="8"/>
  <c r="G3077" i="8"/>
  <c r="G5477" i="8"/>
  <c r="K5477" i="8" s="1"/>
  <c r="G3900" i="8"/>
  <c r="G3410" i="8"/>
  <c r="G5391" i="8"/>
  <c r="G4504" i="8"/>
  <c r="G4873" i="8"/>
  <c r="G3626" i="8"/>
  <c r="G3064" i="8"/>
  <c r="I4384" i="8"/>
  <c r="G4595" i="8"/>
  <c r="I3274" i="8"/>
  <c r="G3483" i="8"/>
  <c r="G3763" i="8"/>
  <c r="G3097" i="8"/>
  <c r="G4231" i="8"/>
  <c r="G5318" i="8"/>
  <c r="G4040" i="8"/>
  <c r="G3572" i="8"/>
  <c r="G3548" i="8"/>
  <c r="I5356" i="8"/>
  <c r="G3178" i="8"/>
  <c r="I4918" i="8"/>
  <c r="I2941" i="8"/>
  <c r="G5830" i="8"/>
  <c r="I5494" i="8"/>
  <c r="I4452" i="8"/>
  <c r="G4416" i="8"/>
  <c r="I3024" i="8"/>
  <c r="I4722" i="8"/>
  <c r="I5839" i="8"/>
  <c r="G4084" i="8"/>
  <c r="I5756" i="8"/>
  <c r="G5809" i="8"/>
  <c r="G3544" i="8"/>
  <c r="I3406" i="8"/>
  <c r="G4782" i="8"/>
  <c r="I4408" i="8"/>
  <c r="G5315" i="8"/>
  <c r="I5581" i="8"/>
  <c r="G3970" i="8"/>
  <c r="I4488" i="8"/>
  <c r="G4496" i="8"/>
  <c r="G5667" i="8"/>
  <c r="I4358" i="8"/>
  <c r="G3582" i="8"/>
  <c r="G5785" i="8"/>
  <c r="G4670" i="8"/>
  <c r="G4302" i="8"/>
  <c r="G4435" i="8"/>
  <c r="G3768" i="8"/>
  <c r="G5513" i="8"/>
  <c r="I3762" i="8"/>
  <c r="G5465" i="8"/>
  <c r="K5465" i="8" s="1"/>
  <c r="G5497" i="8"/>
  <c r="I4505" i="8"/>
  <c r="I3263" i="8"/>
  <c r="I2935" i="8"/>
  <c r="G4283" i="8"/>
  <c r="K4283" i="8" s="1"/>
  <c r="G5586" i="8"/>
  <c r="G2880" i="8"/>
  <c r="G5319" i="8"/>
  <c r="G3886" i="8"/>
  <c r="G5166" i="8"/>
  <c r="G4011" i="8"/>
  <c r="G5537" i="8"/>
  <c r="I4291" i="8"/>
  <c r="I5408" i="8"/>
  <c r="G3197" i="8"/>
  <c r="I4500" i="8"/>
  <c r="G4846" i="8"/>
  <c r="G2975" i="8"/>
  <c r="G5761" i="8"/>
  <c r="I3943" i="8"/>
  <c r="G4420" i="8"/>
  <c r="G3546" i="8"/>
  <c r="G4013" i="8"/>
  <c r="G3456" i="8"/>
  <c r="K3456" i="8" s="1"/>
  <c r="G2991" i="8"/>
  <c r="G4090" i="8"/>
  <c r="G5765" i="8"/>
  <c r="G5222" i="8"/>
  <c r="G5521" i="8"/>
  <c r="G3497" i="8"/>
  <c r="G5302" i="8"/>
  <c r="K5302" i="8" s="1"/>
  <c r="G3358" i="8"/>
  <c r="G3310" i="8"/>
  <c r="G5229" i="8"/>
  <c r="K5229" i="8" s="1"/>
  <c r="G5745" i="8"/>
  <c r="G3385" i="8"/>
  <c r="G3981" i="8"/>
  <c r="G5069" i="8"/>
  <c r="G3949" i="8"/>
  <c r="K3949" i="8" s="1"/>
  <c r="G3733" i="8"/>
  <c r="G3938" i="8"/>
  <c r="I4653" i="8"/>
  <c r="I5004" i="8"/>
  <c r="G4700" i="8"/>
  <c r="G5815" i="8"/>
  <c r="I4749" i="8"/>
  <c r="G4798" i="8"/>
  <c r="I4758" i="8"/>
  <c r="G3554" i="8"/>
  <c r="G4132" i="8"/>
  <c r="I4295" i="8"/>
  <c r="I3447" i="8"/>
  <c r="G5484" i="8"/>
  <c r="I3946" i="8"/>
  <c r="I5310" i="8"/>
  <c r="I3590" i="8"/>
  <c r="I3711" i="8"/>
  <c r="G4394" i="8"/>
  <c r="G3896" i="8"/>
  <c r="K3896" i="8" s="1"/>
  <c r="I3736" i="8"/>
  <c r="I3884" i="8"/>
  <c r="G4704" i="8"/>
  <c r="G4696" i="8"/>
  <c r="G2918" i="8"/>
  <c r="G3425" i="8"/>
  <c r="G3907" i="8"/>
  <c r="G4715" i="8"/>
  <c r="G3019" i="8"/>
  <c r="G4664" i="8"/>
  <c r="K4614" i="8" l="1"/>
  <c r="K4541" i="8"/>
  <c r="K5144" i="8"/>
  <c r="K3772" i="8"/>
  <c r="K4733" i="8"/>
  <c r="K3948" i="8"/>
  <c r="K4160" i="8"/>
  <c r="K4525" i="8"/>
  <c r="K5561" i="8"/>
  <c r="K3234" i="8"/>
  <c r="K3267" i="8"/>
  <c r="K4334" i="8"/>
  <c r="K3870" i="8"/>
  <c r="K3620" i="8"/>
  <c r="K4094" i="8"/>
  <c r="K4386" i="8"/>
  <c r="K3417" i="8"/>
  <c r="K2985" i="8"/>
  <c r="K4087" i="8"/>
  <c r="K6105" i="8"/>
  <c r="K4413" i="8"/>
  <c r="K5180" i="8"/>
  <c r="K3652" i="8"/>
  <c r="L3652" i="8" s="1"/>
  <c r="K5639" i="8"/>
  <c r="K3922" i="8"/>
  <c r="K5124" i="8"/>
  <c r="K4338" i="8"/>
  <c r="K3875" i="8"/>
  <c r="K6201" i="8"/>
  <c r="K6323" i="8"/>
  <c r="K6080" i="8"/>
  <c r="K4585" i="8"/>
  <c r="K4660" i="8"/>
  <c r="L4660" i="8" s="1"/>
  <c r="K3731" i="8"/>
  <c r="K3621" i="8"/>
  <c r="L3622" i="8" s="1"/>
  <c r="K5352" i="8"/>
  <c r="K7953" i="8"/>
  <c r="K7669" i="8"/>
  <c r="K4618" i="8"/>
  <c r="K5055" i="8"/>
  <c r="K3167" i="8"/>
  <c r="L3168" i="8" s="1"/>
  <c r="K3120" i="8"/>
  <c r="K3952" i="8"/>
  <c r="K3354" i="8"/>
  <c r="K3961" i="8"/>
  <c r="K3077" i="8"/>
  <c r="K4430" i="8"/>
  <c r="K4590" i="8"/>
  <c r="K5255" i="8"/>
  <c r="K5241" i="8"/>
  <c r="K5757" i="8"/>
  <c r="K5374" i="8"/>
  <c r="K3382" i="8"/>
  <c r="K5741" i="8"/>
  <c r="K4399" i="8"/>
  <c r="K3298" i="8"/>
  <c r="K6934" i="8"/>
  <c r="L6935" i="8" s="1"/>
  <c r="K7938" i="8"/>
  <c r="K4201" i="8"/>
  <c r="K5199" i="8"/>
  <c r="K3643" i="8"/>
  <c r="K3651" i="8"/>
  <c r="K4583" i="8"/>
  <c r="K4247" i="8"/>
  <c r="K3270" i="8"/>
  <c r="K3730" i="8"/>
  <c r="L3731" i="8" s="1"/>
  <c r="K3219" i="8"/>
  <c r="K5081" i="8"/>
  <c r="K3695" i="8"/>
  <c r="K3749" i="8"/>
  <c r="K4427" i="8"/>
  <c r="K5258" i="8"/>
  <c r="K5663" i="8"/>
  <c r="K3571" i="8"/>
  <c r="K2876" i="8"/>
  <c r="K3096" i="8"/>
  <c r="K3009" i="8"/>
  <c r="K3976" i="8"/>
  <c r="K3735" i="8"/>
  <c r="K5116" i="8"/>
  <c r="K4252" i="8"/>
  <c r="K4986" i="8"/>
  <c r="L4986" i="8" s="1"/>
  <c r="K3075" i="8"/>
  <c r="K4592" i="8"/>
  <c r="K5716" i="8"/>
  <c r="K2914" i="8"/>
  <c r="K5743" i="8"/>
  <c r="K4534" i="8"/>
  <c r="E38" i="8"/>
  <c r="G38" i="8" s="1"/>
  <c r="K4045" i="8"/>
  <c r="K2918" i="8"/>
  <c r="K3307" i="8"/>
  <c r="K5323" i="8"/>
  <c r="K2971" i="8"/>
  <c r="K7620" i="8"/>
  <c r="K3763" i="8"/>
  <c r="K4771" i="8"/>
  <c r="K3907" i="8"/>
  <c r="L3908" i="8" s="1"/>
  <c r="K7344" i="8"/>
  <c r="K7613" i="8"/>
  <c r="K7831" i="8"/>
  <c r="K7734" i="8"/>
  <c r="K5830" i="8"/>
  <c r="K4092" i="8"/>
  <c r="K4012" i="8"/>
  <c r="K4906" i="8"/>
  <c r="K3995" i="8"/>
  <c r="L3996" i="8" s="1"/>
  <c r="K5547" i="8"/>
  <c r="K3622" i="8"/>
  <c r="K6262" i="8"/>
  <c r="K7202" i="8"/>
  <c r="K5586" i="8"/>
  <c r="K4063" i="8"/>
  <c r="K5423" i="8"/>
  <c r="K4496" i="8"/>
  <c r="K4047" i="8"/>
  <c r="K3947" i="8"/>
  <c r="L3948" i="8" s="1"/>
  <c r="K8057" i="8"/>
  <c r="K6186" i="8"/>
  <c r="K7864" i="8"/>
  <c r="K4566" i="8"/>
  <c r="K3954" i="8"/>
  <c r="K3013" i="8"/>
  <c r="K5812" i="8"/>
  <c r="K7520" i="8"/>
  <c r="K8477" i="8"/>
  <c r="K6253" i="8"/>
  <c r="K6886" i="8"/>
  <c r="K7807" i="8"/>
  <c r="K6140" i="8"/>
  <c r="K3083" i="8"/>
  <c r="K4715" i="8"/>
  <c r="K4302" i="8"/>
  <c r="K3181" i="8"/>
  <c r="L3181" i="8" s="1"/>
  <c r="K4640" i="8"/>
  <c r="K3079" i="8"/>
  <c r="K3675" i="8"/>
  <c r="K3361" i="8"/>
  <c r="K5111" i="8"/>
  <c r="K5817" i="8"/>
  <c r="K5508" i="8"/>
  <c r="K2945" i="8"/>
  <c r="K4217" i="8"/>
  <c r="K5162" i="8"/>
  <c r="K3720" i="8"/>
  <c r="K3966" i="8"/>
  <c r="K4339" i="8"/>
  <c r="L4339" i="8" s="1"/>
  <c r="K4669" i="8"/>
  <c r="K4207" i="8"/>
  <c r="K3320" i="8"/>
  <c r="K3391" i="8"/>
  <c r="K4014" i="8"/>
  <c r="K5672" i="8"/>
  <c r="K3665" i="8"/>
  <c r="K3684" i="8"/>
  <c r="K3933" i="8"/>
  <c r="K3370" i="8"/>
  <c r="K4311" i="8"/>
  <c r="K3436" i="8"/>
  <c r="L3436" i="8" s="1"/>
  <c r="K4979" i="8"/>
  <c r="L4980" i="8" s="1"/>
  <c r="K3932" i="8"/>
  <c r="K5344" i="8"/>
  <c r="K4059" i="8"/>
  <c r="K4181" i="8"/>
  <c r="K5197" i="8"/>
  <c r="K4267" i="8"/>
  <c r="L4268" i="8" s="1"/>
  <c r="K3205" i="8"/>
  <c r="K4048" i="8"/>
  <c r="K5698" i="8"/>
  <c r="K3812" i="8"/>
  <c r="K5396" i="8"/>
  <c r="K4137" i="8"/>
  <c r="K5029" i="8"/>
  <c r="K4859" i="8"/>
  <c r="K3839" i="8"/>
  <c r="K3020" i="8"/>
  <c r="K3531" i="8"/>
  <c r="K3743" i="8"/>
  <c r="K4190" i="8"/>
  <c r="K5000" i="8"/>
  <c r="K5503" i="8"/>
  <c r="K4785" i="8"/>
  <c r="K6566" i="8"/>
  <c r="K7067" i="8"/>
  <c r="K6874" i="8"/>
  <c r="K8286" i="8"/>
  <c r="K8326" i="8"/>
  <c r="K6761" i="8"/>
  <c r="K7042" i="8"/>
  <c r="K7324" i="8"/>
  <c r="K7074" i="8"/>
  <c r="K6385" i="8"/>
  <c r="K7387" i="8"/>
  <c r="K6017" i="8"/>
  <c r="K8221" i="8"/>
  <c r="K6307" i="8"/>
  <c r="K2933" i="8"/>
  <c r="K5327" i="8"/>
  <c r="K3281" i="8"/>
  <c r="K5779" i="8"/>
  <c r="L5779" i="8" s="1"/>
  <c r="K3860" i="8"/>
  <c r="K2908" i="8"/>
  <c r="K4823" i="8"/>
  <c r="K3224" i="8"/>
  <c r="L3225" i="8" s="1"/>
  <c r="K4883" i="8"/>
  <c r="K2999" i="8"/>
  <c r="K5106" i="8"/>
  <c r="K3082" i="8"/>
  <c r="K4255" i="8"/>
  <c r="K4020" i="8"/>
  <c r="K7180" i="8"/>
  <c r="K8080" i="8"/>
  <c r="K8217" i="8"/>
  <c r="K7524" i="8"/>
  <c r="K8211" i="8"/>
  <c r="K7320" i="8"/>
  <c r="K3047" i="8"/>
  <c r="K6663" i="8"/>
  <c r="K7203" i="8"/>
  <c r="K6277" i="8"/>
  <c r="K8610" i="8"/>
  <c r="K6183" i="8"/>
  <c r="K5949" i="8"/>
  <c r="K5959" i="8"/>
  <c r="L5959" i="8" s="1"/>
  <c r="K7050" i="8"/>
  <c r="K6894" i="8"/>
  <c r="K6309" i="8"/>
  <c r="K7192" i="8"/>
  <c r="K8628" i="8"/>
  <c r="K7082" i="8"/>
  <c r="K5529" i="8"/>
  <c r="K5476" i="8"/>
  <c r="L5477" i="8" s="1"/>
  <c r="K3840" i="8"/>
  <c r="K3268" i="8"/>
  <c r="K5178" i="8"/>
  <c r="L5178" i="8" s="1"/>
  <c r="K3721" i="8"/>
  <c r="K5279" i="8"/>
  <c r="K5811" i="8"/>
  <c r="K2865" i="8"/>
  <c r="K4611" i="8"/>
  <c r="K2925" i="8"/>
  <c r="K3215" i="8"/>
  <c r="K4833" i="8"/>
  <c r="K5400" i="8"/>
  <c r="K5568" i="8"/>
  <c r="K5501" i="8"/>
  <c r="K4529" i="8"/>
  <c r="K3499" i="8"/>
  <c r="K4030" i="8"/>
  <c r="K7457" i="8"/>
  <c r="K6564" i="8"/>
  <c r="K5962" i="8"/>
  <c r="L5963" i="8" s="1"/>
  <c r="K7528" i="8"/>
  <c r="K7433" i="8"/>
  <c r="K6624" i="8"/>
  <c r="K6627" i="8"/>
  <c r="K7161" i="8"/>
  <c r="K7105" i="8"/>
  <c r="K4588" i="8"/>
  <c r="K5427" i="8"/>
  <c r="K4309" i="8"/>
  <c r="K5457" i="8"/>
  <c r="K3845" i="8"/>
  <c r="K5807" i="8"/>
  <c r="K3395" i="8"/>
  <c r="K4535" i="8"/>
  <c r="L4535" i="8" s="1"/>
  <c r="K5800" i="8"/>
  <c r="K3474" i="8"/>
  <c r="K2936" i="8"/>
  <c r="K5171" i="8"/>
  <c r="K4826" i="8"/>
  <c r="K5358" i="8"/>
  <c r="K3832" i="8"/>
  <c r="K4491" i="8"/>
  <c r="K3332" i="8"/>
  <c r="K5248" i="8"/>
  <c r="K4323" i="8"/>
  <c r="K5781" i="8"/>
  <c r="K3579" i="8"/>
  <c r="L3579" i="8" s="1"/>
  <c r="K3638" i="8"/>
  <c r="K5364" i="8"/>
  <c r="K3442" i="8"/>
  <c r="K6700" i="8"/>
  <c r="K8189" i="8"/>
  <c r="K8589" i="8"/>
  <c r="K6880" i="8"/>
  <c r="K8560" i="8"/>
  <c r="K6172" i="8"/>
  <c r="K8558" i="8"/>
  <c r="K7860" i="8"/>
  <c r="K6365" i="8"/>
  <c r="K4473" i="8"/>
  <c r="K5019" i="8"/>
  <c r="L5020" i="8" s="1"/>
  <c r="K5417" i="8"/>
  <c r="K4627" i="8"/>
  <c r="K3355" i="8"/>
  <c r="L3355" i="8" s="1"/>
  <c r="K5230" i="8"/>
  <c r="L5230" i="8" s="1"/>
  <c r="K2922" i="8"/>
  <c r="L2923" i="8" s="1"/>
  <c r="K5640" i="8"/>
  <c r="L5640" i="8" s="1"/>
  <c r="K6970" i="8"/>
  <c r="K8505" i="8"/>
  <c r="K7458" i="8"/>
  <c r="K6657" i="8"/>
  <c r="K3410" i="8"/>
  <c r="K4574" i="8"/>
  <c r="L4575" i="8" s="1"/>
  <c r="K4814" i="8"/>
  <c r="K3418" i="8"/>
  <c r="L3418" i="8" s="1"/>
  <c r="K3262" i="8"/>
  <c r="L3262" i="8" s="1"/>
  <c r="K4546" i="8"/>
  <c r="K4842" i="8"/>
  <c r="K4440" i="8"/>
  <c r="K3973" i="8"/>
  <c r="K4888" i="8"/>
  <c r="L4889" i="8" s="1"/>
  <c r="K2988" i="8"/>
  <c r="K5578" i="8"/>
  <c r="K5653" i="8"/>
  <c r="K5176" i="8"/>
  <c r="L5177" i="8" s="1"/>
  <c r="K3256" i="8"/>
  <c r="K5923" i="8"/>
  <c r="K6982" i="8"/>
  <c r="K7671" i="8"/>
  <c r="K8008" i="8"/>
  <c r="K5864" i="8"/>
  <c r="K8100" i="8"/>
  <c r="K6267" i="8"/>
  <c r="K6647" i="8"/>
  <c r="K6333" i="8"/>
  <c r="K7061" i="8"/>
  <c r="K6087" i="8"/>
  <c r="K6951" i="8"/>
  <c r="K6472" i="8"/>
  <c r="K7354" i="8"/>
  <c r="K6631" i="8"/>
  <c r="K7614" i="8"/>
  <c r="K6090" i="8"/>
  <c r="K6615" i="8"/>
  <c r="K7147" i="8"/>
  <c r="K8175" i="8"/>
  <c r="K6623" i="8"/>
  <c r="K8586" i="8"/>
  <c r="K6903" i="8"/>
  <c r="K6068" i="8"/>
  <c r="K6835" i="8"/>
  <c r="K7925" i="8"/>
  <c r="K8163" i="8"/>
  <c r="K7870" i="8"/>
  <c r="K6873" i="8"/>
  <c r="K6085" i="8"/>
  <c r="K7890" i="8"/>
  <c r="K7125" i="8"/>
  <c r="K6270" i="8"/>
  <c r="K6782" i="8"/>
  <c r="K7667" i="8"/>
  <c r="K7648" i="8"/>
  <c r="K7378" i="8"/>
  <c r="K6777" i="8"/>
  <c r="K6541" i="8"/>
  <c r="K8423" i="8"/>
  <c r="K7121" i="8"/>
  <c r="K8093" i="8"/>
  <c r="K8309" i="8"/>
  <c r="K7102" i="8"/>
  <c r="K6910" i="8"/>
  <c r="K8130" i="8"/>
  <c r="K8584" i="8"/>
  <c r="K6494" i="8"/>
  <c r="K6353" i="8"/>
  <c r="K8238" i="8"/>
  <c r="K7427" i="8"/>
  <c r="K6736" i="8"/>
  <c r="K7164" i="8"/>
  <c r="K6617" i="8"/>
  <c r="K6866" i="8"/>
  <c r="K8128" i="8"/>
  <c r="K8492" i="8"/>
  <c r="K7538" i="8"/>
  <c r="K5900" i="8"/>
  <c r="K8050" i="8"/>
  <c r="K6569" i="8"/>
  <c r="K6295" i="8"/>
  <c r="K6329" i="8"/>
  <c r="K7635" i="8"/>
  <c r="K6390" i="8"/>
  <c r="K7047" i="8"/>
  <c r="K7196" i="8"/>
  <c r="K8418" i="8"/>
  <c r="K8635" i="8"/>
  <c r="K8652" i="8"/>
  <c r="K8016" i="8"/>
  <c r="K8144" i="8"/>
  <c r="K7994" i="8"/>
  <c r="K6199" i="8"/>
  <c r="K8393" i="8"/>
  <c r="K6644" i="8"/>
  <c r="K7445" i="8"/>
  <c r="K5929" i="8"/>
  <c r="K6892" i="8"/>
  <c r="K6312" i="8"/>
  <c r="K8476" i="8"/>
  <c r="K8136" i="8"/>
  <c r="K7899" i="8"/>
  <c r="K7986" i="8"/>
  <c r="K7085" i="8"/>
  <c r="K8178" i="8"/>
  <c r="K5995" i="8"/>
  <c r="K6122" i="8"/>
  <c r="K8061" i="8"/>
  <c r="K7601" i="8"/>
  <c r="K6794" i="8"/>
  <c r="K6930" i="8"/>
  <c r="K6465" i="8"/>
  <c r="K6387" i="8"/>
  <c r="K7686" i="8"/>
  <c r="K7471" i="8"/>
  <c r="K6173" i="8"/>
  <c r="K5872" i="8"/>
  <c r="K6298" i="8"/>
  <c r="K8375" i="8"/>
  <c r="K6937" i="8"/>
  <c r="K8404" i="8"/>
  <c r="K8608" i="8"/>
  <c r="K7950" i="8"/>
  <c r="K8581" i="8"/>
  <c r="K6283" i="8"/>
  <c r="K7036" i="8"/>
  <c r="K7008" i="8"/>
  <c r="K7055" i="8"/>
  <c r="K7780" i="8"/>
  <c r="K7177" i="8"/>
  <c r="K6829" i="8"/>
  <c r="K7468" i="8"/>
  <c r="K7278" i="8"/>
  <c r="K5906" i="8"/>
  <c r="K7241" i="8"/>
  <c r="K6022" i="8"/>
  <c r="K6372" i="8"/>
  <c r="K6410" i="8"/>
  <c r="K4885" i="8"/>
  <c r="K3061" i="8"/>
  <c r="K8266" i="8"/>
  <c r="K8449" i="8"/>
  <c r="K6055" i="8"/>
  <c r="K6268" i="8"/>
  <c r="K7982" i="8"/>
  <c r="K8600" i="8"/>
  <c r="K6444" i="8"/>
  <c r="K6788" i="8"/>
  <c r="K6202" i="8"/>
  <c r="L6202" i="8" s="1"/>
  <c r="K8165" i="8"/>
  <c r="K8640" i="8"/>
  <c r="K8443" i="8"/>
  <c r="K7094" i="8"/>
  <c r="K6319" i="8"/>
  <c r="K7640" i="8"/>
  <c r="K7941" i="8"/>
  <c r="K8235" i="8"/>
  <c r="K6579" i="8"/>
  <c r="K8287" i="8"/>
  <c r="K7618" i="8"/>
  <c r="K5917" i="8"/>
  <c r="K6532" i="8"/>
  <c r="K8625" i="8"/>
  <c r="K6849" i="8"/>
  <c r="K8062" i="8"/>
  <c r="K8643" i="8"/>
  <c r="K6402" i="8"/>
  <c r="K7979" i="8"/>
  <c r="K6488" i="8"/>
  <c r="K8154" i="8"/>
  <c r="K7168" i="8"/>
  <c r="K6322" i="8"/>
  <c r="L6323" i="8" s="1"/>
  <c r="K6235" i="8"/>
  <c r="K8031" i="8"/>
  <c r="K5939" i="8"/>
  <c r="K6823" i="8"/>
  <c r="K5933" i="8"/>
  <c r="K8617" i="8"/>
  <c r="K6986" i="8"/>
  <c r="K6561" i="8"/>
  <c r="K5993" i="8"/>
  <c r="K7519" i="8"/>
  <c r="K7819" i="8"/>
  <c r="K8328" i="8"/>
  <c r="K6425" i="8"/>
  <c r="K6703" i="8"/>
  <c r="K6925" i="8"/>
  <c r="K7817" i="8"/>
  <c r="K8138" i="8"/>
  <c r="K6625" i="8"/>
  <c r="K6571" i="8"/>
  <c r="K8462" i="8"/>
  <c r="K8439" i="8"/>
  <c r="K7852" i="8"/>
  <c r="K8220" i="8"/>
  <c r="K7710" i="8"/>
  <c r="K8139" i="8"/>
  <c r="K8410" i="8"/>
  <c r="K6668" i="8"/>
  <c r="K7095" i="8"/>
  <c r="K5980" i="8"/>
  <c r="K7954" i="8"/>
  <c r="L7954" i="8" s="1"/>
  <c r="K6419" i="8"/>
  <c r="K7269" i="8"/>
  <c r="K6040" i="8"/>
  <c r="K7375" i="8"/>
  <c r="K6064" i="8"/>
  <c r="K7959" i="8"/>
  <c r="K7442" i="8"/>
  <c r="K6263" i="8"/>
  <c r="K7673" i="8"/>
  <c r="K7598" i="8"/>
  <c r="K6918" i="8"/>
  <c r="K8003" i="8"/>
  <c r="K7412" i="8"/>
  <c r="K8202" i="8"/>
  <c r="K6221" i="8"/>
  <c r="K6735" i="8"/>
  <c r="K7527" i="8"/>
  <c r="K6681" i="8"/>
  <c r="K7513" i="8"/>
  <c r="K6729" i="8"/>
  <c r="K8001" i="8"/>
  <c r="K8598" i="8"/>
  <c r="K8337" i="8"/>
  <c r="L8337" i="8" s="1"/>
  <c r="K6123" i="8"/>
  <c r="K6805" i="8"/>
  <c r="K6711" i="8"/>
  <c r="K7477" i="8"/>
  <c r="K7186" i="8"/>
  <c r="K6994" i="8"/>
  <c r="K6709" i="8"/>
  <c r="K7338" i="8"/>
  <c r="K7254" i="8"/>
  <c r="K5875" i="8"/>
  <c r="K6143" i="8"/>
  <c r="K7507" i="8"/>
  <c r="K8303" i="8"/>
  <c r="K6525" i="8"/>
  <c r="K6187" i="8"/>
  <c r="K6330" i="8"/>
  <c r="K6952" i="8"/>
  <c r="K6524" i="8"/>
  <c r="K6479" i="8"/>
  <c r="K8268" i="8"/>
  <c r="K8510" i="8"/>
  <c r="K7369" i="8"/>
  <c r="K7367" i="8"/>
  <c r="K8517" i="8"/>
  <c r="K8253" i="8"/>
  <c r="K5988" i="8"/>
  <c r="K8509" i="8"/>
  <c r="K7761" i="8"/>
  <c r="K7610" i="8"/>
  <c r="K7550" i="8"/>
  <c r="K6255" i="8"/>
  <c r="K7314" i="8"/>
  <c r="K6028" i="8"/>
  <c r="K7204" i="8"/>
  <c r="K7602" i="8"/>
  <c r="K6404" i="8"/>
  <c r="K7152" i="8"/>
  <c r="K6200" i="8"/>
  <c r="L6201" i="8" s="1"/>
  <c r="K7169" i="8"/>
  <c r="K8027" i="8"/>
  <c r="K6497" i="8"/>
  <c r="K8612" i="8"/>
  <c r="K8223" i="8"/>
  <c r="K8524" i="8"/>
  <c r="K6116" i="8"/>
  <c r="K8204" i="8"/>
  <c r="K7133" i="8"/>
  <c r="K8577" i="8"/>
  <c r="K7572" i="8"/>
  <c r="K8261" i="8"/>
  <c r="K8576" i="8"/>
  <c r="K7469" i="8"/>
  <c r="K8488" i="8"/>
  <c r="K7745" i="8"/>
  <c r="K6326" i="8"/>
  <c r="K6942" i="8"/>
  <c r="L6943" i="8" s="1"/>
  <c r="K6563" i="8"/>
  <c r="K6531" i="8"/>
  <c r="K6373" i="8"/>
  <c r="K5902" i="8"/>
  <c r="K6188" i="8"/>
  <c r="L6189" i="8" s="1"/>
  <c r="K6607" i="8"/>
  <c r="K6061" i="8"/>
  <c r="K7987" i="8"/>
  <c r="K8013" i="8"/>
  <c r="K7149" i="8"/>
  <c r="K6670" i="8"/>
  <c r="K6343" i="8"/>
  <c r="K7771" i="8"/>
  <c r="K8655" i="8"/>
  <c r="K8639" i="8"/>
  <c r="K6867" i="8"/>
  <c r="K6345" i="8"/>
  <c r="K8089" i="8"/>
  <c r="K6980" i="8"/>
  <c r="K6948" i="8"/>
  <c r="K5866" i="8"/>
  <c r="K6056" i="8"/>
  <c r="K6275" i="8"/>
  <c r="K4939" i="8"/>
  <c r="K7604" i="8"/>
  <c r="K7450" i="8"/>
  <c r="K6376" i="8"/>
  <c r="L6376" i="8" s="1"/>
  <c r="K6893" i="8"/>
  <c r="K7489" i="8"/>
  <c r="K8045" i="8"/>
  <c r="K6168" i="8"/>
  <c r="K6845" i="8"/>
  <c r="K6780" i="8"/>
  <c r="K5918" i="8"/>
  <c r="K6862" i="8"/>
  <c r="K6184" i="8"/>
  <c r="K8299" i="8"/>
  <c r="L8299" i="8" s="1"/>
  <c r="K7894" i="8"/>
  <c r="K6437" i="8"/>
  <c r="K7034" i="8"/>
  <c r="K6687" i="8"/>
  <c r="K8123" i="8"/>
  <c r="K6715" i="8"/>
  <c r="K8632" i="8"/>
  <c r="K8334" i="8"/>
  <c r="K6676" i="8"/>
  <c r="K6684" i="8"/>
  <c r="K7265" i="8"/>
  <c r="K6170" i="8"/>
  <c r="K7873" i="8"/>
  <c r="K8229" i="8"/>
  <c r="K3543" i="8"/>
  <c r="K8173" i="8"/>
  <c r="K4275" i="8"/>
  <c r="K3053" i="8"/>
  <c r="K5420" i="8"/>
  <c r="K4714" i="8"/>
  <c r="K3421" i="8"/>
  <c r="K4932" i="8"/>
  <c r="K4853" i="8"/>
  <c r="K3294" i="8"/>
  <c r="K3269" i="8"/>
  <c r="L3269" i="8" s="1"/>
  <c r="K5172" i="8"/>
  <c r="K5393" i="8"/>
  <c r="K4298" i="8"/>
  <c r="K4390" i="8"/>
  <c r="K4877" i="8"/>
  <c r="K4370" i="8"/>
  <c r="K2864" i="8"/>
  <c r="K2913" i="8"/>
  <c r="L2914" i="8" s="1"/>
  <c r="K5149" i="8"/>
  <c r="K3357" i="8"/>
  <c r="K3625" i="8"/>
  <c r="K3982" i="8"/>
  <c r="L3983" i="8" s="1"/>
  <c r="K3415" i="8"/>
  <c r="K8397" i="8"/>
  <c r="K7928" i="8"/>
  <c r="K6588" i="8"/>
  <c r="K5053" i="8"/>
  <c r="K3956" i="8"/>
  <c r="K4772" i="8"/>
  <c r="K3846" i="8"/>
  <c r="K5569" i="8"/>
  <c r="K4676" i="8"/>
  <c r="K3902" i="8"/>
  <c r="K5340" i="8"/>
  <c r="K5540" i="8"/>
  <c r="K3841" i="8"/>
  <c r="K5087" i="8"/>
  <c r="K5069" i="8"/>
  <c r="L5070" i="8" s="1"/>
  <c r="K4285" i="8"/>
  <c r="K5637" i="8"/>
  <c r="K5643" i="8"/>
  <c r="L5644" i="8" s="1"/>
  <c r="K3755" i="8"/>
  <c r="K3868" i="8"/>
  <c r="L3868" i="8" s="1"/>
  <c r="K3985" i="8"/>
  <c r="L3985" i="8" s="1"/>
  <c r="K4342" i="8"/>
  <c r="K3591" i="8"/>
  <c r="K4639" i="8"/>
  <c r="K4998" i="8"/>
  <c r="K4967" i="8"/>
  <c r="K5065" i="8"/>
  <c r="K3993" i="8"/>
  <c r="K3154" i="8"/>
  <c r="L3154" i="8" s="1"/>
  <c r="K4769" i="8"/>
  <c r="K3546" i="8"/>
  <c r="K3548" i="8"/>
  <c r="K4927" i="8"/>
  <c r="K2858" i="8"/>
  <c r="K5484" i="8"/>
  <c r="K5815" i="8"/>
  <c r="K4595" i="8"/>
  <c r="L4595" i="8" s="1"/>
  <c r="K3900" i="8"/>
  <c r="K2953" i="8"/>
  <c r="K3818" i="8"/>
  <c r="K4124" i="8"/>
  <c r="K3114" i="8"/>
  <c r="K3460" i="8"/>
  <c r="K5223" i="8"/>
  <c r="K3674" i="8"/>
  <c r="K4003" i="8"/>
  <c r="K5567" i="8"/>
  <c r="K4296" i="8"/>
  <c r="K3855" i="8"/>
  <c r="K5084" i="8"/>
  <c r="K3142" i="8"/>
  <c r="K4811" i="8"/>
  <c r="K4896" i="8"/>
  <c r="K4431" i="8"/>
  <c r="K4265" i="8"/>
  <c r="K4320" i="8"/>
  <c r="K3351" i="8"/>
  <c r="K3076" i="8"/>
  <c r="K4498" i="8"/>
  <c r="K4331" i="8"/>
  <c r="K3222" i="8"/>
  <c r="K3377" i="8"/>
  <c r="K4171" i="8"/>
  <c r="K2980" i="8"/>
  <c r="K4346" i="8"/>
  <c r="K4146" i="8"/>
  <c r="K3829" i="8"/>
  <c r="K6646" i="8"/>
  <c r="K5853" i="8"/>
  <c r="K5342" i="8"/>
  <c r="K3110" i="8"/>
  <c r="K5486" i="8"/>
  <c r="K4367" i="8"/>
  <c r="K3628" i="8"/>
  <c r="K3312" i="8"/>
  <c r="K5615" i="8"/>
  <c r="K3385" i="8"/>
  <c r="K5222" i="8"/>
  <c r="K5537" i="8"/>
  <c r="K4435" i="8"/>
  <c r="L4435" i="8" s="1"/>
  <c r="K5857" i="8"/>
  <c r="K5721" i="8"/>
  <c r="K4852" i="8"/>
  <c r="K4101" i="8"/>
  <c r="K5801" i="8"/>
  <c r="K4042" i="8"/>
  <c r="K4308" i="8"/>
  <c r="K3737" i="8"/>
  <c r="L3738" i="8" s="1"/>
  <c r="K5250" i="8"/>
  <c r="K5035" i="8"/>
  <c r="K4542" i="8"/>
  <c r="K5539" i="8"/>
  <c r="K4350" i="8"/>
  <c r="K4848" i="8"/>
  <c r="K3810" i="8"/>
  <c r="K3894" i="8"/>
  <c r="K5200" i="8"/>
  <c r="L5200" i="8" s="1"/>
  <c r="K5379" i="8"/>
  <c r="K4412" i="8"/>
  <c r="K2943" i="8"/>
  <c r="L2943" i="8" s="1"/>
  <c r="K4034" i="8"/>
  <c r="K3432" i="8"/>
  <c r="K5833" i="8"/>
  <c r="K5606" i="8"/>
  <c r="K3334" i="8"/>
  <c r="K5246" i="8"/>
  <c r="K5522" i="8"/>
  <c r="K4780" i="8"/>
  <c r="K3066" i="8"/>
  <c r="K3789" i="8"/>
  <c r="K3655" i="8"/>
  <c r="K5299" i="8"/>
  <c r="K4828" i="8"/>
  <c r="K4820" i="8"/>
  <c r="K4400" i="8"/>
  <c r="L4400" i="8" s="1"/>
  <c r="K5595" i="8"/>
  <c r="K3593" i="8"/>
  <c r="K4911" i="8"/>
  <c r="L4912" i="8" s="1"/>
  <c r="K4528" i="8"/>
  <c r="K4543" i="8"/>
  <c r="K3574" i="8"/>
  <c r="K4289" i="8"/>
  <c r="K3443" i="8"/>
  <c r="K3557" i="8"/>
  <c r="K4863" i="8"/>
  <c r="K4551" i="8"/>
  <c r="K3925" i="8"/>
  <c r="K3373" i="8"/>
  <c r="K4658" i="8"/>
  <c r="L4659" i="8" s="1"/>
  <c r="K3010" i="8"/>
  <c r="L3010" i="8" s="1"/>
  <c r="K5725" i="8"/>
  <c r="K3629" i="8"/>
  <c r="K5720" i="8"/>
  <c r="K3329" i="8"/>
  <c r="K3779" i="8"/>
  <c r="K3194" i="8"/>
  <c r="K4905" i="8"/>
  <c r="K3452" i="8"/>
  <c r="K5796" i="8"/>
  <c r="L5796" i="8" s="1"/>
  <c r="K4706" i="8"/>
  <c r="K4656" i="8"/>
  <c r="K3067" i="8"/>
  <c r="K5696" i="8"/>
  <c r="K5797" i="8"/>
  <c r="K5479" i="8"/>
  <c r="K4344" i="8"/>
  <c r="K3793" i="8"/>
  <c r="K4485" i="8"/>
  <c r="L4485" i="8" s="1"/>
  <c r="K5066" i="8"/>
  <c r="K3671" i="8"/>
  <c r="K5622" i="8"/>
  <c r="K4705" i="8"/>
  <c r="K3871" i="8"/>
  <c r="L3871" i="8" s="1"/>
  <c r="K4454" i="8"/>
  <c r="K4995" i="8"/>
  <c r="K3978" i="8"/>
  <c r="K7680" i="8"/>
  <c r="K6190" i="8"/>
  <c r="L6190" i="8" s="1"/>
  <c r="K8324" i="8"/>
  <c r="K6976" i="8"/>
  <c r="K6043" i="8"/>
  <c r="K7801" i="8"/>
  <c r="K7264" i="8"/>
  <c r="K8445" i="8"/>
  <c r="K6223" i="8"/>
  <c r="K8194" i="8"/>
  <c r="K6071" i="8"/>
  <c r="K5015" i="8"/>
  <c r="K3108" i="8"/>
  <c r="K5244" i="8"/>
  <c r="K5558" i="8"/>
  <c r="K5470" i="8"/>
  <c r="K3275" i="8"/>
  <c r="K4269" i="8"/>
  <c r="L4270" i="8" s="1"/>
  <c r="K5357" i="8"/>
  <c r="K3587" i="8"/>
  <c r="K5854" i="8"/>
  <c r="K3510" i="8"/>
  <c r="K2978" i="8"/>
  <c r="K3155" i="8"/>
  <c r="K3965" i="8"/>
  <c r="K3523" i="8"/>
  <c r="K4871" i="8"/>
  <c r="K6750" i="8"/>
  <c r="K7830" i="8"/>
  <c r="K7437" i="8"/>
  <c r="K7146" i="8"/>
  <c r="K5155" i="8"/>
  <c r="K3360" i="8"/>
  <c r="K4988" i="8"/>
  <c r="K5147" i="8"/>
  <c r="K5058" i="8"/>
  <c r="K3477" i="8"/>
  <c r="K4492" i="8"/>
  <c r="K5300" i="8"/>
  <c r="K3408" i="8"/>
  <c r="K5579" i="8"/>
  <c r="K3466" i="8"/>
  <c r="K3185" i="8"/>
  <c r="K5288" i="8"/>
  <c r="K4169" i="8"/>
  <c r="K3910" i="8"/>
  <c r="K3880" i="8"/>
  <c r="K5376" i="8"/>
  <c r="K3387" i="8"/>
  <c r="K4533" i="8"/>
  <c r="L4534" i="8" s="1"/>
  <c r="K5001" i="8"/>
  <c r="K3885" i="8"/>
  <c r="K3132" i="8"/>
  <c r="K3088" i="8"/>
  <c r="K3490" i="8"/>
  <c r="L3490" i="8" s="1"/>
  <c r="K5580" i="8"/>
  <c r="K4929" i="8"/>
  <c r="K3316" i="8"/>
  <c r="K4621" i="8"/>
  <c r="K4950" i="8"/>
  <c r="K2939" i="8"/>
  <c r="K5533" i="8"/>
  <c r="K3051" i="8"/>
  <c r="K5463" i="8"/>
  <c r="K5128" i="8"/>
  <c r="K5362" i="8"/>
  <c r="K4266" i="8"/>
  <c r="K3429" i="8"/>
  <c r="K5179" i="8"/>
  <c r="L5180" i="8" s="1"/>
  <c r="K3478" i="8"/>
  <c r="K5493" i="8"/>
  <c r="K5783" i="8"/>
  <c r="K3565" i="8"/>
  <c r="K4767" i="8"/>
  <c r="L4767" i="8" s="1"/>
  <c r="K4719" i="8"/>
  <c r="K5254" i="8"/>
  <c r="K5504" i="8"/>
  <c r="K4938" i="8"/>
  <c r="K3559" i="8"/>
  <c r="K5115" i="8"/>
  <c r="L5116" i="8" s="1"/>
  <c r="K4509" i="8"/>
  <c r="K5648" i="8"/>
  <c r="K4364" i="8"/>
  <c r="K3931" i="8"/>
  <c r="K4480" i="8"/>
  <c r="L4481" i="8" s="1"/>
  <c r="K5630" i="8"/>
  <c r="K5732" i="8"/>
  <c r="L5733" i="8" s="1"/>
  <c r="K4261" i="8"/>
  <c r="L4261" i="8" s="1"/>
  <c r="K3623" i="8"/>
  <c r="K4330" i="8"/>
  <c r="K3311" i="8"/>
  <c r="K4512" i="8"/>
  <c r="L4513" i="8" s="1"/>
  <c r="K4068" i="8"/>
  <c r="K3764" i="8"/>
  <c r="K5426" i="8"/>
  <c r="K4962" i="8"/>
  <c r="K4031" i="8"/>
  <c r="K4800" i="8"/>
  <c r="K5505" i="8"/>
  <c r="K5094" i="8"/>
  <c r="K5265" i="8"/>
  <c r="K5293" i="8"/>
  <c r="K3950" i="8"/>
  <c r="L3950" i="8" s="1"/>
  <c r="K4220" i="8"/>
  <c r="K5780" i="8"/>
  <c r="K4273" i="8"/>
  <c r="K5350" i="8"/>
  <c r="K3043" i="8"/>
  <c r="K4915" i="8"/>
  <c r="K5273" i="8"/>
  <c r="K4081" i="8"/>
  <c r="K3397" i="8"/>
  <c r="K7808" i="8"/>
  <c r="K7802" i="8"/>
  <c r="K7829" i="8"/>
  <c r="K7866" i="8"/>
  <c r="K6081" i="8"/>
  <c r="L6081" i="8" s="1"/>
  <c r="K7426" i="8"/>
  <c r="K6169" i="8"/>
  <c r="K7573" i="8"/>
  <c r="K7144" i="8"/>
  <c r="K7766" i="8"/>
  <c r="K8033" i="8"/>
  <c r="K6559" i="8"/>
  <c r="K4231" i="8"/>
  <c r="K3137" i="8"/>
  <c r="K3917" i="8"/>
  <c r="K5296" i="8"/>
  <c r="K5499" i="8"/>
  <c r="K2917" i="8"/>
  <c r="K3089" i="8"/>
  <c r="K4388" i="8"/>
  <c r="K5507" i="8"/>
  <c r="K2874" i="8"/>
  <c r="L2874" i="8" s="1"/>
  <c r="K4093" i="8"/>
  <c r="L4094" i="8" s="1"/>
  <c r="K3383" i="8"/>
  <c r="K5605" i="8"/>
  <c r="K4567" i="8"/>
  <c r="K4610" i="8"/>
  <c r="K3336" i="8"/>
  <c r="L3337" i="8" s="1"/>
  <c r="K4392" i="8"/>
  <c r="K3085" i="8"/>
  <c r="K3997" i="8"/>
  <c r="L3997" i="8" s="1"/>
  <c r="K5072" i="8"/>
  <c r="K5448" i="8"/>
  <c r="K3446" i="8"/>
  <c r="L3446" i="8" s="1"/>
  <c r="K4802" i="8"/>
  <c r="K8564" i="8"/>
  <c r="K6128" i="8"/>
  <c r="K7339" i="8"/>
  <c r="K8452" i="8"/>
  <c r="K7917" i="8"/>
  <c r="K6911" i="8"/>
  <c r="K8582" i="8"/>
  <c r="K7861" i="8"/>
  <c r="K6499" i="8"/>
  <c r="K8485" i="8"/>
  <c r="K7638" i="8"/>
  <c r="K6366" i="8"/>
  <c r="K6215" i="8"/>
  <c r="K8506" i="8"/>
  <c r="K6983" i="8"/>
  <c r="K4846" i="8"/>
  <c r="K5531" i="8"/>
  <c r="K4604" i="8"/>
  <c r="K5777" i="8"/>
  <c r="L5778" i="8" s="1"/>
  <c r="K3188" i="8"/>
  <c r="K4141" i="8"/>
  <c r="K4786" i="8"/>
  <c r="K4262" i="8"/>
  <c r="K4432" i="8"/>
  <c r="K2921" i="8"/>
  <c r="K5101" i="8"/>
  <c r="K3031" i="8"/>
  <c r="K3828" i="8"/>
  <c r="K4987" i="8"/>
  <c r="K4642" i="8"/>
  <c r="K3413" i="8"/>
  <c r="K4297" i="8"/>
  <c r="K2911" i="8"/>
  <c r="K2963" i="8"/>
  <c r="K3942" i="8"/>
  <c r="K4689" i="8"/>
  <c r="K6671" i="8"/>
  <c r="K8537" i="8"/>
  <c r="K7637" i="8"/>
  <c r="K6162" i="8"/>
  <c r="K6519" i="8"/>
  <c r="K8552" i="8"/>
  <c r="K6254" i="8"/>
  <c r="K7595" i="8"/>
  <c r="K8522" i="8"/>
  <c r="K7644" i="8"/>
  <c r="K8436" i="8"/>
  <c r="K8450" i="8"/>
  <c r="K7500" i="8"/>
  <c r="K8205" i="8"/>
  <c r="K7436" i="8"/>
  <c r="L7437" i="8" s="1"/>
  <c r="K8495" i="8"/>
  <c r="K8545" i="8"/>
  <c r="K7893" i="8"/>
  <c r="K6511" i="8"/>
  <c r="K8627" i="8"/>
  <c r="K4192" i="8"/>
  <c r="K5036" i="8"/>
  <c r="K5992" i="8"/>
  <c r="K5960" i="8"/>
  <c r="K8525" i="8"/>
  <c r="K6205" i="8"/>
  <c r="K8315" i="8"/>
  <c r="K5891" i="8"/>
  <c r="K6438" i="8"/>
  <c r="K7263" i="8"/>
  <c r="K6461" i="8"/>
  <c r="K6407" i="8"/>
  <c r="K6898" i="8"/>
  <c r="K4110" i="8"/>
  <c r="K4682" i="8"/>
  <c r="L4683" i="8" s="1"/>
  <c r="K7832" i="8"/>
  <c r="K6815" i="8"/>
  <c r="K7250" i="8"/>
  <c r="K7039" i="8"/>
  <c r="K6224" i="8"/>
  <c r="K7162" i="8"/>
  <c r="K6585" i="8"/>
  <c r="K8414" i="8"/>
  <c r="K8561" i="8"/>
  <c r="K7340" i="8"/>
  <c r="K4040" i="8"/>
  <c r="K3760" i="8"/>
  <c r="K4098" i="8"/>
  <c r="K3540" i="8"/>
  <c r="K5005" i="8"/>
  <c r="K5022" i="8"/>
  <c r="K6327" i="8"/>
  <c r="K7303" i="8"/>
  <c r="K7867" i="8"/>
  <c r="K7578" i="8"/>
  <c r="K7093" i="8"/>
  <c r="K4132" i="8"/>
  <c r="K4670" i="8"/>
  <c r="K3439" i="8"/>
  <c r="K4900" i="8"/>
  <c r="K4723" i="8"/>
  <c r="K4361" i="8"/>
  <c r="K3054" i="8"/>
  <c r="K3532" i="8"/>
  <c r="K3602" i="8"/>
  <c r="K3412" i="8"/>
  <c r="K3734" i="8"/>
  <c r="L3735" i="8" s="1"/>
  <c r="K4472" i="8"/>
  <c r="K4194" i="8"/>
  <c r="K4717" i="8"/>
  <c r="K4832" i="8"/>
  <c r="K2951" i="8"/>
  <c r="K4379" i="8"/>
  <c r="K3058" i="8"/>
  <c r="L3059" i="8" s="1"/>
  <c r="K4019" i="8"/>
  <c r="K3823" i="8"/>
  <c r="K3617" i="8"/>
  <c r="L3617" i="8" s="1"/>
  <c r="K5130" i="8"/>
  <c r="K4808" i="8"/>
  <c r="K3534" i="8"/>
  <c r="K3520" i="8"/>
  <c r="K5850" i="8"/>
  <c r="K4753" i="8"/>
  <c r="K8348" i="8"/>
  <c r="K6905" i="8"/>
  <c r="K8308" i="8"/>
  <c r="K7839" i="8"/>
  <c r="K7740" i="8"/>
  <c r="K7261" i="8"/>
  <c r="K8549" i="8"/>
  <c r="K7691" i="8"/>
  <c r="K8019" i="8"/>
  <c r="K5546" i="8"/>
  <c r="K3504" i="8"/>
  <c r="K3759" i="8"/>
  <c r="L3759" i="8" s="1"/>
  <c r="K3239" i="8"/>
  <c r="K3733" i="8"/>
  <c r="K5319" i="8"/>
  <c r="K3595" i="8"/>
  <c r="K4523" i="8"/>
  <c r="K3293" i="8"/>
  <c r="K3078" i="8"/>
  <c r="L3078" i="8" s="1"/>
  <c r="K3141" i="8"/>
  <c r="K3808" i="8"/>
  <c r="K4116" i="8"/>
  <c r="K4024" i="8"/>
  <c r="K4791" i="8"/>
  <c r="K4079" i="8"/>
  <c r="K4608" i="8"/>
  <c r="K5489" i="8"/>
  <c r="L5490" i="8" s="1"/>
  <c r="K4199" i="8"/>
  <c r="K5585" i="8"/>
  <c r="K4017" i="8"/>
  <c r="K4163" i="8"/>
  <c r="K5596" i="8"/>
  <c r="K3809" i="8"/>
  <c r="K5382" i="8"/>
  <c r="K5213" i="8"/>
  <c r="L5214" i="8" s="1"/>
  <c r="K5735" i="8"/>
  <c r="K3712" i="8"/>
  <c r="K5536" i="8"/>
  <c r="K5099" i="8"/>
  <c r="K3825" i="8"/>
  <c r="L3826" i="8" s="1"/>
  <c r="K5321" i="8"/>
  <c r="K4866" i="8"/>
  <c r="K5045" i="8"/>
  <c r="K5408" i="8"/>
  <c r="K5551" i="8"/>
  <c r="K5387" i="8"/>
  <c r="K2902" i="8"/>
  <c r="K3227" i="8"/>
  <c r="K4819" i="8"/>
  <c r="K3380" i="8"/>
  <c r="K4468" i="8"/>
  <c r="K4690" i="8"/>
  <c r="K3376" i="8"/>
  <c r="K4672" i="8"/>
  <c r="K4959" i="8"/>
  <c r="K2977" i="8"/>
  <c r="K3116" i="8"/>
  <c r="K5844" i="8"/>
  <c r="K3552" i="8"/>
  <c r="K3151" i="8"/>
  <c r="K4727" i="8"/>
  <c r="K4864" i="8"/>
  <c r="K5354" i="8"/>
  <c r="K3461" i="8"/>
  <c r="K4374" i="8"/>
  <c r="K4934" i="8"/>
  <c r="K4198" i="8"/>
  <c r="K5740" i="8"/>
  <c r="K3136" i="8"/>
  <c r="L3136" i="8" s="1"/>
  <c r="K5146" i="8"/>
  <c r="K3787" i="8"/>
  <c r="K4631" i="8"/>
  <c r="K5621" i="8"/>
  <c r="K4845" i="8"/>
  <c r="K5266" i="8"/>
  <c r="L5266" i="8" s="1"/>
  <c r="K5182" i="8"/>
  <c r="K4230" i="8"/>
  <c r="K4691" i="8"/>
  <c r="K3740" i="8"/>
  <c r="K5411" i="8"/>
  <c r="K6228" i="8"/>
  <c r="K4218" i="8"/>
  <c r="K2872" i="8"/>
  <c r="L2873" i="8" s="1"/>
  <c r="K4166" i="8"/>
  <c r="L4166" i="8" s="1"/>
  <c r="K3610" i="8"/>
  <c r="K4798" i="8"/>
  <c r="K4013" i="8"/>
  <c r="K4624" i="8"/>
  <c r="K5333" i="8"/>
  <c r="K4596" i="8"/>
  <c r="K3715" i="8"/>
  <c r="K3236" i="8"/>
  <c r="K3691" i="8"/>
  <c r="K4720" i="8"/>
  <c r="K5363" i="8"/>
  <c r="K3872" i="8"/>
  <c r="K4489" i="8"/>
  <c r="K4992" i="8"/>
  <c r="K5685" i="8"/>
  <c r="K3172" i="8"/>
  <c r="K3143" i="8"/>
  <c r="L3144" i="8" s="1"/>
  <c r="K3824" i="8"/>
  <c r="K5339" i="8"/>
  <c r="K3065" i="8"/>
  <c r="K3647" i="8"/>
  <c r="K5619" i="8"/>
  <c r="K5495" i="8"/>
  <c r="K5326" i="8"/>
  <c r="K4026" i="8"/>
  <c r="K5419" i="8"/>
  <c r="K5139" i="8"/>
  <c r="L5140" i="8" s="1"/>
  <c r="K5370" i="8"/>
  <c r="K3052" i="8"/>
  <c r="K3971" i="8"/>
  <c r="K4982" i="8"/>
  <c r="K4035" i="8"/>
  <c r="K2916" i="8"/>
  <c r="K5525" i="8"/>
  <c r="K3393" i="8"/>
  <c r="K3411" i="8"/>
  <c r="K3776" i="8"/>
  <c r="K5584" i="8"/>
  <c r="K5772" i="8"/>
  <c r="K3019" i="8"/>
  <c r="K5806" i="8"/>
  <c r="K5669" i="8"/>
  <c r="L5670" i="8" s="1"/>
  <c r="K4062" i="8"/>
  <c r="K4704" i="8"/>
  <c r="K4025" i="8"/>
  <c r="K2899" i="8"/>
  <c r="K3099" i="8"/>
  <c r="K3249" i="8"/>
  <c r="K4426" i="8"/>
  <c r="K4572" i="8"/>
  <c r="K3601" i="8"/>
  <c r="K5564" i="8"/>
  <c r="K4164" i="8"/>
  <c r="K3505" i="8"/>
  <c r="L3506" i="8" s="1"/>
  <c r="K5678" i="8"/>
  <c r="K5599" i="8"/>
  <c r="K3398" i="8"/>
  <c r="K3883" i="8"/>
  <c r="K4940" i="8"/>
  <c r="L4940" i="8" s="1"/>
  <c r="K3444" i="8"/>
  <c r="L3445" i="8" s="1"/>
  <c r="K3553" i="8"/>
  <c r="K5126" i="8"/>
  <c r="K4105" i="8"/>
  <c r="K5328" i="8"/>
  <c r="K3864" i="8"/>
  <c r="K4446" i="8"/>
  <c r="K5847" i="8"/>
  <c r="K5534" i="8"/>
  <c r="K4234" i="8"/>
  <c r="K3343" i="8"/>
  <c r="K2912" i="8"/>
  <c r="K3881" i="8"/>
  <c r="K3519" i="8"/>
  <c r="K2997" i="8"/>
  <c r="K5088" i="8"/>
  <c r="K4695" i="8"/>
  <c r="K5010" i="8"/>
  <c r="K2866" i="8"/>
  <c r="K3573" i="8"/>
  <c r="K4841" i="8"/>
  <c r="K5458" i="8"/>
  <c r="K4401" i="8"/>
  <c r="K3419" i="8"/>
  <c r="K5576" i="8"/>
  <c r="K4494" i="8"/>
  <c r="K4675" i="8"/>
  <c r="K2965" i="8"/>
  <c r="K5044" i="8"/>
  <c r="K4526" i="8"/>
  <c r="L4526" i="8" s="1"/>
  <c r="K2958" i="8"/>
  <c r="K4971" i="8"/>
  <c r="L4972" i="8" s="1"/>
  <c r="K5098" i="8"/>
  <c r="K5885" i="8"/>
  <c r="K6100" i="8"/>
  <c r="K8293" i="8"/>
  <c r="L8294" i="8" s="1"/>
  <c r="K7611" i="8"/>
  <c r="L7611" i="8" s="1"/>
  <c r="K6678" i="8"/>
  <c r="K6594" i="8"/>
  <c r="K6166" i="8"/>
  <c r="K6938" i="8"/>
  <c r="K5079" i="8"/>
  <c r="K4578" i="8"/>
  <c r="K3805" i="8"/>
  <c r="K4770" i="8"/>
  <c r="K4470" i="8"/>
  <c r="K4078" i="8"/>
  <c r="K4148" i="8"/>
  <c r="K2948" i="8"/>
  <c r="K4619" i="8"/>
  <c r="L4619" i="8" s="1"/>
  <c r="K2896" i="8"/>
  <c r="K5775" i="8"/>
  <c r="K3481" i="8"/>
  <c r="K3816" i="8"/>
  <c r="K5560" i="8"/>
  <c r="K3182" i="8"/>
  <c r="K5164" i="8"/>
  <c r="K2890" i="8"/>
  <c r="K5112" i="8"/>
  <c r="K5360" i="8"/>
  <c r="K3576" i="8"/>
  <c r="K4497" i="8"/>
  <c r="K5168" i="8"/>
  <c r="K5594" i="8"/>
  <c r="K3283" i="8"/>
  <c r="K5552" i="8"/>
  <c r="K3679" i="8"/>
  <c r="K3668" i="8"/>
  <c r="K3158" i="8"/>
  <c r="K7124" i="8"/>
  <c r="K6667" i="8"/>
  <c r="K8339" i="8"/>
  <c r="K5521" i="8"/>
  <c r="K3544" i="8"/>
  <c r="K5436" i="8"/>
  <c r="K4016" i="8"/>
  <c r="K3874" i="8"/>
  <c r="L3875" i="8" s="1"/>
  <c r="K3843" i="8"/>
  <c r="K5763" i="8"/>
  <c r="K4943" i="8"/>
  <c r="K3017" i="8"/>
  <c r="K5456" i="8"/>
  <c r="K3914" i="8"/>
  <c r="K5616" i="8"/>
  <c r="K5405" i="8"/>
  <c r="K5038" i="8"/>
  <c r="K6291" i="8"/>
  <c r="K6278" i="8"/>
  <c r="K7348" i="8"/>
  <c r="K8317" i="8"/>
  <c r="K8417" i="8"/>
  <c r="K7056" i="8"/>
  <c r="K8468" i="8"/>
  <c r="K3981" i="8"/>
  <c r="K2868" i="8"/>
  <c r="K3055" i="8"/>
  <c r="K3257" i="8"/>
  <c r="K3014" i="8"/>
  <c r="K5572" i="8"/>
  <c r="K5167" i="8"/>
  <c r="K5832" i="8"/>
  <c r="K4443" i="8"/>
  <c r="K5544" i="8"/>
  <c r="K4287" i="8"/>
  <c r="K4243" i="8"/>
  <c r="K3742" i="8"/>
  <c r="K3762" i="8"/>
  <c r="K5682" i="8"/>
  <c r="K4774" i="8"/>
  <c r="K3542" i="8"/>
  <c r="K3101" i="8"/>
  <c r="K3686" i="8"/>
  <c r="K4936" i="8"/>
  <c r="K4425" i="8"/>
  <c r="K4729" i="8"/>
  <c r="K4001" i="8"/>
  <c r="K4700" i="8"/>
  <c r="L4701" i="8" s="1"/>
  <c r="K5809" i="8"/>
  <c r="K3230" i="8"/>
  <c r="K3209" i="8"/>
  <c r="K5285" i="8"/>
  <c r="K5009" i="8"/>
  <c r="K3491" i="8"/>
  <c r="K5609" i="8"/>
  <c r="K5336" i="8"/>
  <c r="K4095" i="8"/>
  <c r="L4095" i="8" s="1"/>
  <c r="K4314" i="8"/>
  <c r="K5437" i="8"/>
  <c r="K4865" i="8"/>
  <c r="K5786" i="8"/>
  <c r="K5195" i="8"/>
  <c r="K5707" i="8"/>
  <c r="K3838" i="8"/>
  <c r="K5748" i="8"/>
  <c r="K4402" i="8"/>
  <c r="L4402" i="8" s="1"/>
  <c r="K4966" i="8"/>
  <c r="K2959" i="8"/>
  <c r="K3656" i="8"/>
  <c r="K3992" i="8"/>
  <c r="K5012" i="8"/>
  <c r="K3238" i="8"/>
  <c r="K5063" i="8"/>
  <c r="K5452" i="8"/>
  <c r="K4251" i="8"/>
  <c r="K5062" i="8"/>
  <c r="K4117" i="8"/>
  <c r="K4522" i="8"/>
  <c r="K5132" i="8"/>
  <c r="K4089" i="8"/>
  <c r="K3313" i="8"/>
  <c r="K4372" i="8"/>
  <c r="K5103" i="8"/>
  <c r="K4022" i="8"/>
  <c r="K4795" i="8"/>
  <c r="K5338" i="8"/>
  <c r="K3536" i="8"/>
  <c r="K4453" i="8"/>
  <c r="K4457" i="8"/>
  <c r="K4216" i="8"/>
  <c r="K5618" i="8"/>
  <c r="K3650" i="8"/>
  <c r="L3651" i="8" s="1"/>
  <c r="K4759" i="8"/>
  <c r="K4099" i="8"/>
  <c r="K4326" i="8"/>
  <c r="K2932" i="8"/>
  <c r="K3836" i="8"/>
  <c r="K4349" i="8"/>
  <c r="K3149" i="8"/>
  <c r="K4977" i="8"/>
  <c r="K4742" i="8"/>
  <c r="K4249" i="8"/>
  <c r="K5526" i="8"/>
  <c r="K4868" i="8"/>
  <c r="K3033" i="8"/>
  <c r="K4901" i="8"/>
  <c r="K4306" i="8"/>
  <c r="K3562" i="8"/>
  <c r="K3916" i="8"/>
  <c r="K5814" i="8"/>
  <c r="K4894" i="8"/>
  <c r="K4226" i="8"/>
  <c r="K3071" i="8"/>
  <c r="K4008" i="8"/>
  <c r="K6694" i="8"/>
  <c r="K7485" i="8"/>
  <c r="K8429" i="8"/>
  <c r="K6274" i="8"/>
  <c r="K3768" i="8"/>
  <c r="K3704" i="8"/>
  <c r="K4978" i="8"/>
  <c r="K3216" i="8"/>
  <c r="K5530" i="8"/>
  <c r="K2861" i="8"/>
  <c r="K5835" i="8"/>
  <c r="K4027" i="8"/>
  <c r="L4028" i="8" s="1"/>
  <c r="K5260" i="8"/>
  <c r="K3636" i="8"/>
  <c r="K5485" i="8"/>
  <c r="K3450" i="8"/>
  <c r="K5808" i="8"/>
  <c r="K3130" i="8"/>
  <c r="K4775" i="8"/>
  <c r="L4776" i="8" s="1"/>
  <c r="K3503" i="8"/>
  <c r="K4815" i="8"/>
  <c r="K4630" i="8"/>
  <c r="K3670" i="8"/>
  <c r="K5030" i="8"/>
  <c r="K3457" i="8"/>
  <c r="L3457" i="8" s="1"/>
  <c r="K4617" i="8"/>
  <c r="L4618" i="8" s="1"/>
  <c r="K5589" i="8"/>
  <c r="K5453" i="8"/>
  <c r="K4139" i="8"/>
  <c r="K3592" i="8"/>
  <c r="K3290" i="8"/>
  <c r="K4033" i="8"/>
  <c r="K4336" i="8"/>
  <c r="K4688" i="8"/>
  <c r="K5161" i="8"/>
  <c r="K3371" i="8"/>
  <c r="K4921" i="8"/>
  <c r="K4442" i="8"/>
  <c r="K4291" i="8"/>
  <c r="K3955" i="8"/>
  <c r="K4239" i="8"/>
  <c r="L4239" i="8" s="1"/>
  <c r="K3757" i="8"/>
  <c r="K4600" i="8"/>
  <c r="K3363" i="8"/>
  <c r="K4340" i="8"/>
  <c r="K3423" i="8"/>
  <c r="K3714" i="8"/>
  <c r="K4129" i="8"/>
  <c r="K4135" i="8"/>
  <c r="K3170" i="8"/>
  <c r="K4649" i="8"/>
  <c r="K3780" i="8"/>
  <c r="K3111" i="8"/>
  <c r="K4387" i="8"/>
  <c r="K5647" i="8"/>
  <c r="K4665" i="8"/>
  <c r="K5187" i="8"/>
  <c r="K3201" i="8"/>
  <c r="K4396" i="8"/>
  <c r="L4397" i="8" s="1"/>
  <c r="K2940" i="8"/>
  <c r="K2920" i="8"/>
  <c r="K3784" i="8"/>
  <c r="K5818" i="8"/>
  <c r="K5649" i="8"/>
  <c r="K3766" i="8"/>
  <c r="K5314" i="8"/>
  <c r="K5365" i="8"/>
  <c r="K4710" i="8"/>
  <c r="K6857" i="8"/>
  <c r="K7025" i="8"/>
  <c r="K6430" i="8"/>
  <c r="K5897" i="8"/>
  <c r="K8277" i="8"/>
  <c r="K7004" i="8"/>
  <c r="K6720" i="8"/>
  <c r="K5745" i="8"/>
  <c r="K5765" i="8"/>
  <c r="K3970" i="8"/>
  <c r="L3970" i="8" s="1"/>
  <c r="K3064" i="8"/>
  <c r="K4643" i="8"/>
  <c r="K3253" i="8"/>
  <c r="K5719" i="8"/>
  <c r="K4376" i="8"/>
  <c r="K4104" i="8"/>
  <c r="K4684" i="8"/>
  <c r="L4684" i="8" s="1"/>
  <c r="K5472" i="8"/>
  <c r="K3989" i="8"/>
  <c r="K5282" i="8"/>
  <c r="K4933" i="8"/>
  <c r="K5433" i="8"/>
  <c r="K5754" i="8"/>
  <c r="K2929" i="8"/>
  <c r="K3568" i="8"/>
  <c r="L3569" i="8" s="1"/>
  <c r="K3087" i="8"/>
  <c r="K3032" i="8"/>
  <c r="K4162" i="8"/>
  <c r="K5170" i="8"/>
  <c r="K3056" i="8"/>
  <c r="K4502" i="8"/>
  <c r="L4503" i="8" s="1"/>
  <c r="K4783" i="8"/>
  <c r="K3583" i="8"/>
  <c r="K3008" i="8"/>
  <c r="L3009" i="8" s="1"/>
  <c r="K3353" i="8"/>
  <c r="K4942" i="8"/>
  <c r="K3326" i="8"/>
  <c r="K4245" i="8"/>
  <c r="K3038" i="8"/>
  <c r="L3039" i="8" s="1"/>
  <c r="K5444" i="8"/>
  <c r="K2996" i="8"/>
  <c r="K5092" i="8"/>
  <c r="K5242" i="8"/>
  <c r="L5242" i="8" s="1"/>
  <c r="K4049" i="8"/>
  <c r="K4539" i="8"/>
  <c r="K3962" i="8"/>
  <c r="K4955" i="8"/>
  <c r="K4143" i="8"/>
  <c r="K4763" i="8"/>
  <c r="L4764" i="8" s="1"/>
  <c r="K3389" i="8"/>
  <c r="K4645" i="8"/>
  <c r="K4109" i="8"/>
  <c r="K5802" i="8"/>
  <c r="L5802" i="8" s="1"/>
  <c r="K4886" i="8"/>
  <c r="K5385" i="8"/>
  <c r="K3681" i="8"/>
  <c r="K5143" i="8"/>
  <c r="L5144" i="8" s="1"/>
  <c r="K3558" i="8"/>
  <c r="K4661" i="8"/>
  <c r="K4559" i="8"/>
  <c r="K3968" i="8"/>
  <c r="K2898" i="8"/>
  <c r="K4822" i="8"/>
  <c r="K3891" i="8"/>
  <c r="K5654" i="8"/>
  <c r="K3648" i="8"/>
  <c r="K5203" i="8"/>
  <c r="K3853" i="8"/>
  <c r="K3030" i="8"/>
  <c r="K4923" i="8"/>
  <c r="K4119" i="8"/>
  <c r="K2910" i="8"/>
  <c r="K5207" i="8"/>
  <c r="K3139" i="8"/>
  <c r="L3139" i="8" s="1"/>
  <c r="K4499" i="8"/>
  <c r="K5851" i="8"/>
  <c r="K5332" i="8"/>
  <c r="K4515" i="8"/>
  <c r="K4286" i="8"/>
  <c r="K3301" i="8"/>
  <c r="K5759" i="8"/>
  <c r="K5804" i="8"/>
  <c r="K3605" i="8"/>
  <c r="K5598" i="8"/>
  <c r="K3934" i="8"/>
  <c r="L3934" i="8" s="1"/>
  <c r="K5575" i="8"/>
  <c r="K3697" i="8"/>
  <c r="K3631" i="8"/>
  <c r="L3632" i="8" s="1"/>
  <c r="K3105" i="8"/>
  <c r="K5212" i="8"/>
  <c r="K5337" i="8"/>
  <c r="K6121" i="8"/>
  <c r="K6163" i="8"/>
  <c r="K4394" i="8"/>
  <c r="K4090" i="8"/>
  <c r="K5166" i="8"/>
  <c r="L5166" i="8" s="1"/>
  <c r="K4084" i="8"/>
  <c r="L4085" i="8" s="1"/>
  <c r="K3626" i="8"/>
  <c r="K3659" i="8"/>
  <c r="K4556" i="8"/>
  <c r="K5715" i="8"/>
  <c r="L5716" i="8" s="1"/>
  <c r="K2969" i="8"/>
  <c r="K4469" i="8"/>
  <c r="K3939" i="8"/>
  <c r="K3245" i="8"/>
  <c r="K4784" i="8"/>
  <c r="K4066" i="8"/>
  <c r="K4046" i="8"/>
  <c r="K2984" i="8"/>
  <c r="K2901" i="8"/>
  <c r="K5776" i="8"/>
  <c r="K3988" i="8"/>
  <c r="K4860" i="8"/>
  <c r="K3159" i="8"/>
  <c r="K4530" i="8"/>
  <c r="K4458" i="8"/>
  <c r="K3929" i="8"/>
  <c r="K4408" i="8"/>
  <c r="K5819" i="8"/>
  <c r="K4918" i="8"/>
  <c r="K3131" i="8"/>
  <c r="K4456" i="8"/>
  <c r="K5218" i="8"/>
  <c r="K3029" i="8"/>
  <c r="K4118" i="8"/>
  <c r="K4319" i="8"/>
  <c r="K4773" i="8"/>
  <c r="K3229" i="8"/>
  <c r="K4077" i="8"/>
  <c r="K4128" i="8"/>
  <c r="K3462" i="8"/>
  <c r="K3437" i="8"/>
  <c r="K3471" i="8"/>
  <c r="L3471" i="8" s="1"/>
  <c r="K4855" i="8"/>
  <c r="K3231" i="8"/>
  <c r="K4406" i="8"/>
  <c r="K3202" i="8"/>
  <c r="K3646" i="8"/>
  <c r="K5744" i="8"/>
  <c r="K3330" i="8"/>
  <c r="K3570" i="8"/>
  <c r="L3571" i="8" s="1"/>
  <c r="K4462" i="8"/>
  <c r="K5290" i="8"/>
  <c r="K3711" i="8"/>
  <c r="K5592" i="8"/>
  <c r="L5593" i="8" s="1"/>
  <c r="K5251" i="8"/>
  <c r="K4581" i="8"/>
  <c r="K3658" i="8"/>
  <c r="K4175" i="8"/>
  <c r="L4176" i="8" s="1"/>
  <c r="K3615" i="8"/>
  <c r="L3615" i="8" s="1"/>
  <c r="K4681" i="8"/>
  <c r="K5133" i="8"/>
  <c r="K4830" i="8"/>
  <c r="K3163" i="8"/>
  <c r="K4724" i="8"/>
  <c r="K5021" i="8"/>
  <c r="K4071" i="8"/>
  <c r="K4813" i="8"/>
  <c r="K5018" i="8"/>
  <c r="K3877" i="8"/>
  <c r="K3048" i="8"/>
  <c r="K3045" i="8"/>
  <c r="K3693" i="8"/>
  <c r="K4288" i="8"/>
  <c r="K4127" i="8"/>
  <c r="K3242" i="8"/>
  <c r="K5512" i="8"/>
  <c r="K7713" i="8"/>
  <c r="K7728" i="8"/>
  <c r="K6803" i="8"/>
  <c r="K6363" i="8"/>
  <c r="K3938" i="8"/>
  <c r="K3310" i="8"/>
  <c r="K3886" i="8"/>
  <c r="L3887" i="8" s="1"/>
  <c r="K5497" i="8"/>
  <c r="K5785" i="8"/>
  <c r="K4873" i="8"/>
  <c r="K5545" i="8"/>
  <c r="K4692" i="8"/>
  <c r="K4922" i="8"/>
  <c r="K3160" i="8"/>
  <c r="K3121" i="8"/>
  <c r="K4358" i="8"/>
  <c r="K5089" i="8"/>
  <c r="K4154" i="8"/>
  <c r="L4154" i="8" s="1"/>
  <c r="K5617" i="8"/>
  <c r="K4312" i="8"/>
  <c r="K4360" i="8"/>
  <c r="K2893" i="8"/>
  <c r="K4792" i="8"/>
  <c r="K4041" i="8"/>
  <c r="K5441" i="8"/>
  <c r="K3280" i="8"/>
  <c r="K3403" i="8"/>
  <c r="K4429" i="8"/>
  <c r="K3507" i="8"/>
  <c r="K3109" i="8"/>
  <c r="K3368" i="8"/>
  <c r="L3368" i="8" s="1"/>
  <c r="K4142" i="8"/>
  <c r="K4622" i="8"/>
  <c r="K3527" i="8"/>
  <c r="K5519" i="8"/>
  <c r="K5008" i="8"/>
  <c r="L5008" i="8" s="1"/>
  <c r="K3333" i="8"/>
  <c r="K5102" i="8"/>
  <c r="K3005" i="8"/>
  <c r="K3946" i="8"/>
  <c r="K5074" i="8"/>
  <c r="K5261" i="8"/>
  <c r="K5193" i="8"/>
  <c r="K5510" i="8"/>
  <c r="K3865" i="8"/>
  <c r="K5394" i="8"/>
  <c r="L5394" i="8" s="1"/>
  <c r="K4032" i="8"/>
  <c r="K3254" i="8"/>
  <c r="K5462" i="8"/>
  <c r="K4584" i="8"/>
  <c r="K3208" i="8"/>
  <c r="K5061" i="8"/>
  <c r="K5191" i="8"/>
  <c r="K2954" i="8"/>
  <c r="K4878" i="8"/>
  <c r="K3276" i="8"/>
  <c r="K3302" i="8"/>
  <c r="L3302" i="8" s="1"/>
  <c r="K4754" i="8"/>
  <c r="K3084" i="8"/>
  <c r="K3892" i="8"/>
  <c r="K5335" i="8"/>
  <c r="K3233" i="8"/>
  <c r="L3234" i="8" s="1"/>
  <c r="K3727" i="8"/>
  <c r="L3727" i="8" s="1"/>
  <c r="K5771" i="8"/>
  <c r="K4348" i="8"/>
  <c r="K4343" i="8"/>
  <c r="K5628" i="8"/>
  <c r="K4121" i="8"/>
  <c r="K5498" i="8"/>
  <c r="K5439" i="8"/>
  <c r="K4225" i="8"/>
  <c r="K3431" i="8"/>
  <c r="K2995" i="8"/>
  <c r="K5348" i="8"/>
  <c r="K5306" i="8"/>
  <c r="K3199" i="8"/>
  <c r="K5821" i="8"/>
  <c r="K4393" i="8"/>
  <c r="K5492" i="8"/>
  <c r="K4835" i="8"/>
  <c r="K6261" i="8"/>
  <c r="K6783" i="8"/>
  <c r="L6783" i="8" s="1"/>
  <c r="K6445" i="8"/>
  <c r="K6796" i="8"/>
  <c r="K7493" i="8"/>
  <c r="K3690" i="8"/>
  <c r="K2924" i="8"/>
  <c r="L2924" i="8" s="1"/>
  <c r="K3792" i="8"/>
  <c r="K4516" i="8"/>
  <c r="K3822" i="8"/>
  <c r="K4599" i="8"/>
  <c r="K5541" i="8"/>
  <c r="K3381" i="8"/>
  <c r="K3884" i="8"/>
  <c r="K3187" i="8"/>
  <c r="K3753" i="8"/>
  <c r="K3493" i="8"/>
  <c r="L3494" i="8" s="1"/>
  <c r="K5304" i="8"/>
  <c r="K4158" i="8"/>
  <c r="K3406" i="8"/>
  <c r="L3406" i="8" s="1"/>
  <c r="K5228" i="8"/>
  <c r="L5229" i="8" s="1"/>
  <c r="K5031" i="8"/>
  <c r="L5032" i="8" s="1"/>
  <c r="K4732" i="8"/>
  <c r="L4733" i="8" s="1"/>
  <c r="K3174" i="8"/>
  <c r="K5067" i="8"/>
  <c r="K3414" i="8"/>
  <c r="K4258" i="8"/>
  <c r="L4259" i="8" s="1"/>
  <c r="K5690" i="8"/>
  <c r="K3091" i="8"/>
  <c r="K5646" i="8"/>
  <c r="K5310" i="8"/>
  <c r="L5311" i="8" s="1"/>
  <c r="K5625" i="8"/>
  <c r="K4694" i="8"/>
  <c r="K4560" i="8"/>
  <c r="K4421" i="8"/>
  <c r="K4301" i="8"/>
  <c r="K5135" i="8"/>
  <c r="K4097" i="8"/>
  <c r="K5156" i="8"/>
  <c r="K4887" i="8"/>
  <c r="K5384" i="8"/>
  <c r="K3555" i="8"/>
  <c r="K3556" i="8"/>
  <c r="K3604" i="8"/>
  <c r="K2860" i="8"/>
  <c r="K4010" i="8"/>
  <c r="K3637" i="8"/>
  <c r="K5645" i="8"/>
  <c r="L5645" i="8" s="1"/>
  <c r="K5454" i="8"/>
  <c r="L5454" i="8" s="1"/>
  <c r="K3166" i="8"/>
  <c r="K4824" i="8"/>
  <c r="K4023" i="8"/>
  <c r="K3597" i="8"/>
  <c r="K5739" i="8"/>
  <c r="K5753" i="8"/>
  <c r="K4856" i="8"/>
  <c r="K5511" i="8"/>
  <c r="K2946" i="8"/>
  <c r="K4829" i="8"/>
  <c r="K5369" i="8"/>
  <c r="K4854" i="8"/>
  <c r="K3803" i="8"/>
  <c r="K2883" i="8"/>
  <c r="K5271" i="8"/>
  <c r="K5435" i="8"/>
  <c r="K3517" i="8"/>
  <c r="K4908" i="8"/>
  <c r="K5295" i="8"/>
  <c r="K3081" i="8"/>
  <c r="K2972" i="8"/>
  <c r="K3661" i="8"/>
  <c r="K4122" i="8"/>
  <c r="K3781" i="8"/>
  <c r="L3781" i="8" s="1"/>
  <c r="K4254" i="8"/>
  <c r="K4304" i="8"/>
  <c r="K5023" i="8"/>
  <c r="K4991" i="8"/>
  <c r="K5429" i="8"/>
  <c r="K3607" i="8"/>
  <c r="K3547" i="8"/>
  <c r="L3547" i="8" s="1"/>
  <c r="K3465" i="8"/>
  <c r="K4368" i="8"/>
  <c r="K3920" i="8"/>
  <c r="K4108" i="8"/>
  <c r="L4108" i="8" s="1"/>
  <c r="K4974" i="8"/>
  <c r="K4246" i="8"/>
  <c r="L4247" i="8" s="1"/>
  <c r="K4196" i="8"/>
  <c r="K4644" i="8"/>
  <c r="K5460" i="8"/>
  <c r="K3496" i="8"/>
  <c r="K4731" i="8"/>
  <c r="K3498" i="8"/>
  <c r="K2976" i="8"/>
  <c r="K3773" i="8"/>
  <c r="K4968" i="8"/>
  <c r="K4809" i="8"/>
  <c r="K4091" i="8"/>
  <c r="K5836" i="8"/>
  <c r="K4007" i="8"/>
  <c r="K6975" i="8"/>
  <c r="K7788" i="8"/>
  <c r="K7530" i="8"/>
  <c r="K6370" i="8"/>
  <c r="K7429" i="8"/>
  <c r="K7271" i="8"/>
  <c r="K6442" i="8"/>
  <c r="K6909" i="8"/>
  <c r="K7775" i="8"/>
  <c r="K6135" i="8"/>
  <c r="K6297" i="8"/>
  <c r="K7395" i="8"/>
  <c r="K7377" i="8"/>
  <c r="K7496" i="8"/>
  <c r="K7818" i="8"/>
  <c r="K4237" i="8"/>
  <c r="L4238" i="8" s="1"/>
  <c r="K5043" i="8"/>
  <c r="K5688" i="8"/>
  <c r="K5475" i="8"/>
  <c r="K2875" i="8"/>
  <c r="L2876" i="8" s="1"/>
  <c r="K3599" i="8"/>
  <c r="K4328" i="8"/>
  <c r="K2994" i="8"/>
  <c r="K3289" i="8"/>
  <c r="K5077" i="8"/>
  <c r="K3342" i="8"/>
  <c r="K4747" i="8"/>
  <c r="K4969" i="8"/>
  <c r="K3164" i="8"/>
  <c r="K4947" i="8"/>
  <c r="K3232" i="8"/>
  <c r="K3584" i="8"/>
  <c r="K5488" i="8"/>
  <c r="K4739" i="8"/>
  <c r="K4060" i="8"/>
  <c r="K4460" i="8"/>
  <c r="K4054" i="8"/>
  <c r="K4976" i="8"/>
  <c r="K4415" i="8"/>
  <c r="K2863" i="8"/>
  <c r="K5033" i="8"/>
  <c r="L5033" i="8" s="1"/>
  <c r="K5247" i="8"/>
  <c r="K4749" i="8"/>
  <c r="K4061" i="8"/>
  <c r="K3878" i="8"/>
  <c r="K4564" i="8"/>
  <c r="K3577" i="8"/>
  <c r="L3578" i="8" s="1"/>
  <c r="K4790" i="8"/>
  <c r="K5232" i="8"/>
  <c r="K4843" i="8"/>
  <c r="K5651" i="8"/>
  <c r="K4964" i="8"/>
  <c r="K5048" i="8"/>
  <c r="L5048" i="8" s="1"/>
  <c r="K4601" i="8"/>
  <c r="K5588" i="8"/>
  <c r="K3080" i="8"/>
  <c r="K4433" i="8"/>
  <c r="L4434" i="8" s="1"/>
  <c r="K5855" i="8"/>
  <c r="K5577" i="8"/>
  <c r="K3050" i="8"/>
  <c r="K4812" i="8"/>
  <c r="K3627" i="8"/>
  <c r="K3561" i="8"/>
  <c r="K4229" i="8"/>
  <c r="K5692" i="8"/>
  <c r="K5659" i="8"/>
  <c r="K3173" i="8"/>
  <c r="K3118" i="8"/>
  <c r="K4958" i="8"/>
  <c r="K5305" i="8"/>
  <c r="K3193" i="8"/>
  <c r="K5281" i="8"/>
  <c r="K4206" i="8"/>
  <c r="K4064" i="8"/>
  <c r="K3112" i="8"/>
  <c r="K5527" i="8"/>
  <c r="K5378" i="8"/>
  <c r="K3806" i="8"/>
  <c r="K3560" i="8"/>
  <c r="K2950" i="8"/>
  <c r="K4353" i="8"/>
  <c r="K4571" i="8"/>
  <c r="K3563" i="8"/>
  <c r="K4204" i="8"/>
  <c r="K3683" i="8"/>
  <c r="K6447" i="8"/>
  <c r="K7759" i="8"/>
  <c r="K6900" i="8"/>
  <c r="K6969" i="8"/>
  <c r="K6896" i="8"/>
  <c r="K8344" i="8"/>
  <c r="K8645" i="8"/>
  <c r="K6474" i="8"/>
  <c r="K7393" i="8"/>
  <c r="K6157" i="8"/>
  <c r="K5123" i="8"/>
  <c r="K5614" i="8"/>
  <c r="K3134" i="8"/>
  <c r="K3375" i="8"/>
  <c r="K3035" i="8"/>
  <c r="K4925" i="8"/>
  <c r="K5699" i="8"/>
  <c r="K2915" i="8"/>
  <c r="L2915" i="8" s="1"/>
  <c r="K3545" i="8"/>
  <c r="K3426" i="8"/>
  <c r="K5129" i="8"/>
  <c r="K3728" i="8"/>
  <c r="K3608" i="8"/>
  <c r="K5574" i="8"/>
  <c r="K4540" i="8"/>
  <c r="L4541" i="8" s="1"/>
  <c r="K5011" i="8"/>
  <c r="K3549" i="8"/>
  <c r="K3909" i="8"/>
  <c r="L3909" i="8" s="1"/>
  <c r="K7999" i="8"/>
  <c r="K6436" i="8"/>
  <c r="K8074" i="8"/>
  <c r="K7505" i="8"/>
  <c r="K8408" i="8"/>
  <c r="K7295" i="8"/>
  <c r="K6403" i="8"/>
  <c r="K8651" i="8"/>
  <c r="K5947" i="8"/>
  <c r="K4332" i="8"/>
  <c r="L4333" i="8" s="1"/>
  <c r="K3980" i="8"/>
  <c r="K4794" i="8"/>
  <c r="K5766" i="8"/>
  <c r="K2973" i="8"/>
  <c r="K5028" i="8"/>
  <c r="K4876" i="8"/>
  <c r="K5600" i="8"/>
  <c r="K5091" i="8"/>
  <c r="K3314" i="8"/>
  <c r="K4152" i="8"/>
  <c r="K3958" i="8"/>
  <c r="L3959" i="8" s="1"/>
  <c r="K3975" i="8"/>
  <c r="K3716" i="8"/>
  <c r="K5447" i="8"/>
  <c r="K5152" i="8"/>
  <c r="L5152" i="8" s="1"/>
  <c r="K4666" i="8"/>
  <c r="K3272" i="8"/>
  <c r="K3260" i="8"/>
  <c r="L3261" i="8" s="1"/>
  <c r="K5286" i="8"/>
  <c r="K5210" i="8"/>
  <c r="K4449" i="8"/>
  <c r="K5198" i="8"/>
  <c r="K4757" i="8"/>
  <c r="K3189" i="8"/>
  <c r="K3074" i="8"/>
  <c r="K5355" i="8"/>
  <c r="K3117" i="8"/>
  <c r="K5040" i="8"/>
  <c r="K3618" i="8"/>
  <c r="K3321" i="8"/>
  <c r="K3362" i="8"/>
  <c r="K3799" i="8"/>
  <c r="K5711" i="8"/>
  <c r="L5712" i="8" s="1"/>
  <c r="K4892" i="8"/>
  <c r="K5722" i="8"/>
  <c r="K5201" i="8"/>
  <c r="K4356" i="8"/>
  <c r="K4398" i="8"/>
  <c r="K5075" i="8"/>
  <c r="K3244" i="8"/>
  <c r="K4636" i="8"/>
  <c r="L4636" i="8" s="1"/>
  <c r="K5125" i="8"/>
  <c r="L5125" i="8" s="1"/>
  <c r="K3073" i="8"/>
  <c r="K3113" i="8"/>
  <c r="K3777" i="8"/>
  <c r="K4603" i="8"/>
  <c r="K3469" i="8"/>
  <c r="L3470" i="8" s="1"/>
  <c r="K4999" i="8"/>
  <c r="K3849" i="8"/>
  <c r="K4464" i="8"/>
  <c r="K5803" i="8"/>
  <c r="K3700" i="8"/>
  <c r="K4088" i="8"/>
  <c r="L4088" i="8" s="1"/>
  <c r="K4857" i="8"/>
  <c r="K4565" i="8"/>
  <c r="K8021" i="8"/>
  <c r="K8425" i="8"/>
  <c r="K8578" i="8"/>
  <c r="K6415" i="8"/>
  <c r="K6002" i="8"/>
  <c r="K6198" i="8"/>
  <c r="K7589" i="8"/>
  <c r="K8252" i="8"/>
  <c r="K7063" i="8"/>
  <c r="K6973" i="8"/>
  <c r="K5968" i="8"/>
  <c r="K8104" i="8"/>
  <c r="K8394" i="8"/>
  <c r="K6831" i="8"/>
  <c r="K7826" i="8"/>
  <c r="K6966" i="8"/>
  <c r="K7372" i="8"/>
  <c r="K7148" i="8"/>
  <c r="K7739" i="8"/>
  <c r="K6802" i="8"/>
  <c r="K8463" i="8"/>
  <c r="K6019" i="8"/>
  <c r="K7465" i="8"/>
  <c r="K8487" i="8"/>
  <c r="K7110" i="8"/>
  <c r="K6092" i="8"/>
  <c r="K5977" i="8"/>
  <c r="K7308" i="8"/>
  <c r="K7875" i="8"/>
  <c r="K7574" i="8"/>
  <c r="K8570" i="8"/>
  <c r="K7337" i="8"/>
  <c r="K8585" i="8"/>
  <c r="L8586" i="8" s="1"/>
  <c r="K6567" i="8"/>
  <c r="K7632" i="8"/>
  <c r="K7958" i="8"/>
  <c r="K5882" i="8"/>
  <c r="K7930" i="8"/>
  <c r="L7931" i="8" s="1"/>
  <c r="K7707" i="8"/>
  <c r="K6705" i="8"/>
  <c r="K7032" i="8"/>
  <c r="K7907" i="8"/>
  <c r="K8376" i="8"/>
  <c r="K6840" i="8"/>
  <c r="K8007" i="8"/>
  <c r="K6364" i="8"/>
  <c r="K7690" i="8"/>
  <c r="K7087" i="8"/>
  <c r="K6801" i="8"/>
  <c r="K7229" i="8"/>
  <c r="K7217" i="8"/>
  <c r="K7201" i="8"/>
  <c r="K7569" i="8"/>
  <c r="K8335" i="8"/>
  <c r="K6901" i="8"/>
  <c r="K6690" i="8"/>
  <c r="K7194" i="8"/>
  <c r="K6565" i="8"/>
  <c r="K8432" i="8"/>
  <c r="K7425" i="8"/>
  <c r="K5936" i="8"/>
  <c r="K7580" i="8"/>
  <c r="K8562" i="8"/>
  <c r="K6649" i="8"/>
  <c r="K8648" i="8"/>
  <c r="K7316" i="8"/>
  <c r="K8441" i="8"/>
  <c r="K7181" i="8"/>
  <c r="K6616" i="8"/>
  <c r="K6282" i="8"/>
  <c r="K6099" i="8"/>
  <c r="K5981" i="8"/>
  <c r="K8538" i="8"/>
  <c r="K6320" i="8"/>
  <c r="K8351" i="8"/>
  <c r="K7199" i="8"/>
  <c r="K8447" i="8"/>
  <c r="K8557" i="8"/>
  <c r="K7097" i="8"/>
  <c r="K7251" i="8"/>
  <c r="K7343" i="8"/>
  <c r="K7506" i="8"/>
  <c r="K7914" i="8"/>
  <c r="K5935" i="8"/>
  <c r="K6236" i="8"/>
  <c r="L6236" i="8" s="1"/>
  <c r="K6854" i="8"/>
  <c r="K5965" i="8"/>
  <c r="K8647" i="8"/>
  <c r="K8116" i="8"/>
  <c r="K7332" i="8"/>
  <c r="L7332" i="8" s="1"/>
  <c r="K7778" i="8"/>
  <c r="K7939" i="8"/>
  <c r="L7939" i="8" s="1"/>
  <c r="K8112" i="8"/>
  <c r="K7703" i="8"/>
  <c r="K7616" i="8"/>
  <c r="K8318" i="8"/>
  <c r="K8459" i="8"/>
  <c r="K7456" i="8"/>
  <c r="K8494" i="8"/>
  <c r="K7969" i="8"/>
  <c r="K6984" i="8"/>
  <c r="K7884" i="8"/>
  <c r="K7590" i="8"/>
  <c r="K8148" i="8"/>
  <c r="K8544" i="8"/>
  <c r="K6341" i="8"/>
  <c r="K5582" i="8"/>
  <c r="K4123" i="8"/>
  <c r="K4305" i="8"/>
  <c r="K4561" i="8"/>
  <c r="K5880" i="8"/>
  <c r="K5675" i="8"/>
  <c r="K4612" i="8"/>
  <c r="K5093" i="8"/>
  <c r="K3335" i="8"/>
  <c r="K5373" i="8"/>
  <c r="L5374" i="8" s="1"/>
  <c r="K5502" i="8"/>
  <c r="K3831" i="8"/>
  <c r="K4363" i="8"/>
  <c r="K4316" i="8"/>
  <c r="K4713" i="8"/>
  <c r="K3331" i="8"/>
  <c r="K5660" i="8"/>
  <c r="K4447" i="8"/>
  <c r="K4625" i="8"/>
  <c r="K3688" i="8"/>
  <c r="K3633" i="8"/>
  <c r="K4928" i="8"/>
  <c r="K2981" i="8"/>
  <c r="K4186" i="8"/>
  <c r="K3399" i="8"/>
  <c r="K4993" i="8"/>
  <c r="K3696" i="8"/>
  <c r="K5085" i="8"/>
  <c r="K5186" i="8"/>
  <c r="K3277" i="8"/>
  <c r="K3709" i="8"/>
  <c r="K58" i="8"/>
  <c r="K4789" i="8"/>
  <c r="K2975" i="8"/>
  <c r="K3725" i="8"/>
  <c r="K3124" i="8"/>
  <c r="L3125" i="8" s="1"/>
  <c r="K5269" i="8"/>
  <c r="K3919" i="8"/>
  <c r="K5768" i="8"/>
  <c r="K4875" i="8"/>
  <c r="K5127" i="8"/>
  <c r="K5828" i="8"/>
  <c r="K5636" i="8"/>
  <c r="K3378" i="8"/>
  <c r="K4210" i="8"/>
  <c r="K5313" i="8"/>
  <c r="K4070" i="8"/>
  <c r="K4637" i="8"/>
  <c r="L4637" i="8" s="1"/>
  <c r="K3150" i="8"/>
  <c r="K3247" i="8"/>
  <c r="K3003" i="8"/>
  <c r="K4445" i="8"/>
  <c r="K5080" i="8"/>
  <c r="L5081" i="8" s="1"/>
  <c r="K7800" i="8"/>
  <c r="K7418" i="8"/>
  <c r="K6091" i="8"/>
  <c r="K7200" i="8"/>
  <c r="K7985" i="8"/>
  <c r="K8623" i="8"/>
  <c r="K7088" i="8"/>
  <c r="K6469" i="8"/>
  <c r="K7854" i="8"/>
  <c r="K8078" i="8"/>
  <c r="K6067" i="8"/>
  <c r="K6505" i="8"/>
  <c r="K7231" i="8"/>
  <c r="K7385" i="8"/>
  <c r="K8502" i="8"/>
  <c r="K7270" i="8"/>
  <c r="K6856" i="8"/>
  <c r="K8496" i="8"/>
  <c r="K5881" i="8"/>
  <c r="K6311" i="8"/>
  <c r="L6312" i="8" s="1"/>
  <c r="K8162" i="8"/>
  <c r="K7856" i="8"/>
  <c r="K7156" i="8"/>
  <c r="K7633" i="8"/>
  <c r="K8157" i="8"/>
  <c r="K7154" i="8"/>
  <c r="K6755" i="8"/>
  <c r="K8575" i="8"/>
  <c r="K6110" i="8"/>
  <c r="K7312" i="8"/>
  <c r="K8359" i="8"/>
  <c r="K5877" i="8"/>
  <c r="K6328" i="8"/>
  <c r="K7120" i="8"/>
  <c r="K8025" i="8"/>
  <c r="K8491" i="8"/>
  <c r="K5956" i="8"/>
  <c r="K7882" i="8"/>
  <c r="K8119" i="8"/>
  <c r="L8120" i="8" s="1"/>
  <c r="K8127" i="8"/>
  <c r="K7031" i="8"/>
  <c r="K7107" i="8"/>
  <c r="K7657" i="8"/>
  <c r="K6136" i="8"/>
  <c r="K7718" i="8"/>
  <c r="K6549" i="8"/>
  <c r="K8115" i="8"/>
  <c r="K6181" i="8"/>
  <c r="K7315" i="8"/>
  <c r="K6012" i="8"/>
  <c r="K6386" i="8"/>
  <c r="K3425" i="8"/>
  <c r="K3554" i="8"/>
  <c r="K2991" i="8"/>
  <c r="K5315" i="8"/>
  <c r="K3097" i="8"/>
  <c r="L3097" i="8" s="1"/>
  <c r="K4558" i="8"/>
  <c r="K4277" i="8"/>
  <c r="L4278" i="8" s="1"/>
  <c r="K5368" i="8"/>
  <c r="K3814" i="8"/>
  <c r="K2867" i="8"/>
  <c r="L2867" i="8" s="1"/>
  <c r="K4818" i="8"/>
  <c r="K2889" i="8"/>
  <c r="K5239" i="8"/>
  <c r="K5729" i="8"/>
  <c r="K4465" i="8"/>
  <c r="K5481" i="8"/>
  <c r="K4510" i="8"/>
  <c r="K4133" i="8"/>
  <c r="K4310" i="8"/>
  <c r="K4125" i="8"/>
  <c r="K4235" i="8"/>
  <c r="K3882" i="8"/>
  <c r="K3292" i="8"/>
  <c r="K4953" i="8"/>
  <c r="K3440" i="8"/>
  <c r="K2878" i="8"/>
  <c r="K3635" i="8"/>
  <c r="K4295" i="8"/>
  <c r="K4294" i="8"/>
  <c r="K3195" i="8"/>
  <c r="K3454" i="8"/>
  <c r="K4351" i="8"/>
  <c r="K5227" i="8"/>
  <c r="K5839" i="8"/>
  <c r="L5840" i="8" s="1"/>
  <c r="K5276" i="8"/>
  <c r="K3291" i="8"/>
  <c r="K4699" i="8"/>
  <c r="K4954" i="8"/>
  <c r="K2986" i="8"/>
  <c r="K5397" i="8"/>
  <c r="K5209" i="8"/>
  <c r="K4712" i="8"/>
  <c r="K4741" i="8"/>
  <c r="K5543" i="8"/>
  <c r="K3475" i="8"/>
  <c r="K3286" i="8"/>
  <c r="K4475" i="8"/>
  <c r="K3606" i="8"/>
  <c r="K5346" i="8"/>
  <c r="K5856" i="8"/>
  <c r="K3384" i="8"/>
  <c r="K3210" i="8"/>
  <c r="K3015" i="8"/>
  <c r="K5782" i="8"/>
  <c r="K4849" i="8"/>
  <c r="K3434" i="8"/>
  <c r="L3435" i="8" s="1"/>
  <c r="K3888" i="8"/>
  <c r="L3888" i="8" s="1"/>
  <c r="K5714" i="8"/>
  <c r="K4788" i="8"/>
  <c r="K4159" i="8"/>
  <c r="K3518" i="8"/>
  <c r="K3243" i="8"/>
  <c r="K2957" i="8"/>
  <c r="K4136" i="8"/>
  <c r="K3427" i="8"/>
  <c r="K5760" i="8"/>
  <c r="K3702" i="8"/>
  <c r="K3090" i="8"/>
  <c r="K3447" i="8"/>
  <c r="K4948" i="8"/>
  <c r="K4975" i="8"/>
  <c r="K2989" i="8"/>
  <c r="K5718" i="8"/>
  <c r="K3348" i="8"/>
  <c r="K4577" i="8"/>
  <c r="K5202" i="8"/>
  <c r="K5700" i="8"/>
  <c r="K8448" i="8"/>
  <c r="K8406" i="8"/>
  <c r="K6848" i="8"/>
  <c r="K7224" i="8"/>
  <c r="K7195" i="8"/>
  <c r="K4011" i="8"/>
  <c r="K3396" i="8"/>
  <c r="K4597" i="8"/>
  <c r="K5231" i="8"/>
  <c r="K4172" i="8"/>
  <c r="K5703" i="8"/>
  <c r="K3998" i="8"/>
  <c r="K3449" i="8"/>
  <c r="K5204" i="8"/>
  <c r="K5004" i="8"/>
  <c r="K5430" i="8"/>
  <c r="K4228" i="8"/>
  <c r="K4072" i="8"/>
  <c r="L4072" i="8" s="1"/>
  <c r="K5064" i="8"/>
  <c r="K4488" i="8"/>
  <c r="K4293" i="8"/>
  <c r="K3945" i="8"/>
  <c r="L3945" i="8" s="1"/>
  <c r="K4902" i="8"/>
  <c r="K4840" i="8"/>
  <c r="K5390" i="8"/>
  <c r="K3246" i="8"/>
  <c r="K5727" i="8"/>
  <c r="K4341" i="8"/>
  <c r="K4740" i="8"/>
  <c r="K4280" i="8"/>
  <c r="K5758" i="8"/>
  <c r="K4667" i="8"/>
  <c r="K4053" i="8"/>
  <c r="K5375" i="8"/>
  <c r="K4589" i="8"/>
  <c r="L4590" i="8" s="1"/>
  <c r="K2982" i="8"/>
  <c r="K2930" i="8"/>
  <c r="L2930" i="8" s="1"/>
  <c r="K3288" i="8"/>
  <c r="K4825" i="8"/>
  <c r="K3422" i="8"/>
  <c r="K4913" i="8"/>
  <c r="L4913" i="8" s="1"/>
  <c r="K5278" i="8"/>
  <c r="K4155" i="8"/>
  <c r="K5608" i="8"/>
  <c r="K5158" i="8"/>
  <c r="K4726" i="8"/>
  <c r="K5372" i="8"/>
  <c r="K7676" i="8"/>
  <c r="K7150" i="8"/>
  <c r="K3582" i="8"/>
  <c r="K3178" i="8"/>
  <c r="L3179" i="8" s="1"/>
  <c r="K4029" i="8"/>
  <c r="K3678" i="8"/>
  <c r="K3977" i="8"/>
  <c r="K3184" i="8"/>
  <c r="K3464" i="8"/>
  <c r="K4359" i="8"/>
  <c r="K5169" i="8"/>
  <c r="L5170" i="8" s="1"/>
  <c r="K3999" i="8"/>
  <c r="K2935" i="8"/>
  <c r="K4500" i="8"/>
  <c r="K4937" i="8"/>
  <c r="K3401" i="8"/>
  <c r="K3815" i="8"/>
  <c r="K2894" i="8"/>
  <c r="K2909" i="8"/>
  <c r="K4450" i="8"/>
  <c r="L4451" i="8" s="1"/>
  <c r="K7405" i="8"/>
  <c r="K7380" i="8"/>
  <c r="K7013" i="8"/>
  <c r="K5883" i="8"/>
  <c r="K7992" i="8"/>
  <c r="L7992" i="8" s="1"/>
  <c r="K6337" i="8"/>
  <c r="K6637" i="8"/>
  <c r="K6229" i="8"/>
  <c r="K6547" i="8"/>
  <c r="K6605" i="8"/>
  <c r="K8011" i="8"/>
  <c r="K6887" i="8"/>
  <c r="K6165" i="8"/>
  <c r="K6897" i="8"/>
  <c r="K8058" i="8"/>
  <c r="K6932" i="8"/>
  <c r="K6417" i="8"/>
  <c r="K6495" i="8"/>
  <c r="K6923" i="8"/>
  <c r="K6459" i="8"/>
  <c r="K7411" i="8"/>
  <c r="K7964" i="8"/>
  <c r="K7028" i="8"/>
  <c r="K8000" i="8"/>
  <c r="K6115" i="8"/>
  <c r="K6049" i="8"/>
  <c r="K7717" i="8"/>
  <c r="K6912" i="8"/>
  <c r="K7623" i="8"/>
  <c r="K6852" i="8"/>
  <c r="K6416" i="8"/>
  <c r="K7157" i="8"/>
  <c r="K6007" i="8"/>
  <c r="K6606" i="8"/>
  <c r="K8218" i="8"/>
  <c r="K6336" i="8"/>
  <c r="K7977" i="8"/>
  <c r="K6470" i="8"/>
  <c r="K6889" i="8"/>
  <c r="K3390" i="8"/>
  <c r="K4151" i="8"/>
  <c r="K5761" i="8"/>
  <c r="L5761" i="8" s="1"/>
  <c r="K3876" i="8"/>
  <c r="K3928" i="8"/>
  <c r="K5717" i="8"/>
  <c r="K4850" i="8"/>
  <c r="K3472" i="8"/>
  <c r="L3472" i="8" s="1"/>
  <c r="K5848" i="8"/>
  <c r="K5138" i="8"/>
  <c r="K4796" i="8"/>
  <c r="K5764" i="8"/>
  <c r="L5765" i="8" s="1"/>
  <c r="K4641" i="8"/>
  <c r="K2900" i="8"/>
  <c r="K5620" i="8"/>
  <c r="K2992" i="8"/>
  <c r="K5105" i="8"/>
  <c r="K2968" i="8"/>
  <c r="K5500" i="8"/>
  <c r="K4355" i="8"/>
  <c r="K4253" i="8"/>
  <c r="L4253" i="8" s="1"/>
  <c r="K3323" i="8"/>
  <c r="K5451" i="8"/>
  <c r="K2979" i="8"/>
  <c r="K3915" i="8"/>
  <c r="K5532" i="8"/>
  <c r="K3732" i="8"/>
  <c r="L3732" i="8" s="1"/>
  <c r="K5471" i="8"/>
  <c r="K3037" i="8"/>
  <c r="K4052" i="8"/>
  <c r="K4806" i="8"/>
  <c r="K8267" i="8"/>
  <c r="K4504" i="8"/>
  <c r="L4504" i="8" s="1"/>
  <c r="K4000" i="8"/>
  <c r="K3645" i="8"/>
  <c r="K3669" i="8"/>
  <c r="K4209" i="8"/>
  <c r="K3664" i="8"/>
  <c r="K4257" i="8"/>
  <c r="K4872" i="8"/>
  <c r="K3476" i="8"/>
  <c r="K4188" i="8"/>
  <c r="K4185" i="8"/>
  <c r="K4547" i="8"/>
  <c r="K5343" i="8"/>
  <c r="K5538" i="8"/>
  <c r="K5695" i="8"/>
  <c r="K3107" i="8"/>
  <c r="K5702" i="8"/>
  <c r="K2952" i="8"/>
  <c r="K4448" i="8"/>
  <c r="L4448" i="8" s="1"/>
  <c r="K7984" i="8"/>
  <c r="K6850" i="8"/>
  <c r="K8599" i="8"/>
  <c r="K8366" i="8"/>
  <c r="K6839" i="8"/>
  <c r="K6611" i="8"/>
  <c r="K7762" i="8"/>
  <c r="K6847" i="8"/>
  <c r="K7007" i="8"/>
  <c r="K8479" i="8"/>
  <c r="K6548" i="8"/>
  <c r="K6226" i="8"/>
  <c r="K6556" i="8"/>
  <c r="K6192" i="8"/>
  <c r="K6680" i="8"/>
  <c r="K7533" i="8"/>
  <c r="K6543" i="8"/>
  <c r="K5869" i="8"/>
  <c r="K6466" i="8"/>
  <c r="K6775" i="8"/>
  <c r="K6772" i="8"/>
  <c r="K6433" i="8"/>
  <c r="K6817" i="8"/>
  <c r="K7323" i="8"/>
  <c r="K6871" i="8"/>
  <c r="K6334" i="8"/>
  <c r="K6420" i="8"/>
  <c r="K6752" i="8"/>
  <c r="K6716" i="8"/>
  <c r="K8070" i="8"/>
  <c r="K8361" i="8"/>
  <c r="K7961" i="8"/>
  <c r="K7929" i="8"/>
  <c r="K7936" i="8"/>
  <c r="K6075" i="8"/>
  <c r="K7880" i="8"/>
  <c r="K7628" i="8"/>
  <c r="K8042" i="8"/>
  <c r="K7035" i="8"/>
  <c r="K6798" i="8"/>
  <c r="K4606" i="8"/>
  <c r="K3438" i="8"/>
  <c r="K3157" i="8"/>
  <c r="K3328" i="8"/>
  <c r="K6830" i="8"/>
  <c r="K5318" i="8"/>
  <c r="K3639" i="8"/>
  <c r="K3701" i="8"/>
  <c r="K3221" i="8"/>
  <c r="K3641" i="8"/>
  <c r="K2926" i="8"/>
  <c r="K5626" i="8"/>
  <c r="K5386" i="8"/>
  <c r="K3756" i="8"/>
  <c r="K3027" i="8"/>
  <c r="K4638" i="8"/>
  <c r="L4639" i="8" s="1"/>
  <c r="K5790" i="8"/>
  <c r="L5791" i="8" s="1"/>
  <c r="K5602" i="8"/>
  <c r="L5602" i="8" s="1"/>
  <c r="K5206" i="8"/>
  <c r="K3237" i="8"/>
  <c r="K3851" i="8"/>
  <c r="K4075" i="8"/>
  <c r="K4476" i="8"/>
  <c r="K4371" i="8"/>
  <c r="K5249" i="8"/>
  <c r="K4989" i="8"/>
  <c r="K5570" i="8"/>
  <c r="K4057" i="8"/>
  <c r="K5516" i="8"/>
  <c r="K5466" i="8"/>
  <c r="L5466" i="8" s="1"/>
  <c r="K4960" i="8"/>
  <c r="K3162" i="8"/>
  <c r="K5724" i="8"/>
  <c r="K4760" i="8"/>
  <c r="K6558" i="8"/>
  <c r="K3358" i="8"/>
  <c r="K4215" i="8"/>
  <c r="K4256" i="8"/>
  <c r="K4021" i="8"/>
  <c r="K5042" i="8"/>
  <c r="K4212" i="8"/>
  <c r="L4213" i="8" s="1"/>
  <c r="K5756" i="8"/>
  <c r="K3303" i="8"/>
  <c r="K4145" i="8"/>
  <c r="K4607" i="8"/>
  <c r="K3960" i="8"/>
  <c r="L3960" i="8" s="1"/>
  <c r="K4722" i="8"/>
  <c r="K4664" i="8"/>
  <c r="K4420" i="8"/>
  <c r="K3572" i="8"/>
  <c r="L3572" i="8" s="1"/>
  <c r="K4405" i="8"/>
  <c r="K3895" i="8"/>
  <c r="L3896" i="8" s="1"/>
  <c r="K4009" i="8"/>
  <c r="K4203" i="8"/>
  <c r="K5455" i="8"/>
  <c r="K4461" i="8"/>
  <c r="K3662" i="8"/>
  <c r="K4755" i="8"/>
  <c r="K4550" i="8"/>
  <c r="K3002" i="8"/>
  <c r="K4858" i="8"/>
  <c r="K3145" i="8"/>
  <c r="L3145" i="8" s="1"/>
  <c r="K5307" i="8"/>
  <c r="K4861" i="8"/>
  <c r="K4870" i="8"/>
  <c r="K5697" i="8"/>
  <c r="K4208" i="8"/>
  <c r="K5262" i="8"/>
  <c r="K3211" i="8"/>
  <c r="K4452" i="8"/>
  <c r="L4452" i="8" s="1"/>
  <c r="K5826" i="8"/>
  <c r="K2949" i="8"/>
  <c r="K3183" i="8"/>
  <c r="K5014" i="8"/>
  <c r="K5119" i="8"/>
  <c r="K5468" i="8"/>
  <c r="L5469" i="8" s="1"/>
  <c r="K4299" i="8"/>
  <c r="K5205" i="8"/>
  <c r="K5046" i="8"/>
  <c r="L5047" i="8" s="1"/>
  <c r="K5549" i="8"/>
  <c r="K4428" i="8"/>
  <c r="K5173" i="8"/>
  <c r="K2870" i="8"/>
  <c r="K5289" i="8"/>
  <c r="K3575" i="8"/>
  <c r="K5842" i="8"/>
  <c r="K4242" i="8"/>
  <c r="K3212" i="8"/>
  <c r="L3213" i="8" s="1"/>
  <c r="K5240" i="8"/>
  <c r="L5241" i="8" s="1"/>
  <c r="K4438" i="8"/>
  <c r="K3004" i="8"/>
  <c r="K4383" i="8"/>
  <c r="K5816" i="8"/>
  <c r="L5817" i="8" s="1"/>
  <c r="K5154" i="8"/>
  <c r="K3746" i="8"/>
  <c r="K5150" i="8"/>
  <c r="K4653" i="8"/>
  <c r="L4654" i="8" s="1"/>
  <c r="K4874" i="8"/>
  <c r="K5108" i="8"/>
  <c r="K3034" i="8"/>
  <c r="K2888" i="8"/>
  <c r="K3736" i="8"/>
  <c r="L3736" i="8" s="1"/>
  <c r="K5638" i="8"/>
  <c r="K4973" i="8"/>
  <c r="L4973" i="8" s="1"/>
  <c r="K5215" i="8"/>
  <c r="L5215" i="8" s="1"/>
  <c r="K4605" i="8"/>
  <c r="K4707" i="8"/>
  <c r="K5148" i="8"/>
  <c r="K4602" i="8"/>
  <c r="K4761" i="8"/>
  <c r="K5555" i="8"/>
  <c r="K5054" i="8"/>
  <c r="L5055" i="8" s="1"/>
  <c r="K4609" i="8"/>
  <c r="K3848" i="8"/>
  <c r="K5122" i="8"/>
  <c r="K2919" i="8"/>
  <c r="L2919" i="8" s="1"/>
  <c r="K4126" i="8"/>
  <c r="K4628" i="8"/>
  <c r="K5217" i="8"/>
  <c r="K3263" i="8"/>
  <c r="K4651" i="8"/>
  <c r="K2881" i="8"/>
  <c r="K4777" i="8"/>
  <c r="L4777" i="8" s="1"/>
  <c r="K4545" i="8"/>
  <c r="K2882" i="8"/>
  <c r="K7127" i="8"/>
  <c r="K5726" i="8"/>
  <c r="K5661" i="8"/>
  <c r="K4881" i="8"/>
  <c r="K3858" i="8"/>
  <c r="K3837" i="8"/>
  <c r="K5297" i="8"/>
  <c r="K5752" i="8"/>
  <c r="K5367" i="8"/>
  <c r="K3206" i="8"/>
  <c r="K5353" i="8"/>
  <c r="L5353" i="8" s="1"/>
  <c r="K4750" i="8"/>
  <c r="L4751" i="8" s="1"/>
  <c r="K3889" i="8"/>
  <c r="K4487" i="8"/>
  <c r="K3539" i="8"/>
  <c r="K4511" i="8"/>
  <c r="K3175" i="8"/>
  <c r="K3729" i="8"/>
  <c r="L3730" i="8" s="1"/>
  <c r="K5301" i="8"/>
  <c r="L5302" i="8" s="1"/>
  <c r="K5109" i="8"/>
  <c r="K3420" i="8"/>
  <c r="K3512" i="8"/>
  <c r="K5664" i="8"/>
  <c r="K5827" i="8"/>
  <c r="K4147" i="8"/>
  <c r="K5633" i="8"/>
  <c r="L5634" i="8" s="1"/>
  <c r="K3282" i="8"/>
  <c r="L3282" i="8" s="1"/>
  <c r="K2905" i="8"/>
  <c r="K5656" i="8"/>
  <c r="K5824" i="8"/>
  <c r="K4862" i="8"/>
  <c r="K4895" i="8"/>
  <c r="K5684" i="8"/>
  <c r="K4990" i="8"/>
  <c r="K4317" i="8"/>
  <c r="K4321" i="8"/>
  <c r="K3586" i="8"/>
  <c r="K4708" i="8"/>
  <c r="K4518" i="8"/>
  <c r="K5734" i="8"/>
  <c r="L5734" i="8" s="1"/>
  <c r="K3930" i="8"/>
  <c r="K3092" i="8"/>
  <c r="K3200" i="8"/>
  <c r="K5464" i="8"/>
  <c r="K4836" i="8"/>
  <c r="K4703" i="8"/>
  <c r="K4036" i="8"/>
  <c r="K3820" i="8"/>
  <c r="K5016" i="8"/>
  <c r="K4436" i="8"/>
  <c r="K3835" i="8"/>
  <c r="K5287" i="8"/>
  <c r="K4725" i="8"/>
  <c r="K4067" i="8"/>
  <c r="K5635" i="8"/>
  <c r="L5635" i="8" s="1"/>
  <c r="K4221" i="8"/>
  <c r="K3538" i="8"/>
  <c r="K5117" i="8"/>
  <c r="L5117" i="8" s="1"/>
  <c r="K6602" i="8"/>
  <c r="K6324" i="8"/>
  <c r="L6324" i="8" s="1"/>
  <c r="K7183" i="8"/>
  <c r="K7886" i="8"/>
  <c r="K8458" i="8"/>
  <c r="K7230" i="8"/>
  <c r="K7591" i="8"/>
  <c r="K8169" i="8"/>
  <c r="K8049" i="8"/>
  <c r="K7106" i="8"/>
  <c r="K8092" i="8"/>
  <c r="K3400" i="8"/>
  <c r="K2903" i="8"/>
  <c r="K4893" i="8"/>
  <c r="K4248" i="8"/>
  <c r="L4248" i="8" s="1"/>
  <c r="K2895" i="8"/>
  <c r="K5425" i="8"/>
  <c r="K3344" i="8"/>
  <c r="K5189" i="8"/>
  <c r="K3028" i="8"/>
  <c r="K3428" i="8"/>
  <c r="K3309" i="8"/>
  <c r="K3834" i="8"/>
  <c r="K4879" i="8"/>
  <c r="K5361" i="8"/>
  <c r="K5324" i="8"/>
  <c r="K3630" i="8"/>
  <c r="K2998" i="8"/>
  <c r="K4315" i="8"/>
  <c r="K3751" i="8"/>
  <c r="L3751" i="8" s="1"/>
  <c r="K3459" i="8"/>
  <c r="K4219" i="8"/>
  <c r="K3703" i="8"/>
  <c r="K3325" i="8"/>
  <c r="K3317" i="8"/>
  <c r="K4058" i="8"/>
  <c r="K4322" i="8"/>
  <c r="K5134" i="8"/>
  <c r="K3347" i="8"/>
  <c r="K2891" i="8"/>
  <c r="K4580" i="8"/>
  <c r="K3513" i="8"/>
  <c r="K4189" i="8"/>
  <c r="K5750" i="8"/>
  <c r="K5137" i="8"/>
  <c r="K5590" i="8"/>
  <c r="K3844" i="8"/>
  <c r="K5412" i="8"/>
  <c r="L5413" i="8" s="1"/>
  <c r="K5730" i="8"/>
  <c r="L5731" i="8" s="1"/>
  <c r="K5037" i="8"/>
  <c r="K5449" i="8"/>
  <c r="K4177" i="8"/>
  <c r="L4177" i="8" s="1"/>
  <c r="K4083" i="8"/>
  <c r="K2906" i="8"/>
  <c r="K5233" i="8"/>
  <c r="K5377" i="8"/>
  <c r="K4582" i="8"/>
  <c r="L4583" i="8" s="1"/>
  <c r="K5003" i="8"/>
  <c r="K5366" i="8"/>
  <c r="K5461" i="8"/>
  <c r="K3692" i="8"/>
  <c r="K5096" i="8"/>
  <c r="K3706" i="8"/>
  <c r="K3319" i="8"/>
  <c r="K3666" i="8"/>
  <c r="K5402" i="8"/>
  <c r="K4730" i="8"/>
  <c r="K5673" i="8"/>
  <c r="K4279" i="8"/>
  <c r="K4486" i="8"/>
  <c r="K3788" i="8"/>
  <c r="K5704" i="8"/>
  <c r="K3689" i="8"/>
  <c r="K3165" i="8"/>
  <c r="K5691" i="8"/>
  <c r="K4903" i="8"/>
  <c r="K5446" i="8"/>
  <c r="K4378" i="8"/>
  <c r="K5196" i="8"/>
  <c r="K3488" i="8"/>
  <c r="K6378" i="8"/>
  <c r="K8077" i="8"/>
  <c r="K7529" i="8"/>
  <c r="K8015" i="8"/>
  <c r="K7768" i="8"/>
  <c r="K6218" i="8"/>
  <c r="K6361" i="8"/>
  <c r="K7719" i="8"/>
  <c r="K6513" i="8"/>
  <c r="K7515" i="8"/>
  <c r="K7345" i="8"/>
  <c r="K8515" i="8"/>
  <c r="K5916" i="8"/>
  <c r="K8346" i="8"/>
  <c r="K3893" i="8"/>
  <c r="K3453" i="8"/>
  <c r="K2947" i="8"/>
  <c r="K4746" i="8"/>
  <c r="K3590" i="8"/>
  <c r="K3847" i="8"/>
  <c r="K3044" i="8"/>
  <c r="K3022" i="8"/>
  <c r="K4307" i="8"/>
  <c r="K3186" i="8"/>
  <c r="L3186" i="8" s="1"/>
  <c r="K3516" i="8"/>
  <c r="K4924" i="8"/>
  <c r="K5322" i="8"/>
  <c r="K3012" i="8"/>
  <c r="K3567" i="8"/>
  <c r="K3913" i="8"/>
  <c r="K3672" i="8"/>
  <c r="K4493" i="8"/>
  <c r="K3365" i="8"/>
  <c r="K5668" i="8"/>
  <c r="K5312" i="8"/>
  <c r="L5312" i="8" s="1"/>
  <c r="K3486" i="8"/>
  <c r="K5769" i="8"/>
  <c r="K4696" i="8"/>
  <c r="K3197" i="8"/>
  <c r="K2880" i="8"/>
  <c r="K4782" i="8"/>
  <c r="L4783" i="8" s="1"/>
  <c r="K3483" i="8"/>
  <c r="K5432" i="8"/>
  <c r="K4668" i="8"/>
  <c r="K4102" i="8"/>
  <c r="L4102" i="8" s="1"/>
  <c r="K4804" i="8"/>
  <c r="K2859" i="8"/>
  <c r="K4548" i="8"/>
  <c r="K3248" i="8"/>
  <c r="L3248" i="8" s="1"/>
  <c r="K4851" i="8"/>
  <c r="K4437" i="8"/>
  <c r="K5658" i="8"/>
  <c r="K3207" i="8"/>
  <c r="K4869" i="8"/>
  <c r="K4949" i="8"/>
  <c r="K3521" i="8"/>
  <c r="K3657" i="8"/>
  <c r="K5059" i="8"/>
  <c r="K5025" i="8"/>
  <c r="L5026" i="8" s="1"/>
  <c r="K4687" i="8"/>
  <c r="K3482" i="8"/>
  <c r="K5459" i="8"/>
  <c r="K3000" i="8"/>
  <c r="K4389" i="8"/>
  <c r="K4096" i="8"/>
  <c r="K3226" i="8"/>
  <c r="K3634" i="8"/>
  <c r="K5095" i="8"/>
  <c r="K3036" i="8"/>
  <c r="K3070" i="8"/>
  <c r="K4005" i="8"/>
  <c r="K4557" i="8"/>
  <c r="K4384" i="8"/>
  <c r="K4106" i="8"/>
  <c r="K3040" i="8"/>
  <c r="L3040" i="8" s="1"/>
  <c r="K3407" i="8"/>
  <c r="K3366" i="8"/>
  <c r="K4634" i="8"/>
  <c r="L4635" i="8" s="1"/>
  <c r="K4721" i="8"/>
  <c r="K5325" i="8"/>
  <c r="K4281" i="8"/>
  <c r="K3430" i="8"/>
  <c r="K4734" i="8"/>
  <c r="L4734" i="8" s="1"/>
  <c r="K4831" i="8"/>
  <c r="K4508" i="8"/>
  <c r="K3204" i="8"/>
  <c r="L3204" i="8" s="1"/>
  <c r="K4997" i="8"/>
  <c r="K5820" i="8"/>
  <c r="K3285" i="8"/>
  <c r="K3515" i="8"/>
  <c r="K3062" i="8"/>
  <c r="K5082" i="8"/>
  <c r="L5082" i="8" s="1"/>
  <c r="K4224" i="8"/>
  <c r="K3339" i="8"/>
  <c r="L3339" i="8" s="1"/>
  <c r="K3299" i="8"/>
  <c r="L3299" i="8" s="1"/>
  <c r="K3049" i="8"/>
  <c r="K5831" i="8"/>
  <c r="L5831" i="8" s="1"/>
  <c r="K5566" i="8"/>
  <c r="K5701" i="8"/>
  <c r="K4910" i="8"/>
  <c r="K4544" i="8"/>
  <c r="K5398" i="8"/>
  <c r="K4233" i="8"/>
  <c r="K5303" i="8"/>
  <c r="L5303" i="8" s="1"/>
  <c r="K4056" i="8"/>
  <c r="K4957" i="8"/>
  <c r="K4479" i="8"/>
  <c r="K4570" i="8"/>
  <c r="K4781" i="8"/>
  <c r="L4781" i="8" s="1"/>
  <c r="K5738" i="8"/>
  <c r="K5114" i="8"/>
  <c r="K5563" i="8"/>
  <c r="K3680" i="8"/>
  <c r="L3681" i="8" s="1"/>
  <c r="K5623" i="8"/>
  <c r="K4563" i="8"/>
  <c r="K5829" i="8"/>
  <c r="K5347" i="8"/>
  <c r="K2927" i="8"/>
  <c r="K5450" i="8"/>
  <c r="K4616" i="8"/>
  <c r="K3487" i="8"/>
  <c r="K4678" i="8"/>
  <c r="K5799" i="8"/>
  <c r="K3979" i="8"/>
  <c r="K4711" i="8"/>
  <c r="K3640" i="8"/>
  <c r="K3974" i="8"/>
  <c r="K3297" i="8"/>
  <c r="L3298" i="8" s="1"/>
  <c r="K5728" i="8"/>
  <c r="K3345" i="8"/>
  <c r="K2885" i="8"/>
  <c r="K3025" i="8"/>
  <c r="K4337" i="8"/>
  <c r="K3223" i="8"/>
  <c r="L3224" i="8" s="1"/>
  <c r="K5039" i="8"/>
  <c r="K4673" i="8"/>
  <c r="K3350" i="8"/>
  <c r="K5056" i="8"/>
  <c r="K3581" i="8"/>
  <c r="K4114" i="8"/>
  <c r="K4671" i="8"/>
  <c r="K3100" i="8"/>
  <c r="K4847" i="8"/>
  <c r="K5613" i="8"/>
  <c r="K4352" i="8"/>
  <c r="K3529" i="8"/>
  <c r="K5517" i="8"/>
  <c r="K3255" i="8"/>
  <c r="K3259" i="8"/>
  <c r="K3588" i="8"/>
  <c r="K2970" i="8"/>
  <c r="K5392" i="8"/>
  <c r="K4626" i="8"/>
  <c r="L4627" i="8" s="1"/>
  <c r="K5674" i="8"/>
  <c r="K4880" i="8"/>
  <c r="K5383" i="8"/>
  <c r="K3699" i="8"/>
  <c r="K4685" i="8"/>
  <c r="K4103" i="8"/>
  <c r="K4474" i="8"/>
  <c r="K2938" i="8"/>
  <c r="K3379" i="8"/>
  <c r="K4150" i="8"/>
  <c r="L4150" i="8" s="1"/>
  <c r="K4752" i="8"/>
  <c r="K4538" i="8"/>
  <c r="K6342" i="8"/>
  <c r="K7238" i="8"/>
  <c r="K6557" i="8"/>
  <c r="K5937" i="8"/>
  <c r="K6865" i="8"/>
  <c r="K7741" i="8"/>
  <c r="K7392" i="8"/>
  <c r="K7913" i="8"/>
  <c r="K5236" i="8"/>
  <c r="L5236" i="8" s="1"/>
  <c r="K2974" i="8"/>
  <c r="K3266" i="8"/>
  <c r="K3041" i="8"/>
  <c r="K2892" i="8"/>
  <c r="K5237" i="8"/>
  <c r="K4536" i="8"/>
  <c r="L4536" i="8" s="1"/>
  <c r="K5277" i="8"/>
  <c r="K5480" i="8"/>
  <c r="K5746" i="8"/>
  <c r="K4839" i="8"/>
  <c r="L4839" i="8" s="1"/>
  <c r="K5051" i="8"/>
  <c r="K3524" i="8"/>
  <c r="K5774" i="8"/>
  <c r="K4837" i="8"/>
  <c r="L4838" i="8" s="1"/>
  <c r="K2869" i="8"/>
  <c r="K5535" i="8"/>
  <c r="K3594" i="8"/>
  <c r="K3564" i="8"/>
  <c r="K5482" i="8"/>
  <c r="K3497" i="8"/>
  <c r="K5513" i="8"/>
  <c r="K4416" i="8"/>
  <c r="K4455" i="8"/>
  <c r="K4373" i="8"/>
  <c r="K5407" i="8"/>
  <c r="K4768" i="8"/>
  <c r="K5100" i="8"/>
  <c r="K4532" i="8"/>
  <c r="K5591" i="8"/>
  <c r="K4244" i="8"/>
  <c r="K3830" i="8"/>
  <c r="K5837" i="8"/>
  <c r="K5852" i="8"/>
  <c r="K4646" i="8"/>
  <c r="K5467" i="8"/>
  <c r="K3817" i="8"/>
  <c r="K3972" i="8"/>
  <c r="K4652" i="8"/>
  <c r="K5159" i="8"/>
  <c r="K4801" i="8"/>
  <c r="K5381" i="8"/>
  <c r="K5709" i="8"/>
  <c r="K4598" i="8"/>
  <c r="K4263" i="8"/>
  <c r="K5225" i="8"/>
  <c r="K3026" i="8"/>
  <c r="K3986" i="8"/>
  <c r="K5283" i="8"/>
  <c r="K3514" i="8"/>
  <c r="K3305" i="8"/>
  <c r="K4441" i="8"/>
  <c r="K5841" i="8"/>
  <c r="K4505" i="8"/>
  <c r="K3873" i="8"/>
  <c r="K4271" i="8"/>
  <c r="K3667" i="8"/>
  <c r="K4318" i="8"/>
  <c r="K4882" i="8"/>
  <c r="K3191" i="8"/>
  <c r="K5524" i="8"/>
  <c r="K4178" i="8"/>
  <c r="K3923" i="8"/>
  <c r="L3923" i="8" s="1"/>
  <c r="K4236" i="8"/>
  <c r="K4082" i="8"/>
  <c r="K3147" i="8"/>
  <c r="K5788" i="8"/>
  <c r="K3698" i="8"/>
  <c r="K2987" i="8"/>
  <c r="K3967" i="8"/>
  <c r="K5671" i="8"/>
  <c r="K5665" i="8"/>
  <c r="K4917" i="8"/>
  <c r="K3300" i="8"/>
  <c r="K3511" i="8"/>
  <c r="K3682" i="8"/>
  <c r="K5238" i="8"/>
  <c r="K2904" i="8"/>
  <c r="K5487" i="8"/>
  <c r="K4477" i="8"/>
  <c r="K3284" i="8"/>
  <c r="K5770" i="8"/>
  <c r="K3279" i="8"/>
  <c r="K4728" i="8"/>
  <c r="K3624" i="8"/>
  <c r="K5141" i="8"/>
  <c r="L5141" i="8" s="1"/>
  <c r="K4380" i="8"/>
  <c r="K3905" i="8"/>
  <c r="K4391" i="8"/>
  <c r="K4065" i="8"/>
  <c r="K3795" i="8"/>
  <c r="K4615" i="8"/>
  <c r="L4615" i="8" s="1"/>
  <c r="K4050" i="8"/>
  <c r="K4250" i="8"/>
  <c r="K3694" i="8"/>
  <c r="K2931" i="8"/>
  <c r="K3356" i="8"/>
  <c r="K3304" i="8"/>
  <c r="K3551" i="8"/>
  <c r="K5676" i="8"/>
  <c r="K5652" i="8"/>
  <c r="K5410" i="8"/>
  <c r="K3152" i="8"/>
  <c r="K5071" i="8"/>
  <c r="L5071" i="8" s="1"/>
  <c r="K3769" i="8"/>
  <c r="K4737" i="8"/>
  <c r="K5520" i="8"/>
  <c r="K4632" i="8"/>
  <c r="K3217" i="8"/>
  <c r="K5163" i="8"/>
  <c r="K5573" i="8"/>
  <c r="K4482" i="8"/>
  <c r="L4482" i="8" s="1"/>
  <c r="K3612" i="8"/>
  <c r="K3388" i="8"/>
  <c r="K3479" i="8"/>
  <c r="K4170" i="8"/>
  <c r="K3642" i="8"/>
  <c r="K3258" i="8"/>
  <c r="K3596" i="8"/>
  <c r="K4069" i="8"/>
  <c r="K3023" i="8"/>
  <c r="K5252" i="8"/>
  <c r="L5253" i="8" s="1"/>
  <c r="K3018" i="8"/>
  <c r="K4086" i="8"/>
  <c r="K3613" i="8"/>
  <c r="K4444" i="8"/>
  <c r="K4517" i="8"/>
  <c r="K3580" i="8"/>
  <c r="K5211" i="8"/>
  <c r="K5316" i="8"/>
  <c r="K3879" i="8"/>
  <c r="L3879" i="8" s="1"/>
  <c r="K4495" i="8"/>
  <c r="K3492" i="8"/>
  <c r="K5612" i="8"/>
  <c r="K3068" i="8"/>
  <c r="K5443" i="8"/>
  <c r="K4787" i="8"/>
  <c r="K2862" i="8"/>
  <c r="K3315" i="8"/>
  <c r="K3943" i="8"/>
  <c r="K4945" i="8"/>
  <c r="K5403" i="8"/>
  <c r="K5221" i="8"/>
  <c r="K4290" i="8"/>
  <c r="K3585" i="8"/>
  <c r="K5631" i="8"/>
  <c r="L5632" i="8" s="1"/>
  <c r="K3106" i="8"/>
  <c r="K4744" i="8"/>
  <c r="K5404" i="8"/>
  <c r="K3324" i="8"/>
  <c r="K4655" i="8"/>
  <c r="L4655" i="8" s="1"/>
  <c r="K5153" i="8"/>
  <c r="K5052" i="8"/>
  <c r="K4799" i="8"/>
  <c r="K5550" i="8"/>
  <c r="K3306" i="8"/>
  <c r="K8482" i="8"/>
  <c r="K6577" i="8"/>
  <c r="L6577" i="8" s="1"/>
  <c r="K8020" i="8"/>
  <c r="K7607" i="8"/>
  <c r="K8096" i="8"/>
  <c r="K7597" i="8"/>
  <c r="K5907" i="8"/>
  <c r="K6029" i="8"/>
  <c r="K5736" i="8"/>
  <c r="K3927" i="8"/>
  <c r="K5024" i="8"/>
  <c r="K4055" i="8"/>
  <c r="K5157" i="8"/>
  <c r="K3741" i="8"/>
  <c r="K5371" i="8"/>
  <c r="K5767" i="8"/>
  <c r="K3502" i="8"/>
  <c r="L3502" i="8" s="1"/>
  <c r="K3904" i="8"/>
  <c r="K4006" i="8"/>
  <c r="K3673" i="8"/>
  <c r="K3663" i="8"/>
  <c r="K3126" i="8"/>
  <c r="L3126" i="8" s="1"/>
  <c r="K4593" i="8"/>
  <c r="L4593" i="8" s="1"/>
  <c r="K4914" i="8"/>
  <c r="K4647" i="8"/>
  <c r="K3807" i="8"/>
  <c r="K3251" i="8"/>
  <c r="K3190" i="8"/>
  <c r="K4657" i="8"/>
  <c r="L4657" i="8" s="1"/>
  <c r="K4417" i="8"/>
  <c r="K5113" i="8"/>
  <c r="K2961" i="8"/>
  <c r="K4718" i="8"/>
  <c r="K3957" i="8"/>
  <c r="K4439" i="8"/>
  <c r="K4931" i="8"/>
  <c r="K2956" i="8"/>
  <c r="K5823" i="8"/>
  <c r="K4941" i="8"/>
  <c r="K4569" i="8"/>
  <c r="K5183" i="8"/>
  <c r="K4909" i="8"/>
  <c r="K3813" i="8"/>
  <c r="K5284" i="8"/>
  <c r="K3265" i="8"/>
  <c r="K3653" i="8"/>
  <c r="K3374" i="8"/>
  <c r="K4554" i="8"/>
  <c r="L4554" i="8" s="1"/>
  <c r="K4890" i="8"/>
  <c r="L4890" i="8" s="1"/>
  <c r="K3797" i="8"/>
  <c r="L3797" i="8" s="1"/>
  <c r="K3862" i="8"/>
  <c r="K5442" i="8"/>
  <c r="K5747" i="8"/>
  <c r="K3566" i="8"/>
  <c r="K3739" i="8"/>
  <c r="L3739" i="8" s="1"/>
  <c r="K2964" i="8"/>
  <c r="K5120" i="8"/>
  <c r="K5298" i="8"/>
  <c r="K4613" i="8"/>
  <c r="L4614" i="8" s="1"/>
  <c r="K5843" i="8"/>
  <c r="K4180" i="8"/>
  <c r="L4181" i="8" s="1"/>
  <c r="K5256" i="8"/>
  <c r="L5256" i="8" s="1"/>
  <c r="K5834" i="8"/>
  <c r="K4112" i="8"/>
  <c r="L4113" i="8" s="1"/>
  <c r="K5188" i="8"/>
  <c r="K3346" i="8"/>
  <c r="K2993" i="8"/>
  <c r="K5694" i="8"/>
  <c r="K4677" i="8"/>
  <c r="K3528" i="8"/>
  <c r="K4904" i="8"/>
  <c r="K3341" i="8"/>
  <c r="K4044" i="8"/>
  <c r="K5515" i="8"/>
  <c r="K3006" i="8"/>
  <c r="K5431" i="8"/>
  <c r="K5810" i="8"/>
  <c r="K3364" i="8"/>
  <c r="K3273" i="8"/>
  <c r="K5184" i="8"/>
  <c r="L5185" i="8" s="1"/>
  <c r="K5050" i="8"/>
  <c r="K3526" i="8"/>
  <c r="K3042" i="8"/>
  <c r="K5341" i="8"/>
  <c r="K5509" i="8"/>
  <c r="K3710" i="8"/>
  <c r="K5693" i="8"/>
  <c r="K4232" i="8"/>
  <c r="K4573" i="8"/>
  <c r="K5789" i="8"/>
  <c r="K5294" i="8"/>
  <c r="K4919" i="8"/>
  <c r="K3785" i="8"/>
  <c r="K3287" i="8"/>
  <c r="K3676" i="8"/>
  <c r="K4161" i="8"/>
  <c r="K3318" i="8"/>
  <c r="K4897" i="8"/>
  <c r="K4996" i="8"/>
  <c r="K5440" i="8"/>
  <c r="K3748" i="8"/>
  <c r="K3250" i="8"/>
  <c r="K3530" i="8"/>
  <c r="K5705" i="8"/>
  <c r="K5713" i="8"/>
  <c r="L5713" i="8" s="1"/>
  <c r="K3866" i="8"/>
  <c r="L3867" i="8" s="1"/>
  <c r="K5131" i="8"/>
  <c r="K5583" i="8"/>
  <c r="K5057" i="8"/>
  <c r="K5174" i="8"/>
  <c r="K5523" i="8"/>
  <c r="K4562" i="8"/>
  <c r="K5359" i="8"/>
  <c r="L5359" i="8" s="1"/>
  <c r="K3098" i="8"/>
  <c r="K5243" i="8"/>
  <c r="K5291" i="8"/>
  <c r="K4716" i="8"/>
  <c r="K3906" i="8"/>
  <c r="K3525" i="8"/>
  <c r="K3094" i="8"/>
  <c r="K5388" i="8"/>
  <c r="K3458" i="8"/>
  <c r="K3765" i="8"/>
  <c r="K5083" i="8"/>
  <c r="K4037" i="8"/>
  <c r="K4214" i="8"/>
  <c r="L4214" i="8" s="1"/>
  <c r="K6553" i="8"/>
  <c r="K6391" i="8"/>
  <c r="K7142" i="8"/>
  <c r="K8455" i="8"/>
  <c r="K7391" i="8"/>
  <c r="K7955" i="8"/>
  <c r="K7666" i="8"/>
  <c r="K6069" i="8"/>
  <c r="K7714" i="8"/>
  <c r="K7755" i="8"/>
  <c r="K6434" i="8"/>
  <c r="K7592" i="8"/>
  <c r="K8184" i="8"/>
  <c r="K8121" i="8"/>
  <c r="K8126" i="8"/>
  <c r="K7758" i="8"/>
  <c r="K6968" i="8"/>
  <c r="K7066" i="8"/>
  <c r="K6348" i="8"/>
  <c r="K7869" i="8"/>
  <c r="K6666" i="8"/>
  <c r="K5871" i="8"/>
  <c r="K7853" i="8"/>
  <c r="K6545" i="8"/>
  <c r="K6730" i="8"/>
  <c r="K3468" i="8"/>
  <c r="L3468" i="8" s="1"/>
  <c r="K4984" i="8"/>
  <c r="L4985" i="8" s="1"/>
  <c r="K2966" i="8"/>
  <c r="K4184" i="8"/>
  <c r="K4662" i="8"/>
  <c r="K5478" i="8"/>
  <c r="L5478" i="8" s="1"/>
  <c r="K3095" i="8"/>
  <c r="K4241" i="8"/>
  <c r="K4120" i="8"/>
  <c r="K4514" i="8"/>
  <c r="K5268" i="8"/>
  <c r="K2990" i="8"/>
  <c r="K3953" i="8"/>
  <c r="K5666" i="8"/>
  <c r="K4138" i="8"/>
  <c r="K4395" i="8"/>
  <c r="K5424" i="8"/>
  <c r="K3827" i="8"/>
  <c r="L3827" i="8" s="1"/>
  <c r="K4173" i="8"/>
  <c r="K5655" i="8"/>
  <c r="K4765" i="8"/>
  <c r="K3228" i="8"/>
  <c r="K3801" i="8"/>
  <c r="L3802" i="8" s="1"/>
  <c r="K5406" i="8"/>
  <c r="K3911" i="8"/>
  <c r="K3852" i="8"/>
  <c r="K3609" i="8"/>
  <c r="K5208" i="8"/>
  <c r="K4375" i="8"/>
  <c r="K4779" i="8"/>
  <c r="K3252" i="8"/>
  <c r="K4736" i="8"/>
  <c r="K2884" i="8"/>
  <c r="K2887" i="8"/>
  <c r="K3861" i="8"/>
  <c r="K3372" i="8"/>
  <c r="K3021" i="8"/>
  <c r="K4130" i="8"/>
  <c r="K4038" i="8"/>
  <c r="K4100" i="8"/>
  <c r="K3063" i="8"/>
  <c r="K4576" i="8"/>
  <c r="K5274" i="8"/>
  <c r="K4994" i="8"/>
  <c r="K4115" i="8"/>
  <c r="K3685" i="8"/>
  <c r="K5345" i="8"/>
  <c r="K5107" i="8"/>
  <c r="K4200" i="8"/>
  <c r="K4183" i="8"/>
  <c r="K4884" i="8"/>
  <c r="K3857" i="8"/>
  <c r="K5049" i="8"/>
  <c r="K5280" i="8"/>
  <c r="K5565" i="8"/>
  <c r="K4324" i="8"/>
  <c r="K4507" i="8"/>
  <c r="K5190" i="8"/>
  <c r="K3308" i="8"/>
  <c r="K5331" i="8"/>
  <c r="K3611" i="8"/>
  <c r="K5013" i="8"/>
  <c r="K3941" i="8"/>
  <c r="K5518" i="8"/>
  <c r="K3241" i="8"/>
  <c r="K5330" i="8"/>
  <c r="K5076" i="8"/>
  <c r="K4633" i="8"/>
  <c r="K4365" i="8"/>
  <c r="K3921" i="8"/>
  <c r="L3922" i="8" s="1"/>
  <c r="K4015" i="8"/>
  <c r="K4157" i="8"/>
  <c r="K4325" i="8"/>
  <c r="K4051" i="8"/>
  <c r="K2955" i="8"/>
  <c r="K3102" i="8"/>
  <c r="L3103" i="8" s="1"/>
  <c r="K3744" i="8"/>
  <c r="K3722" i="8"/>
  <c r="K3754" i="8"/>
  <c r="K5017" i="8"/>
  <c r="K5496" i="8"/>
  <c r="K5329" i="8"/>
  <c r="K4816" i="8"/>
  <c r="K3416" i="8"/>
  <c r="L3417" i="8" s="1"/>
  <c r="K3767" i="8"/>
  <c r="K3654" i="8"/>
  <c r="K4463" i="8"/>
  <c r="K3745" i="8"/>
  <c r="K3794" i="8"/>
  <c r="K4983" i="8"/>
  <c r="K4680" i="8"/>
  <c r="K5556" i="8"/>
  <c r="K4956" i="8"/>
  <c r="K5506" i="8"/>
  <c r="K4347" i="8"/>
  <c r="K3322" i="8"/>
  <c r="K3169" i="8"/>
  <c r="K5542" i="8"/>
  <c r="K4284" i="8"/>
  <c r="K4211" i="8"/>
  <c r="K5689" i="8"/>
  <c r="K5641" i="8"/>
  <c r="K4758" i="8"/>
  <c r="K5838" i="8"/>
  <c r="K4743" i="8"/>
  <c r="K3951" i="8"/>
  <c r="L3952" i="8" s="1"/>
  <c r="K3394" i="8"/>
  <c r="K4264" i="8"/>
  <c r="K4156" i="8"/>
  <c r="K4907" i="8"/>
  <c r="K3274" i="8"/>
  <c r="K5557" i="8"/>
  <c r="K5604" i="8"/>
  <c r="K4709" i="8"/>
  <c r="K3522" i="8"/>
  <c r="K2928" i="8"/>
  <c r="K5416" i="8"/>
  <c r="K3819" i="8"/>
  <c r="K4793" i="8"/>
  <c r="L4793" i="8" s="1"/>
  <c r="K3127" i="8"/>
  <c r="K3677" i="8"/>
  <c r="K3240" i="8"/>
  <c r="K4080" i="8"/>
  <c r="K4926" i="8"/>
  <c r="K6762" i="8"/>
  <c r="K7037" i="8"/>
  <c r="K7814" i="8"/>
  <c r="K7972" i="8"/>
  <c r="K5986" i="8"/>
  <c r="K7879" i="8"/>
  <c r="K7646" i="8"/>
  <c r="K6276" i="8"/>
  <c r="K6859" i="8"/>
  <c r="K8508" i="8"/>
  <c r="K6804" i="8"/>
  <c r="K6822" i="8"/>
  <c r="K6248" i="8"/>
  <c r="K6583" i="8"/>
  <c r="K6639" i="8"/>
  <c r="K7256" i="8"/>
  <c r="L7257" i="8" s="1"/>
  <c r="K6078" i="8"/>
  <c r="K6713" i="8"/>
  <c r="K6512" i="8"/>
  <c r="K6318" i="8"/>
  <c r="K6332" i="8"/>
  <c r="L6333" i="8" s="1"/>
  <c r="K6819" i="8"/>
  <c r="K7556" i="8"/>
  <c r="K6888" i="8"/>
  <c r="K7746" i="8"/>
  <c r="K6046" i="8"/>
  <c r="K7700" i="8"/>
  <c r="K8300" i="8"/>
  <c r="K7334" i="8"/>
  <c r="K6528" i="8"/>
  <c r="K6344" i="8"/>
  <c r="K5794" i="8"/>
  <c r="L5794" i="8" s="1"/>
  <c r="K3409" i="8"/>
  <c r="K3392" i="8"/>
  <c r="K5389" i="8"/>
  <c r="K3935" i="8"/>
  <c r="K4762" i="8"/>
  <c r="K4803" i="8"/>
  <c r="K3386" i="8"/>
  <c r="K5216" i="8"/>
  <c r="K5220" i="8"/>
  <c r="L5220" i="8" s="1"/>
  <c r="K5611" i="8"/>
  <c r="K2871" i="8"/>
  <c r="K4423" i="8"/>
  <c r="K4698" i="8"/>
  <c r="K5483" i="8"/>
  <c r="K4531" i="8"/>
  <c r="K5086" i="8"/>
  <c r="K4537" i="8"/>
  <c r="K4134" i="8"/>
  <c r="K3800" i="8"/>
  <c r="K4205" i="8"/>
  <c r="K4629" i="8"/>
  <c r="K3761" i="8"/>
  <c r="K4409" i="8"/>
  <c r="K4586" i="8"/>
  <c r="L4586" i="8" s="1"/>
  <c r="K4697" i="8"/>
  <c r="K5027" i="8"/>
  <c r="L5027" i="8" s="1"/>
  <c r="K4745" i="8"/>
  <c r="K5418" i="8"/>
  <c r="K4076" i="8"/>
  <c r="K3600" i="8"/>
  <c r="K5226" i="8"/>
  <c r="K3535" i="8"/>
  <c r="K4587" i="8"/>
  <c r="K5657" i="8"/>
  <c r="K5677" i="8"/>
  <c r="K5308" i="8"/>
  <c r="K5629" i="8"/>
  <c r="K3589" i="8"/>
  <c r="K3850" i="8"/>
  <c r="K2941" i="8"/>
  <c r="L2942" i="8" s="1"/>
  <c r="K4555" i="8"/>
  <c r="K5528" i="8"/>
  <c r="K3146" i="8"/>
  <c r="K3046" i="8"/>
  <c r="K3122" i="8"/>
  <c r="K3072" i="8"/>
  <c r="K5224" i="8"/>
  <c r="K3717" i="8"/>
  <c r="K4377" i="8"/>
  <c r="K2886" i="8"/>
  <c r="K3093" i="8"/>
  <c r="K5737" i="8"/>
  <c r="K5846" i="8"/>
  <c r="K4834" i="8"/>
  <c r="K5275" i="8"/>
  <c r="K4345" i="8"/>
  <c r="K3660" i="8"/>
  <c r="K5680" i="8"/>
  <c r="K3856" i="8"/>
  <c r="K5002" i="8"/>
  <c r="K3369" i="8"/>
  <c r="K5787" i="8"/>
  <c r="K3890" i="8"/>
  <c r="K5422" i="8"/>
  <c r="K4944" i="8"/>
  <c r="K3455" i="8"/>
  <c r="L3456" i="8" s="1"/>
  <c r="K2944" i="8"/>
  <c r="K3708" i="8"/>
  <c r="K3869" i="8"/>
  <c r="K4527" i="8"/>
  <c r="K3340" i="8"/>
  <c r="K5723" i="8"/>
  <c r="K3987" i="8"/>
  <c r="K4382" i="8"/>
  <c r="L4382" i="8" s="1"/>
  <c r="K3278" i="8"/>
  <c r="K4663" i="8"/>
  <c r="K3198" i="8"/>
  <c r="K3441" i="8"/>
  <c r="K3964" i="8"/>
  <c r="L3964" i="8" s="1"/>
  <c r="K3649" i="8"/>
  <c r="K4805" i="8"/>
  <c r="K3016" i="8"/>
  <c r="K3148" i="8"/>
  <c r="K4240" i="8"/>
  <c r="K3619" i="8"/>
  <c r="K5110" i="8"/>
  <c r="K4227" i="8"/>
  <c r="K4197" i="8"/>
  <c r="K5270" i="8"/>
  <c r="K3550" i="8"/>
  <c r="K5681" i="8"/>
  <c r="K3537" i="8"/>
  <c r="K5097" i="8"/>
  <c r="K4524" i="8"/>
  <c r="L4525" i="8" s="1"/>
  <c r="K3123" i="8"/>
  <c r="K4520" i="8"/>
  <c r="K2983" i="8"/>
  <c r="K5414" i="8"/>
  <c r="L5414" i="8" s="1"/>
  <c r="K3775" i="8"/>
  <c r="K5627" i="8"/>
  <c r="K3156" i="8"/>
  <c r="K4303" i="8"/>
  <c r="K4418" i="8"/>
  <c r="K3424" i="8"/>
  <c r="K3842" i="8"/>
  <c r="K4424" i="8"/>
  <c r="K4222" i="8"/>
  <c r="K4549" i="8"/>
  <c r="K4357" i="8"/>
  <c r="K5272" i="8"/>
  <c r="K4004" i="8"/>
  <c r="K4191" i="8"/>
  <c r="K4568" i="8"/>
  <c r="K6950" i="8"/>
  <c r="K8649" i="8"/>
  <c r="K8028" i="8"/>
  <c r="K6426" i="8"/>
  <c r="K6881" i="8"/>
  <c r="K6379" i="8"/>
  <c r="K8145" i="8"/>
  <c r="K7708" i="8"/>
  <c r="K5914" i="8"/>
  <c r="L5914" i="8" s="1"/>
  <c r="K6743" i="8"/>
  <c r="K8342" i="8"/>
  <c r="K6154" i="8"/>
  <c r="K6066" i="8"/>
  <c r="K7949" i="8"/>
  <c r="K7649" i="8"/>
  <c r="K8101" i="8"/>
  <c r="K5421" i="8"/>
  <c r="K4935" i="8"/>
  <c r="K4193" i="8"/>
  <c r="K3218" i="8"/>
  <c r="K4946" i="8"/>
  <c r="K5710" i="8"/>
  <c r="K3235" i="8"/>
  <c r="L3235" i="8" s="1"/>
  <c r="K4778" i="8"/>
  <c r="K3713" i="8"/>
  <c r="K5104" i="8"/>
  <c r="K3863" i="8"/>
  <c r="K4821" i="8"/>
  <c r="K4738" i="8"/>
  <c r="K5708" i="8"/>
  <c r="K3500" i="8"/>
  <c r="K5160" i="8"/>
  <c r="K4970" i="8"/>
  <c r="K5175" i="8"/>
  <c r="K3723" i="8"/>
  <c r="K3192" i="8"/>
  <c r="L3192" i="8" s="1"/>
  <c r="K3086" i="8"/>
  <c r="K3707" i="8"/>
  <c r="K4414" i="8"/>
  <c r="K4274" i="8"/>
  <c r="K3359" i="8"/>
  <c r="K3533" i="8"/>
  <c r="K4898" i="8"/>
  <c r="K4354" i="8"/>
  <c r="K3940" i="8"/>
  <c r="K5751" i="8"/>
  <c r="K3786" i="8"/>
  <c r="K2937" i="8"/>
  <c r="K5559" i="8"/>
  <c r="K3752" i="8"/>
  <c r="K4327" i="8"/>
  <c r="K4276" i="8"/>
  <c r="K2879" i="8"/>
  <c r="K3451" i="8"/>
  <c r="K4403" i="8"/>
  <c r="K5849" i="8"/>
  <c r="K2934" i="8"/>
  <c r="K3069" i="8"/>
  <c r="K5607" i="8"/>
  <c r="K4965" i="8"/>
  <c r="K3484" i="8"/>
  <c r="K3937" i="8"/>
  <c r="K5784" i="8"/>
  <c r="K5395" i="8"/>
  <c r="L5396" i="8" s="1"/>
  <c r="K4182" i="8"/>
  <c r="L4182" i="8" s="1"/>
  <c r="K4981" i="8"/>
  <c r="K3782" i="8"/>
  <c r="K3352" i="8"/>
  <c r="K4519" i="8"/>
  <c r="K4167" i="8"/>
  <c r="K5755" i="8"/>
  <c r="K3833" i="8"/>
  <c r="K4506" i="8"/>
  <c r="K3402" i="8"/>
  <c r="K5073" i="8"/>
  <c r="K3448" i="8"/>
  <c r="L3449" i="8" s="1"/>
  <c r="K2962" i="8"/>
  <c r="K5034" i="8"/>
  <c r="K3463" i="8"/>
  <c r="K3747" i="8"/>
  <c r="K4930" i="8"/>
  <c r="K3603" i="8"/>
  <c r="K3104" i="8"/>
  <c r="K3007" i="8"/>
  <c r="K5553" i="8"/>
  <c r="K3509" i="8"/>
  <c r="K3821" i="8"/>
  <c r="K4817" i="8"/>
  <c r="K4366" i="8"/>
  <c r="K3140" i="8"/>
  <c r="K4369" i="8"/>
  <c r="K5514" i="8"/>
  <c r="K3897" i="8"/>
  <c r="K3295" i="8"/>
  <c r="K3480" i="8"/>
  <c r="K3854" i="8"/>
  <c r="K5078" i="8"/>
  <c r="K4650" i="8"/>
  <c r="K4272" i="8"/>
  <c r="K5679" i="8"/>
  <c r="K5399" i="8"/>
  <c r="K3804" i="8"/>
  <c r="K5825" i="8"/>
  <c r="L5825" i="8" s="1"/>
  <c r="K4686" i="8"/>
  <c r="K3129" i="8"/>
  <c r="K3791" i="8"/>
  <c r="K4899" i="8"/>
  <c r="K5192" i="8"/>
  <c r="K4174" i="8"/>
  <c r="K3264" i="8"/>
  <c r="K4756" i="8"/>
  <c r="K4313" i="8"/>
  <c r="K5234" i="8"/>
  <c r="L5235" i="8" s="1"/>
  <c r="K5090" i="8"/>
  <c r="K3901" i="8"/>
  <c r="K5742" i="8"/>
  <c r="K4952" i="8"/>
  <c r="L4952" i="8" s="1"/>
  <c r="K4111" i="8"/>
  <c r="K5264" i="8"/>
  <c r="K3924" i="8"/>
  <c r="K3404" i="8"/>
  <c r="L3405" i="8" s="1"/>
  <c r="K5491" i="8"/>
  <c r="L5491" i="8" s="1"/>
  <c r="K3774" i="8"/>
  <c r="K3495" i="8"/>
  <c r="K6141" i="8"/>
  <c r="K7935" i="8"/>
  <c r="K7863" i="8"/>
  <c r="K6160" i="8"/>
  <c r="K6603" i="8"/>
  <c r="K6924" i="8"/>
  <c r="K8239" i="8"/>
  <c r="K6708" i="8"/>
  <c r="K8391" i="8"/>
  <c r="K6428" i="8"/>
  <c r="K8142" i="8"/>
  <c r="K6145" i="8"/>
  <c r="K6346" i="8"/>
  <c r="K7173" i="8"/>
  <c r="K5921" i="8"/>
  <c r="K7962" i="8"/>
  <c r="K7606" i="8"/>
  <c r="K7722" i="8"/>
  <c r="K7567" i="8"/>
  <c r="K6560" i="8"/>
  <c r="K6784" i="8"/>
  <c r="K7772" i="8"/>
  <c r="K6633" i="8"/>
  <c r="K6317" i="8"/>
  <c r="K7296" i="8"/>
  <c r="K7449" i="8"/>
  <c r="K7029" i="8"/>
  <c r="K6913" i="8"/>
  <c r="K6246" i="8"/>
  <c r="K7738" i="8"/>
  <c r="K8311" i="8"/>
  <c r="K8236" i="8"/>
  <c r="K6441" i="8"/>
  <c r="K7794" i="8"/>
  <c r="K7679" i="8"/>
  <c r="K8587" i="8"/>
  <c r="K6572" i="8"/>
  <c r="K6992" i="8"/>
  <c r="K6945" i="8"/>
  <c r="K7421" i="8"/>
  <c r="K7799" i="8"/>
  <c r="K7960" i="8"/>
  <c r="K8583" i="8"/>
  <c r="K5972" i="8"/>
  <c r="K6290" i="8"/>
  <c r="K6963" i="8"/>
  <c r="K6358" i="8"/>
  <c r="K7512" i="8"/>
  <c r="K6482" i="8"/>
  <c r="K7502" i="8"/>
  <c r="K8497" i="8"/>
  <c r="K8484" i="8"/>
  <c r="K8358" i="8"/>
  <c r="K7089" i="8"/>
  <c r="K5978" i="8"/>
  <c r="K6362" i="8"/>
  <c r="K6454" i="8"/>
  <c r="K7670" i="8"/>
  <c r="K6349" i="8"/>
  <c r="K7051" i="8"/>
  <c r="K6161" i="8"/>
  <c r="K6807" i="8"/>
  <c r="K6367" i="8"/>
  <c r="K6476" i="8"/>
  <c r="K7653" i="8"/>
  <c r="K8513" i="8"/>
  <c r="K6421" i="8"/>
  <c r="K6517" i="8"/>
  <c r="K7346" i="8"/>
  <c r="K8360" i="8"/>
  <c r="K6036" i="8"/>
  <c r="K7184" i="8"/>
  <c r="K6471" i="8"/>
  <c r="K6906" i="8"/>
  <c r="K6540" i="8"/>
  <c r="K6074" i="8"/>
  <c r="K8108" i="8"/>
  <c r="K6580" i="8"/>
  <c r="K7563" i="8"/>
  <c r="K8653" i="8"/>
  <c r="K6597" i="8"/>
  <c r="K6286" i="8"/>
  <c r="K7809" i="8"/>
  <c r="K7294" i="8"/>
  <c r="K6018" i="8"/>
  <c r="K8203" i="8"/>
  <c r="K6112" i="8"/>
  <c r="K7490" i="8"/>
  <c r="K8542" i="8"/>
  <c r="K7287" i="8"/>
  <c r="K6601" i="8"/>
  <c r="K6396" i="8"/>
  <c r="K8424" i="8"/>
  <c r="K7326" i="8"/>
  <c r="K7586" i="8"/>
  <c r="K7285" i="8"/>
  <c r="K8521" i="8"/>
  <c r="K6478" i="8"/>
  <c r="K5922" i="8"/>
  <c r="K6922" i="8"/>
  <c r="K7777" i="8"/>
  <c r="K6598" i="8"/>
  <c r="K7357" i="8"/>
  <c r="K6587" i="8"/>
  <c r="K7179" i="8"/>
  <c r="K7197" i="8"/>
  <c r="K7220" i="8"/>
  <c r="K8563" i="8"/>
  <c r="K6207" i="8"/>
  <c r="K6359" i="8"/>
  <c r="K6395" i="8"/>
  <c r="K8082" i="8"/>
  <c r="K7138" i="8"/>
  <c r="K7281" i="8"/>
  <c r="K6108" i="8"/>
  <c r="K7359" i="8"/>
  <c r="K7113" i="8"/>
  <c r="K7737" i="8"/>
  <c r="K5952" i="8"/>
  <c r="K6882" i="8"/>
  <c r="K8630" i="8"/>
  <c r="K8629" i="8"/>
  <c r="K7776" i="8"/>
  <c r="K7304" i="8"/>
  <c r="K8283" i="8"/>
  <c r="K7695" i="8"/>
  <c r="K6899" i="8"/>
  <c r="K6279" i="8"/>
  <c r="K8607" i="8"/>
  <c r="K7978" i="8"/>
  <c r="K8040" i="8"/>
  <c r="K5867" i="8"/>
  <c r="K6380" i="8"/>
  <c r="K6955" i="8"/>
  <c r="K7810" i="8"/>
  <c r="K6423" i="8"/>
  <c r="K6269" i="8"/>
  <c r="K5905" i="8"/>
  <c r="L5906" i="8" s="1"/>
  <c r="K7083" i="8"/>
  <c r="K7934" i="8"/>
  <c r="K7362" i="8"/>
  <c r="K7813" i="8"/>
  <c r="K6216" i="8"/>
  <c r="K8467" i="8"/>
  <c r="K7514" i="8"/>
  <c r="L7514" i="8" s="1"/>
  <c r="K6458" i="8"/>
  <c r="K6409" i="8"/>
  <c r="K8150" i="8"/>
  <c r="K5990" i="8"/>
  <c r="K7558" i="8"/>
  <c r="K6003" i="8"/>
  <c r="K7729" i="8"/>
  <c r="K7674" i="8"/>
  <c r="K6710" i="8"/>
  <c r="K6664" i="8"/>
  <c r="K6120" i="8"/>
  <c r="K8171" i="8"/>
  <c r="K5876" i="8"/>
  <c r="K6593" i="8"/>
  <c r="K7715" i="8"/>
  <c r="K7333" i="8"/>
  <c r="K6243" i="8"/>
  <c r="K8646" i="8"/>
  <c r="K8551" i="8"/>
  <c r="K8270" i="8"/>
  <c r="K7279" i="8"/>
  <c r="K6844" i="8"/>
  <c r="K8614" i="8"/>
  <c r="K7454" i="8"/>
  <c r="K6962" i="8"/>
  <c r="K8616" i="8"/>
  <c r="K6927" i="8"/>
  <c r="K7779" i="8"/>
  <c r="L7780" i="8" s="1"/>
  <c r="K7901" i="8"/>
  <c r="K6013" i="8"/>
  <c r="K7058" i="8"/>
  <c r="K7787" i="8"/>
  <c r="K6473" i="8"/>
  <c r="K6486" i="8"/>
  <c r="K6808" i="8"/>
  <c r="K6940" i="8"/>
  <c r="K6828" i="8"/>
  <c r="K6725" i="8"/>
  <c r="K8026" i="8"/>
  <c r="K6722" i="8"/>
  <c r="K6203" i="8"/>
  <c r="K6392" i="8"/>
  <c r="K6719" i="8"/>
  <c r="K7933" i="8"/>
  <c r="K7748" i="8"/>
  <c r="K7188" i="8"/>
  <c r="K6747" i="8"/>
  <c r="K7583" i="8"/>
  <c r="K7976" i="8"/>
  <c r="K7865" i="8"/>
  <c r="K7328" i="8"/>
  <c r="K5943" i="8"/>
  <c r="K6045" i="8"/>
  <c r="K7352" i="8"/>
  <c r="K6504" i="8"/>
  <c r="K7347" i="8"/>
  <c r="K8158" i="8"/>
  <c r="K6526" i="8"/>
  <c r="K6389" i="8"/>
  <c r="K6175" i="8"/>
  <c r="K8396" i="8"/>
  <c r="K6455" i="8"/>
  <c r="K7172" i="8"/>
  <c r="K7508" i="8"/>
  <c r="L7508" i="8" s="1"/>
  <c r="K6500" i="8"/>
  <c r="K6260" i="8"/>
  <c r="K8149" i="8"/>
  <c r="K6102" i="8"/>
  <c r="K6039" i="8"/>
  <c r="K7754" i="8"/>
  <c r="K6035" i="8"/>
  <c r="K7888" i="8"/>
  <c r="K8472" i="8"/>
  <c r="K7319" i="8"/>
  <c r="K8347" i="8"/>
  <c r="K7086" i="8"/>
  <c r="K7018" i="8"/>
  <c r="K8642" i="8"/>
  <c r="K6846" i="8"/>
  <c r="K7235" i="8"/>
  <c r="L7235" i="8" s="1"/>
  <c r="K7012" i="8"/>
  <c r="K6138" i="8"/>
  <c r="K8553" i="8"/>
  <c r="K7536" i="8"/>
  <c r="K7239" i="8"/>
  <c r="L7239" i="8" s="1"/>
  <c r="K8416" i="8"/>
  <c r="K8143" i="8"/>
  <c r="K6435" i="8"/>
  <c r="K6449" i="8"/>
  <c r="K7525" i="8"/>
  <c r="K6096" i="8"/>
  <c r="K6660" i="8"/>
  <c r="K7273" i="8"/>
  <c r="K6360" i="8"/>
  <c r="K7554" i="8"/>
  <c r="K8379" i="8"/>
  <c r="K7497" i="8"/>
  <c r="K7522" i="8"/>
  <c r="K8034" i="8"/>
  <c r="K8405" i="8"/>
  <c r="L8405" i="8" s="1"/>
  <c r="K5920" i="8"/>
  <c r="K6062" i="8"/>
  <c r="K5997" i="8"/>
  <c r="K6778" i="8"/>
  <c r="K7134" i="8"/>
  <c r="K7732" i="8"/>
  <c r="K5911" i="8"/>
  <c r="K7504" i="8"/>
  <c r="K6960" i="8"/>
  <c r="K5954" i="8"/>
  <c r="K6059" i="8"/>
  <c r="K7388" i="8"/>
  <c r="K7683" i="8"/>
  <c r="K8380" i="8"/>
  <c r="K6977" i="8"/>
  <c r="K6586" i="8"/>
  <c r="K8212" i="8"/>
  <c r="K7926" i="8"/>
  <c r="K8369" i="8"/>
  <c r="K8188" i="8"/>
  <c r="K6972" i="8"/>
  <c r="K7176" i="8"/>
  <c r="K6446" i="8"/>
  <c r="K7639" i="8"/>
  <c r="K8151" i="8"/>
  <c r="K8199" i="8"/>
  <c r="K7267" i="8"/>
  <c r="K6225" i="8"/>
  <c r="K5919" i="8"/>
  <c r="K6546" i="8"/>
  <c r="K8106" i="8"/>
  <c r="K8604" i="8"/>
  <c r="K6732" i="8"/>
  <c r="K6988" i="8"/>
  <c r="K6015" i="8"/>
  <c r="K5886" i="8"/>
  <c r="K7178" i="8"/>
  <c r="K6134" i="8"/>
  <c r="K8085" i="8"/>
  <c r="K7887" i="8"/>
  <c r="K7441" i="8"/>
  <c r="K7305" i="8"/>
  <c r="K6591" i="8"/>
  <c r="K8385" i="8"/>
  <c r="K6714" i="8"/>
  <c r="K7182" i="8"/>
  <c r="K6152" i="8"/>
  <c r="K5860" i="8"/>
  <c r="K6384" i="8"/>
  <c r="K7868" i="8"/>
  <c r="K8170" i="8"/>
  <c r="K7258" i="8"/>
  <c r="L7258" i="8" s="1"/>
  <c r="K5969" i="8"/>
  <c r="K6791" i="8"/>
  <c r="K6981" i="8"/>
  <c r="K6659" i="8"/>
  <c r="K6316" i="8"/>
  <c r="K5991" i="8"/>
  <c r="K8314" i="8"/>
  <c r="K6468" i="8"/>
  <c r="K7072" i="8"/>
  <c r="K7408" i="8"/>
  <c r="K8282" i="8"/>
  <c r="K6485" i="8"/>
  <c r="K8012" i="8"/>
  <c r="L8013" i="8" s="1"/>
  <c r="K7463" i="8"/>
  <c r="K7482" i="8"/>
  <c r="K8460" i="8"/>
  <c r="K7318" i="8"/>
  <c r="K7724" i="8"/>
  <c r="K6405" i="8"/>
  <c r="K6539" i="8"/>
  <c r="K7531" i="8"/>
  <c r="K6044" i="8"/>
  <c r="K6306" i="8"/>
  <c r="K7384" i="8"/>
  <c r="K7647" i="8"/>
  <c r="K7672" i="8"/>
  <c r="K8095" i="8"/>
  <c r="K6213" i="8"/>
  <c r="K8053" i="8"/>
  <c r="K7073" i="8"/>
  <c r="K6685" i="8"/>
  <c r="K6811" i="8"/>
  <c r="K7511" i="8"/>
  <c r="K6698" i="8"/>
  <c r="K8251" i="8"/>
  <c r="K7276" i="8"/>
  <c r="K8475" i="8"/>
  <c r="K8590" i="8"/>
  <c r="K7260" i="8"/>
  <c r="K6496" i="8"/>
  <c r="K6340" i="8"/>
  <c r="K6890" i="8"/>
  <c r="K6369" i="8"/>
  <c r="K8196" i="8"/>
  <c r="K5928" i="8"/>
  <c r="K6244" i="8"/>
  <c r="K6614" i="8"/>
  <c r="K6779" i="8"/>
  <c r="K6990" i="8"/>
  <c r="K7711" i="8"/>
  <c r="K7828" i="8"/>
  <c r="K8550" i="8"/>
  <c r="K7537" i="8"/>
  <c r="K6368" i="8"/>
  <c r="L6368" i="8" s="1"/>
  <c r="K7898" i="8"/>
  <c r="K6302" i="8"/>
  <c r="K7248" i="8"/>
  <c r="K7242" i="8"/>
  <c r="L7242" i="8" s="1"/>
  <c r="K6374" i="8"/>
  <c r="L6375" i="8" s="1"/>
  <c r="K8453" i="8"/>
  <c r="K6734" i="8"/>
  <c r="L6735" i="8" s="1"/>
  <c r="K8030" i="8"/>
  <c r="K8534" i="8"/>
  <c r="K6959" i="8"/>
  <c r="K6661" i="8"/>
  <c r="K6000" i="8"/>
  <c r="K8164" i="8"/>
  <c r="K8059" i="8"/>
  <c r="K7492" i="8"/>
  <c r="K8117" i="8"/>
  <c r="K6989" i="8"/>
  <c r="K8222" i="8"/>
  <c r="K7784" i="8"/>
  <c r="K6506" i="8"/>
  <c r="K7262" i="8"/>
  <c r="K7210" i="8"/>
  <c r="K6634" i="8"/>
  <c r="K7846" i="8"/>
  <c r="K7069" i="8"/>
  <c r="K8531" i="8"/>
  <c r="K7109" i="8"/>
  <c r="K7398" i="8"/>
  <c r="K6450" i="8"/>
  <c r="K6107" i="8"/>
  <c r="K6770" i="8"/>
  <c r="K5934" i="8"/>
  <c r="K8382" i="8"/>
  <c r="K6503" i="8"/>
  <c r="K7003" i="8"/>
  <c r="K5915" i="8"/>
  <c r="K8440" i="8"/>
  <c r="K7539" i="8"/>
  <c r="K8631" i="8"/>
  <c r="K6799" i="8"/>
  <c r="K7158" i="8"/>
  <c r="K6462" i="8"/>
  <c r="K5925" i="8"/>
  <c r="K7023" i="8"/>
  <c r="K7619" i="8"/>
  <c r="K7275" i="8"/>
  <c r="K7923" i="8"/>
  <c r="K6745" i="8"/>
  <c r="K6073" i="8"/>
  <c r="K6570" i="8"/>
  <c r="K8147" i="8"/>
  <c r="K8320" i="8"/>
  <c r="K6315" i="8"/>
  <c r="K6529" i="8"/>
  <c r="K7255" i="8"/>
  <c r="K7845" i="8"/>
  <c r="K7342" i="8"/>
  <c r="K8329" i="8"/>
  <c r="K8596" i="8"/>
  <c r="K6654" i="8"/>
  <c r="K8024" i="8"/>
  <c r="K6610" i="8"/>
  <c r="L6610" i="8" s="1"/>
  <c r="K5873" i="8"/>
  <c r="K6682" i="8"/>
  <c r="K7414" i="8"/>
  <c r="K6877" i="8"/>
  <c r="K8431" i="8"/>
  <c r="K7434" i="8"/>
  <c r="K8083" i="8"/>
  <c r="K8419" i="8"/>
  <c r="K6294" i="8"/>
  <c r="K8323" i="8"/>
  <c r="K8243" i="8"/>
  <c r="K7661" i="8"/>
  <c r="K7942" i="8"/>
  <c r="K6985" i="8"/>
  <c r="K6210" i="8"/>
  <c r="K8094" i="8"/>
  <c r="K8422" i="8"/>
  <c r="K6130" i="8"/>
  <c r="K6789" i="8"/>
  <c r="L6789" i="8" s="1"/>
  <c r="K8613" i="8"/>
  <c r="K8503" i="8"/>
  <c r="K7668" i="8"/>
  <c r="K7298" i="8"/>
  <c r="K6575" i="8"/>
  <c r="L6576" i="8" s="1"/>
  <c r="K8535" i="8"/>
  <c r="K7968" i="8"/>
  <c r="K8469" i="8"/>
  <c r="K7827" i="8"/>
  <c r="K6590" i="8"/>
  <c r="K7689" i="8"/>
  <c r="K7053" i="8"/>
  <c r="K6357" i="8"/>
  <c r="K8370" i="8"/>
  <c r="K8088" i="8"/>
  <c r="K7390" i="8"/>
  <c r="K7658" i="8"/>
  <c r="K7446" i="8"/>
  <c r="K7824" i="8"/>
  <c r="K8606" i="8"/>
  <c r="K7330" i="8"/>
  <c r="K6339" i="8"/>
  <c r="K6763" i="8"/>
  <c r="K6562" i="8"/>
  <c r="K7306" i="8"/>
  <c r="K7774" i="8"/>
  <c r="K8254" i="8"/>
  <c r="K7721" i="8"/>
  <c r="K5938" i="8"/>
  <c r="K6595" i="8"/>
  <c r="K7765" i="8"/>
  <c r="K7997" i="8"/>
  <c r="K7212" i="8"/>
  <c r="K8636" i="8"/>
  <c r="K7599" i="8"/>
  <c r="K7518" i="8"/>
  <c r="K7699" i="8"/>
  <c r="K7927" i="8"/>
  <c r="K7609" i="8"/>
  <c r="K6292" i="8"/>
  <c r="K7432" i="8"/>
  <c r="K7975" i="8"/>
  <c r="K7430" i="8"/>
  <c r="K8247" i="8"/>
  <c r="K7135" i="8"/>
  <c r="K5870" i="8"/>
  <c r="K6280" i="8"/>
  <c r="K8568" i="8"/>
  <c r="K5899" i="8"/>
  <c r="K7704" i="8"/>
  <c r="K7481" i="8"/>
  <c r="K6701" i="8"/>
  <c r="L6701" i="8" s="1"/>
  <c r="K8574" i="8"/>
  <c r="K6658" i="8"/>
  <c r="K7582" i="8"/>
  <c r="K6006" i="8"/>
  <c r="K8052" i="8"/>
  <c r="K7478" i="8"/>
  <c r="K6247" i="8"/>
  <c r="K8511" i="8"/>
  <c r="K6600" i="8"/>
  <c r="K7612" i="8"/>
  <c r="K6793" i="8"/>
  <c r="K6284" i="8"/>
  <c r="K7396" i="8"/>
  <c r="K8263" i="8"/>
  <c r="K6766" i="8"/>
  <c r="K6147" i="8"/>
  <c r="K6514" i="8"/>
  <c r="K7351" i="8"/>
  <c r="K8079" i="8"/>
  <c r="K7833" i="8"/>
  <c r="K7793" i="8"/>
  <c r="K7117" i="8"/>
  <c r="K7631" i="8"/>
  <c r="K5946" i="8"/>
  <c r="K8427" i="8"/>
  <c r="K8006" i="8"/>
  <c r="K5999" i="8"/>
  <c r="K7000" i="8"/>
  <c r="K6508" i="8"/>
  <c r="K8118" i="8"/>
  <c r="K7577" i="8"/>
  <c r="K5892" i="8"/>
  <c r="K5898" i="8"/>
  <c r="K6388" i="8"/>
  <c r="K6582" i="8"/>
  <c r="K6273" i="8"/>
  <c r="L6274" i="8" s="1"/>
  <c r="K6480" i="8"/>
  <c r="K7228" i="8"/>
  <c r="K6088" i="8"/>
  <c r="K7838" i="8"/>
  <c r="K6864" i="8"/>
  <c r="K7355" i="8"/>
  <c r="K7214" i="8"/>
  <c r="K5987" i="8"/>
  <c r="K6084" i="8"/>
  <c r="K7499" i="8"/>
  <c r="K8437" i="8"/>
  <c r="K6686" i="8"/>
  <c r="K6677" i="8"/>
  <c r="K7467" i="8"/>
  <c r="K8368" i="8"/>
  <c r="K8327" i="8"/>
  <c r="K8386" i="8"/>
  <c r="L8386" i="8" s="1"/>
  <c r="K7988" i="8"/>
  <c r="K7494" i="8"/>
  <c r="K7816" i="8"/>
  <c r="K7358" i="8"/>
  <c r="K6076" i="8"/>
  <c r="K6400" i="8"/>
  <c r="K7288" i="8"/>
  <c r="K6878" i="8"/>
  <c r="L6878" i="8" s="1"/>
  <c r="K6060" i="8"/>
  <c r="K7588" i="8"/>
  <c r="K7895" i="8"/>
  <c r="K7642" i="8"/>
  <c r="K7128" i="8"/>
  <c r="L7128" i="8" s="1"/>
  <c r="K5971" i="8"/>
  <c r="K8319" i="8"/>
  <c r="K6518" i="8"/>
  <c r="K6949" i="8"/>
  <c r="K8637" i="8"/>
  <c r="K5945" i="8"/>
  <c r="K5908" i="8"/>
  <c r="K8278" i="8"/>
  <c r="K6826" i="8"/>
  <c r="K6851" i="8"/>
  <c r="K6296" i="8"/>
  <c r="K6079" i="8"/>
  <c r="K8097" i="8"/>
  <c r="K7038" i="8"/>
  <c r="K7783" i="8"/>
  <c r="K7211" i="8"/>
  <c r="K8172" i="8"/>
  <c r="K8490" i="8"/>
  <c r="K7268" i="8"/>
  <c r="K7291" i="8"/>
  <c r="K8313" i="8"/>
  <c r="K6589" i="8"/>
  <c r="K7373" i="8"/>
  <c r="K6641" i="8"/>
  <c r="K6688" i="8"/>
  <c r="K6806" i="8"/>
  <c r="K6653" i="8"/>
  <c r="K6758" i="8"/>
  <c r="K7092" i="8"/>
  <c r="K8230" i="8"/>
  <c r="K7452" i="8"/>
  <c r="K8514" i="8"/>
  <c r="K7585" i="8"/>
  <c r="K7071" i="8"/>
  <c r="K7299" i="8"/>
  <c r="K6193" i="8"/>
  <c r="K8507" i="8"/>
  <c r="K6921" i="8"/>
  <c r="K8190" i="8"/>
  <c r="K6904" i="8"/>
  <c r="L6904" i="8" s="1"/>
  <c r="K7509" i="8"/>
  <c r="K8233" i="8"/>
  <c r="K6958" i="8"/>
  <c r="K7208" i="8"/>
  <c r="K7423" i="8"/>
  <c r="K6259" i="8"/>
  <c r="K7650" i="8"/>
  <c r="K8454" i="8"/>
  <c r="K8227" i="8"/>
  <c r="K8209" i="8"/>
  <c r="K7244" i="8"/>
  <c r="K6004" i="8"/>
  <c r="K8219" i="8"/>
  <c r="K7410" i="8"/>
  <c r="K6142" i="8"/>
  <c r="K8274" i="8"/>
  <c r="K7996" i="8"/>
  <c r="K8273" i="8"/>
  <c r="K6753" i="8"/>
  <c r="K7406" i="8"/>
  <c r="K6180" i="8"/>
  <c r="K6926" i="8"/>
  <c r="K5904" i="8"/>
  <c r="K6212" i="8"/>
  <c r="K7980" i="8"/>
  <c r="K8177" i="8"/>
  <c r="K8626" i="8"/>
  <c r="K6350" i="8"/>
  <c r="K7070" i="8"/>
  <c r="K6146" i="8"/>
  <c r="K7716" i="8"/>
  <c r="K7908" i="8"/>
  <c r="K7001" i="8"/>
  <c r="K6308" i="8"/>
  <c r="K6475" i="8"/>
  <c r="K6502" i="8"/>
  <c r="K5912" i="8"/>
  <c r="K8362" i="8"/>
  <c r="K7233" i="8"/>
  <c r="L7234" i="8" s="1"/>
  <c r="K6961" i="8"/>
  <c r="K7897" i="8"/>
  <c r="K6119" i="8"/>
  <c r="K7622" i="8"/>
  <c r="K6535" i="8"/>
  <c r="K7417" i="8"/>
  <c r="K7116" i="8"/>
  <c r="K7517" i="8"/>
  <c r="K6159" i="8"/>
  <c r="K8595" i="8"/>
  <c r="K7540" i="8"/>
  <c r="K6314" i="8"/>
  <c r="K6463" i="8"/>
  <c r="K8624" i="8"/>
  <c r="K8191" i="8"/>
  <c r="K7835" i="8"/>
  <c r="L7836" i="8" s="1"/>
  <c r="K7731" i="8"/>
  <c r="K7400" i="8"/>
  <c r="K7654" i="8"/>
  <c r="K8341" i="8"/>
  <c r="K6999" i="8"/>
  <c r="K6231" i="8"/>
  <c r="K6724" i="8"/>
  <c r="K6515" i="8"/>
  <c r="L6515" i="8" s="1"/>
  <c r="K7747" i="8"/>
  <c r="K6947" i="8"/>
  <c r="K8504" i="8"/>
  <c r="K7723" i="8"/>
  <c r="K5865" i="8"/>
  <c r="K6194" i="8"/>
  <c r="K8288" i="8"/>
  <c r="K7068" i="8"/>
  <c r="K8357" i="8"/>
  <c r="K6232" i="8"/>
  <c r="K6257" i="8"/>
  <c r="K7564" i="8"/>
  <c r="K7756" i="8"/>
  <c r="K7945" i="8"/>
  <c r="K8332" i="8"/>
  <c r="K7684" i="8"/>
  <c r="K6443" i="8"/>
  <c r="K7401" i="8"/>
  <c r="K7792" i="8"/>
  <c r="K8207" i="8"/>
  <c r="K8500" i="8"/>
  <c r="K6113" i="8"/>
  <c r="K7215" i="8"/>
  <c r="K8122" i="8"/>
  <c r="K6300" i="8"/>
  <c r="K8272" i="8"/>
  <c r="K6746" i="8"/>
  <c r="K6047" i="8"/>
  <c r="K7216" i="8"/>
  <c r="K5989" i="8"/>
  <c r="K8289" i="8"/>
  <c r="L8289" i="8" s="1"/>
  <c r="K7170" i="8"/>
  <c r="K6773" i="8"/>
  <c r="K5966" i="8"/>
  <c r="K8364" i="8"/>
  <c r="K7464" i="8"/>
  <c r="K6965" i="8"/>
  <c r="K7473" i="8"/>
  <c r="K7581" i="8"/>
  <c r="K6371" i="8"/>
  <c r="L6372" i="8" s="1"/>
  <c r="K6242" i="8"/>
  <c r="K8258" i="8"/>
  <c r="K8213" i="8"/>
  <c r="K6432" i="8"/>
  <c r="K7419" i="8"/>
  <c r="K7459" i="8"/>
  <c r="K7847" i="8"/>
  <c r="K6998" i="8"/>
  <c r="K5927" i="8"/>
  <c r="K7046" i="8"/>
  <c r="K6833" i="8"/>
  <c r="K7712" i="8"/>
  <c r="K6928" i="8"/>
  <c r="K7349" i="8"/>
  <c r="K7543" i="8"/>
  <c r="K7126" i="8"/>
  <c r="K8086" i="8"/>
  <c r="K8322" i="8"/>
  <c r="K7883" i="8"/>
  <c r="K8156" i="8"/>
  <c r="K7376" i="8"/>
  <c r="K7918" i="8"/>
  <c r="K7209" i="8"/>
  <c r="K6240" i="8"/>
  <c r="K7944" i="8"/>
  <c r="K6054" i="8"/>
  <c r="K7562" i="8"/>
  <c r="K7335" i="8"/>
  <c r="K7166" i="8"/>
  <c r="K8428" i="8"/>
  <c r="K7881" i="8"/>
  <c r="K8543" i="8"/>
  <c r="K7549" i="8"/>
  <c r="K8489" i="8"/>
  <c r="K8520" i="8"/>
  <c r="K6289" i="8"/>
  <c r="K6124" i="8"/>
  <c r="K8307" i="8"/>
  <c r="K7206" i="8"/>
  <c r="K7413" i="8"/>
  <c r="K5975" i="8"/>
  <c r="K6234" i="8"/>
  <c r="K8102" i="8"/>
  <c r="K8470" i="8"/>
  <c r="K6464" i="8"/>
  <c r="K6256" i="8"/>
  <c r="K6338" i="8"/>
  <c r="K6057" i="8"/>
  <c r="K8481" i="8"/>
  <c r="K7919" i="8"/>
  <c r="K6954" i="8"/>
  <c r="K6101" i="8"/>
  <c r="K6936" i="8"/>
  <c r="K7791" i="8"/>
  <c r="K7932" i="8"/>
  <c r="L7932" i="8" s="1"/>
  <c r="K6568" i="8"/>
  <c r="K7675" i="8"/>
  <c r="K8113" i="8"/>
  <c r="K7185" i="8"/>
  <c r="K8029" i="8"/>
  <c r="K8041" i="8"/>
  <c r="K8072" i="8"/>
  <c r="K8529" i="8"/>
  <c r="K7687" i="8"/>
  <c r="K6133" i="8"/>
  <c r="K7090" i="8"/>
  <c r="K7274" i="8"/>
  <c r="K8554" i="8"/>
  <c r="K6456" i="8"/>
  <c r="K7428" i="8"/>
  <c r="K8654" i="8"/>
  <c r="K6832" i="8"/>
  <c r="K7402" i="8"/>
  <c r="K6689" i="8"/>
  <c r="K7015" i="8"/>
  <c r="K7356" i="8"/>
  <c r="K7189" i="8"/>
  <c r="K8076" i="8"/>
  <c r="K6313" i="8"/>
  <c r="K8110" i="8"/>
  <c r="K6082" i="8"/>
  <c r="K8541" i="8"/>
  <c r="K7484" i="8"/>
  <c r="K6863" i="8"/>
  <c r="K6757" i="8"/>
  <c r="K5888" i="8"/>
  <c r="K6754" i="8"/>
  <c r="K5998" i="8"/>
  <c r="K8048" i="8"/>
  <c r="K7915" i="8"/>
  <c r="K7040" i="8"/>
  <c r="K7420" i="8"/>
  <c r="K7811" i="8"/>
  <c r="K7289" i="8"/>
  <c r="K8281" i="8"/>
  <c r="K8345" i="8"/>
  <c r="K7440" i="8"/>
  <c r="K6521" i="8"/>
  <c r="K8523" i="8"/>
  <c r="K8087" i="8"/>
  <c r="K6787" i="8"/>
  <c r="K6550" i="8"/>
  <c r="K8605" i="8"/>
  <c r="K6869" i="8"/>
  <c r="K7424" i="8"/>
  <c r="K6484" i="8"/>
  <c r="K7081" i="8"/>
  <c r="K7751" i="8"/>
  <c r="K7665" i="8"/>
  <c r="K7924" i="8"/>
  <c r="K6150" i="8"/>
  <c r="K6538" i="8"/>
  <c r="K7171" i="8"/>
  <c r="K8465" i="8"/>
  <c r="K7963" i="8"/>
  <c r="K6507" i="8"/>
  <c r="K6176" i="8"/>
  <c r="K7453" i="8"/>
  <c r="K8068" i="8"/>
  <c r="K6195" i="8"/>
  <c r="K7009" i="8"/>
  <c r="K7325" i="8"/>
  <c r="K6879" i="8"/>
  <c r="K8601" i="8"/>
  <c r="K7790" i="8"/>
  <c r="K7596" i="8"/>
  <c r="K7329" i="8"/>
  <c r="K6613" i="8"/>
  <c r="K8174" i="8"/>
  <c r="K6219" i="8"/>
  <c r="K8215" i="8"/>
  <c r="K8480" i="8"/>
  <c r="K6908" i="8"/>
  <c r="K7386" i="8"/>
  <c r="K5948" i="8"/>
  <c r="K7559" i="8"/>
  <c r="K6301" i="8"/>
  <c r="K6522" i="8"/>
  <c r="K7027" i="8"/>
  <c r="K6578" i="8"/>
  <c r="K6131" i="8"/>
  <c r="K8009" i="8"/>
  <c r="L8009" i="8" s="1"/>
  <c r="K7983" i="8"/>
  <c r="K7706" i="8"/>
  <c r="K8363" i="8"/>
  <c r="K6093" i="8"/>
  <c r="K7682" i="8"/>
  <c r="K8597" i="8"/>
  <c r="K8401" i="8"/>
  <c r="K7822" i="8"/>
  <c r="K7366" i="8"/>
  <c r="L7367" i="8" s="1"/>
  <c r="K7112" i="8"/>
  <c r="K6941" i="8"/>
  <c r="K8075" i="8"/>
  <c r="K7965" i="8"/>
  <c r="K6946" i="8"/>
  <c r="K5973" i="8"/>
  <c r="K6810" i="8"/>
  <c r="K6868" i="8"/>
  <c r="K8105" i="8"/>
  <c r="K7843" i="8"/>
  <c r="K8295" i="8"/>
  <c r="L8295" i="8" s="1"/>
  <c r="K6095" i="8"/>
  <c r="K8602" i="8"/>
  <c r="K8592" i="8"/>
  <c r="K7806" i="8"/>
  <c r="K7553" i="8"/>
  <c r="K7140" i="8"/>
  <c r="K8526" i="8"/>
  <c r="K7971" i="8"/>
  <c r="K7782" i="8"/>
  <c r="K6679" i="8"/>
  <c r="K6971" i="8"/>
  <c r="K5994" i="8"/>
  <c r="K6876" i="8"/>
  <c r="K8374" i="8"/>
  <c r="K7878" i="8"/>
  <c r="K7842" i="8"/>
  <c r="K7394" i="8"/>
  <c r="K8650" i="8"/>
  <c r="K7937" i="8"/>
  <c r="L7938" i="8" s="1"/>
  <c r="K6645" i="8"/>
  <c r="K6836" i="8"/>
  <c r="K7383" i="8"/>
  <c r="K7584" i="8"/>
  <c r="K6629" i="8"/>
  <c r="K7014" i="8"/>
  <c r="K7075" i="8"/>
  <c r="K7840" i="8"/>
  <c r="K8603" i="8"/>
  <c r="K7139" i="8"/>
  <c r="K6884" i="8"/>
  <c r="K7571" i="8"/>
  <c r="K6439" i="8"/>
  <c r="K6178" i="8"/>
  <c r="K8103" i="8"/>
  <c r="K6931" i="8"/>
  <c r="K7555" i="8"/>
  <c r="K8197" i="8"/>
  <c r="K6137" i="8"/>
  <c r="K7119" i="8"/>
  <c r="K5931" i="8"/>
  <c r="K8421" i="8"/>
  <c r="K7141" i="8"/>
  <c r="K6704" i="8"/>
  <c r="K8302" i="8"/>
  <c r="K6608" i="8"/>
  <c r="K8540" i="8"/>
  <c r="K7219" i="8"/>
  <c r="K6356" i="8"/>
  <c r="K7236" i="8"/>
  <c r="K7694" i="8"/>
  <c r="L7694" i="8" s="1"/>
  <c r="K7227" i="8"/>
  <c r="K6929" i="8"/>
  <c r="L6930" i="8" s="1"/>
  <c r="K7022" i="8"/>
  <c r="K6127" i="8"/>
  <c r="K6618" i="8"/>
  <c r="K7245" i="8"/>
  <c r="K7243" i="8"/>
  <c r="K7701" i="8"/>
  <c r="K8349" i="8"/>
  <c r="K8275" i="8"/>
  <c r="K7302" i="8"/>
  <c r="K8265" i="8"/>
  <c r="K6907" i="8"/>
  <c r="K6024" i="8"/>
  <c r="K6674" i="8"/>
  <c r="L6674" i="8" s="1"/>
  <c r="K8141" i="8"/>
  <c r="K7634" i="8"/>
  <c r="K5982" i="8"/>
  <c r="K7624" i="8"/>
  <c r="K7688" i="8"/>
  <c r="L7688" i="8" s="1"/>
  <c r="K8183" i="8"/>
  <c r="K8352" i="8"/>
  <c r="K6510" i="8"/>
  <c r="K7360" i="8"/>
  <c r="K7501" i="8"/>
  <c r="K8325" i="8"/>
  <c r="K7213" i="8"/>
  <c r="K8002" i="8"/>
  <c r="K7523" i="8"/>
  <c r="K5984" i="8"/>
  <c r="K6097" i="8"/>
  <c r="K5957" i="8"/>
  <c r="K7749" i="8"/>
  <c r="K8340" i="8"/>
  <c r="K8573" i="8"/>
  <c r="K7283" i="8"/>
  <c r="K6104" i="8"/>
  <c r="K6537" i="8"/>
  <c r="K8330" i="8"/>
  <c r="K8228" i="8"/>
  <c r="K7226" i="8"/>
  <c r="K7292" i="8"/>
  <c r="K7566" i="8"/>
  <c r="K7175" i="8"/>
  <c r="K8201" i="8"/>
  <c r="K6351" i="8"/>
  <c r="K6760" i="8"/>
  <c r="K7443" i="8"/>
  <c r="K8478" i="8"/>
  <c r="K8407" i="8"/>
  <c r="K7444" i="8"/>
  <c r="L7445" i="8" s="1"/>
  <c r="K8279" i="8"/>
  <c r="K7769" i="8"/>
  <c r="K7705" i="8"/>
  <c r="K7764" i="8"/>
  <c r="K7280" i="8"/>
  <c r="K6377" i="8"/>
  <c r="K7629" i="8"/>
  <c r="K7422" i="8"/>
  <c r="K8167" i="8"/>
  <c r="K8246" i="8"/>
  <c r="K6144" i="8"/>
  <c r="K6574" i="8"/>
  <c r="K6691" i="8"/>
  <c r="K6422" i="8"/>
  <c r="K5924" i="8"/>
  <c r="K6919" i="8"/>
  <c r="K7753" i="8"/>
  <c r="K7872" i="8"/>
  <c r="K6620" i="8"/>
  <c r="K8634" i="8"/>
  <c r="K6427" i="8"/>
  <c r="K7876" i="8"/>
  <c r="K7249" i="8"/>
  <c r="K8185" i="8"/>
  <c r="K7448" i="8"/>
  <c r="K6196" i="8"/>
  <c r="K7163" i="8"/>
  <c r="K7259" i="8"/>
  <c r="K7685" i="8"/>
  <c r="K7803" i="8"/>
  <c r="K6555" i="8"/>
  <c r="K6287" i="8"/>
  <c r="K7720" i="8"/>
  <c r="K8371" i="8"/>
  <c r="K6132" i="8"/>
  <c r="K6774" i="8"/>
  <c r="K8242" i="8"/>
  <c r="K6812" i="8"/>
  <c r="K6037" i="8"/>
  <c r="K7118" i="8"/>
  <c r="K7966" i="8"/>
  <c r="K7735" i="8"/>
  <c r="K6164" i="8"/>
  <c r="K7906" i="8"/>
  <c r="K8264" i="8"/>
  <c r="K8240" i="8"/>
  <c r="K6726" i="8"/>
  <c r="K6771" i="8"/>
  <c r="K6914" i="8"/>
  <c r="K8014" i="8"/>
  <c r="K8084" i="8"/>
  <c r="K6675" i="8"/>
  <c r="K5950" i="8"/>
  <c r="K8161" i="8"/>
  <c r="K6544" i="8"/>
  <c r="K7353" i="8"/>
  <c r="K6077" i="8"/>
  <c r="K8305" i="8"/>
  <c r="K7900" i="8"/>
  <c r="K7940" i="8"/>
  <c r="K7240" i="8"/>
  <c r="K8257" i="8"/>
  <c r="K7542" i="8"/>
  <c r="K7207" i="8"/>
  <c r="L7207" i="8" s="1"/>
  <c r="K7859" i="8"/>
  <c r="K7786" i="8"/>
  <c r="K6148" i="8"/>
  <c r="K5890" i="8"/>
  <c r="K5889" i="8"/>
  <c r="K8527" i="8"/>
  <c r="K7974" i="8"/>
  <c r="K7798" i="8"/>
  <c r="K8304" i="8"/>
  <c r="K8539" i="8"/>
  <c r="K7282" i="8"/>
  <c r="K8290" i="8"/>
  <c r="K7065" i="8"/>
  <c r="K6209" i="8"/>
  <c r="L6209" i="8" s="1"/>
  <c r="K8353" i="8"/>
  <c r="K7409" i="8"/>
  <c r="L7410" i="8" s="1"/>
  <c r="K6885" i="8"/>
  <c r="L6885" i="8" s="1"/>
  <c r="K7545" i="8"/>
  <c r="K8555" i="8"/>
  <c r="K6751" i="8"/>
  <c r="L6751" i="8" s="1"/>
  <c r="K6993" i="8"/>
  <c r="K7044" i="8"/>
  <c r="K8046" i="8"/>
  <c r="K7789" i="8"/>
  <c r="K6650" i="8"/>
  <c r="K5861" i="8"/>
  <c r="K7476" i="8"/>
  <c r="K6764" i="8"/>
  <c r="K7621" i="8"/>
  <c r="K6842" i="8"/>
  <c r="K6573" i="8"/>
  <c r="K7627" i="8"/>
  <c r="K8244" i="8"/>
  <c r="L8245" i="8" s="1"/>
  <c r="K7006" i="8"/>
  <c r="K7795" i="8"/>
  <c r="K6699" i="8"/>
  <c r="K6707" i="8"/>
  <c r="K7662" i="8"/>
  <c r="K8591" i="8"/>
  <c r="K8615" i="8"/>
  <c r="K7862" i="8"/>
  <c r="K8234" i="8"/>
  <c r="K6843" i="8"/>
  <c r="K7159" i="8"/>
  <c r="K8044" i="8"/>
  <c r="K6251" i="8"/>
  <c r="K7010" i="8"/>
  <c r="K6014" i="8"/>
  <c r="K8152" i="8"/>
  <c r="K7736" i="8"/>
  <c r="K6408" i="8"/>
  <c r="K6227" i="8"/>
  <c r="K6530" i="8"/>
  <c r="K7321" i="8"/>
  <c r="K7973" i="8"/>
  <c r="K6781" i="8"/>
  <c r="K6721" i="8"/>
  <c r="K7048" i="8"/>
  <c r="K8415" i="8"/>
  <c r="K7663" i="8"/>
  <c r="K7451" i="8"/>
  <c r="K7122" i="8"/>
  <c r="K8530" i="8"/>
  <c r="K7526" i="8"/>
  <c r="K7487" i="8"/>
  <c r="K7757" i="8"/>
  <c r="K7742" i="8"/>
  <c r="K8512" i="8"/>
  <c r="K8107" i="8"/>
  <c r="K6834" i="8"/>
  <c r="K7744" i="8"/>
  <c r="L7745" i="8" s="1"/>
  <c r="K8533" i="8"/>
  <c r="K6997" i="8"/>
  <c r="K8301" i="8"/>
  <c r="K7091" i="8"/>
  <c r="L7091" i="8" s="1"/>
  <c r="K5863" i="8"/>
  <c r="K6516" i="8"/>
  <c r="K8316" i="8"/>
  <c r="K7916" i="8"/>
  <c r="K8035" i="8"/>
  <c r="K5894" i="8"/>
  <c r="K8354" i="8"/>
  <c r="K6063" i="8"/>
  <c r="K7252" i="8"/>
  <c r="K7892" i="8"/>
  <c r="K8090" i="8"/>
  <c r="K7970" i="8"/>
  <c r="K8140" i="8"/>
  <c r="K7218" i="8"/>
  <c r="K7132" i="8"/>
  <c r="K6915" i="8"/>
  <c r="K6604" i="8"/>
  <c r="K7379" i="8"/>
  <c r="K6636" i="8"/>
  <c r="K6266" i="8"/>
  <c r="K7317" i="8"/>
  <c r="K6167" i="8"/>
  <c r="K7439" i="8"/>
  <c r="K7546" i="8"/>
  <c r="K6491" i="8"/>
  <c r="K7361" i="8"/>
  <c r="K8232" i="8"/>
  <c r="K6355" i="8"/>
  <c r="K8430" i="8"/>
  <c r="K8176" i="8"/>
  <c r="K6944" i="8"/>
  <c r="L6944" i="8" s="1"/>
  <c r="K6939" i="8"/>
  <c r="K6813" i="8"/>
  <c r="K6656" i="8"/>
  <c r="K8255" i="8"/>
  <c r="K6182" i="8"/>
  <c r="K6383" i="8"/>
  <c r="K8566" i="8"/>
  <c r="K8312" i="8"/>
  <c r="K8208" i="8"/>
  <c r="K6683" i="8"/>
  <c r="K7760" i="8"/>
  <c r="K7222" i="8"/>
  <c r="K7989" i="8"/>
  <c r="K6727" i="8"/>
  <c r="K8519" i="8"/>
  <c r="K8466" i="8"/>
  <c r="K8159" i="8"/>
  <c r="K7709" i="8"/>
  <c r="K7205" i="8"/>
  <c r="K6655" i="8"/>
  <c r="K8231" i="8"/>
  <c r="K8111" i="8"/>
  <c r="K8200" i="8"/>
  <c r="K8579" i="8"/>
  <c r="K8548" i="8"/>
  <c r="K7472" i="8"/>
  <c r="K7587" i="8"/>
  <c r="K7277" i="8"/>
  <c r="K7763" i="8"/>
  <c r="K7551" i="8"/>
  <c r="K6643" i="8"/>
  <c r="K7698" i="8"/>
  <c r="K6050" i="8"/>
  <c r="K7438" i="8"/>
  <c r="K5895" i="8"/>
  <c r="K5953" i="8"/>
  <c r="K7021" i="8"/>
  <c r="K7131" i="8"/>
  <c r="K6712" i="8"/>
  <c r="K6786" i="8"/>
  <c r="K7223" i="8"/>
  <c r="K7043" i="8"/>
  <c r="K8442" i="8"/>
  <c r="K7630" i="8"/>
  <c r="K7605" i="8"/>
  <c r="K6010" i="8"/>
  <c r="K8409" i="8"/>
  <c r="K7815" i="8"/>
  <c r="K5961" i="8"/>
  <c r="K8091" i="8"/>
  <c r="K6151" i="8"/>
  <c r="K7404" i="8"/>
  <c r="K8276" i="8"/>
  <c r="K6827" i="8"/>
  <c r="K8099" i="8"/>
  <c r="L8100" i="8" s="1"/>
  <c r="K6406" i="8"/>
  <c r="K6534" i="8"/>
  <c r="K7909" i="8"/>
  <c r="K8296" i="8"/>
  <c r="K6382" i="8"/>
  <c r="K7290" i="8"/>
  <c r="K8486" i="8"/>
  <c r="K7678" i="8"/>
  <c r="K6030" i="8"/>
  <c r="K7967" i="8"/>
  <c r="K7850" i="8"/>
  <c r="K8389" i="8"/>
  <c r="K6042" i="8"/>
  <c r="K7286" i="8"/>
  <c r="K7041" i="8"/>
  <c r="K8193" i="8"/>
  <c r="K7912" i="8"/>
  <c r="K6662" i="8"/>
  <c r="K8124" i="8"/>
  <c r="K6177" i="8"/>
  <c r="K7397" i="8"/>
  <c r="K7364" i="8"/>
  <c r="K6964" i="8"/>
  <c r="K6211" i="8"/>
  <c r="K8018" i="8"/>
  <c r="K6581" i="8"/>
  <c r="K7681" i="8"/>
  <c r="K8043" i="8"/>
  <c r="K8182" i="8"/>
  <c r="K5932" i="8"/>
  <c r="K6792" i="8"/>
  <c r="K6412" i="8"/>
  <c r="K7253" i="8"/>
  <c r="K6718" i="8"/>
  <c r="K6767" i="8"/>
  <c r="K6094" i="8"/>
  <c r="K8638" i="8"/>
  <c r="K7903" i="8"/>
  <c r="K7750" i="8"/>
  <c r="K7030" i="8"/>
  <c r="K6293" i="8"/>
  <c r="K6245" i="8"/>
  <c r="K7466" i="8"/>
  <c r="K8192" i="8"/>
  <c r="K7350" i="8"/>
  <c r="K8060" i="8"/>
  <c r="K6106" i="8"/>
  <c r="L6106" i="8" s="1"/>
  <c r="K5979" i="8"/>
  <c r="L5980" i="8" s="1"/>
  <c r="K8004" i="8"/>
  <c r="K7797" i="8"/>
  <c r="K5996" i="8"/>
  <c r="K6191" i="8"/>
  <c r="K8611" i="8"/>
  <c r="K8377" i="8"/>
  <c r="K7725" i="8"/>
  <c r="K6692" i="8"/>
  <c r="K6825" i="8"/>
  <c r="K7049" i="8"/>
  <c r="K7455" i="8"/>
  <c r="K5944" i="8"/>
  <c r="K6214" i="8"/>
  <c r="K5941" i="8"/>
  <c r="K8131" i="8"/>
  <c r="K6523" i="8"/>
  <c r="K8559" i="8"/>
  <c r="K7064" i="8"/>
  <c r="K7664" i="8"/>
  <c r="L7664" i="8" s="1"/>
  <c r="K7785" i="8"/>
  <c r="K8280" i="8"/>
  <c r="K7844" i="8"/>
  <c r="K8483" i="8"/>
  <c r="K6051" i="8"/>
  <c r="K6058" i="8"/>
  <c r="K6809" i="8"/>
  <c r="K7313" i="8"/>
  <c r="K6520" i="8"/>
  <c r="K6265" i="8"/>
  <c r="K6281" i="8"/>
  <c r="K8372" i="8"/>
  <c r="K6237" i="8"/>
  <c r="K8321" i="8"/>
  <c r="K5884" i="8"/>
  <c r="K8426" i="8"/>
  <c r="K6238" i="8"/>
  <c r="K7812" i="8"/>
  <c r="L7812" i="8" s="1"/>
  <c r="K6011" i="8"/>
  <c r="K6467" i="8"/>
  <c r="K7431" i="8"/>
  <c r="K7247" i="8"/>
  <c r="K5878" i="8"/>
  <c r="K6250" i="8"/>
  <c r="K6048" i="8"/>
  <c r="L6048" i="8" s="1"/>
  <c r="K7153" i="8"/>
  <c r="K7643" i="8"/>
  <c r="K7547" i="8"/>
  <c r="K8471" i="8"/>
  <c r="K6217" i="8"/>
  <c r="K6413" i="8"/>
  <c r="K7123" i="8"/>
  <c r="K7310" i="8"/>
  <c r="K7498" i="8"/>
  <c r="K6728" i="8"/>
  <c r="K7193" i="8"/>
  <c r="K8036" i="8"/>
  <c r="K6285" i="8"/>
  <c r="K6171" i="8"/>
  <c r="K8022" i="8"/>
  <c r="K8331" i="8"/>
  <c r="K7645" i="8"/>
  <c r="K7136" i="8"/>
  <c r="K8271" i="8"/>
  <c r="K6697" i="8"/>
  <c r="K7174" i="8"/>
  <c r="K7902" i="8"/>
  <c r="K6554" i="8"/>
  <c r="K8133" i="8"/>
  <c r="K6118" i="8"/>
  <c r="K7733" i="8"/>
  <c r="L7733" i="8" s="1"/>
  <c r="K6299" i="8"/>
  <c r="K8109" i="8"/>
  <c r="L8109" i="8" s="1"/>
  <c r="K6005" i="8"/>
  <c r="K6917" i="8"/>
  <c r="K8039" i="8"/>
  <c r="K6331" i="8"/>
  <c r="K5964" i="8"/>
  <c r="K7017" i="8"/>
  <c r="K6619" i="8"/>
  <c r="K6222" i="8"/>
  <c r="L6222" i="8" s="1"/>
  <c r="K8269" i="8"/>
  <c r="K7311" i="8"/>
  <c r="K8451" i="8"/>
  <c r="K7568" i="8"/>
  <c r="K8241" i="8"/>
  <c r="L8241" i="8" s="1"/>
  <c r="K6452" i="8"/>
  <c r="K7922" i="8"/>
  <c r="K7474" i="8"/>
  <c r="K6025" i="8"/>
  <c r="K6034" i="8"/>
  <c r="K7460" i="8"/>
  <c r="K6733" i="8"/>
  <c r="K6156" i="8"/>
  <c r="K7820" i="8"/>
  <c r="L7820" i="8" s="1"/>
  <c r="K8622" i="8"/>
  <c r="K7600" i="8"/>
  <c r="K7636" i="8"/>
  <c r="K6978" i="8"/>
  <c r="K8572" i="8"/>
  <c r="K7579" i="8"/>
  <c r="K7858" i="8"/>
  <c r="K7910" i="8"/>
  <c r="K8073" i="8"/>
  <c r="K6638" i="8"/>
  <c r="K6957" i="8"/>
  <c r="K8023" i="8"/>
  <c r="K7608" i="8"/>
  <c r="K6902" i="8"/>
  <c r="K6795" i="8"/>
  <c r="K8656" i="8"/>
  <c r="K6031" i="8"/>
  <c r="K8567" i="8"/>
  <c r="L8567" i="8" s="1"/>
  <c r="K7544" i="8"/>
  <c r="K6533" i="8"/>
  <c r="K7655" i="8"/>
  <c r="K7491" i="8"/>
  <c r="K6875" i="8"/>
  <c r="K7475" i="8"/>
  <c r="K7479" i="8"/>
  <c r="K6706" i="8"/>
  <c r="K6493" i="8"/>
  <c r="K8381" i="8"/>
  <c r="K8403" i="8"/>
  <c r="K7557" i="8"/>
  <c r="K7435" i="8"/>
  <c r="K6241" i="8"/>
  <c r="K7045" i="8"/>
  <c r="K7115" i="8"/>
  <c r="K6630" i="8"/>
  <c r="K7057" i="8"/>
  <c r="K8456" i="8"/>
  <c r="K8180" i="8"/>
  <c r="L8181" i="8" s="1"/>
  <c r="K6702" i="8"/>
  <c r="K6347" i="8"/>
  <c r="K7098" i="8"/>
  <c r="K8343" i="8"/>
  <c r="K7804" i="8"/>
  <c r="K5554" i="8"/>
  <c r="K6487" i="8"/>
  <c r="K7145" i="8"/>
  <c r="K8179" i="8"/>
  <c r="K8641" i="8"/>
  <c r="L8641" i="8" s="1"/>
  <c r="K7702" i="8"/>
  <c r="K7054" i="8"/>
  <c r="K7561" i="8"/>
  <c r="K6053" i="8"/>
  <c r="K8134" i="8"/>
  <c r="K7300" i="8"/>
  <c r="K8067" i="8"/>
  <c r="K7403" i="8"/>
  <c r="K8355" i="8"/>
  <c r="K6424" i="8"/>
  <c r="L6425" i="8" s="1"/>
  <c r="K6979" i="8"/>
  <c r="K8064" i="8"/>
  <c r="K8114" i="8"/>
  <c r="K7660" i="8"/>
  <c r="K8621" i="8"/>
  <c r="K7371" i="8"/>
  <c r="K6651" i="8"/>
  <c r="K7096" i="8"/>
  <c r="K7052" i="8"/>
  <c r="K7920" i="8"/>
  <c r="K6252" i="8"/>
  <c r="K7825" i="8"/>
  <c r="K8395" i="8"/>
  <c r="K8536" i="8"/>
  <c r="K6303" i="8"/>
  <c r="K6552" i="8"/>
  <c r="K6038" i="8"/>
  <c r="K7841" i="8"/>
  <c r="K6632" i="8"/>
  <c r="K7896" i="8"/>
  <c r="K6460" i="8"/>
  <c r="K7990" i="8"/>
  <c r="L7990" i="8" s="1"/>
  <c r="K6158" i="8"/>
  <c r="K7904" i="8"/>
  <c r="K6737" i="8"/>
  <c r="K6325" i="8"/>
  <c r="K6765" i="8"/>
  <c r="L6765" i="8" s="1"/>
  <c r="K6738" i="8"/>
  <c r="K5903" i="8"/>
  <c r="K6740" i="8"/>
  <c r="K8571" i="8"/>
  <c r="K6731" i="8"/>
  <c r="K6652" i="8"/>
  <c r="K5976" i="8"/>
  <c r="K8473" i="8"/>
  <c r="K7848" i="8"/>
  <c r="K7099" i="8"/>
  <c r="K6418" i="8"/>
  <c r="K7272" i="8"/>
  <c r="K7541" i="8"/>
  <c r="K7752" i="8"/>
  <c r="K7891" i="8"/>
  <c r="K6477" i="8"/>
  <c r="L6477" i="8" s="1"/>
  <c r="K8291" i="8"/>
  <c r="K6352" i="8"/>
  <c r="K7981" i="8"/>
  <c r="K7151" i="8"/>
  <c r="K5970" i="8"/>
  <c r="K6841" i="8"/>
  <c r="K7104" i="8"/>
  <c r="K8399" i="8"/>
  <c r="K6393" i="8"/>
  <c r="K6401" i="8"/>
  <c r="K8565" i="8"/>
  <c r="K7516" i="8"/>
  <c r="K6776" i="8"/>
  <c r="L6777" i="8" s="1"/>
  <c r="K6414" i="8"/>
  <c r="K8400" i="8"/>
  <c r="K8210" i="8"/>
  <c r="K6239" i="8"/>
  <c r="K7137" i="8"/>
  <c r="K5909" i="8"/>
  <c r="K8461" i="8"/>
  <c r="K7911" i="8"/>
  <c r="K7416" i="8"/>
  <c r="K7905" i="8"/>
  <c r="K6483" i="8"/>
  <c r="K8066" i="8"/>
  <c r="K7060" i="8"/>
  <c r="K6695" i="8"/>
  <c r="K6820" i="8"/>
  <c r="K8285" i="8"/>
  <c r="K6800" i="8"/>
  <c r="K7011" i="8"/>
  <c r="K6741" i="8"/>
  <c r="K8249" i="8"/>
  <c r="K7399" i="8"/>
  <c r="K5983" i="8"/>
  <c r="L5983" i="8" s="1"/>
  <c r="K6542" i="8"/>
  <c r="K8310" i="8"/>
  <c r="K7692" i="8"/>
  <c r="K7341" i="8"/>
  <c r="K7221" i="8"/>
  <c r="K7002" i="8"/>
  <c r="K8153" i="8"/>
  <c r="K7796" i="8"/>
  <c r="K7889" i="8"/>
  <c r="K6987" i="8"/>
  <c r="K8619" i="8"/>
  <c r="K6628" i="8"/>
  <c r="K6451" i="8"/>
  <c r="K7570" i="8"/>
  <c r="K6790" i="8"/>
  <c r="K7005" i="8"/>
  <c r="K6129" i="8"/>
  <c r="K5910" i="8"/>
  <c r="K7625" i="8"/>
  <c r="K7834" i="8"/>
  <c r="K8644" i="8"/>
  <c r="K6669" i="8"/>
  <c r="K6041" i="8"/>
  <c r="K6967" i="8"/>
  <c r="K6814" i="8"/>
  <c r="K7486" i="8"/>
  <c r="K7078" i="8"/>
  <c r="L7078" i="8" s="1"/>
  <c r="K8135" i="8"/>
  <c r="K6271" i="8"/>
  <c r="L6271" i="8" s="1"/>
  <c r="K7730" i="8"/>
  <c r="K6769" i="8"/>
  <c r="K8387" i="8"/>
  <c r="K8017" i="8"/>
  <c r="K6861" i="8"/>
  <c r="K7470" i="8"/>
  <c r="K8594" i="8"/>
  <c r="K6837" i="8"/>
  <c r="K6622" i="8"/>
  <c r="K8547" i="8"/>
  <c r="K8457" i="8"/>
  <c r="K7823" i="8"/>
  <c r="K6640" i="8"/>
  <c r="K7874" i="8"/>
  <c r="K6032" i="8"/>
  <c r="K8338" i="8"/>
  <c r="K5859" i="8"/>
  <c r="K7552" i="8"/>
  <c r="K6321" i="8"/>
  <c r="K8413" i="8"/>
  <c r="L8413" i="8" s="1"/>
  <c r="K6125" i="8"/>
  <c r="K7946" i="8"/>
  <c r="K6174" i="8"/>
  <c r="K8259" i="8"/>
  <c r="K7447" i="8"/>
  <c r="K6258" i="8"/>
  <c r="K7284" i="8"/>
  <c r="K7198" i="8"/>
  <c r="K8256" i="8"/>
  <c r="K6501" i="8"/>
  <c r="K6933" i="8"/>
  <c r="K6197" i="8"/>
  <c r="K8474" i="8"/>
  <c r="K8262" i="8"/>
  <c r="K7956" i="8"/>
  <c r="K6264" i="8"/>
  <c r="K7767" i="8"/>
  <c r="K6020" i="8"/>
  <c r="K7957" i="8"/>
  <c r="K7101" i="8"/>
  <c r="K5967" i="8"/>
  <c r="K8129" i="8"/>
  <c r="K6481" i="8"/>
  <c r="K7483" i="8"/>
  <c r="K6440" i="8"/>
  <c r="K8398" i="8"/>
  <c r="K8137" i="8"/>
  <c r="K6453" i="8"/>
  <c r="K5858" i="8"/>
  <c r="K7165" i="8"/>
  <c r="K8411" i="8"/>
  <c r="K7952" i="8"/>
  <c r="L7953" i="8" s="1"/>
  <c r="K7677" i="8"/>
  <c r="K6021" i="8"/>
  <c r="K7322" i="8"/>
  <c r="K8528" i="8"/>
  <c r="K8125" i="8"/>
  <c r="K7191" i="8"/>
  <c r="K8435" i="8"/>
  <c r="K8054" i="8"/>
  <c r="K6179" i="8"/>
  <c r="K6086" i="8"/>
  <c r="K7026" i="8"/>
  <c r="K6429" i="8"/>
  <c r="K6612" i="8"/>
  <c r="K6335" i="8"/>
  <c r="K6126" i="8"/>
  <c r="K8055" i="8"/>
  <c r="L8055" i="8" s="1"/>
  <c r="K8433" i="8"/>
  <c r="K8032" i="8"/>
  <c r="K6536" i="8"/>
  <c r="K6111" i="8"/>
  <c r="K6991" i="8"/>
  <c r="K7770" i="8"/>
  <c r="K7327" i="8"/>
  <c r="K6768" i="8"/>
  <c r="K7696" i="8"/>
  <c r="K6838" i="8"/>
  <c r="K6891" i="8"/>
  <c r="K7885" i="8"/>
  <c r="K6648" i="8"/>
  <c r="K6723" i="8"/>
  <c r="K7309" i="8"/>
  <c r="K8402" i="8"/>
  <c r="K8038" i="8"/>
  <c r="K7593" i="8"/>
  <c r="K6089" i="8"/>
  <c r="K7232" i="8"/>
  <c r="K8225" i="8"/>
  <c r="K7560" i="8"/>
  <c r="K6009" i="8"/>
  <c r="K7100" i="8"/>
  <c r="K7617" i="8"/>
  <c r="K6599" i="8"/>
  <c r="K7951" i="8"/>
  <c r="L7951" i="8" s="1"/>
  <c r="K6739" i="8"/>
  <c r="K7659" i="8"/>
  <c r="L7659" i="8" s="1"/>
  <c r="K7336" i="8"/>
  <c r="K6354" i="8"/>
  <c r="K6139" i="8"/>
  <c r="K6995" i="8"/>
  <c r="K7656" i="8"/>
  <c r="K6696" i="8"/>
  <c r="K7743" i="8"/>
  <c r="K6744" i="8"/>
  <c r="K7948" i="8"/>
  <c r="K7548" i="8"/>
  <c r="K6072" i="8"/>
  <c r="K6824" i="8"/>
  <c r="K8333" i="8"/>
  <c r="K6394" i="8"/>
  <c r="L6395" i="8" s="1"/>
  <c r="K7024" i="8"/>
  <c r="K7266" i="8"/>
  <c r="K6305" i="8"/>
  <c r="K6821" i="8"/>
  <c r="K7114" i="8"/>
  <c r="K7363" i="8"/>
  <c r="K8633" i="8"/>
  <c r="K6642" i="8"/>
  <c r="K6149" i="8"/>
  <c r="K8518" i="8"/>
  <c r="K6509" i="8"/>
  <c r="K6098" i="8"/>
  <c r="K7225" i="8"/>
  <c r="K6206" i="8"/>
  <c r="K8214" i="8"/>
  <c r="K8609" i="8"/>
  <c r="K6399" i="8"/>
  <c r="K8260" i="8"/>
  <c r="K6027" i="8"/>
  <c r="K6596" i="8"/>
  <c r="K7370" i="8"/>
  <c r="K8056" i="8"/>
  <c r="K7237" i="8"/>
  <c r="K8010" i="8"/>
  <c r="K8292" i="8"/>
  <c r="K7488" i="8"/>
  <c r="K7851" i="8"/>
  <c r="K7301" i="8"/>
  <c r="K7837" i="8"/>
  <c r="K8498" i="8"/>
  <c r="K6498" i="8"/>
  <c r="K8037" i="8"/>
  <c r="K5868" i="8"/>
  <c r="K7374" i="8"/>
  <c r="K5955" i="8"/>
  <c r="K5887" i="8"/>
  <c r="K8620" i="8"/>
  <c r="K6759" i="8"/>
  <c r="K6070" i="8"/>
  <c r="K8618" i="8"/>
  <c r="K7821" i="8"/>
  <c r="K6756" i="8"/>
  <c r="K7532" i="8"/>
  <c r="K7415" i="8"/>
  <c r="K8155" i="8"/>
  <c r="K8216" i="8"/>
  <c r="K7187" i="8"/>
  <c r="K7503" i="8"/>
  <c r="K8378" i="8"/>
  <c r="K8132" i="8"/>
  <c r="K6288" i="8"/>
  <c r="K6052" i="8"/>
  <c r="K7726" i="8"/>
  <c r="L7726" i="8" s="1"/>
  <c r="K8224" i="8"/>
  <c r="K7079" i="8"/>
  <c r="L7079" i="8" s="1"/>
  <c r="K6153" i="8"/>
  <c r="K6953" i="8"/>
  <c r="K5930" i="8"/>
  <c r="K6785" i="8"/>
  <c r="K8501" i="8"/>
  <c r="K6665" i="8"/>
  <c r="K8063" i="8"/>
  <c r="K7368" i="8"/>
  <c r="K7016" i="8"/>
  <c r="K8069" i="8"/>
  <c r="K8546" i="8"/>
  <c r="K8297" i="8"/>
  <c r="K7521" i="8"/>
  <c r="K7534" i="8"/>
  <c r="K7565" i="8"/>
  <c r="K6797" i="8"/>
  <c r="K5926" i="8"/>
  <c r="K8206" i="8"/>
  <c r="K6872" i="8"/>
  <c r="K8493" i="8"/>
  <c r="K6117" i="8"/>
  <c r="K8356" i="8"/>
  <c r="L8356" i="8" s="1"/>
  <c r="K8434" i="8"/>
  <c r="L8434" i="8" s="1"/>
  <c r="K6033" i="8"/>
  <c r="K7995" i="8"/>
  <c r="K7603" i="8"/>
  <c r="K7103" i="8"/>
  <c r="K8464" i="8"/>
  <c r="K6398" i="8"/>
  <c r="K7167" i="8"/>
  <c r="K6204" i="8"/>
  <c r="K8195" i="8"/>
  <c r="K6551" i="8"/>
  <c r="K7594" i="8"/>
  <c r="K7080" i="8"/>
  <c r="K8373" i="8"/>
  <c r="K8499" i="8"/>
  <c r="K7641" i="8"/>
  <c r="K6397" i="8"/>
  <c r="K8384" i="8"/>
  <c r="K7297" i="8"/>
  <c r="K8350" i="8"/>
  <c r="K7495" i="8"/>
  <c r="K8186" i="8"/>
  <c r="K6230" i="8"/>
  <c r="K7652" i="8"/>
  <c r="K6411" i="8"/>
  <c r="K7773" i="8"/>
  <c r="K7849" i="8"/>
  <c r="K8390" i="8"/>
  <c r="K6749" i="8"/>
  <c r="K7615" i="8"/>
  <c r="K6855" i="8"/>
  <c r="K7382" i="8"/>
  <c r="K6016" i="8"/>
  <c r="K6870" i="8"/>
  <c r="K8420" i="8"/>
  <c r="K6635" i="8"/>
  <c r="K6249" i="8"/>
  <c r="K6883" i="8"/>
  <c r="K8168" i="8"/>
  <c r="K8237" i="8"/>
  <c r="K6916" i="8"/>
  <c r="K5985" i="8"/>
  <c r="K7293" i="8"/>
  <c r="K6956" i="8"/>
  <c r="K7462" i="8"/>
  <c r="K6492" i="8"/>
  <c r="K6233" i="8"/>
  <c r="K8532" i="8"/>
  <c r="K6083" i="8"/>
  <c r="K6742" i="8"/>
  <c r="K6621" i="8"/>
  <c r="K8098" i="8"/>
  <c r="K7651" i="8"/>
  <c r="K8383" i="8"/>
  <c r="K7246" i="8"/>
  <c r="K6816" i="8"/>
  <c r="K6672" i="8"/>
  <c r="L6673" i="8" s="1"/>
  <c r="K8250" i="8"/>
  <c r="K6431" i="8"/>
  <c r="K7805" i="8"/>
  <c r="K6185" i="8"/>
  <c r="K6114" i="8"/>
  <c r="K8657" i="8"/>
  <c r="K8556" i="8"/>
  <c r="K6490" i="8"/>
  <c r="K6489" i="8"/>
  <c r="K8005" i="8"/>
  <c r="K6592" i="8"/>
  <c r="K8051" i="8"/>
  <c r="K7019" i="8"/>
  <c r="K7033" i="8"/>
  <c r="K7190" i="8"/>
  <c r="K8388" i="8"/>
  <c r="K7947" i="8"/>
  <c r="L7947" i="8" s="1"/>
  <c r="K6001" i="8"/>
  <c r="K5940" i="8"/>
  <c r="K7781" i="8"/>
  <c r="K8444" i="8"/>
  <c r="K7130" i="8"/>
  <c r="K6818" i="8"/>
  <c r="K7108" i="8"/>
  <c r="K6457" i="8"/>
  <c r="K7727" i="8"/>
  <c r="K7855" i="8"/>
  <c r="K7365" i="8"/>
  <c r="K7143" i="8"/>
  <c r="K6448" i="8"/>
  <c r="K7626" i="8"/>
  <c r="K8226" i="8"/>
  <c r="K5901" i="8"/>
  <c r="K8284" i="8"/>
  <c r="K8593" i="8"/>
  <c r="K6895" i="8"/>
  <c r="K7697" i="8"/>
  <c r="K5862" i="8"/>
  <c r="K7575" i="8"/>
  <c r="K6103" i="8"/>
  <c r="L6103" i="8" s="1"/>
  <c r="K6626" i="8"/>
  <c r="K7480" i="8"/>
  <c r="K5893" i="8"/>
  <c r="K6717" i="8"/>
  <c r="K8438" i="8"/>
  <c r="K6853" i="8"/>
  <c r="K8166" i="8"/>
  <c r="K7871" i="8"/>
  <c r="K6693" i="8"/>
  <c r="K8160" i="8"/>
  <c r="K7993" i="8"/>
  <c r="L7994" i="8" s="1"/>
  <c r="K6310" i="8"/>
  <c r="K7062" i="8"/>
  <c r="K7076" i="8"/>
  <c r="K7407" i="8"/>
  <c r="K8047" i="8"/>
  <c r="K6748" i="8"/>
  <c r="K6860" i="8"/>
  <c r="K7877" i="8"/>
  <c r="K8146" i="8"/>
  <c r="K8198" i="8"/>
  <c r="K7857" i="8"/>
  <c r="K8248" i="8"/>
  <c r="L8248" i="8" s="1"/>
  <c r="K5874" i="8"/>
  <c r="K6220" i="8"/>
  <c r="K6381" i="8"/>
  <c r="K7381" i="8"/>
  <c r="K6920" i="8"/>
  <c r="K6858" i="8"/>
  <c r="K7020" i="8"/>
  <c r="K5879" i="8"/>
  <c r="K8580" i="8"/>
  <c r="K8065" i="8"/>
  <c r="K7576" i="8"/>
  <c r="K6527" i="8"/>
  <c r="K6584" i="8"/>
  <c r="K8569" i="8"/>
  <c r="K7155" i="8"/>
  <c r="K5951" i="8"/>
  <c r="K6109" i="8"/>
  <c r="K7389" i="8"/>
  <c r="K8516" i="8"/>
  <c r="K7535" i="8"/>
  <c r="K6023" i="8"/>
  <c r="K6304" i="8"/>
  <c r="K6155" i="8"/>
  <c r="K8081" i="8"/>
  <c r="K5974" i="8"/>
  <c r="K7943" i="8"/>
  <c r="K7084" i="8"/>
  <c r="K8588" i="8"/>
  <c r="K8071" i="8"/>
  <c r="K7160" i="8"/>
  <c r="L7161" i="8" s="1"/>
  <c r="K7307" i="8"/>
  <c r="K6974" i="8"/>
  <c r="K7059" i="8"/>
  <c r="K8392" i="8"/>
  <c r="K8446" i="8"/>
  <c r="K7111" i="8"/>
  <c r="K6272" i="8"/>
  <c r="K5942" i="8"/>
  <c r="K6008" i="8"/>
  <c r="K8367" i="8"/>
  <c r="K8365" i="8"/>
  <c r="K6065" i="8"/>
  <c r="K8187" i="8"/>
  <c r="K5896" i="8"/>
  <c r="K7129" i="8"/>
  <c r="K7921" i="8"/>
  <c r="K6996" i="8"/>
  <c r="K7998" i="8"/>
  <c r="K5380" i="8"/>
  <c r="K5194" i="8"/>
  <c r="K4916" i="8"/>
  <c r="K3176" i="8"/>
  <c r="K4073" i="8"/>
  <c r="K4039" i="8"/>
  <c r="K5334" i="8"/>
  <c r="L5258" i="8"/>
  <c r="K5762" i="8"/>
  <c r="K5445" i="8"/>
  <c r="K3811" i="8"/>
  <c r="K4552" i="8"/>
  <c r="K5041" i="8"/>
  <c r="K3994" i="8"/>
  <c r="K5603" i="8"/>
  <c r="K3473" i="8"/>
  <c r="K3926" i="8"/>
  <c r="K5428" i="8"/>
  <c r="K4867" i="8"/>
  <c r="K5494" i="8"/>
  <c r="K3349" i="8"/>
  <c r="K5805" i="8"/>
  <c r="K5749" i="8"/>
  <c r="K5662" i="8"/>
  <c r="K5006" i="8"/>
  <c r="L3991" i="8"/>
  <c r="K4144" i="8"/>
  <c r="K4459" i="8"/>
  <c r="K4679" i="8"/>
  <c r="K3011" i="8"/>
  <c r="K5320" i="8"/>
  <c r="K5822" i="8"/>
  <c r="K3128" i="8"/>
  <c r="K5548" i="8"/>
  <c r="L4591" i="8"/>
  <c r="K4131" i="8"/>
  <c r="K4521" i="8"/>
  <c r="K3171" i="8"/>
  <c r="K5259" i="8"/>
  <c r="L5259" i="8" s="1"/>
  <c r="K4797" i="8"/>
  <c r="K4579" i="8"/>
  <c r="K5118" i="8"/>
  <c r="K3912" i="8"/>
  <c r="K4362" i="8"/>
  <c r="K4187" i="8"/>
  <c r="K5351" i="8"/>
  <c r="K3541" i="8"/>
  <c r="K5683" i="8"/>
  <c r="K5245" i="8"/>
  <c r="K4292" i="8"/>
  <c r="K4335" i="8"/>
  <c r="L4335" i="8" s="1"/>
  <c r="K4002" i="8"/>
  <c r="K3057" i="8"/>
  <c r="K4407" i="8"/>
  <c r="K5581" i="8"/>
  <c r="K4620" i="8"/>
  <c r="K3899" i="8"/>
  <c r="K4018" i="8"/>
  <c r="K3598" i="8"/>
  <c r="K3214" i="8"/>
  <c r="K5401" i="8"/>
  <c r="K4623" i="8"/>
  <c r="K4963" i="8"/>
  <c r="K3918" i="8"/>
  <c r="K5349" i="8"/>
  <c r="K5415" i="8"/>
  <c r="K5409" i="8"/>
  <c r="K3115" i="8"/>
  <c r="K5267" i="8"/>
  <c r="K5317" i="8"/>
  <c r="K4467" i="8"/>
  <c r="L4467" i="8" s="1"/>
  <c r="K5136" i="8"/>
  <c r="K5706" i="8"/>
  <c r="K3196" i="8"/>
  <c r="K3119" i="8"/>
  <c r="K4501" i="8"/>
  <c r="L3180" i="8"/>
  <c r="L5792" i="8"/>
  <c r="L5793" i="8"/>
  <c r="K5438" i="8"/>
  <c r="K3485" i="8"/>
  <c r="K4810" i="8"/>
  <c r="K3903" i="8"/>
  <c r="K3271" i="8"/>
  <c r="K4140" i="8"/>
  <c r="K4674" i="8"/>
  <c r="K5145" i="8"/>
  <c r="K4920" i="8"/>
  <c r="K4074" i="8"/>
  <c r="K4300" i="8"/>
  <c r="K3024" i="8"/>
  <c r="K5292" i="8"/>
  <c r="K3771" i="8"/>
  <c r="L3772" i="8" s="1"/>
  <c r="K5356" i="8"/>
  <c r="K2897" i="8"/>
  <c r="K3220" i="8"/>
  <c r="K5845" i="8"/>
  <c r="K2907" i="8"/>
  <c r="L4260" i="8"/>
  <c r="K5474" i="8"/>
  <c r="K3433" i="8"/>
  <c r="K4827" i="8"/>
  <c r="K3644" i="8"/>
  <c r="K3327" i="8"/>
  <c r="K5650" i="8"/>
  <c r="K3778" i="8"/>
  <c r="K3859" i="8"/>
  <c r="K3790" i="8"/>
  <c r="K5571" i="8"/>
  <c r="K5121" i="8"/>
  <c r="K4179" i="8"/>
  <c r="K3719" i="8"/>
  <c r="K4411" i="8"/>
  <c r="K3296" i="8"/>
  <c r="K2877" i="8"/>
  <c r="K4490" i="8"/>
  <c r="K3060" i="8"/>
  <c r="L3060" i="8" s="1"/>
  <c r="K5142" i="8"/>
  <c r="K5181" i="8"/>
  <c r="K5562" i="8"/>
  <c r="K5587" i="8"/>
  <c r="K4385" i="8"/>
  <c r="K4961" i="8"/>
  <c r="K4891" i="8"/>
  <c r="K4693" i="8"/>
  <c r="K3718" i="8"/>
  <c r="K4168" i="8"/>
  <c r="K4419" i="8"/>
  <c r="K4807" i="8"/>
  <c r="L4334" i="8"/>
  <c r="K5068" i="8"/>
  <c r="K4223" i="8"/>
  <c r="K4410" i="8"/>
  <c r="K4195" i="8"/>
  <c r="K5773" i="8"/>
  <c r="K3936" i="8"/>
  <c r="K5434" i="8"/>
  <c r="K4043" i="8"/>
  <c r="K5624" i="8"/>
  <c r="K5060" i="8"/>
  <c r="K4282" i="8"/>
  <c r="K3798" i="8"/>
  <c r="K2960" i="8"/>
  <c r="K4329" i="8"/>
  <c r="K5813" i="8"/>
  <c r="K4702" i="8"/>
  <c r="K4202" i="8"/>
  <c r="K4844" i="8"/>
  <c r="K3161" i="8"/>
  <c r="K4735" i="8"/>
  <c r="K3783" i="8"/>
  <c r="K5610" i="8"/>
  <c r="K4648" i="8"/>
  <c r="L3338" i="8"/>
  <c r="L4592" i="8"/>
  <c r="K5667" i="8"/>
  <c r="K5309" i="8"/>
  <c r="K4404" i="8"/>
  <c r="K5391" i="8"/>
  <c r="L3750" i="8"/>
  <c r="L5687" i="8"/>
  <c r="L3949" i="8"/>
  <c r="L4427" i="8" l="1"/>
  <c r="L4413" i="8"/>
  <c r="L3621" i="8"/>
  <c r="L3653" i="8"/>
  <c r="L4252" i="8"/>
  <c r="L8462" i="8"/>
  <c r="L8606" i="8"/>
  <c r="L6391" i="8"/>
  <c r="L4661" i="8"/>
  <c r="L3268" i="8"/>
  <c r="L3861" i="8"/>
  <c r="L4909" i="8"/>
  <c r="L2862" i="8"/>
  <c r="L5197" i="8"/>
  <c r="L4731" i="8"/>
  <c r="L5085" i="8"/>
  <c r="L3608" i="8"/>
  <c r="L3962" i="8"/>
  <c r="L3076" i="8"/>
  <c r="L4428" i="8"/>
  <c r="L3696" i="8"/>
  <c r="L7627" i="8"/>
  <c r="L5767" i="8"/>
  <c r="L4441" i="8"/>
  <c r="L2866" i="8"/>
  <c r="L7572" i="8"/>
  <c r="L3832" i="8"/>
  <c r="L4431" i="8"/>
  <c r="L3120" i="8"/>
  <c r="L5742" i="8"/>
  <c r="L3167" i="8"/>
  <c r="L4996" i="8"/>
  <c r="L8287" i="8"/>
  <c r="L5105" i="8"/>
  <c r="L3159" i="8"/>
  <c r="L6621" i="8"/>
  <c r="L8160" i="8"/>
  <c r="L8656" i="8"/>
  <c r="L6421" i="8"/>
  <c r="L5418" i="8"/>
  <c r="L5024" i="8"/>
  <c r="L4498" i="8"/>
  <c r="L3443" i="8"/>
  <c r="L5176" i="8"/>
  <c r="L3121" i="8"/>
  <c r="L5741" i="8"/>
  <c r="L3977" i="8"/>
  <c r="L8089" i="8"/>
  <c r="L6301" i="8"/>
  <c r="L6675" i="8"/>
  <c r="L7290" i="8"/>
  <c r="L6526" i="8"/>
  <c r="L3656" i="8"/>
  <c r="L6056" i="8"/>
  <c r="L8657" i="8"/>
  <c r="L5457" i="8"/>
  <c r="L4267" i="8"/>
  <c r="L4045" i="8"/>
  <c r="Q103" i="8"/>
  <c r="R103" i="8" s="1"/>
  <c r="S103" i="8" s="1"/>
  <c r="T103" i="8" s="1"/>
  <c r="L5323" i="8"/>
  <c r="L3764" i="8"/>
  <c r="L8139" i="8"/>
  <c r="L3307" i="8"/>
  <c r="L3308" i="8"/>
  <c r="L3763" i="8"/>
  <c r="L7621" i="8"/>
  <c r="L3907" i="8"/>
  <c r="L2971" i="8"/>
  <c r="L7620" i="8"/>
  <c r="L4899" i="8"/>
  <c r="L4772" i="8"/>
  <c r="L7831" i="8"/>
  <c r="L7614" i="8"/>
  <c r="L3320" i="8"/>
  <c r="L7345" i="8"/>
  <c r="L7735" i="8"/>
  <c r="L4640" i="8"/>
  <c r="L7832" i="8"/>
  <c r="L7736" i="8"/>
  <c r="L4670" i="8"/>
  <c r="L3722" i="8"/>
  <c r="L7363" i="8"/>
  <c r="L5586" i="8"/>
  <c r="L4092" i="8"/>
  <c r="L4907" i="8"/>
  <c r="L6140" i="8"/>
  <c r="L3954" i="8"/>
  <c r="L8478" i="8"/>
  <c r="L5328" i="8"/>
  <c r="L5327" i="8"/>
  <c r="L6263" i="8"/>
  <c r="L4906" i="8"/>
  <c r="L6262" i="8"/>
  <c r="L8477" i="8"/>
  <c r="L4063" i="8"/>
  <c r="L7808" i="8"/>
  <c r="L3623" i="8"/>
  <c r="L6187" i="8"/>
  <c r="L7203" i="8"/>
  <c r="L4567" i="8"/>
  <c r="L7807" i="8"/>
  <c r="L4012" i="8"/>
  <c r="L7521" i="8"/>
  <c r="L7520" i="8"/>
  <c r="L4048" i="8"/>
  <c r="L3013" i="8"/>
  <c r="L5424" i="8"/>
  <c r="L4496" i="8"/>
  <c r="L8629" i="8"/>
  <c r="L3084" i="8"/>
  <c r="L3947" i="8"/>
  <c r="L3014" i="8"/>
  <c r="L5812" i="8"/>
  <c r="L4218" i="8"/>
  <c r="L6183" i="8"/>
  <c r="L7387" i="8"/>
  <c r="L7320" i="8"/>
  <c r="L5672" i="8"/>
  <c r="L5673" i="8"/>
  <c r="L3321" i="8"/>
  <c r="L4207" i="8"/>
  <c r="L4302" i="8"/>
  <c r="L4312" i="8"/>
  <c r="L3532" i="8"/>
  <c r="L3083" i="8"/>
  <c r="L7043" i="8"/>
  <c r="L3371" i="8"/>
  <c r="L4311" i="8"/>
  <c r="L2946" i="8"/>
  <c r="L4860" i="8"/>
  <c r="L6184" i="8"/>
  <c r="L8218" i="8"/>
  <c r="L5504" i="8"/>
  <c r="L7891" i="8"/>
  <c r="L8590" i="8"/>
  <c r="L4324" i="8"/>
  <c r="L8217" i="8"/>
  <c r="L2934" i="8"/>
  <c r="L5509" i="8"/>
  <c r="L7042" i="8"/>
  <c r="L5949" i="8"/>
  <c r="L5030" i="8"/>
  <c r="L3744" i="8"/>
  <c r="L3021" i="8"/>
  <c r="L3362" i="8"/>
  <c r="L3437" i="8"/>
  <c r="L4049" i="8"/>
  <c r="L3216" i="8"/>
  <c r="L4217" i="8"/>
  <c r="L6874" i="8"/>
  <c r="L7082" i="8"/>
  <c r="L7324" i="8"/>
  <c r="L5699" i="8"/>
  <c r="L3932" i="8"/>
  <c r="L7524" i="8"/>
  <c r="L2945" i="8"/>
  <c r="L3000" i="8"/>
  <c r="L3182" i="8"/>
  <c r="L4786" i="8"/>
  <c r="L8081" i="8"/>
  <c r="L4669" i="8"/>
  <c r="L5818" i="8"/>
  <c r="L7193" i="8"/>
  <c r="L6307" i="8"/>
  <c r="L8080" i="8"/>
  <c r="L5001" i="8"/>
  <c r="L6762" i="8"/>
  <c r="L4138" i="8"/>
  <c r="L4137" i="8"/>
  <c r="L4715" i="8"/>
  <c r="L7075" i="8"/>
  <c r="L7388" i="8"/>
  <c r="L3281" i="8"/>
  <c r="L3048" i="8"/>
  <c r="L3812" i="8"/>
  <c r="L3666" i="8"/>
  <c r="L7050" i="8"/>
  <c r="L3047" i="8"/>
  <c r="L3531" i="8"/>
  <c r="L3676" i="8"/>
  <c r="L4256" i="8"/>
  <c r="L3860" i="8"/>
  <c r="L3675" i="8"/>
  <c r="L3721" i="8"/>
  <c r="L8326" i="8"/>
  <c r="L4059" i="8"/>
  <c r="L4979" i="8"/>
  <c r="L5960" i="8"/>
  <c r="L6835" i="8"/>
  <c r="L7122" i="8"/>
  <c r="L5163" i="8"/>
  <c r="L3967" i="8"/>
  <c r="L4190" i="8"/>
  <c r="L6334" i="8"/>
  <c r="L4641" i="8"/>
  <c r="L4826" i="8"/>
  <c r="L3080" i="8"/>
  <c r="L4824" i="8"/>
  <c r="L2933" i="8"/>
  <c r="L3839" i="8"/>
  <c r="L2865" i="8"/>
  <c r="L6625" i="8"/>
  <c r="L3840" i="8"/>
  <c r="L7180" i="8"/>
  <c r="L5111" i="8"/>
  <c r="L5112" i="8"/>
  <c r="L7105" i="8"/>
  <c r="L6663" i="8"/>
  <c r="L7074" i="8"/>
  <c r="L5107" i="8"/>
  <c r="L4883" i="8"/>
  <c r="L3206" i="8"/>
  <c r="L4021" i="8"/>
  <c r="L3684" i="8"/>
  <c r="L5162" i="8"/>
  <c r="L8628" i="8"/>
  <c r="L4309" i="8"/>
  <c r="L5568" i="8"/>
  <c r="L7204" i="8"/>
  <c r="L7528" i="8"/>
  <c r="L8221" i="8"/>
  <c r="L7458" i="8"/>
  <c r="L7067" i="8"/>
  <c r="L4015" i="8"/>
  <c r="L5106" i="8"/>
  <c r="L3391" i="8"/>
  <c r="L6567" i="8"/>
  <c r="L4020" i="8"/>
  <c r="L4340" i="8"/>
  <c r="L7181" i="8"/>
  <c r="L6385" i="8"/>
  <c r="L6017" i="8"/>
  <c r="L8286" i="8"/>
  <c r="L7068" i="8"/>
  <c r="L3392" i="8"/>
  <c r="L3685" i="8"/>
  <c r="L3966" i="8"/>
  <c r="L5801" i="8"/>
  <c r="L3933" i="8"/>
  <c r="L4827" i="8"/>
  <c r="L7995" i="8"/>
  <c r="L5358" i="8"/>
  <c r="L6354" i="8"/>
  <c r="L5924" i="8"/>
  <c r="L7925" i="8"/>
  <c r="L7083" i="8"/>
  <c r="L5923" i="8"/>
  <c r="L3500" i="8"/>
  <c r="L3499" i="8"/>
  <c r="L4530" i="8"/>
  <c r="L5807" i="8"/>
  <c r="L8492" i="8"/>
  <c r="L3974" i="8"/>
  <c r="L3845" i="8"/>
  <c r="L4628" i="8"/>
  <c r="L6091" i="8"/>
  <c r="L3638" i="8"/>
  <c r="L3411" i="8"/>
  <c r="L3639" i="8"/>
  <c r="L4611" i="8"/>
  <c r="L8094" i="8"/>
  <c r="L7539" i="8"/>
  <c r="L4612" i="8"/>
  <c r="L5476" i="8"/>
  <c r="L3841" i="8"/>
  <c r="L6628" i="8"/>
  <c r="L4030" i="8"/>
  <c r="L5365" i="8"/>
  <c r="L8561" i="8"/>
  <c r="L4529" i="8"/>
  <c r="L3846" i="8"/>
  <c r="L6836" i="8"/>
  <c r="L3580" i="8"/>
  <c r="L6624" i="8"/>
  <c r="L3215" i="8"/>
  <c r="L3973" i="8"/>
  <c r="L5261" i="8"/>
  <c r="L4474" i="8"/>
  <c r="L4473" i="8"/>
  <c r="L3332" i="8"/>
  <c r="L7457" i="8"/>
  <c r="L6564" i="8"/>
  <c r="L5428" i="8"/>
  <c r="L4833" i="8"/>
  <c r="L4492" i="8"/>
  <c r="L7106" i="8"/>
  <c r="L6330" i="8"/>
  <c r="L3833" i="8"/>
  <c r="L5231" i="8"/>
  <c r="L7162" i="8"/>
  <c r="L6088" i="8"/>
  <c r="L7147" i="8"/>
  <c r="L5811" i="8"/>
  <c r="L8506" i="8"/>
  <c r="L8017" i="8"/>
  <c r="L7890" i="8"/>
  <c r="L6542" i="8"/>
  <c r="L2937" i="8"/>
  <c r="L5417" i="8"/>
  <c r="L4546" i="8"/>
  <c r="L4843" i="8"/>
  <c r="L6647" i="8"/>
  <c r="L5172" i="8"/>
  <c r="L6268" i="8"/>
  <c r="L6867" i="8"/>
  <c r="L7459" i="8"/>
  <c r="L7434" i="8"/>
  <c r="L6541" i="8"/>
  <c r="L8584" i="8"/>
  <c r="L8145" i="8"/>
  <c r="L3256" i="8"/>
  <c r="L8016" i="8"/>
  <c r="L3475" i="8"/>
  <c r="L8652" i="8"/>
  <c r="L6970" i="8"/>
  <c r="L5458" i="8"/>
  <c r="L5427" i="8"/>
  <c r="L5280" i="8"/>
  <c r="L5171" i="8"/>
  <c r="L6971" i="8"/>
  <c r="L7529" i="8"/>
  <c r="L4842" i="8"/>
  <c r="L6085" i="8"/>
  <c r="L6778" i="8"/>
  <c r="L5400" i="8"/>
  <c r="L5653" i="8"/>
  <c r="L4547" i="8"/>
  <c r="L5654" i="8"/>
  <c r="L3474" i="8"/>
  <c r="L8589" i="8"/>
  <c r="L6632" i="8"/>
  <c r="L3263" i="8"/>
  <c r="L5501" i="8"/>
  <c r="L5569" i="8"/>
  <c r="L6173" i="8"/>
  <c r="L6365" i="8"/>
  <c r="L8051" i="8"/>
  <c r="L7103" i="8"/>
  <c r="L6873" i="8"/>
  <c r="L6472" i="8"/>
  <c r="L6881" i="8"/>
  <c r="L3442" i="8"/>
  <c r="L2988" i="8"/>
  <c r="L8008" i="8"/>
  <c r="L4815" i="8"/>
  <c r="L8309" i="8"/>
  <c r="L6366" i="8"/>
  <c r="L7165" i="8"/>
  <c r="L8636" i="8"/>
  <c r="L6495" i="8"/>
  <c r="L7196" i="8"/>
  <c r="L8163" i="8"/>
  <c r="L7861" i="8"/>
  <c r="L6494" i="8"/>
  <c r="L8423" i="8"/>
  <c r="L6069" i="8"/>
  <c r="L2989" i="8"/>
  <c r="L7148" i="8"/>
  <c r="L4814" i="8"/>
  <c r="L7378" i="8"/>
  <c r="L7871" i="8"/>
  <c r="L8310" i="8"/>
  <c r="L8176" i="8"/>
  <c r="L7860" i="8"/>
  <c r="L6569" i="8"/>
  <c r="L7126" i="8"/>
  <c r="L8419" i="8"/>
  <c r="L8424" i="8"/>
  <c r="L7667" i="8"/>
  <c r="L5578" i="8"/>
  <c r="L3419" i="8"/>
  <c r="L6911" i="8"/>
  <c r="L5579" i="8"/>
  <c r="L8136" i="8"/>
  <c r="L7926" i="8"/>
  <c r="L6737" i="8"/>
  <c r="L7048" i="8"/>
  <c r="L7355" i="8"/>
  <c r="L7538" i="8"/>
  <c r="L6952" i="8"/>
  <c r="L6736" i="8"/>
  <c r="L8238" i="8"/>
  <c r="L8131" i="8"/>
  <c r="L7354" i="8"/>
  <c r="L8101" i="8"/>
  <c r="L7062" i="8"/>
  <c r="L7061" i="8"/>
  <c r="L7648" i="8"/>
  <c r="L8093" i="8"/>
  <c r="L6199" i="8"/>
  <c r="L6615" i="8"/>
  <c r="L8418" i="8"/>
  <c r="L7602" i="8"/>
  <c r="L6489" i="8"/>
  <c r="L6388" i="8"/>
  <c r="L7442" i="8"/>
  <c r="L8338" i="8"/>
  <c r="L6426" i="8"/>
  <c r="L6709" i="8"/>
  <c r="L7959" i="8"/>
  <c r="L6644" i="8"/>
  <c r="L6606" i="8"/>
  <c r="L6373" i="8"/>
  <c r="L8179" i="8"/>
  <c r="L7339" i="8"/>
  <c r="L8517" i="8"/>
  <c r="L8618" i="8"/>
  <c r="L6533" i="8"/>
  <c r="L5934" i="8"/>
  <c r="L5918" i="8"/>
  <c r="L6532" i="8"/>
  <c r="L7983" i="8"/>
  <c r="L8440" i="8"/>
  <c r="L5917" i="8"/>
  <c r="L7315" i="8"/>
  <c r="L7338" i="8"/>
  <c r="L7095" i="8"/>
  <c r="L7982" i="8"/>
  <c r="L5933" i="8"/>
  <c r="L8303" i="8"/>
  <c r="L7094" i="8"/>
  <c r="L7781" i="8"/>
  <c r="L6331" i="8"/>
  <c r="L8394" i="8"/>
  <c r="L7086" i="8"/>
  <c r="L8476" i="8"/>
  <c r="L8061" i="8"/>
  <c r="L5995" i="8"/>
  <c r="L8254" i="8"/>
  <c r="L6410" i="8"/>
  <c r="L7446" i="8"/>
  <c r="L6023" i="8"/>
  <c r="L8601" i="8"/>
  <c r="L8329" i="8"/>
  <c r="L8463" i="8"/>
  <c r="L7056" i="8"/>
  <c r="L6893" i="8"/>
  <c r="L7469" i="8"/>
  <c r="L8062" i="8"/>
  <c r="L6525" i="8"/>
  <c r="L7674" i="8"/>
  <c r="L6953" i="8"/>
  <c r="L6029" i="8"/>
  <c r="L6411" i="8"/>
  <c r="L7687" i="8"/>
  <c r="L7853" i="8"/>
  <c r="L8155" i="8"/>
  <c r="L6264" i="8"/>
  <c r="L7955" i="8"/>
  <c r="L8253" i="8"/>
  <c r="L6123" i="8"/>
  <c r="L6669" i="8"/>
  <c r="L7008" i="8"/>
  <c r="L5940" i="8"/>
  <c r="L8644" i="8"/>
  <c r="L7472" i="8"/>
  <c r="L6806" i="8"/>
  <c r="L5988" i="8"/>
  <c r="L7986" i="8"/>
  <c r="L8510" i="8"/>
  <c r="L7241" i="8"/>
  <c r="L6065" i="8"/>
  <c r="L8004" i="8"/>
  <c r="L7009" i="8"/>
  <c r="L7550" i="8"/>
  <c r="L8001" i="8"/>
  <c r="L7375" i="8"/>
  <c r="L6995" i="8"/>
  <c r="L7601" i="8"/>
  <c r="L8410" i="8"/>
  <c r="L8304" i="8"/>
  <c r="L8002" i="8"/>
  <c r="L8375" i="8"/>
  <c r="L7413" i="8"/>
  <c r="L5939" i="8"/>
  <c r="L6572" i="8"/>
  <c r="L6298" i="8"/>
  <c r="L7987" i="8"/>
  <c r="L6579" i="8"/>
  <c r="L6055" i="8"/>
  <c r="L7610" i="8"/>
  <c r="L8376" i="8"/>
  <c r="L8450" i="8"/>
  <c r="L8166" i="8"/>
  <c r="L7641" i="8"/>
  <c r="L7168" i="8"/>
  <c r="L7370" i="8"/>
  <c r="L6299" i="8"/>
  <c r="L7551" i="8"/>
  <c r="L7527" i="8"/>
  <c r="L6313" i="8"/>
  <c r="L8288" i="8"/>
  <c r="L6926" i="8"/>
  <c r="L8511" i="8"/>
  <c r="L7519" i="8"/>
  <c r="L8165" i="8"/>
  <c r="L6122" i="8"/>
  <c r="L8640" i="8"/>
  <c r="L7169" i="8"/>
  <c r="L7513" i="8"/>
  <c r="L6144" i="8"/>
  <c r="L6682" i="8"/>
  <c r="L7762" i="8"/>
  <c r="L6022" i="8"/>
  <c r="L8269" i="8"/>
  <c r="L8235" i="8"/>
  <c r="L7468" i="8"/>
  <c r="L5873" i="8"/>
  <c r="L6040" i="8"/>
  <c r="L7279" i="8"/>
  <c r="L5876" i="8"/>
  <c r="L8203" i="8"/>
  <c r="L6925" i="8"/>
  <c r="L6805" i="8"/>
  <c r="L7598" i="8"/>
  <c r="L4886" i="8"/>
  <c r="L8582" i="8"/>
  <c r="L6174" i="8"/>
  <c r="L7477" i="8"/>
  <c r="L6235" i="8"/>
  <c r="L6681" i="8"/>
  <c r="L8581" i="8"/>
  <c r="L5875" i="8"/>
  <c r="L8063" i="8"/>
  <c r="L6824" i="8"/>
  <c r="L7618" i="8"/>
  <c r="L6987" i="8"/>
  <c r="L7096" i="8"/>
  <c r="L6524" i="8"/>
  <c r="L6712" i="8"/>
  <c r="L8266" i="8"/>
  <c r="L7170" i="8"/>
  <c r="L6143" i="8"/>
  <c r="L8509" i="8"/>
  <c r="L6830" i="8"/>
  <c r="L8268" i="8"/>
  <c r="L8140" i="8"/>
  <c r="L6919" i="8"/>
  <c r="L7817" i="8"/>
  <c r="L6322" i="8"/>
  <c r="L6256" i="8"/>
  <c r="L5989" i="8"/>
  <c r="L8625" i="8"/>
  <c r="L8220" i="8"/>
  <c r="L7599" i="8"/>
  <c r="L7711" i="8"/>
  <c r="L6420" i="8"/>
  <c r="L7270" i="8"/>
  <c r="L6284" i="8"/>
  <c r="L6405" i="8"/>
  <c r="L5872" i="8"/>
  <c r="L6041" i="8"/>
  <c r="L7942" i="8"/>
  <c r="L7979" i="8"/>
  <c r="L7950" i="8"/>
  <c r="L3062" i="8"/>
  <c r="L6850" i="8"/>
  <c r="L6283" i="8"/>
  <c r="L6445" i="8"/>
  <c r="L5993" i="8"/>
  <c r="L6200" i="8"/>
  <c r="L7152" i="8"/>
  <c r="L8027" i="8"/>
  <c r="L3088" i="8"/>
  <c r="L8612" i="8"/>
  <c r="L8028" i="8"/>
  <c r="L6497" i="8"/>
  <c r="L8525" i="8"/>
  <c r="L8224" i="8"/>
  <c r="L6117" i="8"/>
  <c r="L8489" i="8"/>
  <c r="L6116" i="8"/>
  <c r="L6326" i="8"/>
  <c r="L6062" i="8"/>
  <c r="L6327" i="8"/>
  <c r="L8578" i="8"/>
  <c r="L7053" i="8"/>
  <c r="L7746" i="8"/>
  <c r="L8205" i="8"/>
  <c r="L8577" i="8"/>
  <c r="L6061" i="8"/>
  <c r="L6693" i="8"/>
  <c r="L6600" i="8"/>
  <c r="L7753" i="8"/>
  <c r="L7175" i="8"/>
  <c r="L7699" i="8"/>
  <c r="L8540" i="8"/>
  <c r="L6196" i="8"/>
  <c r="L6942" i="8"/>
  <c r="L7171" i="8"/>
  <c r="L7988" i="8"/>
  <c r="L7573" i="8"/>
  <c r="L7470" i="8"/>
  <c r="L3543" i="8"/>
  <c r="L6894" i="8"/>
  <c r="L8262" i="8"/>
  <c r="L6715" i="8"/>
  <c r="L3778" i="8"/>
  <c r="L6188" i="8"/>
  <c r="L8229" i="8"/>
  <c r="L6863" i="8"/>
  <c r="L3344" i="8"/>
  <c r="L7958" i="8"/>
  <c r="L7341" i="8"/>
  <c r="L6799" i="8"/>
  <c r="L8417" i="8"/>
  <c r="L3782" i="8"/>
  <c r="L4193" i="8"/>
  <c r="L8279" i="8"/>
  <c r="L6439" i="8"/>
  <c r="L4100" i="8"/>
  <c r="L6862" i="8"/>
  <c r="L6716" i="8"/>
  <c r="L6050" i="8"/>
  <c r="L5839" i="8"/>
  <c r="L6608" i="8"/>
  <c r="L8230" i="8"/>
  <c r="L6671" i="8"/>
  <c r="L6343" i="8"/>
  <c r="L6949" i="8"/>
  <c r="L8206" i="8"/>
  <c r="L8293" i="8"/>
  <c r="L7014" i="8"/>
  <c r="L7729" i="8"/>
  <c r="L3352" i="8"/>
  <c r="L5496" i="8"/>
  <c r="L3829" i="8"/>
  <c r="L8655" i="8"/>
  <c r="L7895" i="8"/>
  <c r="L5341" i="8"/>
  <c r="L3830" i="8"/>
  <c r="L3692" i="8"/>
  <c r="L4401" i="8"/>
  <c r="L7625" i="8"/>
  <c r="L7544" i="8"/>
  <c r="L7816" i="8"/>
  <c r="L5194" i="8"/>
  <c r="L5084" i="8"/>
  <c r="L4290" i="8"/>
  <c r="L4455" i="8"/>
  <c r="L4146" i="8"/>
  <c r="L3882" i="8"/>
  <c r="L3920" i="8"/>
  <c r="L5247" i="8"/>
  <c r="L5336" i="8"/>
  <c r="L5599" i="8"/>
  <c r="L6275" i="8"/>
  <c r="L8637" i="8"/>
  <c r="L3481" i="8"/>
  <c r="L3649" i="8"/>
  <c r="L4345" i="8"/>
  <c r="L6462" i="8"/>
  <c r="L3086" i="8"/>
  <c r="L4304" i="8"/>
  <c r="L5543" i="8"/>
  <c r="L7480" i="8"/>
  <c r="L6032" i="8"/>
  <c r="L8024" i="8"/>
  <c r="L6148" i="8"/>
  <c r="L8084" i="8"/>
  <c r="L6945" i="8"/>
  <c r="L3273" i="8"/>
  <c r="L5393" i="8"/>
  <c r="L4617" i="8"/>
  <c r="L4879" i="8"/>
  <c r="L8362" i="8"/>
  <c r="L2969" i="8"/>
  <c r="L5575" i="8"/>
  <c r="L4856" i="8"/>
  <c r="L4887" i="8"/>
  <c r="L3276" i="8"/>
  <c r="L4773" i="8"/>
  <c r="L5540" i="8"/>
  <c r="L6868" i="8"/>
  <c r="L7034" i="8"/>
  <c r="L7265" i="8"/>
  <c r="L3024" i="8"/>
  <c r="L4939" i="8"/>
  <c r="L6147" i="8"/>
  <c r="L5257" i="8"/>
  <c r="L3842" i="8"/>
  <c r="L6071" i="8"/>
  <c r="L6652" i="8"/>
  <c r="L8247" i="8"/>
  <c r="L8363" i="8"/>
  <c r="L3792" i="8"/>
  <c r="L4650" i="8"/>
  <c r="L3274" i="8"/>
  <c r="L4319" i="8"/>
  <c r="L3737" i="8"/>
  <c r="L7721" i="8"/>
  <c r="L6869" i="8"/>
  <c r="L6057" i="8"/>
  <c r="L3130" i="8"/>
  <c r="L3713" i="8"/>
  <c r="L3654" i="8"/>
  <c r="L3228" i="8"/>
  <c r="L3270" i="8"/>
  <c r="L4081" i="8"/>
  <c r="L3610" i="8"/>
  <c r="L3142" i="8"/>
  <c r="L5784" i="8"/>
  <c r="L7867" i="8"/>
  <c r="L8231" i="8"/>
  <c r="L6646" i="8"/>
  <c r="L7535" i="8"/>
  <c r="L7382" i="8"/>
  <c r="L8069" i="8"/>
  <c r="L8259" i="8"/>
  <c r="L6451" i="8"/>
  <c r="L8135" i="8"/>
  <c r="L8512" i="8"/>
  <c r="L6764" i="8"/>
  <c r="L8290" i="8"/>
  <c r="L8273" i="8"/>
  <c r="L7001" i="8"/>
  <c r="L7997" i="8"/>
  <c r="L6989" i="8"/>
  <c r="L3963" i="8"/>
  <c r="L6781" i="8"/>
  <c r="L6687" i="8"/>
  <c r="L5867" i="8"/>
  <c r="L8123" i="8"/>
  <c r="L7911" i="8"/>
  <c r="L5290" i="8"/>
  <c r="L4691" i="8"/>
  <c r="L3629" i="8"/>
  <c r="L5149" i="8"/>
  <c r="L6886" i="8"/>
  <c r="L5866" i="8"/>
  <c r="L3295" i="8"/>
  <c r="L4167" i="8"/>
  <c r="L4227" i="8"/>
  <c r="L5244" i="8"/>
  <c r="L5294" i="8"/>
  <c r="L3874" i="8"/>
  <c r="L3838" i="8"/>
  <c r="L4209" i="8"/>
  <c r="L3158" i="8"/>
  <c r="L3423" i="8"/>
  <c r="L4700" i="8"/>
  <c r="L6901" i="8"/>
  <c r="L5690" i="8"/>
  <c r="L3032" i="8"/>
  <c r="L6589" i="8"/>
  <c r="L3176" i="8"/>
  <c r="L2898" i="8"/>
  <c r="L5631" i="8"/>
  <c r="L4147" i="8"/>
  <c r="L7112" i="8"/>
  <c r="L6957" i="8"/>
  <c r="L6635" i="8"/>
  <c r="L8399" i="8"/>
  <c r="L8039" i="8"/>
  <c r="L6768" i="8"/>
  <c r="L8124" i="8"/>
  <c r="L7909" i="8"/>
  <c r="L6814" i="8"/>
  <c r="L6491" i="8"/>
  <c r="L5891" i="8"/>
  <c r="L6774" i="8"/>
  <c r="L8634" i="8"/>
  <c r="L7484" i="8"/>
  <c r="L7275" i="8"/>
  <c r="L6833" i="8"/>
  <c r="L8209" i="8"/>
  <c r="L8234" i="8"/>
  <c r="L7833" i="8"/>
  <c r="L8568" i="8"/>
  <c r="L7414" i="8"/>
  <c r="L7342" i="8"/>
  <c r="L6073" i="8"/>
  <c r="L7158" i="8"/>
  <c r="L8382" i="8"/>
  <c r="L7069" i="8"/>
  <c r="L8171" i="8"/>
  <c r="L7173" i="8"/>
  <c r="L4965" i="8"/>
  <c r="L3122" i="8"/>
  <c r="L4762" i="8"/>
  <c r="L3677" i="8"/>
  <c r="L3170" i="8"/>
  <c r="L3242" i="8"/>
  <c r="L7984" i="8"/>
  <c r="L3288" i="8"/>
  <c r="L5205" i="8"/>
  <c r="L4788" i="8"/>
  <c r="L8112" i="8"/>
  <c r="L6158" i="8"/>
  <c r="L3561" i="8"/>
  <c r="L3111" i="8"/>
  <c r="L5013" i="8"/>
  <c r="L4105" i="8"/>
  <c r="L5772" i="8"/>
  <c r="L5685" i="8"/>
  <c r="L3504" i="8"/>
  <c r="L5101" i="8"/>
  <c r="L8486" i="8"/>
  <c r="L6128" i="8"/>
  <c r="L5507" i="8"/>
  <c r="L2940" i="8"/>
  <c r="L5479" i="8"/>
  <c r="L5857" i="8"/>
  <c r="L4124" i="8"/>
  <c r="L4676" i="8"/>
  <c r="L7605" i="8"/>
  <c r="L3389" i="8"/>
  <c r="L3151" i="8"/>
  <c r="L3760" i="8"/>
  <c r="L5317" i="8"/>
  <c r="L4775" i="8"/>
  <c r="L3616" i="8"/>
  <c r="L4029" i="8"/>
  <c r="L5380" i="8"/>
  <c r="L8003" i="8"/>
  <c r="L2970" i="8"/>
  <c r="L8420" i="8"/>
  <c r="L7504" i="8"/>
  <c r="L6643" i="8"/>
  <c r="L6697" i="8"/>
  <c r="L7835" i="8"/>
  <c r="L7905" i="8"/>
  <c r="L6413" i="8"/>
  <c r="L7967" i="8"/>
  <c r="L6915" i="8"/>
  <c r="L7283" i="8"/>
  <c r="L7706" i="8"/>
  <c r="L8352" i="8"/>
  <c r="L7915" i="8"/>
  <c r="L6688" i="8"/>
  <c r="L8324" i="8"/>
  <c r="L5978" i="8"/>
  <c r="L3775" i="8"/>
  <c r="L5608" i="8"/>
  <c r="L4549" i="8"/>
  <c r="L5002" i="8"/>
  <c r="L3127" i="8"/>
  <c r="L3746" i="8"/>
  <c r="L5017" i="8"/>
  <c r="L4737" i="8"/>
  <c r="L4396" i="8"/>
  <c r="L5705" i="8"/>
  <c r="L5467" i="8"/>
  <c r="L3657" i="8"/>
  <c r="L2949" i="8"/>
  <c r="L4461" i="8"/>
  <c r="L4123" i="8"/>
  <c r="L4601" i="8"/>
  <c r="L4516" i="8"/>
  <c r="L4622" i="8"/>
  <c r="L3780" i="8"/>
  <c r="L4846" i="8"/>
  <c r="L5541" i="8"/>
  <c r="L7741" i="8"/>
  <c r="L3881" i="8"/>
  <c r="L4093" i="8"/>
  <c r="L6588" i="8"/>
  <c r="L4821" i="8"/>
  <c r="L4200" i="8"/>
  <c r="L2913" i="8"/>
  <c r="L5045" i="8"/>
  <c r="L4853" i="8"/>
  <c r="L3077" i="8"/>
  <c r="L6725" i="8"/>
  <c r="L3902" i="8"/>
  <c r="L4898" i="8"/>
  <c r="L4424" i="8"/>
  <c r="L4318" i="8"/>
  <c r="L5150" i="8"/>
  <c r="L4185" i="8"/>
  <c r="L2975" i="8"/>
  <c r="L7201" i="8"/>
  <c r="L5722" i="8"/>
  <c r="L3628" i="8"/>
  <c r="L4328" i="8"/>
  <c r="L5463" i="8"/>
  <c r="L3229" i="8"/>
  <c r="L3301" i="8"/>
  <c r="L4143" i="8"/>
  <c r="L4104" i="8"/>
  <c r="L5746" i="8"/>
  <c r="L4099" i="8"/>
  <c r="L3491" i="8"/>
  <c r="L3294" i="8"/>
  <c r="L7340" i="8"/>
  <c r="L6815" i="8"/>
  <c r="L6438" i="8"/>
  <c r="L2911" i="8"/>
  <c r="L3429" i="8"/>
  <c r="L4950" i="8"/>
  <c r="L3886" i="8"/>
  <c r="L5016" i="8"/>
  <c r="L5300" i="8"/>
  <c r="L3895" i="8"/>
  <c r="L4320" i="8"/>
  <c r="L3819" i="8"/>
  <c r="L3548" i="8"/>
  <c r="L4230" i="8"/>
  <c r="L5732" i="8"/>
  <c r="L7734" i="8"/>
  <c r="L3911" i="8"/>
  <c r="L4938" i="8"/>
  <c r="L5036" i="8"/>
  <c r="L5643" i="8"/>
  <c r="L3166" i="8"/>
  <c r="L3994" i="8"/>
  <c r="L8611" i="8"/>
  <c r="L8633" i="8"/>
  <c r="L8334" i="8"/>
  <c r="L7912" i="8"/>
  <c r="L7219" i="8"/>
  <c r="L7119" i="8"/>
  <c r="L6339" i="8"/>
  <c r="L3755" i="8"/>
  <c r="L5523" i="8"/>
  <c r="L3305" i="8"/>
  <c r="L4493" i="8"/>
  <c r="L3453" i="8"/>
  <c r="L5217" i="8"/>
  <c r="L5533" i="8"/>
  <c r="L6137" i="8"/>
  <c r="L7505" i="8"/>
  <c r="L5379" i="8"/>
  <c r="L3793" i="8"/>
  <c r="L5771" i="8"/>
  <c r="L5291" i="8"/>
  <c r="L5754" i="8"/>
  <c r="L5786" i="8"/>
  <c r="L4426" i="8"/>
  <c r="L3544" i="8"/>
  <c r="L4820" i="8"/>
  <c r="L3089" i="8"/>
  <c r="L3655" i="8"/>
  <c r="L5224" i="8"/>
  <c r="L3979" i="8"/>
  <c r="L6169" i="8"/>
  <c r="L8045" i="8"/>
  <c r="L4276" i="8"/>
  <c r="L3114" i="8"/>
  <c r="L5806" i="8"/>
  <c r="L7542" i="8"/>
  <c r="L6168" i="8"/>
  <c r="L7689" i="8"/>
  <c r="L6677" i="8"/>
  <c r="L5316" i="8"/>
  <c r="L2859" i="8"/>
  <c r="L3756" i="8"/>
  <c r="L4450" i="8"/>
  <c r="L4876" i="8"/>
  <c r="L4968" i="8"/>
  <c r="L5534" i="8"/>
  <c r="L3461" i="8"/>
  <c r="L4262" i="8"/>
  <c r="L7802" i="8"/>
  <c r="L5539" i="8"/>
  <c r="L6225" i="8"/>
  <c r="L3240" i="8"/>
  <c r="L3239" i="8"/>
  <c r="L3054" i="8"/>
  <c r="L3011" i="8"/>
  <c r="L6685" i="8"/>
  <c r="L7490" i="8"/>
  <c r="L3869" i="8"/>
  <c r="L7929" i="8"/>
  <c r="L7264" i="8"/>
  <c r="L5671" i="8"/>
  <c r="L5246" i="8"/>
  <c r="L5777" i="8"/>
  <c r="L7575" i="8"/>
  <c r="L7116" i="8"/>
  <c r="L5946" i="8"/>
  <c r="L4313" i="8"/>
  <c r="L4275" i="8"/>
  <c r="L3611" i="8"/>
  <c r="L3785" i="8"/>
  <c r="L5053" i="8"/>
  <c r="L3585" i="8"/>
  <c r="L4082" i="8"/>
  <c r="L4378" i="8"/>
  <c r="L4486" i="8"/>
  <c r="L4221" i="8"/>
  <c r="L5376" i="8"/>
  <c r="L3189" i="8"/>
  <c r="L3376" i="8"/>
  <c r="L4098" i="8"/>
  <c r="L3691" i="8"/>
  <c r="L5595" i="8"/>
  <c r="L7894" i="8"/>
  <c r="L3155" i="8"/>
  <c r="L5502" i="8"/>
  <c r="L5503" i="8"/>
  <c r="L6617" i="8"/>
  <c r="L6616" i="8"/>
  <c r="L3202" i="8"/>
  <c r="L3203" i="8"/>
  <c r="L3132" i="8"/>
  <c r="L4368" i="8"/>
  <c r="L5707" i="8"/>
  <c r="L3194" i="8"/>
  <c r="L4548" i="8"/>
  <c r="L5776" i="8"/>
  <c r="L4742" i="8"/>
  <c r="L5505" i="8"/>
  <c r="L3726" i="8"/>
  <c r="L3725" i="8"/>
  <c r="L7819" i="8"/>
  <c r="L7818" i="8"/>
  <c r="L3976" i="8"/>
  <c r="L3975" i="8"/>
  <c r="L4344" i="8"/>
  <c r="L4343" i="8"/>
  <c r="L3415" i="8"/>
  <c r="L3049" i="8"/>
  <c r="L4255" i="8"/>
  <c r="L4254" i="8"/>
  <c r="L4584" i="8"/>
  <c r="L4585" i="8"/>
  <c r="L5046" i="8"/>
  <c r="L5012" i="8"/>
  <c r="L5041" i="8"/>
  <c r="L6002" i="8"/>
  <c r="L6003" i="8"/>
  <c r="L4327" i="8"/>
  <c r="L2947" i="8"/>
  <c r="L4861" i="8"/>
  <c r="L3279" i="8"/>
  <c r="L4436" i="8"/>
  <c r="L6817" i="8"/>
  <c r="L5609" i="8"/>
  <c r="L4341" i="8"/>
  <c r="L5210" i="8"/>
  <c r="L4789" i="8"/>
  <c r="L3335" i="8"/>
  <c r="L3878" i="8"/>
  <c r="L4041" i="8"/>
  <c r="L5512" i="8"/>
  <c r="L3232" i="8"/>
  <c r="L4286" i="8"/>
  <c r="L5589" i="8"/>
  <c r="L5836" i="8"/>
  <c r="L8430" i="8"/>
  <c r="L5892" i="8"/>
  <c r="L4297" i="8"/>
  <c r="L7829" i="8"/>
  <c r="L4871" i="8"/>
  <c r="L2953" i="8"/>
  <c r="L5435" i="8"/>
  <c r="L3221" i="8"/>
  <c r="L4921" i="8"/>
  <c r="L4091" i="8"/>
  <c r="L6782" i="8"/>
  <c r="L8164" i="8"/>
  <c r="L8036" i="8"/>
  <c r="L6237" i="8"/>
  <c r="L6211" i="8"/>
  <c r="L7862" i="8"/>
  <c r="L6651" i="8"/>
  <c r="L8167" i="8"/>
  <c r="L7383" i="8"/>
  <c r="L7140" i="8"/>
  <c r="L7642" i="8"/>
  <c r="L8574" i="8"/>
  <c r="L6107" i="8"/>
  <c r="L7210" i="8"/>
  <c r="L7933" i="8"/>
  <c r="L6784" i="8"/>
  <c r="L4930" i="8"/>
  <c r="L5421" i="8"/>
  <c r="L3528" i="8"/>
  <c r="L3566" i="8"/>
  <c r="L2974" i="8"/>
  <c r="L3757" i="8"/>
  <c r="L3131" i="8"/>
  <c r="L4625" i="8"/>
  <c r="L4754" i="8"/>
  <c r="L8414" i="8"/>
  <c r="L8436" i="8"/>
  <c r="L3414" i="8"/>
  <c r="L2917" i="8"/>
  <c r="L3067" i="8"/>
  <c r="L5342" i="8"/>
  <c r="L3377" i="8"/>
  <c r="L8113" i="8"/>
  <c r="L3105" i="8"/>
  <c r="L4281" i="8"/>
  <c r="L5305" i="8"/>
  <c r="L2995" i="8"/>
  <c r="L2921" i="8"/>
  <c r="L6871" i="8"/>
  <c r="L7007" i="8"/>
  <c r="L3663" i="8"/>
  <c r="L4607" i="8"/>
  <c r="L2973" i="8"/>
  <c r="L4674" i="8"/>
  <c r="L4774" i="8"/>
  <c r="L4415" i="8"/>
  <c r="L4212" i="8"/>
  <c r="L5655" i="8"/>
  <c r="L3674" i="8"/>
  <c r="L3986" i="8"/>
  <c r="L5277" i="8"/>
  <c r="L3700" i="8"/>
  <c r="L5348" i="8"/>
  <c r="L4509" i="8"/>
  <c r="L4280" i="8"/>
  <c r="L4084" i="8"/>
  <c r="L5262" i="8"/>
  <c r="L3003" i="8"/>
  <c r="L3358" i="8"/>
  <c r="L6857" i="8"/>
  <c r="L5851" i="8"/>
  <c r="L4110" i="8"/>
  <c r="L4163" i="8"/>
  <c r="L5420" i="8"/>
  <c r="L2965" i="8"/>
  <c r="L3555" i="8"/>
  <c r="L5133" i="8"/>
  <c r="L3768" i="8"/>
  <c r="L5211" i="8"/>
  <c r="L5837" i="8"/>
  <c r="L4895" i="8"/>
  <c r="L3246" i="8"/>
  <c r="L3926" i="8"/>
  <c r="L7619" i="8"/>
  <c r="L6609" i="8"/>
  <c r="L6374" i="8"/>
  <c r="L6858" i="8"/>
  <c r="L8395" i="8"/>
  <c r="L7876" i="8"/>
  <c r="L3805" i="8"/>
  <c r="L5708" i="8"/>
  <c r="L5276" i="8"/>
  <c r="L4816" i="8"/>
  <c r="L2966" i="8"/>
  <c r="L2994" i="8"/>
  <c r="L5207" i="8"/>
  <c r="L6549" i="8"/>
  <c r="L3518" i="8"/>
  <c r="L7057" i="8"/>
  <c r="L3537" i="8"/>
  <c r="L3517" i="8"/>
  <c r="L3703" i="8"/>
  <c r="L3701" i="8"/>
  <c r="L4741" i="8"/>
  <c r="L5760" i="8"/>
  <c r="L5936" i="8"/>
  <c r="L5766" i="8"/>
  <c r="L3806" i="8"/>
  <c r="L2912" i="8"/>
  <c r="L4894" i="8"/>
  <c r="L5588" i="8"/>
  <c r="L3104" i="8"/>
  <c r="L4298" i="8"/>
  <c r="L7296" i="8"/>
  <c r="L3527" i="8"/>
  <c r="L3957" i="8"/>
  <c r="L3325" i="8"/>
  <c r="L2905" i="8"/>
  <c r="L5592" i="8"/>
  <c r="L3635" i="8"/>
  <c r="L4874" i="8"/>
  <c r="L5202" i="8"/>
  <c r="L4561" i="8"/>
  <c r="L3584" i="8"/>
  <c r="L4830" i="8"/>
  <c r="L5617" i="8"/>
  <c r="L3478" i="8"/>
  <c r="L3477" i="8"/>
  <c r="L3133" i="8"/>
  <c r="L4370" i="8"/>
  <c r="L4232" i="8"/>
  <c r="L3944" i="8"/>
  <c r="L3943" i="8"/>
  <c r="L3711" i="8"/>
  <c r="L3712" i="8"/>
  <c r="L5436" i="8"/>
  <c r="L6841" i="8"/>
  <c r="L6030" i="8"/>
  <c r="L6082" i="8"/>
  <c r="L4242" i="8"/>
  <c r="L2936" i="8"/>
  <c r="L2935" i="8"/>
  <c r="L5018" i="8"/>
  <c r="L5019" i="8"/>
  <c r="L4462" i="8"/>
  <c r="L8433" i="8"/>
  <c r="L7055" i="8"/>
  <c r="L7054" i="8"/>
  <c r="L6412" i="8"/>
  <c r="L7678" i="8"/>
  <c r="L7218" i="8"/>
  <c r="L7487" i="8"/>
  <c r="L6721" i="8"/>
  <c r="L7559" i="8"/>
  <c r="L8111" i="8"/>
  <c r="L8110" i="8"/>
  <c r="L6998" i="8"/>
  <c r="L7518" i="8"/>
  <c r="L7517" i="8"/>
  <c r="L8190" i="8"/>
  <c r="L8191" i="8"/>
  <c r="L7358" i="8"/>
  <c r="L7331" i="8"/>
  <c r="L7330" i="8"/>
  <c r="L7276" i="8"/>
  <c r="L6208" i="8"/>
  <c r="L6207" i="8"/>
  <c r="L4367" i="8"/>
  <c r="L5528" i="8"/>
  <c r="L5529" i="8"/>
  <c r="L4134" i="8"/>
  <c r="L5641" i="8"/>
  <c r="L5642" i="8"/>
  <c r="L5506" i="8"/>
  <c r="L3364" i="8"/>
  <c r="L5407" i="8"/>
  <c r="L3175" i="8"/>
  <c r="L4878" i="8"/>
  <c r="L4813" i="8"/>
  <c r="L5719" i="8"/>
  <c r="L4769" i="8"/>
  <c r="L4342" i="8"/>
  <c r="L5991" i="8"/>
  <c r="L5992" i="8"/>
  <c r="L3723" i="8"/>
  <c r="L3724" i="8"/>
  <c r="L4161" i="8"/>
  <c r="L4162" i="8"/>
  <c r="L4170" i="8"/>
  <c r="L4729" i="8"/>
  <c r="L4728" i="8"/>
  <c r="L2939" i="8"/>
  <c r="L3992" i="8"/>
  <c r="L3993" i="8"/>
  <c r="L4951" i="8"/>
  <c r="L2872" i="8"/>
  <c r="L3349" i="8"/>
  <c r="L3336" i="8"/>
  <c r="L6217" i="8"/>
  <c r="L8560" i="8"/>
  <c r="L8559" i="8"/>
  <c r="L5090" i="8"/>
  <c r="L4347" i="8"/>
  <c r="L5113" i="8"/>
  <c r="L4389" i="8"/>
  <c r="L4152" i="8"/>
  <c r="L4171" i="8"/>
  <c r="L5686" i="8"/>
  <c r="L5151" i="8"/>
  <c r="L2996" i="8"/>
  <c r="L4916" i="8"/>
  <c r="L5179" i="8"/>
  <c r="L4153" i="8"/>
  <c r="L5213" i="8"/>
  <c r="L3702" i="8"/>
  <c r="L5743" i="8"/>
  <c r="L5054" i="8"/>
  <c r="L4362" i="8"/>
  <c r="L4395" i="8"/>
  <c r="L8409" i="8"/>
  <c r="L7830" i="8"/>
  <c r="L7868" i="8"/>
  <c r="L4664" i="8"/>
  <c r="L4663" i="8"/>
  <c r="L4086" i="8"/>
  <c r="L4087" i="8"/>
  <c r="L4371" i="8"/>
  <c r="L4905" i="8"/>
  <c r="L5639" i="8"/>
  <c r="L5638" i="8"/>
  <c r="L8575" i="8"/>
  <c r="L8576" i="8"/>
  <c r="L5127" i="8"/>
  <c r="L4469" i="8"/>
  <c r="L4795" i="8"/>
  <c r="L3079" i="8"/>
  <c r="L4039" i="8"/>
  <c r="L8056" i="8"/>
  <c r="L8057" i="8"/>
  <c r="L4266" i="8"/>
  <c r="L4293" i="8"/>
  <c r="L2922" i="8"/>
  <c r="L6818" i="8"/>
  <c r="L5068" i="8"/>
  <c r="L3645" i="8"/>
  <c r="L5201" i="8"/>
  <c r="L4139" i="8"/>
  <c r="L4888" i="8"/>
  <c r="L3193" i="8"/>
  <c r="L3530" i="8"/>
  <c r="L7202" i="8"/>
  <c r="L7779" i="8"/>
  <c r="L6035" i="8"/>
  <c r="L6044" i="8"/>
  <c r="L3351" i="8"/>
  <c r="L5254" i="8"/>
  <c r="L5255" i="8"/>
  <c r="L5798" i="8"/>
  <c r="L5797" i="8"/>
  <c r="L8398" i="8"/>
  <c r="L6415" i="8"/>
  <c r="L6634" i="8"/>
  <c r="L4982" i="8"/>
  <c r="L3856" i="8"/>
  <c r="L7035" i="8"/>
  <c r="L7036" i="8"/>
  <c r="L4823" i="8"/>
  <c r="L4822" i="8"/>
  <c r="L3917" i="8"/>
  <c r="L3916" i="8"/>
  <c r="L4407" i="8"/>
  <c r="L4369" i="8"/>
  <c r="L5508" i="8"/>
  <c r="L6816" i="8"/>
  <c r="L7534" i="8"/>
  <c r="L5037" i="8"/>
  <c r="L4329" i="8"/>
  <c r="L4694" i="8"/>
  <c r="L3931" i="8"/>
  <c r="L5445" i="8"/>
  <c r="L5565" i="8"/>
  <c r="L5412" i="8"/>
  <c r="L4800" i="8"/>
  <c r="L4848" i="8"/>
  <c r="L3758" i="8"/>
  <c r="L7837" i="8"/>
  <c r="L7838" i="8"/>
  <c r="L7225" i="8"/>
  <c r="L6072" i="8"/>
  <c r="L6129" i="8"/>
  <c r="L7272" i="8"/>
  <c r="L8533" i="8"/>
  <c r="L8197" i="8"/>
  <c r="L7127" i="8"/>
  <c r="L7507" i="8"/>
  <c r="L7506" i="8"/>
  <c r="L4705" i="8"/>
  <c r="L4792" i="8"/>
  <c r="L4682" i="8"/>
  <c r="L7767" i="8"/>
  <c r="L8194" i="8"/>
  <c r="L4042" i="8"/>
  <c r="L3599" i="8"/>
  <c r="L2925" i="8"/>
  <c r="L4621" i="8"/>
  <c r="L4847" i="8"/>
  <c r="L4998" i="8"/>
  <c r="L3595" i="8"/>
  <c r="L3432" i="8"/>
  <c r="L3434" i="8"/>
  <c r="L4282" i="8"/>
  <c r="L4961" i="8"/>
  <c r="L2878" i="8"/>
  <c r="L4580" i="8"/>
  <c r="L5549" i="8"/>
  <c r="L3961" i="8"/>
  <c r="L3894" i="8"/>
  <c r="L3872" i="8"/>
  <c r="L3440" i="8"/>
  <c r="L5773" i="8"/>
  <c r="L5356" i="8"/>
  <c r="L4131" i="8"/>
  <c r="L4810" i="8"/>
  <c r="L3116" i="8"/>
  <c r="L5684" i="8"/>
  <c r="L5351" i="8"/>
  <c r="L3129" i="8"/>
  <c r="L8441" i="8"/>
  <c r="L7263" i="8"/>
  <c r="L6977" i="8"/>
  <c r="L8034" i="8"/>
  <c r="L8553" i="8"/>
  <c r="L6720" i="8"/>
  <c r="L8564" i="8"/>
  <c r="L3925" i="8"/>
  <c r="L3855" i="8"/>
  <c r="L4568" i="8"/>
  <c r="L2983" i="8"/>
  <c r="L5271" i="8"/>
  <c r="L3988" i="8"/>
  <c r="L3661" i="8"/>
  <c r="L4377" i="8"/>
  <c r="L6078" i="8"/>
  <c r="L4956" i="8"/>
  <c r="L4365" i="8"/>
  <c r="L5049" i="8"/>
  <c r="L4376" i="8"/>
  <c r="L4717" i="8"/>
  <c r="L5058" i="8"/>
  <c r="L4677" i="8"/>
  <c r="L5747" i="8"/>
  <c r="L5158" i="8"/>
  <c r="L4392" i="8"/>
  <c r="L4802" i="8"/>
  <c r="L5480" i="8"/>
  <c r="L3588" i="8"/>
  <c r="L3914" i="8"/>
  <c r="L5590" i="8"/>
  <c r="L5134" i="8"/>
  <c r="L3820" i="8"/>
  <c r="L4512" i="8"/>
  <c r="L3575" i="8"/>
  <c r="L4299" i="8"/>
  <c r="L3108" i="8"/>
  <c r="L4872" i="8"/>
  <c r="L4172" i="8"/>
  <c r="L4976" i="8"/>
  <c r="L4849" i="8"/>
  <c r="L2981" i="8"/>
  <c r="L4714" i="8"/>
  <c r="L3728" i="8"/>
  <c r="L3563" i="8"/>
  <c r="L3174" i="8"/>
  <c r="L4394" i="8"/>
  <c r="L2954" i="8"/>
  <c r="L5102" i="8"/>
  <c r="L3110" i="8"/>
  <c r="L3930" i="8"/>
  <c r="L4933" i="8"/>
  <c r="L3254" i="8"/>
  <c r="L5437" i="8"/>
  <c r="L3686" i="8"/>
  <c r="L4287" i="8"/>
  <c r="L3056" i="8"/>
  <c r="L6167" i="8"/>
  <c r="L5848" i="8"/>
  <c r="L6008" i="8"/>
  <c r="L7308" i="8"/>
  <c r="L6448" i="8"/>
  <c r="L7131" i="8"/>
  <c r="L7246" i="8"/>
  <c r="L8168" i="8"/>
  <c r="L6230" i="8"/>
  <c r="L8499" i="8"/>
  <c r="L7302" i="8"/>
  <c r="L7548" i="8"/>
  <c r="L7309" i="8"/>
  <c r="L6127" i="8"/>
  <c r="L7005" i="8"/>
  <c r="L5909" i="8"/>
  <c r="L8565" i="8"/>
  <c r="L6418" i="8"/>
  <c r="L7371" i="8"/>
  <c r="L6241" i="8"/>
  <c r="L7136" i="8"/>
  <c r="L6728" i="8"/>
  <c r="L8377" i="8"/>
  <c r="L8060" i="8"/>
  <c r="L7904" i="8"/>
  <c r="L7022" i="8"/>
  <c r="L7763" i="8"/>
  <c r="L7970" i="8"/>
  <c r="L8530" i="8"/>
  <c r="L6573" i="8"/>
  <c r="L6727" i="8"/>
  <c r="L7250" i="8"/>
  <c r="L8408" i="8"/>
  <c r="L8308" i="8"/>
  <c r="L7474" i="8"/>
  <c r="L7824" i="8"/>
  <c r="L7023" i="8"/>
  <c r="L5915" i="8"/>
  <c r="L6506" i="8"/>
  <c r="L7725" i="8"/>
  <c r="L7408" i="8"/>
  <c r="L7182" i="8"/>
  <c r="L7176" i="8"/>
  <c r="L6139" i="8"/>
  <c r="L6109" i="8"/>
  <c r="L8498" i="8"/>
  <c r="L5265" i="8"/>
  <c r="L5755" i="8"/>
  <c r="L5785" i="8"/>
  <c r="L3425" i="8"/>
  <c r="L4198" i="8"/>
  <c r="L5723" i="8"/>
  <c r="L5087" i="8"/>
  <c r="L4926" i="8"/>
  <c r="L2929" i="8"/>
  <c r="L4265" i="8"/>
  <c r="L5556" i="8"/>
  <c r="L4994" i="8"/>
  <c r="L6785" i="8"/>
  <c r="L6288" i="8"/>
  <c r="L8280" i="8"/>
  <c r="L6043" i="8"/>
  <c r="L7045" i="8"/>
  <c r="L7501" i="8"/>
  <c r="L7406" i="8"/>
  <c r="L7118" i="8"/>
  <c r="L7004" i="8"/>
  <c r="L7318" i="8"/>
  <c r="L5970" i="8"/>
  <c r="L7684" i="8"/>
  <c r="L7497" i="8"/>
  <c r="L6500" i="8"/>
  <c r="L8159" i="8"/>
  <c r="L6962" i="8"/>
  <c r="L7282" i="8"/>
  <c r="L6287" i="8"/>
  <c r="L3708" i="8"/>
  <c r="L5710" i="8"/>
  <c r="L4418" i="8"/>
  <c r="L3891" i="8"/>
  <c r="L4409" i="8"/>
  <c r="L4285" i="8"/>
  <c r="L4681" i="8"/>
  <c r="L6921" i="8"/>
  <c r="L7651" i="8"/>
  <c r="L7080" i="8"/>
  <c r="L5931" i="8"/>
  <c r="L6745" i="8"/>
  <c r="L6613" i="8"/>
  <c r="L5858" i="8"/>
  <c r="L8474" i="8"/>
  <c r="L7002" i="8"/>
  <c r="L8249" i="8"/>
  <c r="L8066" i="8"/>
  <c r="L8291" i="8"/>
  <c r="L7848" i="8"/>
  <c r="L6738" i="8"/>
  <c r="L7896" i="8"/>
  <c r="L6238" i="8"/>
  <c r="L6520" i="8"/>
  <c r="L5944" i="8"/>
  <c r="L8193" i="8"/>
  <c r="L8389" i="8"/>
  <c r="L8296" i="8"/>
  <c r="L5895" i="8"/>
  <c r="L7587" i="8"/>
  <c r="L6516" i="8"/>
  <c r="L7065" i="8"/>
  <c r="L8265" i="8"/>
  <c r="L6692" i="8"/>
  <c r="L7141" i="8"/>
  <c r="L6680" i="8"/>
  <c r="L6946" i="8"/>
  <c r="L6101" i="8"/>
  <c r="L8471" i="8"/>
  <c r="L6047" i="8"/>
  <c r="L7564" i="8"/>
  <c r="L6314" i="8"/>
  <c r="L6475" i="8"/>
  <c r="L7299" i="8"/>
  <c r="L7213" i="8"/>
  <c r="L8532" i="8"/>
  <c r="L6303" i="8"/>
  <c r="L8461" i="8"/>
  <c r="L7889" i="8"/>
  <c r="L7347" i="8"/>
  <c r="L6722" i="8"/>
  <c r="L7139" i="8"/>
  <c r="L8543" i="8"/>
  <c r="L7653" i="8"/>
  <c r="L7799" i="8"/>
  <c r="L2963" i="8"/>
  <c r="L3941" i="8"/>
  <c r="L4738" i="8"/>
  <c r="L4947" i="8"/>
  <c r="L4528" i="8"/>
  <c r="L5788" i="8"/>
  <c r="L4803" i="8"/>
  <c r="L6529" i="8"/>
  <c r="L6820" i="8"/>
  <c r="L4983" i="8"/>
  <c r="L3373" i="8"/>
  <c r="L5209" i="8"/>
  <c r="L8185" i="8"/>
  <c r="L5441" i="8"/>
  <c r="L4919" i="8"/>
  <c r="L5843" i="8"/>
  <c r="L5442" i="8"/>
  <c r="L4932" i="8"/>
  <c r="L5444" i="8"/>
  <c r="L3906" i="8"/>
  <c r="L5666" i="8"/>
  <c r="L5159" i="8"/>
  <c r="L3260" i="8"/>
  <c r="L4712" i="8"/>
  <c r="L4225" i="8"/>
  <c r="L5770" i="8"/>
  <c r="L3044" i="8"/>
  <c r="L3428" i="8"/>
  <c r="L3539" i="8"/>
  <c r="L5148" i="8"/>
  <c r="L5289" i="8"/>
  <c r="L5626" i="8"/>
  <c r="L7881" i="8"/>
  <c r="L6471" i="8"/>
  <c r="L4359" i="8"/>
  <c r="L5390" i="8"/>
  <c r="L4948" i="8"/>
  <c r="L3243" i="8"/>
  <c r="L3286" i="8"/>
  <c r="L4955" i="8"/>
  <c r="L3195" i="8"/>
  <c r="L5729" i="8"/>
  <c r="L7031" i="8"/>
  <c r="L7854" i="8"/>
  <c r="L5314" i="8"/>
  <c r="L3277" i="8"/>
  <c r="L4928" i="8"/>
  <c r="L4317" i="8"/>
  <c r="L7251" i="8"/>
  <c r="L6650" i="8"/>
  <c r="L7088" i="8"/>
  <c r="L6706" i="8"/>
  <c r="L5075" i="8"/>
  <c r="L5947" i="8"/>
  <c r="L6136" i="8"/>
  <c r="L4974" i="8"/>
  <c r="L3091" i="8"/>
  <c r="L5498" i="8"/>
  <c r="L3658" i="8"/>
  <c r="L3029" i="8"/>
  <c r="L5282" i="8"/>
  <c r="L5898" i="8"/>
  <c r="L4665" i="8"/>
  <c r="L4130" i="8"/>
  <c r="L3450" i="8"/>
  <c r="L4008" i="8"/>
  <c r="L3231" i="8"/>
  <c r="L5544" i="8"/>
  <c r="L5168" i="8"/>
  <c r="L4078" i="8"/>
  <c r="L6594" i="8"/>
  <c r="L2997" i="8"/>
  <c r="L4447" i="8"/>
  <c r="L3393" i="8"/>
  <c r="L5355" i="8"/>
  <c r="L4959" i="8"/>
  <c r="L4024" i="8"/>
  <c r="L5319" i="8"/>
  <c r="L8550" i="8"/>
  <c r="L6205" i="8"/>
  <c r="L4642" i="8"/>
  <c r="L5448" i="8"/>
  <c r="L5606" i="8"/>
  <c r="L4510" i="8"/>
  <c r="L3565" i="8"/>
  <c r="L5128" i="8"/>
  <c r="L3388" i="8"/>
  <c r="L3275" i="8"/>
  <c r="L6223" i="8"/>
  <c r="L5067" i="8"/>
  <c r="L5720" i="8"/>
  <c r="L3594" i="8"/>
  <c r="L3066" i="8"/>
  <c r="L3385" i="8"/>
  <c r="L4896" i="8"/>
  <c r="L7592" i="8"/>
  <c r="L5131" i="8"/>
  <c r="L3006" i="8"/>
  <c r="L3814" i="8"/>
  <c r="L3252" i="8"/>
  <c r="L4006" i="8"/>
  <c r="L8020" i="8"/>
  <c r="L4245" i="8"/>
  <c r="L4688" i="8"/>
  <c r="L3847" i="8"/>
  <c r="L3028" i="8"/>
  <c r="L3400" i="8"/>
  <c r="L4068" i="8"/>
  <c r="L5824" i="8"/>
  <c r="L4488" i="8"/>
  <c r="L5108" i="8"/>
  <c r="L3005" i="8"/>
  <c r="L2871" i="8"/>
  <c r="L5120" i="8"/>
  <c r="L4406" i="8"/>
  <c r="L5570" i="8"/>
  <c r="L3465" i="8"/>
  <c r="L4294" i="8"/>
  <c r="L4210" i="8"/>
  <c r="L4364" i="8"/>
  <c r="L5880" i="8"/>
  <c r="L7617" i="8"/>
  <c r="L7097" i="8"/>
  <c r="L6100" i="8"/>
  <c r="L8562" i="8"/>
  <c r="L8571" i="8"/>
  <c r="L4857" i="8"/>
  <c r="L4604" i="8"/>
  <c r="L4877" i="8"/>
  <c r="L3426" i="8"/>
  <c r="L5489" i="8"/>
  <c r="L5078" i="8"/>
  <c r="L4023" i="8"/>
  <c r="L5691" i="8"/>
  <c r="L4122" i="8"/>
  <c r="L3892" i="8"/>
  <c r="L5062" i="8"/>
  <c r="L5511" i="8"/>
  <c r="L3715" i="8"/>
  <c r="L3290" i="8"/>
  <c r="L3670" i="8"/>
  <c r="L4457" i="8"/>
  <c r="L4443" i="8"/>
  <c r="L3982" i="8"/>
  <c r="L5038" i="8"/>
  <c r="L3844" i="8"/>
  <c r="L5526" i="8"/>
  <c r="L4720" i="8"/>
  <c r="L4799" i="8"/>
  <c r="L5147" i="8"/>
  <c r="L4673" i="8"/>
  <c r="L5388" i="8"/>
  <c r="L5537" i="8"/>
  <c r="L4017" i="8"/>
  <c r="L3521" i="8"/>
  <c r="L4133" i="8"/>
  <c r="L4142" i="8"/>
  <c r="L5155" i="8"/>
  <c r="L4706" i="8"/>
  <c r="L4780" i="8"/>
  <c r="L4812" i="8"/>
  <c r="L5815" i="8"/>
  <c r="L4515" i="8"/>
  <c r="L3099" i="8"/>
  <c r="L5515" i="8"/>
  <c r="L5299" i="8"/>
  <c r="L4250" i="8"/>
  <c r="L5513" i="8"/>
  <c r="L4151" i="8"/>
  <c r="L2886" i="8"/>
  <c r="L4564" i="8"/>
  <c r="L2881" i="8"/>
  <c r="L5697" i="8"/>
  <c r="L3038" i="8"/>
  <c r="L3185" i="8"/>
  <c r="L5373" i="8"/>
  <c r="L3090" i="8"/>
  <c r="L4296" i="8"/>
  <c r="L5315" i="8"/>
  <c r="L7157" i="8"/>
  <c r="L7581" i="8"/>
  <c r="L4356" i="8"/>
  <c r="L4449" i="8"/>
  <c r="L5028" i="8"/>
  <c r="L3549" i="8"/>
  <c r="L3546" i="8"/>
  <c r="L6900" i="8"/>
  <c r="L5281" i="8"/>
  <c r="L3289" i="8"/>
  <c r="L3921" i="8"/>
  <c r="L4305" i="8"/>
  <c r="L4908" i="8"/>
  <c r="L4158" i="8"/>
  <c r="L5306" i="8"/>
  <c r="L5519" i="8"/>
  <c r="L3404" i="8"/>
  <c r="L3164" i="8"/>
  <c r="L5251" i="8"/>
  <c r="L3646" i="8"/>
  <c r="L5804" i="8"/>
  <c r="L3390" i="8"/>
  <c r="L4226" i="8"/>
  <c r="L5833" i="8"/>
  <c r="L3577" i="8"/>
  <c r="L4770" i="8"/>
  <c r="L2916" i="8"/>
  <c r="L4027" i="8"/>
  <c r="L4231" i="8"/>
  <c r="L7740" i="8"/>
  <c r="L3534" i="8"/>
  <c r="L2952" i="8"/>
  <c r="L8495" i="8"/>
  <c r="L4689" i="8"/>
  <c r="L6367" i="8"/>
  <c r="L8453" i="8"/>
  <c r="L3998" i="8"/>
  <c r="L3560" i="8"/>
  <c r="L5493" i="8"/>
  <c r="L3880" i="8"/>
  <c r="L5559" i="8"/>
  <c r="L4543" i="8"/>
  <c r="L3312" i="8"/>
  <c r="L4647" i="8"/>
  <c r="L3492" i="8"/>
  <c r="L3625" i="8"/>
  <c r="L5842" i="8"/>
  <c r="L3818" i="8"/>
  <c r="L5623" i="8"/>
  <c r="L4958" i="8"/>
  <c r="L5567" i="8"/>
  <c r="L3430" i="8"/>
  <c r="L5059" i="8"/>
  <c r="L3165" i="8"/>
  <c r="L5287" i="8"/>
  <c r="L4321" i="8"/>
  <c r="L4610" i="8"/>
  <c r="L5250" i="8"/>
  <c r="L3697" i="8"/>
  <c r="L3574" i="8"/>
  <c r="L8429" i="8"/>
  <c r="L8428" i="8"/>
  <c r="L8097" i="8"/>
  <c r="L8437" i="8"/>
  <c r="L7522" i="8"/>
  <c r="L8616" i="8"/>
  <c r="L8617" i="8"/>
  <c r="L5423" i="8"/>
  <c r="L5422" i="8"/>
  <c r="L4765" i="8"/>
  <c r="L4766" i="8"/>
  <c r="L8121" i="8"/>
  <c r="L8122" i="8"/>
  <c r="L5828" i="8"/>
  <c r="L5827" i="8"/>
  <c r="L5103" i="8"/>
  <c r="L4944" i="8"/>
  <c r="L4149" i="8"/>
  <c r="L4148" i="8"/>
  <c r="L6983" i="8"/>
  <c r="L6984" i="8"/>
  <c r="L6997" i="8"/>
  <c r="L6996" i="8"/>
  <c r="L6009" i="8"/>
  <c r="L7668" i="8"/>
  <c r="L7669" i="8"/>
  <c r="L6547" i="8"/>
  <c r="L6546" i="8"/>
  <c r="L7864" i="8"/>
  <c r="L7863" i="8"/>
  <c r="L3786" i="8"/>
  <c r="L3535" i="8"/>
  <c r="L3536" i="8"/>
  <c r="L8647" i="8"/>
  <c r="L3082" i="8"/>
  <c r="L3081" i="8"/>
  <c r="L4013" i="8"/>
  <c r="L4014" i="8"/>
  <c r="L8537" i="8"/>
  <c r="L3444" i="8"/>
  <c r="L4995" i="8"/>
  <c r="L8493" i="8"/>
  <c r="L8494" i="8"/>
  <c r="L6305" i="8"/>
  <c r="L6350" i="8"/>
  <c r="L5222" i="8"/>
  <c r="L3068" i="8"/>
  <c r="L5573" i="8"/>
  <c r="L5574" i="8"/>
  <c r="L5830" i="8"/>
  <c r="L5829" i="8"/>
  <c r="L4911" i="8"/>
  <c r="L5096" i="8"/>
  <c r="L4704" i="8"/>
  <c r="L4551" i="8"/>
  <c r="L5700" i="8"/>
  <c r="L5701" i="8"/>
  <c r="L6182" i="8"/>
  <c r="L7691" i="8"/>
  <c r="L7589" i="8"/>
  <c r="L5199" i="8"/>
  <c r="L5198" i="8"/>
  <c r="L7776" i="8"/>
  <c r="L5023" i="8"/>
  <c r="L5370" i="8"/>
  <c r="L5745" i="8"/>
  <c r="L5744" i="8"/>
  <c r="L3462" i="8"/>
  <c r="L3660" i="8"/>
  <c r="L5648" i="8"/>
  <c r="L5748" i="8"/>
  <c r="L5810" i="8"/>
  <c r="L4471" i="8"/>
  <c r="L4470" i="8"/>
  <c r="L3825" i="8"/>
  <c r="L4864" i="8"/>
  <c r="L3734" i="8"/>
  <c r="L4379" i="8"/>
  <c r="L7918" i="8"/>
  <c r="L5580" i="8"/>
  <c r="L5470" i="8"/>
  <c r="L5471" i="8"/>
  <c r="L4331" i="8"/>
  <c r="L5223" i="8"/>
  <c r="L4931" i="8"/>
  <c r="L2918" i="8"/>
  <c r="L3718" i="8"/>
  <c r="L4432" i="8"/>
  <c r="L4711" i="8"/>
  <c r="L3372" i="8"/>
  <c r="L5910" i="8"/>
  <c r="L5212" i="8"/>
  <c r="L3558" i="8"/>
  <c r="L3398" i="8"/>
  <c r="L2978" i="8"/>
  <c r="L4588" i="8"/>
  <c r="L4587" i="8"/>
  <c r="L3357" i="8"/>
  <c r="L3356" i="8"/>
  <c r="L2986" i="8"/>
  <c r="L2987" i="8"/>
  <c r="L5089" i="8"/>
  <c r="L5088" i="8"/>
  <c r="L3467" i="8"/>
  <c r="L3466" i="8"/>
  <c r="L3687" i="8"/>
  <c r="L4511" i="8"/>
  <c r="L7865" i="8"/>
  <c r="L7866" i="8"/>
  <c r="L7650" i="8"/>
  <c r="L7649" i="8"/>
  <c r="L6277" i="8"/>
  <c r="L6276" i="8"/>
  <c r="L4477" i="8"/>
  <c r="L4478" i="8"/>
  <c r="L4538" i="8"/>
  <c r="L4383" i="8"/>
  <c r="L4384" i="8"/>
  <c r="L5695" i="8"/>
  <c r="L6853" i="8"/>
  <c r="L6967" i="8"/>
  <c r="L5689" i="8"/>
  <c r="L5135" i="8"/>
  <c r="L4288" i="8"/>
  <c r="L5649" i="8"/>
  <c r="L3102" i="8"/>
  <c r="L5560" i="8"/>
  <c r="L5561" i="8"/>
  <c r="L5780" i="8"/>
  <c r="L5781" i="8"/>
  <c r="L3360" i="8"/>
  <c r="L3361" i="8"/>
  <c r="L5853" i="8"/>
  <c r="L5854" i="8"/>
  <c r="L7533" i="8"/>
  <c r="L7532" i="8"/>
  <c r="L7399" i="8"/>
  <c r="L6377" i="8"/>
  <c r="L6378" i="8"/>
  <c r="L8041" i="8"/>
  <c r="L3523" i="8"/>
  <c r="L2941" i="8"/>
  <c r="L3002" i="8"/>
  <c r="L5443" i="8"/>
  <c r="L3935" i="8"/>
  <c r="L4003" i="8"/>
  <c r="L4658" i="8"/>
  <c r="L5795" i="8"/>
  <c r="L3910" i="8"/>
  <c r="L5208" i="8"/>
  <c r="L3953" i="8"/>
  <c r="L7177" i="8"/>
  <c r="L3205" i="8"/>
  <c r="L6561" i="8"/>
  <c r="L6560" i="8"/>
  <c r="L3410" i="8"/>
  <c r="L3409" i="8"/>
  <c r="L3748" i="8"/>
  <c r="L3749" i="8"/>
  <c r="L3612" i="8"/>
  <c r="L3769" i="8"/>
  <c r="L3770" i="8"/>
  <c r="L4466" i="8"/>
  <c r="L4465" i="8"/>
  <c r="L5597" i="8"/>
  <c r="L5596" i="8"/>
  <c r="L8412" i="8"/>
  <c r="L8411" i="8"/>
  <c r="L7596" i="8"/>
  <c r="L7597" i="8"/>
  <c r="L7429" i="8"/>
  <c r="L7428" i="8"/>
  <c r="L5912" i="8"/>
  <c r="L5913" i="8"/>
  <c r="L7430" i="8"/>
  <c r="L7431" i="8"/>
  <c r="L6664" i="8"/>
  <c r="L6665" i="8"/>
  <c r="L3821" i="8"/>
  <c r="L3822" i="8"/>
  <c r="L4192" i="8"/>
  <c r="L4191" i="8"/>
  <c r="L3329" i="8"/>
  <c r="L4757" i="8"/>
  <c r="L3330" i="8"/>
  <c r="L4556" i="8"/>
  <c r="L4643" i="8"/>
  <c r="L4644" i="8"/>
  <c r="L4031" i="8"/>
  <c r="L4032" i="8"/>
  <c r="L3987" i="8"/>
  <c r="L4487" i="8"/>
  <c r="L5263" i="8"/>
  <c r="L4927" i="8"/>
  <c r="L7350" i="8"/>
  <c r="L6655" i="8"/>
  <c r="L7166" i="8"/>
  <c r="L6928" i="8"/>
  <c r="L7502" i="8"/>
  <c r="L4111" i="8"/>
  <c r="L4004" i="8"/>
  <c r="L3340" i="8"/>
  <c r="L2956" i="8"/>
  <c r="L4173" i="8"/>
  <c r="L4971" i="8"/>
  <c r="L5066" i="8"/>
  <c r="L3501" i="8"/>
  <c r="L5721" i="8"/>
  <c r="L6729" i="8"/>
  <c r="L4269" i="8"/>
  <c r="L4716" i="8"/>
  <c r="L7060" i="8"/>
  <c r="L4414" i="8"/>
  <c r="L4263" i="8"/>
  <c r="L2907" i="8"/>
  <c r="L5264" i="8"/>
  <c r="L4197" i="8"/>
  <c r="L4346" i="8"/>
  <c r="L4366" i="8"/>
  <c r="L3416" i="8"/>
  <c r="L4521" i="8"/>
  <c r="L6757" i="8"/>
  <c r="L6393" i="8"/>
  <c r="L5887" i="8"/>
  <c r="L3762" i="8"/>
  <c r="L3761" i="8"/>
  <c r="L4709" i="8"/>
  <c r="L4052" i="8"/>
  <c r="L3259" i="8"/>
  <c r="L5411" i="8"/>
  <c r="L5343" i="8"/>
  <c r="L5086" i="8"/>
  <c r="L3209" i="8"/>
  <c r="L3424" i="8"/>
  <c r="L6528" i="8"/>
  <c r="L8391" i="8"/>
  <c r="L8379" i="8"/>
  <c r="L7821" i="8"/>
  <c r="L6430" i="8"/>
  <c r="L7455" i="8"/>
  <c r="L7681" i="8"/>
  <c r="L7259" i="8"/>
  <c r="L6511" i="8"/>
  <c r="L7243" i="8"/>
  <c r="L7236" i="8"/>
  <c r="L7792" i="8"/>
  <c r="L6257" i="8"/>
  <c r="L7654" i="8"/>
  <c r="L6851" i="8"/>
  <c r="L7893" i="8"/>
  <c r="L4520" i="8"/>
  <c r="L4506" i="8"/>
  <c r="L4505" i="8"/>
  <c r="L3317" i="8"/>
  <c r="L3420" i="8"/>
  <c r="L3378" i="8"/>
  <c r="L3557" i="8"/>
  <c r="L3045" i="8"/>
  <c r="L4456" i="8"/>
  <c r="L4631" i="8"/>
  <c r="L5591" i="8"/>
  <c r="L4624" i="8"/>
  <c r="L4552" i="8"/>
  <c r="L6170" i="8"/>
  <c r="L7365" i="8"/>
  <c r="L8546" i="8"/>
  <c r="L8341" i="8"/>
  <c r="L7454" i="8"/>
  <c r="L3589" i="8"/>
  <c r="L4178" i="8"/>
  <c r="L5432" i="8"/>
  <c r="L5656" i="8"/>
  <c r="L3439" i="8"/>
  <c r="L8502" i="8"/>
  <c r="L3559" i="8"/>
  <c r="L4963" i="8"/>
  <c r="L4542" i="8"/>
  <c r="L5292" i="8"/>
  <c r="L5307" i="8"/>
  <c r="L3143" i="8"/>
  <c r="L3399" i="8"/>
  <c r="L5029" i="8"/>
  <c r="L3918" i="8"/>
  <c r="L4019" i="8"/>
  <c r="L5494" i="8"/>
  <c r="L6364" i="8"/>
  <c r="L8146" i="8"/>
  <c r="L6896" i="8"/>
  <c r="L5889" i="8"/>
  <c r="L8380" i="8"/>
  <c r="L6482" i="8"/>
  <c r="L7607" i="8"/>
  <c r="L4897" i="8"/>
  <c r="L4444" i="8"/>
  <c r="L3858" i="8"/>
  <c r="L6855" i="8"/>
  <c r="L3593" i="8"/>
  <c r="L3592" i="8"/>
  <c r="L6224" i="8"/>
  <c r="L5698" i="8"/>
  <c r="L5581" i="8"/>
  <c r="L3550" i="8"/>
  <c r="L3556" i="8"/>
  <c r="L4771" i="8"/>
  <c r="L5344" i="8"/>
  <c r="L4829" i="8"/>
  <c r="L3900" i="8"/>
  <c r="L5252" i="8"/>
  <c r="L6860" i="8"/>
  <c r="L7293" i="8"/>
  <c r="L8064" i="8"/>
  <c r="L6978" i="8"/>
  <c r="L7903" i="8"/>
  <c r="L6809" i="8"/>
  <c r="L8415" i="8"/>
  <c r="L6408" i="8"/>
  <c r="L5984" i="8"/>
  <c r="L8322" i="8"/>
  <c r="L6232" i="8"/>
  <c r="L6827" i="8"/>
  <c r="L8368" i="8"/>
  <c r="L7214" i="8"/>
  <c r="L5999" i="8"/>
  <c r="L7766" i="8"/>
  <c r="L8088" i="8"/>
  <c r="L6130" i="8"/>
  <c r="L8315" i="8"/>
  <c r="L6016" i="8"/>
  <c r="L5998" i="8"/>
  <c r="L8615" i="8"/>
  <c r="L7716" i="8"/>
  <c r="L8468" i="8"/>
  <c r="L6424" i="8"/>
  <c r="L7286" i="8"/>
  <c r="L7422" i="8"/>
  <c r="L5192" i="8"/>
  <c r="L4357" i="8"/>
  <c r="L3156" i="8"/>
  <c r="L5097" i="8"/>
  <c r="L3619" i="8"/>
  <c r="L5847" i="8"/>
  <c r="L5629" i="8"/>
  <c r="L3794" i="8"/>
  <c r="L3318" i="8"/>
  <c r="L5405" i="8"/>
  <c r="L4264" i="8"/>
  <c r="L3524" i="8"/>
  <c r="L3529" i="8"/>
  <c r="L3515" i="8"/>
  <c r="L4746" i="8"/>
  <c r="L8077" i="8"/>
  <c r="L3326" i="8"/>
  <c r="L5325" i="8"/>
  <c r="L2906" i="8"/>
  <c r="L4653" i="8"/>
  <c r="L3183" i="8"/>
  <c r="L3222" i="8"/>
  <c r="L4727" i="8"/>
  <c r="L5167" i="8"/>
  <c r="L5616" i="8"/>
  <c r="L4016" i="8"/>
  <c r="L3669" i="8"/>
  <c r="L3250" i="8"/>
  <c r="L3019" i="8"/>
  <c r="L4035" i="8"/>
  <c r="L5326" i="8"/>
  <c r="L3236" i="8"/>
  <c r="L4690" i="8"/>
  <c r="L5408" i="8"/>
  <c r="L5735" i="8"/>
  <c r="L4199" i="8"/>
  <c r="L7839" i="8"/>
  <c r="L4809" i="8"/>
  <c r="L7638" i="8"/>
  <c r="L3137" i="8"/>
  <c r="L7943" i="8"/>
  <c r="L7774" i="8"/>
  <c r="L7946" i="8"/>
  <c r="L7416" i="8"/>
  <c r="L6038" i="8"/>
  <c r="L8321" i="8"/>
  <c r="L6825" i="8"/>
  <c r="L6407" i="8"/>
  <c r="L6786" i="8"/>
  <c r="L7872" i="8"/>
  <c r="L8184" i="8"/>
  <c r="L8048" i="8"/>
  <c r="L7403" i="8"/>
  <c r="L5975" i="8"/>
  <c r="L6242" i="8"/>
  <c r="L6300" i="8"/>
  <c r="L8357" i="8"/>
  <c r="L7747" i="8"/>
  <c r="L6212" i="8"/>
  <c r="L6077" i="8"/>
  <c r="L8536" i="8"/>
  <c r="L6771" i="8"/>
  <c r="L6988" i="8"/>
  <c r="L8200" i="8"/>
  <c r="L7754" i="8"/>
  <c r="L7353" i="8"/>
  <c r="L7189" i="8"/>
  <c r="L6726" i="8"/>
  <c r="L6014" i="8"/>
  <c r="L5952" i="8"/>
  <c r="L6113" i="8"/>
  <c r="L5979" i="8"/>
  <c r="L6358" i="8"/>
  <c r="L8311" i="8"/>
  <c r="L4273" i="8"/>
  <c r="L3864" i="8"/>
  <c r="L8343" i="8"/>
  <c r="L5738" i="8"/>
  <c r="L4157" i="8"/>
  <c r="L5406" i="8"/>
  <c r="L3094" i="8"/>
  <c r="L4555" i="8"/>
  <c r="L4633" i="8"/>
  <c r="L3699" i="8"/>
  <c r="L5052" i="8"/>
  <c r="L4056" i="8"/>
  <c r="L3365" i="8"/>
  <c r="L5362" i="8"/>
  <c r="L5426" i="8"/>
  <c r="L8151" i="8"/>
  <c r="L3752" i="8"/>
  <c r="L3533" i="8"/>
  <c r="L4222" i="8"/>
  <c r="L5551" i="8"/>
  <c r="L4768" i="8"/>
  <c r="L5377" i="8"/>
  <c r="L5552" i="8"/>
  <c r="L5585" i="8"/>
  <c r="L4596" i="8"/>
  <c r="L6666" i="8"/>
  <c r="L3672" i="8"/>
  <c r="L3789" i="8"/>
  <c r="L3460" i="8"/>
  <c r="L3051" i="8"/>
  <c r="L3188" i="8"/>
  <c r="L7496" i="8"/>
  <c r="L7495" i="8"/>
  <c r="L6734" i="8"/>
  <c r="L6733" i="8"/>
  <c r="L6530" i="8"/>
  <c r="L6531" i="8"/>
  <c r="L8602" i="8"/>
  <c r="L8603" i="8"/>
  <c r="L7268" i="8"/>
  <c r="L7269" i="8"/>
  <c r="L6571" i="8"/>
  <c r="L6570" i="8"/>
  <c r="L4518" i="8"/>
  <c r="L4517" i="8"/>
  <c r="L4053" i="8"/>
  <c r="L4054" i="8"/>
  <c r="L5782" i="8"/>
  <c r="L5783" i="8"/>
  <c r="L2977" i="8"/>
  <c r="L2976" i="8"/>
  <c r="L4855" i="8"/>
  <c r="L4854" i="8"/>
  <c r="L3333" i="8"/>
  <c r="L3334" i="8"/>
  <c r="L4923" i="8"/>
  <c r="L4922" i="8"/>
  <c r="L5452" i="8"/>
  <c r="L8328" i="8"/>
  <c r="L8327" i="8"/>
  <c r="L7583" i="8"/>
  <c r="L7584" i="8"/>
  <c r="L5273" i="8"/>
  <c r="L5272" i="8"/>
  <c r="L4184" i="8"/>
  <c r="L4183" i="8"/>
  <c r="L5800" i="8"/>
  <c r="L5799" i="8"/>
  <c r="L4479" i="8"/>
  <c r="L4480" i="8"/>
  <c r="L2998" i="8"/>
  <c r="L2999" i="8"/>
  <c r="L3664" i="8"/>
  <c r="L3665" i="8"/>
  <c r="L3015" i="8"/>
  <c r="L3016" i="8"/>
  <c r="L7708" i="8"/>
  <c r="L7707" i="8"/>
  <c r="L5044" i="8"/>
  <c r="L5043" i="8"/>
  <c r="L4429" i="8"/>
  <c r="L4430" i="8"/>
  <c r="L5337" i="8"/>
  <c r="L5338" i="8"/>
  <c r="L3353" i="8"/>
  <c r="L3354" i="8"/>
  <c r="L5486" i="8"/>
  <c r="L5485" i="8"/>
  <c r="L3816" i="8"/>
  <c r="L4572" i="8"/>
  <c r="L3383" i="8"/>
  <c r="L3384" i="8"/>
  <c r="L8037" i="8"/>
  <c r="L8038" i="8"/>
  <c r="L8610" i="8"/>
  <c r="L8609" i="8"/>
  <c r="L6089" i="8"/>
  <c r="L6090" i="8"/>
  <c r="L6934" i="8"/>
  <c r="L6933" i="8"/>
  <c r="L8549" i="8"/>
  <c r="L6063" i="8"/>
  <c r="L6064" i="8"/>
  <c r="L7164" i="8"/>
  <c r="L7163" i="8"/>
  <c r="L6537" i="8"/>
  <c r="L6538" i="8"/>
  <c r="L6629" i="8"/>
  <c r="L5966" i="8"/>
  <c r="L7847" i="8"/>
  <c r="L7846" i="8"/>
  <c r="L8031" i="8"/>
  <c r="L8030" i="8"/>
  <c r="L8144" i="8"/>
  <c r="L8143" i="8"/>
  <c r="L8083" i="8"/>
  <c r="L8082" i="8"/>
  <c r="L8236" i="8"/>
  <c r="L8237" i="8"/>
  <c r="L5514" i="8"/>
  <c r="L3219" i="8"/>
  <c r="L3218" i="8"/>
  <c r="L6154" i="8"/>
  <c r="L3199" i="8"/>
  <c r="L3369" i="8"/>
  <c r="L3370" i="8"/>
  <c r="L7334" i="8"/>
  <c r="L3063" i="8"/>
  <c r="L2885" i="8"/>
  <c r="L4121" i="8"/>
  <c r="L5238" i="8"/>
  <c r="L3346" i="8"/>
  <c r="L3484" i="8"/>
  <c r="L5449" i="8"/>
  <c r="L4605" i="8"/>
  <c r="L4606" i="8"/>
  <c r="L4438" i="8"/>
  <c r="L5174" i="8"/>
  <c r="L5173" i="8"/>
  <c r="L5014" i="8"/>
  <c r="L5015" i="8"/>
  <c r="L4755" i="8"/>
  <c r="L4756" i="8"/>
  <c r="L5756" i="8"/>
  <c r="L5757" i="8"/>
  <c r="L4989" i="8"/>
  <c r="L4990" i="8"/>
  <c r="L3928" i="8"/>
  <c r="L6912" i="8"/>
  <c r="L5758" i="8"/>
  <c r="L5759" i="8"/>
  <c r="L5005" i="8"/>
  <c r="L3397" i="8"/>
  <c r="L3396" i="8"/>
  <c r="L4160" i="8"/>
  <c r="L4159" i="8"/>
  <c r="L4126" i="8"/>
  <c r="L4125" i="8"/>
  <c r="L4446" i="8"/>
  <c r="L8558" i="8"/>
  <c r="L8557" i="8"/>
  <c r="L8335" i="8"/>
  <c r="L8336" i="8"/>
  <c r="L7574" i="8"/>
  <c r="L6832" i="8"/>
  <c r="L6831" i="8"/>
  <c r="L3716" i="8"/>
  <c r="L3717" i="8"/>
  <c r="L6403" i="8"/>
  <c r="L6404" i="8"/>
  <c r="L5124" i="8"/>
  <c r="L5123" i="8"/>
  <c r="L2950" i="8"/>
  <c r="L2951" i="8"/>
  <c r="L4791" i="8"/>
  <c r="L4790" i="8"/>
  <c r="L2864" i="8"/>
  <c r="L2863" i="8"/>
  <c r="L6909" i="8"/>
  <c r="L6910" i="8"/>
  <c r="L4421" i="8"/>
  <c r="L4422" i="8"/>
  <c r="L4599" i="8"/>
  <c r="L4600" i="8"/>
  <c r="L5193" i="8"/>
  <c r="L4784" i="8"/>
  <c r="L4785" i="8"/>
  <c r="L3626" i="8"/>
  <c r="L3627" i="8"/>
  <c r="L3008" i="8"/>
  <c r="L3087" i="8"/>
  <c r="L5472" i="8"/>
  <c r="L5473" i="8"/>
  <c r="L4387" i="8"/>
  <c r="L4388" i="8"/>
  <c r="L3704" i="8"/>
  <c r="L3705" i="8"/>
  <c r="L4454" i="8"/>
  <c r="L4453" i="8"/>
  <c r="L4090" i="8"/>
  <c r="L4089" i="8"/>
  <c r="L7379" i="8"/>
  <c r="L7380" i="8"/>
  <c r="L8222" i="8"/>
  <c r="L8223" i="8"/>
  <c r="L6779" i="8"/>
  <c r="L6780" i="8"/>
  <c r="L7723" i="8"/>
  <c r="L6691" i="8"/>
  <c r="L5600" i="8"/>
  <c r="L5601" i="8"/>
  <c r="L4739" i="8"/>
  <c r="L4740" i="8"/>
  <c r="L2861" i="8"/>
  <c r="L2860" i="8"/>
  <c r="L3507" i="8"/>
  <c r="L3508" i="8"/>
  <c r="L4559" i="8"/>
  <c r="L4034" i="8"/>
  <c r="L4033" i="8"/>
  <c r="L5363" i="8"/>
  <c r="L5364" i="8"/>
  <c r="L3788" i="8"/>
  <c r="L3787" i="8"/>
  <c r="L2902" i="8"/>
  <c r="L2903" i="8"/>
  <c r="L5499" i="8"/>
  <c r="L4289" i="8"/>
  <c r="L5897" i="8"/>
  <c r="L8210" i="8"/>
  <c r="L8211" i="8"/>
  <c r="L7541" i="8"/>
  <c r="L7540" i="8"/>
  <c r="L6441" i="8"/>
  <c r="L6442" i="8"/>
  <c r="L4834" i="8"/>
  <c r="L4835" i="8"/>
  <c r="L3601" i="8"/>
  <c r="L5483" i="8"/>
  <c r="L5484" i="8"/>
  <c r="L5330" i="8"/>
  <c r="L3808" i="8"/>
  <c r="L3807" i="8"/>
  <c r="L5461" i="8"/>
  <c r="L5462" i="8"/>
  <c r="L4708" i="8"/>
  <c r="L3303" i="8"/>
  <c r="L3304" i="8"/>
  <c r="L2926" i="8"/>
  <c r="L2927" i="8"/>
  <c r="L8599" i="8"/>
  <c r="L8600" i="8"/>
  <c r="L7590" i="8"/>
  <c r="L7591" i="8"/>
  <c r="L4398" i="8"/>
  <c r="L4399" i="8"/>
  <c r="L5232" i="8"/>
  <c r="L6975" i="8"/>
  <c r="L6976" i="8"/>
  <c r="L4582" i="8"/>
  <c r="L4581" i="8"/>
  <c r="L3990" i="8"/>
  <c r="L3989" i="8"/>
  <c r="L3033" i="8"/>
  <c r="L3883" i="8"/>
  <c r="L4987" i="8"/>
  <c r="L4988" i="8"/>
  <c r="L7085" i="8"/>
  <c r="L7084" i="8"/>
  <c r="L7297" i="8"/>
  <c r="L7298" i="8"/>
  <c r="L6892" i="8"/>
  <c r="L6891" i="8"/>
  <c r="L7920" i="8"/>
  <c r="L7921" i="8"/>
  <c r="L6246" i="8"/>
  <c r="L6245" i="8"/>
  <c r="L8208" i="8"/>
  <c r="L8556" i="8"/>
  <c r="L8555" i="8"/>
  <c r="L7245" i="8"/>
  <c r="L6523" i="8"/>
  <c r="L6522" i="8"/>
  <c r="L7046" i="8"/>
  <c r="L7047" i="8"/>
  <c r="L6948" i="8"/>
  <c r="L6947" i="8"/>
  <c r="L7996" i="8"/>
  <c r="L8173" i="8"/>
  <c r="L8172" i="8"/>
  <c r="L6582" i="8"/>
  <c r="L6794" i="8"/>
  <c r="L6793" i="8"/>
  <c r="L6280" i="8"/>
  <c r="L6281" i="8"/>
  <c r="L7482" i="8"/>
  <c r="L7483" i="8"/>
  <c r="L7554" i="8"/>
  <c r="L7555" i="8"/>
  <c r="L6847" i="8"/>
  <c r="L6846" i="8"/>
  <c r="L6504" i="8"/>
  <c r="L7058" i="8"/>
  <c r="L7059" i="8"/>
  <c r="L6882" i="8"/>
  <c r="L8654" i="8"/>
  <c r="L8653" i="8"/>
  <c r="L6363" i="8"/>
  <c r="L3495" i="8"/>
  <c r="L3496" i="8"/>
  <c r="L5680" i="8"/>
  <c r="L5679" i="8"/>
  <c r="L4354" i="8"/>
  <c r="L4355" i="8"/>
  <c r="L4630" i="8"/>
  <c r="L4629" i="8"/>
  <c r="L5605" i="8"/>
  <c r="L7755" i="8"/>
  <c r="L7756" i="8"/>
  <c r="L4719" i="8"/>
  <c r="L4718" i="8"/>
  <c r="L4946" i="8"/>
  <c r="L4107" i="8"/>
  <c r="L4106" i="8"/>
  <c r="L3226" i="8"/>
  <c r="L3227" i="8"/>
  <c r="L4852" i="8"/>
  <c r="L4851" i="8"/>
  <c r="L5692" i="8"/>
  <c r="L3631" i="8"/>
  <c r="L3630" i="8"/>
  <c r="L3958" i="8"/>
  <c r="L3034" i="8"/>
  <c r="L4129" i="8"/>
  <c r="L3363" i="8"/>
  <c r="L4550" i="8"/>
  <c r="L6036" i="8"/>
  <c r="L5073" i="8"/>
  <c r="L7361" i="8"/>
  <c r="L7362" i="8"/>
  <c r="L4566" i="8"/>
  <c r="L4565" i="8"/>
  <c r="L4361" i="8"/>
  <c r="L4360" i="8"/>
  <c r="L4047" i="8"/>
  <c r="L4046" i="8"/>
  <c r="L6667" i="8"/>
  <c r="L6668" i="8"/>
  <c r="L3740" i="8"/>
  <c r="L3741" i="8"/>
  <c r="L8473" i="8"/>
  <c r="L7252" i="8"/>
  <c r="L7040" i="8"/>
  <c r="L7041" i="8"/>
  <c r="L8189" i="8"/>
  <c r="L8188" i="8"/>
  <c r="L8607" i="8"/>
  <c r="L8608" i="8"/>
  <c r="L3897" i="8"/>
  <c r="L3898" i="8"/>
  <c r="L2880" i="8"/>
  <c r="L2879" i="8"/>
  <c r="L7311" i="8"/>
  <c r="L6171" i="8"/>
  <c r="L6172" i="8"/>
  <c r="L7797" i="8"/>
  <c r="L7798" i="8"/>
  <c r="L5962" i="8"/>
  <c r="L5961" i="8"/>
  <c r="L4433" i="8"/>
  <c r="L3659" i="8"/>
  <c r="L3798" i="8"/>
  <c r="L3671" i="8"/>
  <c r="L3733" i="8"/>
  <c r="L3843" i="8"/>
  <c r="L5598" i="8"/>
  <c r="L3940" i="8"/>
  <c r="L3951" i="8"/>
  <c r="L8323" i="8"/>
  <c r="L7312" i="8"/>
  <c r="L6239" i="8"/>
  <c r="L6240" i="8"/>
  <c r="L7760" i="8"/>
  <c r="L7761" i="8"/>
  <c r="L7451" i="8"/>
  <c r="L7452" i="8"/>
  <c r="L6481" i="8"/>
  <c r="L6480" i="8"/>
  <c r="L7433" i="8"/>
  <c r="L7432" i="8"/>
  <c r="L3394" i="8"/>
  <c r="L3395" i="8"/>
  <c r="L4064" i="8"/>
  <c r="L4065" i="8"/>
  <c r="L3343" i="8"/>
  <c r="L3342" i="8"/>
  <c r="L4349" i="8"/>
  <c r="L4350" i="8"/>
  <c r="L5340" i="8"/>
  <c r="L5339" i="8"/>
  <c r="L3413" i="8"/>
  <c r="L3412" i="8"/>
  <c r="L4960" i="8"/>
  <c r="L6206" i="8"/>
  <c r="L7855" i="8"/>
  <c r="L6198" i="8"/>
  <c r="L6197" i="8"/>
  <c r="L8319" i="8"/>
  <c r="L6270" i="8"/>
  <c r="L6269" i="8"/>
  <c r="L6141" i="8"/>
  <c r="L6142" i="8"/>
  <c r="L4576" i="8"/>
  <c r="L4577" i="8"/>
  <c r="L3590" i="8"/>
  <c r="L5614" i="8"/>
  <c r="L5615" i="8"/>
  <c r="L3605" i="8"/>
  <c r="L3313" i="8"/>
  <c r="L3314" i="8"/>
  <c r="L7262" i="8"/>
  <c r="L7261" i="8"/>
  <c r="L3602" i="8"/>
  <c r="L8522" i="8"/>
  <c r="L5296" i="8"/>
  <c r="L3591" i="8"/>
  <c r="L5228" i="8"/>
  <c r="L8651" i="8"/>
  <c r="L7695" i="8"/>
  <c r="L8446" i="8"/>
  <c r="L8447" i="8"/>
  <c r="L5554" i="8"/>
  <c r="L5555" i="8"/>
  <c r="L6918" i="8"/>
  <c r="L6917" i="8"/>
  <c r="L4208" i="8"/>
  <c r="L5538" i="8"/>
  <c r="L5433" i="8"/>
  <c r="L3058" i="8"/>
  <c r="L4787" i="8"/>
  <c r="L7606" i="8"/>
  <c r="L7215" i="8"/>
  <c r="L5142" i="8"/>
  <c r="L7389" i="8"/>
  <c r="L5985" i="8"/>
  <c r="L8385" i="8"/>
  <c r="L8214" i="8"/>
  <c r="L6285" i="8"/>
  <c r="L8306" i="8"/>
  <c r="L8305" i="8"/>
  <c r="L8371" i="8"/>
  <c r="L8372" i="8"/>
  <c r="L8526" i="8"/>
  <c r="L8175" i="8"/>
  <c r="L8174" i="8"/>
  <c r="L6133" i="8"/>
  <c r="L8087" i="8"/>
  <c r="L8274" i="8"/>
  <c r="L8370" i="8"/>
  <c r="L8642" i="8"/>
  <c r="L8643" i="8"/>
  <c r="L6845" i="8"/>
  <c r="L6844" i="8"/>
  <c r="L6216" i="8"/>
  <c r="L7586" i="8"/>
  <c r="L5922" i="8"/>
  <c r="L5921" i="8"/>
  <c r="L5558" i="8"/>
  <c r="L5557" i="8"/>
  <c r="L3322" i="8"/>
  <c r="L4241" i="8"/>
  <c r="L2962" i="8"/>
  <c r="L4914" i="8"/>
  <c r="L4915" i="8"/>
  <c r="L5465" i="8"/>
  <c r="L5464" i="8"/>
  <c r="L4881" i="8"/>
  <c r="L4882" i="8"/>
  <c r="L3085" i="8"/>
  <c r="L5074" i="8"/>
  <c r="L5468" i="8"/>
  <c r="L3020" i="8"/>
  <c r="L3573" i="8"/>
  <c r="L6870" i="8"/>
  <c r="L8018" i="8"/>
  <c r="L8019" i="8"/>
  <c r="L7787" i="8"/>
  <c r="L6595" i="8"/>
  <c r="L6295" i="8"/>
  <c r="L6294" i="8"/>
  <c r="L6455" i="8"/>
  <c r="L8239" i="8"/>
  <c r="L8240" i="8"/>
  <c r="L4206" i="8"/>
  <c r="L5518" i="8"/>
  <c r="L4563" i="8"/>
  <c r="L4569" i="8"/>
  <c r="L4570" i="8"/>
  <c r="L3683" i="8"/>
  <c r="L3682" i="8"/>
  <c r="L5100" i="8"/>
  <c r="L4353" i="8"/>
  <c r="L5403" i="8"/>
  <c r="L5110" i="8"/>
  <c r="L5725" i="8"/>
  <c r="L5724" i="8"/>
  <c r="L5775" i="8"/>
  <c r="L6254" i="8"/>
  <c r="L6255" i="8"/>
  <c r="L7426" i="8"/>
  <c r="L7427" i="8"/>
  <c r="L5822" i="8"/>
  <c r="L3901" i="8"/>
  <c r="L8416" i="8"/>
  <c r="L6748" i="8"/>
  <c r="L6020" i="8"/>
  <c r="L7875" i="8"/>
  <c r="L7874" i="8"/>
  <c r="L6800" i="8"/>
  <c r="L6059" i="8"/>
  <c r="L6293" i="8"/>
  <c r="L7843" i="8"/>
  <c r="L7675" i="8"/>
  <c r="L5927" i="8"/>
  <c r="L6444" i="8"/>
  <c r="L6443" i="8"/>
  <c r="L6899" i="8"/>
  <c r="L5628" i="8"/>
  <c r="L5676" i="8"/>
  <c r="L3041" i="8"/>
  <c r="L4096" i="8"/>
  <c r="L5003" i="8"/>
  <c r="L3138" i="8"/>
  <c r="L5607" i="8"/>
  <c r="L4044" i="8"/>
  <c r="L4798" i="8"/>
  <c r="L5603" i="8"/>
  <c r="L3783" i="8"/>
  <c r="L3196" i="8"/>
  <c r="L3172" i="8"/>
  <c r="L5006" i="8"/>
  <c r="L5624" i="8"/>
  <c r="L6672" i="8"/>
  <c r="L8570" i="8"/>
  <c r="L5955" i="8"/>
  <c r="L7949" i="8"/>
  <c r="L6723" i="8"/>
  <c r="L7397" i="8"/>
  <c r="L6812" i="8"/>
  <c r="L7811" i="8"/>
  <c r="L6456" i="8"/>
  <c r="L6463" i="8"/>
  <c r="L8118" i="8"/>
  <c r="L7704" i="8"/>
  <c r="L7775" i="8"/>
  <c r="L8503" i="8"/>
  <c r="L3210" i="8"/>
  <c r="L3055" i="8"/>
  <c r="L6732" i="8"/>
  <c r="L7018" i="8"/>
  <c r="L7813" i="8"/>
  <c r="L7696" i="8"/>
  <c r="L6360" i="8"/>
  <c r="L5500" i="8"/>
  <c r="L7115" i="8"/>
  <c r="L7703" i="8"/>
  <c r="L7098" i="8"/>
  <c r="L7547" i="8"/>
  <c r="L6468" i="8"/>
  <c r="L6010" i="8"/>
  <c r="L7039" i="8"/>
  <c r="L6369" i="8"/>
  <c r="L8095" i="8"/>
  <c r="L6539" i="8"/>
  <c r="L7887" i="8"/>
  <c r="L7639" i="8"/>
  <c r="L7346" i="8"/>
  <c r="L5039" i="8"/>
  <c r="L6155" i="8"/>
  <c r="L7156" i="8"/>
  <c r="L7076" i="8"/>
  <c r="L6854" i="8"/>
  <c r="L6234" i="8"/>
  <c r="L6398" i="8"/>
  <c r="L6052" i="8"/>
  <c r="L6126" i="8"/>
  <c r="L8435" i="8"/>
  <c r="L7284" i="8"/>
  <c r="L8388" i="8"/>
  <c r="L7475" i="8"/>
  <c r="L7644" i="8"/>
  <c r="L6282" i="8"/>
  <c r="L7845" i="8"/>
  <c r="L7364" i="8"/>
  <c r="L8591" i="8"/>
  <c r="L8047" i="8"/>
  <c r="L6037" i="8"/>
  <c r="L7453" i="8"/>
  <c r="L6195" i="8"/>
  <c r="L8507" i="8"/>
  <c r="L7578" i="8"/>
  <c r="L7690" i="8"/>
  <c r="L6654" i="8"/>
  <c r="L6000" i="8"/>
  <c r="L6446" i="8"/>
  <c r="L7305" i="8"/>
  <c r="L8563" i="8"/>
  <c r="L3140" i="8"/>
  <c r="L3403" i="8"/>
  <c r="L5682" i="8"/>
  <c r="L3148" i="8"/>
  <c r="L3147" i="8"/>
  <c r="L6512" i="8"/>
  <c r="L6804" i="8"/>
  <c r="L3942" i="8"/>
  <c r="L5693" i="8"/>
  <c r="L4941" i="8"/>
  <c r="L5372" i="8"/>
  <c r="L5520" i="8"/>
  <c r="L3512" i="8"/>
  <c r="L4646" i="8"/>
  <c r="L5564" i="8"/>
  <c r="L3200" i="8"/>
  <c r="L5354" i="8"/>
  <c r="L7930" i="8"/>
  <c r="L3877" i="8"/>
  <c r="L5850" i="8"/>
  <c r="L5510" i="8"/>
  <c r="L4870" i="8"/>
  <c r="L4249" i="8"/>
  <c r="L4001" i="8"/>
  <c r="L3427" i="8"/>
  <c r="L8583" i="8"/>
  <c r="L5072" i="8"/>
  <c r="L2931" i="8"/>
  <c r="L4237" i="8"/>
  <c r="L4671" i="8"/>
  <c r="L4603" i="8"/>
  <c r="L2889" i="8"/>
  <c r="L3212" i="8"/>
  <c r="L4009" i="8"/>
  <c r="L5064" i="8"/>
  <c r="L3606" i="8"/>
  <c r="L5093" i="8"/>
  <c r="L3074" i="8"/>
  <c r="L3981" i="8"/>
  <c r="L3118" i="8"/>
  <c r="L4062" i="8"/>
  <c r="L4978" i="8"/>
  <c r="L2959" i="8"/>
  <c r="L2890" i="8"/>
  <c r="L5079" i="8"/>
  <c r="L5886" i="8"/>
  <c r="L5011" i="8"/>
  <c r="L5126" i="8"/>
  <c r="L2899" i="8"/>
  <c r="L3971" i="8"/>
  <c r="L4934" i="8"/>
  <c r="L5382" i="8"/>
  <c r="L5546" i="8"/>
  <c r="L6905" i="8"/>
  <c r="L4194" i="8"/>
  <c r="L4723" i="8"/>
  <c r="L3596" i="8"/>
  <c r="L5488" i="8"/>
  <c r="L3873" i="8"/>
  <c r="L4652" i="8"/>
  <c r="L4571" i="8"/>
  <c r="L4832" i="8"/>
  <c r="L5658" i="8"/>
  <c r="L3487" i="8"/>
  <c r="L8516" i="8"/>
  <c r="L7768" i="8"/>
  <c r="L5447" i="8"/>
  <c r="L2904" i="8"/>
  <c r="L8458" i="8"/>
  <c r="L4036" i="8"/>
  <c r="L4519" i="8"/>
  <c r="L4058" i="8"/>
  <c r="L3237" i="8"/>
  <c r="L7628" i="8"/>
  <c r="L6773" i="8"/>
  <c r="L6556" i="8"/>
  <c r="L6840" i="8"/>
  <c r="L6889" i="8"/>
  <c r="L6416" i="8"/>
  <c r="L7028" i="8"/>
  <c r="L6638" i="8"/>
  <c r="L5278" i="8"/>
  <c r="L4975" i="8"/>
  <c r="L4476" i="8"/>
  <c r="L3454" i="8"/>
  <c r="L6013" i="8"/>
  <c r="L7120" i="8"/>
  <c r="L7155" i="8"/>
  <c r="L8497" i="8"/>
  <c r="L3709" i="8"/>
  <c r="L8116" i="8"/>
  <c r="L7343" i="8"/>
  <c r="L8539" i="8"/>
  <c r="L8648" i="8"/>
  <c r="L7195" i="8"/>
  <c r="L6801" i="8"/>
  <c r="L7032" i="8"/>
  <c r="L7111" i="8"/>
  <c r="L7064" i="8"/>
  <c r="L4666" i="8"/>
  <c r="L3173" i="8"/>
  <c r="L4750" i="8"/>
  <c r="L7531" i="8"/>
  <c r="L3774" i="8"/>
  <c r="L5740" i="8"/>
  <c r="L5440" i="8"/>
  <c r="L2894" i="8"/>
  <c r="L3160" i="8"/>
  <c r="L4127" i="8"/>
  <c r="L4175" i="8"/>
  <c r="L3929" i="8"/>
  <c r="L2984" i="8"/>
  <c r="L5715" i="8"/>
  <c r="L5332" i="8"/>
  <c r="L3031" i="8"/>
  <c r="L5803" i="8"/>
  <c r="L4540" i="8"/>
  <c r="L3767" i="8"/>
  <c r="L4135" i="8"/>
  <c r="L5809" i="8"/>
  <c r="L6694" i="8"/>
  <c r="L4306" i="8"/>
  <c r="L5104" i="8"/>
  <c r="L5286" i="8"/>
  <c r="L4936" i="8"/>
  <c r="L7349" i="8"/>
  <c r="L3017" i="8"/>
  <c r="L5521" i="8"/>
  <c r="L3283" i="8"/>
  <c r="L5164" i="8"/>
  <c r="L2948" i="8"/>
  <c r="L5098" i="8"/>
  <c r="L5576" i="8"/>
  <c r="L4489" i="8"/>
  <c r="L5621" i="8"/>
  <c r="L4374" i="8"/>
  <c r="L4079" i="8"/>
  <c r="L4523" i="8"/>
  <c r="L3823" i="8"/>
  <c r="L4900" i="8"/>
  <c r="L4993" i="8"/>
  <c r="L4992" i="8"/>
  <c r="L7304" i="8"/>
  <c r="L7303" i="8"/>
  <c r="L5080" i="8"/>
  <c r="L7825" i="8"/>
  <c r="L7826" i="8"/>
  <c r="L7145" i="8"/>
  <c r="L7146" i="8"/>
  <c r="L6203" i="8"/>
  <c r="L6204" i="8"/>
  <c r="L7449" i="8"/>
  <c r="L7450" i="8"/>
  <c r="L3265" i="8"/>
  <c r="L3264" i="8"/>
  <c r="L3510" i="8"/>
  <c r="L3509" i="8"/>
  <c r="L6345" i="8"/>
  <c r="L6344" i="8"/>
  <c r="L4440" i="8"/>
  <c r="L4439" i="8"/>
  <c r="L3152" i="8"/>
  <c r="L3153" i="8"/>
  <c r="L4753" i="8"/>
  <c r="L4752" i="8"/>
  <c r="L3408" i="8"/>
  <c r="L3407" i="8"/>
  <c r="L4862" i="8"/>
  <c r="L4863" i="8"/>
  <c r="L3582" i="8"/>
  <c r="L3583" i="8"/>
  <c r="L2958" i="8"/>
  <c r="L2957" i="8"/>
  <c r="L8459" i="8"/>
  <c r="L4010" i="8"/>
  <c r="L5530" i="8"/>
  <c r="L5531" i="8"/>
  <c r="L5619" i="8"/>
  <c r="L3257" i="8"/>
  <c r="L3258" i="8"/>
  <c r="L3553" i="8"/>
  <c r="L3554" i="8"/>
  <c r="L6229" i="8"/>
  <c r="L6228" i="8"/>
  <c r="L5553" i="8"/>
  <c r="L4375" i="8"/>
  <c r="L5893" i="8"/>
  <c r="L5894" i="8"/>
  <c r="L7603" i="8"/>
  <c r="L7604" i="8"/>
  <c r="L6112" i="8"/>
  <c r="L6111" i="8"/>
  <c r="L6488" i="8"/>
  <c r="L6487" i="8"/>
  <c r="L6575" i="8"/>
  <c r="L6574" i="8"/>
  <c r="L8422" i="8"/>
  <c r="L8421" i="8"/>
  <c r="L7783" i="8"/>
  <c r="L7782" i="8"/>
  <c r="L6670" i="8"/>
  <c r="L4037" i="8"/>
  <c r="L3341" i="8"/>
  <c r="L3576" i="8"/>
  <c r="L6676" i="8"/>
  <c r="L8278" i="8"/>
  <c r="L4240" i="8"/>
  <c r="L3540" i="8"/>
  <c r="L7129" i="8"/>
  <c r="L7130" i="8"/>
  <c r="L7569" i="8"/>
  <c r="L7568" i="8"/>
  <c r="L7073" i="8"/>
  <c r="L7072" i="8"/>
  <c r="L6710" i="8"/>
  <c r="L6711" i="8"/>
  <c r="L7197" i="8"/>
  <c r="L7198" i="8"/>
  <c r="L6906" i="8"/>
  <c r="L7960" i="8"/>
  <c r="L7961" i="8"/>
  <c r="L3451" i="8"/>
  <c r="L3452" i="8"/>
  <c r="L5227" i="8"/>
  <c r="L5226" i="8"/>
  <c r="L3026" i="8"/>
  <c r="L3027" i="8"/>
  <c r="L4114" i="8"/>
  <c r="L4115" i="8"/>
  <c r="L4323" i="8"/>
  <c r="L4322" i="8"/>
  <c r="L2979" i="8"/>
  <c r="L2980" i="8"/>
  <c r="L2910" i="8"/>
  <c r="L2909" i="8"/>
  <c r="L3293" i="8"/>
  <c r="L3292" i="8"/>
  <c r="L7418" i="8"/>
  <c r="L7419" i="8"/>
  <c r="L8545" i="8"/>
  <c r="L8544" i="8"/>
  <c r="L3244" i="8"/>
  <c r="L3245" i="8"/>
  <c r="L4060" i="8"/>
  <c r="L4061" i="8"/>
  <c r="L3804" i="8"/>
  <c r="L4071" i="8"/>
  <c r="L6938" i="8"/>
  <c r="L6939" i="8"/>
  <c r="L3777" i="8"/>
  <c r="L3776" i="8"/>
  <c r="L3648" i="8"/>
  <c r="L3647" i="8"/>
  <c r="L5165" i="8"/>
  <c r="L7806" i="8"/>
  <c r="L7805" i="8"/>
  <c r="L7594" i="8"/>
  <c r="L7595" i="8"/>
  <c r="L5869" i="8"/>
  <c r="L5868" i="8"/>
  <c r="L6429" i="8"/>
  <c r="L7101" i="8"/>
  <c r="L7102" i="8"/>
  <c r="L8456" i="8"/>
  <c r="L8457" i="8"/>
  <c r="L7314" i="8"/>
  <c r="L7313" i="8"/>
  <c r="L5997" i="8"/>
  <c r="L5996" i="8"/>
  <c r="L7709" i="8"/>
  <c r="L7710" i="8"/>
  <c r="L7159" i="8"/>
  <c r="L7160" i="8"/>
  <c r="L4472" i="8"/>
  <c r="L5577" i="8"/>
  <c r="L8250" i="8"/>
  <c r="L6452" i="8"/>
  <c r="L4284" i="8"/>
  <c r="L4011" i="8"/>
  <c r="L5487" i="8"/>
  <c r="L5025" i="8"/>
  <c r="L5816" i="8"/>
  <c r="L4602" i="8"/>
  <c r="L2967" i="8"/>
  <c r="L3813" i="8"/>
  <c r="L3030" i="8"/>
  <c r="L5334" i="8"/>
  <c r="L7366" i="8"/>
  <c r="L8475" i="8"/>
  <c r="L3211" i="8"/>
  <c r="L6272" i="8"/>
  <c r="L6273" i="8"/>
  <c r="L6186" i="8"/>
  <c r="L6185" i="8"/>
  <c r="L6623" i="8"/>
  <c r="L6622" i="8"/>
  <c r="L7300" i="8"/>
  <c r="L7301" i="8"/>
  <c r="L7134" i="8"/>
  <c r="L7135" i="8"/>
  <c r="L6244" i="8"/>
  <c r="L6243" i="8"/>
  <c r="L6479" i="8"/>
  <c r="L6478" i="8"/>
  <c r="L7671" i="8"/>
  <c r="L7670" i="8"/>
  <c r="L5034" i="8"/>
  <c r="L5035" i="8"/>
  <c r="L5751" i="8"/>
  <c r="L5752" i="8"/>
  <c r="L3386" i="8"/>
  <c r="L3387" i="8"/>
  <c r="L4884" i="8"/>
  <c r="L4885" i="8"/>
  <c r="L3766" i="8"/>
  <c r="L3765" i="8"/>
  <c r="L5298" i="8"/>
  <c r="L5297" i="8"/>
  <c r="L8021" i="8"/>
  <c r="L5092" i="8"/>
  <c r="L5091" i="8"/>
  <c r="L8344" i="8"/>
  <c r="L8345" i="8"/>
  <c r="L3112" i="8"/>
  <c r="L3113" i="8"/>
  <c r="L4747" i="8"/>
  <c r="L4748" i="8"/>
  <c r="L3884" i="8"/>
  <c r="L3885" i="8"/>
  <c r="L6163" i="8"/>
  <c r="L6164" i="8"/>
  <c r="L4026" i="8"/>
  <c r="L4025" i="8"/>
  <c r="L5333" i="8"/>
  <c r="L3810" i="8"/>
  <c r="L3809" i="8"/>
  <c r="L4007" i="8"/>
  <c r="L5137" i="8"/>
  <c r="L6149" i="8"/>
  <c r="L6150" i="8"/>
  <c r="L6483" i="8"/>
  <c r="L6484" i="8"/>
  <c r="L8427" i="8"/>
  <c r="L8426" i="8"/>
  <c r="L8330" i="8"/>
  <c r="L8331" i="8"/>
  <c r="L6179" i="8"/>
  <c r="L6178" i="8"/>
  <c r="L6880" i="8"/>
  <c r="L6879" i="8"/>
  <c r="L4228" i="8"/>
  <c r="L5225" i="8"/>
  <c r="L3109" i="8"/>
  <c r="L4419" i="8"/>
  <c r="L5099" i="8"/>
  <c r="L3505" i="8"/>
  <c r="L5547" i="8"/>
  <c r="L5930" i="8"/>
  <c r="L8496" i="8"/>
  <c r="L4859" i="8"/>
  <c r="L4858" i="8"/>
  <c r="L4845" i="8"/>
  <c r="L3972" i="8"/>
  <c r="L6310" i="8"/>
  <c r="L6311" i="8"/>
  <c r="L6750" i="8"/>
  <c r="L6749" i="8"/>
  <c r="L8132" i="8"/>
  <c r="L8133" i="8"/>
  <c r="L8261" i="8"/>
  <c r="L8260" i="8"/>
  <c r="L5968" i="8"/>
  <c r="L5967" i="8"/>
  <c r="L5076" i="8"/>
  <c r="L5077" i="8"/>
  <c r="L4381" i="8"/>
  <c r="L4380" i="8"/>
  <c r="L5383" i="8"/>
  <c r="L5384" i="8"/>
  <c r="L5664" i="8"/>
  <c r="L5665" i="8"/>
  <c r="L8406" i="8"/>
  <c r="L8407" i="8"/>
  <c r="L5768" i="8"/>
  <c r="L5769" i="8"/>
  <c r="L4999" i="8"/>
  <c r="L5000" i="8"/>
  <c r="L5646" i="8"/>
  <c r="L5647" i="8"/>
  <c r="L3310" i="8"/>
  <c r="L3311" i="8"/>
  <c r="L4118" i="8"/>
  <c r="L4119" i="8"/>
  <c r="L3968" i="8"/>
  <c r="L3969" i="8"/>
  <c r="L4967" i="8"/>
  <c r="L4966" i="8"/>
  <c r="L4244" i="8"/>
  <c r="L4695" i="8"/>
  <c r="L4696" i="8"/>
  <c r="L4164" i="8"/>
  <c r="L4165" i="8"/>
  <c r="L3053" i="8"/>
  <c r="L3052" i="8"/>
  <c r="L5622" i="8"/>
  <c r="L6838" i="8"/>
  <c r="L6837" i="8"/>
  <c r="L8115" i="8"/>
  <c r="L8114" i="8"/>
  <c r="L7461" i="8"/>
  <c r="L7460" i="8"/>
  <c r="L7467" i="8"/>
  <c r="L7466" i="8"/>
  <c r="L7439" i="8"/>
  <c r="L7438" i="8"/>
  <c r="L8215" i="8"/>
  <c r="L8216" i="8"/>
  <c r="L3597" i="8"/>
  <c r="L2985" i="8"/>
  <c r="L4656" i="8"/>
  <c r="L3965" i="8"/>
  <c r="L4539" i="8"/>
  <c r="L3570" i="8"/>
  <c r="L2920" i="8"/>
  <c r="L3233" i="8"/>
  <c r="L5083" i="8"/>
  <c r="L4901" i="8"/>
  <c r="L5295" i="8"/>
  <c r="L3618" i="8"/>
  <c r="L4393" i="8"/>
  <c r="L4410" i="8"/>
  <c r="L4831" i="8"/>
  <c r="L5095" i="8"/>
  <c r="L5711" i="8"/>
  <c r="L4279" i="8"/>
  <c r="L2955" i="8"/>
  <c r="L8524" i="8"/>
  <c r="L8523" i="8"/>
  <c r="L7016" i="8"/>
  <c r="L7015" i="8"/>
  <c r="L8521" i="8"/>
  <c r="L8520" i="8"/>
  <c r="L8364" i="8"/>
  <c r="L8365" i="8"/>
  <c r="L6746" i="8"/>
  <c r="L6747" i="8"/>
  <c r="L8178" i="8"/>
  <c r="L8177" i="8"/>
  <c r="L8490" i="8"/>
  <c r="L8491" i="8"/>
  <c r="L7288" i="8"/>
  <c r="L6007" i="8"/>
  <c r="L6006" i="8"/>
  <c r="L6563" i="8"/>
  <c r="L6562" i="8"/>
  <c r="L7390" i="8"/>
  <c r="L8469" i="8"/>
  <c r="L8470" i="8"/>
  <c r="L8535" i="8"/>
  <c r="L8534" i="8"/>
  <c r="L6066" i="8"/>
  <c r="L6558" i="8"/>
  <c r="L6559" i="8"/>
  <c r="L5620" i="8"/>
  <c r="L4850" i="8"/>
  <c r="L6852" i="8"/>
  <c r="L6898" i="8"/>
  <c r="L6897" i="8"/>
  <c r="L8449" i="8"/>
  <c r="L8448" i="8"/>
  <c r="L7801" i="8"/>
  <c r="L7800" i="8"/>
  <c r="L4316" i="8"/>
  <c r="L5981" i="8"/>
  <c r="L5982" i="8"/>
  <c r="L8487" i="8"/>
  <c r="L8488" i="8"/>
  <c r="L7999" i="8"/>
  <c r="L8000" i="8"/>
  <c r="L5130" i="8"/>
  <c r="L5129" i="8"/>
  <c r="L3135" i="8"/>
  <c r="L3134" i="8"/>
  <c r="L5659" i="8"/>
  <c r="L5660" i="8"/>
  <c r="L5855" i="8"/>
  <c r="L5856" i="8"/>
  <c r="L7789" i="8"/>
  <c r="L7788" i="8"/>
  <c r="L3381" i="8"/>
  <c r="L7493" i="8"/>
  <c r="L3865" i="8"/>
  <c r="L3866" i="8"/>
  <c r="L3938" i="8"/>
  <c r="L5022" i="8"/>
  <c r="L5021" i="8"/>
  <c r="L3955" i="8"/>
  <c r="L3956" i="8"/>
  <c r="L6278" i="8"/>
  <c r="L6279" i="8"/>
  <c r="L5248" i="8"/>
  <c r="L4442" i="8"/>
  <c r="L4403" i="8"/>
  <c r="L5852" i="8"/>
  <c r="L4195" i="8"/>
  <c r="L4490" i="8"/>
  <c r="L4560" i="8"/>
  <c r="L5832" i="8"/>
  <c r="L4632" i="8"/>
  <c r="L6826" i="8"/>
  <c r="L6070" i="8"/>
  <c r="L7626" i="8"/>
  <c r="L5874" i="8"/>
  <c r="L8196" i="8"/>
  <c r="L8195" i="8"/>
  <c r="L7369" i="8"/>
  <c r="L7368" i="8"/>
  <c r="L7237" i="8"/>
  <c r="L7238" i="8"/>
  <c r="L8032" i="8"/>
  <c r="L8033" i="8"/>
  <c r="L8619" i="8"/>
  <c r="L8620" i="8"/>
  <c r="L6026" i="8"/>
  <c r="L6025" i="8"/>
  <c r="L7545" i="8"/>
  <c r="L8202" i="8"/>
  <c r="L8201" i="8"/>
  <c r="L8454" i="8"/>
  <c r="L8455" i="8"/>
  <c r="L6641" i="8"/>
  <c r="L6642" i="8"/>
  <c r="L7256" i="8"/>
  <c r="L7255" i="8"/>
  <c r="L4609" i="8"/>
  <c r="L5696" i="8"/>
  <c r="L5288" i="8"/>
  <c r="L4692" i="8"/>
  <c r="L4672" i="8"/>
  <c r="L3249" i="8"/>
  <c r="L4168" i="8"/>
  <c r="L4300" i="8"/>
  <c r="L4929" i="8"/>
  <c r="L3698" i="8"/>
  <c r="L5109" i="8"/>
  <c r="L4423" i="8"/>
  <c r="L4497" i="8"/>
  <c r="L4867" i="8"/>
  <c r="L2964" i="8"/>
  <c r="L8527" i="8"/>
  <c r="L7873" i="8"/>
  <c r="L6213" i="8"/>
  <c r="L8393" i="8"/>
  <c r="L8392" i="8"/>
  <c r="L6221" i="8"/>
  <c r="L6220" i="8"/>
  <c r="L6627" i="8"/>
  <c r="L6626" i="8"/>
  <c r="L6034" i="8"/>
  <c r="L6033" i="8"/>
  <c r="L7188" i="8"/>
  <c r="L7187" i="8"/>
  <c r="L6979" i="8"/>
  <c r="L6980" i="8"/>
  <c r="L6631" i="8"/>
  <c r="L6630" i="8"/>
  <c r="L7254" i="8"/>
  <c r="L7253" i="8"/>
  <c r="L8580" i="8"/>
  <c r="L8579" i="8"/>
  <c r="L8355" i="8"/>
  <c r="L8354" i="8"/>
  <c r="L5862" i="8"/>
  <c r="L5861" i="8"/>
  <c r="L8014" i="8"/>
  <c r="L8015" i="8"/>
  <c r="L7769" i="8"/>
  <c r="L6104" i="8"/>
  <c r="L6105" i="8"/>
  <c r="L6907" i="8"/>
  <c r="L7440" i="8"/>
  <c r="L6160" i="8"/>
  <c r="L6159" i="8"/>
  <c r="L7212" i="8"/>
  <c r="L7211" i="8"/>
  <c r="L7613" i="8"/>
  <c r="L7612" i="8"/>
  <c r="L5870" i="8"/>
  <c r="L5871" i="8"/>
  <c r="L7924" i="8"/>
  <c r="L7923" i="8"/>
  <c r="L5929" i="8"/>
  <c r="L5928" i="8"/>
  <c r="L5937" i="8"/>
  <c r="L5938" i="8"/>
  <c r="L3513" i="8"/>
  <c r="L3514" i="8"/>
  <c r="L4116" i="8"/>
  <c r="L4117" i="8"/>
  <c r="L4112" i="8"/>
  <c r="L4229" i="8"/>
  <c r="L3538" i="8"/>
  <c r="L3046" i="8"/>
  <c r="L4943" i="8"/>
  <c r="L5650" i="8"/>
  <c r="L5313" i="8"/>
  <c r="L3486" i="8"/>
  <c r="L3939" i="8"/>
  <c r="L4495" i="8"/>
  <c r="L4101" i="8"/>
  <c r="L5688" i="8"/>
  <c r="L8333" i="8"/>
  <c r="L5948" i="8"/>
  <c r="L7471" i="8"/>
  <c r="L6083" i="8"/>
  <c r="L6021" i="8"/>
  <c r="L5901" i="8"/>
  <c r="L5902" i="8"/>
  <c r="L6798" i="8"/>
  <c r="L6797" i="8"/>
  <c r="L6499" i="8"/>
  <c r="L6498" i="8"/>
  <c r="L6087" i="8"/>
  <c r="L6086" i="8"/>
  <c r="L7692" i="8"/>
  <c r="L7693" i="8"/>
  <c r="L7637" i="8"/>
  <c r="L7636" i="8"/>
  <c r="L8313" i="8"/>
  <c r="L8312" i="8"/>
  <c r="L7132" i="8"/>
  <c r="L7133" i="8"/>
  <c r="L6618" i="8"/>
  <c r="L6619" i="8"/>
  <c r="L7878" i="8"/>
  <c r="L7879" i="8"/>
  <c r="L8514" i="8"/>
  <c r="L8006" i="8"/>
  <c r="L8007" i="8"/>
  <c r="L6659" i="8"/>
  <c r="L6658" i="8"/>
  <c r="L7927" i="8"/>
  <c r="L7928" i="8"/>
  <c r="L8632" i="8"/>
  <c r="L8631" i="8"/>
  <c r="L7516" i="8"/>
  <c r="L7515" i="8"/>
  <c r="L7124" i="8"/>
  <c r="L7125" i="8"/>
  <c r="L6678" i="8"/>
  <c r="L6679" i="8"/>
  <c r="L3824" i="8"/>
  <c r="L3520" i="8"/>
  <c r="L5419" i="8"/>
  <c r="L4562" i="8"/>
  <c r="L3306" i="8"/>
  <c r="L4626" i="8"/>
  <c r="L3382" i="8"/>
  <c r="L3541" i="8"/>
  <c r="L5324" i="8"/>
  <c r="L2938" i="8"/>
  <c r="L7070" i="8"/>
  <c r="L7880" i="8"/>
  <c r="L8246" i="8"/>
  <c r="L6058" i="8"/>
  <c r="L5402" i="8"/>
  <c r="L7998" i="8"/>
  <c r="L8054" i="8"/>
  <c r="L5119" i="8"/>
  <c r="L4459" i="8"/>
  <c r="L8005" i="8"/>
  <c r="L7952" i="8"/>
  <c r="L7834" i="8"/>
  <c r="L5976" i="8"/>
  <c r="L5977" i="8"/>
  <c r="L5885" i="8"/>
  <c r="L7049" i="8"/>
  <c r="L7546" i="8"/>
  <c r="L7795" i="8"/>
  <c r="L7842" i="8"/>
  <c r="L8467" i="8"/>
  <c r="L6961" i="8"/>
  <c r="L7273" i="8"/>
  <c r="L7748" i="8"/>
  <c r="L7902" i="8"/>
  <c r="L6956" i="8"/>
  <c r="L7737" i="8"/>
  <c r="L7327" i="8"/>
  <c r="L6807" i="8"/>
  <c r="L7090" i="8"/>
  <c r="L6964" i="8"/>
  <c r="L6992" i="8"/>
  <c r="L7174" i="8"/>
  <c r="L4935" i="8"/>
  <c r="L7652" i="8"/>
  <c r="L6031" i="8"/>
  <c r="L7567" i="8"/>
  <c r="L7566" i="8"/>
  <c r="L6338" i="8"/>
  <c r="L6686" i="8"/>
  <c r="L7247" i="8"/>
  <c r="L6856" i="8"/>
  <c r="L6596" i="8"/>
  <c r="L6597" i="8"/>
  <c r="L6098" i="8"/>
  <c r="L6099" i="8"/>
  <c r="L6821" i="8"/>
  <c r="L7549" i="8"/>
  <c r="L7957" i="8"/>
  <c r="L7006" i="8"/>
  <c r="L7796" i="8"/>
  <c r="L6490" i="8"/>
  <c r="L4076" i="8"/>
  <c r="L4698" i="8"/>
  <c r="L6248" i="8"/>
  <c r="L5986" i="8"/>
  <c r="L4744" i="8"/>
  <c r="L4325" i="8"/>
  <c r="L4507" i="8"/>
  <c r="L4573" i="8"/>
  <c r="L5051" i="8"/>
  <c r="L5188" i="8"/>
  <c r="L5737" i="8"/>
  <c r="L8482" i="8"/>
  <c r="L3613" i="8"/>
  <c r="L3217" i="8"/>
  <c r="L4050" i="8"/>
  <c r="L5525" i="8"/>
  <c r="L3817" i="8"/>
  <c r="L4532" i="8"/>
  <c r="L3497" i="8"/>
  <c r="L2893" i="8"/>
  <c r="L6865" i="8"/>
  <c r="L3380" i="8"/>
  <c r="L5675" i="8"/>
  <c r="L5057" i="8"/>
  <c r="L4678" i="8"/>
  <c r="L4957" i="8"/>
  <c r="L3516" i="8"/>
  <c r="L5669" i="8"/>
  <c r="L5367" i="8"/>
  <c r="L5189" i="8"/>
  <c r="L4726" i="8"/>
  <c r="L4837" i="8"/>
  <c r="L3586" i="8"/>
  <c r="L3889" i="8"/>
  <c r="L3848" i="8"/>
  <c r="L6011" i="8"/>
  <c r="L5941" i="8"/>
  <c r="L8378" i="8"/>
  <c r="L8277" i="8"/>
  <c r="L7010" i="8"/>
  <c r="L7543" i="8"/>
  <c r="L8340" i="8"/>
  <c r="L8275" i="8"/>
  <c r="L7556" i="8"/>
  <c r="L6810" i="8"/>
  <c r="L7823" i="8"/>
  <c r="L7289" i="8"/>
  <c r="L7945" i="8"/>
  <c r="L7417" i="8"/>
  <c r="L6180" i="8"/>
  <c r="L7092" i="8"/>
  <c r="L7588" i="8"/>
  <c r="L7494" i="8"/>
  <c r="L6766" i="8"/>
  <c r="L7481" i="8"/>
  <c r="L8320" i="8"/>
  <c r="L6698" i="8"/>
  <c r="L6485" i="8"/>
  <c r="L7087" i="8"/>
  <c r="L6380" i="8"/>
  <c r="L4819" i="8"/>
  <c r="L7922" i="8"/>
  <c r="L5942" i="8"/>
  <c r="L6304" i="8"/>
  <c r="L6306" i="8"/>
  <c r="L6258" i="8"/>
  <c r="L8548" i="8"/>
  <c r="L6790" i="8"/>
  <c r="L8068" i="8"/>
  <c r="L7498" i="8"/>
  <c r="L6265" i="8"/>
  <c r="L8281" i="8"/>
  <c r="L7351" i="8"/>
  <c r="L7630" i="8"/>
  <c r="L7222" i="8"/>
  <c r="L6834" i="8"/>
  <c r="L6843" i="8"/>
  <c r="L7044" i="8"/>
  <c r="L8257" i="8"/>
  <c r="L7877" i="8"/>
  <c r="L7226" i="8"/>
  <c r="L8349" i="8"/>
  <c r="L8592" i="8"/>
  <c r="L8402" i="8"/>
  <c r="L6132" i="8"/>
  <c r="L6908" i="8"/>
  <c r="L7790" i="8"/>
  <c r="L6176" i="8"/>
  <c r="L7190" i="8"/>
  <c r="L7167" i="8"/>
  <c r="L8500" i="8"/>
  <c r="L7757" i="8"/>
  <c r="L7000" i="8"/>
  <c r="L6536" i="8"/>
  <c r="L6079" i="8"/>
  <c r="L7117" i="8"/>
  <c r="L7975" i="8"/>
  <c r="L8431" i="8"/>
  <c r="L8596" i="8"/>
  <c r="L7784" i="8"/>
  <c r="L6662" i="8"/>
  <c r="L6990" i="8"/>
  <c r="L6340" i="8"/>
  <c r="L8282" i="8"/>
  <c r="L6153" i="8"/>
  <c r="L8086" i="8"/>
  <c r="L8106" i="8"/>
  <c r="L5911" i="8"/>
  <c r="L6097" i="8"/>
  <c r="L8348" i="8"/>
  <c r="L3117" i="8"/>
  <c r="L8332" i="8"/>
  <c r="L7786" i="8"/>
  <c r="L5945" i="8"/>
  <c r="L8192" i="8"/>
  <c r="L6094" i="8"/>
  <c r="L6151" i="8"/>
  <c r="L7206" i="8"/>
  <c r="L6708" i="8"/>
  <c r="L8141" i="8"/>
  <c r="L8481" i="8"/>
  <c r="L8029" i="8"/>
  <c r="L8156" i="8"/>
  <c r="L7565" i="8"/>
  <c r="L6315" i="8"/>
  <c r="L6476" i="8"/>
  <c r="L7244" i="8"/>
  <c r="L5283" i="8"/>
  <c r="L5536" i="8"/>
  <c r="L8149" i="8"/>
  <c r="L6927" i="8"/>
  <c r="L8150" i="8"/>
  <c r="L7359" i="8"/>
  <c r="L6922" i="8"/>
  <c r="L6397" i="8"/>
  <c r="L6074" i="8"/>
  <c r="L6517" i="8"/>
  <c r="L7052" i="8"/>
  <c r="L5972" i="8"/>
  <c r="L3924" i="8"/>
  <c r="L4687" i="8"/>
  <c r="L4818" i="8"/>
  <c r="L5395" i="8"/>
  <c r="L5161" i="8"/>
  <c r="L6743" i="8"/>
  <c r="L3278" i="8"/>
  <c r="L4745" i="8"/>
  <c r="L3800" i="8"/>
  <c r="L7700" i="8"/>
  <c r="L7815" i="8"/>
  <c r="L4794" i="8"/>
  <c r="L3754" i="8"/>
  <c r="L5346" i="8"/>
  <c r="L4038" i="8"/>
  <c r="L3253" i="8"/>
  <c r="L3095" i="8"/>
  <c r="L6545" i="8"/>
  <c r="L3525" i="8"/>
  <c r="L5835" i="8"/>
  <c r="L3107" i="8"/>
  <c r="L3018" i="8"/>
  <c r="L3480" i="8"/>
  <c r="L3551" i="8"/>
  <c r="L3795" i="8"/>
  <c r="L3280" i="8"/>
  <c r="L5789" i="8"/>
  <c r="L5709" i="8"/>
  <c r="L5613" i="8"/>
  <c r="L5304" i="8"/>
  <c r="L5821" i="8"/>
  <c r="L4557" i="8"/>
  <c r="L6379" i="8"/>
  <c r="L3690" i="8"/>
  <c r="L5661" i="8"/>
  <c r="L5216" i="8"/>
  <c r="L6548" i="8"/>
  <c r="L2900" i="8"/>
  <c r="L5718" i="8"/>
  <c r="L7977" i="8"/>
  <c r="L3815" i="8"/>
  <c r="L7676" i="8"/>
  <c r="L4668" i="8"/>
  <c r="L4598" i="8"/>
  <c r="L3448" i="8"/>
  <c r="L3519" i="8"/>
  <c r="L4699" i="8"/>
  <c r="L4235" i="8"/>
  <c r="L5240" i="8"/>
  <c r="L6181" i="8"/>
  <c r="L5878" i="8"/>
  <c r="L7633" i="8"/>
  <c r="L4211" i="8"/>
  <c r="L5270" i="8"/>
  <c r="L5187" i="8"/>
  <c r="L3693" i="8"/>
  <c r="L4724" i="8"/>
  <c r="L3463" i="8"/>
  <c r="L5218" i="8"/>
  <c r="L4531" i="8"/>
  <c r="L5203" i="8"/>
  <c r="L4662" i="8"/>
  <c r="L4645" i="8"/>
  <c r="L6431" i="8"/>
  <c r="L5819" i="8"/>
  <c r="L4291" i="8"/>
  <c r="L3291" i="8"/>
  <c r="L4458" i="8"/>
  <c r="L4315" i="8"/>
  <c r="L3230" i="8"/>
  <c r="L5545" i="8"/>
  <c r="L2868" i="8"/>
  <c r="L6292" i="8"/>
  <c r="L6958" i="8"/>
  <c r="L6653" i="8"/>
  <c r="L6084" i="8"/>
  <c r="L7793" i="8"/>
  <c r="L6877" i="8"/>
  <c r="L6302" i="8"/>
  <c r="L6811" i="8"/>
  <c r="L7384" i="8"/>
  <c r="L7409" i="8"/>
  <c r="L7732" i="8"/>
  <c r="L7523" i="8"/>
  <c r="L6138" i="8"/>
  <c r="L7319" i="8"/>
  <c r="L6409" i="8"/>
  <c r="L6108" i="8"/>
  <c r="L7220" i="8"/>
  <c r="L6601" i="8"/>
  <c r="L6713" i="8"/>
  <c r="L5451" i="8"/>
  <c r="L4234" i="8"/>
  <c r="L4721" i="8"/>
  <c r="L4219" i="8"/>
  <c r="L3092" i="8"/>
  <c r="L4991" i="8"/>
  <c r="L6459" i="8"/>
  <c r="L5883" i="8"/>
  <c r="L3163" i="8"/>
  <c r="L4128" i="8"/>
  <c r="L8369" i="8"/>
  <c r="L6763" i="8"/>
  <c r="L5584" i="8"/>
  <c r="L5844" i="8"/>
  <c r="L5284" i="8"/>
  <c r="L5153" i="8"/>
  <c r="L4337" i="8"/>
  <c r="L5347" i="8"/>
  <c r="L4545" i="8"/>
  <c r="L5206" i="8"/>
  <c r="L7323" i="8"/>
  <c r="L4796" i="8"/>
  <c r="L7969" i="8"/>
  <c r="L7425" i="8"/>
  <c r="L8105" i="8"/>
  <c r="L4524" i="8"/>
  <c r="L4527" i="8"/>
  <c r="L5787" i="8"/>
  <c r="L5329" i="8"/>
  <c r="L4608" i="8"/>
  <c r="L4215" i="8"/>
  <c r="L5516" i="8"/>
  <c r="L3851" i="8"/>
  <c r="L8042" i="8"/>
  <c r="L5702" i="8"/>
  <c r="L3915" i="8"/>
  <c r="L3999" i="8"/>
  <c r="L4156" i="8"/>
  <c r="L5728" i="8"/>
  <c r="L5398" i="8"/>
  <c r="L4352" i="8"/>
  <c r="L4953" i="8"/>
  <c r="L5482" i="8"/>
  <c r="L5368" i="8"/>
  <c r="L7657" i="8"/>
  <c r="L6755" i="8"/>
  <c r="L5882" i="8"/>
  <c r="L6067" i="8"/>
  <c r="L4875" i="8"/>
  <c r="L4186" i="8"/>
  <c r="L3331" i="8"/>
  <c r="L6341" i="8"/>
  <c r="L6321" i="8"/>
  <c r="L7316" i="8"/>
  <c r="L7908" i="8"/>
  <c r="L6973" i="8"/>
  <c r="L8425" i="8"/>
  <c r="L3849" i="8"/>
  <c r="L8074" i="8"/>
  <c r="L3035" i="8"/>
  <c r="L8645" i="8"/>
  <c r="L4205" i="8"/>
  <c r="L5527" i="8"/>
  <c r="L4970" i="8"/>
  <c r="L7396" i="8"/>
  <c r="L3607" i="8"/>
  <c r="L3662" i="8"/>
  <c r="L2883" i="8"/>
  <c r="L5753" i="8"/>
  <c r="L5157" i="8"/>
  <c r="L7486" i="8"/>
  <c r="L3562" i="8"/>
  <c r="L4022" i="8"/>
  <c r="L4865" i="8"/>
  <c r="L5010" i="8"/>
  <c r="L4425" i="8"/>
  <c r="L3742" i="8"/>
  <c r="L8318" i="8"/>
  <c r="L3679" i="8"/>
  <c r="L4578" i="8"/>
  <c r="L6611" i="8"/>
  <c r="L6612" i="8"/>
  <c r="L4977" i="8"/>
  <c r="L4732" i="8"/>
  <c r="L5094" i="8"/>
  <c r="L7149" i="8"/>
  <c r="L8213" i="8"/>
  <c r="L8212" i="8"/>
  <c r="L6045" i="8"/>
  <c r="L6046" i="8"/>
  <c r="L3604" i="8"/>
  <c r="L3603" i="8"/>
  <c r="L4925" i="8"/>
  <c r="L4924" i="8"/>
  <c r="L7184" i="8"/>
  <c r="L7183" i="8"/>
  <c r="L3149" i="8"/>
  <c r="L3150" i="8"/>
  <c r="L4077" i="8"/>
  <c r="L2982" i="8"/>
  <c r="L4332" i="8"/>
  <c r="L3050" i="8"/>
  <c r="L4713" i="8"/>
  <c r="L4749" i="8"/>
  <c r="L4589" i="8"/>
  <c r="L3564" i="8"/>
  <c r="L3678" i="8"/>
  <c r="L8096" i="8"/>
  <c r="L7348" i="8"/>
  <c r="L5618" i="8"/>
  <c r="L5279" i="8"/>
  <c r="L5674" i="8"/>
  <c r="L5657" i="8"/>
  <c r="L4638" i="8"/>
  <c r="L5456" i="8"/>
  <c r="L5517" i="8"/>
  <c r="L3469" i="8"/>
  <c r="L6974" i="8"/>
  <c r="L7063" i="8"/>
  <c r="L7144" i="8"/>
  <c r="L7143" i="8"/>
  <c r="L6114" i="8"/>
  <c r="L6115" i="8"/>
  <c r="L7615" i="8"/>
  <c r="L7616" i="8"/>
  <c r="L7851" i="8"/>
  <c r="L7852" i="8"/>
  <c r="L6509" i="8"/>
  <c r="L6510" i="8"/>
  <c r="L7337" i="8"/>
  <c r="L7336" i="8"/>
  <c r="L7770" i="8"/>
  <c r="L7771" i="8"/>
  <c r="L6353" i="8"/>
  <c r="L6352" i="8"/>
  <c r="L8621" i="8"/>
  <c r="L8622" i="8"/>
  <c r="L6702" i="8"/>
  <c r="L6703" i="8"/>
  <c r="L6795" i="8"/>
  <c r="L6796" i="8"/>
  <c r="L5964" i="8"/>
  <c r="L5965" i="8"/>
  <c r="L8232" i="8"/>
  <c r="L8233" i="8"/>
  <c r="L7662" i="8"/>
  <c r="L7663" i="8"/>
  <c r="L6965" i="8"/>
  <c r="L6966" i="8"/>
  <c r="L7208" i="8"/>
  <c r="L7209" i="8"/>
  <c r="L7292" i="8"/>
  <c r="L7291" i="8"/>
  <c r="L5925" i="8"/>
  <c r="L5926" i="8"/>
  <c r="L6982" i="8"/>
  <c r="L6981" i="8"/>
  <c r="L6389" i="8"/>
  <c r="L6390" i="8"/>
  <c r="L8551" i="8"/>
  <c r="L8552" i="8"/>
  <c r="L7935" i="8"/>
  <c r="L7934" i="8"/>
  <c r="L7759" i="8"/>
  <c r="L7758" i="8"/>
  <c r="L3375" i="8"/>
  <c r="L8049" i="8"/>
  <c r="L8050" i="8"/>
  <c r="L5430" i="8"/>
  <c r="L8128" i="8"/>
  <c r="L8127" i="8"/>
  <c r="L4954" i="8"/>
  <c r="L5204" i="8"/>
  <c r="L4390" i="8"/>
  <c r="L5849" i="8"/>
  <c r="L3374" i="8"/>
  <c r="L4494" i="8"/>
  <c r="L3123" i="8"/>
  <c r="L4508" i="8"/>
  <c r="L3247" i="8"/>
  <c r="L4558" i="8"/>
  <c r="L5239" i="8"/>
  <c r="L3455" i="8"/>
  <c r="L5652" i="8"/>
  <c r="L3098" i="8"/>
  <c r="L4277" i="8"/>
  <c r="L3075" i="8"/>
  <c r="L5681" i="8"/>
  <c r="L4942" i="8"/>
  <c r="L5497" i="8"/>
  <c r="L5369" i="8"/>
  <c r="L5121" i="8"/>
  <c r="L4763" i="8"/>
  <c r="L3493" i="8"/>
  <c r="L5627" i="8"/>
  <c r="L2875" i="8"/>
  <c r="L5717" i="8"/>
  <c r="L4707" i="8"/>
  <c r="L5366" i="8"/>
  <c r="L4216" i="8"/>
  <c r="L3714" i="8"/>
  <c r="L3498" i="8"/>
  <c r="L3526" i="8"/>
  <c r="L3511" i="8"/>
  <c r="L3620" i="8"/>
  <c r="L3857" i="8"/>
  <c r="L4251" i="8"/>
  <c r="L2901" i="8"/>
  <c r="L3890" i="8"/>
  <c r="L4616" i="8"/>
  <c r="L3710" i="8"/>
  <c r="L5834" i="8"/>
  <c r="L5371" i="8"/>
  <c r="L4348" i="8"/>
  <c r="L3854" i="8"/>
  <c r="L3359" i="8"/>
  <c r="L8350" i="8"/>
  <c r="L6842" i="8"/>
  <c r="L6999" i="8"/>
  <c r="L7658" i="8"/>
  <c r="L7194" i="8"/>
  <c r="L6535" i="8"/>
  <c r="L6259" i="8"/>
  <c r="L6042" i="8"/>
  <c r="L7989" i="8"/>
  <c r="L6080" i="8"/>
  <c r="L7441" i="8"/>
  <c r="L8119" i="8"/>
  <c r="L6772" i="8"/>
  <c r="L6565" i="8"/>
  <c r="L6566" i="8"/>
  <c r="L3850" i="8"/>
  <c r="L3545" i="8"/>
  <c r="L6068" i="8"/>
  <c r="L8252" i="8"/>
  <c r="L8251" i="8"/>
  <c r="L6317" i="8"/>
  <c r="L6316" i="8"/>
  <c r="L8397" i="8"/>
  <c r="L8396" i="8"/>
  <c r="L6598" i="8"/>
  <c r="L6599" i="8"/>
  <c r="L8361" i="8"/>
  <c r="L8360" i="8"/>
  <c r="L5184" i="8"/>
  <c r="L5183" i="8"/>
  <c r="L3642" i="8"/>
  <c r="L3643" i="8"/>
  <c r="L7107" i="8"/>
  <c r="L7108" i="8"/>
  <c r="L7372" i="8"/>
  <c r="L7373" i="8"/>
  <c r="L5481" i="8"/>
  <c r="L4326" i="8"/>
  <c r="L5841" i="8"/>
  <c r="L5736" i="8"/>
  <c r="L3803" i="8"/>
  <c r="L3637" i="8"/>
  <c r="L5009" i="8"/>
  <c r="L8204" i="8"/>
  <c r="L7033" i="8"/>
  <c r="L5050" i="8"/>
  <c r="L5566" i="8"/>
  <c r="L3431" i="8"/>
  <c r="L2960" i="8"/>
  <c r="L5524" i="8"/>
  <c r="L5175" i="8"/>
  <c r="L4351" i="8"/>
  <c r="L8438" i="8"/>
  <c r="L8439" i="8"/>
  <c r="L6492" i="8"/>
  <c r="L6493" i="8"/>
  <c r="L8374" i="8"/>
  <c r="L8373" i="8"/>
  <c r="L6027" i="8"/>
  <c r="L6028" i="8"/>
  <c r="L8154" i="8"/>
  <c r="L8153" i="8"/>
  <c r="L7137" i="8"/>
  <c r="L7138" i="8"/>
  <c r="L5903" i="8"/>
  <c r="L5904" i="8"/>
  <c r="L7646" i="8"/>
  <c r="L7645" i="8"/>
  <c r="L6214" i="8"/>
  <c r="L6215" i="8"/>
  <c r="L6637" i="8"/>
  <c r="L6636" i="8"/>
  <c r="L7227" i="8"/>
  <c r="L5974" i="8"/>
  <c r="L5973" i="8"/>
  <c r="L6124" i="8"/>
  <c r="L6125" i="8"/>
  <c r="L6759" i="8"/>
  <c r="L6758" i="8"/>
  <c r="L7478" i="8"/>
  <c r="L7479" i="8"/>
  <c r="L6590" i="8"/>
  <c r="L6591" i="8"/>
  <c r="L6808" i="8"/>
  <c r="L5389" i="8"/>
  <c r="L7814" i="8"/>
  <c r="L4759" i="8"/>
  <c r="L4758" i="8"/>
  <c r="L4464" i="8"/>
  <c r="L4463" i="8"/>
  <c r="L3801" i="8"/>
  <c r="L7714" i="8"/>
  <c r="L7715" i="8"/>
  <c r="L4066" i="8"/>
  <c r="L4067" i="8"/>
  <c r="L4945" i="8"/>
  <c r="L3169" i="8"/>
  <c r="L4405" i="8"/>
  <c r="L2972" i="8"/>
  <c r="L5404" i="8"/>
  <c r="L5730" i="8"/>
  <c r="L5475" i="8"/>
  <c r="L4594" i="8"/>
  <c r="L3870" i="8"/>
  <c r="L3106" i="8"/>
  <c r="L5031" i="8"/>
  <c r="L4097" i="8"/>
  <c r="L3157" i="8"/>
  <c r="L2882" i="8"/>
  <c r="L5219" i="8"/>
  <c r="L3503" i="8"/>
  <c r="L2944" i="8"/>
  <c r="L5065" i="8"/>
  <c r="L5550" i="8"/>
  <c r="L4817" i="8"/>
  <c r="L4969" i="8"/>
  <c r="L3743" i="8"/>
  <c r="L3609" i="8"/>
  <c r="L4274" i="8"/>
  <c r="L3004" i="8"/>
  <c r="L2990" i="8"/>
  <c r="L5594" i="8"/>
  <c r="L5361" i="8"/>
  <c r="L4981" i="8"/>
  <c r="L5169" i="8"/>
  <c r="L4358" i="8"/>
  <c r="L4904" i="8"/>
  <c r="L6457" i="8"/>
  <c r="L8483" i="8"/>
  <c r="L8102" i="8"/>
  <c r="L6724" i="8"/>
  <c r="L8585" i="8"/>
  <c r="L7978" i="8"/>
  <c r="L6406" i="8"/>
  <c r="L5865" i="8"/>
  <c r="L7051" i="8"/>
  <c r="L6359" i="8"/>
  <c r="L6060" i="8"/>
  <c r="L8035" i="8"/>
  <c r="L8460" i="8"/>
  <c r="L8401" i="8"/>
  <c r="L8538" i="8"/>
  <c r="L7344" i="8"/>
  <c r="L7407" i="8"/>
  <c r="L6744" i="8"/>
  <c r="L6289" i="8"/>
  <c r="L6387" i="8"/>
  <c r="L6386" i="8"/>
  <c r="L7229" i="8"/>
  <c r="L7230" i="8"/>
  <c r="L6370" i="8"/>
  <c r="L6371" i="8"/>
  <c r="L3036" i="8"/>
  <c r="L6828" i="8"/>
  <c r="L6829" i="8"/>
  <c r="L6580" i="8"/>
  <c r="L6581" i="8"/>
  <c r="L7739" i="8"/>
  <c r="L7738" i="8"/>
  <c r="L8079" i="8"/>
  <c r="L8078" i="8"/>
  <c r="L2884" i="8"/>
  <c r="L4155" i="8"/>
  <c r="L3587" i="8"/>
  <c r="L6012" i="8"/>
  <c r="L3680" i="8"/>
  <c r="L4246" i="8"/>
  <c r="L3238" i="8"/>
  <c r="L3178" i="8"/>
  <c r="L5522" i="8"/>
  <c r="L5630" i="8"/>
  <c r="L5492" i="8"/>
  <c r="L7456" i="8"/>
  <c r="L7697" i="8"/>
  <c r="L7698" i="8"/>
  <c r="L8384" i="8"/>
  <c r="L8383" i="8"/>
  <c r="L8186" i="8"/>
  <c r="L8187" i="8"/>
  <c r="L6402" i="8"/>
  <c r="L6401" i="8"/>
  <c r="L7859" i="8"/>
  <c r="L7858" i="8"/>
  <c r="L8317" i="8"/>
  <c r="L8162" i="8"/>
  <c r="L8161" i="8"/>
  <c r="L6704" i="8"/>
  <c r="L6705" i="8"/>
  <c r="L6937" i="8"/>
  <c r="L6936" i="8"/>
  <c r="L7500" i="8"/>
  <c r="L7499" i="8"/>
  <c r="L6121" i="8"/>
  <c r="L6120" i="8"/>
  <c r="L4778" i="8"/>
  <c r="L4779" i="8"/>
  <c r="L3315" i="8"/>
  <c r="L6557" i="8"/>
  <c r="L6513" i="8"/>
  <c r="L6514" i="8"/>
  <c r="L4499" i="8"/>
  <c r="L4500" i="8"/>
  <c r="L5063" i="8"/>
  <c r="L5397" i="8"/>
  <c r="L3421" i="8"/>
  <c r="L5310" i="8"/>
  <c r="L3447" i="8"/>
  <c r="L5301" i="8"/>
  <c r="L5808" i="8"/>
  <c r="L4201" i="8"/>
  <c r="L4648" i="8"/>
  <c r="L3614" i="8"/>
  <c r="L4743" i="8"/>
  <c r="L3624" i="8"/>
  <c r="L3479" i="8"/>
  <c r="L4730" i="8"/>
  <c r="L5820" i="8"/>
  <c r="L4866" i="8"/>
  <c r="L3141" i="8"/>
  <c r="L3753" i="8"/>
  <c r="L5425" i="8"/>
  <c r="L3729" i="8"/>
  <c r="L3773" i="8"/>
  <c r="L4475" i="8"/>
  <c r="L5662" i="8"/>
  <c r="L3187" i="8"/>
  <c r="L4120" i="8"/>
  <c r="L3458" i="8"/>
  <c r="L3379" i="8"/>
  <c r="L3096" i="8"/>
  <c r="L8569" i="8"/>
  <c r="L6396" i="8"/>
  <c r="L6717" i="8"/>
  <c r="L7530" i="8"/>
  <c r="L6320" i="8"/>
  <c r="L6568" i="8"/>
  <c r="L8316" i="8"/>
  <c r="L6131" i="8"/>
  <c r="L7089" i="8"/>
  <c r="L6866" i="8"/>
  <c r="L7948" i="8"/>
  <c r="L5387" i="8"/>
  <c r="L5386" i="8"/>
  <c r="L6848" i="8"/>
  <c r="L6849" i="8"/>
  <c r="L8025" i="8"/>
  <c r="L8026" i="8"/>
  <c r="L6093" i="8"/>
  <c r="L6092" i="8"/>
  <c r="L7317" i="8"/>
  <c r="L7772" i="8"/>
  <c r="L7773" i="8"/>
  <c r="L8059" i="8"/>
  <c r="L8058" i="8"/>
  <c r="L6437" i="8"/>
  <c r="L6436" i="8"/>
  <c r="L5668" i="8"/>
  <c r="L7485" i="8"/>
  <c r="L6039" i="8"/>
  <c r="L4574" i="8"/>
  <c r="L3650" i="8"/>
  <c r="L5375" i="8"/>
  <c r="L4057" i="8"/>
  <c r="L5056" i="8"/>
  <c r="L7019" i="8"/>
  <c r="L6883" i="8"/>
  <c r="L6884" i="8"/>
  <c r="L8464" i="8"/>
  <c r="L8465" i="8"/>
  <c r="L7561" i="8"/>
  <c r="L7560" i="8"/>
  <c r="L7191" i="8"/>
  <c r="L7192" i="8"/>
  <c r="L8129" i="8"/>
  <c r="L8130" i="8"/>
  <c r="L7553" i="8"/>
  <c r="L7552" i="8"/>
  <c r="L6876" i="8"/>
  <c r="L6875" i="8"/>
  <c r="L6157" i="8"/>
  <c r="L6156" i="8"/>
  <c r="L6118" i="8"/>
  <c r="L6119" i="8"/>
  <c r="L7404" i="8"/>
  <c r="L7405" i="8"/>
  <c r="L5954" i="8"/>
  <c r="L5953" i="8"/>
  <c r="L8256" i="8"/>
  <c r="L8255" i="8"/>
  <c r="L8090" i="8"/>
  <c r="L8091" i="8"/>
  <c r="L7321" i="8"/>
  <c r="L7322" i="8"/>
  <c r="L7750" i="8"/>
  <c r="L7749" i="8"/>
  <c r="L7635" i="8"/>
  <c r="L7634" i="8"/>
  <c r="L6932" i="8"/>
  <c r="L6931" i="8"/>
  <c r="L7841" i="8"/>
  <c r="L7840" i="8"/>
  <c r="L6788" i="8"/>
  <c r="L6787" i="8"/>
  <c r="L6465" i="8"/>
  <c r="L6464" i="8"/>
  <c r="L6502" i="8"/>
  <c r="L6503" i="8"/>
  <c r="L8148" i="8"/>
  <c r="L8147" i="8"/>
  <c r="L7511" i="8"/>
  <c r="L7512" i="8"/>
  <c r="L8587" i="8"/>
  <c r="L8588" i="8"/>
  <c r="L8649" i="8"/>
  <c r="L5677" i="8"/>
  <c r="L5678" i="8"/>
  <c r="L6553" i="8"/>
  <c r="L6554" i="8"/>
  <c r="L5908" i="8"/>
  <c r="L5907" i="8"/>
  <c r="L3267" i="8"/>
  <c r="L3266" i="8"/>
  <c r="L3323" i="8"/>
  <c r="L3324" i="8"/>
  <c r="L4840" i="8"/>
  <c r="L5877" i="8"/>
  <c r="L6470" i="8"/>
  <c r="L6469" i="8"/>
  <c r="L3064" i="8"/>
  <c r="L3065" i="8"/>
  <c r="L3837" i="8"/>
  <c r="L3836" i="8"/>
  <c r="L4314" i="8"/>
  <c r="L3796" i="8"/>
  <c r="L4136" i="8"/>
  <c r="L4533" i="8"/>
  <c r="L5156" i="8"/>
  <c r="L3201" i="8"/>
  <c r="L3316" i="8"/>
  <c r="L3552" i="8"/>
  <c r="L3912" i="8"/>
  <c r="L4836" i="8"/>
  <c r="L5345" i="8"/>
  <c r="L4725" i="8"/>
  <c r="L5360" i="8"/>
  <c r="L3345" i="8"/>
  <c r="L7020" i="8"/>
  <c r="L5943" i="8"/>
  <c r="L6540" i="8"/>
  <c r="L6929" i="8"/>
  <c r="L7400" i="8"/>
  <c r="L6661" i="8"/>
  <c r="L7333" i="8"/>
  <c r="L7121" i="8"/>
  <c r="L7629" i="8"/>
  <c r="L7271" i="8"/>
  <c r="L8152" i="8"/>
  <c r="L8043" i="8"/>
  <c r="L7785" i="8"/>
  <c r="L8501" i="8"/>
  <c r="L6696" i="8"/>
  <c r="L6695" i="8"/>
  <c r="L7021" i="8"/>
  <c r="L6355" i="8"/>
  <c r="L6267" i="8"/>
  <c r="L6266" i="8"/>
  <c r="L7917" i="8"/>
  <c r="L7916" i="8"/>
  <c r="L7974" i="8"/>
  <c r="L5888" i="8"/>
  <c r="L8073" i="8"/>
  <c r="L8072" i="8"/>
  <c r="L6231" i="8"/>
  <c r="L7424" i="8"/>
  <c r="L7423" i="8"/>
  <c r="L7631" i="8"/>
  <c r="L6986" i="8"/>
  <c r="L6985" i="8"/>
  <c r="L7398" i="8"/>
  <c r="L6890" i="8"/>
  <c r="L8605" i="8"/>
  <c r="L8604" i="8"/>
  <c r="L6586" i="8"/>
  <c r="L6587" i="8"/>
  <c r="L6102" i="8"/>
  <c r="L6941" i="8"/>
  <c r="L6940" i="8"/>
  <c r="L8270" i="8"/>
  <c r="L8271" i="8"/>
  <c r="L5990" i="8"/>
  <c r="L8283" i="8"/>
  <c r="L8108" i="8"/>
  <c r="L6161" i="8"/>
  <c r="L8359" i="8"/>
  <c r="L8358" i="8"/>
  <c r="L6247" i="8"/>
  <c r="L6347" i="8"/>
  <c r="L6346" i="8"/>
  <c r="L6603" i="8"/>
  <c r="L8301" i="8"/>
  <c r="L8300" i="8"/>
  <c r="L6318" i="8"/>
  <c r="L6319" i="8"/>
  <c r="L6969" i="8"/>
  <c r="L6968" i="8"/>
  <c r="L6328" i="8"/>
  <c r="L6329" i="8"/>
  <c r="L8157" i="8"/>
  <c r="L8071" i="8"/>
  <c r="L6249" i="8"/>
  <c r="L6756" i="8"/>
  <c r="L7489" i="8"/>
  <c r="L7488" i="8"/>
  <c r="L8226" i="8"/>
  <c r="L8225" i="8"/>
  <c r="L6991" i="8"/>
  <c r="L8126" i="8"/>
  <c r="L8125" i="8"/>
  <c r="L7447" i="8"/>
  <c r="L5859" i="8"/>
  <c r="L7731" i="8"/>
  <c r="L7730" i="8"/>
  <c r="L7570" i="8"/>
  <c r="L7571" i="8"/>
  <c r="L8180" i="8"/>
  <c r="L6903" i="8"/>
  <c r="L6902" i="8"/>
  <c r="L7310" i="8"/>
  <c r="L6177" i="8"/>
  <c r="L6657" i="8"/>
  <c r="L6656" i="8"/>
  <c r="L8107" i="8"/>
  <c r="L6993" i="8"/>
  <c r="L6994" i="8"/>
  <c r="L8264" i="8"/>
  <c r="L7685" i="8"/>
  <c r="L7686" i="8"/>
  <c r="L6428" i="8"/>
  <c r="L6427" i="8"/>
  <c r="L7280" i="8"/>
  <c r="L7281" i="8"/>
  <c r="L7360" i="8"/>
  <c r="L8650" i="8"/>
  <c r="L8597" i="8"/>
  <c r="L6507" i="8"/>
  <c r="L7751" i="8"/>
  <c r="L7752" i="8"/>
  <c r="L7420" i="8"/>
  <c r="L7421" i="8"/>
  <c r="L8554" i="8"/>
  <c r="L7335" i="8"/>
  <c r="L7622" i="8"/>
  <c r="L8627" i="8"/>
  <c r="L8626" i="8"/>
  <c r="L8387" i="8"/>
  <c r="L6508" i="8"/>
  <c r="L8053" i="8"/>
  <c r="L8052" i="8"/>
  <c r="L8531" i="8"/>
  <c r="L6134" i="8"/>
  <c r="L6135" i="8"/>
  <c r="L6392" i="8"/>
  <c r="L8646" i="8"/>
  <c r="L7810" i="8"/>
  <c r="L7809" i="8"/>
  <c r="L6951" i="8"/>
  <c r="L6950" i="8"/>
  <c r="L8508" i="8"/>
  <c r="L7038" i="8"/>
  <c r="L7037" i="8"/>
  <c r="L3791" i="8"/>
  <c r="L3272" i="8"/>
  <c r="L4145" i="8"/>
  <c r="L5749" i="8"/>
  <c r="L7844" i="8"/>
  <c r="L7240" i="8"/>
  <c r="L7205" i="8"/>
  <c r="L7374" i="8"/>
  <c r="L6767" i="8"/>
  <c r="L6864" i="8"/>
  <c r="L6250" i="8"/>
  <c r="L8276" i="8"/>
  <c r="L7093" i="8"/>
  <c r="L6001" i="8"/>
  <c r="L7600" i="8"/>
  <c r="L7077" i="8"/>
  <c r="L8307" i="8"/>
  <c r="L7640" i="8"/>
  <c r="L6578" i="8"/>
  <c r="L6095" i="8"/>
  <c r="L6521" i="8"/>
  <c r="L8046" i="8"/>
  <c r="L5932" i="8"/>
  <c r="L6527" i="8"/>
  <c r="L7993" i="8"/>
  <c r="L8593" i="8"/>
  <c r="L6592" i="8"/>
  <c r="L6593" i="8"/>
  <c r="L8390" i="8"/>
  <c r="L8070" i="8"/>
  <c r="L7822" i="8"/>
  <c r="L8292" i="8"/>
  <c r="L6399" i="8"/>
  <c r="L6400" i="8"/>
  <c r="L7025" i="8"/>
  <c r="L7024" i="8"/>
  <c r="L7744" i="8"/>
  <c r="L7743" i="8"/>
  <c r="L7232" i="8"/>
  <c r="L7233" i="8"/>
  <c r="L7885" i="8"/>
  <c r="L7886" i="8"/>
  <c r="L8529" i="8"/>
  <c r="L8528" i="8"/>
  <c r="L5763" i="8"/>
  <c r="L4073" i="8"/>
  <c r="L8566" i="8"/>
  <c r="L8302" i="8"/>
  <c r="L8598" i="8"/>
  <c r="L7285" i="8"/>
  <c r="L8325" i="8"/>
  <c r="L5896" i="8"/>
  <c r="L5994" i="8"/>
  <c r="L6895" i="8"/>
  <c r="L8228" i="8"/>
  <c r="L8010" i="8"/>
  <c r="L7991" i="8"/>
  <c r="L6645" i="8"/>
  <c r="L6381" i="8"/>
  <c r="L7643" i="8"/>
  <c r="L6419" i="8"/>
  <c r="L6707" i="8"/>
  <c r="L6920" i="8"/>
  <c r="L6633" i="8"/>
  <c r="L5612" i="8"/>
  <c r="L5322" i="8"/>
  <c r="L4189" i="8"/>
  <c r="L8351" i="8"/>
  <c r="L8432" i="8"/>
  <c r="L7632" i="8"/>
  <c r="L8339" i="8"/>
  <c r="L7221" i="8"/>
  <c r="L6741" i="8"/>
  <c r="L6742" i="8"/>
  <c r="L8134" i="8"/>
  <c r="L6555" i="8"/>
  <c r="L8022" i="8"/>
  <c r="L7123" i="8"/>
  <c r="L7910" i="8"/>
  <c r="L7473" i="8"/>
  <c r="L6683" i="8"/>
  <c r="L6684" i="8"/>
  <c r="L6813" i="8"/>
  <c r="L6604" i="8"/>
  <c r="L7941" i="8"/>
  <c r="L7940" i="8"/>
  <c r="L7764" i="8"/>
  <c r="L7765" i="8"/>
  <c r="L6761" i="8"/>
  <c r="L6760" i="8"/>
  <c r="L7682" i="8"/>
  <c r="L7274" i="8"/>
  <c r="L6308" i="8"/>
  <c r="L6309" i="8"/>
  <c r="L7071" i="8"/>
  <c r="L5987" i="8"/>
  <c r="L7415" i="8"/>
  <c r="L7898" i="8"/>
  <c r="L7899" i="8"/>
  <c r="L6336" i="8"/>
  <c r="L3401" i="8"/>
  <c r="L6803" i="8"/>
  <c r="L8635" i="8"/>
  <c r="L8023" i="8"/>
  <c r="L7200" i="8"/>
  <c r="L7199" i="8"/>
  <c r="L6802" i="8"/>
  <c r="L6447" i="8"/>
  <c r="L3072" i="8"/>
  <c r="L6819" i="8"/>
  <c r="L6583" i="8"/>
  <c r="L4710" i="8"/>
  <c r="L5190" i="8"/>
  <c r="L2887" i="8"/>
  <c r="L3852" i="8"/>
  <c r="L6348" i="8"/>
  <c r="L7391" i="8"/>
  <c r="L5243" i="8"/>
  <c r="L3042" i="8"/>
  <c r="L4613" i="8"/>
  <c r="L3862" i="8"/>
  <c r="L3251" i="8"/>
  <c r="L5221" i="8"/>
  <c r="L3069" i="8"/>
  <c r="L3694" i="8"/>
  <c r="L4417" i="8"/>
  <c r="L4537" i="8"/>
  <c r="L7393" i="8"/>
  <c r="L3255" i="8"/>
  <c r="L8515" i="8"/>
  <c r="L5154" i="8"/>
  <c r="L3146" i="8"/>
  <c r="L4204" i="8"/>
  <c r="L4372" i="8"/>
  <c r="L6872" i="8"/>
  <c r="L6543" i="8"/>
  <c r="L6505" i="8"/>
  <c r="L4109" i="8"/>
  <c r="L7017" i="8"/>
  <c r="L7026" i="8"/>
  <c r="L7011" i="8"/>
  <c r="L6325" i="8"/>
  <c r="L8065" i="8"/>
  <c r="L6053" i="8"/>
  <c r="L8381" i="8"/>
  <c r="L6414" i="8"/>
  <c r="L5879" i="8"/>
  <c r="L6051" i="8"/>
  <c r="L6916" i="8"/>
  <c r="L7742" i="8"/>
  <c r="L7476" i="8"/>
  <c r="L6620" i="8"/>
  <c r="L7705" i="8"/>
  <c r="L8353" i="8"/>
  <c r="L6440" i="8"/>
  <c r="L7971" i="8"/>
  <c r="L8466" i="8"/>
  <c r="L7919" i="8"/>
  <c r="L8272" i="8"/>
  <c r="L6233" i="8"/>
  <c r="L8227" i="8"/>
  <c r="L7585" i="8"/>
  <c r="L5971" i="8"/>
  <c r="L7582" i="8"/>
  <c r="L5935" i="8"/>
  <c r="L8117" i="8"/>
  <c r="L6614" i="8"/>
  <c r="L5969" i="8"/>
  <c r="L6714" i="8"/>
  <c r="L8472" i="8"/>
  <c r="L6501" i="8"/>
  <c r="L8158" i="8"/>
  <c r="L6458" i="8"/>
  <c r="L5905" i="8"/>
  <c r="L7287" i="8"/>
  <c r="L6286" i="8"/>
  <c r="L7722" i="8"/>
  <c r="L5114" i="8"/>
  <c r="L4005" i="8"/>
  <c r="L4949" i="8"/>
  <c r="L3198" i="8"/>
  <c r="L4307" i="8"/>
  <c r="L7720" i="8"/>
  <c r="L3488" i="8"/>
  <c r="L5704" i="8"/>
  <c r="L2891" i="8"/>
  <c r="L4880" i="8"/>
  <c r="L2896" i="8"/>
  <c r="L4437" i="8"/>
  <c r="L5727" i="8"/>
  <c r="L6752" i="8"/>
  <c r="L6776" i="8"/>
  <c r="L6226" i="8"/>
  <c r="L3476" i="8"/>
  <c r="L7717" i="8"/>
  <c r="L6924" i="8"/>
  <c r="L8012" i="8"/>
  <c r="L7013" i="8"/>
  <c r="L3184" i="8"/>
  <c r="L4903" i="8"/>
  <c r="L3124" i="8"/>
  <c r="L3634" i="8"/>
  <c r="L5385" i="8"/>
  <c r="L5453" i="8"/>
  <c r="L3284" i="8"/>
  <c r="L4918" i="8"/>
  <c r="L3667" i="8"/>
  <c r="L5838" i="8"/>
  <c r="L4373" i="8"/>
  <c r="L5237" i="8"/>
  <c r="L4686" i="8"/>
  <c r="L3101" i="8"/>
  <c r="L3640" i="8"/>
  <c r="L2928" i="8"/>
  <c r="L5739" i="8"/>
  <c r="L5399" i="8"/>
  <c r="L4634" i="8"/>
  <c r="L3071" i="8"/>
  <c r="L5460" i="8"/>
  <c r="L4805" i="8"/>
  <c r="L4697" i="8"/>
  <c r="L3023" i="8"/>
  <c r="L8347" i="8"/>
  <c r="L6362" i="8"/>
  <c r="L3707" i="8"/>
  <c r="L5234" i="8"/>
  <c r="L3347" i="8"/>
  <c r="L3834" i="8"/>
  <c r="L4761" i="8"/>
  <c r="L3641" i="8"/>
  <c r="L6467" i="8"/>
  <c r="L4873" i="8"/>
  <c r="L5138" i="8"/>
  <c r="L6049" i="8"/>
  <c r="L6605" i="8"/>
  <c r="L7381" i="8"/>
  <c r="L4937" i="8"/>
  <c r="L3946" i="8"/>
  <c r="L3636" i="8"/>
  <c r="L2992" i="8"/>
  <c r="L6550" i="8"/>
  <c r="L7882" i="8"/>
  <c r="L7856" i="8"/>
  <c r="L7385" i="8"/>
  <c r="L8624" i="8"/>
  <c r="L5636" i="8"/>
  <c r="L3689" i="8"/>
  <c r="L5881" i="8"/>
  <c r="L3522" i="8"/>
  <c r="L5275" i="8"/>
  <c r="L4174" i="8"/>
  <c r="L5269" i="8"/>
  <c r="L7593" i="8"/>
  <c r="L5431" i="8"/>
  <c r="L5694" i="8"/>
  <c r="L3191" i="8"/>
  <c r="L4055" i="8"/>
  <c r="L4070" i="8"/>
  <c r="L3905" i="8"/>
  <c r="L4272" i="8"/>
  <c r="L5160" i="8"/>
  <c r="L2869" i="8"/>
  <c r="L7914" i="8"/>
  <c r="L4782" i="8"/>
  <c r="L3366" i="8"/>
  <c r="L3037" i="8"/>
  <c r="L3483" i="8"/>
  <c r="L3208" i="8"/>
  <c r="L3568" i="8"/>
  <c r="L6218" i="8"/>
  <c r="L4893" i="8"/>
  <c r="L4243" i="8"/>
  <c r="L5826" i="8"/>
  <c r="L5308" i="8"/>
  <c r="L5455" i="8"/>
  <c r="L4722" i="8"/>
  <c r="L7937" i="8"/>
  <c r="L8479" i="8"/>
  <c r="L4257" i="8"/>
  <c r="L4806" i="8"/>
  <c r="L6110" i="8"/>
  <c r="L7231" i="8"/>
  <c r="L7985" i="8"/>
  <c r="L3489" i="8"/>
  <c r="L2892" i="8"/>
  <c r="L4667" i="8"/>
  <c r="L4308" i="8"/>
  <c r="L5040" i="8"/>
  <c r="L3464" i="8"/>
  <c r="L5459" i="8"/>
  <c r="L4841" i="8"/>
  <c r="L7677" i="8"/>
  <c r="L5115" i="8"/>
  <c r="L3673" i="8"/>
  <c r="L4760" i="8"/>
  <c r="L3633" i="8"/>
  <c r="L4685" i="8"/>
  <c r="L2932" i="8"/>
  <c r="L3285" i="8"/>
  <c r="L5790" i="8"/>
  <c r="L6923" i="8"/>
  <c r="L6496" i="8"/>
  <c r="L5450" i="8"/>
  <c r="L3978" i="8"/>
  <c r="L3600" i="8"/>
  <c r="L3300" i="8"/>
  <c r="L4303" i="8"/>
  <c r="L3482" i="8"/>
  <c r="L5637" i="8"/>
  <c r="L5535" i="8"/>
  <c r="L5249" i="8"/>
  <c r="L2991" i="8"/>
  <c r="L5233" i="8"/>
  <c r="L5132" i="8"/>
  <c r="L4514" i="8"/>
  <c r="L4051" i="8"/>
  <c r="L4416" i="8"/>
  <c r="L4597" i="8"/>
  <c r="L5285" i="8"/>
  <c r="L4445" i="8"/>
  <c r="L5139" i="8"/>
  <c r="L4483" i="8"/>
  <c r="L3001" i="8"/>
  <c r="L3207" i="8"/>
  <c r="L3459" i="8"/>
  <c r="L3100" i="8"/>
  <c r="L3348" i="8"/>
  <c r="L5378" i="8"/>
  <c r="L4233" i="8"/>
  <c r="L2993" i="8"/>
  <c r="L3190" i="8"/>
  <c r="L3828" i="8"/>
  <c r="L3241" i="8"/>
  <c r="L5532" i="8"/>
  <c r="L5542" i="8"/>
  <c r="L3980" i="8"/>
  <c r="L5583" i="8"/>
  <c r="L7392" i="8"/>
  <c r="L8623" i="8"/>
  <c r="L7719" i="8"/>
  <c r="L8199" i="8"/>
  <c r="L8198" i="8"/>
  <c r="L8445" i="8"/>
  <c r="L8444" i="8"/>
  <c r="L8297" i="8"/>
  <c r="L8298" i="8"/>
  <c r="L6335" i="8"/>
  <c r="L8547" i="8"/>
  <c r="L6770" i="8"/>
  <c r="L6769" i="8"/>
  <c r="L7100" i="8"/>
  <c r="L7099" i="8"/>
  <c r="L6460" i="8"/>
  <c r="L6461" i="8"/>
  <c r="L8067" i="8"/>
  <c r="L7436" i="8"/>
  <c r="L7435" i="8"/>
  <c r="L7153" i="8"/>
  <c r="L7154" i="8"/>
  <c r="L8639" i="8"/>
  <c r="L8638" i="8"/>
  <c r="L8183" i="8"/>
  <c r="L8182" i="8"/>
  <c r="L6383" i="8"/>
  <c r="L6382" i="8"/>
  <c r="L7278" i="8"/>
  <c r="L7277" i="8"/>
  <c r="L6251" i="8"/>
  <c r="L7803" i="8"/>
  <c r="L7804" i="8"/>
  <c r="L6422" i="8"/>
  <c r="L6423" i="8"/>
  <c r="L7665" i="8"/>
  <c r="L7666" i="8"/>
  <c r="L7377" i="8"/>
  <c r="L7376" i="8"/>
  <c r="L7216" i="8"/>
  <c r="L7217" i="8"/>
  <c r="L6005" i="8"/>
  <c r="L6004" i="8"/>
  <c r="L6194" i="8"/>
  <c r="L6193" i="8"/>
  <c r="L7228" i="8"/>
  <c r="L8263" i="8"/>
  <c r="L7003" i="8"/>
  <c r="L7109" i="8"/>
  <c r="L7110" i="8"/>
  <c r="L7248" i="8"/>
  <c r="L7249" i="8"/>
  <c r="L7673" i="8"/>
  <c r="L7672" i="8"/>
  <c r="L5860" i="8"/>
  <c r="L6660" i="8"/>
  <c r="L7536" i="8"/>
  <c r="L7537" i="8"/>
  <c r="L6175" i="8"/>
  <c r="L7113" i="8"/>
  <c r="L7114" i="8"/>
  <c r="L7777" i="8"/>
  <c r="L7778" i="8"/>
  <c r="L6019" i="8"/>
  <c r="L6018" i="8"/>
  <c r="L6291" i="8"/>
  <c r="L6290" i="8"/>
  <c r="L6162" i="8"/>
  <c r="L6332" i="8"/>
  <c r="L7066" i="8"/>
  <c r="L5956" i="8"/>
  <c r="L4220" i="8"/>
  <c r="L4801" i="8"/>
  <c r="L5633" i="8"/>
  <c r="L5004" i="8"/>
  <c r="L3706" i="8"/>
  <c r="L3668" i="8"/>
  <c r="L7870" i="8"/>
  <c r="L7869" i="8"/>
  <c r="L2895" i="8"/>
  <c r="L4825" i="8"/>
  <c r="L4869" i="8"/>
  <c r="L4902" i="8"/>
  <c r="L2968" i="8"/>
  <c r="L4271" i="8"/>
  <c r="L8346" i="8"/>
  <c r="L3831" i="8"/>
  <c r="L4258" i="8"/>
  <c r="L4997" i="8"/>
  <c r="L4544" i="8"/>
  <c r="L4338" i="8"/>
  <c r="L2870" i="8"/>
  <c r="L4804" i="8"/>
  <c r="L3093" i="8"/>
  <c r="L3695" i="8"/>
  <c r="L3688" i="8"/>
  <c r="L3073" i="8"/>
  <c r="L3567" i="8"/>
  <c r="L3422" i="8"/>
  <c r="L5274" i="8"/>
  <c r="L3319" i="8"/>
  <c r="L4080" i="8"/>
  <c r="L3438" i="8"/>
  <c r="L3367" i="8"/>
  <c r="L5916" i="8"/>
  <c r="L7718" i="8"/>
  <c r="L7956" i="8"/>
  <c r="L6775" i="8"/>
  <c r="L6361" i="8"/>
  <c r="L6585" i="8"/>
  <c r="L6584" i="8"/>
  <c r="L7463" i="8"/>
  <c r="L7462" i="8"/>
  <c r="L8518" i="8"/>
  <c r="L8519" i="8"/>
  <c r="L7266" i="8"/>
  <c r="L7267" i="8"/>
  <c r="L6649" i="8"/>
  <c r="L6648" i="8"/>
  <c r="L7660" i="8"/>
  <c r="L7558" i="8"/>
  <c r="L7557" i="8"/>
  <c r="L7491" i="8"/>
  <c r="L7492" i="8"/>
  <c r="L7579" i="8"/>
  <c r="L7580" i="8"/>
  <c r="L6191" i="8"/>
  <c r="L6192" i="8"/>
  <c r="L8443" i="8"/>
  <c r="L8442" i="8"/>
  <c r="L8044" i="8"/>
  <c r="L5951" i="8"/>
  <c r="L5950" i="8"/>
  <c r="L8242" i="8"/>
  <c r="L7444" i="8"/>
  <c r="L7443" i="8"/>
  <c r="L5958" i="8"/>
  <c r="L5957" i="8"/>
  <c r="L7701" i="8"/>
  <c r="L7702" i="8"/>
  <c r="L8103" i="8"/>
  <c r="L8104" i="8"/>
  <c r="L8480" i="8"/>
  <c r="L7357" i="8"/>
  <c r="L7356" i="8"/>
  <c r="L7713" i="8"/>
  <c r="L7712" i="8"/>
  <c r="L6432" i="8"/>
  <c r="L6433" i="8"/>
  <c r="L7465" i="8"/>
  <c r="L7464" i="8"/>
  <c r="L8207" i="8"/>
  <c r="L6753" i="8"/>
  <c r="L6754" i="8"/>
  <c r="L6297" i="8"/>
  <c r="L6296" i="8"/>
  <c r="L6518" i="8"/>
  <c r="L6519" i="8"/>
  <c r="L5900" i="8"/>
  <c r="L5899" i="8"/>
  <c r="L7306" i="8"/>
  <c r="L7307" i="8"/>
  <c r="L7828" i="8"/>
  <c r="L7827" i="8"/>
  <c r="L8613" i="8"/>
  <c r="L8614" i="8"/>
  <c r="L7661" i="8"/>
  <c r="L6960" i="8"/>
  <c r="L6959" i="8"/>
  <c r="L7647" i="8"/>
  <c r="L6152" i="8"/>
  <c r="L8085" i="8"/>
  <c r="L6096" i="8"/>
  <c r="L7329" i="8"/>
  <c r="L7328" i="8"/>
  <c r="L6719" i="8"/>
  <c r="L7295" i="8"/>
  <c r="L7294" i="8"/>
  <c r="L8484" i="8"/>
  <c r="L8485" i="8"/>
  <c r="L6913" i="8"/>
  <c r="L6914" i="8"/>
  <c r="L6146" i="8"/>
  <c r="L6145" i="8"/>
  <c r="L8342" i="8"/>
  <c r="L6823" i="8"/>
  <c r="L6822" i="8"/>
  <c r="L7973" i="8"/>
  <c r="L7972" i="8"/>
  <c r="L6730" i="8"/>
  <c r="L6731" i="8"/>
  <c r="L7142" i="8"/>
  <c r="L8092" i="8"/>
  <c r="L3876" i="8"/>
  <c r="L4000" i="8"/>
  <c r="L8367" i="8"/>
  <c r="L8366" i="8"/>
  <c r="L3402" i="8"/>
  <c r="L6639" i="8"/>
  <c r="L6640" i="8"/>
  <c r="L3893" i="8"/>
  <c r="L8267" i="8"/>
  <c r="L6434" i="8"/>
  <c r="L6435" i="8"/>
  <c r="L4083" i="8"/>
  <c r="L5186" i="8"/>
  <c r="L4310" i="8"/>
  <c r="L3022" i="8"/>
  <c r="L3863" i="8"/>
  <c r="L3223" i="8"/>
  <c r="L4984" i="8"/>
  <c r="L4236" i="8"/>
  <c r="L5726" i="8"/>
  <c r="L5191" i="8"/>
  <c r="L4910" i="8"/>
  <c r="L3581" i="8"/>
  <c r="L3441" i="8"/>
  <c r="L4391" i="8"/>
  <c r="L4188" i="8"/>
  <c r="L3835" i="8"/>
  <c r="L3070" i="8"/>
  <c r="L3043" i="8"/>
  <c r="L3007" i="8"/>
  <c r="L4103" i="8"/>
  <c r="L8219" i="8"/>
  <c r="L6607" i="8"/>
  <c r="L5884" i="8"/>
  <c r="L7386" i="8"/>
  <c r="L7857" i="8"/>
  <c r="L7936" i="8"/>
  <c r="L6466" i="8"/>
  <c r="L8011" i="8"/>
  <c r="L6342" i="8"/>
  <c r="L8098" i="8"/>
  <c r="L8099" i="8"/>
  <c r="L6740" i="8"/>
  <c r="L6739" i="8"/>
  <c r="L6453" i="8"/>
  <c r="L6454" i="8"/>
  <c r="L6253" i="8"/>
  <c r="L6252" i="8"/>
  <c r="L8403" i="8"/>
  <c r="L8404" i="8"/>
  <c r="L7655" i="8"/>
  <c r="L7656" i="8"/>
  <c r="L7608" i="8"/>
  <c r="L8573" i="8"/>
  <c r="L8572" i="8"/>
  <c r="L8452" i="8"/>
  <c r="L8451" i="8"/>
  <c r="L7850" i="8"/>
  <c r="L5863" i="8"/>
  <c r="L5864" i="8"/>
  <c r="L6227" i="8"/>
  <c r="L6700" i="8"/>
  <c r="L6699" i="8"/>
  <c r="L5890" i="8"/>
  <c r="L7907" i="8"/>
  <c r="L7906" i="8"/>
  <c r="L7394" i="8"/>
  <c r="L7395" i="8"/>
  <c r="L7966" i="8"/>
  <c r="L7965" i="8"/>
  <c r="L7027" i="8"/>
  <c r="L7963" i="8"/>
  <c r="L7964" i="8"/>
  <c r="L7081" i="8"/>
  <c r="L7186" i="8"/>
  <c r="L7185" i="8"/>
  <c r="L6954" i="8"/>
  <c r="L6955" i="8"/>
  <c r="L7562" i="8"/>
  <c r="L7563" i="8"/>
  <c r="L7883" i="8"/>
  <c r="L7884" i="8"/>
  <c r="L8505" i="8"/>
  <c r="L8504" i="8"/>
  <c r="L8244" i="8"/>
  <c r="L8243" i="8"/>
  <c r="L7724" i="8"/>
  <c r="L6792" i="8"/>
  <c r="L6791" i="8"/>
  <c r="L7526" i="8"/>
  <c r="L7525" i="8"/>
  <c r="L6261" i="8"/>
  <c r="L6260" i="8"/>
  <c r="L6486" i="8"/>
  <c r="L8040" i="8"/>
  <c r="L6349" i="8"/>
  <c r="L7680" i="8"/>
  <c r="L7679" i="8"/>
  <c r="L7030" i="8"/>
  <c r="L7029" i="8"/>
  <c r="L8142" i="8"/>
  <c r="L4651" i="8"/>
  <c r="L8169" i="8"/>
  <c r="L8170" i="8"/>
  <c r="L6887" i="8"/>
  <c r="L6888" i="8"/>
  <c r="L5764" i="8"/>
  <c r="L6075" i="8"/>
  <c r="L6076" i="8"/>
  <c r="L3309" i="8"/>
  <c r="L5196" i="8"/>
  <c r="L7913" i="8"/>
  <c r="L3853" i="8"/>
  <c r="L2888" i="8"/>
  <c r="L4069" i="8"/>
  <c r="L5703" i="8"/>
  <c r="L6337" i="8"/>
  <c r="L6544" i="8"/>
  <c r="L6839" i="8"/>
  <c r="L7577" i="8"/>
  <c r="L7576" i="8"/>
  <c r="L8285" i="8"/>
  <c r="L8284" i="8"/>
  <c r="L7727" i="8"/>
  <c r="L7728" i="8"/>
  <c r="L7849" i="8"/>
  <c r="L6551" i="8"/>
  <c r="L6552" i="8"/>
  <c r="L6394" i="8"/>
  <c r="L8138" i="8"/>
  <c r="L8137" i="8"/>
  <c r="L8594" i="8"/>
  <c r="L8400" i="8"/>
  <c r="L7104" i="8"/>
  <c r="L7892" i="8"/>
  <c r="L6718" i="8"/>
  <c r="L6534" i="8"/>
  <c r="L7224" i="8"/>
  <c r="L7223" i="8"/>
  <c r="L7901" i="8"/>
  <c r="L7900" i="8"/>
  <c r="L6351" i="8"/>
  <c r="L6024" i="8"/>
  <c r="L6357" i="8"/>
  <c r="L6356" i="8"/>
  <c r="L8075" i="8"/>
  <c r="L8076" i="8"/>
  <c r="L6219" i="8"/>
  <c r="L7326" i="8"/>
  <c r="L7325" i="8"/>
  <c r="L8542" i="8"/>
  <c r="L8541" i="8"/>
  <c r="L6690" i="8"/>
  <c r="L6689" i="8"/>
  <c r="L6054" i="8"/>
  <c r="L8258" i="8"/>
  <c r="L7402" i="8"/>
  <c r="L7401" i="8"/>
  <c r="L8595" i="8"/>
  <c r="L7897" i="8"/>
  <c r="L7980" i="8"/>
  <c r="L7981" i="8"/>
  <c r="L7509" i="8"/>
  <c r="L7510" i="8"/>
  <c r="L7609" i="8"/>
  <c r="L7968" i="8"/>
  <c r="L7260" i="8"/>
  <c r="L7179" i="8"/>
  <c r="L7178" i="8"/>
  <c r="L5919" i="8"/>
  <c r="L5920" i="8"/>
  <c r="L6972" i="8"/>
  <c r="L7683" i="8"/>
  <c r="L6450" i="8"/>
  <c r="L6449" i="8"/>
  <c r="L7012" i="8"/>
  <c r="L7976" i="8"/>
  <c r="L6474" i="8"/>
  <c r="L6473" i="8"/>
  <c r="L8513" i="8"/>
  <c r="L7503" i="8"/>
  <c r="L7794" i="8"/>
  <c r="L6602" i="8"/>
  <c r="L7624" i="8"/>
  <c r="L7623" i="8"/>
  <c r="L7412" i="8"/>
  <c r="L7411" i="8"/>
  <c r="L6166" i="8"/>
  <c r="L6165" i="8"/>
  <c r="L7150" i="8"/>
  <c r="L7151" i="8"/>
  <c r="L7944" i="8"/>
  <c r="L7888" i="8"/>
  <c r="L8630" i="8"/>
  <c r="L6417" i="8"/>
  <c r="L3287" i="8"/>
  <c r="L6861" i="8"/>
  <c r="L7448" i="8"/>
  <c r="L8314" i="8"/>
  <c r="L6015" i="8"/>
  <c r="L7172" i="8"/>
  <c r="L7962" i="8"/>
  <c r="L6210" i="8"/>
  <c r="L7352" i="8"/>
  <c r="L6859" i="8"/>
  <c r="L3745" i="8"/>
  <c r="L7791" i="8"/>
  <c r="L6384" i="8"/>
  <c r="L6963" i="8"/>
  <c r="L5331" i="8"/>
  <c r="L3747" i="8"/>
  <c r="L5714" i="8"/>
  <c r="L4295" i="8"/>
  <c r="L4579" i="8"/>
  <c r="L5683" i="8"/>
  <c r="L5429" i="8"/>
  <c r="L4018" i="8"/>
  <c r="L3542" i="8"/>
  <c r="L4002" i="8"/>
  <c r="L5495" i="8"/>
  <c r="L4620" i="8"/>
  <c r="L4132" i="8"/>
  <c r="L4553" i="8"/>
  <c r="L4074" i="8"/>
  <c r="L5762" i="8"/>
  <c r="L4522" i="8"/>
  <c r="L3171" i="8"/>
  <c r="L5446" i="8"/>
  <c r="L3177" i="8"/>
  <c r="L5042" i="8"/>
  <c r="L3927" i="8"/>
  <c r="L4917" i="8"/>
  <c r="L4964" i="8"/>
  <c r="L3128" i="8"/>
  <c r="L5548" i="8"/>
  <c r="L5335" i="8"/>
  <c r="L3811" i="8"/>
  <c r="L5260" i="8"/>
  <c r="L5195" i="8"/>
  <c r="L5381" i="8"/>
  <c r="L3473" i="8"/>
  <c r="L3271" i="8"/>
  <c r="L5122" i="8"/>
  <c r="L4040" i="8"/>
  <c r="L3995" i="8"/>
  <c r="L3197" i="8"/>
  <c r="L5823" i="8"/>
  <c r="L4292" i="8"/>
  <c r="L3350" i="8"/>
  <c r="L5136" i="8"/>
  <c r="L5604" i="8"/>
  <c r="L3485" i="8"/>
  <c r="L3919" i="8"/>
  <c r="L3012" i="8"/>
  <c r="L5245" i="8"/>
  <c r="L4187" i="8"/>
  <c r="L5663" i="8"/>
  <c r="L5805" i="8"/>
  <c r="L5007" i="8"/>
  <c r="L5582" i="8"/>
  <c r="L4868" i="8"/>
  <c r="L4363" i="8"/>
  <c r="L3913" i="8"/>
  <c r="L5401" i="8"/>
  <c r="L5750" i="8"/>
  <c r="L4679" i="8"/>
  <c r="L4680" i="8"/>
  <c r="L4460" i="8"/>
  <c r="L4797" i="8"/>
  <c r="L4144" i="8"/>
  <c r="L5320" i="8"/>
  <c r="L5321" i="8"/>
  <c r="L4844" i="8"/>
  <c r="L5118" i="8"/>
  <c r="L4301" i="8"/>
  <c r="L5651" i="8"/>
  <c r="L5352" i="8"/>
  <c r="L3644" i="8"/>
  <c r="L3057" i="8"/>
  <c r="L3115" i="8"/>
  <c r="L5667" i="8"/>
  <c r="L5774" i="8"/>
  <c r="L5309" i="8"/>
  <c r="L2908" i="8"/>
  <c r="L3433" i="8"/>
  <c r="L3899" i="8"/>
  <c r="L3598" i="8"/>
  <c r="L4468" i="8"/>
  <c r="L3119" i="8"/>
  <c r="L4623" i="8"/>
  <c r="L5410" i="8"/>
  <c r="L5409" i="8"/>
  <c r="L5416" i="8"/>
  <c r="L5415" i="8"/>
  <c r="L5349" i="8"/>
  <c r="L5350" i="8"/>
  <c r="L5587" i="8"/>
  <c r="L4693" i="8"/>
  <c r="L4336" i="8"/>
  <c r="L4196" i="8"/>
  <c r="L4408" i="8"/>
  <c r="L5267" i="8"/>
  <c r="L5268" i="8"/>
  <c r="L4043" i="8"/>
  <c r="L5318" i="8"/>
  <c r="L2897" i="8"/>
  <c r="L3220" i="8"/>
  <c r="L5706" i="8"/>
  <c r="L3214" i="8"/>
  <c r="L4502" i="8"/>
  <c r="L4501" i="8"/>
  <c r="L5069" i="8"/>
  <c r="L4920" i="8"/>
  <c r="L5625" i="8"/>
  <c r="L3784" i="8"/>
  <c r="L3162" i="8"/>
  <c r="L3161" i="8"/>
  <c r="L4412" i="8"/>
  <c r="L4411" i="8"/>
  <c r="L3799" i="8"/>
  <c r="L3790" i="8"/>
  <c r="L2961" i="8"/>
  <c r="L4141" i="8"/>
  <c r="L4140" i="8"/>
  <c r="L3296" i="8"/>
  <c r="L3297" i="8"/>
  <c r="L3025" i="8"/>
  <c r="L3859" i="8"/>
  <c r="L5813" i="8"/>
  <c r="L5814" i="8"/>
  <c r="L5563" i="8"/>
  <c r="L5562" i="8"/>
  <c r="L3719" i="8"/>
  <c r="L3720" i="8"/>
  <c r="L3327" i="8"/>
  <c r="L3328" i="8"/>
  <c r="L5846" i="8"/>
  <c r="L5845" i="8"/>
  <c r="L4675" i="8"/>
  <c r="L4330" i="8"/>
  <c r="L5439" i="8"/>
  <c r="L5438" i="8"/>
  <c r="L3061" i="8"/>
  <c r="L4202" i="8"/>
  <c r="L4203" i="8"/>
  <c r="L3937" i="8"/>
  <c r="L3936" i="8"/>
  <c r="L5182" i="8"/>
  <c r="L5181" i="8"/>
  <c r="L4179" i="8"/>
  <c r="L4180" i="8"/>
  <c r="L4283" i="8"/>
  <c r="L3903" i="8"/>
  <c r="L3904" i="8"/>
  <c r="L5434" i="8"/>
  <c r="L4169" i="8"/>
  <c r="L5061" i="8"/>
  <c r="L5060" i="8"/>
  <c r="L4075" i="8"/>
  <c r="L5293" i="8"/>
  <c r="L4491" i="8"/>
  <c r="L4703" i="8"/>
  <c r="L4702" i="8"/>
  <c r="L4420" i="8"/>
  <c r="L3771" i="8"/>
  <c r="L5145" i="8"/>
  <c r="L5146" i="8"/>
  <c r="L5474" i="8"/>
  <c r="L4811" i="8"/>
  <c r="L4962" i="8"/>
  <c r="L4828" i="8"/>
  <c r="L4649" i="8"/>
  <c r="L5611" i="8"/>
  <c r="L5610" i="8"/>
  <c r="L4224" i="8"/>
  <c r="L4223" i="8"/>
  <c r="L2877" i="8"/>
  <c r="L4735" i="8"/>
  <c r="L4736" i="8"/>
  <c r="L4386" i="8"/>
  <c r="L4385" i="8"/>
  <c r="L4807" i="8"/>
  <c r="L4808" i="8"/>
  <c r="L4891" i="8"/>
  <c r="L4892" i="8"/>
  <c r="L5571" i="8"/>
  <c r="L5572" i="8"/>
  <c r="L5143" i="8"/>
  <c r="L5357" i="8"/>
  <c r="L3779" i="8"/>
  <c r="L4404" i="8"/>
  <c r="L5392" i="8"/>
  <c r="L5391" i="8"/>
  <c r="G24" i="19" l="1"/>
  <c r="G30" i="19" s="1"/>
  <c r="S24" i="19"/>
  <c r="S25" i="19" s="1"/>
  <c r="P24" i="19"/>
  <c r="P25" i="19" s="1"/>
  <c r="AI24" i="19"/>
  <c r="AI25" i="19" s="1"/>
  <c r="I24" i="19"/>
  <c r="I25" i="19" s="1"/>
  <c r="N24" i="19"/>
  <c r="N25" i="19" s="1"/>
  <c r="K24" i="19"/>
  <c r="K25" i="19" s="1"/>
  <c r="M24" i="19"/>
  <c r="M25" i="19" s="1"/>
  <c r="R24" i="19"/>
  <c r="R25" i="19" s="1"/>
  <c r="AK24" i="19"/>
  <c r="AK25" i="19" s="1"/>
  <c r="AH24" i="19"/>
  <c r="AH25" i="19" s="1"/>
  <c r="AD24" i="19"/>
  <c r="AD25" i="19" s="1"/>
  <c r="AG24" i="19"/>
  <c r="AG25" i="19" s="1"/>
  <c r="AL24" i="19"/>
  <c r="AL25" i="19" s="1"/>
  <c r="AE24" i="19"/>
  <c r="AE25" i="19" s="1"/>
  <c r="W24" i="19"/>
  <c r="W25" i="19" s="1"/>
  <c r="U24" i="19"/>
  <c r="U25" i="19" s="1"/>
  <c r="Z24" i="19"/>
  <c r="Z25" i="19" s="1"/>
  <c r="AF24" i="19"/>
  <c r="AF25" i="19" s="1"/>
  <c r="T24" i="19"/>
  <c r="T25" i="19" s="1"/>
  <c r="AB24" i="19"/>
  <c r="AB25" i="19" s="1"/>
  <c r="J24" i="19"/>
  <c r="J25" i="19" s="1"/>
  <c r="X24" i="19"/>
  <c r="X25" i="19" s="1"/>
  <c r="AC24" i="19"/>
  <c r="AC25" i="19" s="1"/>
  <c r="L24" i="19"/>
  <c r="L25" i="19" s="1"/>
  <c r="Q24" i="19"/>
  <c r="Q25" i="19" s="1"/>
  <c r="O24" i="19"/>
  <c r="O25" i="19" s="1"/>
  <c r="V24" i="19"/>
  <c r="V25" i="19" s="1"/>
  <c r="AA24" i="19"/>
  <c r="AA25" i="19" s="1"/>
  <c r="Y24" i="19"/>
  <c r="Y25" i="19" s="1"/>
  <c r="H24" i="19"/>
  <c r="H25" i="19" s="1"/>
  <c r="AJ24" i="19"/>
  <c r="AJ25" i="19" s="1"/>
  <c r="G25" i="19"/>
  <c r="G34" i="19" s="1"/>
  <c r="G31" i="19" s="1"/>
  <c r="G26" i="19" l="1"/>
  <c r="H34" i="19" s="1"/>
  <c r="H33" i="19" s="1"/>
  <c r="G28" i="19"/>
  <c r="H27" i="19" s="1"/>
  <c r="I26" i="19" s="1"/>
  <c r="J34" i="19" s="1"/>
  <c r="J33" i="19" s="1"/>
  <c r="G29" i="19"/>
  <c r="H28" i="19" s="1"/>
  <c r="I27" i="19" s="1"/>
  <c r="J26" i="19" s="1"/>
  <c r="K34" i="19" s="1"/>
  <c r="K33" i="19" s="1"/>
  <c r="G27" i="19"/>
  <c r="H26" i="19" s="1"/>
  <c r="I34" i="19" s="1"/>
  <c r="I33" i="19" s="1"/>
  <c r="P44" i="9"/>
  <c r="P39" i="9"/>
  <c r="P45" i="9"/>
  <c r="P43" i="9"/>
  <c r="P42" i="9"/>
  <c r="P40" i="9"/>
  <c r="E103" i="9"/>
  <c r="B13" i="9" s="1"/>
  <c r="E104" i="9"/>
  <c r="F14" i="9" s="1"/>
  <c r="E113" i="9"/>
  <c r="F10" i="9"/>
  <c r="E105" i="9"/>
  <c r="B10" i="9"/>
  <c r="H30" i="19"/>
  <c r="I29" i="19" s="1"/>
  <c r="J28" i="19" s="1"/>
  <c r="K27" i="19" s="1"/>
  <c r="L26" i="19" s="1"/>
  <c r="M34" i="19" s="1"/>
  <c r="M33" i="19" s="1"/>
  <c r="H29" i="19"/>
  <c r="I28" i="19" s="1"/>
  <c r="J27" i="19" s="1"/>
  <c r="K26" i="19" s="1"/>
  <c r="L34" i="19" s="1"/>
  <c r="L33" i="19" s="1"/>
  <c r="G32" i="19"/>
  <c r="G33" i="19"/>
  <c r="R105" i="8"/>
  <c r="S105" i="8" s="1"/>
  <c r="T105" i="8" s="1"/>
  <c r="G45" i="8" s="1"/>
  <c r="P106" i="8"/>
  <c r="Q106" i="8" s="1"/>
  <c r="R106" i="8" s="1"/>
  <c r="S106" i="8" s="1"/>
  <c r="B46" i="8"/>
  <c r="B45" i="8"/>
  <c r="T106" i="8" l="1"/>
  <c r="G46" i="8" s="1"/>
  <c r="O24" i="9"/>
  <c r="E47" i="9"/>
  <c r="E48" i="9"/>
  <c r="R24" i="9"/>
  <c r="P71" i="9"/>
  <c r="P73" i="9"/>
  <c r="P72" i="9"/>
  <c r="E116" i="9"/>
  <c r="E112" i="9"/>
  <c r="E114" i="9" s="1"/>
  <c r="B14" i="9"/>
  <c r="E115" i="9"/>
  <c r="F13" i="9"/>
  <c r="H31" i="19"/>
  <c r="I30" i="19" s="1"/>
  <c r="J29" i="19" s="1"/>
  <c r="K28" i="19" s="1"/>
  <c r="L27" i="19" s="1"/>
  <c r="M26" i="19" s="1"/>
  <c r="N34" i="19" s="1"/>
  <c r="N33" i="19" s="1"/>
  <c r="K32" i="19"/>
  <c r="L31" i="19" s="1"/>
  <c r="M30" i="19" s="1"/>
  <c r="N29" i="19" s="1"/>
  <c r="O28" i="19" s="1"/>
  <c r="P27" i="19" s="1"/>
  <c r="Q26" i="19" s="1"/>
  <c r="R34" i="19" s="1"/>
  <c r="R33" i="19" s="1"/>
  <c r="H32" i="19"/>
  <c r="I31" i="19" s="1"/>
  <c r="J30" i="19" s="1"/>
  <c r="K29" i="19" s="1"/>
  <c r="L28" i="19" s="1"/>
  <c r="M27" i="19" s="1"/>
  <c r="N26" i="19" s="1"/>
  <c r="O34" i="19" s="1"/>
  <c r="O33" i="19" s="1"/>
  <c r="M32" i="19"/>
  <c r="J32" i="19"/>
  <c r="K31" i="19" s="1"/>
  <c r="L30" i="19" s="1"/>
  <c r="M29" i="19" s="1"/>
  <c r="N28" i="19" s="1"/>
  <c r="O27" i="19" s="1"/>
  <c r="P26" i="19" s="1"/>
  <c r="Q34" i="19" s="1"/>
  <c r="Q33" i="19" s="1"/>
  <c r="I32" i="19"/>
  <c r="J31" i="19" s="1"/>
  <c r="K30" i="19" s="1"/>
  <c r="L29" i="19" s="1"/>
  <c r="M28" i="19" s="1"/>
  <c r="N27" i="19" s="1"/>
  <c r="O26" i="19" s="1"/>
  <c r="P34" i="19" s="1"/>
  <c r="P33" i="19" s="1"/>
  <c r="L32" i="19"/>
  <c r="M31" i="19" s="1"/>
  <c r="N30" i="19" s="1"/>
  <c r="O29" i="19" s="1"/>
  <c r="P28" i="19" s="1"/>
  <c r="Q27" i="19" s="1"/>
  <c r="R26" i="19" s="1"/>
  <c r="S34" i="19" s="1"/>
  <c r="S33" i="19" s="1"/>
  <c r="E46" i="8"/>
  <c r="D46" i="8"/>
  <c r="C46" i="8"/>
  <c r="F45" i="8"/>
  <c r="E45" i="8"/>
  <c r="D45" i="8"/>
  <c r="F46" i="8"/>
  <c r="C45" i="8"/>
  <c r="F89" i="9" l="1"/>
  <c r="F85" i="9"/>
  <c r="F87" i="9"/>
  <c r="F83" i="9"/>
  <c r="F82" i="9"/>
  <c r="F84" i="9"/>
  <c r="F88" i="9"/>
  <c r="F86" i="9"/>
  <c r="E69" i="9"/>
  <c r="M25" i="9"/>
  <c r="E68" i="9"/>
  <c r="N31" i="19"/>
  <c r="O30" i="19" s="1"/>
  <c r="P29" i="19" s="1"/>
  <c r="Q28" i="19" s="1"/>
  <c r="R27" i="19" s="1"/>
  <c r="S26" i="19" s="1"/>
  <c r="T34" i="19" s="1"/>
  <c r="T32" i="19" s="1"/>
  <c r="N32" i="19"/>
  <c r="O31" i="19" s="1"/>
  <c r="P30" i="19" s="1"/>
  <c r="Q29" i="19" s="1"/>
  <c r="R28" i="19" s="1"/>
  <c r="S27" i="19" s="1"/>
  <c r="T26" i="19" s="1"/>
  <c r="U34" i="19" s="1"/>
  <c r="U33" i="19" s="1"/>
  <c r="M24" i="9"/>
  <c r="E117" i="9"/>
  <c r="E89" i="9"/>
  <c r="K26" i="9" s="1"/>
  <c r="E88" i="9"/>
  <c r="R26" i="9"/>
  <c r="O26" i="9"/>
  <c r="Q32" i="19"/>
  <c r="R31" i="19" s="1"/>
  <c r="S30" i="19" s="1"/>
  <c r="T29" i="19" s="1"/>
  <c r="U28" i="19" s="1"/>
  <c r="V27" i="19" s="1"/>
  <c r="W26" i="19" s="1"/>
  <c r="X34" i="19" s="1"/>
  <c r="X33" i="19" s="1"/>
  <c r="O32" i="19"/>
  <c r="P31" i="19" s="1"/>
  <c r="Q30" i="19" s="1"/>
  <c r="R29" i="19" s="1"/>
  <c r="S28" i="19" s="1"/>
  <c r="T27" i="19" s="1"/>
  <c r="U26" i="19" s="1"/>
  <c r="V34" i="19" s="1"/>
  <c r="S32" i="19"/>
  <c r="R32" i="19"/>
  <c r="S31" i="19" s="1"/>
  <c r="T30" i="19" s="1"/>
  <c r="U29" i="19" s="1"/>
  <c r="V28" i="19" s="1"/>
  <c r="W27" i="19" s="1"/>
  <c r="X26" i="19" s="1"/>
  <c r="Y34" i="19" s="1"/>
  <c r="Y33" i="19" s="1"/>
  <c r="P32" i="19"/>
  <c r="Q31" i="19" s="1"/>
  <c r="R30" i="19" s="1"/>
  <c r="S29" i="19" s="1"/>
  <c r="T28" i="19" s="1"/>
  <c r="U27" i="19" s="1"/>
  <c r="V26" i="19" s="1"/>
  <c r="W34" i="19" s="1"/>
  <c r="W33" i="19" s="1"/>
  <c r="G35" i="19"/>
  <c r="E84" i="9" l="1"/>
  <c r="E85" i="9"/>
  <c r="E83" i="9"/>
  <c r="B19" i="9" s="1"/>
  <c r="E82" i="9"/>
  <c r="F19" i="9" s="1"/>
  <c r="M26" i="9"/>
  <c r="E75" i="9"/>
  <c r="E77" i="9" s="1"/>
  <c r="Q25" i="9" s="1"/>
  <c r="E74" i="9"/>
  <c r="E76" i="9" s="1"/>
  <c r="T33" i="19"/>
  <c r="U32" i="19" s="1"/>
  <c r="V31" i="19" s="1"/>
  <c r="W30" i="19" s="1"/>
  <c r="X29" i="19" s="1"/>
  <c r="Y28" i="19" s="1"/>
  <c r="Z27" i="19" s="1"/>
  <c r="AA26" i="19" s="1"/>
  <c r="AB34" i="19" s="1"/>
  <c r="AB33" i="19" s="1"/>
  <c r="T31" i="19"/>
  <c r="U30" i="19" s="1"/>
  <c r="V29" i="19" s="1"/>
  <c r="W28" i="19" s="1"/>
  <c r="X27" i="19" s="1"/>
  <c r="Y26" i="19" s="1"/>
  <c r="Z34" i="19" s="1"/>
  <c r="Z32" i="19" s="1"/>
  <c r="M27" i="9"/>
  <c r="D26" i="9"/>
  <c r="N26" i="9"/>
  <c r="V33" i="19"/>
  <c r="W32" i="19" s="1"/>
  <c r="X31" i="19" s="1"/>
  <c r="Y30" i="19" s="1"/>
  <c r="Z29" i="19" s="1"/>
  <c r="AA28" i="19" s="1"/>
  <c r="AB27" i="19" s="1"/>
  <c r="AC26" i="19" s="1"/>
  <c r="AD34" i="19" s="1"/>
  <c r="AD33" i="19" s="1"/>
  <c r="V32" i="19"/>
  <c r="W31" i="19" s="1"/>
  <c r="X30" i="19" s="1"/>
  <c r="Y29" i="19" s="1"/>
  <c r="Z28" i="19" s="1"/>
  <c r="AA27" i="19" s="1"/>
  <c r="AB26" i="19" s="1"/>
  <c r="AC34" i="19" s="1"/>
  <c r="AC33" i="19" s="1"/>
  <c r="U31" i="19"/>
  <c r="V30" i="19" s="1"/>
  <c r="W29" i="19" s="1"/>
  <c r="X28" i="19" s="1"/>
  <c r="Y27" i="19" s="1"/>
  <c r="Z26" i="19" s="1"/>
  <c r="AA34" i="19" s="1"/>
  <c r="AA33" i="19" s="1"/>
  <c r="X32" i="19"/>
  <c r="Y31" i="19" s="1"/>
  <c r="Z30" i="19" s="1"/>
  <c r="AA29" i="19" s="1"/>
  <c r="AB28" i="19" s="1"/>
  <c r="AC27" i="19" s="1"/>
  <c r="AD26" i="19" s="1"/>
  <c r="AE34" i="19" s="1"/>
  <c r="AE33" i="19" s="1"/>
  <c r="Y32" i="19"/>
  <c r="E108" i="9" l="1"/>
  <c r="E109" i="9"/>
  <c r="E79" i="9"/>
  <c r="E78" i="9"/>
  <c r="Q26" i="9" s="1"/>
  <c r="Z31" i="19"/>
  <c r="AA30" i="19" s="1"/>
  <c r="AB29" i="19" s="1"/>
  <c r="AC28" i="19" s="1"/>
  <c r="AD27" i="19" s="1"/>
  <c r="AE26" i="19" s="1"/>
  <c r="AF34" i="19" s="1"/>
  <c r="AF33" i="19" s="1"/>
  <c r="Z33" i="19"/>
  <c r="AA32" i="19" s="1"/>
  <c r="AB31" i="19" s="1"/>
  <c r="AC30" i="19" s="1"/>
  <c r="AD29" i="19" s="1"/>
  <c r="AD32" i="19"/>
  <c r="AE31" i="19" s="1"/>
  <c r="AF30" i="19" s="1"/>
  <c r="AG29" i="19" s="1"/>
  <c r="AH28" i="19" s="1"/>
  <c r="AI27" i="19" s="1"/>
  <c r="AJ26" i="19" s="1"/>
  <c r="AK34" i="19" s="1"/>
  <c r="AK33" i="19" s="1"/>
  <c r="O35" i="19"/>
  <c r="AA31" i="19"/>
  <c r="AB30" i="19" s="1"/>
  <c r="AC29" i="19" s="1"/>
  <c r="AD28" i="19" s="1"/>
  <c r="AE27" i="19" s="1"/>
  <c r="AF26" i="19" s="1"/>
  <c r="AG34" i="19" s="1"/>
  <c r="AE32" i="19"/>
  <c r="AF31" i="19" s="1"/>
  <c r="AG30" i="19" s="1"/>
  <c r="AH29" i="19" s="1"/>
  <c r="AI28" i="19" s="1"/>
  <c r="AJ27" i="19" s="1"/>
  <c r="AK26" i="19" s="1"/>
  <c r="AL34" i="19" s="1"/>
  <c r="AL33" i="19" s="1"/>
  <c r="AC32" i="19"/>
  <c r="AD31" i="19" s="1"/>
  <c r="AE30" i="19" s="1"/>
  <c r="AF29" i="19" s="1"/>
  <c r="AG28" i="19" s="1"/>
  <c r="AH27" i="19" s="1"/>
  <c r="AI26" i="19" s="1"/>
  <c r="AJ34" i="19" s="1"/>
  <c r="AJ33" i="19" s="1"/>
  <c r="AB32" i="19"/>
  <c r="AC31" i="19" s="1"/>
  <c r="AD30" i="19" s="1"/>
  <c r="AE29" i="19" s="1"/>
  <c r="AF28" i="19" s="1"/>
  <c r="AG27" i="19" s="1"/>
  <c r="AH26" i="19" s="1"/>
  <c r="AI34" i="19" s="1"/>
  <c r="AI33" i="19" s="1"/>
  <c r="AF32" i="19"/>
  <c r="C28" i="12"/>
  <c r="C29" i="12"/>
  <c r="C30" i="12"/>
  <c r="C31" i="12"/>
  <c r="G32" i="12"/>
  <c r="F33" i="12" s="1"/>
  <c r="C38" i="12"/>
  <c r="G36" i="12"/>
  <c r="G42" i="12"/>
  <c r="Q27" i="9" l="1"/>
  <c r="AJ32" i="19"/>
  <c r="AK31" i="19" s="1"/>
  <c r="AL30" i="19" s="1"/>
  <c r="AK32" i="19"/>
  <c r="AL31" i="19" s="1"/>
  <c r="AE28" i="19"/>
  <c r="AF27" i="19" s="1"/>
  <c r="AG26" i="19" s="1"/>
  <c r="AH34" i="19" s="1"/>
  <c r="AH33" i="19" s="1"/>
  <c r="AI32" i="19" s="1"/>
  <c r="AJ31" i="19" s="1"/>
  <c r="AK30" i="19" s="1"/>
  <c r="AL29" i="19" s="1"/>
  <c r="W35" i="19"/>
  <c r="K14" i="19" s="1"/>
  <c r="C45" i="12"/>
  <c r="AL32" i="19"/>
  <c r="AG33" i="19"/>
  <c r="AG31" i="19"/>
  <c r="AH30" i="19" s="1"/>
  <c r="AI29" i="19" s="1"/>
  <c r="AJ28" i="19" s="1"/>
  <c r="AK27" i="19" s="1"/>
  <c r="AL26" i="19" s="1"/>
  <c r="AG32" i="19"/>
  <c r="Q104" i="8"/>
  <c r="T104" i="8"/>
  <c r="S104" i="8"/>
  <c r="R104" i="8"/>
  <c r="C42" i="8"/>
  <c r="D38" i="12"/>
  <c r="G29" i="12"/>
  <c r="G30" i="12" s="1"/>
  <c r="C37" i="12"/>
  <c r="C39" i="12"/>
  <c r="C36" i="12"/>
  <c r="AH31" i="19" l="1"/>
  <c r="AI30" i="19" s="1"/>
  <c r="AJ29" i="19" s="1"/>
  <c r="AK28" i="19" s="1"/>
  <c r="AL27" i="19" s="1"/>
  <c r="AH32" i="19"/>
  <c r="AI31" i="19" s="1"/>
  <c r="AJ30" i="19" s="1"/>
  <c r="AK29" i="19" s="1"/>
  <c r="AL28" i="19" s="1"/>
  <c r="C46" i="12"/>
  <c r="D37" i="12"/>
  <c r="D42" i="8"/>
  <c r="G42" i="8"/>
  <c r="E42" i="8"/>
  <c r="F42" i="8"/>
  <c r="C43" i="8"/>
  <c r="C40" i="12"/>
  <c r="C41" i="12" s="1"/>
  <c r="AE35" i="19" l="1"/>
  <c r="G31" i="12"/>
  <c r="G33" i="12" s="1"/>
  <c r="G2853" i="8" l="1"/>
  <c r="G2845" i="8"/>
  <c r="G2837" i="8"/>
  <c r="G2829" i="8"/>
  <c r="G2821" i="8"/>
  <c r="G2813" i="8"/>
  <c r="G2854" i="8"/>
  <c r="G2846" i="8"/>
  <c r="G2838" i="8"/>
  <c r="G2830" i="8"/>
  <c r="G2822" i="8"/>
  <c r="G2814" i="8"/>
  <c r="G2806" i="8"/>
  <c r="G2798" i="8"/>
  <c r="G2790" i="8"/>
  <c r="G2782" i="8"/>
  <c r="G2774" i="8"/>
  <c r="G2766" i="8"/>
  <c r="G2856" i="8"/>
  <c r="G2848" i="8"/>
  <c r="G2840" i="8"/>
  <c r="G2832" i="8"/>
  <c r="G2824" i="8"/>
  <c r="G2816" i="8"/>
  <c r="G2808" i="8"/>
  <c r="G2800" i="8"/>
  <c r="G2792" i="8"/>
  <c r="G2784" i="8"/>
  <c r="G2776" i="8"/>
  <c r="G2768" i="8"/>
  <c r="G2760" i="8"/>
  <c r="G2857" i="8"/>
  <c r="G2849" i="8"/>
  <c r="G2841" i="8"/>
  <c r="G2833" i="8"/>
  <c r="G2825" i="8"/>
  <c r="G2817" i="8"/>
  <c r="G2809" i="8"/>
  <c r="G2801" i="8"/>
  <c r="G2793" i="8"/>
  <c r="G2785" i="8"/>
  <c r="G2777" i="8"/>
  <c r="G2769" i="8"/>
  <c r="G2761" i="8"/>
  <c r="G2753" i="8"/>
  <c r="G2745" i="8"/>
  <c r="G2737" i="8"/>
  <c r="G2850" i="8"/>
  <c r="G2842" i="8"/>
  <c r="G2834" i="8"/>
  <c r="G2826" i="8"/>
  <c r="G2818" i="8"/>
  <c r="G2810" i="8"/>
  <c r="G2805" i="8"/>
  <c r="G2803" i="8"/>
  <c r="G2788" i="8"/>
  <c r="G2773" i="8"/>
  <c r="G2771" i="8"/>
  <c r="G2758" i="8"/>
  <c r="G2755" i="8"/>
  <c r="G2750" i="8"/>
  <c r="G2741" i="8"/>
  <c r="G2852" i="8"/>
  <c r="G2844" i="8"/>
  <c r="G2836" i="8"/>
  <c r="G2828" i="8"/>
  <c r="G2820" i="8"/>
  <c r="G2812" i="8"/>
  <c r="G2786" i="8"/>
  <c r="G2783" i="8"/>
  <c r="G2746" i="8"/>
  <c r="G2729" i="8"/>
  <c r="G2721" i="8"/>
  <c r="G2713" i="8"/>
  <c r="G2705" i="8"/>
  <c r="G2851" i="8"/>
  <c r="G2843" i="8"/>
  <c r="G2835" i="8"/>
  <c r="G2827" i="8"/>
  <c r="G2819" i="8"/>
  <c r="G2811" i="8"/>
  <c r="G2804" i="8"/>
  <c r="G2789" i="8"/>
  <c r="G2787" i="8"/>
  <c r="G2772" i="8"/>
  <c r="G2752" i="8"/>
  <c r="G2748" i="8"/>
  <c r="G2743" i="8"/>
  <c r="G2739" i="8"/>
  <c r="G2732" i="8"/>
  <c r="G2724" i="8"/>
  <c r="G2716" i="8"/>
  <c r="G2708" i="8"/>
  <c r="G2831" i="8"/>
  <c r="G2799" i="8"/>
  <c r="G2794" i="8"/>
  <c r="G2756" i="8"/>
  <c r="G2736" i="8"/>
  <c r="G2733" i="8"/>
  <c r="G2720" i="8"/>
  <c r="G2717" i="8"/>
  <c r="G2704" i="8"/>
  <c r="G2698" i="8"/>
  <c r="G2690" i="8"/>
  <c r="G2682" i="8"/>
  <c r="G2855" i="8"/>
  <c r="G2779" i="8"/>
  <c r="G2775" i="8"/>
  <c r="G2765" i="8"/>
  <c r="G2754" i="8"/>
  <c r="G2730" i="8"/>
  <c r="G2727" i="8"/>
  <c r="G2714" i="8"/>
  <c r="G2711" i="8"/>
  <c r="G2699" i="8"/>
  <c r="G2691" i="8"/>
  <c r="G2683" i="8"/>
  <c r="G2675" i="8"/>
  <c r="G2667" i="8"/>
  <c r="G2796" i="8"/>
  <c r="G2767" i="8"/>
  <c r="G2762" i="8"/>
  <c r="G2734" i="8"/>
  <c r="G2718" i="8"/>
  <c r="G2700" i="8"/>
  <c r="G2692" i="8"/>
  <c r="G2684" i="8"/>
  <c r="G2676" i="8"/>
  <c r="G2668" i="8"/>
  <c r="G2660" i="8"/>
  <c r="G2652" i="8"/>
  <c r="G2644" i="8"/>
  <c r="G2636" i="8"/>
  <c r="G2628" i="8"/>
  <c r="G2620" i="8"/>
  <c r="G2612" i="8"/>
  <c r="G2604" i="8"/>
  <c r="G2596" i="8"/>
  <c r="G2588" i="8"/>
  <c r="G2580" i="8"/>
  <c r="G2839" i="8"/>
  <c r="G2791" i="8"/>
  <c r="G2781" i="8"/>
  <c r="G2744" i="8"/>
  <c r="G2742" i="8"/>
  <c r="G2740" i="8"/>
  <c r="G2731" i="8"/>
  <c r="G2715" i="8"/>
  <c r="G2701" i="8"/>
  <c r="G2693" i="8"/>
  <c r="G2685" i="8"/>
  <c r="G2677" i="8"/>
  <c r="G2669" i="8"/>
  <c r="G2661" i="8"/>
  <c r="G2653" i="8"/>
  <c r="G2764" i="8"/>
  <c r="G2757" i="8"/>
  <c r="G2728" i="8"/>
  <c r="G2725" i="8"/>
  <c r="G2712" i="8"/>
  <c r="G2709" i="8"/>
  <c r="G2702" i="8"/>
  <c r="G2694" i="8"/>
  <c r="G2686" i="8"/>
  <c r="G2678" i="8"/>
  <c r="G2670" i="8"/>
  <c r="G2662" i="8"/>
  <c r="G2654" i="8"/>
  <c r="G2646" i="8"/>
  <c r="G2638" i="8"/>
  <c r="G2823" i="8"/>
  <c r="G2815" i="8"/>
  <c r="G2802" i="8"/>
  <c r="G2795" i="8"/>
  <c r="G2778" i="8"/>
  <c r="G2759" i="8"/>
  <c r="G2751" i="8"/>
  <c r="G2749" i="8"/>
  <c r="G2747" i="8"/>
  <c r="G2738" i="8"/>
  <c r="G2735" i="8"/>
  <c r="G2722" i="8"/>
  <c r="G2719" i="8"/>
  <c r="G2706" i="8"/>
  <c r="G2695" i="8"/>
  <c r="G2687" i="8"/>
  <c r="G2679" i="8"/>
  <c r="G2671" i="8"/>
  <c r="G2663" i="8"/>
  <c r="G2655" i="8"/>
  <c r="G2647" i="8"/>
  <c r="G2639" i="8"/>
  <c r="G2631" i="8"/>
  <c r="G2623" i="8"/>
  <c r="G2615" i="8"/>
  <c r="G2607" i="8"/>
  <c r="G2599" i="8"/>
  <c r="G2591" i="8"/>
  <c r="G2583" i="8"/>
  <c r="G2575" i="8"/>
  <c r="G2567" i="8"/>
  <c r="G2559" i="8"/>
  <c r="G2551" i="8"/>
  <c r="G2543" i="8"/>
  <c r="G2535" i="8"/>
  <c r="G2527" i="8"/>
  <c r="G2519" i="8"/>
  <c r="G2511" i="8"/>
  <c r="G2503" i="8"/>
  <c r="G2847" i="8"/>
  <c r="G2780" i="8"/>
  <c r="G2726" i="8"/>
  <c r="G2688" i="8"/>
  <c r="G2645" i="8"/>
  <c r="G2635" i="8"/>
  <c r="G2632" i="8"/>
  <c r="G2619" i="8"/>
  <c r="G2616" i="8"/>
  <c r="G2603" i="8"/>
  <c r="G2600" i="8"/>
  <c r="G2587" i="8"/>
  <c r="G2584" i="8"/>
  <c r="G2552" i="8"/>
  <c r="G2520" i="8"/>
  <c r="G2494" i="8"/>
  <c r="G2486" i="8"/>
  <c r="G2478" i="8"/>
  <c r="G2470" i="8"/>
  <c r="G2462" i="8"/>
  <c r="G2454" i="8"/>
  <c r="G2446" i="8"/>
  <c r="G2438" i="8"/>
  <c r="G2807" i="8"/>
  <c r="G2770" i="8"/>
  <c r="G2665" i="8"/>
  <c r="G2656" i="8"/>
  <c r="G2648" i="8"/>
  <c r="G2643" i="8"/>
  <c r="G2641" i="8"/>
  <c r="G2629" i="8"/>
  <c r="G2626" i="8"/>
  <c r="G2613" i="8"/>
  <c r="G2610" i="8"/>
  <c r="G2597" i="8"/>
  <c r="G2594" i="8"/>
  <c r="G2581" i="8"/>
  <c r="G2578" i="8"/>
  <c r="G2571" i="8"/>
  <c r="G2566" i="8"/>
  <c r="G2562" i="8"/>
  <c r="G2557" i="8"/>
  <c r="G2553" i="8"/>
  <c r="G2548" i="8"/>
  <c r="G2539" i="8"/>
  <c r="G2534" i="8"/>
  <c r="G2530" i="8"/>
  <c r="G2525" i="8"/>
  <c r="G2521" i="8"/>
  <c r="G2516" i="8"/>
  <c r="G2507" i="8"/>
  <c r="G2502" i="8"/>
  <c r="G2495" i="8"/>
  <c r="G2487" i="8"/>
  <c r="G2479" i="8"/>
  <c r="G2471" i="8"/>
  <c r="G2463" i="8"/>
  <c r="G2455" i="8"/>
  <c r="G2447" i="8"/>
  <c r="G2439" i="8"/>
  <c r="G2763" i="8"/>
  <c r="G2707" i="8"/>
  <c r="G2703" i="8"/>
  <c r="G2630" i="8"/>
  <c r="G2614" i="8"/>
  <c r="G2598" i="8"/>
  <c r="G2582" i="8"/>
  <c r="G2572" i="8"/>
  <c r="G2563" i="8"/>
  <c r="G2558" i="8"/>
  <c r="G2554" i="8"/>
  <c r="G2549" i="8"/>
  <c r="G2545" i="8"/>
  <c r="G2540" i="8"/>
  <c r="G2531" i="8"/>
  <c r="G2526" i="8"/>
  <c r="G2522" i="8"/>
  <c r="G2517" i="8"/>
  <c r="G2513" i="8"/>
  <c r="G2508" i="8"/>
  <c r="G2497" i="8"/>
  <c r="G2489" i="8"/>
  <c r="G2481" i="8"/>
  <c r="G2473" i="8"/>
  <c r="G2465" i="8"/>
  <c r="G2457" i="8"/>
  <c r="G2449" i="8"/>
  <c r="G2441" i="8"/>
  <c r="G2433" i="8"/>
  <c r="G2425" i="8"/>
  <c r="G2417" i="8"/>
  <c r="G2409" i="8"/>
  <c r="G2401" i="8"/>
  <c r="G2723" i="8"/>
  <c r="G2710" i="8"/>
  <c r="G2696" i="8"/>
  <c r="G2680" i="8"/>
  <c r="G2664" i="8"/>
  <c r="G2627" i="8"/>
  <c r="G2624" i="8"/>
  <c r="G2611" i="8"/>
  <c r="G2608" i="8"/>
  <c r="G2595" i="8"/>
  <c r="G2592" i="8"/>
  <c r="G2579" i="8"/>
  <c r="G2576" i="8"/>
  <c r="G2568" i="8"/>
  <c r="G2536" i="8"/>
  <c r="G2504" i="8"/>
  <c r="G2498" i="8"/>
  <c r="G2490" i="8"/>
  <c r="G2482" i="8"/>
  <c r="G2474" i="8"/>
  <c r="G2466" i="8"/>
  <c r="G2458" i="8"/>
  <c r="G2450" i="8"/>
  <c r="G2674" i="8"/>
  <c r="G2657" i="8"/>
  <c r="G2649" i="8"/>
  <c r="G2642" i="8"/>
  <c r="G2634" i="8"/>
  <c r="G2621" i="8"/>
  <c r="G2618" i="8"/>
  <c r="G2605" i="8"/>
  <c r="G2602" i="8"/>
  <c r="G2589" i="8"/>
  <c r="G2586" i="8"/>
  <c r="G2573" i="8"/>
  <c r="G2569" i="8"/>
  <c r="G2564" i="8"/>
  <c r="G2555" i="8"/>
  <c r="G2550" i="8"/>
  <c r="G2546" i="8"/>
  <c r="G2541" i="8"/>
  <c r="G2537" i="8"/>
  <c r="G2532" i="8"/>
  <c r="G2523" i="8"/>
  <c r="G2518" i="8"/>
  <c r="G2514" i="8"/>
  <c r="G2509" i="8"/>
  <c r="G2505" i="8"/>
  <c r="G2499" i="8"/>
  <c r="G2491" i="8"/>
  <c r="G2483" i="8"/>
  <c r="G2475" i="8"/>
  <c r="G2467" i="8"/>
  <c r="G2459" i="8"/>
  <c r="G2451" i="8"/>
  <c r="G2443" i="8"/>
  <c r="G2435" i="8"/>
  <c r="G2427" i="8"/>
  <c r="G2419" i="8"/>
  <c r="G2411" i="8"/>
  <c r="G2403" i="8"/>
  <c r="G2395" i="8"/>
  <c r="G2697" i="8"/>
  <c r="G2606" i="8"/>
  <c r="G2585" i="8"/>
  <c r="G2565" i="8"/>
  <c r="G2512" i="8"/>
  <c r="G2501" i="8"/>
  <c r="G2469" i="8"/>
  <c r="G2424" i="8"/>
  <c r="G2408" i="8"/>
  <c r="G2386" i="8"/>
  <c r="G2378" i="8"/>
  <c r="G2370" i="8"/>
  <c r="G2362" i="8"/>
  <c r="G2354" i="8"/>
  <c r="G2346" i="8"/>
  <c r="G2338" i="8"/>
  <c r="G2330" i="8"/>
  <c r="G2322" i="8"/>
  <c r="G2314" i="8"/>
  <c r="G2306" i="8"/>
  <c r="G2298" i="8"/>
  <c r="G2290" i="8"/>
  <c r="G2282" i="8"/>
  <c r="G2274" i="8"/>
  <c r="G2266" i="8"/>
  <c r="G2258" i="8"/>
  <c r="G2250" i="8"/>
  <c r="G2242" i="8"/>
  <c r="G2234" i="8"/>
  <c r="G2226" i="8"/>
  <c r="G2218" i="8"/>
  <c r="G2210" i="8"/>
  <c r="G2202" i="8"/>
  <c r="G2194" i="8"/>
  <c r="G2186" i="8"/>
  <c r="G2178" i="8"/>
  <c r="G2170" i="8"/>
  <c r="G2162" i="8"/>
  <c r="G2154" i="8"/>
  <c r="G2146" i="8"/>
  <c r="G2138" i="8"/>
  <c r="G2658" i="8"/>
  <c r="G2590" i="8"/>
  <c r="G2561" i="8"/>
  <c r="G2547" i="8"/>
  <c r="G2500" i="8"/>
  <c r="G2488" i="8"/>
  <c r="G2468" i="8"/>
  <c r="G2456" i="8"/>
  <c r="G2444" i="8"/>
  <c r="G2442" i="8"/>
  <c r="G2440" i="8"/>
  <c r="G2436" i="8"/>
  <c r="G2434" i="8"/>
  <c r="G2429" i="8"/>
  <c r="G2413" i="8"/>
  <c r="G2397" i="8"/>
  <c r="G2393" i="8"/>
  <c r="G2389" i="8"/>
  <c r="G2381" i="8"/>
  <c r="G2373" i="8"/>
  <c r="G2365" i="8"/>
  <c r="G2357" i="8"/>
  <c r="G2349" i="8"/>
  <c r="G2341" i="8"/>
  <c r="G2333" i="8"/>
  <c r="G2325" i="8"/>
  <c r="G2317" i="8"/>
  <c r="G2309" i="8"/>
  <c r="G2301" i="8"/>
  <c r="G2293" i="8"/>
  <c r="G2285" i="8"/>
  <c r="G2277" i="8"/>
  <c r="G2269" i="8"/>
  <c r="G2261" i="8"/>
  <c r="G2253" i="8"/>
  <c r="G2245" i="8"/>
  <c r="G2237" i="8"/>
  <c r="G2229" i="8"/>
  <c r="G2221" i="8"/>
  <c r="G2213" i="8"/>
  <c r="G2205" i="8"/>
  <c r="G2197" i="8"/>
  <c r="G2189" i="8"/>
  <c r="G2181" i="8"/>
  <c r="G2173" i="8"/>
  <c r="G2165" i="8"/>
  <c r="G2157" i="8"/>
  <c r="G2149" i="8"/>
  <c r="G2141" i="8"/>
  <c r="G2133" i="8"/>
  <c r="G2125" i="8"/>
  <c r="G2117" i="8"/>
  <c r="G2109" i="8"/>
  <c r="G2101" i="8"/>
  <c r="G2093" i="8"/>
  <c r="G2085" i="8"/>
  <c r="G2077" i="8"/>
  <c r="G2069" i="8"/>
  <c r="G2061" i="8"/>
  <c r="G2797" i="8"/>
  <c r="G2689" i="8"/>
  <c r="G2666" i="8"/>
  <c r="G2650" i="8"/>
  <c r="G2640" i="8"/>
  <c r="G2625" i="8"/>
  <c r="G2544" i="8"/>
  <c r="G2533" i="8"/>
  <c r="G2485" i="8"/>
  <c r="G2453" i="8"/>
  <c r="G2432" i="8"/>
  <c r="G2416" i="8"/>
  <c r="G2400" i="8"/>
  <c r="G2382" i="8"/>
  <c r="G2374" i="8"/>
  <c r="G2366" i="8"/>
  <c r="G2358" i="8"/>
  <c r="G2350" i="8"/>
  <c r="G2342" i="8"/>
  <c r="G2334" i="8"/>
  <c r="G2326" i="8"/>
  <c r="G2318" i="8"/>
  <c r="G2310" i="8"/>
  <c r="G2302" i="8"/>
  <c r="G2294" i="8"/>
  <c r="G2286" i="8"/>
  <c r="G2278" i="8"/>
  <c r="G2270" i="8"/>
  <c r="G2262" i="8"/>
  <c r="G2254" i="8"/>
  <c r="G2246" i="8"/>
  <c r="G2238" i="8"/>
  <c r="G2230" i="8"/>
  <c r="G2222" i="8"/>
  <c r="G2214" i="8"/>
  <c r="G2206" i="8"/>
  <c r="G2198" i="8"/>
  <c r="G2190" i="8"/>
  <c r="G2182" i="8"/>
  <c r="G2174" i="8"/>
  <c r="G2166" i="8"/>
  <c r="G2158" i="8"/>
  <c r="G2150" i="8"/>
  <c r="G2142" i="8"/>
  <c r="G2134" i="8"/>
  <c r="G2126" i="8"/>
  <c r="G2118" i="8"/>
  <c r="G2110" i="8"/>
  <c r="G2102" i="8"/>
  <c r="G2094" i="8"/>
  <c r="G2086" i="8"/>
  <c r="G2078" i="8"/>
  <c r="G2070" i="8"/>
  <c r="G2062" i="8"/>
  <c r="G2673" i="8"/>
  <c r="G2637" i="8"/>
  <c r="G2622" i="8"/>
  <c r="G2601" i="8"/>
  <c r="G2577" i="8"/>
  <c r="G2538" i="8"/>
  <c r="G2492" i="8"/>
  <c r="G2480" i="8"/>
  <c r="G2460" i="8"/>
  <c r="G2448" i="8"/>
  <c r="G2426" i="8"/>
  <c r="G2423" i="8"/>
  <c r="G2420" i="8"/>
  <c r="G2410" i="8"/>
  <c r="G2407" i="8"/>
  <c r="G2404" i="8"/>
  <c r="G2394" i="8"/>
  <c r="G2390" i="8"/>
  <c r="G2383" i="8"/>
  <c r="G2375" i="8"/>
  <c r="G2367" i="8"/>
  <c r="G2359" i="8"/>
  <c r="G2351" i="8"/>
  <c r="G2343" i="8"/>
  <c r="G2335" i="8"/>
  <c r="G2327" i="8"/>
  <c r="G2319" i="8"/>
  <c r="G2311" i="8"/>
  <c r="G2303" i="8"/>
  <c r="G2295" i="8"/>
  <c r="G2287" i="8"/>
  <c r="G2279" i="8"/>
  <c r="G2271" i="8"/>
  <c r="G2263" i="8"/>
  <c r="G2255" i="8"/>
  <c r="G2247" i="8"/>
  <c r="G2239" i="8"/>
  <c r="G2231" i="8"/>
  <c r="G2223" i="8"/>
  <c r="G2215" i="8"/>
  <c r="G2207" i="8"/>
  <c r="G2199" i="8"/>
  <c r="G2191" i="8"/>
  <c r="G2183" i="8"/>
  <c r="G2175" i="8"/>
  <c r="G2167" i="8"/>
  <c r="G2159" i="8"/>
  <c r="G2151" i="8"/>
  <c r="G2143" i="8"/>
  <c r="G2135" i="8"/>
  <c r="G2127" i="8"/>
  <c r="G2119" i="8"/>
  <c r="G2111" i="8"/>
  <c r="G2103" i="8"/>
  <c r="G2095" i="8"/>
  <c r="G2087" i="8"/>
  <c r="G2079" i="8"/>
  <c r="G2071" i="8"/>
  <c r="G2063" i="8"/>
  <c r="G2681" i="8"/>
  <c r="G2529" i="8"/>
  <c r="G2428" i="8"/>
  <c r="G2418" i="8"/>
  <c r="G2396" i="8"/>
  <c r="G2387" i="8"/>
  <c r="G2379" i="8"/>
  <c r="G2371" i="8"/>
  <c r="G2363" i="8"/>
  <c r="G2355" i="8"/>
  <c r="G2347" i="8"/>
  <c r="G2339" i="8"/>
  <c r="G2331" i="8"/>
  <c r="G2323" i="8"/>
  <c r="G2315" i="8"/>
  <c r="G2307" i="8"/>
  <c r="G2299" i="8"/>
  <c r="G2291" i="8"/>
  <c r="G2283" i="8"/>
  <c r="G2275" i="8"/>
  <c r="G2267" i="8"/>
  <c r="G2259" i="8"/>
  <c r="G2251" i="8"/>
  <c r="G2243" i="8"/>
  <c r="G2235" i="8"/>
  <c r="G2227" i="8"/>
  <c r="G2219" i="8"/>
  <c r="G2211" i="8"/>
  <c r="G2203" i="8"/>
  <c r="G2195" i="8"/>
  <c r="G2187" i="8"/>
  <c r="G2179" i="8"/>
  <c r="G2171" i="8"/>
  <c r="G2163" i="8"/>
  <c r="G2155" i="8"/>
  <c r="G2147" i="8"/>
  <c r="G2139" i="8"/>
  <c r="G2104" i="8"/>
  <c r="G2072" i="8"/>
  <c r="G2057" i="8"/>
  <c r="G2049" i="8"/>
  <c r="G2041" i="8"/>
  <c r="G2033" i="8"/>
  <c r="G2025" i="8"/>
  <c r="G2017" i="8"/>
  <c r="G2009" i="8"/>
  <c r="G2001" i="8"/>
  <c r="G1993" i="8"/>
  <c r="G1985" i="8"/>
  <c r="G1977" i="8"/>
  <c r="G1969" i="8"/>
  <c r="G1961" i="8"/>
  <c r="G2659" i="8"/>
  <c r="G2542" i="8"/>
  <c r="G2493" i="8"/>
  <c r="G2430" i="8"/>
  <c r="G2405" i="8"/>
  <c r="G2398" i="8"/>
  <c r="G2391" i="8"/>
  <c r="G2131" i="8"/>
  <c r="G2129" i="8"/>
  <c r="G2116" i="8"/>
  <c r="G2114" i="8"/>
  <c r="G2099" i="8"/>
  <c r="G2097" i="8"/>
  <c r="G2084" i="8"/>
  <c r="G2082" i="8"/>
  <c r="G2067" i="8"/>
  <c r="G2065" i="8"/>
  <c r="G2058" i="8"/>
  <c r="G2050" i="8"/>
  <c r="G2042" i="8"/>
  <c r="G2034" i="8"/>
  <c r="G2026" i="8"/>
  <c r="G2672" i="8"/>
  <c r="G2633" i="8"/>
  <c r="G2609" i="8"/>
  <c r="G2570" i="8"/>
  <c r="G2524" i="8"/>
  <c r="G2496" i="8"/>
  <c r="G2484" i="8"/>
  <c r="G2422" i="8"/>
  <c r="G2384" i="8"/>
  <c r="G2376" i="8"/>
  <c r="G2368" i="8"/>
  <c r="G2360" i="8"/>
  <c r="G2352" i="8"/>
  <c r="G2344" i="8"/>
  <c r="G2336" i="8"/>
  <c r="G2328" i="8"/>
  <c r="G2320" i="8"/>
  <c r="G2312" i="8"/>
  <c r="G2304" i="8"/>
  <c r="G2296" i="8"/>
  <c r="G2288" i="8"/>
  <c r="G2280" i="8"/>
  <c r="G2272" i="8"/>
  <c r="G2264" i="8"/>
  <c r="G2256" i="8"/>
  <c r="G2248" i="8"/>
  <c r="G2240" i="8"/>
  <c r="G2232" i="8"/>
  <c r="G2224" i="8"/>
  <c r="G2216" i="8"/>
  <c r="G2208" i="8"/>
  <c r="G2200" i="8"/>
  <c r="G2192" i="8"/>
  <c r="G2184" i="8"/>
  <c r="G2176" i="8"/>
  <c r="G2168" i="8"/>
  <c r="G2160" i="8"/>
  <c r="G2152" i="8"/>
  <c r="G2144" i="8"/>
  <c r="G2136" i="8"/>
  <c r="G2124" i="8"/>
  <c r="G2122" i="8"/>
  <c r="G2107" i="8"/>
  <c r="G2105" i="8"/>
  <c r="G2092" i="8"/>
  <c r="G2090" i="8"/>
  <c r="G2075" i="8"/>
  <c r="G2073" i="8"/>
  <c r="G2060" i="8"/>
  <c r="G2052" i="8"/>
  <c r="G2044" i="8"/>
  <c r="G2036" i="8"/>
  <c r="G2028" i="8"/>
  <c r="G2020" i="8"/>
  <c r="G2012" i="8"/>
  <c r="G2004" i="8"/>
  <c r="G1996" i="8"/>
  <c r="G1988" i="8"/>
  <c r="G1980" i="8"/>
  <c r="G1972" i="8"/>
  <c r="G1964" i="8"/>
  <c r="G1956" i="8"/>
  <c r="G2651" i="8"/>
  <c r="G2476" i="8"/>
  <c r="G2461" i="8"/>
  <c r="G2421" i="8"/>
  <c r="G2414" i="8"/>
  <c r="G2132" i="8"/>
  <c r="G2130" i="8"/>
  <c r="G2115" i="8"/>
  <c r="G2113" i="8"/>
  <c r="G2100" i="8"/>
  <c r="G2098" i="8"/>
  <c r="G2083" i="8"/>
  <c r="G2081" i="8"/>
  <c r="G2068" i="8"/>
  <c r="G2066" i="8"/>
  <c r="G2054" i="8"/>
  <c r="G2046" i="8"/>
  <c r="G2038" i="8"/>
  <c r="G2030" i="8"/>
  <c r="G2022" i="8"/>
  <c r="G2014" i="8"/>
  <c r="G2006" i="8"/>
  <c r="G1998" i="8"/>
  <c r="G1990" i="8"/>
  <c r="G1982" i="8"/>
  <c r="G1974" i="8"/>
  <c r="G1966" i="8"/>
  <c r="G1958" i="8"/>
  <c r="G1950" i="8"/>
  <c r="G1942" i="8"/>
  <c r="G1934" i="8"/>
  <c r="G1926" i="8"/>
  <c r="G1918" i="8"/>
  <c r="G1910" i="8"/>
  <c r="G1902" i="8"/>
  <c r="G1894" i="8"/>
  <c r="G1886" i="8"/>
  <c r="G1878" i="8"/>
  <c r="G2452" i="8"/>
  <c r="G2437" i="8"/>
  <c r="G2385" i="8"/>
  <c r="G2348" i="8"/>
  <c r="G2321" i="8"/>
  <c r="G2284" i="8"/>
  <c r="G2257" i="8"/>
  <c r="G2220" i="8"/>
  <c r="G2193" i="8"/>
  <c r="G2156" i="8"/>
  <c r="G2064" i="8"/>
  <c r="G2016" i="8"/>
  <c r="G2011" i="8"/>
  <c r="G1984" i="8"/>
  <c r="G1979" i="8"/>
  <c r="G1947" i="8"/>
  <c r="G1938" i="8"/>
  <c r="G1933" i="8"/>
  <c r="G1929" i="8"/>
  <c r="G1924" i="8"/>
  <c r="G1920" i="8"/>
  <c r="G1915" i="8"/>
  <c r="G1906" i="8"/>
  <c r="G2477" i="8"/>
  <c r="G2472" i="8"/>
  <c r="G2402" i="8"/>
  <c r="G2377" i="8"/>
  <c r="G2340" i="8"/>
  <c r="G2313" i="8"/>
  <c r="G2276" i="8"/>
  <c r="G2249" i="8"/>
  <c r="G2212" i="8"/>
  <c r="G2185" i="8"/>
  <c r="G2148" i="8"/>
  <c r="G2123" i="8"/>
  <c r="G2080" i="8"/>
  <c r="G2074" i="8"/>
  <c r="G2007" i="8"/>
  <c r="G2002" i="8"/>
  <c r="G1997" i="8"/>
  <c r="G1975" i="8"/>
  <c r="G1970" i="8"/>
  <c r="G1965" i="8"/>
  <c r="G1935" i="8"/>
  <c r="G1903" i="8"/>
  <c r="G2380" i="8"/>
  <c r="G2353" i="8"/>
  <c r="G2316" i="8"/>
  <c r="G2289" i="8"/>
  <c r="G2252" i="8"/>
  <c r="G2225" i="8"/>
  <c r="G2188" i="8"/>
  <c r="G2161" i="8"/>
  <c r="G2128" i="8"/>
  <c r="G2088" i="8"/>
  <c r="G2000" i="8"/>
  <c r="G1995" i="8"/>
  <c r="G1968" i="8"/>
  <c r="G1963" i="8"/>
  <c r="G1953" i="8"/>
  <c r="G1949" i="8"/>
  <c r="G1945" i="8"/>
  <c r="G1940" i="8"/>
  <c r="G1936" i="8"/>
  <c r="G1931" i="8"/>
  <c r="G1922" i="8"/>
  <c r="G1917" i="8"/>
  <c r="G1913" i="8"/>
  <c r="G1908" i="8"/>
  <c r="G1904" i="8"/>
  <c r="G1899" i="8"/>
  <c r="G1890" i="8"/>
  <c r="G2574" i="8"/>
  <c r="G2556" i="8"/>
  <c r="G2464" i="8"/>
  <c r="G2356" i="8"/>
  <c r="G2329" i="8"/>
  <c r="G2292" i="8"/>
  <c r="G2265" i="8"/>
  <c r="G2228" i="8"/>
  <c r="G2201" i="8"/>
  <c r="G2164" i="8"/>
  <c r="G2137" i="8"/>
  <c r="G2108" i="8"/>
  <c r="G2091" i="8"/>
  <c r="G2056" i="8"/>
  <c r="G2048" i="8"/>
  <c r="G2040" i="8"/>
  <c r="G2032" i="8"/>
  <c r="G2024" i="8"/>
  <c r="G2015" i="8"/>
  <c r="G2010" i="8"/>
  <c r="G2005" i="8"/>
  <c r="G1983" i="8"/>
  <c r="G1978" i="8"/>
  <c r="G1973" i="8"/>
  <c r="G1927" i="8"/>
  <c r="G1895" i="8"/>
  <c r="G2506" i="8"/>
  <c r="G2412" i="8"/>
  <c r="G2369" i="8"/>
  <c r="G2332" i="8"/>
  <c r="G2305" i="8"/>
  <c r="G2268" i="8"/>
  <c r="G2241" i="8"/>
  <c r="G2204" i="8"/>
  <c r="G2177" i="8"/>
  <c r="G2140" i="8"/>
  <c r="G2096" i="8"/>
  <c r="G2008" i="8"/>
  <c r="G2003" i="8"/>
  <c r="G1976" i="8"/>
  <c r="G1971" i="8"/>
  <c r="G1946" i="8"/>
  <c r="G1941" i="8"/>
  <c r="G1937" i="8"/>
  <c r="G1932" i="8"/>
  <c r="G1928" i="8"/>
  <c r="G1923" i="8"/>
  <c r="G1914" i="8"/>
  <c r="G1909" i="8"/>
  <c r="G1905" i="8"/>
  <c r="G2528" i="8"/>
  <c r="G2392" i="8"/>
  <c r="G2324" i="8"/>
  <c r="G2308" i="8"/>
  <c r="G2297" i="8"/>
  <c r="G2153" i="8"/>
  <c r="G2112" i="8"/>
  <c r="G2059" i="8"/>
  <c r="G1991" i="8"/>
  <c r="G1916" i="8"/>
  <c r="G1896" i="8"/>
  <c r="G1893" i="8"/>
  <c r="G1870" i="8"/>
  <c r="G1862" i="8"/>
  <c r="G1854" i="8"/>
  <c r="G1846" i="8"/>
  <c r="G1838" i="8"/>
  <c r="G1830" i="8"/>
  <c r="G1822" i="8"/>
  <c r="G1814" i="8"/>
  <c r="G1806" i="8"/>
  <c r="G1798" i="8"/>
  <c r="G1790" i="8"/>
  <c r="G1782" i="8"/>
  <c r="G1774" i="8"/>
  <c r="G1766" i="8"/>
  <c r="G1758" i="8"/>
  <c r="G1750" i="8"/>
  <c r="G1742" i="8"/>
  <c r="G1734" i="8"/>
  <c r="G1726" i="8"/>
  <c r="G1718" i="8"/>
  <c r="G1710" i="8"/>
  <c r="G1702" i="8"/>
  <c r="G1694" i="8"/>
  <c r="G1686" i="8"/>
  <c r="G1678" i="8"/>
  <c r="G1670" i="8"/>
  <c r="G1662" i="8"/>
  <c r="G1654" i="8"/>
  <c r="G1646" i="8"/>
  <c r="G1638" i="8"/>
  <c r="G1630" i="8"/>
  <c r="G1622" i="8"/>
  <c r="G1614" i="8"/>
  <c r="G1606" i="8"/>
  <c r="G1598" i="8"/>
  <c r="G1590" i="8"/>
  <c r="G1582" i="8"/>
  <c r="G1574" i="8"/>
  <c r="G1566" i="8"/>
  <c r="G1558" i="8"/>
  <c r="G1550" i="8"/>
  <c r="G1542" i="8"/>
  <c r="G1534" i="8"/>
  <c r="G2445" i="8"/>
  <c r="G2260" i="8"/>
  <c r="G2244" i="8"/>
  <c r="G2233" i="8"/>
  <c r="G2120" i="8"/>
  <c r="G2055" i="8"/>
  <c r="G2045" i="8"/>
  <c r="G2035" i="8"/>
  <c r="G2018" i="8"/>
  <c r="G1994" i="8"/>
  <c r="G1981" i="8"/>
  <c r="G1967" i="8"/>
  <c r="G1954" i="8"/>
  <c r="G1921" i="8"/>
  <c r="G1898" i="8"/>
  <c r="G1882" i="8"/>
  <c r="G1877" i="8"/>
  <c r="G1871" i="8"/>
  <c r="G1863" i="8"/>
  <c r="G1855" i="8"/>
  <c r="G1847" i="8"/>
  <c r="G1839" i="8"/>
  <c r="G1831" i="8"/>
  <c r="G1823" i="8"/>
  <c r="G1815" i="8"/>
  <c r="G1807" i="8"/>
  <c r="G1799" i="8"/>
  <c r="G1791" i="8"/>
  <c r="G1783" i="8"/>
  <c r="G1775" i="8"/>
  <c r="G1767" i="8"/>
  <c r="G1759" i="8"/>
  <c r="G1751" i="8"/>
  <c r="G1743" i="8"/>
  <c r="G1735" i="8"/>
  <c r="G1727" i="8"/>
  <c r="G1719" i="8"/>
  <c r="G1711" i="8"/>
  <c r="G1703" i="8"/>
  <c r="G1695" i="8"/>
  <c r="G1687" i="8"/>
  <c r="G1679" i="8"/>
  <c r="G1671" i="8"/>
  <c r="G1663" i="8"/>
  <c r="G1655" i="8"/>
  <c r="G1647" i="8"/>
  <c r="G1639" i="8"/>
  <c r="G1631" i="8"/>
  <c r="G2406" i="8"/>
  <c r="G2300" i="8"/>
  <c r="G2273" i="8"/>
  <c r="G2051" i="8"/>
  <c r="G1987" i="8"/>
  <c r="G1912" i="8"/>
  <c r="G1901" i="8"/>
  <c r="G1892" i="8"/>
  <c r="G1887" i="8"/>
  <c r="G1883" i="8"/>
  <c r="G1873" i="8"/>
  <c r="G1865" i="8"/>
  <c r="G1857" i="8"/>
  <c r="G1849" i="8"/>
  <c r="G1841" i="8"/>
  <c r="G1833" i="8"/>
  <c r="G1825" i="8"/>
  <c r="G1817" i="8"/>
  <c r="G1809" i="8"/>
  <c r="G1801" i="8"/>
  <c r="G1793" i="8"/>
  <c r="G1785" i="8"/>
  <c r="G1777" i="8"/>
  <c r="G1769" i="8"/>
  <c r="G1761" i="8"/>
  <c r="G1753" i="8"/>
  <c r="G1745" i="8"/>
  <c r="G1737" i="8"/>
  <c r="G1729" i="8"/>
  <c r="G1721" i="8"/>
  <c r="G1713" i="8"/>
  <c r="G1705" i="8"/>
  <c r="G1697" i="8"/>
  <c r="G1689" i="8"/>
  <c r="G1681" i="8"/>
  <c r="G1673" i="8"/>
  <c r="G1665" i="8"/>
  <c r="G1657" i="8"/>
  <c r="G1649" i="8"/>
  <c r="G1641" i="8"/>
  <c r="G1633" i="8"/>
  <c r="G1625" i="8"/>
  <c r="G1617" i="8"/>
  <c r="G1609" i="8"/>
  <c r="G1601" i="8"/>
  <c r="G1593" i="8"/>
  <c r="G1585" i="8"/>
  <c r="G1577" i="8"/>
  <c r="G1569" i="8"/>
  <c r="G1561" i="8"/>
  <c r="G1553" i="8"/>
  <c r="G1545" i="8"/>
  <c r="G1537" i="8"/>
  <c r="G1529" i="8"/>
  <c r="G2560" i="8"/>
  <c r="G2345" i="8"/>
  <c r="G2172" i="8"/>
  <c r="G2145" i="8"/>
  <c r="G2076" i="8"/>
  <c r="G2023" i="8"/>
  <c r="G2013" i="8"/>
  <c r="G1999" i="8"/>
  <c r="G1986" i="8"/>
  <c r="G1962" i="8"/>
  <c r="G1884" i="8"/>
  <c r="G1880" i="8"/>
  <c r="G1875" i="8"/>
  <c r="G1867" i="8"/>
  <c r="G1859" i="8"/>
  <c r="G1851" i="8"/>
  <c r="G1843" i="8"/>
  <c r="G1835" i="8"/>
  <c r="G1827" i="8"/>
  <c r="G1819" i="8"/>
  <c r="G1811" i="8"/>
  <c r="G1803" i="8"/>
  <c r="G1795" i="8"/>
  <c r="G1787" i="8"/>
  <c r="G1779" i="8"/>
  <c r="G1771" i="8"/>
  <c r="G1763" i="8"/>
  <c r="G1755" i="8"/>
  <c r="G1747" i="8"/>
  <c r="G1739" i="8"/>
  <c r="G1731" i="8"/>
  <c r="G1723" i="8"/>
  <c r="G1715" i="8"/>
  <c r="G1707" i="8"/>
  <c r="G1699" i="8"/>
  <c r="G1691" i="8"/>
  <c r="G1683" i="8"/>
  <c r="G1675" i="8"/>
  <c r="G1667" i="8"/>
  <c r="G1659" i="8"/>
  <c r="G1651" i="8"/>
  <c r="G1643" i="8"/>
  <c r="G1635" i="8"/>
  <c r="G1627" i="8"/>
  <c r="G1619" i="8"/>
  <c r="G1611" i="8"/>
  <c r="G1603" i="8"/>
  <c r="G1595" i="8"/>
  <c r="G1587" i="8"/>
  <c r="G1579" i="8"/>
  <c r="G1571" i="8"/>
  <c r="G1563" i="8"/>
  <c r="G1555" i="8"/>
  <c r="G1547" i="8"/>
  <c r="G1539" i="8"/>
  <c r="G1531" i="8"/>
  <c r="G2593" i="8"/>
  <c r="G2510" i="8"/>
  <c r="G2415" i="8"/>
  <c r="G2399" i="8"/>
  <c r="G2281" i="8"/>
  <c r="G2053" i="8"/>
  <c r="G2043" i="8"/>
  <c r="G1992" i="8"/>
  <c r="G1989" i="8"/>
  <c r="G1939" i="8"/>
  <c r="G1925" i="8"/>
  <c r="G1919" i="8"/>
  <c r="G1911" i="8"/>
  <c r="G1888" i="8"/>
  <c r="G1868" i="8"/>
  <c r="G1860" i="8"/>
  <c r="G1852" i="8"/>
  <c r="G1844" i="8"/>
  <c r="G1836" i="8"/>
  <c r="G1828" i="8"/>
  <c r="G1820" i="8"/>
  <c r="G1812" i="8"/>
  <c r="G1804" i="8"/>
  <c r="G1796" i="8"/>
  <c r="G1788" i="8"/>
  <c r="G1780" i="8"/>
  <c r="G1772" i="8"/>
  <c r="G1764" i="8"/>
  <c r="G1756" i="8"/>
  <c r="G1748" i="8"/>
  <c r="G1740" i="8"/>
  <c r="G1732" i="8"/>
  <c r="G1724" i="8"/>
  <c r="G1716" i="8"/>
  <c r="G1708" i="8"/>
  <c r="G1700" i="8"/>
  <c r="G1692" i="8"/>
  <c r="G1684" i="8"/>
  <c r="G1676" i="8"/>
  <c r="G1668" i="8"/>
  <c r="G1660" i="8"/>
  <c r="G1652" i="8"/>
  <c r="G1644" i="8"/>
  <c r="G1636" i="8"/>
  <c r="G1628" i="8"/>
  <c r="G1620" i="8"/>
  <c r="G1612" i="8"/>
  <c r="G1604" i="8"/>
  <c r="G2029" i="8"/>
  <c r="G2337" i="8"/>
  <c r="G2209" i="8"/>
  <c r="G1597" i="8"/>
  <c r="G1592" i="8"/>
  <c r="G1565" i="8"/>
  <c r="G1560" i="8"/>
  <c r="G1533" i="8"/>
  <c r="G1526" i="8"/>
  <c r="G1518" i="8"/>
  <c r="G1510" i="8"/>
  <c r="G1502" i="8"/>
  <c r="G1494" i="8"/>
  <c r="G1486" i="8"/>
  <c r="G1478" i="8"/>
  <c r="G1470" i="8"/>
  <c r="G1462" i="8"/>
  <c r="G1454" i="8"/>
  <c r="G1446" i="8"/>
  <c r="G1438" i="8"/>
  <c r="G1430" i="8"/>
  <c r="G1422" i="8"/>
  <c r="G1414" i="8"/>
  <c r="G1406" i="8"/>
  <c r="G1398" i="8"/>
  <c r="G1390" i="8"/>
  <c r="G1382" i="8"/>
  <c r="G1374" i="8"/>
  <c r="G1366" i="8"/>
  <c r="G1358" i="8"/>
  <c r="G1350" i="8"/>
  <c r="G1342" i="8"/>
  <c r="G1334" i="8"/>
  <c r="G1326" i="8"/>
  <c r="G1318" i="8"/>
  <c r="G1310" i="8"/>
  <c r="G1302" i="8"/>
  <c r="G1294" i="8"/>
  <c r="G1286" i="8"/>
  <c r="G1278" i="8"/>
  <c r="G1270" i="8"/>
  <c r="G2617" i="8"/>
  <c r="G2364" i="8"/>
  <c r="G2037" i="8"/>
  <c r="G1948" i="8"/>
  <c r="G1879" i="8"/>
  <c r="G1626" i="8"/>
  <c r="G1618" i="8"/>
  <c r="G1610" i="8"/>
  <c r="G1602" i="8"/>
  <c r="G1600" i="8"/>
  <c r="G1573" i="8"/>
  <c r="G1568" i="8"/>
  <c r="G1541" i="8"/>
  <c r="G1536" i="8"/>
  <c r="G1528" i="8"/>
  <c r="G1520" i="8"/>
  <c r="G1512" i="8"/>
  <c r="G1504" i="8"/>
  <c r="G1496" i="8"/>
  <c r="G1488" i="8"/>
  <c r="G1480" i="8"/>
  <c r="G1472" i="8"/>
  <c r="G1464" i="8"/>
  <c r="G1456" i="8"/>
  <c r="G1448" i="8"/>
  <c r="G1440" i="8"/>
  <c r="G1432" i="8"/>
  <c r="G1424" i="8"/>
  <c r="G1416" i="8"/>
  <c r="G1408" i="8"/>
  <c r="G1400" i="8"/>
  <c r="G1392" i="8"/>
  <c r="G1384" i="8"/>
  <c r="G1376" i="8"/>
  <c r="G1368" i="8"/>
  <c r="G1360" i="8"/>
  <c r="G1352" i="8"/>
  <c r="G1344" i="8"/>
  <c r="G1336" i="8"/>
  <c r="G1328" i="8"/>
  <c r="G1320" i="8"/>
  <c r="G1312" i="8"/>
  <c r="G1304" i="8"/>
  <c r="G1296" i="8"/>
  <c r="G1288" i="8"/>
  <c r="G1280" i="8"/>
  <c r="G1272" i="8"/>
  <c r="G1264" i="8"/>
  <c r="G1256" i="8"/>
  <c r="G1248" i="8"/>
  <c r="G1240" i="8"/>
  <c r="G1232" i="8"/>
  <c r="G1224" i="8"/>
  <c r="G1216" i="8"/>
  <c r="G1208" i="8"/>
  <c r="G1200" i="8"/>
  <c r="G1192" i="8"/>
  <c r="G1184" i="8"/>
  <c r="G1176" i="8"/>
  <c r="G1168" i="8"/>
  <c r="G2106" i="8"/>
  <c r="G2027" i="8"/>
  <c r="G2021" i="8"/>
  <c r="G1951" i="8"/>
  <c r="G1943" i="8"/>
  <c r="G1876" i="8"/>
  <c r="G1866" i="8"/>
  <c r="G1861" i="8"/>
  <c r="G1856" i="8"/>
  <c r="G1834" i="8"/>
  <c r="G1829" i="8"/>
  <c r="G1824" i="8"/>
  <c r="G1802" i="8"/>
  <c r="G1797" i="8"/>
  <c r="G1792" i="8"/>
  <c r="G1770" i="8"/>
  <c r="G1765" i="8"/>
  <c r="G1760" i="8"/>
  <c r="G1738" i="8"/>
  <c r="G1733" i="8"/>
  <c r="G1728" i="8"/>
  <c r="G1706" i="8"/>
  <c r="G1701" i="8"/>
  <c r="G1696" i="8"/>
  <c r="G1674" i="8"/>
  <c r="G1669" i="8"/>
  <c r="G1664" i="8"/>
  <c r="G1642" i="8"/>
  <c r="G1637" i="8"/>
  <c r="G1632" i="8"/>
  <c r="G1588" i="8"/>
  <c r="G1583" i="8"/>
  <c r="G1578" i="8"/>
  <c r="G1556" i="8"/>
  <c r="G1551" i="8"/>
  <c r="G1546" i="8"/>
  <c r="G1521" i="8"/>
  <c r="G1513" i="8"/>
  <c r="G1505" i="8"/>
  <c r="G1497" i="8"/>
  <c r="G1489" i="8"/>
  <c r="G1481" i="8"/>
  <c r="G1473" i="8"/>
  <c r="G1465" i="8"/>
  <c r="G1457" i="8"/>
  <c r="G1449" i="8"/>
  <c r="G1441" i="8"/>
  <c r="G1433" i="8"/>
  <c r="G1425" i="8"/>
  <c r="G1417" i="8"/>
  <c r="G1409" i="8"/>
  <c r="G1401" i="8"/>
  <c r="G1393" i="8"/>
  <c r="G1385" i="8"/>
  <c r="G1377" i="8"/>
  <c r="G1369" i="8"/>
  <c r="G1361" i="8"/>
  <c r="G1353" i="8"/>
  <c r="G1345" i="8"/>
  <c r="G1337" i="8"/>
  <c r="G1329" i="8"/>
  <c r="G1321" i="8"/>
  <c r="G1313" i="8"/>
  <c r="G1305" i="8"/>
  <c r="G1297" i="8"/>
  <c r="G1289" i="8"/>
  <c r="G1281" i="8"/>
  <c r="G2515" i="8"/>
  <c r="G2431" i="8"/>
  <c r="G2180" i="8"/>
  <c r="G2031" i="8"/>
  <c r="G1960" i="8"/>
  <c r="G1955" i="8"/>
  <c r="G1897" i="8"/>
  <c r="G1881" i="8"/>
  <c r="G1581" i="8"/>
  <c r="G1576" i="8"/>
  <c r="G1549" i="8"/>
  <c r="G1544" i="8"/>
  <c r="G1522" i="8"/>
  <c r="G1514" i="8"/>
  <c r="G1506" i="8"/>
  <c r="G1498" i="8"/>
  <c r="G1490" i="8"/>
  <c r="G1482" i="8"/>
  <c r="G1474" i="8"/>
  <c r="G1466" i="8"/>
  <c r="G1458" i="8"/>
  <c r="G1450" i="8"/>
  <c r="G1442" i="8"/>
  <c r="G1434" i="8"/>
  <c r="G1426" i="8"/>
  <c r="G1418" i="8"/>
  <c r="G1410" i="8"/>
  <c r="G1402" i="8"/>
  <c r="G1394" i="8"/>
  <c r="G1386" i="8"/>
  <c r="G1378" i="8"/>
  <c r="G1370" i="8"/>
  <c r="G1362" i="8"/>
  <c r="G1354" i="8"/>
  <c r="G1346" i="8"/>
  <c r="G1338" i="8"/>
  <c r="G1330" i="8"/>
  <c r="G1322" i="8"/>
  <c r="G1314" i="8"/>
  <c r="G1306" i="8"/>
  <c r="G1298" i="8"/>
  <c r="G1290" i="8"/>
  <c r="G1282" i="8"/>
  <c r="G1274" i="8"/>
  <c r="G1266" i="8"/>
  <c r="G1258" i="8"/>
  <c r="G1250" i="8"/>
  <c r="G1242" i="8"/>
  <c r="G1234" i="8"/>
  <c r="G1226" i="8"/>
  <c r="G1218" i="8"/>
  <c r="G1210" i="8"/>
  <c r="G1202" i="8"/>
  <c r="G1194" i="8"/>
  <c r="G1186" i="8"/>
  <c r="G1178" i="8"/>
  <c r="G1170" i="8"/>
  <c r="G2388" i="8"/>
  <c r="G2217" i="8"/>
  <c r="G1900" i="8"/>
  <c r="G1858" i="8"/>
  <c r="G1853" i="8"/>
  <c r="G1848" i="8"/>
  <c r="G1826" i="8"/>
  <c r="G1821" i="8"/>
  <c r="G1816" i="8"/>
  <c r="G1794" i="8"/>
  <c r="G1789" i="8"/>
  <c r="G1784" i="8"/>
  <c r="G1762" i="8"/>
  <c r="G1757" i="8"/>
  <c r="G1752" i="8"/>
  <c r="G1730" i="8"/>
  <c r="G1725" i="8"/>
  <c r="G1720" i="8"/>
  <c r="G1698" i="8"/>
  <c r="G1693" i="8"/>
  <c r="G1688" i="8"/>
  <c r="G1666" i="8"/>
  <c r="G1661" i="8"/>
  <c r="G1656" i="8"/>
  <c r="G1634" i="8"/>
  <c r="G1629" i="8"/>
  <c r="G1623" i="8"/>
  <c r="G1621" i="8"/>
  <c r="G1615" i="8"/>
  <c r="G1613" i="8"/>
  <c r="G1607" i="8"/>
  <c r="G1605" i="8"/>
  <c r="G1596" i="8"/>
  <c r="G1591" i="8"/>
  <c r="G1586" i="8"/>
  <c r="G1564" i="8"/>
  <c r="G1559" i="8"/>
  <c r="G1554" i="8"/>
  <c r="G1532" i="8"/>
  <c r="G1523" i="8"/>
  <c r="G1515" i="8"/>
  <c r="G1507" i="8"/>
  <c r="G1499" i="8"/>
  <c r="G1491" i="8"/>
  <c r="G1483" i="8"/>
  <c r="G1475" i="8"/>
  <c r="G1467" i="8"/>
  <c r="G1459" i="8"/>
  <c r="G1451" i="8"/>
  <c r="G1443" i="8"/>
  <c r="G1435" i="8"/>
  <c r="G1427" i="8"/>
  <c r="G1419" i="8"/>
  <c r="G1411" i="8"/>
  <c r="G1403" i="8"/>
  <c r="G1395" i="8"/>
  <c r="G1387" i="8"/>
  <c r="G1379" i="8"/>
  <c r="G1371" i="8"/>
  <c r="G1363" i="8"/>
  <c r="G1355" i="8"/>
  <c r="G1347" i="8"/>
  <c r="G1944" i="8"/>
  <c r="G1907" i="8"/>
  <c r="G1813" i="8"/>
  <c r="G1749" i="8"/>
  <c r="G1685" i="8"/>
  <c r="G1608" i="8"/>
  <c r="G1580" i="8"/>
  <c r="G1509" i="8"/>
  <c r="G1477" i="8"/>
  <c r="G1445" i="8"/>
  <c r="G1413" i="8"/>
  <c r="G1381" i="8"/>
  <c r="G1349" i="8"/>
  <c r="G1255" i="8"/>
  <c r="G1239" i="8"/>
  <c r="G1223" i="8"/>
  <c r="G1207" i="8"/>
  <c r="G1191" i="8"/>
  <c r="G1175" i="8"/>
  <c r="G1162" i="8"/>
  <c r="G1154" i="8"/>
  <c r="G1146" i="8"/>
  <c r="G1138" i="8"/>
  <c r="G1130" i="8"/>
  <c r="G1122" i="8"/>
  <c r="G1114" i="8"/>
  <c r="G1106" i="8"/>
  <c r="G1098" i="8"/>
  <c r="G1090" i="8"/>
  <c r="G1082" i="8"/>
  <c r="G1074" i="8"/>
  <c r="G1066" i="8"/>
  <c r="G1058" i="8"/>
  <c r="G1050" i="8"/>
  <c r="G1042" i="8"/>
  <c r="G1034" i="8"/>
  <c r="G1026" i="8"/>
  <c r="G1018" i="8"/>
  <c r="G1010" i="8"/>
  <c r="G1002" i="8"/>
  <c r="G994" i="8"/>
  <c r="G986" i="8"/>
  <c r="G978" i="8"/>
  <c r="G970" i="8"/>
  <c r="G962" i="8"/>
  <c r="G954" i="8"/>
  <c r="G2047" i="8"/>
  <c r="G1869" i="8"/>
  <c r="G1805" i="8"/>
  <c r="G1741" i="8"/>
  <c r="G1677" i="8"/>
  <c r="G1589" i="8"/>
  <c r="G1570" i="8"/>
  <c r="G1552" i="8"/>
  <c r="G1543" i="8"/>
  <c r="G1519" i="8"/>
  <c r="G1516" i="8"/>
  <c r="G1487" i="8"/>
  <c r="G1484" i="8"/>
  <c r="G1455" i="8"/>
  <c r="G1452" i="8"/>
  <c r="G1423" i="8"/>
  <c r="G1420" i="8"/>
  <c r="G1391" i="8"/>
  <c r="G1388" i="8"/>
  <c r="G1359" i="8"/>
  <c r="G1356" i="8"/>
  <c r="G1339" i="8"/>
  <c r="G1331" i="8"/>
  <c r="G1323" i="8"/>
  <c r="G1315" i="8"/>
  <c r="G1307" i="8"/>
  <c r="G1299" i="8"/>
  <c r="G1291" i="8"/>
  <c r="G1283" i="8"/>
  <c r="G1275" i="8"/>
  <c r="G1265" i="8"/>
  <c r="G1262" i="8"/>
  <c r="G1259" i="8"/>
  <c r="G1249" i="8"/>
  <c r="G1246" i="8"/>
  <c r="G1243" i="8"/>
  <c r="G1233" i="8"/>
  <c r="G1230" i="8"/>
  <c r="G1227" i="8"/>
  <c r="G1217" i="8"/>
  <c r="G1214" i="8"/>
  <c r="G1211" i="8"/>
  <c r="G1201" i="8"/>
  <c r="G1198" i="8"/>
  <c r="G1195" i="8"/>
  <c r="G1185" i="8"/>
  <c r="G1182" i="8"/>
  <c r="G1179" i="8"/>
  <c r="G1169" i="8"/>
  <c r="G1163" i="8"/>
  <c r="G1155" i="8"/>
  <c r="G1147" i="8"/>
  <c r="G1139" i="8"/>
  <c r="G1131" i="8"/>
  <c r="G1123" i="8"/>
  <c r="G1115" i="8"/>
  <c r="G1107" i="8"/>
  <c r="G1099" i="8"/>
  <c r="G1091" i="8"/>
  <c r="G1083" i="8"/>
  <c r="G1075" i="8"/>
  <c r="G1067" i="8"/>
  <c r="G1059" i="8"/>
  <c r="G1051" i="8"/>
  <c r="G1043" i="8"/>
  <c r="G1035" i="8"/>
  <c r="G1027" i="8"/>
  <c r="G1019" i="8"/>
  <c r="G1011" i="8"/>
  <c r="G1003" i="8"/>
  <c r="G995" i="8"/>
  <c r="G2372" i="8"/>
  <c r="G2039" i="8"/>
  <c r="G1959" i="8"/>
  <c r="G1885" i="8"/>
  <c r="G1864" i="8"/>
  <c r="G1850" i="8"/>
  <c r="G1842" i="8"/>
  <c r="G1800" i="8"/>
  <c r="G1786" i="8"/>
  <c r="G1778" i="8"/>
  <c r="G1736" i="8"/>
  <c r="G1722" i="8"/>
  <c r="G1714" i="8"/>
  <c r="G1672" i="8"/>
  <c r="G1658" i="8"/>
  <c r="G1650" i="8"/>
  <c r="G1599" i="8"/>
  <c r="G1572" i="8"/>
  <c r="G1535" i="8"/>
  <c r="G1511" i="8"/>
  <c r="G1508" i="8"/>
  <c r="G1479" i="8"/>
  <c r="G1476" i="8"/>
  <c r="G1447" i="8"/>
  <c r="G1444" i="8"/>
  <c r="G1415" i="8"/>
  <c r="G1412" i="8"/>
  <c r="G1383" i="8"/>
  <c r="G1380" i="8"/>
  <c r="G1351" i="8"/>
  <c r="G1348" i="8"/>
  <c r="G1335" i="8"/>
  <c r="G1327" i="8"/>
  <c r="G1319" i="8"/>
  <c r="G1311" i="8"/>
  <c r="G1303" i="8"/>
  <c r="G1295" i="8"/>
  <c r="G1287" i="8"/>
  <c r="G1279" i="8"/>
  <c r="G1273" i="8"/>
  <c r="G1260" i="8"/>
  <c r="G1244" i="8"/>
  <c r="G1228" i="8"/>
  <c r="G1212" i="8"/>
  <c r="G1196" i="8"/>
  <c r="G1180" i="8"/>
  <c r="G1165" i="8"/>
  <c r="G1157" i="8"/>
  <c r="G1149" i="8"/>
  <c r="G1141" i="8"/>
  <c r="G1133" i="8"/>
  <c r="G1125" i="8"/>
  <c r="G1117" i="8"/>
  <c r="G1109" i="8"/>
  <c r="G1101" i="8"/>
  <c r="G1093" i="8"/>
  <c r="G1085" i="8"/>
  <c r="G1077" i="8"/>
  <c r="G1069" i="8"/>
  <c r="G1061" i="8"/>
  <c r="G1053" i="8"/>
  <c r="G1045" i="8"/>
  <c r="G1037" i="8"/>
  <c r="G1029" i="8"/>
  <c r="G1021" i="8"/>
  <c r="G1013" i="8"/>
  <c r="G1005" i="8"/>
  <c r="G997" i="8"/>
  <c r="G989" i="8"/>
  <c r="G981" i="8"/>
  <c r="G973" i="8"/>
  <c r="G965" i="8"/>
  <c r="G957" i="8"/>
  <c r="G949" i="8"/>
  <c r="G941" i="8"/>
  <c r="G933" i="8"/>
  <c r="G925" i="8"/>
  <c r="G917" i="8"/>
  <c r="G909" i="8"/>
  <c r="G901" i="8"/>
  <c r="G2169" i="8"/>
  <c r="G1845" i="8"/>
  <c r="G1781" i="8"/>
  <c r="G1717" i="8"/>
  <c r="G1653" i="8"/>
  <c r="G1624" i="8"/>
  <c r="G1548" i="8"/>
  <c r="G1525" i="8"/>
  <c r="G1493" i="8"/>
  <c r="G1461" i="8"/>
  <c r="G1429" i="8"/>
  <c r="G1397" i="8"/>
  <c r="G1365" i="8"/>
  <c r="G1263" i="8"/>
  <c r="G1247" i="8"/>
  <c r="G1231" i="8"/>
  <c r="G1215" i="8"/>
  <c r="G1199" i="8"/>
  <c r="G1183" i="8"/>
  <c r="G1166" i="8"/>
  <c r="G1158" i="8"/>
  <c r="G1150" i="8"/>
  <c r="G1142" i="8"/>
  <c r="G1134" i="8"/>
  <c r="G1126" i="8"/>
  <c r="G1118" i="8"/>
  <c r="G1110" i="8"/>
  <c r="G1102" i="8"/>
  <c r="G1094" i="8"/>
  <c r="G1086" i="8"/>
  <c r="G1078" i="8"/>
  <c r="G1070" i="8"/>
  <c r="G1062" i="8"/>
  <c r="G1054" i="8"/>
  <c r="G1046" i="8"/>
  <c r="G1038" i="8"/>
  <c r="G1030" i="8"/>
  <c r="G1022" i="8"/>
  <c r="G1014" i="8"/>
  <c r="G1006" i="8"/>
  <c r="G998" i="8"/>
  <c r="G990" i="8"/>
  <c r="G982" i="8"/>
  <c r="G974" i="8"/>
  <c r="G966" i="8"/>
  <c r="G958" i="8"/>
  <c r="G950" i="8"/>
  <c r="G942" i="8"/>
  <c r="G934" i="8"/>
  <c r="G926" i="8"/>
  <c r="G918" i="8"/>
  <c r="G910" i="8"/>
  <c r="G902" i="8"/>
  <c r="G1952" i="8"/>
  <c r="G1837" i="8"/>
  <c r="G1773" i="8"/>
  <c r="G1709" i="8"/>
  <c r="G1645" i="8"/>
  <c r="G1584" i="8"/>
  <c r="G1575" i="8"/>
  <c r="G1557" i="8"/>
  <c r="G1538" i="8"/>
  <c r="G1503" i="8"/>
  <c r="G1500" i="8"/>
  <c r="G1471" i="8"/>
  <c r="G1468" i="8"/>
  <c r="G1439" i="8"/>
  <c r="G1436" i="8"/>
  <c r="G1407" i="8"/>
  <c r="G1404" i="8"/>
  <c r="G1375" i="8"/>
  <c r="G1372" i="8"/>
  <c r="G1343" i="8"/>
  <c r="G1340" i="8"/>
  <c r="G1332" i="8"/>
  <c r="G1324" i="8"/>
  <c r="G1316" i="8"/>
  <c r="G1308" i="8"/>
  <c r="G1300" i="8"/>
  <c r="G1292" i="8"/>
  <c r="G1284" i="8"/>
  <c r="G1276" i="8"/>
  <c r="G1271" i="8"/>
  <c r="G1257" i="8"/>
  <c r="G1254" i="8"/>
  <c r="G1251" i="8"/>
  <c r="G1241" i="8"/>
  <c r="G1238" i="8"/>
  <c r="G1235" i="8"/>
  <c r="G1225" i="8"/>
  <c r="G1222" i="8"/>
  <c r="G1219" i="8"/>
  <c r="G1209" i="8"/>
  <c r="G1206" i="8"/>
  <c r="G1203" i="8"/>
  <c r="G1193" i="8"/>
  <c r="G1190" i="8"/>
  <c r="G1187" i="8"/>
  <c r="G1177" i="8"/>
  <c r="G1174" i="8"/>
  <c r="G1171" i="8"/>
  <c r="G1167" i="8"/>
  <c r="G1159" i="8"/>
  <c r="G1151" i="8"/>
  <c r="G1143" i="8"/>
  <c r="G1135" i="8"/>
  <c r="G1127" i="8"/>
  <c r="G1119" i="8"/>
  <c r="G1111" i="8"/>
  <c r="G1103" i="8"/>
  <c r="G1095" i="8"/>
  <c r="G1087" i="8"/>
  <c r="G1079" i="8"/>
  <c r="G1071" i="8"/>
  <c r="G1063" i="8"/>
  <c r="G1055" i="8"/>
  <c r="G1047" i="8"/>
  <c r="G1039" i="8"/>
  <c r="G1031" i="8"/>
  <c r="G1023" i="8"/>
  <c r="G1015" i="8"/>
  <c r="G1007" i="8"/>
  <c r="G999" i="8"/>
  <c r="G991" i="8"/>
  <c r="G983" i="8"/>
  <c r="G975" i="8"/>
  <c r="G967" i="8"/>
  <c r="G959" i="8"/>
  <c r="G951" i="8"/>
  <c r="G943" i="8"/>
  <c r="G935" i="8"/>
  <c r="G927" i="8"/>
  <c r="G919" i="8"/>
  <c r="G911" i="8"/>
  <c r="G903" i="8"/>
  <c r="G2121" i="8"/>
  <c r="G1648" i="8"/>
  <c r="G1527" i="8"/>
  <c r="G1399" i="8"/>
  <c r="G1236" i="8"/>
  <c r="G1221" i="8"/>
  <c r="G1172" i="8"/>
  <c r="G1164" i="8"/>
  <c r="G1144" i="8"/>
  <c r="G1132" i="8"/>
  <c r="G1112" i="8"/>
  <c r="G1100" i="8"/>
  <c r="G1080" i="8"/>
  <c r="G1068" i="8"/>
  <c r="G1048" i="8"/>
  <c r="G1036" i="8"/>
  <c r="G1016" i="8"/>
  <c r="G1004" i="8"/>
  <c r="G985" i="8"/>
  <c r="G977" i="8"/>
  <c r="G969" i="8"/>
  <c r="G961" i="8"/>
  <c r="G953" i="8"/>
  <c r="G936" i="8"/>
  <c r="G904" i="8"/>
  <c r="G891" i="8"/>
  <c r="G883" i="8"/>
  <c r="G875" i="8"/>
  <c r="G867" i="8"/>
  <c r="G859" i="8"/>
  <c r="G851" i="8"/>
  <c r="G843" i="8"/>
  <c r="G835" i="8"/>
  <c r="G827" i="8"/>
  <c r="G819" i="8"/>
  <c r="G811" i="8"/>
  <c r="G803" i="8"/>
  <c r="G795" i="8"/>
  <c r="G787" i="8"/>
  <c r="G779" i="8"/>
  <c r="G771" i="8"/>
  <c r="G763" i="8"/>
  <c r="G755" i="8"/>
  <c r="G747" i="8"/>
  <c r="G739" i="8"/>
  <c r="G731" i="8"/>
  <c r="G723" i="8"/>
  <c r="G715" i="8"/>
  <c r="G707" i="8"/>
  <c r="G699" i="8"/>
  <c r="G691" i="8"/>
  <c r="G683" i="8"/>
  <c r="G675" i="8"/>
  <c r="G667" i="8"/>
  <c r="G659" i="8"/>
  <c r="G2196" i="8"/>
  <c r="G2019" i="8"/>
  <c r="G1957" i="8"/>
  <c r="G1712" i="8"/>
  <c r="G1682" i="8"/>
  <c r="G1540" i="8"/>
  <c r="G1485" i="8"/>
  <c r="G1428" i="8"/>
  <c r="G1405" i="8"/>
  <c r="G1357" i="8"/>
  <c r="G1229" i="8"/>
  <c r="G1153" i="8"/>
  <c r="G1121" i="8"/>
  <c r="G1089" i="8"/>
  <c r="G1057" i="8"/>
  <c r="G1025" i="8"/>
  <c r="G993" i="8"/>
  <c r="G939" i="8"/>
  <c r="G937" i="8"/>
  <c r="G924" i="8"/>
  <c r="G922" i="8"/>
  <c r="G907" i="8"/>
  <c r="G905" i="8"/>
  <c r="G894" i="8"/>
  <c r="G886" i="8"/>
  <c r="G878" i="8"/>
  <c r="G870" i="8"/>
  <c r="G862" i="8"/>
  <c r="G854" i="8"/>
  <c r="G846" i="8"/>
  <c r="G838" i="8"/>
  <c r="G830" i="8"/>
  <c r="G822" i="8"/>
  <c r="G814" i="8"/>
  <c r="G806" i="8"/>
  <c r="G798" i="8"/>
  <c r="G790" i="8"/>
  <c r="G782" i="8"/>
  <c r="G774" i="8"/>
  <c r="G766" i="8"/>
  <c r="G758" i="8"/>
  <c r="G750" i="8"/>
  <c r="G742" i="8"/>
  <c r="G734" i="8"/>
  <c r="G726" i="8"/>
  <c r="G718" i="8"/>
  <c r="G710" i="8"/>
  <c r="G702" i="8"/>
  <c r="G694" i="8"/>
  <c r="G686" i="8"/>
  <c r="G678" i="8"/>
  <c r="G670" i="8"/>
  <c r="G662" i="8"/>
  <c r="G654" i="8"/>
  <c r="G646" i="8"/>
  <c r="G638" i="8"/>
  <c r="G630" i="8"/>
  <c r="G622" i="8"/>
  <c r="G614" i="8"/>
  <c r="G606" i="8"/>
  <c r="G598" i="8"/>
  <c r="G590" i="8"/>
  <c r="G582" i="8"/>
  <c r="G574" i="8"/>
  <c r="G566" i="8"/>
  <c r="G558" i="8"/>
  <c r="G550" i="8"/>
  <c r="G1874" i="8"/>
  <c r="G1808" i="8"/>
  <c r="G1754" i="8"/>
  <c r="G1640" i="8"/>
  <c r="G1594" i="8"/>
  <c r="G1463" i="8"/>
  <c r="G1253" i="8"/>
  <c r="G1204" i="8"/>
  <c r="G1189" i="8"/>
  <c r="G1160" i="8"/>
  <c r="G1148" i="8"/>
  <c r="G1128" i="8"/>
  <c r="G1116" i="8"/>
  <c r="G1096" i="8"/>
  <c r="G1084" i="8"/>
  <c r="G1064" i="8"/>
  <c r="G1052" i="8"/>
  <c r="G1032" i="8"/>
  <c r="G1020" i="8"/>
  <c r="G1000" i="8"/>
  <c r="G984" i="8"/>
  <c r="G976" i="8"/>
  <c r="G968" i="8"/>
  <c r="G960" i="8"/>
  <c r="G952" i="8"/>
  <c r="G920" i="8"/>
  <c r="G895" i="8"/>
  <c r="G887" i="8"/>
  <c r="G879" i="8"/>
  <c r="G871" i="8"/>
  <c r="G863" i="8"/>
  <c r="G855" i="8"/>
  <c r="G847" i="8"/>
  <c r="G839" i="8"/>
  <c r="G831" i="8"/>
  <c r="G823" i="8"/>
  <c r="G815" i="8"/>
  <c r="G807" i="8"/>
  <c r="G799" i="8"/>
  <c r="G791" i="8"/>
  <c r="G783" i="8"/>
  <c r="G775" i="8"/>
  <c r="G767" i="8"/>
  <c r="G759" i="8"/>
  <c r="G751" i="8"/>
  <c r="G743" i="8"/>
  <c r="G735" i="8"/>
  <c r="G727" i="8"/>
  <c r="G719" i="8"/>
  <c r="G711" i="8"/>
  <c r="G703" i="8"/>
  <c r="G695" i="8"/>
  <c r="G687" i="8"/>
  <c r="G679" i="8"/>
  <c r="G671" i="8"/>
  <c r="G663" i="8"/>
  <c r="G655" i="8"/>
  <c r="G647" i="8"/>
  <c r="G639" i="8"/>
  <c r="G631" i="8"/>
  <c r="G623" i="8"/>
  <c r="G615" i="8"/>
  <c r="G607" i="8"/>
  <c r="G599" i="8"/>
  <c r="G591" i="8"/>
  <c r="G583" i="8"/>
  <c r="G1832" i="8"/>
  <c r="G1616" i="8"/>
  <c r="G1524" i="8"/>
  <c r="G1501" i="8"/>
  <c r="G1453" i="8"/>
  <c r="G1396" i="8"/>
  <c r="G1373" i="8"/>
  <c r="G1268" i="8"/>
  <c r="G1213" i="8"/>
  <c r="G1145" i="8"/>
  <c r="G1113" i="8"/>
  <c r="G1081" i="8"/>
  <c r="G1049" i="8"/>
  <c r="G1017" i="8"/>
  <c r="G988" i="8"/>
  <c r="G980" i="8"/>
  <c r="G972" i="8"/>
  <c r="G964" i="8"/>
  <c r="G956" i="8"/>
  <c r="G947" i="8"/>
  <c r="G945" i="8"/>
  <c r="G932" i="8"/>
  <c r="G930" i="8"/>
  <c r="G915" i="8"/>
  <c r="G913" i="8"/>
  <c r="G900" i="8"/>
  <c r="G898" i="8"/>
  <c r="G888" i="8"/>
  <c r="G880" i="8"/>
  <c r="G872" i="8"/>
  <c r="G864" i="8"/>
  <c r="G856" i="8"/>
  <c r="G848" i="8"/>
  <c r="G840" i="8"/>
  <c r="G832" i="8"/>
  <c r="G824" i="8"/>
  <c r="G816" i="8"/>
  <c r="G808" i="8"/>
  <c r="G800" i="8"/>
  <c r="G792" i="8"/>
  <c r="G784" i="8"/>
  <c r="G776" i="8"/>
  <c r="G768" i="8"/>
  <c r="G760" i="8"/>
  <c r="G752" i="8"/>
  <c r="G744" i="8"/>
  <c r="G736" i="8"/>
  <c r="G728" i="8"/>
  <c r="G720" i="8"/>
  <c r="G712" i="8"/>
  <c r="G704" i="8"/>
  <c r="G696" i="8"/>
  <c r="G688" i="8"/>
  <c r="G680" i="8"/>
  <c r="G672" i="8"/>
  <c r="G664" i="8"/>
  <c r="G656" i="8"/>
  <c r="G648" i="8"/>
  <c r="G640" i="8"/>
  <c r="G632" i="8"/>
  <c r="G624" i="8"/>
  <c r="G616" i="8"/>
  <c r="G608" i="8"/>
  <c r="G600" i="8"/>
  <c r="G592" i="8"/>
  <c r="G584" i="8"/>
  <c r="G576" i="8"/>
  <c r="G568" i="8"/>
  <c r="G560" i="8"/>
  <c r="G552" i="8"/>
  <c r="G1891" i="8"/>
  <c r="G1776" i="8"/>
  <c r="G1746" i="8"/>
  <c r="G1680" i="8"/>
  <c r="G1567" i="8"/>
  <c r="G1431" i="8"/>
  <c r="G1252" i="8"/>
  <c r="G1237" i="8"/>
  <c r="G1188" i="8"/>
  <c r="G1173" i="8"/>
  <c r="G1152" i="8"/>
  <c r="G1140" i="8"/>
  <c r="G1120" i="8"/>
  <c r="G1108" i="8"/>
  <c r="G1088" i="8"/>
  <c r="G1076" i="8"/>
  <c r="G1056" i="8"/>
  <c r="G1044" i="8"/>
  <c r="G1024" i="8"/>
  <c r="G1012" i="8"/>
  <c r="G992" i="8"/>
  <c r="G928" i="8"/>
  <c r="G896" i="8"/>
  <c r="G889" i="8"/>
  <c r="G881" i="8"/>
  <c r="G873" i="8"/>
  <c r="G865" i="8"/>
  <c r="G857" i="8"/>
  <c r="G849" i="8"/>
  <c r="G841" i="8"/>
  <c r="G833" i="8"/>
  <c r="G825" i="8"/>
  <c r="G817" i="8"/>
  <c r="G809" i="8"/>
  <c r="G801" i="8"/>
  <c r="G793" i="8"/>
  <c r="G785" i="8"/>
  <c r="G777" i="8"/>
  <c r="G769" i="8"/>
  <c r="G761" i="8"/>
  <c r="G753" i="8"/>
  <c r="G745" i="8"/>
  <c r="G737" i="8"/>
  <c r="G729" i="8"/>
  <c r="G721" i="8"/>
  <c r="G713" i="8"/>
  <c r="G705" i="8"/>
  <c r="G697" i="8"/>
  <c r="G689" i="8"/>
  <c r="G681" i="8"/>
  <c r="G673" i="8"/>
  <c r="G665" i="8"/>
  <c r="G657" i="8"/>
  <c r="G1768" i="8"/>
  <c r="G1333" i="8"/>
  <c r="G1269" i="8"/>
  <c r="G1072" i="8"/>
  <c r="G1041" i="8"/>
  <c r="G971" i="8"/>
  <c r="G897" i="8"/>
  <c r="G877" i="8"/>
  <c r="G845" i="8"/>
  <c r="G813" i="8"/>
  <c r="G781" i="8"/>
  <c r="G749" i="8"/>
  <c r="G717" i="8"/>
  <c r="G685" i="8"/>
  <c r="G653" i="8"/>
  <c r="G649" i="8"/>
  <c r="G617" i="8"/>
  <c r="G585" i="8"/>
  <c r="G571" i="8"/>
  <c r="G555" i="8"/>
  <c r="G539" i="8"/>
  <c r="G531" i="8"/>
  <c r="G523" i="8"/>
  <c r="G515" i="8"/>
  <c r="G507" i="8"/>
  <c r="G499" i="8"/>
  <c r="G491" i="8"/>
  <c r="G483" i="8"/>
  <c r="G475" i="8"/>
  <c r="G467" i="8"/>
  <c r="G459" i="8"/>
  <c r="G451" i="8"/>
  <c r="G443" i="8"/>
  <c r="G435" i="8"/>
  <c r="G427" i="8"/>
  <c r="G419" i="8"/>
  <c r="G411" i="8"/>
  <c r="G403" i="8"/>
  <c r="G395" i="8"/>
  <c r="G387" i="8"/>
  <c r="G379" i="8"/>
  <c r="G371" i="8"/>
  <c r="G363" i="8"/>
  <c r="G355" i="8"/>
  <c r="G347" i="8"/>
  <c r="G339" i="8"/>
  <c r="G331" i="8"/>
  <c r="G323" i="8"/>
  <c r="G315" i="8"/>
  <c r="G307" i="8"/>
  <c r="G299" i="8"/>
  <c r="G291" i="8"/>
  <c r="G283" i="8"/>
  <c r="G275" i="8"/>
  <c r="G267" i="8"/>
  <c r="G259" i="8"/>
  <c r="G251" i="8"/>
  <c r="G243" i="8"/>
  <c r="G235" i="8"/>
  <c r="G227" i="8"/>
  <c r="G219" i="8"/>
  <c r="G211" i="8"/>
  <c r="G203" i="8"/>
  <c r="G195" i="8"/>
  <c r="G187" i="8"/>
  <c r="G179" i="8"/>
  <c r="G171" i="8"/>
  <c r="G163" i="8"/>
  <c r="G155" i="8"/>
  <c r="G147" i="8"/>
  <c r="G139" i="8"/>
  <c r="G131" i="8"/>
  <c r="G123" i="8"/>
  <c r="G115" i="8"/>
  <c r="G107" i="8"/>
  <c r="G99" i="8"/>
  <c r="G91" i="8"/>
  <c r="G83" i="8"/>
  <c r="G75" i="8"/>
  <c r="G67" i="8"/>
  <c r="G59" i="8"/>
  <c r="G2236" i="8"/>
  <c r="G1872" i="8"/>
  <c r="G1810" i="8"/>
  <c r="G1704" i="8"/>
  <c r="G1690" i="8"/>
  <c r="G1492" i="8"/>
  <c r="G1437" i="8"/>
  <c r="G1293" i="8"/>
  <c r="G1205" i="8"/>
  <c r="G1156" i="8"/>
  <c r="G1129" i="8"/>
  <c r="G1028" i="8"/>
  <c r="G1001" i="8"/>
  <c r="G946" i="8"/>
  <c r="G923" i="8"/>
  <c r="G906" i="8"/>
  <c r="G884" i="8"/>
  <c r="G874" i="8"/>
  <c r="G852" i="8"/>
  <c r="G842" i="8"/>
  <c r="G1744" i="8"/>
  <c r="G1460" i="8"/>
  <c r="G1367" i="8"/>
  <c r="G1341" i="8"/>
  <c r="G1277" i="8"/>
  <c r="G1267" i="8"/>
  <c r="G1245" i="8"/>
  <c r="G1124" i="8"/>
  <c r="G1097" i="8"/>
  <c r="G996" i="8"/>
  <c r="G938" i="8"/>
  <c r="G899" i="8"/>
  <c r="G876" i="8"/>
  <c r="G866" i="8"/>
  <c r="G844" i="8"/>
  <c r="G834" i="8"/>
  <c r="G812" i="8"/>
  <c r="G802" i="8"/>
  <c r="G780" i="8"/>
  <c r="G770" i="8"/>
  <c r="G748" i="8"/>
  <c r="G738" i="8"/>
  <c r="G716" i="8"/>
  <c r="G706" i="8"/>
  <c r="G684" i="8"/>
  <c r="G674" i="8"/>
  <c r="G652" i="8"/>
  <c r="G650" i="8"/>
  <c r="G637" i="8"/>
  <c r="G635" i="8"/>
  <c r="G620" i="8"/>
  <c r="G618" i="8"/>
  <c r="G605" i="8"/>
  <c r="G603" i="8"/>
  <c r="G588" i="8"/>
  <c r="G586" i="8"/>
  <c r="G575" i="8"/>
  <c r="G572" i="8"/>
  <c r="G569" i="8"/>
  <c r="G559" i="8"/>
  <c r="G556" i="8"/>
  <c r="G553" i="8"/>
  <c r="G542" i="8"/>
  <c r="G534" i="8"/>
  <c r="G526" i="8"/>
  <c r="G518" i="8"/>
  <c r="G510" i="8"/>
  <c r="G502" i="8"/>
  <c r="G494" i="8"/>
  <c r="G486" i="8"/>
  <c r="G478" i="8"/>
  <c r="G470" i="8"/>
  <c r="G462" i="8"/>
  <c r="G454" i="8"/>
  <c r="G446" i="8"/>
  <c r="G438" i="8"/>
  <c r="G430" i="8"/>
  <c r="G422" i="8"/>
  <c r="G414" i="8"/>
  <c r="G406" i="8"/>
  <c r="G398" i="8"/>
  <c r="G390" i="8"/>
  <c r="G382" i="8"/>
  <c r="G374" i="8"/>
  <c r="G366" i="8"/>
  <c r="G358" i="8"/>
  <c r="G350" i="8"/>
  <c r="G342" i="8"/>
  <c r="G334" i="8"/>
  <c r="G326" i="8"/>
  <c r="G318" i="8"/>
  <c r="G310" i="8"/>
  <c r="G302" i="8"/>
  <c r="G294" i="8"/>
  <c r="G286" i="8"/>
  <c r="G278" i="8"/>
  <c r="G270" i="8"/>
  <c r="G262" i="8"/>
  <c r="G254" i="8"/>
  <c r="G246" i="8"/>
  <c r="G238" i="8"/>
  <c r="G230" i="8"/>
  <c r="G222" i="8"/>
  <c r="G214" i="8"/>
  <c r="G206" i="8"/>
  <c r="G198" i="8"/>
  <c r="G190" i="8"/>
  <c r="G182" i="8"/>
  <c r="G174" i="8"/>
  <c r="G166" i="8"/>
  <c r="G158" i="8"/>
  <c r="G150" i="8"/>
  <c r="G142" i="8"/>
  <c r="G134" i="8"/>
  <c r="G126" i="8"/>
  <c r="G118" i="8"/>
  <c r="G110" i="8"/>
  <c r="G102" i="8"/>
  <c r="G94" i="8"/>
  <c r="G86" i="8"/>
  <c r="G78" i="8"/>
  <c r="G70" i="8"/>
  <c r="G62" i="8"/>
  <c r="G105" i="8"/>
  <c r="G97" i="8"/>
  <c r="G1818" i="8"/>
  <c r="G1562" i="8"/>
  <c r="G1033" i="8"/>
  <c r="G940" i="8"/>
  <c r="G850" i="8"/>
  <c r="G700" i="8"/>
  <c r="G634" i="8"/>
  <c r="G619" i="8"/>
  <c r="G545" i="8"/>
  <c r="G514" i="8"/>
  <c r="G506" i="8"/>
  <c r="G466" i="8"/>
  <c r="G402" i="8"/>
  <c r="G386" i="8"/>
  <c r="G346" i="8"/>
  <c r="G330" i="8"/>
  <c r="G306" i="8"/>
  <c r="G1389" i="8"/>
  <c r="G1301" i="8"/>
  <c r="G1220" i="8"/>
  <c r="G1181" i="8"/>
  <c r="G1136" i="8"/>
  <c r="G1105" i="8"/>
  <c r="G1008" i="8"/>
  <c r="G987" i="8"/>
  <c r="G955" i="8"/>
  <c r="G948" i="8"/>
  <c r="G912" i="8"/>
  <c r="G893" i="8"/>
  <c r="G861" i="8"/>
  <c r="G829" i="8"/>
  <c r="G797" i="8"/>
  <c r="G765" i="8"/>
  <c r="G733" i="8"/>
  <c r="G701" i="8"/>
  <c r="G669" i="8"/>
  <c r="G633" i="8"/>
  <c r="G601" i="8"/>
  <c r="G563" i="8"/>
  <c r="G547" i="8"/>
  <c r="G543" i="8"/>
  <c r="G535" i="8"/>
  <c r="G527" i="8"/>
  <c r="G519" i="8"/>
  <c r="G511" i="8"/>
  <c r="G503" i="8"/>
  <c r="G495" i="8"/>
  <c r="G487" i="8"/>
  <c r="G479" i="8"/>
  <c r="G471" i="8"/>
  <c r="G463" i="8"/>
  <c r="G455" i="8"/>
  <c r="G447" i="8"/>
  <c r="G439" i="8"/>
  <c r="G431" i="8"/>
  <c r="G423" i="8"/>
  <c r="G415" i="8"/>
  <c r="G407" i="8"/>
  <c r="G399" i="8"/>
  <c r="G391" i="8"/>
  <c r="G383" i="8"/>
  <c r="G375" i="8"/>
  <c r="G367" i="8"/>
  <c r="G359" i="8"/>
  <c r="G351" i="8"/>
  <c r="G343" i="8"/>
  <c r="G335" i="8"/>
  <c r="G327" i="8"/>
  <c r="G319" i="8"/>
  <c r="G311" i="8"/>
  <c r="G303" i="8"/>
  <c r="G295" i="8"/>
  <c r="G287" i="8"/>
  <c r="G279" i="8"/>
  <c r="G271" i="8"/>
  <c r="G263" i="8"/>
  <c r="G255" i="8"/>
  <c r="G247" i="8"/>
  <c r="G239" i="8"/>
  <c r="G231" i="8"/>
  <c r="G223" i="8"/>
  <c r="G215" i="8"/>
  <c r="G207" i="8"/>
  <c r="G199" i="8"/>
  <c r="G191" i="8"/>
  <c r="G183" i="8"/>
  <c r="G175" i="8"/>
  <c r="G167" i="8"/>
  <c r="G159" i="8"/>
  <c r="G151" i="8"/>
  <c r="G143" i="8"/>
  <c r="G135" i="8"/>
  <c r="G127" i="8"/>
  <c r="G119" i="8"/>
  <c r="G111" i="8"/>
  <c r="G103" i="8"/>
  <c r="G95" i="8"/>
  <c r="G87" i="8"/>
  <c r="G79" i="8"/>
  <c r="G71" i="8"/>
  <c r="G63" i="8"/>
  <c r="G73" i="8"/>
  <c r="G65" i="8"/>
  <c r="G1364" i="8"/>
  <c r="G1060" i="8"/>
  <c r="G818" i="8"/>
  <c r="G722" i="8"/>
  <c r="G668" i="8"/>
  <c r="G636" i="8"/>
  <c r="G604" i="8"/>
  <c r="G587" i="8"/>
  <c r="G567" i="8"/>
  <c r="G564" i="8"/>
  <c r="G551" i="8"/>
  <c r="G548" i="8"/>
  <c r="G538" i="8"/>
  <c r="G530" i="8"/>
  <c r="G490" i="8"/>
  <c r="G482" i="8"/>
  <c r="G434" i="8"/>
  <c r="G410" i="8"/>
  <c r="G394" i="8"/>
  <c r="G378" i="8"/>
  <c r="G314" i="8"/>
  <c r="G2089" i="8"/>
  <c r="G1889" i="8"/>
  <c r="G1495" i="8"/>
  <c r="G1469" i="8"/>
  <c r="G1421" i="8"/>
  <c r="G1325" i="8"/>
  <c r="G1261" i="8"/>
  <c r="G1092" i="8"/>
  <c r="G1065" i="8"/>
  <c r="G931" i="8"/>
  <c r="G921" i="8"/>
  <c r="G908" i="8"/>
  <c r="G890" i="8"/>
  <c r="G868" i="8"/>
  <c r="G858" i="8"/>
  <c r="G836" i="8"/>
  <c r="G826" i="8"/>
  <c r="G804" i="8"/>
  <c r="G794" i="8"/>
  <c r="G772" i="8"/>
  <c r="G762" i="8"/>
  <c r="G740" i="8"/>
  <c r="G730" i="8"/>
  <c r="G708" i="8"/>
  <c r="G698" i="8"/>
  <c r="G676" i="8"/>
  <c r="G666" i="8"/>
  <c r="G645" i="8"/>
  <c r="G643" i="8"/>
  <c r="G628" i="8"/>
  <c r="G626" i="8"/>
  <c r="G613" i="8"/>
  <c r="G611" i="8"/>
  <c r="G596" i="8"/>
  <c r="G594" i="8"/>
  <c r="G581" i="8"/>
  <c r="G579" i="8"/>
  <c r="G570" i="8"/>
  <c r="G554" i="8"/>
  <c r="G544" i="8"/>
  <c r="G536" i="8"/>
  <c r="G528" i="8"/>
  <c r="G520" i="8"/>
  <c r="G512" i="8"/>
  <c r="G504" i="8"/>
  <c r="G496" i="8"/>
  <c r="G488" i="8"/>
  <c r="G480" i="8"/>
  <c r="G472" i="8"/>
  <c r="G464" i="8"/>
  <c r="G456" i="8"/>
  <c r="G448" i="8"/>
  <c r="G440" i="8"/>
  <c r="G432" i="8"/>
  <c r="G424" i="8"/>
  <c r="G416" i="8"/>
  <c r="G408" i="8"/>
  <c r="G400" i="8"/>
  <c r="G392" i="8"/>
  <c r="G384" i="8"/>
  <c r="G376" i="8"/>
  <c r="G368" i="8"/>
  <c r="G360" i="8"/>
  <c r="G352" i="8"/>
  <c r="G344" i="8"/>
  <c r="G336" i="8"/>
  <c r="G328" i="8"/>
  <c r="G320" i="8"/>
  <c r="G312" i="8"/>
  <c r="G304" i="8"/>
  <c r="G296" i="8"/>
  <c r="G288" i="8"/>
  <c r="G280" i="8"/>
  <c r="G272" i="8"/>
  <c r="G264" i="8"/>
  <c r="G256" i="8"/>
  <c r="G248" i="8"/>
  <c r="G240" i="8"/>
  <c r="G232" i="8"/>
  <c r="G224" i="8"/>
  <c r="G216" i="8"/>
  <c r="G208" i="8"/>
  <c r="G200" i="8"/>
  <c r="G192" i="8"/>
  <c r="G184" i="8"/>
  <c r="G176" i="8"/>
  <c r="G168" i="8"/>
  <c r="G160" i="8"/>
  <c r="G152" i="8"/>
  <c r="G144" i="8"/>
  <c r="G136" i="8"/>
  <c r="G128" i="8"/>
  <c r="G120" i="8"/>
  <c r="G112" i="8"/>
  <c r="G104" i="8"/>
  <c r="G96" i="8"/>
  <c r="G88" i="8"/>
  <c r="G80" i="8"/>
  <c r="G72" i="8"/>
  <c r="G64" i="8"/>
  <c r="G1530" i="8"/>
  <c r="G1161" i="8"/>
  <c r="G892" i="8"/>
  <c r="G882" i="8"/>
  <c r="G860" i="8"/>
  <c r="G828" i="8"/>
  <c r="G796" i="8"/>
  <c r="G764" i="8"/>
  <c r="G732" i="8"/>
  <c r="G658" i="8"/>
  <c r="G651" i="8"/>
  <c r="G621" i="8"/>
  <c r="G602" i="8"/>
  <c r="G589" i="8"/>
  <c r="G561" i="8"/>
  <c r="G498" i="8"/>
  <c r="G474" i="8"/>
  <c r="G458" i="8"/>
  <c r="G450" i="8"/>
  <c r="G426" i="8"/>
  <c r="G370" i="8"/>
  <c r="G362" i="8"/>
  <c r="G354" i="8"/>
  <c r="G1840" i="8"/>
  <c r="G1517" i="8"/>
  <c r="G1285" i="8"/>
  <c r="G1197" i="8"/>
  <c r="G1104" i="8"/>
  <c r="G1073" i="8"/>
  <c r="G979" i="8"/>
  <c r="G944" i="8"/>
  <c r="G885" i="8"/>
  <c r="G853" i="8"/>
  <c r="G821" i="8"/>
  <c r="G789" i="8"/>
  <c r="G757" i="8"/>
  <c r="G725" i="8"/>
  <c r="G693" i="8"/>
  <c r="G661" i="8"/>
  <c r="G641" i="8"/>
  <c r="G609" i="8"/>
  <c r="G573" i="8"/>
  <c r="G557" i="8"/>
  <c r="G537" i="8"/>
  <c r="G529" i="8"/>
  <c r="G521" i="8"/>
  <c r="G513" i="8"/>
  <c r="G505" i="8"/>
  <c r="G497" i="8"/>
  <c r="G489" i="8"/>
  <c r="G481" i="8"/>
  <c r="G473" i="8"/>
  <c r="G465" i="8"/>
  <c r="G457" i="8"/>
  <c r="G449" i="8"/>
  <c r="G441" i="8"/>
  <c r="G433" i="8"/>
  <c r="G425" i="8"/>
  <c r="G417" i="8"/>
  <c r="G409" i="8"/>
  <c r="G401" i="8"/>
  <c r="G393" i="8"/>
  <c r="G385" i="8"/>
  <c r="G377" i="8"/>
  <c r="G369" i="8"/>
  <c r="G361" i="8"/>
  <c r="G353" i="8"/>
  <c r="G345" i="8"/>
  <c r="G337" i="8"/>
  <c r="G329" i="8"/>
  <c r="G321" i="8"/>
  <c r="G313" i="8"/>
  <c r="G305" i="8"/>
  <c r="G297" i="8"/>
  <c r="G289" i="8"/>
  <c r="G281" i="8"/>
  <c r="G273" i="8"/>
  <c r="G265" i="8"/>
  <c r="G257" i="8"/>
  <c r="G249" i="8"/>
  <c r="G241" i="8"/>
  <c r="G233" i="8"/>
  <c r="G225" i="8"/>
  <c r="G217" i="8"/>
  <c r="G209" i="8"/>
  <c r="G201" i="8"/>
  <c r="G193" i="8"/>
  <c r="G185" i="8"/>
  <c r="G177" i="8"/>
  <c r="G169" i="8"/>
  <c r="G161" i="8"/>
  <c r="G153" i="8"/>
  <c r="G145" i="8"/>
  <c r="G137" i="8"/>
  <c r="G129" i="8"/>
  <c r="G121" i="8"/>
  <c r="G113" i="8"/>
  <c r="G89" i="8"/>
  <c r="G81" i="8"/>
  <c r="G1309" i="8"/>
  <c r="G914" i="8"/>
  <c r="G786" i="8"/>
  <c r="G754" i="8"/>
  <c r="G690" i="8"/>
  <c r="G577" i="8"/>
  <c r="G522" i="8"/>
  <c r="G442" i="8"/>
  <c r="G418" i="8"/>
  <c r="G338" i="8"/>
  <c r="G322" i="8"/>
  <c r="G578" i="8"/>
  <c r="G549" i="8"/>
  <c r="G533" i="8"/>
  <c r="G484" i="8"/>
  <c r="G469" i="8"/>
  <c r="G420" i="8"/>
  <c r="G405" i="8"/>
  <c r="G356" i="8"/>
  <c r="G341" i="8"/>
  <c r="G277" i="8"/>
  <c r="G245" i="8"/>
  <c r="G213" i="8"/>
  <c r="G181" i="8"/>
  <c r="G149" i="8"/>
  <c r="G117" i="8"/>
  <c r="G516" i="8"/>
  <c r="G501" i="8"/>
  <c r="G309" i="8"/>
  <c r="G293" i="8"/>
  <c r="G261" i="8"/>
  <c r="G197" i="8"/>
  <c r="G133" i="8"/>
  <c r="G461" i="8"/>
  <c r="G412" i="8"/>
  <c r="G397" i="8"/>
  <c r="G333" i="8"/>
  <c r="G290" i="8"/>
  <c r="G204" i="8"/>
  <c r="G194" i="8"/>
  <c r="G162" i="8"/>
  <c r="G1137" i="8"/>
  <c r="G372" i="8"/>
  <c r="G253" i="8"/>
  <c r="G221" i="8"/>
  <c r="G157" i="8"/>
  <c r="G509" i="8"/>
  <c r="G332" i="8"/>
  <c r="G317" i="8"/>
  <c r="G282" i="8"/>
  <c r="F265" i="8"/>
  <c r="K265" i="8" s="1"/>
  <c r="G218" i="8"/>
  <c r="G186" i="8"/>
  <c r="G154" i="8"/>
  <c r="G122" i="8"/>
  <c r="G66" i="8"/>
  <c r="G2361" i="8"/>
  <c r="G1040" i="8"/>
  <c r="G929" i="8"/>
  <c r="G810" i="8"/>
  <c r="G746" i="8"/>
  <c r="G682" i="8"/>
  <c r="G629" i="8"/>
  <c r="G625" i="8"/>
  <c r="G508" i="8"/>
  <c r="G493" i="8"/>
  <c r="G444" i="8"/>
  <c r="G429" i="8"/>
  <c r="G380" i="8"/>
  <c r="G365" i="8"/>
  <c r="G316" i="8"/>
  <c r="G284" i="8"/>
  <c r="G274" i="8"/>
  <c r="F257" i="8"/>
  <c r="G252" i="8"/>
  <c r="G242" i="8"/>
  <c r="F225" i="8"/>
  <c r="G220" i="8"/>
  <c r="G210" i="8"/>
  <c r="F193" i="8"/>
  <c r="G188" i="8"/>
  <c r="G178" i="8"/>
  <c r="F161" i="8"/>
  <c r="G156" i="8"/>
  <c r="G146" i="8"/>
  <c r="F129" i="8"/>
  <c r="G124" i="8"/>
  <c r="G114" i="8"/>
  <c r="G100" i="8"/>
  <c r="G84" i="8"/>
  <c r="G68" i="8"/>
  <c r="G452" i="8"/>
  <c r="G437" i="8"/>
  <c r="G388" i="8"/>
  <c r="G373" i="8"/>
  <c r="G324" i="8"/>
  <c r="G778" i="8"/>
  <c r="G565" i="8"/>
  <c r="G268" i="8"/>
  <c r="G236" i="8"/>
  <c r="G226" i="8"/>
  <c r="G140" i="8"/>
  <c r="G92" i="8"/>
  <c r="G76" i="8"/>
  <c r="G1009" i="8"/>
  <c r="G724" i="8"/>
  <c r="G595" i="8"/>
  <c r="G485" i="8"/>
  <c r="G308" i="8"/>
  <c r="G381" i="8"/>
  <c r="F297" i="8"/>
  <c r="G292" i="8"/>
  <c r="G260" i="8"/>
  <c r="G228" i="8"/>
  <c r="F169" i="8"/>
  <c r="F73" i="8"/>
  <c r="G916" i="8"/>
  <c r="G820" i="8"/>
  <c r="G805" i="8"/>
  <c r="G756" i="8"/>
  <c r="G741" i="8"/>
  <c r="G692" i="8"/>
  <c r="G677" i="8"/>
  <c r="G644" i="8"/>
  <c r="G597" i="8"/>
  <c r="G593" i="8"/>
  <c r="F574" i="8"/>
  <c r="G532" i="8"/>
  <c r="G517" i="8"/>
  <c r="G468" i="8"/>
  <c r="G453" i="8"/>
  <c r="G404" i="8"/>
  <c r="G389" i="8"/>
  <c r="G340" i="8"/>
  <c r="G325" i="8"/>
  <c r="G301" i="8"/>
  <c r="G269" i="8"/>
  <c r="G237" i="8"/>
  <c r="G205" i="8"/>
  <c r="G173" i="8"/>
  <c r="G141" i="8"/>
  <c r="G109" i="8"/>
  <c r="G93" i="8"/>
  <c r="G77" i="8"/>
  <c r="G61" i="8"/>
  <c r="G1930" i="8"/>
  <c r="G580" i="8"/>
  <c r="G229" i="8"/>
  <c r="G165" i="8"/>
  <c r="G714" i="8"/>
  <c r="G540" i="8"/>
  <c r="G476" i="8"/>
  <c r="G348" i="8"/>
  <c r="G258" i="8"/>
  <c r="G130" i="8"/>
  <c r="G108" i="8"/>
  <c r="G60" i="8"/>
  <c r="G963" i="8"/>
  <c r="G788" i="8"/>
  <c r="G660" i="8"/>
  <c r="G642" i="8"/>
  <c r="G546" i="8"/>
  <c r="G500" i="8"/>
  <c r="G421" i="8"/>
  <c r="G285" i="8"/>
  <c r="G125" i="8"/>
  <c r="G85" i="8"/>
  <c r="G837" i="8"/>
  <c r="G610" i="8"/>
  <c r="G460" i="8"/>
  <c r="G396" i="8"/>
  <c r="F89" i="8"/>
  <c r="G869" i="8"/>
  <c r="G612" i="8"/>
  <c r="G562" i="8"/>
  <c r="G541" i="8"/>
  <c r="G492" i="8"/>
  <c r="G477" i="8"/>
  <c r="G428" i="8"/>
  <c r="G413" i="8"/>
  <c r="G364" i="8"/>
  <c r="G349" i="8"/>
  <c r="G298" i="8"/>
  <c r="G276" i="8"/>
  <c r="G266" i="8"/>
  <c r="G244" i="8"/>
  <c r="G234" i="8"/>
  <c r="G212" i="8"/>
  <c r="G202" i="8"/>
  <c r="G180" i="8"/>
  <c r="G170" i="8"/>
  <c r="G148" i="8"/>
  <c r="G138" i="8"/>
  <c r="G116" i="8"/>
  <c r="G106" i="8"/>
  <c r="G90" i="8"/>
  <c r="G74" i="8"/>
  <c r="G1317" i="8"/>
  <c r="G627" i="8"/>
  <c r="G525" i="8"/>
  <c r="G300" i="8"/>
  <c r="G172" i="8"/>
  <c r="G773" i="8"/>
  <c r="G709" i="8"/>
  <c r="G436" i="8"/>
  <c r="G357" i="8"/>
  <c r="G189" i="8"/>
  <c r="G101" i="8"/>
  <c r="G69" i="8"/>
  <c r="G524" i="8"/>
  <c r="G445" i="8"/>
  <c r="G250" i="8"/>
  <c r="F233" i="8"/>
  <c r="F201" i="8"/>
  <c r="G196" i="8"/>
  <c r="G164" i="8"/>
  <c r="F137" i="8"/>
  <c r="G132" i="8"/>
  <c r="F105" i="8"/>
  <c r="G98" i="8"/>
  <c r="G82" i="8"/>
  <c r="F62" i="8"/>
  <c r="F482" i="8"/>
  <c r="F111" i="8"/>
  <c r="F239" i="8"/>
  <c r="F577" i="8"/>
  <c r="F450" i="8"/>
  <c r="F561" i="8"/>
  <c r="K561" i="8" s="1"/>
  <c r="F271" i="8"/>
  <c r="F495" i="8"/>
  <c r="F423" i="8"/>
  <c r="F545" i="8"/>
  <c r="F722" i="8"/>
  <c r="F1001" i="8"/>
  <c r="F345" i="8"/>
  <c r="F202" i="8"/>
  <c r="F558" i="8"/>
  <c r="F407" i="8"/>
  <c r="F159" i="8"/>
  <c r="F250" i="8"/>
  <c r="F338" i="8"/>
  <c r="F974" i="8"/>
  <c r="F258" i="8"/>
  <c r="F175" i="8"/>
  <c r="K175" i="8" s="1"/>
  <c r="F361" i="8"/>
  <c r="F103" i="8"/>
  <c r="F314" i="8"/>
  <c r="F442" i="8"/>
  <c r="K442" i="8" s="1"/>
  <c r="F582" i="8"/>
  <c r="F735" i="8"/>
  <c r="F921" i="8"/>
  <c r="F794" i="8"/>
  <c r="K794" i="8" s="1"/>
  <c r="F1629" i="8"/>
  <c r="F1125" i="8"/>
  <c r="F850" i="8"/>
  <c r="F855" i="8"/>
  <c r="F1328" i="8"/>
  <c r="F1284" i="8"/>
  <c r="K1284" i="8" s="1"/>
  <c r="F170" i="8"/>
  <c r="F953" i="8"/>
  <c r="F418" i="8"/>
  <c r="F135" i="8"/>
  <c r="F335" i="8"/>
  <c r="F530" i="8"/>
  <c r="F543" i="8"/>
  <c r="F385" i="8"/>
  <c r="F78" i="8"/>
  <c r="F409" i="8"/>
  <c r="F1936" i="8"/>
  <c r="F70" i="8"/>
  <c r="F121" i="8"/>
  <c r="F185" i="8"/>
  <c r="F249" i="8"/>
  <c r="F337" i="8"/>
  <c r="K337" i="8" s="1"/>
  <c r="F1386" i="8"/>
  <c r="K1386" i="8" s="1"/>
  <c r="F1129" i="8"/>
  <c r="F695" i="8"/>
  <c r="F95" i="8"/>
  <c r="K95" i="8" s="1"/>
  <c r="F426" i="8"/>
  <c r="F162" i="8"/>
  <c r="F273" i="8"/>
  <c r="F72" i="8"/>
  <c r="F624" i="8"/>
  <c r="F255" i="8"/>
  <c r="F463" i="8"/>
  <c r="F560" i="8"/>
  <c r="F697" i="8"/>
  <c r="F295" i="8"/>
  <c r="F564" i="8"/>
  <c r="F818" i="8"/>
  <c r="F631" i="8"/>
  <c r="F471" i="8"/>
  <c r="F71" i="8"/>
  <c r="F1142" i="8"/>
  <c r="F638" i="8"/>
  <c r="K638" i="8" s="1"/>
  <c r="F961" i="8"/>
  <c r="F1954" i="8"/>
  <c r="F863" i="8"/>
  <c r="F920" i="8"/>
  <c r="F1613" i="8"/>
  <c r="F94" i="8"/>
  <c r="F497" i="8"/>
  <c r="F519" i="8"/>
  <c r="F143" i="8"/>
  <c r="F241" i="8"/>
  <c r="F81" i="8"/>
  <c r="F146" i="8"/>
  <c r="F210" i="8"/>
  <c r="F274" i="8"/>
  <c r="F383" i="8"/>
  <c r="F465" i="8"/>
  <c r="F306" i="8"/>
  <c r="F343" i="8"/>
  <c r="F548" i="8"/>
  <c r="F786" i="8"/>
  <c r="K786" i="8" s="1"/>
  <c r="F194" i="8"/>
  <c r="F455" i="8"/>
  <c r="F298" i="8"/>
  <c r="F425" i="8"/>
  <c r="K425" i="8" s="1"/>
  <c r="F66" i="8"/>
  <c r="K66" i="8" s="1"/>
  <c r="F186" i="8"/>
  <c r="F353" i="8"/>
  <c r="F466" i="8"/>
  <c r="F567" i="8"/>
  <c r="F727" i="8"/>
  <c r="F1418" i="8"/>
  <c r="F634" i="8"/>
  <c r="F537" i="8"/>
  <c r="F209" i="8"/>
  <c r="F535" i="8"/>
  <c r="F80" i="8"/>
  <c r="K80" i="8" s="1"/>
  <c r="F329" i="8"/>
  <c r="F457" i="8"/>
  <c r="F602" i="8"/>
  <c r="F762" i="8"/>
  <c r="F1029" i="8"/>
  <c r="F90" i="8"/>
  <c r="F145" i="8"/>
  <c r="F263" i="8"/>
  <c r="F1085" i="8"/>
  <c r="F599" i="8"/>
  <c r="F367" i="8"/>
  <c r="F86" i="8"/>
  <c r="F151" i="8"/>
  <c r="F215" i="8"/>
  <c r="F279" i="8"/>
  <c r="F386" i="8"/>
  <c r="K386" i="8" s="1"/>
  <c r="F231" i="8"/>
  <c r="F394" i="8"/>
  <c r="F759" i="8"/>
  <c r="F313" i="8"/>
  <c r="F441" i="8"/>
  <c r="F601" i="8"/>
  <c r="F226" i="8"/>
  <c r="F1591" i="8"/>
  <c r="F370" i="8"/>
  <c r="F104" i="8"/>
  <c r="F98" i="8"/>
  <c r="F191" i="8"/>
  <c r="F282" i="8"/>
  <c r="F646" i="8"/>
  <c r="F266" i="8"/>
  <c r="F729" i="8"/>
  <c r="F375" i="8"/>
  <c r="F503" i="8"/>
  <c r="F606" i="8"/>
  <c r="F671" i="8"/>
  <c r="F799" i="8"/>
  <c r="F591" i="8"/>
  <c r="F890" i="8"/>
  <c r="F943" i="8"/>
  <c r="F498" i="8"/>
  <c r="F79" i="8"/>
  <c r="F97" i="8"/>
  <c r="F511" i="8"/>
  <c r="F321" i="8"/>
  <c r="F538" i="8"/>
  <c r="K538" i="8" s="1"/>
  <c r="F359" i="8"/>
  <c r="F487" i="8"/>
  <c r="F1054" i="8"/>
  <c r="F473" i="8"/>
  <c r="F489" i="8"/>
  <c r="F122" i="8"/>
  <c r="F287" i="8"/>
  <c r="F399" i="8"/>
  <c r="F481" i="8"/>
  <c r="F633" i="8"/>
  <c r="F761" i="8"/>
  <c r="F167" i="8"/>
  <c r="K167" i="8" s="1"/>
  <c r="F305" i="8"/>
  <c r="F330" i="8"/>
  <c r="F1254" i="8"/>
  <c r="F303" i="8"/>
  <c r="F857" i="8"/>
  <c r="F378" i="8"/>
  <c r="F506" i="8"/>
  <c r="F889" i="8"/>
  <c r="F1157" i="8"/>
  <c r="F666" i="8"/>
  <c r="F950" i="8"/>
  <c r="F882" i="8"/>
  <c r="K882" i="8" s="1"/>
  <c r="F997" i="8"/>
  <c r="F154" i="8"/>
  <c r="F663" i="8"/>
  <c r="F458" i="8"/>
  <c r="F311" i="8"/>
  <c r="F1014" i="8"/>
  <c r="F858" i="8"/>
  <c r="F910" i="8"/>
  <c r="F290" i="8"/>
  <c r="F1288" i="8"/>
  <c r="F177" i="8"/>
  <c r="F592" i="8"/>
  <c r="K592" i="8" s="1"/>
  <c r="F88" i="8"/>
  <c r="F102" i="8"/>
  <c r="F153" i="8"/>
  <c r="F217" i="8"/>
  <c r="K217" i="8" s="1"/>
  <c r="F281" i="8"/>
  <c r="F401" i="8"/>
  <c r="F514" i="8"/>
  <c r="F415" i="8"/>
  <c r="F74" i="8"/>
  <c r="F434" i="8"/>
  <c r="F793" i="8"/>
  <c r="F65" i="8"/>
  <c r="F362" i="8"/>
  <c r="F490" i="8"/>
  <c r="F609" i="8"/>
  <c r="F369" i="8"/>
  <c r="F522" i="8"/>
  <c r="F431" i="8"/>
  <c r="F127" i="8"/>
  <c r="F218" i="8"/>
  <c r="F402" i="8"/>
  <c r="K402" i="8" s="1"/>
  <c r="F791" i="8"/>
  <c r="F351" i="8"/>
  <c r="F690" i="8"/>
  <c r="K690" i="8" s="1"/>
  <c r="F106" i="8"/>
  <c r="F82" i="8"/>
  <c r="F87" i="8"/>
  <c r="F981" i="8"/>
  <c r="F826" i="8"/>
  <c r="K826" i="8" s="1"/>
  <c r="F698" i="8"/>
  <c r="F623" i="8"/>
  <c r="F831" i="8"/>
  <c r="K831" i="8" s="1"/>
  <c r="F730" i="8"/>
  <c r="F887" i="8"/>
  <c r="F985" i="8"/>
  <c r="F354" i="8"/>
  <c r="F1308" i="8"/>
  <c r="F207" i="8"/>
  <c r="F665" i="8"/>
  <c r="F410" i="8"/>
  <c r="F114" i="8"/>
  <c r="F178" i="8"/>
  <c r="F242" i="8"/>
  <c r="F319" i="8"/>
  <c r="F113" i="8"/>
  <c r="F658" i="8"/>
  <c r="F130" i="8"/>
  <c r="F614" i="8"/>
  <c r="F327" i="8"/>
  <c r="F576" i="8"/>
  <c r="K576" i="8" s="1"/>
  <c r="F551" i="8"/>
  <c r="F223" i="8"/>
  <c r="F289" i="8"/>
  <c r="F527" i="8"/>
  <c r="F641" i="8"/>
  <c r="F199" i="8"/>
  <c r="F479" i="8"/>
  <c r="K479" i="8" s="1"/>
  <c r="F391" i="8"/>
  <c r="F138" i="8"/>
  <c r="F346" i="8"/>
  <c r="F64" i="8"/>
  <c r="F96" i="8"/>
  <c r="F393" i="8"/>
  <c r="F521" i="8"/>
  <c r="F895" i="8"/>
  <c r="F1300" i="8"/>
  <c r="F911" i="8"/>
  <c r="F703" i="8"/>
  <c r="F1260" i="8"/>
  <c r="K1260" i="8" s="1"/>
  <c r="F767" i="8"/>
  <c r="F1280" i="8"/>
  <c r="F823" i="8"/>
  <c r="F474" i="8"/>
  <c r="K474" i="8" s="1"/>
  <c r="F119" i="8"/>
  <c r="F183" i="8"/>
  <c r="F247" i="8"/>
  <c r="F322" i="8"/>
  <c r="F447" i="8"/>
  <c r="F529" i="8"/>
  <c r="F433" i="8"/>
  <c r="F234" i="8"/>
  <c r="F449" i="8"/>
  <c r="F63" i="8"/>
  <c r="F377" i="8"/>
  <c r="F505" i="8"/>
  <c r="F513" i="8"/>
  <c r="F417" i="8"/>
  <c r="F825" i="8"/>
  <c r="F754" i="8"/>
  <c r="F439" i="8"/>
  <c r="F749" i="8"/>
  <c r="F803" i="8"/>
  <c r="F1858" i="8"/>
  <c r="K1858" i="8" s="1"/>
  <c r="F1423" i="8"/>
  <c r="F1363" i="8"/>
  <c r="F1750" i="8"/>
  <c r="F2000" i="8"/>
  <c r="K2000" i="8" s="1"/>
  <c r="F2369" i="8"/>
  <c r="F2847" i="8"/>
  <c r="F2845" i="8"/>
  <c r="K2845" i="8" s="1"/>
  <c r="F269" i="8"/>
  <c r="F240" i="8"/>
  <c r="F1313" i="8"/>
  <c r="F1642" i="8"/>
  <c r="F1822" i="8"/>
  <c r="F1539" i="8"/>
  <c r="F1795" i="8"/>
  <c r="F2024" i="8"/>
  <c r="F2111" i="8"/>
  <c r="K2111" i="8" s="1"/>
  <c r="F2294" i="8"/>
  <c r="F2405" i="8"/>
  <c r="F2181" i="8"/>
  <c r="F2309" i="8"/>
  <c r="F1974" i="8"/>
  <c r="F2116" i="8"/>
  <c r="F2372" i="8"/>
  <c r="F2522" i="8"/>
  <c r="F2151" i="8"/>
  <c r="F2404" i="8"/>
  <c r="F2472" i="8"/>
  <c r="F2566" i="8"/>
  <c r="F2653" i="8"/>
  <c r="F2636" i="8"/>
  <c r="F2839" i="8"/>
  <c r="F2721" i="8"/>
  <c r="F583" i="8"/>
  <c r="F325" i="8"/>
  <c r="F990" i="8"/>
  <c r="F286" i="8"/>
  <c r="F1046" i="8"/>
  <c r="F232" i="8"/>
  <c r="K232" i="8" s="1"/>
  <c r="F746" i="8"/>
  <c r="F403" i="8"/>
  <c r="F814" i="8"/>
  <c r="F573" i="8"/>
  <c r="F829" i="8"/>
  <c r="F563" i="8"/>
  <c r="F819" i="8"/>
  <c r="F656" i="8"/>
  <c r="F935" i="8"/>
  <c r="F1044" i="8"/>
  <c r="F1481" i="8"/>
  <c r="F970" i="8"/>
  <c r="F1497" i="8"/>
  <c r="F1362" i="8"/>
  <c r="K1362" i="8" s="1"/>
  <c r="F1496" i="8"/>
  <c r="F1311" i="8"/>
  <c r="F1293" i="8"/>
  <c r="F1597" i="8"/>
  <c r="F1760" i="8"/>
  <c r="F1830" i="8"/>
  <c r="F1803" i="8"/>
  <c r="F2174" i="8"/>
  <c r="F2358" i="8"/>
  <c r="F2185" i="8"/>
  <c r="F2313" i="8"/>
  <c r="F2124" i="8"/>
  <c r="F2380" i="8"/>
  <c r="F2547" i="8"/>
  <c r="F2159" i="8"/>
  <c r="F2480" i="8"/>
  <c r="F2574" i="8"/>
  <c r="F2633" i="8"/>
  <c r="F575" i="8"/>
  <c r="K575" i="8" s="1"/>
  <c r="F317" i="8"/>
  <c r="F85" i="8"/>
  <c r="F608" i="8"/>
  <c r="F454" i="8"/>
  <c r="F326" i="8"/>
  <c r="F584" i="8"/>
  <c r="F768" i="8"/>
  <c r="F1231" i="8"/>
  <c r="K1231" i="8" s="1"/>
  <c r="F1818" i="8"/>
  <c r="F1903" i="8"/>
  <c r="K1903" i="8" s="1"/>
  <c r="F2043" i="8"/>
  <c r="K2043" i="8" s="1"/>
  <c r="F2030" i="8"/>
  <c r="F2498" i="8"/>
  <c r="K2498" i="8" s="1"/>
  <c r="F2614" i="8"/>
  <c r="F2617" i="8"/>
  <c r="F966" i="8"/>
  <c r="F397" i="8"/>
  <c r="F430" i="8"/>
  <c r="F176" i="8"/>
  <c r="F870" i="8"/>
  <c r="F712" i="8"/>
  <c r="K712" i="8" s="1"/>
  <c r="F1688" i="8"/>
  <c r="F1033" i="8"/>
  <c r="K1033" i="8" s="1"/>
  <c r="F395" i="8"/>
  <c r="F773" i="8"/>
  <c r="F635" i="8"/>
  <c r="F1345" i="8"/>
  <c r="F1233" i="8"/>
  <c r="F1095" i="8"/>
  <c r="F1511" i="8"/>
  <c r="F1365" i="8"/>
  <c r="F1850" i="8"/>
  <c r="F1646" i="8"/>
  <c r="F1619" i="8"/>
  <c r="F2317" i="8"/>
  <c r="F2388" i="8"/>
  <c r="F2661" i="8"/>
  <c r="F2802" i="8"/>
  <c r="F647" i="8"/>
  <c r="F373" i="8"/>
  <c r="F117" i="8"/>
  <c r="K117" i="8" s="1"/>
  <c r="F270" i="8"/>
  <c r="F989" i="8"/>
  <c r="F216" i="8"/>
  <c r="F714" i="8"/>
  <c r="K714" i="8" s="1"/>
  <c r="F131" i="8"/>
  <c r="K131" i="8" s="1"/>
  <c r="F830" i="8"/>
  <c r="F589" i="8"/>
  <c r="F845" i="8"/>
  <c r="F835" i="8"/>
  <c r="F672" i="8"/>
  <c r="F1009" i="8"/>
  <c r="F1060" i="8"/>
  <c r="F1513" i="8"/>
  <c r="F986" i="8"/>
  <c r="F1103" i="8"/>
  <c r="F1426" i="8"/>
  <c r="F1512" i="8"/>
  <c r="F1327" i="8"/>
  <c r="F1674" i="8"/>
  <c r="F1309" i="8"/>
  <c r="F1650" i="8"/>
  <c r="F1690" i="8"/>
  <c r="F2410" i="8"/>
  <c r="F1776" i="8"/>
  <c r="F1590" i="8"/>
  <c r="F1846" i="8"/>
  <c r="F1563" i="8"/>
  <c r="F1819" i="8"/>
  <c r="F2302" i="8"/>
  <c r="F2449" i="8"/>
  <c r="F2193" i="8"/>
  <c r="F2321" i="8"/>
  <c r="F1998" i="8"/>
  <c r="F2140" i="8"/>
  <c r="F2561" i="8"/>
  <c r="F2175" i="8"/>
  <c r="F2496" i="8"/>
  <c r="F2584" i="8"/>
  <c r="F2606" i="8"/>
  <c r="F2671" i="8"/>
  <c r="F2660" i="8"/>
  <c r="F2649" i="8"/>
  <c r="F2707" i="8"/>
  <c r="F2746" i="8"/>
  <c r="F2750" i="8"/>
  <c r="F630" i="8"/>
  <c r="K630" i="8" s="1"/>
  <c r="F365" i="8"/>
  <c r="F109" i="8"/>
  <c r="F478" i="8"/>
  <c r="F350" i="8"/>
  <c r="F134" i="8"/>
  <c r="F798" i="8"/>
  <c r="F867" i="8"/>
  <c r="F954" i="8"/>
  <c r="F1487" i="8"/>
  <c r="F1653" i="8"/>
  <c r="F2792" i="8"/>
  <c r="F998" i="8"/>
  <c r="F972" i="8"/>
  <c r="K972" i="8" s="1"/>
  <c r="F1495" i="8"/>
  <c r="F1749" i="8"/>
  <c r="F523" i="8"/>
  <c r="F1030" i="8"/>
  <c r="F856" i="8"/>
  <c r="F1042" i="8"/>
  <c r="F1376" i="8"/>
  <c r="F1237" i="8"/>
  <c r="F1576" i="8"/>
  <c r="F1811" i="8"/>
  <c r="F2132" i="8"/>
  <c r="F2295" i="8"/>
  <c r="F2569" i="8"/>
  <c r="F2737" i="8"/>
  <c r="F507" i="8"/>
  <c r="F1049" i="8"/>
  <c r="F853" i="8"/>
  <c r="K853" i="8" s="1"/>
  <c r="F587" i="8"/>
  <c r="F680" i="8"/>
  <c r="F1041" i="8"/>
  <c r="F1068" i="8"/>
  <c r="F1581" i="8"/>
  <c r="F1281" i="8"/>
  <c r="F994" i="8"/>
  <c r="K994" i="8" s="1"/>
  <c r="F1249" i="8"/>
  <c r="F1549" i="8"/>
  <c r="F1111" i="8"/>
  <c r="F1458" i="8"/>
  <c r="F1520" i="8"/>
  <c r="F1335" i="8"/>
  <c r="F1570" i="8"/>
  <c r="F1317" i="8"/>
  <c r="F2504" i="8"/>
  <c r="F1784" i="8"/>
  <c r="F1598" i="8"/>
  <c r="F1854" i="8"/>
  <c r="F1571" i="8"/>
  <c r="F1827" i="8"/>
  <c r="F2040" i="8"/>
  <c r="F2366" i="8"/>
  <c r="F1891" i="8"/>
  <c r="F2458" i="8"/>
  <c r="F2545" i="8"/>
  <c r="F2197" i="8"/>
  <c r="F2325" i="8"/>
  <c r="F2006" i="8"/>
  <c r="F2148" i="8"/>
  <c r="F2403" i="8"/>
  <c r="F2183" i="8"/>
  <c r="F2437" i="8"/>
  <c r="F2503" i="8"/>
  <c r="K2503" i="8" s="1"/>
  <c r="F2622" i="8"/>
  <c r="F2709" i="8"/>
  <c r="F2668" i="8"/>
  <c r="F2657" i="8"/>
  <c r="F2723" i="8"/>
  <c r="F2757" i="8"/>
  <c r="F625" i="8"/>
  <c r="F357" i="8"/>
  <c r="F1118" i="8"/>
  <c r="F190" i="8"/>
  <c r="F670" i="8"/>
  <c r="F675" i="8"/>
  <c r="F1305" i="8"/>
  <c r="F769" i="8"/>
  <c r="F483" i="8"/>
  <c r="F1160" i="8"/>
  <c r="F2320" i="8"/>
  <c r="F2463" i="8"/>
  <c r="F2804" i="8"/>
  <c r="F546" i="8"/>
  <c r="F700" i="8"/>
  <c r="F1721" i="8"/>
  <c r="F1967" i="8"/>
  <c r="F2200" i="8"/>
  <c r="F2203" i="8"/>
  <c r="F2258" i="8"/>
  <c r="F2553" i="8"/>
  <c r="K2553" i="8" s="1"/>
  <c r="F2565" i="8"/>
  <c r="F2625" i="8"/>
  <c r="K2625" i="8" s="1"/>
  <c r="F2688" i="8"/>
  <c r="F2827" i="8"/>
  <c r="F657" i="8"/>
  <c r="F348" i="8"/>
  <c r="K348" i="8" s="1"/>
  <c r="F92" i="8"/>
  <c r="F488" i="8"/>
  <c r="F147" i="8"/>
  <c r="F580" i="8"/>
  <c r="F836" i="8"/>
  <c r="F995" i="8"/>
  <c r="F1256" i="8"/>
  <c r="F1230" i="8"/>
  <c r="F1048" i="8"/>
  <c r="F1087" i="8"/>
  <c r="F1647" i="8"/>
  <c r="F1286" i="8"/>
  <c r="F1543" i="8"/>
  <c r="F1315" i="8"/>
  <c r="F1663" i="8"/>
  <c r="F1665" i="8"/>
  <c r="F2050" i="8"/>
  <c r="F1574" i="8"/>
  <c r="F1748" i="8"/>
  <c r="F1547" i="8"/>
  <c r="F2028" i="8"/>
  <c r="F1972" i="8"/>
  <c r="F2144" i="8"/>
  <c r="F2407" i="8"/>
  <c r="F2439" i="8"/>
  <c r="F1982" i="8"/>
  <c r="F2211" i="8"/>
  <c r="K2211" i="8" s="1"/>
  <c r="F2266" i="8"/>
  <c r="F2417" i="8"/>
  <c r="F2562" i="8"/>
  <c r="F2578" i="8"/>
  <c r="F2655" i="8"/>
  <c r="F2644" i="8"/>
  <c r="F2696" i="8"/>
  <c r="F2729" i="8"/>
  <c r="F2835" i="8"/>
  <c r="K2835" i="8" s="1"/>
  <c r="F642" i="8"/>
  <c r="F340" i="8"/>
  <c r="F84" i="8"/>
  <c r="F99" i="8"/>
  <c r="F692" i="8"/>
  <c r="K692" i="8" s="1"/>
  <c r="F1107" i="8"/>
  <c r="K1107" i="8" s="1"/>
  <c r="F1096" i="8"/>
  <c r="F1628" i="8"/>
  <c r="F1622" i="8"/>
  <c r="F828" i="8"/>
  <c r="F1115" i="8"/>
  <c r="F1168" i="8"/>
  <c r="F1556" i="8"/>
  <c r="F1470" i="8"/>
  <c r="F1307" i="8"/>
  <c r="K1307" i="8" s="1"/>
  <c r="F1003" i="8"/>
  <c r="F1934" i="8"/>
  <c r="F2216" i="8"/>
  <c r="F2274" i="8"/>
  <c r="F2487" i="8"/>
  <c r="F2801" i="8"/>
  <c r="F632" i="8"/>
  <c r="F332" i="8"/>
  <c r="F76" i="8"/>
  <c r="F472" i="8"/>
  <c r="F387" i="8"/>
  <c r="K387" i="8" s="1"/>
  <c r="F596" i="8"/>
  <c r="F852" i="8"/>
  <c r="F579" i="8"/>
  <c r="F1011" i="8"/>
  <c r="F1268" i="8"/>
  <c r="K1268" i="8" s="1"/>
  <c r="F1246" i="8"/>
  <c r="K1246" i="8" s="1"/>
  <c r="F1064" i="8"/>
  <c r="F1529" i="8"/>
  <c r="F1302" i="8"/>
  <c r="F1553" i="8"/>
  <c r="F1331" i="8"/>
  <c r="F1681" i="8"/>
  <c r="F1764" i="8"/>
  <c r="F2036" i="8"/>
  <c r="F1994" i="8"/>
  <c r="F1883" i="8"/>
  <c r="F2160" i="8"/>
  <c r="F2541" i="8"/>
  <c r="F2393" i="8"/>
  <c r="F2227" i="8"/>
  <c r="F2282" i="8"/>
  <c r="F2433" i="8"/>
  <c r="F2575" i="8"/>
  <c r="F2851" i="8"/>
  <c r="F610" i="8"/>
  <c r="F324" i="8"/>
  <c r="F68" i="8"/>
  <c r="F713" i="8"/>
  <c r="F1796" i="8"/>
  <c r="F2192" i="8"/>
  <c r="F2067" i="8"/>
  <c r="F2430" i="8"/>
  <c r="F292" i="8"/>
  <c r="K292" i="8" s="1"/>
  <c r="F304" i="8"/>
  <c r="F1040" i="8"/>
  <c r="F2264" i="8"/>
  <c r="F2280" i="8"/>
  <c r="F604" i="8"/>
  <c r="F860" i="8"/>
  <c r="F843" i="8"/>
  <c r="F1019" i="8"/>
  <c r="F1072" i="8"/>
  <c r="F1679" i="8"/>
  <c r="F1310" i="8"/>
  <c r="F1655" i="8"/>
  <c r="K1655" i="8" s="1"/>
  <c r="F1339" i="8"/>
  <c r="F1695" i="8"/>
  <c r="F1689" i="8"/>
  <c r="F1772" i="8"/>
  <c r="K1772" i="8" s="1"/>
  <c r="F1999" i="8"/>
  <c r="F2168" i="8"/>
  <c r="F2235" i="8"/>
  <c r="F2605" i="8"/>
  <c r="F2290" i="8"/>
  <c r="F2591" i="8"/>
  <c r="F2594" i="8"/>
  <c r="F2650" i="8"/>
  <c r="F2751" i="8"/>
  <c r="F2758" i="8"/>
  <c r="K2758" i="8" s="1"/>
  <c r="F600" i="8"/>
  <c r="F316" i="8"/>
  <c r="F60" i="8"/>
  <c r="K60" i="8" s="1"/>
  <c r="F2026" i="8"/>
  <c r="F163" i="8"/>
  <c r="F1101" i="8"/>
  <c r="F704" i="8"/>
  <c r="F1007" i="8"/>
  <c r="F2254" i="8"/>
  <c r="F1993" i="8"/>
  <c r="F2108" i="8"/>
  <c r="F2494" i="8"/>
  <c r="F2824" i="8"/>
  <c r="F1320" i="8"/>
  <c r="F539" i="8"/>
  <c r="F1538" i="8"/>
  <c r="F1752" i="8"/>
  <c r="F1603" i="8"/>
  <c r="F1859" i="8"/>
  <c r="F2056" i="8"/>
  <c r="F2037" i="8"/>
  <c r="F2627" i="8"/>
  <c r="F2213" i="8"/>
  <c r="F2341" i="8"/>
  <c r="F2038" i="8"/>
  <c r="F2180" i="8"/>
  <c r="F2453" i="8"/>
  <c r="F2215" i="8"/>
  <c r="F2457" i="8"/>
  <c r="F2535" i="8"/>
  <c r="F2701" i="8"/>
  <c r="F2776" i="8"/>
  <c r="F2700" i="8"/>
  <c r="F2682" i="8"/>
  <c r="F2689" i="8"/>
  <c r="F2799" i="8"/>
  <c r="K2799" i="8" s="1"/>
  <c r="F2791" i="8"/>
  <c r="F2789" i="8"/>
  <c r="F1061" i="8"/>
  <c r="F517" i="8"/>
  <c r="F261" i="8"/>
  <c r="F222" i="8"/>
  <c r="F933" i="8"/>
  <c r="K933" i="8" s="1"/>
  <c r="F168" i="8"/>
  <c r="F622" i="8"/>
  <c r="F339" i="8"/>
  <c r="F83" i="8"/>
  <c r="F878" i="8"/>
  <c r="F637" i="8"/>
  <c r="F893" i="8"/>
  <c r="F883" i="8"/>
  <c r="F720" i="8"/>
  <c r="F1212" i="8"/>
  <c r="F1108" i="8"/>
  <c r="F1730" i="8"/>
  <c r="F1321" i="8"/>
  <c r="F1034" i="8"/>
  <c r="F1361" i="8"/>
  <c r="F1698" i="8"/>
  <c r="F1375" i="8"/>
  <c r="F1738" i="8"/>
  <c r="F1357" i="8"/>
  <c r="F1714" i="8"/>
  <c r="F1754" i="8"/>
  <c r="F1568" i="8"/>
  <c r="F1824" i="8"/>
  <c r="F1638" i="8"/>
  <c r="F1889" i="8"/>
  <c r="F1611" i="8"/>
  <c r="F1867" i="8"/>
  <c r="F1925" i="8"/>
  <c r="F2045" i="8"/>
  <c r="F1931" i="8"/>
  <c r="F2637" i="8"/>
  <c r="F2217" i="8"/>
  <c r="F2345" i="8"/>
  <c r="F2046" i="8"/>
  <c r="F2188" i="8"/>
  <c r="F2485" i="8"/>
  <c r="F2074" i="8"/>
  <c r="F2223" i="8"/>
  <c r="F2482" i="8"/>
  <c r="F2544" i="8"/>
  <c r="F2654" i="8"/>
  <c r="F2616" i="8"/>
  <c r="F2725" i="8"/>
  <c r="F2778" i="8"/>
  <c r="F2715" i="8"/>
  <c r="F2690" i="8"/>
  <c r="F2697" i="8"/>
  <c r="K2697" i="8" s="1"/>
  <c r="F2734" i="8"/>
  <c r="F2797" i="8"/>
  <c r="F969" i="8"/>
  <c r="F509" i="8"/>
  <c r="F253" i="8"/>
  <c r="F422" i="8"/>
  <c r="F278" i="8"/>
  <c r="F248" i="8"/>
  <c r="F1137" i="8"/>
  <c r="F1442" i="8"/>
  <c r="F1359" i="8"/>
  <c r="F1405" i="8"/>
  <c r="K1405" i="8" s="1"/>
  <c r="F2172" i="8"/>
  <c r="F2781" i="8"/>
  <c r="F141" i="8"/>
  <c r="F294" i="8"/>
  <c r="F751" i="8"/>
  <c r="F565" i="8"/>
  <c r="F555" i="8"/>
  <c r="F908" i="8"/>
  <c r="F898" i="8"/>
  <c r="F1303" i="8"/>
  <c r="F1221" i="8"/>
  <c r="F1658" i="8"/>
  <c r="F1566" i="8"/>
  <c r="F203" i="8"/>
  <c r="K203" i="8" s="1"/>
  <c r="F1158" i="8"/>
  <c r="F1052" i="8"/>
  <c r="F1394" i="8"/>
  <c r="F1645" i="8"/>
  <c r="F1774" i="8"/>
  <c r="F1747" i="8"/>
  <c r="F1953" i="8"/>
  <c r="F2381" i="8"/>
  <c r="F2167" i="8"/>
  <c r="F2454" i="8"/>
  <c r="F2652" i="8"/>
  <c r="F1402" i="8"/>
  <c r="F309" i="8"/>
  <c r="F1188" i="8"/>
  <c r="F206" i="8"/>
  <c r="F152" i="8"/>
  <c r="F607" i="8"/>
  <c r="F67" i="8"/>
  <c r="F894" i="8"/>
  <c r="F653" i="8"/>
  <c r="F912" i="8"/>
  <c r="F904" i="8"/>
  <c r="F736" i="8"/>
  <c r="F1124" i="8"/>
  <c r="F1789" i="8"/>
  <c r="F1337" i="8"/>
  <c r="F1050" i="8"/>
  <c r="F1393" i="8"/>
  <c r="F1757" i="8"/>
  <c r="F1167" i="8"/>
  <c r="F1391" i="8"/>
  <c r="F1765" i="8"/>
  <c r="F1373" i="8"/>
  <c r="F1741" i="8"/>
  <c r="F1395" i="8"/>
  <c r="F1781" i="8"/>
  <c r="F1584" i="8"/>
  <c r="F1840" i="8"/>
  <c r="F1654" i="8"/>
  <c r="F1904" i="8"/>
  <c r="F1627" i="8"/>
  <c r="F1880" i="8"/>
  <c r="F2061" i="8"/>
  <c r="F1947" i="8"/>
  <c r="F1961" i="8"/>
  <c r="F2225" i="8"/>
  <c r="F2353" i="8"/>
  <c r="K2353" i="8" s="1"/>
  <c r="F2071" i="8"/>
  <c r="F2204" i="8"/>
  <c r="F2536" i="8"/>
  <c r="F2239" i="8"/>
  <c r="F2515" i="8"/>
  <c r="F2558" i="8"/>
  <c r="F2815" i="8"/>
  <c r="F2783" i="8"/>
  <c r="K2783" i="8" s="1"/>
  <c r="F2704" i="8"/>
  <c r="F2736" i="8"/>
  <c r="F2831" i="8"/>
  <c r="F2813" i="8"/>
  <c r="F559" i="8"/>
  <c r="F301" i="8"/>
  <c r="F77" i="8"/>
  <c r="F586" i="8"/>
  <c r="F446" i="8"/>
  <c r="F318" i="8"/>
  <c r="F685" i="8"/>
  <c r="F903" i="8"/>
  <c r="F1723" i="8"/>
  <c r="F2391" i="8"/>
  <c r="K2391" i="8" s="1"/>
  <c r="F2685" i="8"/>
  <c r="F2718" i="8"/>
  <c r="F706" i="8"/>
  <c r="F475" i="8"/>
  <c r="F1725" i="8"/>
  <c r="F1693" i="8"/>
  <c r="F1560" i="8"/>
  <c r="F139" i="8"/>
  <c r="F1116" i="8"/>
  <c r="F1319" i="8"/>
  <c r="F1901" i="8"/>
  <c r="K1901" i="8" s="1"/>
  <c r="F1898" i="8"/>
  <c r="F2077" i="8"/>
  <c r="F2488" i="8"/>
  <c r="F2731" i="8"/>
  <c r="K2731" i="8" s="1"/>
  <c r="F2740" i="8"/>
  <c r="F251" i="8"/>
  <c r="F597" i="8"/>
  <c r="K597" i="8" s="1"/>
  <c r="F917" i="8"/>
  <c r="F651" i="8"/>
  <c r="F909" i="8"/>
  <c r="K909" i="8" s="1"/>
  <c r="F744" i="8"/>
  <c r="F1434" i="8"/>
  <c r="F1132" i="8"/>
  <c r="F1794" i="8"/>
  <c r="F1346" i="8"/>
  <c r="F1058" i="8"/>
  <c r="F1762" i="8"/>
  <c r="F1171" i="8"/>
  <c r="F1605" i="8"/>
  <c r="F1399" i="8"/>
  <c r="F1770" i="8"/>
  <c r="F1618" i="8"/>
  <c r="F1381" i="8"/>
  <c r="F1746" i="8"/>
  <c r="F1403" i="8"/>
  <c r="F1786" i="8"/>
  <c r="F1592" i="8"/>
  <c r="F1848" i="8"/>
  <c r="F1662" i="8"/>
  <c r="F1984" i="8"/>
  <c r="F1635" i="8"/>
  <c r="F1895" i="8"/>
  <c r="F2088" i="8"/>
  <c r="F2078" i="8"/>
  <c r="F1955" i="8"/>
  <c r="F1969" i="8"/>
  <c r="F2229" i="8"/>
  <c r="F2357" i="8"/>
  <c r="F2081" i="8"/>
  <c r="K2081" i="8" s="1"/>
  <c r="F2212" i="8"/>
  <c r="K2212" i="8" s="1"/>
  <c r="F2595" i="8"/>
  <c r="F2098" i="8"/>
  <c r="F2247" i="8"/>
  <c r="K2247" i="8" s="1"/>
  <c r="F2518" i="8"/>
  <c r="K2518" i="8" s="1"/>
  <c r="F2567" i="8"/>
  <c r="F2406" i="8"/>
  <c r="F2632" i="8"/>
  <c r="F2820" i="8"/>
  <c r="F2857" i="8"/>
  <c r="F2739" i="8"/>
  <c r="K2739" i="8" s="1"/>
  <c r="F2768" i="8"/>
  <c r="F2821" i="8"/>
  <c r="F1514" i="8"/>
  <c r="F1296" i="8"/>
  <c r="F376" i="8"/>
  <c r="F1176" i="8"/>
  <c r="F1884" i="8"/>
  <c r="F1668" i="8"/>
  <c r="F1911" i="8"/>
  <c r="F2314" i="8"/>
  <c r="F228" i="8"/>
  <c r="F747" i="8"/>
  <c r="F1484" i="8"/>
  <c r="F1676" i="8"/>
  <c r="F1916" i="8"/>
  <c r="F1923" i="8"/>
  <c r="F2023" i="8"/>
  <c r="F2267" i="8"/>
  <c r="F2066" i="8"/>
  <c r="F2322" i="8"/>
  <c r="F2648" i="8"/>
  <c r="F2613" i="8"/>
  <c r="F2726" i="8"/>
  <c r="F2790" i="8"/>
  <c r="F540" i="8"/>
  <c r="F284" i="8"/>
  <c r="F809" i="8"/>
  <c r="F424" i="8"/>
  <c r="F644" i="8"/>
  <c r="F897" i="8"/>
  <c r="K897" i="8" s="1"/>
  <c r="F627" i="8"/>
  <c r="K627" i="8" s="1"/>
  <c r="F1059" i="8"/>
  <c r="F1112" i="8"/>
  <c r="F1151" i="8"/>
  <c r="F1567" i="8"/>
  <c r="F1561" i="8"/>
  <c r="F1350" i="8"/>
  <c r="F1604" i="8"/>
  <c r="F1379" i="8"/>
  <c r="F1729" i="8"/>
  <c r="F1812" i="8"/>
  <c r="F2060" i="8"/>
  <c r="F2208" i="8"/>
  <c r="F2031" i="8"/>
  <c r="F2275" i="8"/>
  <c r="F2330" i="8"/>
  <c r="F2809" i="8"/>
  <c r="F2796" i="8"/>
  <c r="F2798" i="8"/>
  <c r="F532" i="8"/>
  <c r="F276" i="8"/>
  <c r="F1276" i="8"/>
  <c r="F550" i="8"/>
  <c r="F960" i="8"/>
  <c r="F884" i="8"/>
  <c r="F1639" i="8"/>
  <c r="F1713" i="8"/>
  <c r="F2119" i="8"/>
  <c r="F2063" i="8"/>
  <c r="F2384" i="8"/>
  <c r="F2250" i="8"/>
  <c r="F2557" i="8"/>
  <c r="F2680" i="8"/>
  <c r="F420" i="8"/>
  <c r="F1831" i="8"/>
  <c r="F544" i="8"/>
  <c r="F827" i="8"/>
  <c r="F1131" i="8"/>
  <c r="F992" i="8"/>
  <c r="F1743" i="8"/>
  <c r="F1865" i="8"/>
  <c r="F1906" i="8"/>
  <c r="F2155" i="8"/>
  <c r="F2716" i="8"/>
  <c r="F524" i="8"/>
  <c r="F268" i="8"/>
  <c r="F572" i="8"/>
  <c r="F865" i="8"/>
  <c r="F408" i="8"/>
  <c r="F323" i="8"/>
  <c r="F660" i="8"/>
  <c r="F929" i="8"/>
  <c r="F643" i="8"/>
  <c r="F1372" i="8"/>
  <c r="F1075" i="8"/>
  <c r="F1128" i="8"/>
  <c r="K1128" i="8" s="1"/>
  <c r="F1601" i="8"/>
  <c r="F1583" i="8"/>
  <c r="F1366" i="8"/>
  <c r="F1612" i="8"/>
  <c r="F1745" i="8"/>
  <c r="F1828" i="8"/>
  <c r="F2073" i="8"/>
  <c r="F1943" i="8"/>
  <c r="F2224" i="8"/>
  <c r="F2047" i="8"/>
  <c r="F2291" i="8"/>
  <c r="F2090" i="8"/>
  <c r="F2346" i="8"/>
  <c r="F2398" i="8"/>
  <c r="F2629" i="8"/>
  <c r="F2435" i="8"/>
  <c r="K2435" i="8" s="1"/>
  <c r="F2749" i="8"/>
  <c r="F2814" i="8"/>
  <c r="F516" i="8"/>
  <c r="F260" i="8"/>
  <c r="F1316" i="8"/>
  <c r="F312" i="8"/>
  <c r="F1032" i="8"/>
  <c r="F2395" i="8"/>
  <c r="F1777" i="8"/>
  <c r="F2122" i="8"/>
  <c r="F892" i="8"/>
  <c r="F1342" i="8"/>
  <c r="F352" i="8"/>
  <c r="F780" i="8"/>
  <c r="F1516" i="8"/>
  <c r="K1516" i="8" s="1"/>
  <c r="F1719" i="8"/>
  <c r="F2091" i="8"/>
  <c r="F400" i="8"/>
  <c r="F668" i="8"/>
  <c r="K668" i="8" s="1"/>
  <c r="F951" i="8"/>
  <c r="K951" i="8" s="1"/>
  <c r="F1083" i="8"/>
  <c r="F1420" i="8"/>
  <c r="F1136" i="8"/>
  <c r="F1588" i="8"/>
  <c r="F1374" i="8"/>
  <c r="F1753" i="8"/>
  <c r="F1836" i="8"/>
  <c r="F1948" i="8"/>
  <c r="K1948" i="8" s="1"/>
  <c r="F2232" i="8"/>
  <c r="F2055" i="8"/>
  <c r="F2299" i="8"/>
  <c r="F2354" i="8"/>
  <c r="F2443" i="8"/>
  <c r="F2711" i="8"/>
  <c r="F2822" i="8"/>
  <c r="F508" i="8"/>
  <c r="F252" i="8"/>
  <c r="K252" i="8" s="1"/>
  <c r="F556" i="8"/>
  <c r="F1214" i="8"/>
  <c r="F756" i="8"/>
  <c r="F1526" i="8"/>
  <c r="F1986" i="8"/>
  <c r="F1962" i="8"/>
  <c r="F2492" i="8"/>
  <c r="F1868" i="8"/>
  <c r="F2097" i="8"/>
  <c r="F2096" i="8"/>
  <c r="F2411" i="8"/>
  <c r="F2075" i="8"/>
  <c r="F2331" i="8"/>
  <c r="F2386" i="8"/>
  <c r="F2436" i="8"/>
  <c r="F2730" i="8"/>
  <c r="F2772" i="8"/>
  <c r="K2772" i="8" s="1"/>
  <c r="F2854" i="8"/>
  <c r="F476" i="8"/>
  <c r="F220" i="8"/>
  <c r="F705" i="8"/>
  <c r="F976" i="8"/>
  <c r="F708" i="8"/>
  <c r="F1123" i="8"/>
  <c r="F1178" i="8"/>
  <c r="F1216" i="8"/>
  <c r="F1414" i="8"/>
  <c r="F1443" i="8"/>
  <c r="F1793" i="8"/>
  <c r="F1892" i="8"/>
  <c r="F1876" i="8"/>
  <c r="F2105" i="8"/>
  <c r="F2272" i="8"/>
  <c r="F2009" i="8"/>
  <c r="F2083" i="8"/>
  <c r="F2339" i="8"/>
  <c r="F2138" i="8"/>
  <c r="F2399" i="8"/>
  <c r="K2399" i="8" s="1"/>
  <c r="F2618" i="8"/>
  <c r="F2444" i="8"/>
  <c r="F2516" i="8"/>
  <c r="F2695" i="8"/>
  <c r="F468" i="8"/>
  <c r="F212" i="8"/>
  <c r="F649" i="8"/>
  <c r="F611" i="8"/>
  <c r="F1687" i="8"/>
  <c r="F1860" i="8"/>
  <c r="F2467" i="8"/>
  <c r="F2713" i="8"/>
  <c r="F2819" i="8"/>
  <c r="F164" i="8"/>
  <c r="F737" i="8"/>
  <c r="F683" i="8"/>
  <c r="F1203" i="8"/>
  <c r="F1804" i="8"/>
  <c r="F716" i="8"/>
  <c r="F1380" i="8"/>
  <c r="F1535" i="8"/>
  <c r="F1194" i="8"/>
  <c r="F1358" i="8"/>
  <c r="F1323" i="8"/>
  <c r="F1692" i="8"/>
  <c r="K1692" i="8" s="1"/>
  <c r="F2347" i="8"/>
  <c r="K2347" i="8" s="1"/>
  <c r="F2626" i="8"/>
  <c r="F460" i="8"/>
  <c r="F204" i="8"/>
  <c r="F648" i="8"/>
  <c r="F344" i="8"/>
  <c r="F1190" i="8"/>
  <c r="F515" i="8"/>
  <c r="F724" i="8"/>
  <c r="F1174" i="8"/>
  <c r="F1139" i="8"/>
  <c r="F1545" i="8"/>
  <c r="F1210" i="8"/>
  <c r="F975" i="8"/>
  <c r="F1232" i="8"/>
  <c r="F1839" i="8"/>
  <c r="F1430" i="8"/>
  <c r="F1181" i="8"/>
  <c r="F1815" i="8"/>
  <c r="F1855" i="8"/>
  <c r="F1809" i="8"/>
  <c r="F1928" i="8"/>
  <c r="F1636" i="8"/>
  <c r="K1636" i="8" s="1"/>
  <c r="F1900" i="8"/>
  <c r="F2288" i="8"/>
  <c r="F2128" i="8"/>
  <c r="K2128" i="8" s="1"/>
  <c r="F2099" i="8"/>
  <c r="F2355" i="8"/>
  <c r="F2154" i="8"/>
  <c r="F2415" i="8"/>
  <c r="F2642" i="8"/>
  <c r="F2460" i="8"/>
  <c r="F2499" i="8"/>
  <c r="F2532" i="8"/>
  <c r="F452" i="8"/>
  <c r="F196" i="8"/>
  <c r="F1213" i="8"/>
  <c r="F811" i="8"/>
  <c r="F1179" i="8"/>
  <c r="F2010" i="8"/>
  <c r="K2010" i="8" s="1"/>
  <c r="F1946" i="8"/>
  <c r="F1396" i="8"/>
  <c r="F2412" i="8"/>
  <c r="F2656" i="8"/>
  <c r="F2806" i="8"/>
  <c r="F732" i="8"/>
  <c r="F715" i="8"/>
  <c r="F2573" i="8"/>
  <c r="F1147" i="8"/>
  <c r="F1569" i="8"/>
  <c r="F1532" i="8"/>
  <c r="K1532" i="8" s="1"/>
  <c r="F1226" i="8"/>
  <c r="F1438" i="8"/>
  <c r="F2018" i="8"/>
  <c r="K2018" i="8" s="1"/>
  <c r="F1817" i="8"/>
  <c r="K1817" i="8" s="1"/>
  <c r="F1644" i="8"/>
  <c r="F2586" i="8"/>
  <c r="F2296" i="8"/>
  <c r="F2107" i="8"/>
  <c r="K2107" i="8" s="1"/>
  <c r="F2363" i="8"/>
  <c r="F2162" i="8"/>
  <c r="F2468" i="8"/>
  <c r="F2743" i="8"/>
  <c r="F444" i="8"/>
  <c r="F188" i="8"/>
  <c r="F681" i="8"/>
  <c r="F440" i="8"/>
  <c r="F734" i="8"/>
  <c r="F2364" i="8"/>
  <c r="F2400" i="8"/>
  <c r="F461" i="8"/>
  <c r="F913" i="8"/>
  <c r="F1424" i="8"/>
  <c r="F2001" i="8"/>
  <c r="F2687" i="8"/>
  <c r="F896" i="8"/>
  <c r="F1468" i="8"/>
  <c r="F360" i="8"/>
  <c r="F874" i="8"/>
  <c r="F686" i="8"/>
  <c r="F1013" i="8"/>
  <c r="K1013" i="8" s="1"/>
  <c r="F848" i="8"/>
  <c r="F1922" i="8"/>
  <c r="F1192" i="8"/>
  <c r="F1421" i="8"/>
  <c r="F1684" i="8"/>
  <c r="F1675" i="8"/>
  <c r="F1917" i="8"/>
  <c r="F2446" i="8"/>
  <c r="F2708" i="8"/>
  <c r="F881" i="8"/>
  <c r="F291" i="8"/>
  <c r="F1270" i="8"/>
  <c r="F1427" i="8"/>
  <c r="F2692" i="8"/>
  <c r="F834" i="8"/>
  <c r="F636" i="8"/>
  <c r="F1100" i="8"/>
  <c r="K1100" i="8" s="1"/>
  <c r="F1785" i="8"/>
  <c r="K1785" i="8" s="1"/>
  <c r="F224" i="8"/>
  <c r="F1377" i="8"/>
  <c r="F1255" i="8"/>
  <c r="F1832" i="8"/>
  <c r="F2424" i="8"/>
  <c r="F140" i="8"/>
  <c r="F745" i="8"/>
  <c r="K745" i="8" s="1"/>
  <c r="F1401" i="8"/>
  <c r="F1448" i="8"/>
  <c r="F2094" i="8"/>
  <c r="F2425" i="8"/>
  <c r="F2693" i="8"/>
  <c r="F2596" i="8"/>
  <c r="F493" i="8"/>
  <c r="F173" i="8"/>
  <c r="F414" i="8"/>
  <c r="F198" i="8"/>
  <c r="F1273" i="8"/>
  <c r="F1416" i="8"/>
  <c r="F1285" i="8"/>
  <c r="F1609" i="8"/>
  <c r="F710" i="8"/>
  <c r="F789" i="8"/>
  <c r="F808" i="8"/>
  <c r="F1004" i="8"/>
  <c r="F1445" i="8"/>
  <c r="F1726" i="8"/>
  <c r="F1708" i="8"/>
  <c r="F2002" i="8"/>
  <c r="F2085" i="8"/>
  <c r="F2702" i="8"/>
  <c r="F485" i="8"/>
  <c r="F557" i="8"/>
  <c r="F1277" i="8"/>
  <c r="F2029" i="8"/>
  <c r="F1966" i="8"/>
  <c r="F2833" i="8"/>
  <c r="K2833" i="8" s="1"/>
  <c r="F2826" i="8"/>
  <c r="F1086" i="8"/>
  <c r="F678" i="8"/>
  <c r="F1474" i="8"/>
  <c r="F1360" i="8"/>
  <c r="F1565" i="8"/>
  <c r="F1886" i="8"/>
  <c r="F719" i="8"/>
  <c r="F837" i="8"/>
  <c r="F664" i="8"/>
  <c r="K664" i="8" s="1"/>
  <c r="F1169" i="8"/>
  <c r="F1578" i="8"/>
  <c r="F1429" i="8"/>
  <c r="F1640" i="8"/>
  <c r="F1875" i="8"/>
  <c r="F2429" i="8"/>
  <c r="K2429" i="8" s="1"/>
  <c r="F2260" i="8"/>
  <c r="F2420" i="8"/>
  <c r="F2524" i="8"/>
  <c r="F2836" i="8"/>
  <c r="F123" i="8"/>
  <c r="F782" i="8"/>
  <c r="F880" i="8"/>
  <c r="K880" i="8" s="1"/>
  <c r="F1130" i="8"/>
  <c r="F1433" i="8"/>
  <c r="F1314" i="8"/>
  <c r="F1464" i="8"/>
  <c r="K1464" i="8" s="1"/>
  <c r="F1279" i="8"/>
  <c r="F1541" i="8"/>
  <c r="F1951" i="8"/>
  <c r="F1517" i="8"/>
  <c r="F1589" i="8"/>
  <c r="F1728" i="8"/>
  <c r="F1542" i="8"/>
  <c r="F1798" i="8"/>
  <c r="F2206" i="8"/>
  <c r="F1771" i="8"/>
  <c r="F1949" i="8"/>
  <c r="F1938" i="8"/>
  <c r="F2121" i="8"/>
  <c r="F2102" i="8"/>
  <c r="F2109" i="8"/>
  <c r="F2169" i="8"/>
  <c r="F2297" i="8"/>
  <c r="F2092" i="8"/>
  <c r="K2092" i="8" s="1"/>
  <c r="F2348" i="8"/>
  <c r="F2466" i="8"/>
  <c r="F2841" i="8"/>
  <c r="F2383" i="8"/>
  <c r="F2448" i="8"/>
  <c r="F2543" i="8"/>
  <c r="F2542" i="8"/>
  <c r="K2542" i="8" s="1"/>
  <c r="F2601" i="8"/>
  <c r="F2664" i="8"/>
  <c r="F2803" i="8"/>
  <c r="F615" i="8"/>
  <c r="F349" i="8"/>
  <c r="F101" i="8"/>
  <c r="F650" i="8"/>
  <c r="F470" i="8"/>
  <c r="F342" i="8"/>
  <c r="F118" i="8"/>
  <c r="F813" i="8"/>
  <c r="K813" i="8" s="1"/>
  <c r="F1109" i="8"/>
  <c r="F1808" i="8"/>
  <c r="F1992" i="8"/>
  <c r="F2531" i="8"/>
  <c r="F2481" i="8"/>
  <c r="F2579" i="8"/>
  <c r="F2770" i="8"/>
  <c r="F333" i="8"/>
  <c r="F166" i="8"/>
  <c r="F879" i="8"/>
  <c r="F742" i="8"/>
  <c r="F1594" i="8"/>
  <c r="F1006" i="8"/>
  <c r="F1164" i="8"/>
  <c r="F962" i="8"/>
  <c r="F1239" i="8"/>
  <c r="F1879" i="8"/>
  <c r="F1878" i="8"/>
  <c r="F459" i="8"/>
  <c r="F581" i="8"/>
  <c r="K581" i="8" s="1"/>
  <c r="F728" i="8"/>
  <c r="F1106" i="8"/>
  <c r="F1031" i="8"/>
  <c r="F1191" i="8"/>
  <c r="F1810" i="8"/>
  <c r="F1710" i="8"/>
  <c r="F1683" i="8"/>
  <c r="F2120" i="8"/>
  <c r="F2285" i="8"/>
  <c r="F2324" i="8"/>
  <c r="F2639" i="8"/>
  <c r="F2651" i="8"/>
  <c r="K2651" i="8" s="1"/>
  <c r="F379" i="8"/>
  <c r="F774" i="8"/>
  <c r="F264" i="8"/>
  <c r="F810" i="8"/>
  <c r="F307" i="8"/>
  <c r="F718" i="8"/>
  <c r="F1505" i="8"/>
  <c r="F934" i="8"/>
  <c r="F926" i="8"/>
  <c r="F816" i="8"/>
  <c r="F1076" i="8"/>
  <c r="F1586" i="8"/>
  <c r="F299" i="8"/>
  <c r="F662" i="8"/>
  <c r="F937" i="8"/>
  <c r="F677" i="8"/>
  <c r="F944" i="8"/>
  <c r="F1025" i="8"/>
  <c r="F760" i="8"/>
  <c r="F1148" i="8"/>
  <c r="K1148" i="8" s="1"/>
  <c r="F1853" i="8"/>
  <c r="F1410" i="8"/>
  <c r="F1074" i="8"/>
  <c r="F1821" i="8"/>
  <c r="F1187" i="8"/>
  <c r="F1344" i="8"/>
  <c r="F1881" i="8"/>
  <c r="F1415" i="8"/>
  <c r="F1797" i="8"/>
  <c r="F1626" i="8"/>
  <c r="F1397" i="8"/>
  <c r="F1773" i="8"/>
  <c r="K1773" i="8" s="1"/>
  <c r="F1419" i="8"/>
  <c r="F1813" i="8"/>
  <c r="F1608" i="8"/>
  <c r="F1864" i="8"/>
  <c r="F1678" i="8"/>
  <c r="F1651" i="8"/>
  <c r="F1919" i="8"/>
  <c r="F2214" i="8"/>
  <c r="F1960" i="8"/>
  <c r="F2158" i="8"/>
  <c r="F1971" i="8"/>
  <c r="F1985" i="8"/>
  <c r="F2069" i="8"/>
  <c r="K2069" i="8" s="1"/>
  <c r="F2237" i="8"/>
  <c r="F2365" i="8"/>
  <c r="F2113" i="8"/>
  <c r="K2113" i="8" s="1"/>
  <c r="F2228" i="8"/>
  <c r="F2263" i="8"/>
  <c r="F2554" i="8"/>
  <c r="F2598" i="8"/>
  <c r="F2422" i="8"/>
  <c r="F2678" i="8"/>
  <c r="F2717" i="8"/>
  <c r="F2754" i="8"/>
  <c r="F2800" i="8"/>
  <c r="F2837" i="8"/>
  <c r="F2818" i="8"/>
  <c r="F1336" i="8"/>
  <c r="K1336" i="8" s="1"/>
  <c r="F839" i="8"/>
  <c r="F469" i="8"/>
  <c r="F213" i="8"/>
  <c r="F238" i="8"/>
  <c r="F2005" i="8"/>
  <c r="F2245" i="8"/>
  <c r="F2559" i="8"/>
  <c r="F453" i="8"/>
  <c r="F1133" i="8"/>
  <c r="F931" i="8"/>
  <c r="F1503" i="8"/>
  <c r="K1503" i="8" s="1"/>
  <c r="F2142" i="8"/>
  <c r="F2249" i="8"/>
  <c r="F2483" i="8"/>
  <c r="F125" i="8"/>
  <c r="F390" i="8"/>
  <c r="F941" i="8"/>
  <c r="F2450" i="8"/>
  <c r="F1703" i="8"/>
  <c r="F925" i="8"/>
  <c r="F142" i="8"/>
  <c r="F2182" i="8"/>
  <c r="F2270" i="8"/>
  <c r="F2352" i="8"/>
  <c r="F2268" i="8"/>
  <c r="K2268" i="8" s="1"/>
  <c r="F2840" i="8"/>
  <c r="F1686" i="8"/>
  <c r="F2674" i="8"/>
  <c r="F1159" i="8"/>
  <c r="F2474" i="8"/>
  <c r="F1047" i="8"/>
  <c r="F1527" i="8"/>
  <c r="F1913" i="8"/>
  <c r="F2104" i="8"/>
  <c r="F1980" i="8"/>
  <c r="F2549" i="8"/>
  <c r="F595" i="8"/>
  <c r="F1080" i="8"/>
  <c r="F1347" i="8"/>
  <c r="K1347" i="8" s="1"/>
  <c r="F2014" i="8"/>
  <c r="K2014" i="8" s="1"/>
  <c r="F2243" i="8"/>
  <c r="F2298" i="8"/>
  <c r="F2607" i="8"/>
  <c r="F2665" i="8"/>
  <c r="F578" i="8"/>
  <c r="F1272" i="8"/>
  <c r="F1585" i="8"/>
  <c r="F764" i="8"/>
  <c r="K764" i="8" s="1"/>
  <c r="F923" i="8"/>
  <c r="F1657" i="8"/>
  <c r="F1388" i="8"/>
  <c r="F491" i="8"/>
  <c r="F1599" i="8"/>
  <c r="K1599" i="8" s="1"/>
  <c r="F1596" i="8"/>
  <c r="F1871" i="8"/>
  <c r="F1833" i="8"/>
  <c r="F1660" i="8"/>
  <c r="K1660" i="8" s="1"/>
  <c r="F2509" i="8"/>
  <c r="F2312" i="8"/>
  <c r="F2123" i="8"/>
  <c r="K2123" i="8" s="1"/>
  <c r="F2392" i="8"/>
  <c r="K2392" i="8" s="1"/>
  <c r="F2523" i="8"/>
  <c r="F2241" i="8"/>
  <c r="F462" i="8"/>
  <c r="F1477" i="8"/>
  <c r="F1970" i="8"/>
  <c r="F2051" i="8"/>
  <c r="F2244" i="8"/>
  <c r="F1121" i="8"/>
  <c r="F2020" i="8"/>
  <c r="F2733" i="8"/>
  <c r="F621" i="8"/>
  <c r="F1552" i="8"/>
  <c r="F1134" i="8"/>
  <c r="F2065" i="8"/>
  <c r="F2805" i="8"/>
  <c r="F1000" i="8"/>
  <c r="F1523" i="8"/>
  <c r="F1149" i="8"/>
  <c r="F1370" i="8"/>
  <c r="K1370" i="8" s="1"/>
  <c r="F1175" i="8"/>
  <c r="F796" i="8"/>
  <c r="F955" i="8"/>
  <c r="F1656" i="8"/>
  <c r="F2470" i="8"/>
  <c r="F1595" i="8"/>
  <c r="F2694" i="8"/>
  <c r="F75" i="8"/>
  <c r="F1910" i="8"/>
  <c r="F2253" i="8"/>
  <c r="K2253" i="8" s="1"/>
  <c r="F687" i="8"/>
  <c r="F1417" i="8"/>
  <c r="F1389" i="8"/>
  <c r="F1856" i="8"/>
  <c r="F2233" i="8"/>
  <c r="F2619" i="8"/>
  <c r="F2255" i="8"/>
  <c r="F2451" i="8"/>
  <c r="F2829" i="8"/>
  <c r="F1441" i="8"/>
  <c r="K1441" i="8" s="1"/>
  <c r="F221" i="8"/>
  <c r="F964" i="8"/>
  <c r="F1341" i="8"/>
  <c r="F1979" i="8"/>
  <c r="K1979" i="8" s="1"/>
  <c r="F2646" i="8"/>
  <c r="F368" i="8"/>
  <c r="F694" i="8"/>
  <c r="F1939" i="8"/>
  <c r="F2793" i="8"/>
  <c r="F499" i="8"/>
  <c r="F1204" i="8"/>
  <c r="F688" i="8"/>
  <c r="F192" i="8"/>
  <c r="F790" i="8"/>
  <c r="F1241" i="8"/>
  <c r="K1241" i="8" s="1"/>
  <c r="F888" i="8"/>
  <c r="F1201" i="8"/>
  <c r="F1472" i="8"/>
  <c r="F1525" i="8"/>
  <c r="F1736" i="8"/>
  <c r="F1957" i="8"/>
  <c r="F2173" i="8"/>
  <c r="F2100" i="8"/>
  <c r="F2135" i="8"/>
  <c r="F1018" i="8"/>
  <c r="K1018" i="8" s="1"/>
  <c r="F1480" i="8"/>
  <c r="K1480" i="8" s="1"/>
  <c r="F1851" i="8"/>
  <c r="F2846" i="8"/>
  <c r="F2342" i="8"/>
  <c r="F1888" i="8"/>
  <c r="F2373" i="8"/>
  <c r="K2373" i="8" s="1"/>
  <c r="F2621" i="8"/>
  <c r="F2396" i="8"/>
  <c r="F2343" i="8"/>
  <c r="F2438" i="8"/>
  <c r="F2500" i="8"/>
  <c r="F2763" i="8"/>
  <c r="F197" i="8"/>
  <c r="F553" i="8"/>
  <c r="F1005" i="8"/>
  <c r="F772" i="8"/>
  <c r="F1098" i="8"/>
  <c r="F2110" i="8"/>
  <c r="F1282" i="8"/>
  <c r="F1439" i="8"/>
  <c r="F1894" i="8"/>
  <c r="F1882" i="8"/>
  <c r="F1845" i="8"/>
  <c r="F1857" i="8"/>
  <c r="F1766" i="8"/>
  <c r="F1941" i="8"/>
  <c r="F2072" i="8"/>
  <c r="F2377" i="8"/>
  <c r="F2635" i="8"/>
  <c r="F2351" i="8"/>
  <c r="F189" i="8"/>
  <c r="F214" i="8"/>
  <c r="F1802" i="8"/>
  <c r="F2230" i="8"/>
  <c r="F2207" i="8"/>
  <c r="F155" i="8"/>
  <c r="F1996" i="8"/>
  <c r="F1733" i="8"/>
  <c r="F1709" i="8"/>
  <c r="F1166" i="8"/>
  <c r="F1508" i="8"/>
  <c r="F1926" i="8"/>
  <c r="F2003" i="8"/>
  <c r="K2003" i="8" s="1"/>
  <c r="F501" i="8"/>
  <c r="F181" i="8"/>
  <c r="F1017" i="8"/>
  <c r="F781" i="8"/>
  <c r="F1554" i="8"/>
  <c r="F800" i="8"/>
  <c r="F996" i="8"/>
  <c r="F1521" i="8"/>
  <c r="F1933" i="8"/>
  <c r="F1501" i="8"/>
  <c r="F2310" i="8"/>
  <c r="F2093" i="8"/>
  <c r="F1912" i="8"/>
  <c r="F1920" i="8"/>
  <c r="K1920" i="8" s="1"/>
  <c r="F2257" i="8"/>
  <c r="F2669" i="8"/>
  <c r="F2638" i="8"/>
  <c r="F2525" i="8"/>
  <c r="F2760" i="8"/>
  <c r="F1680" i="8"/>
  <c r="F2222" i="8"/>
  <c r="F2564" i="8"/>
  <c r="F1292" i="8"/>
  <c r="F776" i="8"/>
  <c r="F822" i="8"/>
  <c r="F1038" i="8"/>
  <c r="F1989" i="8"/>
  <c r="F2592" i="8"/>
  <c r="F1211" i="8"/>
  <c r="F1122" i="8"/>
  <c r="F1008" i="8"/>
  <c r="F983" i="8"/>
  <c r="F1306" i="8"/>
  <c r="F1463" i="8"/>
  <c r="F1275" i="8"/>
  <c r="F1887" i="8"/>
  <c r="F1699" i="8"/>
  <c r="F2033" i="8"/>
  <c r="F2165" i="8"/>
  <c r="F2538" i="8"/>
  <c r="F2340" i="8"/>
  <c r="F2226" i="8"/>
  <c r="F2507" i="8"/>
  <c r="F2767" i="8"/>
  <c r="F165" i="8"/>
  <c r="F1028" i="8"/>
  <c r="F1983" i="8"/>
  <c r="K1983" i="8" s="1"/>
  <c r="F2401" i="8"/>
  <c r="K2401" i="8" s="1"/>
  <c r="F484" i="8"/>
  <c r="F875" i="8"/>
  <c r="F464" i="8"/>
  <c r="F328" i="8"/>
  <c r="F868" i="8"/>
  <c r="F1091" i="8"/>
  <c r="F1572" i="8"/>
  <c r="F1016" i="8"/>
  <c r="F1055" i="8"/>
  <c r="F1510" i="8"/>
  <c r="F1261" i="8"/>
  <c r="K1261" i="8" s="1"/>
  <c r="F1283" i="8"/>
  <c r="F1633" i="8"/>
  <c r="F1914" i="8"/>
  <c r="F1716" i="8"/>
  <c r="F2007" i="8"/>
  <c r="F2368" i="8"/>
  <c r="F2706" i="8"/>
  <c r="K2706" i="8" s="1"/>
  <c r="F2179" i="8"/>
  <c r="K2179" i="8" s="1"/>
  <c r="F2234" i="8"/>
  <c r="F2521" i="8"/>
  <c r="F2615" i="8"/>
  <c r="F2612" i="8"/>
  <c r="F2788" i="8"/>
  <c r="F753" i="8"/>
  <c r="F372" i="8"/>
  <c r="F116" i="8"/>
  <c r="F1332" i="8"/>
  <c r="F979" i="8"/>
  <c r="F1607" i="8"/>
  <c r="F1537" i="8"/>
  <c r="K1537" i="8" s="1"/>
  <c r="F1334" i="8"/>
  <c r="F1299" i="8"/>
  <c r="F1988" i="8"/>
  <c r="F2387" i="8"/>
  <c r="F2560" i="8"/>
  <c r="F2727" i="8"/>
  <c r="F689" i="8"/>
  <c r="F1492" i="8"/>
  <c r="F1823" i="8"/>
  <c r="F673" i="8"/>
  <c r="F844" i="8"/>
  <c r="F1735" i="8"/>
  <c r="F1422" i="8"/>
  <c r="F1801" i="8"/>
  <c r="F2344" i="8"/>
  <c r="F2210" i="8"/>
  <c r="F2519" i="8"/>
  <c r="F2779" i="8"/>
  <c r="F336" i="8"/>
  <c r="F833" i="8"/>
  <c r="F740" i="8"/>
  <c r="F1564" i="8"/>
  <c r="K1564" i="8" s="1"/>
  <c r="F1799" i="8"/>
  <c r="F1262" i="8"/>
  <c r="F594" i="8"/>
  <c r="F320" i="8"/>
  <c r="F568" i="8"/>
  <c r="F684" i="8"/>
  <c r="F667" i="8"/>
  <c r="F936" i="8"/>
  <c r="F1500" i="8"/>
  <c r="F1099" i="8"/>
  <c r="K1099" i="8" s="1"/>
  <c r="F1452" i="8"/>
  <c r="F1152" i="8"/>
  <c r="F1390" i="8"/>
  <c r="K1390" i="8" s="1"/>
  <c r="F1769" i="8"/>
  <c r="F2087" i="8"/>
  <c r="F1852" i="8"/>
  <c r="F2248" i="8"/>
  <c r="F2634" i="8"/>
  <c r="F2315" i="8"/>
  <c r="F2114" i="8"/>
  <c r="F2370" i="8"/>
  <c r="K2370" i="8" s="1"/>
  <c r="F2459" i="8"/>
  <c r="F2838" i="8"/>
  <c r="F492" i="8"/>
  <c r="F236" i="8"/>
  <c r="F841" i="8"/>
  <c r="F1476" i="8"/>
  <c r="F2490" i="8"/>
  <c r="F2630" i="8"/>
  <c r="F701" i="8"/>
  <c r="K701" i="8" s="1"/>
  <c r="F1506" i="8"/>
  <c r="F1183" i="8"/>
  <c r="F2587" i="8"/>
  <c r="F2580" i="8"/>
  <c r="F150" i="8"/>
  <c r="F1659" i="8"/>
  <c r="F1863" i="8"/>
  <c r="F792" i="8"/>
  <c r="F2497" i="8"/>
  <c r="K2497" i="8" s="1"/>
  <c r="F396" i="8"/>
  <c r="F437" i="8"/>
  <c r="F536" i="8"/>
  <c r="F702" i="8"/>
  <c r="F1045" i="8"/>
  <c r="F1208" i="8"/>
  <c r="F2011" i="8"/>
  <c r="F2289" i="8"/>
  <c r="F2163" i="8"/>
  <c r="K2163" i="8" s="1"/>
  <c r="F2495" i="8"/>
  <c r="F2659" i="8"/>
  <c r="F2143" i="8"/>
  <c r="F160" i="8"/>
  <c r="F1838" i="8"/>
  <c r="F1185" i="8"/>
  <c r="K1185" i="8" s="1"/>
  <c r="F1207" i="8"/>
  <c r="F1763" i="8"/>
  <c r="F2389" i="8"/>
  <c r="F2667" i="8"/>
  <c r="F2756" i="8"/>
  <c r="F432" i="8"/>
  <c r="F2136" i="8"/>
  <c r="F588" i="8"/>
  <c r="F2039" i="8"/>
  <c r="F1155" i="8"/>
  <c r="F1198" i="8"/>
  <c r="F1119" i="8"/>
  <c r="F1575" i="8"/>
  <c r="K1575" i="8" s="1"/>
  <c r="F1606" i="8"/>
  <c r="K1606" i="8" s="1"/>
  <c r="F1780" i="8"/>
  <c r="F2044" i="8"/>
  <c r="F2004" i="8"/>
  <c r="F2597" i="8"/>
  <c r="F2658" i="8"/>
  <c r="F2766" i="8"/>
  <c r="F628" i="8"/>
  <c r="F1551" i="8"/>
  <c r="F2747" i="8"/>
  <c r="F968" i="8"/>
  <c r="F480" i="8"/>
  <c r="K480" i="8" s="1"/>
  <c r="F1067" i="8"/>
  <c r="F315" i="8"/>
  <c r="F520" i="8"/>
  <c r="K520" i="8" s="1"/>
  <c r="F243" i="8"/>
  <c r="F963" i="8"/>
  <c r="K963" i="8" s="1"/>
  <c r="F748" i="8"/>
  <c r="F907" i="8"/>
  <c r="F1258" i="8"/>
  <c r="F1454" i="8"/>
  <c r="F1847" i="8"/>
  <c r="F2129" i="8"/>
  <c r="F1959" i="8"/>
  <c r="F1978" i="8"/>
  <c r="F2423" i="8"/>
  <c r="F2379" i="8"/>
  <c r="F2455" i="8"/>
  <c r="F2484" i="8"/>
  <c r="F428" i="8"/>
  <c r="F942" i="8"/>
  <c r="F757" i="8"/>
  <c r="F1758" i="8"/>
  <c r="F2286" i="8"/>
  <c r="F2139" i="8"/>
  <c r="F2130" i="8"/>
  <c r="F2475" i="8"/>
  <c r="F2834" i="8"/>
  <c r="F531" i="8"/>
  <c r="F755" i="8"/>
  <c r="F1462" i="8"/>
  <c r="K1462" i="8" s="1"/>
  <c r="F496" i="8"/>
  <c r="K496" i="8" s="1"/>
  <c r="F1278" i="8"/>
  <c r="F1519" i="8"/>
  <c r="F1712" i="8"/>
  <c r="F770" i="8"/>
  <c r="F778" i="8"/>
  <c r="F205" i="8"/>
  <c r="F1220" i="8"/>
  <c r="F1625" i="8"/>
  <c r="F2375" i="8"/>
  <c r="F2057" i="8"/>
  <c r="F967" i="8"/>
  <c r="F787" i="8"/>
  <c r="F1425" i="8"/>
  <c r="F2374" i="8"/>
  <c r="F1600" i="8"/>
  <c r="F1643" i="8"/>
  <c r="K1643" i="8" s="1"/>
  <c r="F1963" i="8"/>
  <c r="F2670" i="8"/>
  <c r="F2752" i="8"/>
  <c r="F2810" i="8"/>
  <c r="F477" i="8"/>
  <c r="F406" i="8"/>
  <c r="F1057" i="8"/>
  <c r="F1295" i="8"/>
  <c r="F2493" i="8"/>
  <c r="F693" i="8"/>
  <c r="F1338" i="8"/>
  <c r="F288" i="8"/>
  <c r="F988" i="8"/>
  <c r="F1669" i="8"/>
  <c r="F2032" i="8"/>
  <c r="F2231" i="8"/>
  <c r="F733" i="8"/>
  <c r="F171" i="8"/>
  <c r="F1020" i="8"/>
  <c r="F1322" i="8"/>
  <c r="K1322" i="8" s="1"/>
  <c r="F1573" i="8"/>
  <c r="F1550" i="8"/>
  <c r="K1550" i="8" s="1"/>
  <c r="F1779" i="8"/>
  <c r="K1779" i="8" s="1"/>
  <c r="F2166" i="8"/>
  <c r="F2301" i="8"/>
  <c r="F2390" i="8"/>
  <c r="F2631" i="8"/>
  <c r="F2705" i="8"/>
  <c r="F598" i="8"/>
  <c r="F120" i="8"/>
  <c r="F1145" i="8"/>
  <c r="K1145" i="8" s="1"/>
  <c r="F2145" i="8"/>
  <c r="F806" i="8"/>
  <c r="F1630" i="8"/>
  <c r="F1991" i="8"/>
  <c r="F1987" i="8"/>
  <c r="F2062" i="8"/>
  <c r="F2508" i="8"/>
  <c r="F2699" i="8"/>
  <c r="F2817" i="8"/>
  <c r="F156" i="8"/>
  <c r="F296" i="8"/>
  <c r="F275" i="8"/>
  <c r="F750" i="8"/>
  <c r="F691" i="8"/>
  <c r="F1141" i="8"/>
  <c r="F1170" i="8"/>
  <c r="K1170" i="8" s="1"/>
  <c r="F959" i="8"/>
  <c r="F2016" i="8"/>
  <c r="F1485" i="8"/>
  <c r="F1739" i="8"/>
  <c r="F2409" i="8"/>
  <c r="F2662" i="8"/>
  <c r="F2511" i="8"/>
  <c r="F2794" i="8"/>
  <c r="F148" i="8"/>
  <c r="F777" i="8"/>
  <c r="K777" i="8" s="1"/>
  <c r="F1671" i="8"/>
  <c r="F617" i="8"/>
  <c r="F1515" i="8"/>
  <c r="F451" i="8"/>
  <c r="F1298" i="8"/>
  <c r="F1455" i="8"/>
  <c r="F1459" i="8"/>
  <c r="F1617" i="8"/>
  <c r="F1648" i="8"/>
  <c r="F2583" i="8"/>
  <c r="F2807" i="8"/>
  <c r="F1097" i="8"/>
  <c r="F388" i="8"/>
  <c r="F918" i="8"/>
  <c r="F429" i="8"/>
  <c r="F542" i="8"/>
  <c r="F382" i="8"/>
  <c r="F1450" i="8"/>
  <c r="F91" i="8"/>
  <c r="F1274" i="8"/>
  <c r="F1874" i="8"/>
  <c r="F1486" i="8"/>
  <c r="F144" i="8"/>
  <c r="F838" i="8"/>
  <c r="F1559" i="8"/>
  <c r="F1070" i="8"/>
  <c r="F872" i="8"/>
  <c r="F1937" i="8"/>
  <c r="F1189" i="8"/>
  <c r="F1509" i="8"/>
  <c r="F1945" i="8"/>
  <c r="F1790" i="8"/>
  <c r="F1940" i="8"/>
  <c r="F2008" i="8"/>
  <c r="F2311" i="8"/>
  <c r="F2440" i="8"/>
  <c r="F2599" i="8"/>
  <c r="F2844" i="8"/>
  <c r="F1053" i="8"/>
  <c r="F380" i="8"/>
  <c r="F871" i="8"/>
  <c r="F421" i="8"/>
  <c r="F126" i="8"/>
  <c r="K126" i="8" s="1"/>
  <c r="F949" i="8"/>
  <c r="F1200" i="8"/>
  <c r="F1869" i="8"/>
  <c r="F1877" i="8"/>
  <c r="F2117" i="8"/>
  <c r="K2117" i="8" s="1"/>
  <c r="F2236" i="8"/>
  <c r="K2236" i="8" s="1"/>
  <c r="F525" i="8"/>
  <c r="F629" i="8"/>
  <c r="F840" i="8"/>
  <c r="F1217" i="8"/>
  <c r="F1367" i="8"/>
  <c r="F1499" i="8"/>
  <c r="F331" i="8"/>
  <c r="F924" i="8"/>
  <c r="F1447" i="8"/>
  <c r="F1973" i="8"/>
  <c r="F1582" i="8"/>
  <c r="F2724" i="8"/>
  <c r="F272" i="8"/>
  <c r="F1466" i="8"/>
  <c r="F682" i="8"/>
  <c r="F605" i="8"/>
  <c r="F1012" i="8"/>
  <c r="F938" i="8"/>
  <c r="F1490" i="8"/>
  <c r="F1528" i="8"/>
  <c r="K1528" i="8" s="1"/>
  <c r="F1343" i="8"/>
  <c r="F1701" i="8"/>
  <c r="F1325" i="8"/>
  <c r="F1677" i="8"/>
  <c r="F1717" i="8"/>
  <c r="F1536" i="8"/>
  <c r="F1792" i="8"/>
  <c r="F1862" i="8"/>
  <c r="F1835" i="8"/>
  <c r="F1893" i="8"/>
  <c r="F1899" i="8"/>
  <c r="F2469" i="8"/>
  <c r="F2624" i="8"/>
  <c r="F2201" i="8"/>
  <c r="F2329" i="8"/>
  <c r="F2156" i="8"/>
  <c r="F2419" i="8"/>
  <c r="F2608" i="8"/>
  <c r="F2191" i="8"/>
  <c r="F2512" i="8"/>
  <c r="F2712" i="8"/>
  <c r="F2676" i="8"/>
  <c r="F2741" i="8"/>
  <c r="F2759" i="8"/>
  <c r="F2765" i="8"/>
  <c r="F1266" i="8"/>
  <c r="F541" i="8"/>
  <c r="K541" i="8" s="1"/>
  <c r="F285" i="8"/>
  <c r="F69" i="8"/>
  <c r="F569" i="8"/>
  <c r="F438" i="8"/>
  <c r="K438" i="8" s="1"/>
  <c r="F310" i="8"/>
  <c r="F1117" i="8"/>
  <c r="K1117" i="8" s="1"/>
  <c r="F552" i="8"/>
  <c r="F832" i="8"/>
  <c r="F1491" i="8"/>
  <c r="F1558" i="8"/>
  <c r="F1787" i="8"/>
  <c r="F1927" i="8"/>
  <c r="F2611" i="8"/>
  <c r="K2611" i="8" s="1"/>
  <c r="F2526" i="8"/>
  <c r="F2647" i="8"/>
  <c r="F2681" i="8"/>
  <c r="F61" i="8"/>
  <c r="K61" i="8" s="1"/>
  <c r="F570" i="8"/>
  <c r="F639" i="8"/>
  <c r="F1530" i="8"/>
  <c r="F1090" i="8"/>
  <c r="F1143" i="8"/>
  <c r="F1431" i="8"/>
  <c r="F1413" i="8"/>
  <c r="F1694" i="8"/>
  <c r="F267" i="8"/>
  <c r="F709" i="8"/>
  <c r="F1498" i="8"/>
  <c r="F945" i="8"/>
  <c r="F1219" i="8"/>
  <c r="F1383" i="8"/>
  <c r="F1173" i="8"/>
  <c r="F1387" i="8"/>
  <c r="F2246" i="8"/>
  <c r="F1896" i="8"/>
  <c r="K1896" i="8" s="1"/>
  <c r="F2089" i="8"/>
  <c r="F2465" i="8"/>
  <c r="K2465" i="8" s="1"/>
  <c r="F2017" i="8"/>
  <c r="F2349" i="8"/>
  <c r="F2513" i="8"/>
  <c r="F2677" i="8"/>
  <c r="F2491" i="8"/>
  <c r="F2748" i="8"/>
  <c r="F2850" i="8"/>
  <c r="F208" i="8"/>
  <c r="F905" i="8"/>
  <c r="K905" i="8" s="1"/>
  <c r="F200" i="8"/>
  <c r="F585" i="8"/>
  <c r="F846" i="8"/>
  <c r="F669" i="8"/>
  <c r="F1069" i="8"/>
  <c r="F659" i="8"/>
  <c r="F1077" i="8"/>
  <c r="F1073" i="8"/>
  <c r="F1140" i="8"/>
  <c r="F1161" i="8"/>
  <c r="F256" i="8"/>
  <c r="F952" i="8"/>
  <c r="F235" i="8"/>
  <c r="F726" i="8"/>
  <c r="K726" i="8" s="1"/>
  <c r="F1113" i="8"/>
  <c r="F741" i="8"/>
  <c r="F1094" i="8"/>
  <c r="F1244" i="8"/>
  <c r="F1102" i="8"/>
  <c r="F824" i="8"/>
  <c r="F956" i="8"/>
  <c r="F1250" i="8"/>
  <c r="K1250" i="8" s="1"/>
  <c r="F1138" i="8"/>
  <c r="F999" i="8"/>
  <c r="F1408" i="8"/>
  <c r="F1223" i="8"/>
  <c r="F1479" i="8"/>
  <c r="F1205" i="8"/>
  <c r="F1461" i="8"/>
  <c r="F1483" i="8"/>
  <c r="F1672" i="8"/>
  <c r="F1742" i="8"/>
  <c r="F1715" i="8"/>
  <c r="F1944" i="8"/>
  <c r="F2326" i="8"/>
  <c r="F1918" i="8"/>
  <c r="F2035" i="8"/>
  <c r="F2049" i="8"/>
  <c r="F2141" i="8"/>
  <c r="K2141" i="8" s="1"/>
  <c r="F2269" i="8"/>
  <c r="F2568" i="8"/>
  <c r="F2292" i="8"/>
  <c r="F2461" i="8"/>
  <c r="F2327" i="8"/>
  <c r="F2486" i="8"/>
  <c r="F2556" i="8"/>
  <c r="F2683" i="8"/>
  <c r="F2761" i="8"/>
  <c r="F2852" i="8"/>
  <c r="F2753" i="8"/>
  <c r="F973" i="8"/>
  <c r="F711" i="8"/>
  <c r="F405" i="8"/>
  <c r="F149" i="8"/>
  <c r="F640" i="8"/>
  <c r="F174" i="8"/>
  <c r="F900" i="8"/>
  <c r="F1457" i="8"/>
  <c r="F1872" i="8"/>
  <c r="F2259" i="8"/>
  <c r="F2502" i="8"/>
  <c r="F133" i="8"/>
  <c r="F1162" i="8"/>
  <c r="F1897" i="8"/>
  <c r="F2501" i="8"/>
  <c r="F2842" i="8"/>
  <c r="K2842" i="8" s="1"/>
  <c r="F445" i="8"/>
  <c r="F1135" i="8"/>
  <c r="F2442" i="8"/>
  <c r="F2146" i="8"/>
  <c r="F1110" i="8"/>
  <c r="F864" i="8"/>
  <c r="F1114" i="8"/>
  <c r="F1997" i="8"/>
  <c r="F2585" i="8"/>
  <c r="F1043" i="8"/>
  <c r="F645" i="8"/>
  <c r="F2198" i="8"/>
  <c r="F2084" i="8"/>
  <c r="F2539" i="8"/>
  <c r="F1056" i="8"/>
  <c r="F2219" i="8"/>
  <c r="F1615" i="8"/>
  <c r="F1318" i="8"/>
  <c r="F1697" i="8"/>
  <c r="F1579" i="8"/>
  <c r="F2176" i="8"/>
  <c r="K2176" i="8" s="1"/>
  <c r="F2441" i="8"/>
  <c r="F2640" i="8"/>
  <c r="F308" i="8"/>
  <c r="F1240" i="8"/>
  <c r="K1240" i="8" s="1"/>
  <c r="F2186" i="8"/>
  <c r="F356" i="8"/>
  <c r="F2602" i="8"/>
  <c r="F804" i="8"/>
  <c r="F512" i="8"/>
  <c r="F731" i="8"/>
  <c r="F1163" i="8"/>
  <c r="F1251" i="8"/>
  <c r="F2178" i="8"/>
  <c r="F172" i="8"/>
  <c r="F2572" i="8"/>
  <c r="K2572" i="8" s="1"/>
  <c r="F1353" i="8"/>
  <c r="F1632" i="8"/>
  <c r="F1021" i="8"/>
  <c r="F2577" i="8"/>
  <c r="F842" i="8"/>
  <c r="F1245" i="8"/>
  <c r="F1062" i="8"/>
  <c r="F1218" i="8"/>
  <c r="F1534" i="8"/>
  <c r="F2418" i="8"/>
  <c r="F901" i="8"/>
  <c r="F1126" i="8"/>
  <c r="F2053" i="8"/>
  <c r="F861" i="8"/>
  <c r="F2220" i="8"/>
  <c r="F2582" i="8"/>
  <c r="F246" i="8"/>
  <c r="F1826" i="8"/>
  <c r="F2300" i="8"/>
  <c r="F526" i="8"/>
  <c r="F1768" i="8"/>
  <c r="F815" i="8"/>
  <c r="F927" i="8"/>
  <c r="F1234" i="8"/>
  <c r="F427" i="8"/>
  <c r="F2334" i="8"/>
  <c r="F2318" i="8"/>
  <c r="F2112" i="8"/>
  <c r="F2356" i="8"/>
  <c r="F2456" i="8"/>
  <c r="F2808" i="8"/>
  <c r="F1156" i="8"/>
  <c r="F2537" i="8"/>
  <c r="F1667" i="8"/>
  <c r="F2277" i="8"/>
  <c r="F2603" i="8"/>
  <c r="F2775" i="8"/>
  <c r="F1172" i="8"/>
  <c r="F412" i="8"/>
  <c r="F807" i="8"/>
  <c r="F389" i="8"/>
  <c r="K389" i="8" s="1"/>
  <c r="F158" i="8"/>
  <c r="F554" i="8"/>
  <c r="F211" i="8"/>
  <c r="F765" i="8"/>
  <c r="F906" i="8"/>
  <c r="F1023" i="8"/>
  <c r="F1368" i="8"/>
  <c r="F1247" i="8"/>
  <c r="F1229" i="8"/>
  <c r="F2576" i="8"/>
  <c r="F2015" i="8"/>
  <c r="F1995" i="8"/>
  <c r="F2336" i="8"/>
  <c r="F2101" i="8"/>
  <c r="F2281" i="8"/>
  <c r="F2252" i="8"/>
  <c r="F2147" i="8"/>
  <c r="F2479" i="8"/>
  <c r="K2479" i="8" s="1"/>
  <c r="F2555" i="8"/>
  <c r="F2832" i="8"/>
  <c r="F2780" i="8"/>
  <c r="K2780" i="8" s="1"/>
  <c r="F1150" i="8"/>
  <c r="F404" i="8"/>
  <c r="K404" i="8" s="1"/>
  <c r="F802" i="8"/>
  <c r="F381" i="8"/>
  <c r="K381" i="8" s="1"/>
  <c r="F518" i="8"/>
  <c r="F358" i="8"/>
  <c r="F1082" i="8"/>
  <c r="F1352" i="8"/>
  <c r="F2086" i="8"/>
  <c r="F821" i="8"/>
  <c r="F1981" i="8"/>
  <c r="F2328" i="8"/>
  <c r="F1153" i="8"/>
  <c r="F978" i="8"/>
  <c r="F1610" i="8"/>
  <c r="F2477" i="8"/>
  <c r="F2196" i="8"/>
  <c r="F775" i="8"/>
  <c r="K775" i="8" s="1"/>
  <c r="F958" i="8"/>
  <c r="F1304" i="8"/>
  <c r="F259" i="8"/>
  <c r="F766" i="8"/>
  <c r="F1037" i="8"/>
  <c r="F788" i="8"/>
  <c r="F707" i="8"/>
  <c r="F1193" i="8"/>
  <c r="F1202" i="8"/>
  <c r="F1039" i="8"/>
  <c r="F1718" i="8"/>
  <c r="F1700" i="8"/>
  <c r="F1691" i="8"/>
  <c r="K1691" i="8" s="1"/>
  <c r="F1935" i="8"/>
  <c r="K1935" i="8" s="1"/>
  <c r="F2570" i="8"/>
  <c r="F2080" i="8"/>
  <c r="F2161" i="8"/>
  <c r="F2506" i="8"/>
  <c r="F2332" i="8"/>
  <c r="F2218" i="8"/>
  <c r="F2303" i="8"/>
  <c r="F2762" i="8"/>
  <c r="F2732" i="8"/>
  <c r="F2787" i="8"/>
  <c r="F817" i="8"/>
  <c r="F1778" i="8"/>
  <c r="F2337" i="8"/>
  <c r="F2464" i="8"/>
  <c r="F1222" i="8"/>
  <c r="F1209" i="8"/>
  <c r="F1451" i="8"/>
  <c r="F1885" i="8"/>
  <c r="F930" i="8"/>
  <c r="F1392" i="8"/>
  <c r="K1392" i="8" s="1"/>
  <c r="F1271" i="8"/>
  <c r="F2125" i="8"/>
  <c r="F1921" i="8"/>
  <c r="F1929" i="8"/>
  <c r="F2261" i="8"/>
  <c r="F2686" i="8"/>
  <c r="F2540" i="8"/>
  <c r="F785" i="8"/>
  <c r="F293" i="8"/>
  <c r="F419" i="8"/>
  <c r="F820" i="8"/>
  <c r="F1727" i="8"/>
  <c r="F2323" i="8"/>
  <c r="F1348" i="8"/>
  <c r="F1364" i="8"/>
  <c r="K1364" i="8" s="1"/>
  <c r="F1324" i="8"/>
  <c r="F919" i="8"/>
  <c r="F939" i="8"/>
  <c r="F2589" i="8"/>
  <c r="F2082" i="8"/>
  <c r="F2641" i="8"/>
  <c r="F1144" i="8"/>
  <c r="F1767" i="8"/>
  <c r="F1184" i="8"/>
  <c r="F1593" i="8"/>
  <c r="F1775" i="8"/>
  <c r="F1382" i="8"/>
  <c r="F1620" i="8"/>
  <c r="F1751" i="8"/>
  <c r="F1411" i="8"/>
  <c r="F1791" i="8"/>
  <c r="F1761" i="8"/>
  <c r="F2058" i="8"/>
  <c r="F1844" i="8"/>
  <c r="F1905" i="8"/>
  <c r="F1952" i="8"/>
  <c r="F2095" i="8"/>
  <c r="F2240" i="8"/>
  <c r="F1977" i="8"/>
  <c r="F2064" i="8"/>
  <c r="F2103" i="8"/>
  <c r="F2307" i="8"/>
  <c r="K2307" i="8" s="1"/>
  <c r="F2362" i="8"/>
  <c r="F2414" i="8"/>
  <c r="F2714" i="8"/>
  <c r="F2785" i="8"/>
  <c r="F2830" i="8"/>
  <c r="F500" i="8"/>
  <c r="F244" i="8"/>
  <c r="F504" i="8"/>
  <c r="F1649" i="8"/>
  <c r="F1964" i="8"/>
  <c r="F2628" i="8"/>
  <c r="F2679" i="8"/>
  <c r="F100" i="8"/>
  <c r="F1206" i="8"/>
  <c r="F1051" i="8"/>
  <c r="F1356" i="8"/>
  <c r="F1807" i="8"/>
  <c r="K1807" i="8" s="1"/>
  <c r="F1783" i="8"/>
  <c r="F1849" i="8"/>
  <c r="F1740" i="8"/>
  <c r="K1740" i="8" s="1"/>
  <c r="F699" i="8"/>
  <c r="F1259" i="8"/>
  <c r="F1120" i="8"/>
  <c r="F1577" i="8"/>
  <c r="F1759" i="8"/>
  <c r="F1756" i="8"/>
  <c r="K1756" i="8" s="1"/>
  <c r="F2283" i="8"/>
  <c r="F2571" i="8"/>
  <c r="F2742" i="8"/>
  <c r="F626" i="8"/>
  <c r="F187" i="8"/>
  <c r="F456" i="8"/>
  <c r="F1027" i="8"/>
  <c r="F812" i="8"/>
  <c r="F1623" i="8"/>
  <c r="F795" i="8"/>
  <c r="F1444" i="8"/>
  <c r="F971" i="8"/>
  <c r="F1227" i="8"/>
  <c r="F946" i="8"/>
  <c r="F1024" i="8"/>
  <c r="F1460" i="8"/>
  <c r="F1518" i="8"/>
  <c r="F1291" i="8"/>
  <c r="F1631" i="8"/>
  <c r="F1641" i="8"/>
  <c r="F1724" i="8"/>
  <c r="F2012" i="8"/>
  <c r="F2376" i="8"/>
  <c r="F2187" i="8"/>
  <c r="F2242" i="8"/>
  <c r="F2530" i="8"/>
  <c r="F2551" i="8"/>
  <c r="F2609" i="8"/>
  <c r="F2811" i="8"/>
  <c r="F721" i="8"/>
  <c r="F364" i="8"/>
  <c r="F108" i="8"/>
  <c r="F1340" i="8"/>
  <c r="K1340" i="8" s="1"/>
  <c r="F566" i="8"/>
  <c r="F1915" i="8"/>
  <c r="F2149" i="8"/>
  <c r="F2279" i="8"/>
  <c r="F618" i="8"/>
  <c r="F467" i="8"/>
  <c r="F1228" i="8"/>
  <c r="F1436" i="8"/>
  <c r="F1489" i="8"/>
  <c r="F1432" i="8"/>
  <c r="F1478" i="8"/>
  <c r="F1702" i="8"/>
  <c r="F2350" i="8"/>
  <c r="F2426" i="8"/>
  <c r="F2202" i="8"/>
  <c r="F2510" i="8"/>
  <c r="F2771" i="8"/>
  <c r="F674" i="8"/>
  <c r="F486" i="8"/>
  <c r="K486" i="8" s="1"/>
  <c r="F1092" i="8"/>
  <c r="F2273" i="8"/>
  <c r="F283" i="8"/>
  <c r="F1950" i="8"/>
  <c r="F245" i="8"/>
  <c r="F195" i="8"/>
  <c r="F717" i="8"/>
  <c r="F932" i="8"/>
  <c r="F922" i="8"/>
  <c r="F1437" i="8"/>
  <c r="F1873" i="8"/>
  <c r="F2134" i="8"/>
  <c r="F2385" i="8"/>
  <c r="F2367" i="8"/>
  <c r="F2816" i="8"/>
  <c r="F355" i="8"/>
  <c r="F2394" i="8"/>
  <c r="F2190" i="8"/>
  <c r="F571" i="8"/>
  <c r="F1834" i="8"/>
  <c r="F2221" i="8"/>
  <c r="F2698" i="8"/>
  <c r="F779" i="8"/>
  <c r="F1235" i="8"/>
  <c r="F1502" i="8"/>
  <c r="F2382" i="8"/>
  <c r="F2293" i="8"/>
  <c r="F2276" i="8"/>
  <c r="F2604" i="8"/>
  <c r="F2849" i="8"/>
  <c r="F254" i="8"/>
  <c r="F1465" i="8"/>
  <c r="K1465" i="8" s="1"/>
  <c r="F1841" i="8"/>
  <c r="F2782" i="8"/>
  <c r="F987" i="8"/>
  <c r="F416" i="8"/>
  <c r="F763" i="8"/>
  <c r="F1737" i="8"/>
  <c r="F2825" i="8"/>
  <c r="F612" i="8"/>
  <c r="K612" i="8" s="1"/>
  <c r="F899" i="8"/>
  <c r="F1242" i="8"/>
  <c r="F1248" i="8"/>
  <c r="F1197" i="8"/>
  <c r="F2034" i="8"/>
  <c r="F1652" i="8"/>
  <c r="F2427" i="8"/>
  <c r="F2115" i="8"/>
  <c r="F2170" i="8"/>
  <c r="F2431" i="8"/>
  <c r="F2719" i="8"/>
  <c r="F2514" i="8"/>
  <c r="F180" i="8"/>
  <c r="F873" i="8"/>
  <c r="F1264" i="8"/>
  <c r="F1732" i="8"/>
  <c r="F2256" i="8"/>
  <c r="F2131" i="8"/>
  <c r="F2610" i="8"/>
  <c r="F219" i="8"/>
  <c r="F1243" i="8"/>
  <c r="F891" i="8"/>
  <c r="F914" i="8"/>
  <c r="F2127" i="8"/>
  <c r="F2042" i="8"/>
  <c r="F2152" i="8"/>
  <c r="K2152" i="8" s="1"/>
  <c r="F2581" i="8"/>
  <c r="F2703" i="8"/>
  <c r="F528" i="8"/>
  <c r="F1238" i="8"/>
  <c r="F1224" i="8"/>
  <c r="F384" i="8"/>
  <c r="F620" i="8"/>
  <c r="F1035" i="8"/>
  <c r="F1088" i="8"/>
  <c r="K1088" i="8" s="1"/>
  <c r="F1580" i="8"/>
  <c r="F1788" i="8"/>
  <c r="F2251" i="8"/>
  <c r="F2306" i="8"/>
  <c r="F2623" i="8"/>
  <c r="F2710" i="8"/>
  <c r="K2710" i="8" s="1"/>
  <c r="F2774" i="8"/>
  <c r="K2774" i="8" s="1"/>
  <c r="F562" i="8"/>
  <c r="F300" i="8"/>
  <c r="F2452" i="8"/>
  <c r="F1467" i="8"/>
  <c r="F2593" i="8"/>
  <c r="F915" i="8"/>
  <c r="F93" i="8"/>
  <c r="F1890" i="8"/>
  <c r="F2520" i="8"/>
  <c r="F371" i="8"/>
  <c r="F1289" i="8"/>
  <c r="F2150" i="8"/>
  <c r="F2361" i="8"/>
  <c r="F2106" i="8"/>
  <c r="F866" i="8"/>
  <c r="F1078" i="8"/>
  <c r="K1078" i="8" s="1"/>
  <c r="F227" i="8"/>
  <c r="F2177" i="8"/>
  <c r="F347" i="8"/>
  <c r="F902" i="8"/>
  <c r="F2118" i="8"/>
  <c r="F725" i="8"/>
  <c r="F179" i="8"/>
  <c r="F723" i="8"/>
  <c r="F1473" i="8"/>
  <c r="F448" i="8"/>
  <c r="F783" i="8"/>
  <c r="K783" i="8" s="1"/>
  <c r="F805" i="8"/>
  <c r="F1287" i="8"/>
  <c r="F1269" i="8"/>
  <c r="F1806" i="8"/>
  <c r="F1958" i="8"/>
  <c r="F2620" i="8"/>
  <c r="F110" i="8"/>
  <c r="F1469" i="8"/>
  <c r="F2271" i="8"/>
  <c r="F1225" i="8"/>
  <c r="F230" i="8"/>
  <c r="K230" i="8" s="1"/>
  <c r="F1015" i="8"/>
  <c r="F1435" i="8"/>
  <c r="F1908" i="8"/>
  <c r="F2308" i="8"/>
  <c r="F2471" i="8"/>
  <c r="F2546" i="8"/>
  <c r="F2828" i="8"/>
  <c r="F2853" i="8"/>
  <c r="F1236" i="8"/>
  <c r="F784" i="8"/>
  <c r="F980" i="8"/>
  <c r="F1369" i="8"/>
  <c r="K1369" i="8" s="1"/>
  <c r="F1805" i="8"/>
  <c r="F1507" i="8"/>
  <c r="F1696" i="8"/>
  <c r="F2079" i="8"/>
  <c r="K2079" i="8" s="1"/>
  <c r="F2416" i="8"/>
  <c r="F2643" i="8"/>
  <c r="F877" i="8"/>
  <c r="F1744" i="8"/>
  <c r="F2195" i="8"/>
  <c r="F494" i="8"/>
  <c r="F1154" i="8"/>
  <c r="F1540" i="8"/>
  <c r="F758" i="8"/>
  <c r="F1440" i="8"/>
  <c r="K1440" i="8" s="1"/>
  <c r="F1704" i="8"/>
  <c r="F1820" i="8"/>
  <c r="K1820" i="8" s="1"/>
  <c r="F2359" i="8"/>
  <c r="K2359" i="8" s="1"/>
  <c r="F2735" i="8"/>
  <c r="K2735" i="8" s="1"/>
  <c r="F849" i="8"/>
  <c r="F947" i="8"/>
  <c r="F1182" i="8"/>
  <c r="F1384" i="8"/>
  <c r="F1263" i="8"/>
  <c r="F1267" i="8"/>
  <c r="F2025" i="8"/>
  <c r="F2462" i="8"/>
  <c r="K2462" i="8" s="1"/>
  <c r="F2528" i="8"/>
  <c r="F237" i="8"/>
  <c r="F262" i="8"/>
  <c r="F1071" i="8"/>
  <c r="F334" i="8"/>
  <c r="K334" i="8" s="1"/>
  <c r="F1026" i="8"/>
  <c r="F661" i="8"/>
  <c r="F1177" i="8"/>
  <c r="K1177" i="8" s="1"/>
  <c r="F940" i="8"/>
  <c r="F1428" i="8"/>
  <c r="F1837" i="8"/>
  <c r="F1557" i="8"/>
  <c r="F1720" i="8"/>
  <c r="F2019" i="8"/>
  <c r="F2360" i="8"/>
  <c r="F2812" i="8"/>
  <c r="F2738" i="8"/>
  <c r="F2534" i="8"/>
  <c r="K2534" i="8" s="1"/>
  <c r="F2769" i="8"/>
  <c r="F2795" i="8"/>
  <c r="F2209" i="8"/>
  <c r="F2755" i="8"/>
  <c r="F366" i="8"/>
  <c r="F411" i="8"/>
  <c r="K411" i="8" s="1"/>
  <c r="F1089" i="8"/>
  <c r="K1089" i="8" s="1"/>
  <c r="F1079" i="8"/>
  <c r="F1602" i="8"/>
  <c r="F1816" i="8"/>
  <c r="F1329" i="8"/>
  <c r="F1290" i="8"/>
  <c r="F1555" i="8"/>
  <c r="F2070" i="8"/>
  <c r="K2070" i="8" s="1"/>
  <c r="F1990" i="8"/>
  <c r="F2402" i="8"/>
  <c r="F2590" i="8"/>
  <c r="F443" i="8"/>
  <c r="K443" i="8" s="1"/>
  <c r="F616" i="8"/>
  <c r="F1257" i="8"/>
  <c r="F1378" i="8"/>
  <c r="F1066" i="8"/>
  <c r="K1066" i="8" s="1"/>
  <c r="F1562" i="8"/>
  <c r="F1400" i="8"/>
  <c r="F1215" i="8"/>
  <c r="F1471" i="8"/>
  <c r="F1866" i="8"/>
  <c r="K1866" i="8" s="1"/>
  <c r="F1453" i="8"/>
  <c r="F1842" i="8"/>
  <c r="F1664" i="8"/>
  <c r="F1734" i="8"/>
  <c r="F1707" i="8"/>
  <c r="F1930" i="8"/>
  <c r="F2262" i="8"/>
  <c r="F1909" i="8"/>
  <c r="F2027" i="8"/>
  <c r="F2041" i="8"/>
  <c r="F2137" i="8"/>
  <c r="F2265" i="8"/>
  <c r="F2413" i="8"/>
  <c r="F2563" i="8"/>
  <c r="F2284" i="8"/>
  <c r="F2319" i="8"/>
  <c r="F2478" i="8"/>
  <c r="K2478" i="8" s="1"/>
  <c r="F2675" i="8"/>
  <c r="F2777" i="8"/>
  <c r="F2855" i="8"/>
  <c r="F2745" i="8"/>
  <c r="F2848" i="8"/>
  <c r="F2744" i="8"/>
  <c r="F1022" i="8"/>
  <c r="F738" i="8"/>
  <c r="K738" i="8" s="1"/>
  <c r="F413" i="8"/>
  <c r="F157" i="8"/>
  <c r="F502" i="8"/>
  <c r="F374" i="8"/>
  <c r="F182" i="8"/>
  <c r="F184" i="8"/>
  <c r="F862" i="8"/>
  <c r="F739" i="8"/>
  <c r="F1449" i="8"/>
  <c r="F1146" i="8"/>
  <c r="F1533" i="8"/>
  <c r="K1533" i="8" s="1"/>
  <c r="F1616" i="8"/>
  <c r="K1616" i="8" s="1"/>
  <c r="F2278" i="8"/>
  <c r="F2305" i="8"/>
  <c r="F2335" i="8"/>
  <c r="F2691" i="8"/>
  <c r="F2856" i="8"/>
  <c r="F593" i="8"/>
  <c r="F398" i="8"/>
  <c r="F112" i="8"/>
  <c r="F885" i="8"/>
  <c r="F619" i="8"/>
  <c r="F1036" i="8"/>
  <c r="F1488" i="8"/>
  <c r="K1488" i="8" s="1"/>
  <c r="F1371" i="8"/>
  <c r="F1624" i="8"/>
  <c r="F2397" i="8"/>
  <c r="F847" i="8"/>
  <c r="F886" i="8"/>
  <c r="F1186" i="8"/>
  <c r="F1504" i="8"/>
  <c r="F1493" i="8"/>
  <c r="K1493" i="8" s="1"/>
  <c r="F2238" i="8"/>
  <c r="F2157" i="8"/>
  <c r="F2068" i="8"/>
  <c r="F2550" i="8"/>
  <c r="F2489" i="8"/>
  <c r="F2588" i="8"/>
  <c r="F590" i="8"/>
  <c r="F59" i="8"/>
  <c r="F982" i="8"/>
  <c r="F977" i="8"/>
  <c r="F435" i="8"/>
  <c r="F654" i="8"/>
  <c r="F1081" i="8"/>
  <c r="F797" i="8"/>
  <c r="F851" i="8"/>
  <c r="F752" i="8"/>
  <c r="F948" i="8"/>
  <c r="F1661" i="8"/>
  <c r="F128" i="8"/>
  <c r="K128" i="8" s="1"/>
  <c r="F655" i="8"/>
  <c r="F363" i="8"/>
  <c r="F107" i="8"/>
  <c r="F854" i="8"/>
  <c r="F613" i="8"/>
  <c r="F869" i="8"/>
  <c r="F603" i="8"/>
  <c r="F696" i="8"/>
  <c r="F1105" i="8"/>
  <c r="F1084" i="8"/>
  <c r="F1666" i="8"/>
  <c r="F1297" i="8"/>
  <c r="F1010" i="8"/>
  <c r="F1265" i="8"/>
  <c r="F1634" i="8"/>
  <c r="F1127" i="8"/>
  <c r="F1522" i="8"/>
  <c r="F1546" i="8"/>
  <c r="F1351" i="8"/>
  <c r="F1706" i="8"/>
  <c r="F1333" i="8"/>
  <c r="F1682" i="8"/>
  <c r="F1355" i="8"/>
  <c r="F1722" i="8"/>
  <c r="K1722" i="8" s="1"/>
  <c r="F1544" i="8"/>
  <c r="F1800" i="8"/>
  <c r="F1870" i="8"/>
  <c r="F1587" i="8"/>
  <c r="F1843" i="8"/>
  <c r="F2048" i="8"/>
  <c r="F2021" i="8"/>
  <c r="F1907" i="8"/>
  <c r="F2527" i="8"/>
  <c r="F2663" i="8"/>
  <c r="F2205" i="8"/>
  <c r="F2333" i="8"/>
  <c r="F2022" i="8"/>
  <c r="F2164" i="8"/>
  <c r="F2434" i="8"/>
  <c r="F2199" i="8"/>
  <c r="F2445" i="8"/>
  <c r="F2600" i="8"/>
  <c r="F2645" i="8"/>
  <c r="F2728" i="8"/>
  <c r="F2684" i="8"/>
  <c r="F2666" i="8"/>
  <c r="F2784" i="8"/>
  <c r="F2773" i="8"/>
  <c r="F1252" i="8"/>
  <c r="F533" i="8"/>
  <c r="F277" i="8"/>
  <c r="F1065" i="8"/>
  <c r="F302" i="8"/>
  <c r="F547" i="8"/>
  <c r="F1330" i="8"/>
  <c r="F1531" i="8"/>
  <c r="K1531" i="8" s="1"/>
  <c r="F1731" i="8"/>
  <c r="F1932" i="8"/>
  <c r="F2194" i="8"/>
  <c r="F2408" i="8"/>
  <c r="F679" i="8"/>
  <c r="F1829" i="8"/>
  <c r="F1975" i="8"/>
  <c r="F2059" i="8"/>
  <c r="F2153" i="8"/>
  <c r="K2153" i="8" s="1"/>
  <c r="F2316" i="8"/>
  <c r="F2287" i="8"/>
  <c r="F965" i="8"/>
  <c r="K965" i="8" s="1"/>
  <c r="F2421" i="8"/>
  <c r="F1349" i="8"/>
  <c r="F2189" i="8"/>
  <c r="F280" i="8"/>
  <c r="F1165" i="8"/>
  <c r="F771" i="8"/>
  <c r="F1385" i="8"/>
  <c r="K1385" i="8" s="1"/>
  <c r="F1494" i="8"/>
  <c r="F1782" i="8"/>
  <c r="F1755" i="8"/>
  <c r="F1976" i="8"/>
  <c r="F2076" i="8"/>
  <c r="F132" i="8"/>
  <c r="F928" i="8"/>
  <c r="F1965" i="8"/>
  <c r="F1195" i="8"/>
  <c r="F2338" i="8"/>
  <c r="F1180" i="8"/>
  <c r="F1412" i="8"/>
  <c r="K1412" i="8" s="1"/>
  <c r="F1456" i="8"/>
  <c r="F1861" i="8"/>
  <c r="F2133" i="8"/>
  <c r="F2171" i="8"/>
  <c r="F2505" i="8"/>
  <c r="F124" i="8"/>
  <c r="F229" i="8"/>
  <c r="F1482" i="8"/>
  <c r="F1398" i="8"/>
  <c r="F2052" i="8"/>
  <c r="F2378" i="8"/>
  <c r="F984" i="8"/>
  <c r="F1548" i="8"/>
  <c r="F2843" i="8"/>
  <c r="F115" i="8"/>
  <c r="F991" i="8"/>
  <c r="F1446" i="8"/>
  <c r="F1475" i="8"/>
  <c r="F1825" i="8"/>
  <c r="F1956" i="8"/>
  <c r="K1956" i="8" s="1"/>
  <c r="F1924" i="8"/>
  <c r="F2304" i="8"/>
  <c r="F2371" i="8"/>
  <c r="F2447" i="8"/>
  <c r="F2476" i="8"/>
  <c r="F2548" i="8"/>
  <c r="F436" i="8"/>
  <c r="F1711" i="8"/>
  <c r="F1104" i="8"/>
  <c r="K1104" i="8" s="1"/>
  <c r="F1406" i="8"/>
  <c r="F652" i="8"/>
  <c r="F1524" i="8"/>
  <c r="F1294" i="8"/>
  <c r="F1673" i="8"/>
  <c r="F392" i="8"/>
  <c r="F676" i="8"/>
  <c r="F801" i="8"/>
  <c r="F876" i="8"/>
  <c r="F859" i="8"/>
  <c r="F1326" i="8"/>
  <c r="F1705" i="8"/>
  <c r="F1614" i="8"/>
  <c r="F1902" i="8"/>
  <c r="F2184" i="8"/>
  <c r="F2722" i="8"/>
  <c r="F2517" i="8"/>
  <c r="F2673" i="8"/>
  <c r="F2764" i="8"/>
  <c r="F916" i="8"/>
  <c r="K916" i="8" s="1"/>
  <c r="F1404" i="8"/>
  <c r="F1199" i="8"/>
  <c r="F2432" i="8"/>
  <c r="F510" i="8"/>
  <c r="F1093" i="8"/>
  <c r="F1253" i="8"/>
  <c r="F2428" i="8"/>
  <c r="F2533" i="8"/>
  <c r="F743" i="8"/>
  <c r="F1637" i="8"/>
  <c r="K1637" i="8" s="1"/>
  <c r="F2786" i="8"/>
  <c r="F1312" i="8"/>
  <c r="F2013" i="8"/>
  <c r="F1685" i="8"/>
  <c r="F1196" i="8"/>
  <c r="F1002" i="8"/>
  <c r="F1407" i="8"/>
  <c r="K1407" i="8" s="1"/>
  <c r="F1670" i="8"/>
  <c r="F2529" i="8"/>
  <c r="F2823" i="8"/>
  <c r="F534" i="8"/>
  <c r="F1621" i="8"/>
  <c r="F1814" i="8"/>
  <c r="K1814" i="8" s="1"/>
  <c r="F1409" i="8"/>
  <c r="K1409" i="8" s="1"/>
  <c r="F1301" i="8"/>
  <c r="F2054" i="8"/>
  <c r="F2720" i="8"/>
  <c r="F136" i="8"/>
  <c r="F993" i="8"/>
  <c r="F957" i="8"/>
  <c r="F549" i="8"/>
  <c r="F1354" i="8"/>
  <c r="F1063" i="8"/>
  <c r="F1942" i="8"/>
  <c r="F1968" i="8"/>
  <c r="K1968" i="8" s="1"/>
  <c r="F2126" i="8"/>
  <c r="F2473" i="8"/>
  <c r="F2552" i="8"/>
  <c r="F2672" i="8"/>
  <c r="F341" i="8"/>
  <c r="B34" i="8"/>
  <c r="K145" i="8" l="1"/>
  <c r="K1602" i="8"/>
  <c r="K259" i="8"/>
  <c r="K569" i="8"/>
  <c r="K368" i="8"/>
  <c r="K1856" i="8"/>
  <c r="K2224" i="8"/>
  <c r="K2857" i="8"/>
  <c r="K2302" i="8"/>
  <c r="K2574" i="8"/>
  <c r="K122" i="8"/>
  <c r="K943" i="8"/>
  <c r="K1120" i="8"/>
  <c r="K2337" i="8"/>
  <c r="K1461" i="8"/>
  <c r="K598" i="8"/>
  <c r="K264" i="8"/>
  <c r="K1031" i="8"/>
  <c r="K1314" i="8"/>
  <c r="K173" i="8"/>
  <c r="K2708" i="8"/>
  <c r="K360" i="8"/>
  <c r="K681" i="8"/>
  <c r="K2415" i="8"/>
  <c r="K1984" i="8"/>
  <c r="K1280" i="8"/>
  <c r="K950" i="8"/>
  <c r="K2283" i="8"/>
  <c r="K356" i="8"/>
  <c r="K1780" i="8"/>
  <c r="K689" i="8"/>
  <c r="K2033" i="8"/>
  <c r="K1106" i="8"/>
  <c r="K1514" i="8"/>
  <c r="K1288" i="8"/>
  <c r="K977" i="8"/>
  <c r="K873" i="8"/>
  <c r="K1411" i="8"/>
  <c r="K2198" i="8"/>
  <c r="K2191" i="8"/>
  <c r="K1275" i="8"/>
  <c r="K694" i="8"/>
  <c r="K747" i="8"/>
  <c r="K1108" i="8"/>
  <c r="K1603" i="8"/>
  <c r="K1101" i="8"/>
  <c r="K2605" i="8"/>
  <c r="K858" i="8"/>
  <c r="K1613" i="8"/>
  <c r="K428" i="8"/>
  <c r="K800" i="8"/>
  <c r="K670" i="8"/>
  <c r="K490" i="8"/>
  <c r="K574" i="8"/>
  <c r="K1267" i="8"/>
  <c r="K1057" i="8"/>
  <c r="K1960" i="8"/>
  <c r="K1040" i="8"/>
  <c r="K1060" i="8"/>
  <c r="K305" i="8"/>
  <c r="K143" i="8"/>
  <c r="K528" i="8"/>
  <c r="K2221" i="8"/>
  <c r="K412" i="8"/>
  <c r="K1771" i="8"/>
  <c r="K2595" i="8"/>
  <c r="K2746" i="8"/>
  <c r="K759" i="8"/>
  <c r="K497" i="8"/>
  <c r="K93" i="8"/>
  <c r="K160" i="8"/>
  <c r="K307" i="8"/>
  <c r="K2363" i="8"/>
  <c r="K1588" i="8"/>
  <c r="K1743" i="8"/>
  <c r="K1176" i="8"/>
  <c r="K2661" i="8"/>
  <c r="K1544" i="8"/>
  <c r="K2638" i="8"/>
  <c r="K2377" i="8"/>
  <c r="K896" i="8"/>
  <c r="L897" i="8" s="1"/>
  <c r="K1994" i="8"/>
  <c r="K2183" i="8"/>
  <c r="K2434" i="8"/>
  <c r="L2435" i="8" s="1"/>
  <c r="K2777" i="8"/>
  <c r="K2137" i="8"/>
  <c r="K1238" i="8"/>
  <c r="K2771" i="8"/>
  <c r="L2772" i="8" s="1"/>
  <c r="K1144" i="8"/>
  <c r="L1145" i="8" s="1"/>
  <c r="K1193" i="8"/>
  <c r="K1368" i="8"/>
  <c r="L1369" i="8" s="1"/>
  <c r="K2049" i="8"/>
  <c r="K1792" i="8"/>
  <c r="K1582" i="8"/>
  <c r="K1274" i="8"/>
  <c r="L1275" i="8" s="1"/>
  <c r="K1573" i="8"/>
  <c r="K942" i="8"/>
  <c r="L943" i="8" s="1"/>
  <c r="K2766" i="8"/>
  <c r="K2634" i="8"/>
  <c r="K1292" i="8"/>
  <c r="K1941" i="8"/>
  <c r="K1525" i="8"/>
  <c r="K1871" i="8"/>
  <c r="K2559" i="8"/>
  <c r="K2109" i="8"/>
  <c r="K2702" i="8"/>
  <c r="K2272" i="8"/>
  <c r="K2097" i="8"/>
  <c r="K2225" i="8"/>
  <c r="K1252" i="8"/>
  <c r="K2064" i="8"/>
  <c r="K2506" i="8"/>
  <c r="K1006" i="8"/>
  <c r="K2354" i="8"/>
  <c r="K2613" i="8"/>
  <c r="K1819" i="8"/>
  <c r="L1820" i="8" s="1"/>
  <c r="K2623" i="8"/>
  <c r="K1304" i="8"/>
  <c r="K741" i="8"/>
  <c r="K1220" i="8"/>
  <c r="K2411" i="8"/>
  <c r="K771" i="8"/>
  <c r="K1800" i="8"/>
  <c r="K1084" i="8"/>
  <c r="K1182" i="8"/>
  <c r="K179" i="8"/>
  <c r="K1502" i="8"/>
  <c r="L1503" i="8" s="1"/>
  <c r="K1092" i="8"/>
  <c r="K1227" i="8"/>
  <c r="K2300" i="8"/>
  <c r="K901" i="8"/>
  <c r="K2501" i="8"/>
  <c r="K1701" i="8"/>
  <c r="K1466" i="8"/>
  <c r="L1466" i="8" s="1"/>
  <c r="K1499" i="8"/>
  <c r="K959" i="8"/>
  <c r="K2145" i="8"/>
  <c r="K1625" i="8"/>
  <c r="K2286" i="8"/>
  <c r="K2423" i="8"/>
  <c r="K748" i="8"/>
  <c r="K1838" i="8"/>
  <c r="K2226" i="8"/>
  <c r="K2173" i="8"/>
  <c r="K1134" i="8"/>
  <c r="K2237" i="8"/>
  <c r="L2237" i="8" s="1"/>
  <c r="K2579" i="8"/>
  <c r="K2601" i="8"/>
  <c r="K1277" i="8"/>
  <c r="K1273" i="8"/>
  <c r="K2094" i="8"/>
  <c r="K1377" i="8"/>
  <c r="K2162" i="8"/>
  <c r="K1438" i="8"/>
  <c r="K1210" i="8"/>
  <c r="K2075" i="8"/>
  <c r="K1374" i="8"/>
  <c r="K2749" i="8"/>
  <c r="K2680" i="8"/>
  <c r="K884" i="8"/>
  <c r="K2736" i="8"/>
  <c r="L2736" i="8" s="1"/>
  <c r="K1627" i="8"/>
  <c r="K1789" i="8"/>
  <c r="K607" i="8"/>
  <c r="K2616" i="8"/>
  <c r="K2046" i="8"/>
  <c r="K622" i="8"/>
  <c r="K2037" i="8"/>
  <c r="K1689" i="8"/>
  <c r="K1883" i="8"/>
  <c r="K2562" i="8"/>
  <c r="K995" i="8"/>
  <c r="K1650" i="8"/>
  <c r="K2614" i="8"/>
  <c r="K1496" i="8"/>
  <c r="K671" i="8"/>
  <c r="K2042" i="8"/>
  <c r="L2043" i="8" s="1"/>
  <c r="K148" i="8"/>
  <c r="K568" i="8"/>
  <c r="K1463" i="8"/>
  <c r="L1464" i="8" s="1"/>
  <c r="K181" i="8"/>
  <c r="K197" i="8"/>
  <c r="K2298" i="8"/>
  <c r="K1513" i="8"/>
  <c r="L1514" i="8" s="1"/>
  <c r="K2358" i="8"/>
  <c r="K1014" i="8"/>
  <c r="L1014" i="8" s="1"/>
  <c r="K947" i="8"/>
  <c r="K2115" i="8"/>
  <c r="K626" i="8"/>
  <c r="L627" i="8" s="1"/>
  <c r="K1761" i="8"/>
  <c r="K1632" i="8"/>
  <c r="K2441" i="8"/>
  <c r="K2419" i="8"/>
  <c r="K2255" i="8"/>
  <c r="K1797" i="8"/>
  <c r="K470" i="8"/>
  <c r="K1279" i="8"/>
  <c r="K557" i="8"/>
  <c r="K1895" i="8"/>
  <c r="L1896" i="8" s="1"/>
  <c r="K1095" i="8"/>
  <c r="K2566" i="8"/>
  <c r="K730" i="8"/>
  <c r="K1446" i="8"/>
  <c r="K2059" i="8"/>
  <c r="K2773" i="8"/>
  <c r="K696" i="8"/>
  <c r="K1990" i="8"/>
  <c r="K779" i="8"/>
  <c r="K2742" i="8"/>
  <c r="K2252" i="8"/>
  <c r="L2253" i="8" s="1"/>
  <c r="K1247" i="8"/>
  <c r="K1162" i="8"/>
  <c r="K2156" i="8"/>
  <c r="K2508" i="8"/>
  <c r="K406" i="8"/>
  <c r="K2756" i="8"/>
  <c r="K150" i="8"/>
  <c r="K1476" i="8"/>
  <c r="K2669" i="8"/>
  <c r="K1282" i="8"/>
  <c r="K2619" i="8"/>
  <c r="K650" i="8"/>
  <c r="K1922" i="8"/>
  <c r="K2099" i="8"/>
  <c r="K1815" i="8"/>
  <c r="K2695" i="8"/>
  <c r="K1635" i="8"/>
  <c r="L1636" i="8" s="1"/>
  <c r="K1381" i="8"/>
  <c r="K1346" i="8"/>
  <c r="K1654" i="8"/>
  <c r="L1655" i="8" s="1"/>
  <c r="K2217" i="8"/>
  <c r="K1339" i="8"/>
  <c r="L1340" i="8" s="1"/>
  <c r="K1003" i="8"/>
  <c r="K2181" i="8"/>
  <c r="K2054" i="8"/>
  <c r="K1081" i="8"/>
  <c r="K1837" i="8"/>
  <c r="K899" i="8"/>
  <c r="K2811" i="8"/>
  <c r="K187" i="8"/>
  <c r="K1877" i="8"/>
  <c r="K2630" i="8"/>
  <c r="K1501" i="8"/>
  <c r="K1164" i="8"/>
  <c r="K1443" i="8"/>
  <c r="K1379" i="8"/>
  <c r="K1884" i="8"/>
  <c r="K2216" i="8"/>
  <c r="K1749" i="8"/>
  <c r="K1300" i="8"/>
  <c r="K743" i="8"/>
  <c r="K1165" i="8"/>
  <c r="K2445" i="8"/>
  <c r="K2402" i="8"/>
  <c r="L2402" i="8" s="1"/>
  <c r="K2853" i="8"/>
  <c r="K2127" i="8"/>
  <c r="K1184" i="8"/>
  <c r="L1185" i="8" s="1"/>
  <c r="K1455" i="8"/>
  <c r="K1600" i="8"/>
  <c r="K822" i="8"/>
  <c r="K1933" i="8"/>
  <c r="K2646" i="8"/>
  <c r="K2243" i="8"/>
  <c r="K2836" i="8"/>
  <c r="K1474" i="8"/>
  <c r="K476" i="8"/>
  <c r="K756" i="8"/>
  <c r="K2797" i="8"/>
  <c r="K1375" i="8"/>
  <c r="K168" i="8"/>
  <c r="L168" i="8" s="1"/>
  <c r="K2494" i="8"/>
  <c r="K2309" i="8"/>
  <c r="K114" i="8"/>
  <c r="K1142" i="8"/>
  <c r="K1507" i="8"/>
  <c r="K2849" i="8"/>
  <c r="K566" i="8"/>
  <c r="K2785" i="8"/>
  <c r="K1348" i="8"/>
  <c r="K807" i="8"/>
  <c r="K1218" i="8"/>
  <c r="K2556" i="8"/>
  <c r="K841" i="8"/>
  <c r="K1926" i="8"/>
  <c r="K2230" i="8"/>
  <c r="K1341" i="8"/>
  <c r="K760" i="8"/>
  <c r="L760" i="8" s="1"/>
  <c r="K101" i="8"/>
  <c r="K789" i="8"/>
  <c r="K1569" i="8"/>
  <c r="K2532" i="8"/>
  <c r="K2626" i="8"/>
  <c r="K1131" i="8"/>
  <c r="K424" i="8"/>
  <c r="L425" i="8" s="1"/>
  <c r="K2406" i="8"/>
  <c r="K1794" i="8"/>
  <c r="K251" i="8"/>
  <c r="L252" i="8" s="1"/>
  <c r="K1658" i="8"/>
  <c r="K2482" i="8"/>
  <c r="K2682" i="8"/>
  <c r="K2180" i="8"/>
  <c r="L2180" i="8" s="1"/>
  <c r="K1993" i="8"/>
  <c r="K2280" i="8"/>
  <c r="K1096" i="8"/>
  <c r="K2148" i="8"/>
  <c r="K507" i="8"/>
  <c r="K1376" i="8"/>
  <c r="K1846" i="8"/>
  <c r="K2547" i="8"/>
  <c r="K970" i="8"/>
  <c r="K758" i="8"/>
  <c r="L759" i="8" s="1"/>
  <c r="K2170" i="8"/>
  <c r="K554" i="8"/>
  <c r="K2525" i="8"/>
  <c r="K1410" i="8"/>
  <c r="K342" i="8"/>
  <c r="K2364" i="8"/>
  <c r="K2430" i="8"/>
  <c r="L2430" i="8" s="1"/>
  <c r="K2437" i="8"/>
  <c r="K2164" i="8"/>
  <c r="L2164" i="8" s="1"/>
  <c r="K2714" i="8"/>
  <c r="K1751" i="8"/>
  <c r="K2196" i="8"/>
  <c r="K2808" i="8"/>
  <c r="K1697" i="8"/>
  <c r="K315" i="8"/>
  <c r="K2344" i="8"/>
  <c r="K2483" i="8"/>
  <c r="K2102" i="8"/>
  <c r="K837" i="8"/>
  <c r="K278" i="8"/>
  <c r="K2696" i="8"/>
  <c r="K2668" i="8"/>
  <c r="K1827" i="8"/>
  <c r="K2294" i="8"/>
  <c r="K1591" i="8"/>
  <c r="K993" i="8"/>
  <c r="L994" i="8" s="1"/>
  <c r="K534" i="8"/>
  <c r="K1782" i="8"/>
  <c r="K679" i="8"/>
  <c r="K59" i="8"/>
  <c r="L60" i="8" s="1"/>
  <c r="K1197" i="8"/>
  <c r="K906" i="8"/>
  <c r="K1318" i="8"/>
  <c r="K824" i="8"/>
  <c r="K525" i="8"/>
  <c r="K617" i="8"/>
  <c r="K2631" i="8"/>
  <c r="K967" i="8"/>
  <c r="K1067" i="8"/>
  <c r="K1763" i="8"/>
  <c r="K936" i="8"/>
  <c r="K1633" i="8"/>
  <c r="K1699" i="8"/>
  <c r="K214" i="8"/>
  <c r="K1159" i="8"/>
  <c r="K379" i="8"/>
  <c r="K615" i="8"/>
  <c r="K1589" i="8"/>
  <c r="K1644" i="8"/>
  <c r="K2573" i="8"/>
  <c r="L2573" i="8" s="1"/>
  <c r="K1203" i="8"/>
  <c r="K1687" i="8"/>
  <c r="K1876" i="8"/>
  <c r="K2436" i="8"/>
  <c r="L2436" i="8" s="1"/>
  <c r="K2090" i="8"/>
  <c r="K1321" i="8"/>
  <c r="L1322" i="8" s="1"/>
  <c r="K2709" i="8"/>
  <c r="L2710" i="8" s="1"/>
  <c r="K1571" i="8"/>
  <c r="K2721" i="8"/>
  <c r="K1825" i="8"/>
  <c r="K928" i="8"/>
  <c r="K886" i="8"/>
  <c r="K1718" i="8"/>
  <c r="K1431" i="8"/>
  <c r="K2166" i="8"/>
  <c r="K1510" i="8"/>
  <c r="K1970" i="8"/>
  <c r="K469" i="8"/>
  <c r="K123" i="8"/>
  <c r="L123" i="8" s="1"/>
  <c r="K651" i="8"/>
  <c r="K2204" i="8"/>
  <c r="K843" i="8"/>
  <c r="K1549" i="8"/>
  <c r="L1550" i="8" s="1"/>
  <c r="K2496" i="8"/>
  <c r="L2497" i="8" s="1"/>
  <c r="K1301" i="8"/>
  <c r="L1301" i="8" s="1"/>
  <c r="K2371" i="8"/>
  <c r="L2371" i="8" s="1"/>
  <c r="K948" i="8"/>
  <c r="K1449" i="8"/>
  <c r="K1842" i="8"/>
  <c r="K2471" i="8"/>
  <c r="K2604" i="8"/>
  <c r="L2605" i="8" s="1"/>
  <c r="K2807" i="8"/>
  <c r="K770" i="8"/>
  <c r="K1098" i="8"/>
  <c r="L1099" i="8" s="1"/>
  <c r="K2020" i="8"/>
  <c r="K2245" i="8"/>
  <c r="K2383" i="8"/>
  <c r="K1946" i="8"/>
  <c r="K2063" i="8"/>
  <c r="K2567" i="8"/>
  <c r="K1034" i="8"/>
  <c r="L1034" i="8" s="1"/>
  <c r="K713" i="8"/>
  <c r="L714" i="8" s="1"/>
  <c r="K632" i="8"/>
  <c r="K1590" i="8"/>
  <c r="K1312" i="8"/>
  <c r="K1548" i="8"/>
  <c r="K1706" i="8"/>
  <c r="K1504" i="8"/>
  <c r="L1504" i="8" s="1"/>
  <c r="K1036" i="8"/>
  <c r="K2319" i="8"/>
  <c r="K2209" i="8"/>
  <c r="K1720" i="8"/>
  <c r="K1248" i="8"/>
  <c r="K2426" i="8"/>
  <c r="K2362" i="8"/>
  <c r="K1905" i="8"/>
  <c r="K1382" i="8"/>
  <c r="K1037" i="8"/>
  <c r="K1768" i="8"/>
  <c r="K973" i="8"/>
  <c r="L973" i="8" s="1"/>
  <c r="K2512" i="8"/>
  <c r="K871" i="8"/>
  <c r="K296" i="8"/>
  <c r="K2057" i="8"/>
  <c r="K2838" i="8"/>
  <c r="K2234" i="8"/>
  <c r="K2767" i="8"/>
  <c r="K1887" i="8"/>
  <c r="K2592" i="8"/>
  <c r="K888" i="8"/>
  <c r="K2549" i="8"/>
  <c r="K1708" i="8"/>
  <c r="K715" i="8"/>
  <c r="L715" i="8" s="1"/>
  <c r="K2642" i="8"/>
  <c r="K976" i="8"/>
  <c r="L977" i="8" s="1"/>
  <c r="K1836" i="8"/>
  <c r="K892" i="8"/>
  <c r="K660" i="8"/>
  <c r="K903" i="8"/>
  <c r="K2172" i="8"/>
  <c r="K2485" i="8"/>
  <c r="K1925" i="8"/>
  <c r="K2751" i="8"/>
  <c r="K1230" i="8"/>
  <c r="L1231" i="8" s="1"/>
  <c r="K2622" i="8"/>
  <c r="K1293" i="8"/>
  <c r="K2024" i="8"/>
  <c r="K399" i="8"/>
  <c r="K2265" i="8"/>
  <c r="K1828" i="8"/>
  <c r="K1372" i="8"/>
  <c r="K2031" i="8"/>
  <c r="K1561" i="8"/>
  <c r="K904" i="8"/>
  <c r="K1764" i="8"/>
  <c r="K1570" i="8"/>
  <c r="K2405" i="8"/>
  <c r="K1313" i="8"/>
  <c r="K586" i="8"/>
  <c r="K76" i="8"/>
  <c r="K79" i="8"/>
  <c r="L80" i="8" s="1"/>
  <c r="K104" i="8"/>
  <c r="K463" i="8"/>
  <c r="K1629" i="8"/>
  <c r="K271" i="8"/>
  <c r="K225" i="8"/>
  <c r="K532" i="8"/>
  <c r="K284" i="8"/>
  <c r="K845" i="8"/>
  <c r="K297" i="8"/>
  <c r="K1861" i="8"/>
  <c r="K1522" i="8"/>
  <c r="K1079" i="8"/>
  <c r="L1079" i="8" s="1"/>
  <c r="K1235" i="8"/>
  <c r="K2328" i="8"/>
  <c r="K2699" i="8"/>
  <c r="K2779" i="8"/>
  <c r="K224" i="8"/>
  <c r="K642" i="8"/>
  <c r="K836" i="8"/>
  <c r="K769" i="8"/>
  <c r="K1309" i="8"/>
  <c r="K327" i="8"/>
  <c r="K1157" i="8"/>
  <c r="K560" i="8"/>
  <c r="L561" i="8" s="1"/>
  <c r="K135" i="8"/>
  <c r="K1614" i="8"/>
  <c r="K2527" i="8"/>
  <c r="K2745" i="8"/>
  <c r="K2609" i="8"/>
  <c r="K2539" i="8"/>
  <c r="K2269" i="8"/>
  <c r="K132" i="8"/>
  <c r="L132" i="8" s="1"/>
  <c r="K654" i="8"/>
  <c r="K1400" i="8"/>
  <c r="K237" i="8"/>
  <c r="K1540" i="8"/>
  <c r="K1269" i="8"/>
  <c r="K725" i="8"/>
  <c r="K384" i="8"/>
  <c r="K1732" i="8"/>
  <c r="K932" i="8"/>
  <c r="L933" i="8" s="1"/>
  <c r="K971" i="8"/>
  <c r="K1324" i="8"/>
  <c r="K1229" i="8"/>
  <c r="K1826" i="8"/>
  <c r="K512" i="8"/>
  <c r="K174" i="8"/>
  <c r="L174" i="8" s="1"/>
  <c r="K1742" i="8"/>
  <c r="K1073" i="8"/>
  <c r="K2017" i="8"/>
  <c r="L2018" i="8" s="1"/>
  <c r="K1219" i="8"/>
  <c r="K1143" i="8"/>
  <c r="K1343" i="8"/>
  <c r="K1978" i="8"/>
  <c r="K1551" i="8"/>
  <c r="K1659" i="8"/>
  <c r="K1152" i="8"/>
  <c r="K320" i="8"/>
  <c r="K673" i="8"/>
  <c r="K1299" i="8"/>
  <c r="K2368" i="8"/>
  <c r="K1055" i="8"/>
  <c r="K2340" i="8"/>
  <c r="K1306" i="8"/>
  <c r="K2763" i="8"/>
  <c r="K2342" i="8"/>
  <c r="K1957" i="8"/>
  <c r="L1957" i="8" s="1"/>
  <c r="K192" i="8"/>
  <c r="K1910" i="8"/>
  <c r="K1552" i="8"/>
  <c r="K1477" i="8"/>
  <c r="K1913" i="8"/>
  <c r="K2422" i="8"/>
  <c r="K1678" i="8"/>
  <c r="K299" i="8"/>
  <c r="K2297" i="8"/>
  <c r="K1004" i="8"/>
  <c r="K198" i="8"/>
  <c r="K2355" i="8"/>
  <c r="K468" i="8"/>
  <c r="K865" i="8"/>
  <c r="K2557" i="8"/>
  <c r="K960" i="8"/>
  <c r="K1604" i="8"/>
  <c r="K2820" i="8"/>
  <c r="K1746" i="8"/>
  <c r="K1058" i="8"/>
  <c r="K2704" i="8"/>
  <c r="K152" i="8"/>
  <c r="K565" i="8"/>
  <c r="K720" i="8"/>
  <c r="K2215" i="8"/>
  <c r="K2026" i="8"/>
  <c r="K2591" i="8"/>
  <c r="K860" i="8"/>
  <c r="K1064" i="8"/>
  <c r="K472" i="8"/>
  <c r="K1721" i="8"/>
  <c r="K2504" i="8"/>
  <c r="L2504" i="8" s="1"/>
  <c r="K2175" i="8"/>
  <c r="L2176" i="8" s="1"/>
  <c r="K326" i="8"/>
  <c r="K2480" i="8"/>
  <c r="K895" i="8"/>
  <c r="K74" i="8"/>
  <c r="K88" i="8"/>
  <c r="K97" i="8"/>
  <c r="K602" i="8"/>
  <c r="K383" i="8"/>
  <c r="K70" i="8"/>
  <c r="K1125" i="8"/>
  <c r="K103" i="8"/>
  <c r="K133" i="8"/>
  <c r="K778" i="8"/>
  <c r="K1253" i="8"/>
  <c r="K115" i="8"/>
  <c r="L115" i="8" s="1"/>
  <c r="K1755" i="8"/>
  <c r="L1756" i="8" s="1"/>
  <c r="K1349" i="8"/>
  <c r="K1265" i="8"/>
  <c r="K1371" i="8"/>
  <c r="K2034" i="8"/>
  <c r="K2385" i="8"/>
  <c r="K1623" i="8"/>
  <c r="K2732" i="8"/>
  <c r="K707" i="8"/>
  <c r="K1023" i="8"/>
  <c r="K2486" i="8"/>
  <c r="K2311" i="8"/>
  <c r="K750" i="8"/>
  <c r="K288" i="8"/>
  <c r="K2834" i="8"/>
  <c r="L2834" i="8" s="1"/>
  <c r="K1500" i="8"/>
  <c r="K499" i="8"/>
  <c r="K2523" i="8"/>
  <c r="K2474" i="8"/>
  <c r="K2158" i="8"/>
  <c r="K816" i="8"/>
  <c r="K1710" i="8"/>
  <c r="K2260" i="8"/>
  <c r="K1123" i="8"/>
  <c r="K352" i="8"/>
  <c r="K2208" i="8"/>
  <c r="K2740" i="8"/>
  <c r="L2740" i="8" s="1"/>
  <c r="K912" i="8"/>
  <c r="K1774" i="8"/>
  <c r="L1774" i="8" s="1"/>
  <c r="K637" i="8"/>
  <c r="L638" i="8" s="1"/>
  <c r="K2235" i="8"/>
  <c r="K1310" i="8"/>
  <c r="K1982" i="8"/>
  <c r="L1983" i="8" s="1"/>
  <c r="K1087" i="8"/>
  <c r="L1088" i="8" s="1"/>
  <c r="K2804" i="8"/>
  <c r="K1335" i="8"/>
  <c r="L1336" i="8" s="1"/>
  <c r="K2660" i="8"/>
  <c r="K835" i="8"/>
  <c r="K814" i="8"/>
  <c r="L814" i="8" s="1"/>
  <c r="K149" i="8"/>
  <c r="K1685" i="8"/>
  <c r="K435" i="8"/>
  <c r="K398" i="8"/>
  <c r="K2855" i="8"/>
  <c r="K940" i="8"/>
  <c r="K2528" i="8"/>
  <c r="K1154" i="8"/>
  <c r="K2828" i="8"/>
  <c r="K2361" i="8"/>
  <c r="K1432" i="8"/>
  <c r="K100" i="8"/>
  <c r="K2830" i="8"/>
  <c r="K945" i="8"/>
  <c r="K1090" i="8"/>
  <c r="K757" i="8"/>
  <c r="K243" i="8"/>
  <c r="K1452" i="8"/>
  <c r="K1016" i="8"/>
  <c r="K2500" i="8"/>
  <c r="K688" i="8"/>
  <c r="L689" i="8" s="1"/>
  <c r="K621" i="8"/>
  <c r="K462" i="8"/>
  <c r="K1985" i="8"/>
  <c r="K1586" i="8"/>
  <c r="K2687" i="8"/>
  <c r="K2713" i="8"/>
  <c r="K2299" i="8"/>
  <c r="K206" i="8"/>
  <c r="K1698" i="8"/>
  <c r="K2689" i="8"/>
  <c r="K2453" i="8"/>
  <c r="K2290" i="8"/>
  <c r="K2433" i="8"/>
  <c r="K1049" i="8"/>
  <c r="K1563" i="8"/>
  <c r="L1564" i="8" s="1"/>
  <c r="K1009" i="8"/>
  <c r="K199" i="8"/>
  <c r="K473" i="8"/>
  <c r="L474" i="8" s="1"/>
  <c r="K455" i="8"/>
  <c r="K274" i="8"/>
  <c r="K71" i="8"/>
  <c r="K418" i="8"/>
  <c r="K558" i="8"/>
  <c r="K1093" i="8"/>
  <c r="K876" i="8"/>
  <c r="K1333" i="8"/>
  <c r="K613" i="8"/>
  <c r="K752" i="8"/>
  <c r="K1453" i="8"/>
  <c r="K2019" i="8"/>
  <c r="K1026" i="8"/>
  <c r="K2177" i="8"/>
  <c r="K371" i="8"/>
  <c r="K300" i="8"/>
  <c r="K416" i="8"/>
  <c r="K1929" i="8"/>
  <c r="K2762" i="8"/>
  <c r="K2336" i="8"/>
  <c r="L2337" i="8" s="1"/>
  <c r="K1918" i="8"/>
  <c r="K1205" i="8"/>
  <c r="K669" i="8"/>
  <c r="L669" i="8" s="1"/>
  <c r="K69" i="8"/>
  <c r="K1447" i="8"/>
  <c r="K1070" i="8"/>
  <c r="K1991" i="8"/>
  <c r="K1338" i="8"/>
  <c r="K2475" i="8"/>
  <c r="K2484" i="8"/>
  <c r="K492" i="8"/>
  <c r="K2521" i="8"/>
  <c r="K2222" i="8"/>
  <c r="K142" i="8"/>
  <c r="K2800" i="8"/>
  <c r="L2800" i="8" s="1"/>
  <c r="K2841" i="8"/>
  <c r="L2842" i="8" s="1"/>
  <c r="K2121" i="8"/>
  <c r="K2596" i="8"/>
  <c r="K1917" i="8"/>
  <c r="K686" i="8"/>
  <c r="K1900" i="8"/>
  <c r="K708" i="8"/>
  <c r="K544" i="8"/>
  <c r="K2119" i="8"/>
  <c r="K1151" i="8"/>
  <c r="K1402" i="8"/>
  <c r="K878" i="8"/>
  <c r="K1679" i="8"/>
  <c r="K1331" i="8"/>
  <c r="K2463" i="8"/>
  <c r="L2463" i="8" s="1"/>
  <c r="K2569" i="8"/>
  <c r="K1646" i="8"/>
  <c r="K1597" i="8"/>
  <c r="K863" i="8"/>
  <c r="K2171" i="8"/>
  <c r="K1965" i="8"/>
  <c r="K1435" i="8"/>
  <c r="K2350" i="8"/>
  <c r="K2012" i="8"/>
  <c r="K939" i="8"/>
  <c r="K2464" i="8"/>
  <c r="K1700" i="8"/>
  <c r="K2015" i="8"/>
  <c r="K526" i="8"/>
  <c r="K585" i="8"/>
  <c r="K2681" i="8"/>
  <c r="K2301" i="8"/>
  <c r="L2301" i="8" s="1"/>
  <c r="K1963" i="8"/>
  <c r="K2375" i="8"/>
  <c r="K968" i="8"/>
  <c r="K833" i="8"/>
  <c r="K2365" i="8"/>
  <c r="K1919" i="8"/>
  <c r="L1920" i="8" s="1"/>
  <c r="K1505" i="8"/>
  <c r="K962" i="8"/>
  <c r="K2770" i="8"/>
  <c r="K705" i="8"/>
  <c r="K2711" i="8"/>
  <c r="K1753" i="8"/>
  <c r="K1059" i="8"/>
  <c r="L1060" i="8" s="1"/>
  <c r="K1880" i="8"/>
  <c r="K1357" i="8"/>
  <c r="K2144" i="8"/>
  <c r="K2545" i="8"/>
  <c r="K2847" i="8"/>
  <c r="K1029" i="8"/>
  <c r="K363" i="8"/>
  <c r="K2489" i="8"/>
  <c r="K2278" i="8"/>
  <c r="K1930" i="8"/>
  <c r="L1930" i="8" s="1"/>
  <c r="K1215" i="8"/>
  <c r="K2769" i="8"/>
  <c r="K262" i="8"/>
  <c r="K1015" i="8"/>
  <c r="K866" i="8"/>
  <c r="K1702" i="8"/>
  <c r="K1051" i="8"/>
  <c r="K244" i="8"/>
  <c r="L244" i="8" s="1"/>
  <c r="K518" i="8"/>
  <c r="K2576" i="8"/>
  <c r="K1021" i="8"/>
  <c r="K552" i="8"/>
  <c r="K1266" i="8"/>
  <c r="K2747" i="8"/>
  <c r="K2136" i="8"/>
  <c r="K1863" i="8"/>
  <c r="K1360" i="8"/>
  <c r="K2154" i="8"/>
  <c r="K1809" i="8"/>
  <c r="K164" i="8"/>
  <c r="K408" i="8"/>
  <c r="K1916" i="8"/>
  <c r="K625" i="8"/>
  <c r="K1784" i="8"/>
  <c r="L1785" i="8" s="1"/>
  <c r="K1811" i="8"/>
  <c r="K2653" i="8"/>
  <c r="K1974" i="8"/>
  <c r="K391" i="8"/>
  <c r="K86" i="8"/>
  <c r="K519" i="8"/>
  <c r="K426" i="8"/>
  <c r="L426" i="8" s="1"/>
  <c r="K335" i="8"/>
  <c r="L335" i="8" s="1"/>
  <c r="K314" i="8"/>
  <c r="K77" i="8"/>
  <c r="K332" i="8"/>
  <c r="K506" i="8"/>
  <c r="K276" i="8"/>
  <c r="K301" i="8"/>
  <c r="K488" i="8"/>
  <c r="K527" i="8"/>
  <c r="K207" i="8"/>
  <c r="K378" i="8"/>
  <c r="K450" i="8"/>
  <c r="K161" i="8"/>
  <c r="K188" i="8"/>
  <c r="K270" i="8"/>
  <c r="K96" i="8"/>
  <c r="L96" i="8" s="1"/>
  <c r="K263" i="8"/>
  <c r="K466" i="8"/>
  <c r="K624" i="8"/>
  <c r="K78" i="8"/>
  <c r="K345" i="8"/>
  <c r="K799" i="8"/>
  <c r="K178" i="8"/>
  <c r="K511" i="8"/>
  <c r="K191" i="8"/>
  <c r="K465" i="8"/>
  <c r="K697" i="8"/>
  <c r="K850" i="8"/>
  <c r="K1063" i="8"/>
  <c r="K2548" i="8"/>
  <c r="K1475" i="8"/>
  <c r="K2052" i="8"/>
  <c r="K1731" i="8"/>
  <c r="K1105" i="8"/>
  <c r="L1105" i="8" s="1"/>
  <c r="K2550" i="8"/>
  <c r="K374" i="8"/>
  <c r="K915" i="8"/>
  <c r="K1478" i="8"/>
  <c r="K2149" i="8"/>
  <c r="K2147" i="8"/>
  <c r="K1667" i="8"/>
  <c r="K2418" i="8"/>
  <c r="K1897" i="8"/>
  <c r="L1897" i="8" s="1"/>
  <c r="K999" i="8"/>
  <c r="K2526" i="8"/>
  <c r="K2765" i="8"/>
  <c r="K1869" i="8"/>
  <c r="K1509" i="8"/>
  <c r="K918" i="8"/>
  <c r="K501" i="8"/>
  <c r="K155" i="8"/>
  <c r="K1439" i="8"/>
  <c r="K941" i="8"/>
  <c r="K1133" i="8"/>
  <c r="K839" i="8"/>
  <c r="K728" i="8"/>
  <c r="K1535" i="8"/>
  <c r="K2083" i="8"/>
  <c r="K1414" i="8"/>
  <c r="K1719" i="8"/>
  <c r="K2330" i="8"/>
  <c r="K1676" i="8"/>
  <c r="K706" i="8"/>
  <c r="K1904" i="8"/>
  <c r="K1124" i="8"/>
  <c r="L1124" i="8" s="1"/>
  <c r="K1442" i="8"/>
  <c r="L1442" i="8" s="1"/>
  <c r="K2056" i="8"/>
  <c r="K2067" i="8"/>
  <c r="K1622" i="8"/>
  <c r="K2688" i="8"/>
  <c r="K2757" i="8"/>
  <c r="K1249" i="8"/>
  <c r="K1495" i="8"/>
  <c r="K563" i="8"/>
  <c r="K754" i="8"/>
  <c r="K367" i="8"/>
  <c r="K495" i="8"/>
  <c r="K417" i="8"/>
  <c r="K194" i="8"/>
  <c r="K289" i="8"/>
  <c r="K481" i="8"/>
  <c r="L481" i="8" s="1"/>
  <c r="K353" i="8"/>
  <c r="K548" i="8"/>
  <c r="K81" i="8"/>
  <c r="L81" i="8" s="1"/>
  <c r="K324" i="8"/>
  <c r="K722" i="8"/>
  <c r="K98" i="8"/>
  <c r="K129" i="8"/>
  <c r="K1673" i="8"/>
  <c r="K847" i="8"/>
  <c r="K2106" i="8"/>
  <c r="K355" i="8"/>
  <c r="K2334" i="8"/>
  <c r="K2761" i="8"/>
  <c r="K272" i="8"/>
  <c r="K1853" i="8"/>
  <c r="K2481" i="8"/>
  <c r="K2206" i="8"/>
  <c r="K291" i="8"/>
  <c r="K2656" i="8"/>
  <c r="K1855" i="8"/>
  <c r="L1856" i="8" s="1"/>
  <c r="K446" i="8"/>
  <c r="K1765" i="8"/>
  <c r="K1889" i="8"/>
  <c r="K2417" i="8"/>
  <c r="K1891" i="8"/>
  <c r="K798" i="8"/>
  <c r="K234" i="8"/>
  <c r="K606" i="8"/>
  <c r="K62" i="8"/>
  <c r="L62" i="8" s="1"/>
  <c r="K1294" i="8"/>
  <c r="K2738" i="8"/>
  <c r="K1225" i="8"/>
  <c r="K1224" i="8"/>
  <c r="K2825" i="8"/>
  <c r="K254" i="8"/>
  <c r="K1791" i="8"/>
  <c r="K930" i="8"/>
  <c r="K817" i="8"/>
  <c r="K2161" i="8"/>
  <c r="K804" i="8"/>
  <c r="K1138" i="8"/>
  <c r="K1077" i="8"/>
  <c r="K208" i="8"/>
  <c r="K1189" i="8"/>
  <c r="K1874" i="8"/>
  <c r="K1141" i="8"/>
  <c r="K205" i="8"/>
  <c r="K755" i="8"/>
  <c r="K2538" i="8"/>
  <c r="K1527" i="8"/>
  <c r="K453" i="8"/>
  <c r="K1415" i="8"/>
  <c r="K2531" i="8"/>
  <c r="K2543" i="8"/>
  <c r="K1169" i="8"/>
  <c r="K881" i="8"/>
  <c r="L881" i="8" s="1"/>
  <c r="K2096" i="8"/>
  <c r="K1214" i="8"/>
  <c r="K1136" i="8"/>
  <c r="K1319" i="8"/>
  <c r="K2718" i="8"/>
  <c r="K736" i="8"/>
  <c r="K1566" i="8"/>
  <c r="K883" i="8"/>
  <c r="L883" i="8" s="1"/>
  <c r="K604" i="8"/>
  <c r="K2192" i="8"/>
  <c r="L2192" i="8" s="1"/>
  <c r="K1547" i="8"/>
  <c r="K580" i="8"/>
  <c r="K700" i="8"/>
  <c r="K1674" i="8"/>
  <c r="K2030" i="8"/>
  <c r="K1803" i="8"/>
  <c r="K990" i="8"/>
  <c r="K521" i="8"/>
  <c r="K503" i="8"/>
  <c r="K457" i="8"/>
  <c r="K655" i="8"/>
  <c r="K2413" i="8"/>
  <c r="K1259" i="8"/>
  <c r="L1260" i="8" s="1"/>
  <c r="K500" i="8"/>
  <c r="K1778" i="8"/>
  <c r="K864" i="8"/>
  <c r="K1486" i="8"/>
  <c r="K1758" i="8"/>
  <c r="K753" i="8"/>
  <c r="K2285" i="8"/>
  <c r="K1578" i="8"/>
  <c r="K734" i="8"/>
  <c r="K1545" i="8"/>
  <c r="K2395" i="8"/>
  <c r="K1543" i="8"/>
  <c r="K1822" i="8"/>
  <c r="K106" i="8"/>
  <c r="K311" i="8"/>
  <c r="K201" i="8"/>
  <c r="K1330" i="8"/>
  <c r="K1146" i="8"/>
  <c r="K2150" i="8"/>
  <c r="K891" i="8"/>
  <c r="K2367" i="8"/>
  <c r="K2679" i="8"/>
  <c r="K2080" i="8"/>
  <c r="K2281" i="8"/>
  <c r="K1156" i="8"/>
  <c r="K2089" i="8"/>
  <c r="K1937" i="8"/>
  <c r="K477" i="8"/>
  <c r="K536" i="8"/>
  <c r="K1262" i="8"/>
  <c r="L1262" i="8" s="1"/>
  <c r="K2165" i="8"/>
  <c r="K1204" i="8"/>
  <c r="K2694" i="8"/>
  <c r="K1149" i="8"/>
  <c r="K2733" i="8"/>
  <c r="K1608" i="8"/>
  <c r="K1076" i="8"/>
  <c r="K1683" i="8"/>
  <c r="K742" i="8"/>
  <c r="K2420" i="8"/>
  <c r="K1396" i="8"/>
  <c r="K1181" i="8"/>
  <c r="K2467" i="8"/>
  <c r="K2516" i="8"/>
  <c r="K2398" i="8"/>
  <c r="L2399" i="8" s="1"/>
  <c r="K1296" i="8"/>
  <c r="K2357" i="8"/>
  <c r="K1747" i="8"/>
  <c r="K893" i="8"/>
  <c r="K2282" i="8"/>
  <c r="K998" i="8"/>
  <c r="K2140" i="8"/>
  <c r="K1327" i="8"/>
  <c r="K1830" i="8"/>
  <c r="K1363" i="8"/>
  <c r="K663" i="8"/>
  <c r="K1085" i="8"/>
  <c r="K409" i="8"/>
  <c r="K508" i="8"/>
  <c r="K260" i="8"/>
  <c r="K517" i="8"/>
  <c r="K317" i="8"/>
  <c r="K269" i="8"/>
  <c r="K281" i="8"/>
  <c r="K266" i="8"/>
  <c r="L266" i="8" s="1"/>
  <c r="K735" i="8"/>
  <c r="K420" i="8"/>
  <c r="K610" i="8"/>
  <c r="K138" i="8"/>
  <c r="K153" i="8"/>
  <c r="K537" i="8"/>
  <c r="K162" i="8"/>
  <c r="K341" i="8"/>
  <c r="K1002" i="8"/>
  <c r="K2476" i="8"/>
  <c r="K2076" i="8"/>
  <c r="K280" i="8"/>
  <c r="K1127" i="8"/>
  <c r="K2397" i="8"/>
  <c r="K502" i="8"/>
  <c r="K1696" i="8"/>
  <c r="K914" i="8"/>
  <c r="K717" i="8"/>
  <c r="K1915" i="8"/>
  <c r="K2551" i="8"/>
  <c r="K1444" i="8"/>
  <c r="K699" i="8"/>
  <c r="K1977" i="8"/>
  <c r="K2540" i="8"/>
  <c r="K1202" i="8"/>
  <c r="L1203" i="8" s="1"/>
  <c r="K1981" i="8"/>
  <c r="K427" i="8"/>
  <c r="K246" i="8"/>
  <c r="K1353" i="8"/>
  <c r="K2084" i="8"/>
  <c r="K1110" i="8"/>
  <c r="K2683" i="8"/>
  <c r="K310" i="8"/>
  <c r="K2724" i="8"/>
  <c r="K1217" i="8"/>
  <c r="K2599" i="8"/>
  <c r="K1669" i="8"/>
  <c r="K1959" i="8"/>
  <c r="K594" i="8"/>
  <c r="K2007" i="8"/>
  <c r="K1736" i="8"/>
  <c r="K390" i="8"/>
  <c r="K2598" i="8"/>
  <c r="K810" i="8"/>
  <c r="K2120" i="8"/>
  <c r="K2169" i="8"/>
  <c r="K678" i="8"/>
  <c r="K485" i="8"/>
  <c r="K808" i="8"/>
  <c r="K2412" i="8"/>
  <c r="K452" i="8"/>
  <c r="K460" i="8"/>
  <c r="K1216" i="8"/>
  <c r="K1032" i="8"/>
  <c r="L1032" i="8" s="1"/>
  <c r="K2073" i="8"/>
  <c r="K572" i="8"/>
  <c r="K550" i="8"/>
  <c r="K2275" i="8"/>
  <c r="K1350" i="8"/>
  <c r="K644" i="8"/>
  <c r="K2648" i="8"/>
  <c r="K1391" i="8"/>
  <c r="K1953" i="8"/>
  <c r="K1137" i="8"/>
  <c r="K2734" i="8"/>
  <c r="L2735" i="8" s="1"/>
  <c r="K1638" i="8"/>
  <c r="L1638" i="8" s="1"/>
  <c r="K1859" i="8"/>
  <c r="L1859" i="8" s="1"/>
  <c r="K2108" i="8"/>
  <c r="K1628" i="8"/>
  <c r="K2266" i="8"/>
  <c r="K1286" i="8"/>
  <c r="K1305" i="8"/>
  <c r="K2403" i="8"/>
  <c r="K1237" i="8"/>
  <c r="K134" i="8"/>
  <c r="K216" i="8"/>
  <c r="K870" i="8"/>
  <c r="K454" i="8"/>
  <c r="K2159" i="8"/>
  <c r="K1497" i="8"/>
  <c r="K829" i="8"/>
  <c r="K1750" i="8"/>
  <c r="K825" i="8"/>
  <c r="K614" i="8"/>
  <c r="K889" i="8"/>
  <c r="K599" i="8"/>
  <c r="L599" i="8" s="1"/>
  <c r="K727" i="8"/>
  <c r="K957" i="8"/>
  <c r="K1621" i="8"/>
  <c r="K2666" i="8"/>
  <c r="K2856" i="8"/>
  <c r="K2041" i="8"/>
  <c r="K1555" i="8"/>
  <c r="K763" i="8"/>
  <c r="K2086" i="8"/>
  <c r="K2101" i="8"/>
  <c r="K1062" i="8"/>
  <c r="K172" i="8"/>
  <c r="K405" i="8"/>
  <c r="K235" i="8"/>
  <c r="K872" i="8"/>
  <c r="K2705" i="8"/>
  <c r="K1799" i="8"/>
  <c r="K2615" i="8"/>
  <c r="K2564" i="8"/>
  <c r="K1766" i="8"/>
  <c r="K2837" i="8"/>
  <c r="K1433" i="8"/>
  <c r="K2826" i="8"/>
  <c r="K493" i="8"/>
  <c r="K636" i="8"/>
  <c r="K1424" i="8"/>
  <c r="K1430" i="8"/>
  <c r="K724" i="8"/>
  <c r="K2346" i="8"/>
  <c r="K1745" i="8"/>
  <c r="K524" i="8"/>
  <c r="K827" i="8"/>
  <c r="L827" i="8" s="1"/>
  <c r="K228" i="8"/>
  <c r="K2229" i="8"/>
  <c r="K1770" i="8"/>
  <c r="K1132" i="8"/>
  <c r="K1568" i="8"/>
  <c r="K2038" i="8"/>
  <c r="K2264" i="8"/>
  <c r="K2227" i="8"/>
  <c r="K1681" i="8"/>
  <c r="K1574" i="8"/>
  <c r="K2792" i="8"/>
  <c r="K1619" i="8"/>
  <c r="K635" i="8"/>
  <c r="K1423" i="8"/>
  <c r="K447" i="8"/>
  <c r="K698" i="8"/>
  <c r="K791" i="8"/>
  <c r="K401" i="8"/>
  <c r="K633" i="8"/>
  <c r="K258" i="8"/>
  <c r="K2823" i="8"/>
  <c r="K1924" i="8"/>
  <c r="K1494" i="8"/>
  <c r="K1065" i="8"/>
  <c r="K616" i="8"/>
  <c r="K2610" i="8"/>
  <c r="K2293" i="8"/>
  <c r="K571" i="8"/>
  <c r="K1873" i="8"/>
  <c r="K2303" i="8"/>
  <c r="K1082" i="8"/>
  <c r="K2356" i="8"/>
  <c r="K1872" i="8"/>
  <c r="K1491" i="8"/>
  <c r="K2469" i="8"/>
  <c r="K1648" i="8"/>
  <c r="K1671" i="8"/>
  <c r="K171" i="8"/>
  <c r="K2455" i="8"/>
  <c r="K2004" i="8"/>
  <c r="L2004" i="8" s="1"/>
  <c r="K781" i="8"/>
  <c r="K1709" i="8"/>
  <c r="K2621" i="8"/>
  <c r="K2244" i="8"/>
  <c r="K491" i="8"/>
  <c r="L491" i="8" s="1"/>
  <c r="K2665" i="8"/>
  <c r="K2214" i="8"/>
  <c r="K934" i="8"/>
  <c r="K2466" i="8"/>
  <c r="K1875" i="8"/>
  <c r="K874" i="8"/>
  <c r="K461" i="8"/>
  <c r="K1179" i="8"/>
  <c r="K1232" i="8"/>
  <c r="L1232" i="8" s="1"/>
  <c r="K1190" i="8"/>
  <c r="K1323" i="8"/>
  <c r="K611" i="8"/>
  <c r="K2822" i="8"/>
  <c r="K2291" i="8"/>
  <c r="K1366" i="8"/>
  <c r="K1911" i="8"/>
  <c r="K1592" i="8"/>
  <c r="K744" i="8"/>
  <c r="K2488" i="8"/>
  <c r="L2489" i="8" s="1"/>
  <c r="K1693" i="8"/>
  <c r="L1693" i="8" s="1"/>
  <c r="K2239" i="8"/>
  <c r="K2652" i="8"/>
  <c r="L2652" i="8" s="1"/>
  <c r="K1394" i="8"/>
  <c r="K1553" i="8"/>
  <c r="K1168" i="8"/>
  <c r="K1458" i="8"/>
  <c r="K2372" i="8"/>
  <c r="K2529" i="8"/>
  <c r="K2432" i="8"/>
  <c r="K107" i="8"/>
  <c r="K2588" i="8"/>
  <c r="K1471" i="8"/>
  <c r="K2273" i="8"/>
  <c r="K2218" i="8"/>
  <c r="K2603" i="8"/>
  <c r="K1126" i="8"/>
  <c r="K2577" i="8"/>
  <c r="K1617" i="8"/>
  <c r="K2016" i="8"/>
  <c r="K806" i="8"/>
  <c r="K1735" i="8"/>
  <c r="K116" i="8"/>
  <c r="K1017" i="8"/>
  <c r="K2100" i="8"/>
  <c r="L2100" i="8" s="1"/>
  <c r="K937" i="8"/>
  <c r="K2664" i="8"/>
  <c r="K2348" i="8"/>
  <c r="K2425" i="8"/>
  <c r="K1255" i="8"/>
  <c r="K1427" i="8"/>
  <c r="K344" i="8"/>
  <c r="K1583" i="8"/>
  <c r="K1786" i="8"/>
  <c r="L1786" i="8" s="1"/>
  <c r="K2188" i="8"/>
  <c r="K2789" i="8"/>
  <c r="K1302" i="8"/>
  <c r="K1115" i="8"/>
  <c r="K2200" i="8"/>
  <c r="K680" i="8"/>
  <c r="K954" i="8"/>
  <c r="K761" i="8"/>
  <c r="K855" i="8"/>
  <c r="K1428" i="8"/>
  <c r="K2844" i="8"/>
  <c r="K2819" i="8"/>
  <c r="K1943" i="8"/>
  <c r="K2654" i="8"/>
  <c r="K1695" i="8"/>
  <c r="K1934" i="8"/>
  <c r="K2028" i="8"/>
  <c r="K2672" i="8"/>
  <c r="K2428" i="8"/>
  <c r="K2764" i="8"/>
  <c r="K2447" i="8"/>
  <c r="K2784" i="8"/>
  <c r="L2784" i="8" s="1"/>
  <c r="K1355" i="8"/>
  <c r="K2157" i="8"/>
  <c r="K2812" i="8"/>
  <c r="K1737" i="8"/>
  <c r="K1489" i="8"/>
  <c r="K2686" i="8"/>
  <c r="K2787" i="8"/>
  <c r="K2582" i="8"/>
  <c r="K2146" i="8"/>
  <c r="K1483" i="8"/>
  <c r="K2329" i="8"/>
  <c r="K949" i="8"/>
  <c r="K691" i="8"/>
  <c r="L691" i="8" s="1"/>
  <c r="K988" i="8"/>
  <c r="K1425" i="8"/>
  <c r="K2580" i="8"/>
  <c r="K2210" i="8"/>
  <c r="K1572" i="8"/>
  <c r="L1572" i="8" s="1"/>
  <c r="K2233" i="8"/>
  <c r="K2270" i="8"/>
  <c r="K2818" i="8"/>
  <c r="K716" i="8"/>
  <c r="K1420" i="8"/>
  <c r="K2384" i="8"/>
  <c r="K1276" i="8"/>
  <c r="L1276" i="8" s="1"/>
  <c r="K2815" i="8"/>
  <c r="K1188" i="8"/>
  <c r="K1361" i="8"/>
  <c r="K1748" i="8"/>
  <c r="K1054" i="8"/>
  <c r="K1404" i="8"/>
  <c r="L1405" i="8" s="1"/>
  <c r="K1641" i="8"/>
  <c r="K158" i="8"/>
  <c r="K1367" i="8"/>
  <c r="K2032" i="8"/>
  <c r="K1045" i="8"/>
  <c r="K1175" i="8"/>
  <c r="K923" i="8"/>
  <c r="K1192" i="8"/>
  <c r="K1226" i="8"/>
  <c r="K2381" i="8"/>
  <c r="K2575" i="8"/>
  <c r="K1576" i="8"/>
  <c r="K2174" i="8"/>
  <c r="K2816" i="8"/>
  <c r="K112" i="8"/>
  <c r="K785" i="8"/>
  <c r="K1039" i="8"/>
  <c r="K1835" i="8"/>
  <c r="K432" i="8"/>
  <c r="K2490" i="8"/>
  <c r="K1448" i="8"/>
  <c r="K917" i="8"/>
  <c r="K2345" i="8"/>
  <c r="K1707" i="8"/>
  <c r="K1206" i="8"/>
  <c r="K2794" i="8"/>
  <c r="K2114" i="8"/>
  <c r="L2114" i="8" s="1"/>
  <c r="K2071" i="8"/>
  <c r="K1418" i="8"/>
  <c r="K522" i="8"/>
  <c r="K298" i="8"/>
  <c r="K407" i="8"/>
  <c r="K1705" i="8"/>
  <c r="K2427" i="8"/>
  <c r="K1631" i="8"/>
  <c r="K1534" i="8"/>
  <c r="K1672" i="8"/>
  <c r="K2511" i="8"/>
  <c r="K196" i="8"/>
  <c r="K204" i="8"/>
  <c r="K489" i="8"/>
  <c r="K2199" i="8"/>
  <c r="K849" i="8"/>
  <c r="K2537" i="8"/>
  <c r="K640" i="8"/>
  <c r="K286" i="8"/>
  <c r="K1287" i="8"/>
  <c r="K2306" i="8"/>
  <c r="K628" i="8"/>
  <c r="K484" i="8"/>
  <c r="K1354" i="8"/>
  <c r="K2533" i="8"/>
  <c r="K1562" i="8"/>
  <c r="K958" i="8"/>
  <c r="K1113" i="8"/>
  <c r="K2759" i="8"/>
  <c r="L2759" i="8" s="1"/>
  <c r="K2315" i="8"/>
  <c r="K2524" i="8"/>
  <c r="K1139" i="8"/>
  <c r="K1233" i="8"/>
  <c r="K458" i="8"/>
  <c r="K94" i="8"/>
  <c r="K1326" i="8"/>
  <c r="K1524" i="8"/>
  <c r="K1482" i="8"/>
  <c r="K2189" i="8"/>
  <c r="K1975" i="8"/>
  <c r="K1634" i="8"/>
  <c r="K1624" i="8"/>
  <c r="K805" i="8"/>
  <c r="K2251" i="8"/>
  <c r="K1652" i="8"/>
  <c r="K195" i="8"/>
  <c r="K2530" i="8"/>
  <c r="K2571" i="8"/>
  <c r="L2572" i="8" s="1"/>
  <c r="K821" i="8"/>
  <c r="K1579" i="8"/>
  <c r="K659" i="8"/>
  <c r="K2850" i="8"/>
  <c r="K1927" i="8"/>
  <c r="K2440" i="8"/>
  <c r="K451" i="8"/>
  <c r="K2612" i="8"/>
  <c r="K1716" i="8"/>
  <c r="K2110" i="8"/>
  <c r="K2438" i="8"/>
  <c r="K2241" i="8"/>
  <c r="K2554" i="8"/>
  <c r="L2554" i="8" s="1"/>
  <c r="K1971" i="8"/>
  <c r="K2448" i="8"/>
  <c r="K1086" i="8"/>
  <c r="K2001" i="8"/>
  <c r="L2001" i="8" s="1"/>
  <c r="K780" i="8"/>
  <c r="K268" i="8"/>
  <c r="K1116" i="8"/>
  <c r="K1167" i="8"/>
  <c r="K2637" i="8"/>
  <c r="K222" i="8"/>
  <c r="K316" i="8"/>
  <c r="K2729" i="8"/>
  <c r="K2565" i="8"/>
  <c r="K546" i="8"/>
  <c r="K350" i="8"/>
  <c r="K2649" i="8"/>
  <c r="K672" i="8"/>
  <c r="K2317" i="8"/>
  <c r="K176" i="8"/>
  <c r="L176" i="8" s="1"/>
  <c r="K608" i="8"/>
  <c r="K573" i="8"/>
  <c r="K325" i="8"/>
  <c r="K529" i="8"/>
  <c r="L529" i="8" s="1"/>
  <c r="K393" i="8"/>
  <c r="K130" i="8"/>
  <c r="K623" i="8"/>
  <c r="K514" i="8"/>
  <c r="K375" i="8"/>
  <c r="K370" i="8"/>
  <c r="K329" i="8"/>
  <c r="K210" i="8"/>
  <c r="K471" i="8"/>
  <c r="K255" i="8"/>
  <c r="K1129" i="8"/>
  <c r="K953" i="8"/>
  <c r="K89" i="8"/>
  <c r="K73" i="8"/>
  <c r="K2846" i="8"/>
  <c r="K2352" i="8"/>
  <c r="K414" i="8"/>
  <c r="K992" i="8"/>
  <c r="K1484" i="8"/>
  <c r="K751" i="8"/>
  <c r="K2388" i="8"/>
  <c r="K1180" i="8"/>
  <c r="K2452" i="8"/>
  <c r="K1518" i="8"/>
  <c r="K2035" i="8"/>
  <c r="K1813" i="8"/>
  <c r="K1025" i="8"/>
  <c r="K879" i="8"/>
  <c r="K1728" i="8"/>
  <c r="K2586" i="8"/>
  <c r="K2288" i="8"/>
  <c r="K1567" i="8"/>
  <c r="K2066" i="8"/>
  <c r="K1662" i="8"/>
  <c r="K2690" i="8"/>
  <c r="K1931" i="8"/>
  <c r="K261" i="8"/>
  <c r="K1011" i="8"/>
  <c r="K1042" i="8"/>
  <c r="K478" i="8"/>
  <c r="K1998" i="8"/>
  <c r="K1512" i="8"/>
  <c r="K85" i="8"/>
  <c r="K240" i="8"/>
  <c r="K658" i="8"/>
  <c r="K170" i="8"/>
  <c r="K169" i="8"/>
  <c r="K1833" i="8"/>
  <c r="K1075" i="8"/>
  <c r="K2472" i="8"/>
  <c r="K2238" i="8"/>
  <c r="K2242" i="8"/>
  <c r="K2676" i="8"/>
  <c r="K629" i="8"/>
  <c r="L630" i="8" s="1"/>
  <c r="K1290" i="8"/>
  <c r="K1172" i="8"/>
  <c r="K2178" i="8"/>
  <c r="K515" i="8"/>
  <c r="K1393" i="8"/>
  <c r="K1538" i="8"/>
  <c r="K2050" i="8"/>
  <c r="K1048" i="8"/>
  <c r="K92" i="8"/>
  <c r="K1308" i="8"/>
  <c r="K279" i="8"/>
  <c r="K535" i="8"/>
  <c r="K818" i="8"/>
  <c r="K1823" i="8"/>
  <c r="K1521" i="8"/>
  <c r="K2629" i="8"/>
  <c r="K394" i="8"/>
  <c r="K361" i="8"/>
  <c r="L361" i="8" s="1"/>
  <c r="K2510" i="8"/>
  <c r="K1451" i="8"/>
  <c r="K1150" i="8"/>
  <c r="K956" i="8"/>
  <c r="K2201" i="8"/>
  <c r="K1515" i="8"/>
  <c r="K1596" i="8"/>
  <c r="K124" i="8"/>
  <c r="K2703" i="8"/>
  <c r="K2491" i="8"/>
  <c r="K570" i="8"/>
  <c r="L570" i="8" s="1"/>
  <c r="K2712" i="8"/>
  <c r="K868" i="8"/>
  <c r="K1389" i="8"/>
  <c r="K1195" i="8"/>
  <c r="K851" i="8"/>
  <c r="K1022" i="8"/>
  <c r="K1909" i="8"/>
  <c r="K1329" i="8"/>
  <c r="K1263" i="8"/>
  <c r="K877" i="8"/>
  <c r="K2520" i="8"/>
  <c r="K562" i="8"/>
  <c r="K1759" i="8"/>
  <c r="K1995" i="8"/>
  <c r="K1251" i="8"/>
  <c r="K1479" i="8"/>
  <c r="K2677" i="8"/>
  <c r="K1387" i="8"/>
  <c r="L1387" i="8" s="1"/>
  <c r="K1677" i="8"/>
  <c r="K2390" i="8"/>
  <c r="K2130" i="8"/>
  <c r="K2289" i="8"/>
  <c r="K740" i="8"/>
  <c r="K1283" i="8"/>
  <c r="K189" i="8"/>
  <c r="K2135" i="8"/>
  <c r="K1939" i="8"/>
  <c r="K1938" i="8"/>
  <c r="K1285" i="8"/>
  <c r="L1285" i="8" s="1"/>
  <c r="K2743" i="8"/>
  <c r="K1892" i="8"/>
  <c r="K1962" i="8"/>
  <c r="K540" i="8"/>
  <c r="L541" i="8" s="1"/>
  <c r="K2061" i="8"/>
  <c r="K894" i="8"/>
  <c r="K898" i="8"/>
  <c r="K704" i="8"/>
  <c r="K304" i="8"/>
  <c r="K1854" i="8"/>
  <c r="K2193" i="8"/>
  <c r="K1103" i="8"/>
  <c r="K373" i="8"/>
  <c r="K1850" i="8"/>
  <c r="K319" i="8"/>
  <c r="K981" i="8"/>
  <c r="K215" i="8"/>
  <c r="K209" i="8"/>
  <c r="K343" i="8"/>
  <c r="K273" i="8"/>
  <c r="K338" i="8"/>
  <c r="L338" i="8" s="1"/>
  <c r="K702" i="8"/>
  <c r="L702" i="8" s="1"/>
  <c r="K2788" i="8"/>
  <c r="K2072" i="8"/>
  <c r="K1594" i="8"/>
  <c r="K2632" i="8"/>
  <c r="K2366" i="8"/>
  <c r="K2561" i="8"/>
  <c r="K233" i="8"/>
  <c r="L233" i="8" s="1"/>
  <c r="K652" i="8"/>
  <c r="K938" i="8"/>
  <c r="K787" i="8"/>
  <c r="L787" i="8" s="1"/>
  <c r="K1802" i="8"/>
  <c r="K2263" i="8"/>
  <c r="K2187" i="8"/>
  <c r="K1964" i="8"/>
  <c r="K1952" i="8"/>
  <c r="K788" i="8"/>
  <c r="K815" i="8"/>
  <c r="K2327" i="8"/>
  <c r="K1454" i="8"/>
  <c r="K2727" i="8"/>
  <c r="K2793" i="8"/>
  <c r="K1109" i="8"/>
  <c r="L1109" i="8" s="1"/>
  <c r="K984" i="8"/>
  <c r="K1351" i="8"/>
  <c r="K2744" i="8"/>
  <c r="K1816" i="8"/>
  <c r="K1384" i="8"/>
  <c r="K723" i="8"/>
  <c r="K2431" i="8"/>
  <c r="K2782" i="8"/>
  <c r="K1437" i="8"/>
  <c r="K721" i="8"/>
  <c r="K1577" i="8"/>
  <c r="K1356" i="8"/>
  <c r="K1844" i="8"/>
  <c r="K2125" i="8"/>
  <c r="K766" i="8"/>
  <c r="K978" i="8"/>
  <c r="K2112" i="8"/>
  <c r="L2112" i="8" s="1"/>
  <c r="K1457" i="8"/>
  <c r="K1161" i="8"/>
  <c r="K2513" i="8"/>
  <c r="K1413" i="8"/>
  <c r="K832" i="8"/>
  <c r="L832" i="8" s="1"/>
  <c r="K1325" i="8"/>
  <c r="K1790" i="8"/>
  <c r="K542" i="8"/>
  <c r="L542" i="8" s="1"/>
  <c r="K733" i="8"/>
  <c r="K2493" i="8"/>
  <c r="K2379" i="8"/>
  <c r="K588" i="8"/>
  <c r="K1769" i="8"/>
  <c r="K1882" i="8"/>
  <c r="K687" i="8"/>
  <c r="K955" i="8"/>
  <c r="K213" i="8"/>
  <c r="K2639" i="8"/>
  <c r="K1726" i="8"/>
  <c r="K975" i="8"/>
  <c r="K649" i="8"/>
  <c r="K323" i="8"/>
  <c r="K2796" i="8"/>
  <c r="K1725" i="8"/>
  <c r="K67" i="8"/>
  <c r="L67" i="8" s="1"/>
  <c r="K509" i="8"/>
  <c r="K1320" i="8"/>
  <c r="K2160" i="8"/>
  <c r="K84" i="8"/>
  <c r="K1256" i="8"/>
  <c r="K657" i="8"/>
  <c r="K1598" i="8"/>
  <c r="K2449" i="8"/>
  <c r="K830" i="8"/>
  <c r="K2617" i="8"/>
  <c r="K768" i="8"/>
  <c r="K2185" i="8"/>
  <c r="K63" i="8"/>
  <c r="K911" i="8"/>
  <c r="K551" i="8"/>
  <c r="K87" i="8"/>
  <c r="K127" i="8"/>
  <c r="K282" i="8"/>
  <c r="K151" i="8"/>
  <c r="K530" i="8"/>
  <c r="K1456" i="8"/>
  <c r="K1734" i="8"/>
  <c r="K1298" i="8"/>
  <c r="K120" i="8"/>
  <c r="K2374" i="8"/>
  <c r="K776" i="8"/>
  <c r="L777" i="8" s="1"/>
  <c r="K2207" i="8"/>
  <c r="K440" i="8"/>
  <c r="K2009" i="8"/>
  <c r="K2707" i="8"/>
  <c r="L2707" i="8" s="1"/>
  <c r="K695" i="8"/>
  <c r="L695" i="8" s="1"/>
  <c r="K1196" i="8"/>
  <c r="K991" i="8"/>
  <c r="K1976" i="8"/>
  <c r="K2021" i="8"/>
  <c r="K603" i="8"/>
  <c r="K2546" i="8"/>
  <c r="K902" i="8"/>
  <c r="K1530" i="8"/>
  <c r="K840" i="8"/>
  <c r="K1119" i="8"/>
  <c r="K996" i="8"/>
  <c r="K1851" i="8"/>
  <c r="K459" i="8"/>
  <c r="K1174" i="8"/>
  <c r="K147" i="8"/>
  <c r="K2657" i="8"/>
  <c r="K1281" i="8"/>
  <c r="L1281" i="8" s="1"/>
  <c r="K1345" i="8"/>
  <c r="K665" i="8"/>
  <c r="K498" i="8"/>
  <c r="L498" i="8" s="1"/>
  <c r="K859" i="8"/>
  <c r="L859" i="8" s="1"/>
  <c r="K229" i="8"/>
  <c r="K1829" i="8"/>
  <c r="K2048" i="8"/>
  <c r="K869" i="8"/>
  <c r="K413" i="8"/>
  <c r="K1378" i="8"/>
  <c r="K661" i="8"/>
  <c r="K1805" i="8"/>
  <c r="K1788" i="8"/>
  <c r="K2323" i="8"/>
  <c r="K645" i="8"/>
  <c r="K709" i="8"/>
  <c r="K1973" i="8"/>
  <c r="L1974" i="8" s="1"/>
  <c r="K2409" i="8"/>
  <c r="K1987" i="8"/>
  <c r="K2810" i="8"/>
  <c r="K1198" i="8"/>
  <c r="K2587" i="8"/>
  <c r="K1523" i="8"/>
  <c r="K1272" i="8"/>
  <c r="K140" i="8"/>
  <c r="K2444" i="8"/>
  <c r="K1868" i="8"/>
  <c r="K643" i="8"/>
  <c r="K2558" i="8"/>
  <c r="K141" i="8"/>
  <c r="K2254" i="8"/>
  <c r="K2737" i="8"/>
  <c r="K631" i="8"/>
  <c r="L631" i="8" s="1"/>
  <c r="K2722" i="8"/>
  <c r="K2505" i="8"/>
  <c r="K1942" i="8"/>
  <c r="K1670" i="8"/>
  <c r="K1199" i="8"/>
  <c r="K1902" i="8"/>
  <c r="K392" i="8"/>
  <c r="K436" i="8"/>
  <c r="K2378" i="8"/>
  <c r="K2133" i="8"/>
  <c r="K2316" i="8"/>
  <c r="K1932" i="8"/>
  <c r="K533" i="8"/>
  <c r="K2600" i="8"/>
  <c r="K2663" i="8"/>
  <c r="K1546" i="8"/>
  <c r="K885" i="8"/>
  <c r="K182" i="8"/>
  <c r="K2848" i="8"/>
  <c r="K2563" i="8"/>
  <c r="K2590" i="8"/>
  <c r="K2416" i="8"/>
  <c r="L2416" i="8" s="1"/>
  <c r="K1236" i="8"/>
  <c r="K1806" i="8"/>
  <c r="K620" i="8"/>
  <c r="K2256" i="8"/>
  <c r="K1841" i="8"/>
  <c r="K2394" i="8"/>
  <c r="K922" i="8"/>
  <c r="K2279" i="8"/>
  <c r="K1724" i="8"/>
  <c r="K2103" i="8"/>
  <c r="K2058" i="8"/>
  <c r="K1593" i="8"/>
  <c r="K919" i="8"/>
  <c r="K293" i="8"/>
  <c r="L293" i="8" s="1"/>
  <c r="K1271" i="8"/>
  <c r="K2332" i="8"/>
  <c r="K1153" i="8"/>
  <c r="K2277" i="8"/>
  <c r="K2318" i="8"/>
  <c r="K731" i="8"/>
  <c r="K2640" i="8"/>
  <c r="K1056" i="8"/>
  <c r="K1114" i="8"/>
  <c r="K900" i="8"/>
  <c r="K2852" i="8"/>
  <c r="K2568" i="8"/>
  <c r="K1715" i="8"/>
  <c r="K1408" i="8"/>
  <c r="L1408" i="8" s="1"/>
  <c r="K1094" i="8"/>
  <c r="K1140" i="8"/>
  <c r="K200" i="8"/>
  <c r="K2349" i="8"/>
  <c r="K1383" i="8"/>
  <c r="K2647" i="8"/>
  <c r="K2608" i="8"/>
  <c r="K1893" i="8"/>
  <c r="K1053" i="8"/>
  <c r="K1945" i="8"/>
  <c r="K144" i="8"/>
  <c r="K429" i="8"/>
  <c r="K1459" i="8"/>
  <c r="K2817" i="8"/>
  <c r="K2231" i="8"/>
  <c r="K1295" i="8"/>
  <c r="K1208" i="8"/>
  <c r="K336" i="8"/>
  <c r="L337" i="8" s="1"/>
  <c r="K844" i="8"/>
  <c r="K1988" i="8"/>
  <c r="K372" i="8"/>
  <c r="K875" i="8"/>
  <c r="K1038" i="8"/>
  <c r="K1996" i="8"/>
  <c r="K2635" i="8"/>
  <c r="K1894" i="8"/>
  <c r="K1888" i="8"/>
  <c r="K790" i="8"/>
  <c r="K2451" i="8"/>
  <c r="K796" i="8"/>
  <c r="K2509" i="8"/>
  <c r="K1657" i="8"/>
  <c r="K2104" i="8"/>
  <c r="K2840" i="8"/>
  <c r="K2450" i="8"/>
  <c r="K931" i="8"/>
  <c r="K2678" i="8"/>
  <c r="K1651" i="8"/>
  <c r="K1626" i="8"/>
  <c r="K662" i="8"/>
  <c r="K718" i="8"/>
  <c r="K2324" i="8"/>
  <c r="K1541" i="8"/>
  <c r="K1429" i="8"/>
  <c r="K1445" i="8"/>
  <c r="K1270" i="8"/>
  <c r="K1421" i="8"/>
  <c r="K1468" i="8"/>
  <c r="K2806" i="8"/>
  <c r="K1213" i="8"/>
  <c r="K648" i="8"/>
  <c r="K1194" i="8"/>
  <c r="L1194" i="8" s="1"/>
  <c r="K212" i="8"/>
  <c r="K2339" i="8"/>
  <c r="K220" i="8"/>
  <c r="K1526" i="8"/>
  <c r="L1526" i="8" s="1"/>
  <c r="K2443" i="8"/>
  <c r="K2091" i="8"/>
  <c r="K1777" i="8"/>
  <c r="K1601" i="8"/>
  <c r="K1865" i="8"/>
  <c r="L1866" i="8" s="1"/>
  <c r="K2809" i="8"/>
  <c r="K2726" i="8"/>
  <c r="K2088" i="8"/>
  <c r="K1403" i="8"/>
  <c r="K1762" i="8"/>
  <c r="K1898" i="8"/>
  <c r="K475" i="8"/>
  <c r="K318" i="8"/>
  <c r="K1373" i="8"/>
  <c r="L1373" i="8" s="1"/>
  <c r="K2167" i="8"/>
  <c r="K1158" i="8"/>
  <c r="K555" i="8"/>
  <c r="K1359" i="8"/>
  <c r="K969" i="8"/>
  <c r="K1611" i="8"/>
  <c r="K1738" i="8"/>
  <c r="K1212" i="8"/>
  <c r="K2791" i="8"/>
  <c r="K2457" i="8"/>
  <c r="K2824" i="8"/>
  <c r="K163" i="8"/>
  <c r="K2594" i="8"/>
  <c r="K2851" i="8"/>
  <c r="K1529" i="8"/>
  <c r="K828" i="8"/>
  <c r="K340" i="8"/>
  <c r="K1972" i="8"/>
  <c r="K1315" i="8"/>
  <c r="K2827" i="8"/>
  <c r="K1967" i="8"/>
  <c r="K483" i="8"/>
  <c r="K2458" i="8"/>
  <c r="K587" i="8"/>
  <c r="K867" i="8"/>
  <c r="K2750" i="8"/>
  <c r="L2750" i="8" s="1"/>
  <c r="K2802" i="8"/>
  <c r="K1511" i="8"/>
  <c r="K1688" i="8"/>
  <c r="K584" i="8"/>
  <c r="K819" i="8"/>
  <c r="K1046" i="8"/>
  <c r="K1539" i="8"/>
  <c r="K2369" i="8"/>
  <c r="K439" i="8"/>
  <c r="K449" i="8"/>
  <c r="K119" i="8"/>
  <c r="K887" i="8"/>
  <c r="K82" i="8"/>
  <c r="K431" i="8"/>
  <c r="K434" i="8"/>
  <c r="K102" i="8"/>
  <c r="K666" i="8"/>
  <c r="K330" i="8"/>
  <c r="K313" i="8"/>
  <c r="K762" i="8"/>
  <c r="K634" i="8"/>
  <c r="K121" i="8"/>
  <c r="K159" i="8"/>
  <c r="K423" i="8"/>
  <c r="L424" i="8" s="1"/>
  <c r="K482" i="8"/>
  <c r="K1398" i="8"/>
  <c r="K2593" i="8"/>
  <c r="K1264" i="8"/>
  <c r="K674" i="8"/>
  <c r="K1767" i="8"/>
  <c r="K2519" i="8"/>
  <c r="L2519" i="8" s="1"/>
  <c r="K983" i="8"/>
  <c r="K75" i="8"/>
  <c r="K1401" i="8"/>
  <c r="K1380" i="8"/>
  <c r="K376" i="8"/>
  <c r="K2723" i="8"/>
  <c r="K1498" i="8"/>
  <c r="K2741" i="8"/>
  <c r="K2662" i="8"/>
  <c r="K2659" i="8"/>
  <c r="K1492" i="8"/>
  <c r="K1047" i="8"/>
  <c r="K848" i="8"/>
  <c r="K2296" i="8"/>
  <c r="K556" i="8"/>
  <c r="K1618" i="8"/>
  <c r="K2685" i="8"/>
  <c r="K1840" i="8"/>
  <c r="K1647" i="8"/>
  <c r="K675" i="8"/>
  <c r="K177" i="8"/>
  <c r="K231" i="8"/>
  <c r="K567" i="8"/>
  <c r="K2675" i="8"/>
  <c r="K1469" i="8"/>
  <c r="K1289" i="8"/>
  <c r="L1289" i="8" s="1"/>
  <c r="K1243" i="8"/>
  <c r="K2628" i="8"/>
  <c r="K2641" i="8"/>
  <c r="K927" i="8"/>
  <c r="K2502" i="8"/>
  <c r="K1069" i="8"/>
  <c r="K639" i="8"/>
  <c r="L639" i="8" s="1"/>
  <c r="K2495" i="8"/>
  <c r="K2248" i="8"/>
  <c r="L2248" i="8" s="1"/>
  <c r="K1914" i="8"/>
  <c r="K1122" i="8"/>
  <c r="K1508" i="8"/>
  <c r="L1508" i="8" s="1"/>
  <c r="K1595" i="8"/>
  <c r="K774" i="8"/>
  <c r="K1808" i="8"/>
  <c r="L1808" i="8" s="1"/>
  <c r="K710" i="8"/>
  <c r="K1147" i="8"/>
  <c r="K1860" i="8"/>
  <c r="K2730" i="8"/>
  <c r="K1083" i="8"/>
  <c r="K809" i="8"/>
  <c r="K1961" i="8"/>
  <c r="K309" i="8"/>
  <c r="K430" i="8"/>
  <c r="K2380" i="8"/>
  <c r="K920" i="8"/>
  <c r="K2473" i="8"/>
  <c r="K2013" i="8"/>
  <c r="K2517" i="8"/>
  <c r="K1406" i="8"/>
  <c r="L1406" i="8" s="1"/>
  <c r="K2304" i="8"/>
  <c r="K2843" i="8"/>
  <c r="L2843" i="8" s="1"/>
  <c r="K2338" i="8"/>
  <c r="K2421" i="8"/>
  <c r="K302" i="8"/>
  <c r="K2684" i="8"/>
  <c r="K2022" i="8"/>
  <c r="K1843" i="8"/>
  <c r="K1010" i="8"/>
  <c r="K2691" i="8"/>
  <c r="K739" i="8"/>
  <c r="K2027" i="8"/>
  <c r="K1257" i="8"/>
  <c r="K2755" i="8"/>
  <c r="K1744" i="8"/>
  <c r="K2308" i="8"/>
  <c r="K110" i="8"/>
  <c r="K448" i="8"/>
  <c r="K1580" i="8"/>
  <c r="K219" i="8"/>
  <c r="K2514" i="8"/>
  <c r="K2276" i="8"/>
  <c r="K1834" i="8"/>
  <c r="K2134" i="8"/>
  <c r="K1950" i="8"/>
  <c r="K2202" i="8"/>
  <c r="K1228" i="8"/>
  <c r="K108" i="8"/>
  <c r="K1460" i="8"/>
  <c r="K812" i="8"/>
  <c r="L813" i="8" s="1"/>
  <c r="K1783" i="8"/>
  <c r="K2414" i="8"/>
  <c r="L2415" i="8" s="1"/>
  <c r="K1620" i="8"/>
  <c r="K2082" i="8"/>
  <c r="K1727" i="8"/>
  <c r="K1209" i="8"/>
  <c r="K2477" i="8"/>
  <c r="K1352" i="8"/>
  <c r="K2456" i="8"/>
  <c r="K861" i="8"/>
  <c r="K1245" i="8"/>
  <c r="K2186" i="8"/>
  <c r="K1043" i="8"/>
  <c r="K1135" i="8"/>
  <c r="K2259" i="8"/>
  <c r="K711" i="8"/>
  <c r="K952" i="8"/>
  <c r="K2246" i="8"/>
  <c r="K267" i="8"/>
  <c r="K1558" i="8"/>
  <c r="K2624" i="8"/>
  <c r="K1717" i="8"/>
  <c r="K1012" i="8"/>
  <c r="L1013" i="8" s="1"/>
  <c r="K421" i="8"/>
  <c r="K2008" i="8"/>
  <c r="K1450" i="8"/>
  <c r="L1450" i="8" s="1"/>
  <c r="K2583" i="8"/>
  <c r="K1739" i="8"/>
  <c r="K275" i="8"/>
  <c r="K1020" i="8"/>
  <c r="K2752" i="8"/>
  <c r="K1712" i="8"/>
  <c r="K2597" i="8"/>
  <c r="K1155" i="8"/>
  <c r="K396" i="8"/>
  <c r="K1183" i="8"/>
  <c r="K1852" i="8"/>
  <c r="K1801" i="8"/>
  <c r="K979" i="8"/>
  <c r="K165" i="8"/>
  <c r="K1211" i="8"/>
  <c r="K1912" i="8"/>
  <c r="K1554" i="8"/>
  <c r="K1166" i="8"/>
  <c r="K1857" i="8"/>
  <c r="L1857" i="8" s="1"/>
  <c r="K772" i="8"/>
  <c r="K2396" i="8"/>
  <c r="K1201" i="8"/>
  <c r="K221" i="8"/>
  <c r="K2470" i="8"/>
  <c r="K1000" i="8"/>
  <c r="K1121" i="8"/>
  <c r="K578" i="8"/>
  <c r="K595" i="8"/>
  <c r="K2249" i="8"/>
  <c r="K2005" i="8"/>
  <c r="K2228" i="8"/>
  <c r="K1419" i="8"/>
  <c r="K1187" i="8"/>
  <c r="K944" i="8"/>
  <c r="L944" i="8" s="1"/>
  <c r="K926" i="8"/>
  <c r="K1810" i="8"/>
  <c r="K1879" i="8"/>
  <c r="K166" i="8"/>
  <c r="K1130" i="8"/>
  <c r="K719" i="8"/>
  <c r="K2002" i="8"/>
  <c r="K1609" i="8"/>
  <c r="K2424" i="8"/>
  <c r="K834" i="8"/>
  <c r="K913" i="8"/>
  <c r="K444" i="8"/>
  <c r="K2460" i="8"/>
  <c r="K1839" i="8"/>
  <c r="K2618" i="8"/>
  <c r="K2492" i="8"/>
  <c r="K1342" i="8"/>
  <c r="K1612" i="8"/>
  <c r="K929" i="8"/>
  <c r="K2716" i="8"/>
  <c r="K2060" i="8"/>
  <c r="L2060" i="8" s="1"/>
  <c r="K2267" i="8"/>
  <c r="K2314" i="8"/>
  <c r="K2821" i="8"/>
  <c r="K1969" i="8"/>
  <c r="L1969" i="8" s="1"/>
  <c r="K1848" i="8"/>
  <c r="K1399" i="8"/>
  <c r="K1434" i="8"/>
  <c r="K1560" i="8"/>
  <c r="K1723" i="8"/>
  <c r="K559" i="8"/>
  <c r="K2515" i="8"/>
  <c r="K1947" i="8"/>
  <c r="K1781" i="8"/>
  <c r="K653" i="8"/>
  <c r="K1645" i="8"/>
  <c r="K1303" i="8"/>
  <c r="K2781" i="8"/>
  <c r="L2781" i="8" s="1"/>
  <c r="K422" i="8"/>
  <c r="K2715" i="8"/>
  <c r="K2074" i="8"/>
  <c r="K2045" i="8"/>
  <c r="K1754" i="8"/>
  <c r="K2776" i="8"/>
  <c r="K2341" i="8"/>
  <c r="K1007" i="8"/>
  <c r="K2168" i="8"/>
  <c r="K68" i="8"/>
  <c r="K2393" i="8"/>
  <c r="K579" i="8"/>
  <c r="K2801" i="8"/>
  <c r="K1556" i="8"/>
  <c r="K2644" i="8"/>
  <c r="K2439" i="8"/>
  <c r="K2258" i="8"/>
  <c r="K190" i="8"/>
  <c r="K2325" i="8"/>
  <c r="K1520" i="8"/>
  <c r="K1068" i="8"/>
  <c r="K856" i="8"/>
  <c r="K1653" i="8"/>
  <c r="K109" i="8"/>
  <c r="K2671" i="8"/>
  <c r="K2321" i="8"/>
  <c r="K1776" i="8"/>
  <c r="K1426" i="8"/>
  <c r="K773" i="8"/>
  <c r="K397" i="8"/>
  <c r="K1818" i="8"/>
  <c r="L1818" i="8" s="1"/>
  <c r="K2124" i="8"/>
  <c r="L2124" i="8" s="1"/>
  <c r="K1044" i="8"/>
  <c r="K403" i="8"/>
  <c r="L403" i="8" s="1"/>
  <c r="K2522" i="8"/>
  <c r="K505" i="8"/>
  <c r="K322" i="8"/>
  <c r="K64" i="8"/>
  <c r="K113" i="8"/>
  <c r="K362" i="8"/>
  <c r="K290" i="8"/>
  <c r="K997" i="8"/>
  <c r="K857" i="8"/>
  <c r="K359" i="8"/>
  <c r="L360" i="8" s="1"/>
  <c r="K890" i="8"/>
  <c r="K226" i="8"/>
  <c r="K72" i="8"/>
  <c r="K385" i="8"/>
  <c r="K974" i="8"/>
  <c r="K1001" i="8"/>
  <c r="K577" i="8"/>
  <c r="L577" i="8" s="1"/>
  <c r="K257" i="8"/>
  <c r="K2068" i="8"/>
  <c r="K802" i="8"/>
  <c r="K1862" i="8"/>
  <c r="K1200" i="8"/>
  <c r="K388" i="8"/>
  <c r="K2143" i="8"/>
  <c r="K2854" i="8"/>
  <c r="K2250" i="8"/>
  <c r="K2544" i="8"/>
  <c r="K2036" i="8"/>
  <c r="K1317" i="8"/>
  <c r="K433" i="8"/>
  <c r="K415" i="8"/>
  <c r="K549" i="8"/>
  <c r="K1661" i="8"/>
  <c r="K494" i="8"/>
  <c r="K2271" i="8"/>
  <c r="K2698" i="8"/>
  <c r="K1291" i="8"/>
  <c r="K1885" i="8"/>
  <c r="K1490" i="8"/>
  <c r="K2129" i="8"/>
  <c r="K2667" i="8"/>
  <c r="K1008" i="8"/>
  <c r="K1992" i="8"/>
  <c r="L1992" i="8" s="1"/>
  <c r="K1542" i="8"/>
  <c r="K1178" i="8"/>
  <c r="K248" i="8"/>
  <c r="K1824" i="8"/>
  <c r="K1796" i="8"/>
  <c r="K2040" i="8"/>
  <c r="K989" i="8"/>
  <c r="K609" i="8"/>
  <c r="K2552" i="8"/>
  <c r="L2553" i="8" s="1"/>
  <c r="K366" i="8"/>
  <c r="K2025" i="8"/>
  <c r="K180" i="8"/>
  <c r="L180" i="8" s="1"/>
  <c r="K1436" i="8"/>
  <c r="K2095" i="8"/>
  <c r="K2220" i="8"/>
  <c r="K2748" i="8"/>
  <c r="K1787" i="8"/>
  <c r="K1536" i="8"/>
  <c r="K1847" i="8"/>
  <c r="K2389" i="8"/>
  <c r="K236" i="8"/>
  <c r="K1091" i="8"/>
  <c r="K2343" i="8"/>
  <c r="K964" i="8"/>
  <c r="K2182" i="8"/>
  <c r="K1878" i="8"/>
  <c r="K2446" i="8"/>
  <c r="L2446" i="8" s="1"/>
  <c r="K1804" i="8"/>
  <c r="K2105" i="8"/>
  <c r="K1316" i="8"/>
  <c r="K139" i="8"/>
  <c r="K1584" i="8"/>
  <c r="K2700" i="8"/>
  <c r="K600" i="8"/>
  <c r="K2006" i="8"/>
  <c r="K1581" i="8"/>
  <c r="K1760" i="8"/>
  <c r="K2151" i="8"/>
  <c r="L2152" i="8" s="1"/>
  <c r="K154" i="8"/>
  <c r="K487" i="8"/>
  <c r="K921" i="8"/>
  <c r="K105" i="8"/>
  <c r="K136" i="8"/>
  <c r="K510" i="8"/>
  <c r="K801" i="8"/>
  <c r="K2408" i="8"/>
  <c r="K2728" i="8"/>
  <c r="K2333" i="8"/>
  <c r="K1587" i="8"/>
  <c r="K1297" i="8"/>
  <c r="K854" i="8"/>
  <c r="K590" i="8"/>
  <c r="K2335" i="8"/>
  <c r="K862" i="8"/>
  <c r="K1704" i="8"/>
  <c r="K980" i="8"/>
  <c r="K1908" i="8"/>
  <c r="K2620" i="8"/>
  <c r="K1473" i="8"/>
  <c r="K227" i="8"/>
  <c r="K2581" i="8"/>
  <c r="K2719" i="8"/>
  <c r="K987" i="8"/>
  <c r="K283" i="8"/>
  <c r="K467" i="8"/>
  <c r="K364" i="8"/>
  <c r="K2376" i="8"/>
  <c r="K1024" i="8"/>
  <c r="K1027" i="8"/>
  <c r="K1649" i="8"/>
  <c r="K2589" i="8"/>
  <c r="K820" i="8"/>
  <c r="K1921" i="8"/>
  <c r="K1222" i="8"/>
  <c r="K1610" i="8"/>
  <c r="K2832" i="8"/>
  <c r="K765" i="8"/>
  <c r="L765" i="8" s="1"/>
  <c r="K2775" i="8"/>
  <c r="K2053" i="8"/>
  <c r="K842" i="8"/>
  <c r="K1615" i="8"/>
  <c r="K2585" i="8"/>
  <c r="K445" i="8"/>
  <c r="K2461" i="8"/>
  <c r="K2326" i="8"/>
  <c r="K1102" i="8"/>
  <c r="L1102" i="8" s="1"/>
  <c r="K256" i="8"/>
  <c r="K846" i="8"/>
  <c r="K1694" i="8"/>
  <c r="K285" i="8"/>
  <c r="K605" i="8"/>
  <c r="K924" i="8"/>
  <c r="K1940" i="8"/>
  <c r="K1559" i="8"/>
  <c r="K382" i="8"/>
  <c r="K1485" i="8"/>
  <c r="K1630" i="8"/>
  <c r="K693" i="8"/>
  <c r="L693" i="8" s="1"/>
  <c r="K2670" i="8"/>
  <c r="K1519" i="8"/>
  <c r="K1258" i="8"/>
  <c r="K2039" i="8"/>
  <c r="K1207" i="8"/>
  <c r="K1506" i="8"/>
  <c r="K2087" i="8"/>
  <c r="K667" i="8"/>
  <c r="K1422" i="8"/>
  <c r="K2560" i="8"/>
  <c r="K1332" i="8"/>
  <c r="L1333" i="8" s="1"/>
  <c r="K328" i="8"/>
  <c r="K1680" i="8"/>
  <c r="K2093" i="8"/>
  <c r="K1845" i="8"/>
  <c r="K1005" i="8"/>
  <c r="K1417" i="8"/>
  <c r="K1656" i="8"/>
  <c r="K2805" i="8"/>
  <c r="K2674" i="8"/>
  <c r="K925" i="8"/>
  <c r="K2142" i="8"/>
  <c r="K238" i="8"/>
  <c r="K2754" i="8"/>
  <c r="K1821" i="8"/>
  <c r="L1821" i="8" s="1"/>
  <c r="K677" i="8"/>
  <c r="K1191" i="8"/>
  <c r="K1239" i="8"/>
  <c r="K333" i="8"/>
  <c r="K2803" i="8"/>
  <c r="K1517" i="8"/>
  <c r="K1886" i="8"/>
  <c r="K1966" i="8"/>
  <c r="K2693" i="8"/>
  <c r="K1832" i="8"/>
  <c r="K2692" i="8"/>
  <c r="K1675" i="8"/>
  <c r="K683" i="8"/>
  <c r="K2386" i="8"/>
  <c r="K516" i="8"/>
  <c r="K2155" i="8"/>
  <c r="K1831" i="8"/>
  <c r="K1713" i="8"/>
  <c r="K2798" i="8"/>
  <c r="L2799" i="8" s="1"/>
  <c r="K1812" i="8"/>
  <c r="K1112" i="8"/>
  <c r="K2023" i="8"/>
  <c r="K2768" i="8"/>
  <c r="L2768" i="8" s="1"/>
  <c r="K1955" i="8"/>
  <c r="L1956" i="8" s="1"/>
  <c r="K1605" i="8"/>
  <c r="K2813" i="8"/>
  <c r="K1395" i="8"/>
  <c r="K1050" i="8"/>
  <c r="K253" i="8"/>
  <c r="K2778" i="8"/>
  <c r="K1714" i="8"/>
  <c r="K1730" i="8"/>
  <c r="K83" i="8"/>
  <c r="K1061" i="8"/>
  <c r="L1061" i="8" s="1"/>
  <c r="K2701" i="8"/>
  <c r="K2213" i="8"/>
  <c r="K539" i="8"/>
  <c r="L539" i="8" s="1"/>
  <c r="K1999" i="8"/>
  <c r="K1072" i="8"/>
  <c r="K2541" i="8"/>
  <c r="K852" i="8"/>
  <c r="K2487" i="8"/>
  <c r="K99" i="8"/>
  <c r="K2655" i="8"/>
  <c r="K2407" i="8"/>
  <c r="K1665" i="8"/>
  <c r="K2203" i="8"/>
  <c r="K2320" i="8"/>
  <c r="K1118" i="8"/>
  <c r="K2197" i="8"/>
  <c r="K1041" i="8"/>
  <c r="K2295" i="8"/>
  <c r="K1030" i="8"/>
  <c r="K1487" i="8"/>
  <c r="K365" i="8"/>
  <c r="K2606" i="8"/>
  <c r="L2606" i="8" s="1"/>
  <c r="K2410" i="8"/>
  <c r="K589" i="8"/>
  <c r="K395" i="8"/>
  <c r="K966" i="8"/>
  <c r="L966" i="8" s="1"/>
  <c r="K2313" i="8"/>
  <c r="K935" i="8"/>
  <c r="K746" i="8"/>
  <c r="K2839" i="8"/>
  <c r="K803" i="8"/>
  <c r="K377" i="8"/>
  <c r="K247" i="8"/>
  <c r="K703" i="8"/>
  <c r="K346" i="8"/>
  <c r="K223" i="8"/>
  <c r="K354" i="8"/>
  <c r="K218" i="8"/>
  <c r="L218" i="8" s="1"/>
  <c r="K65" i="8"/>
  <c r="K910" i="8"/>
  <c r="L910" i="8" s="1"/>
  <c r="K303" i="8"/>
  <c r="K591" i="8"/>
  <c r="K646" i="8"/>
  <c r="K601" i="8"/>
  <c r="K90" i="8"/>
  <c r="K186" i="8"/>
  <c r="K241" i="8"/>
  <c r="K1954" i="8"/>
  <c r="K564" i="8"/>
  <c r="K249" i="8"/>
  <c r="K543" i="8"/>
  <c r="K1328" i="8"/>
  <c r="K582" i="8"/>
  <c r="L582" i="8" s="1"/>
  <c r="K239" i="8"/>
  <c r="K137" i="8"/>
  <c r="K1907" i="8"/>
  <c r="K2118" i="8"/>
  <c r="K1334" i="8"/>
  <c r="K1864" i="8"/>
  <c r="K1798" i="8"/>
  <c r="L1798" i="8" s="1"/>
  <c r="K1642" i="8"/>
  <c r="K823" i="8"/>
  <c r="K410" i="8"/>
  <c r="K369" i="8"/>
  <c r="K1936" i="8"/>
  <c r="K593" i="8"/>
  <c r="L593" i="8" s="1"/>
  <c r="K157" i="8"/>
  <c r="K1664" i="8"/>
  <c r="K1467" i="8"/>
  <c r="K795" i="8"/>
  <c r="L795" i="8" s="1"/>
  <c r="K2240" i="8"/>
  <c r="K1234" i="8"/>
  <c r="K2602" i="8"/>
  <c r="K1097" i="8"/>
  <c r="K2062" i="8"/>
  <c r="K531" i="8"/>
  <c r="K2257" i="8"/>
  <c r="K1585" i="8"/>
  <c r="K125" i="8"/>
  <c r="K1881" i="8"/>
  <c r="K2055" i="8"/>
  <c r="K312" i="8"/>
  <c r="K2322" i="8"/>
  <c r="K294" i="8"/>
  <c r="K2404" i="8"/>
  <c r="K641" i="8"/>
  <c r="K351" i="8"/>
  <c r="K202" i="8"/>
  <c r="K2673" i="8"/>
  <c r="K547" i="8"/>
  <c r="K1682" i="8"/>
  <c r="K982" i="8"/>
  <c r="K2360" i="8"/>
  <c r="K2195" i="8"/>
  <c r="K347" i="8"/>
  <c r="K245" i="8"/>
  <c r="K1849" i="8"/>
  <c r="K2261" i="8"/>
  <c r="K2570" i="8"/>
  <c r="K2442" i="8"/>
  <c r="K91" i="8"/>
  <c r="K2658" i="8"/>
  <c r="K437" i="8"/>
  <c r="K1607" i="8"/>
  <c r="K1028" i="8"/>
  <c r="K1472" i="8"/>
  <c r="K1080" i="8"/>
  <c r="K1344" i="8"/>
  <c r="K349" i="8"/>
  <c r="K2085" i="8"/>
  <c r="K2499" i="8"/>
  <c r="K2232" i="8"/>
  <c r="K1757" i="8"/>
  <c r="K1221" i="8"/>
  <c r="K2223" i="8"/>
  <c r="K1752" i="8"/>
  <c r="K1470" i="8"/>
  <c r="K1481" i="8"/>
  <c r="K583" i="8"/>
  <c r="K513" i="8"/>
  <c r="K767" i="8"/>
  <c r="K729" i="8"/>
  <c r="K146" i="8"/>
  <c r="L146" i="8" s="1"/>
  <c r="K2126" i="8"/>
  <c r="K2720" i="8"/>
  <c r="K2786" i="8"/>
  <c r="K2184" i="8"/>
  <c r="K676" i="8"/>
  <c r="K1711" i="8"/>
  <c r="K2287" i="8"/>
  <c r="K2194" i="8"/>
  <c r="K277" i="8"/>
  <c r="K2645" i="8"/>
  <c r="K2205" i="8"/>
  <c r="K1870" i="8"/>
  <c r="K1666" i="8"/>
  <c r="K797" i="8"/>
  <c r="K1186" i="8"/>
  <c r="L1186" i="8" s="1"/>
  <c r="K619" i="8"/>
  <c r="K2305" i="8"/>
  <c r="K184" i="8"/>
  <c r="K2284" i="8"/>
  <c r="K2262" i="8"/>
  <c r="K2795" i="8"/>
  <c r="K1557" i="8"/>
  <c r="K1071" i="8"/>
  <c r="L1071" i="8" s="1"/>
  <c r="K2643" i="8"/>
  <c r="K784" i="8"/>
  <c r="L784" i="8" s="1"/>
  <c r="K1958" i="8"/>
  <c r="K1890" i="8"/>
  <c r="K1035" i="8"/>
  <c r="K2131" i="8"/>
  <c r="K1242" i="8"/>
  <c r="L1242" i="8" s="1"/>
  <c r="K2382" i="8"/>
  <c r="K2190" i="8"/>
  <c r="L2191" i="8" s="1"/>
  <c r="K618" i="8"/>
  <c r="K946" i="8"/>
  <c r="K456" i="8"/>
  <c r="K504" i="8"/>
  <c r="K1775" i="8"/>
  <c r="K419" i="8"/>
  <c r="K358" i="8"/>
  <c r="K2555" i="8"/>
  <c r="L2556" i="8" s="1"/>
  <c r="K211" i="8"/>
  <c r="K1163" i="8"/>
  <c r="L1164" i="8" s="1"/>
  <c r="K308" i="8"/>
  <c r="K2219" i="8"/>
  <c r="K1997" i="8"/>
  <c r="K2753" i="8"/>
  <c r="K2292" i="8"/>
  <c r="K1944" i="8"/>
  <c r="K1223" i="8"/>
  <c r="K1244" i="8"/>
  <c r="K1173" i="8"/>
  <c r="K1899" i="8"/>
  <c r="K682" i="8"/>
  <c r="L682" i="8" s="1"/>
  <c r="K331" i="8"/>
  <c r="K380" i="8"/>
  <c r="K838" i="8"/>
  <c r="L838" i="8" s="1"/>
  <c r="K156" i="8"/>
  <c r="L156" i="8" s="1"/>
  <c r="K1278" i="8"/>
  <c r="K2139" i="8"/>
  <c r="K907" i="8"/>
  <c r="K2044" i="8"/>
  <c r="K2011" i="8"/>
  <c r="K792" i="8"/>
  <c r="K2459" i="8"/>
  <c r="K684" i="8"/>
  <c r="K2387" i="8"/>
  <c r="K464" i="8"/>
  <c r="K2507" i="8"/>
  <c r="K1989" i="8"/>
  <c r="K2760" i="8"/>
  <c r="K2310" i="8"/>
  <c r="K1733" i="8"/>
  <c r="K2351" i="8"/>
  <c r="K553" i="8"/>
  <c r="K2829" i="8"/>
  <c r="K2065" i="8"/>
  <c r="K2051" i="8"/>
  <c r="K2312" i="8"/>
  <c r="K1388" i="8"/>
  <c r="K2607" i="8"/>
  <c r="K1980" i="8"/>
  <c r="K1686" i="8"/>
  <c r="K1703" i="8"/>
  <c r="K2717" i="8"/>
  <c r="K1397" i="8"/>
  <c r="K1074" i="8"/>
  <c r="K118" i="8"/>
  <c r="L118" i="8" s="1"/>
  <c r="K1949" i="8"/>
  <c r="K1951" i="8"/>
  <c r="K782" i="8"/>
  <c r="K1640" i="8"/>
  <c r="K1565" i="8"/>
  <c r="K2029" i="8"/>
  <c r="K1416" i="8"/>
  <c r="K1684" i="8"/>
  <c r="K2400" i="8"/>
  <c r="L2400" i="8" s="1"/>
  <c r="K2468" i="8"/>
  <c r="K732" i="8"/>
  <c r="K811" i="8"/>
  <c r="K1928" i="8"/>
  <c r="K1358" i="8"/>
  <c r="K737" i="8"/>
  <c r="K2138" i="8"/>
  <c r="K1793" i="8"/>
  <c r="K2331" i="8"/>
  <c r="K1986" i="8"/>
  <c r="K400" i="8"/>
  <c r="K2122" i="8"/>
  <c r="K2814" i="8"/>
  <c r="K2047" i="8"/>
  <c r="K1906" i="8"/>
  <c r="L1906" i="8" s="1"/>
  <c r="K1639" i="8"/>
  <c r="K1729" i="8"/>
  <c r="K2790" i="8"/>
  <c r="K1923" i="8"/>
  <c r="K1668" i="8"/>
  <c r="K2098" i="8"/>
  <c r="K2078" i="8"/>
  <c r="K1171" i="8"/>
  <c r="L1171" i="8" s="1"/>
  <c r="K2077" i="8"/>
  <c r="K685" i="8"/>
  <c r="K2831" i="8"/>
  <c r="K2536" i="8"/>
  <c r="K1741" i="8"/>
  <c r="K1337" i="8"/>
  <c r="K2454" i="8"/>
  <c r="K1052" i="8"/>
  <c r="K908" i="8"/>
  <c r="K2725" i="8"/>
  <c r="K1867" i="8"/>
  <c r="L1867" i="8" s="1"/>
  <c r="K339" i="8"/>
  <c r="K2535" i="8"/>
  <c r="K2627" i="8"/>
  <c r="K2650" i="8"/>
  <c r="L2651" i="8" s="1"/>
  <c r="K1019" i="8"/>
  <c r="L1019" i="8" s="1"/>
  <c r="K596" i="8"/>
  <c r="K2274" i="8"/>
  <c r="K2578" i="8"/>
  <c r="K1663" i="8"/>
  <c r="K1160" i="8"/>
  <c r="K357" i="8"/>
  <c r="K1111" i="8"/>
  <c r="K2132" i="8"/>
  <c r="K523" i="8"/>
  <c r="K2584" i="8"/>
  <c r="K1690" i="8"/>
  <c r="K986" i="8"/>
  <c r="K647" i="8"/>
  <c r="K1365" i="8"/>
  <c r="K2633" i="8"/>
  <c r="K1311" i="8"/>
  <c r="L1311" i="8" s="1"/>
  <c r="K656" i="8"/>
  <c r="K2636" i="8"/>
  <c r="K2116" i="8"/>
  <c r="L2116" i="8" s="1"/>
  <c r="K1795" i="8"/>
  <c r="K749" i="8"/>
  <c r="K183" i="8"/>
  <c r="K242" i="8"/>
  <c r="K985" i="8"/>
  <c r="K793" i="8"/>
  <c r="L794" i="8" s="1"/>
  <c r="K1254" i="8"/>
  <c r="K287" i="8"/>
  <c r="K321" i="8"/>
  <c r="K441" i="8"/>
  <c r="K306" i="8"/>
  <c r="K961" i="8"/>
  <c r="K295" i="8"/>
  <c r="K185" i="8"/>
  <c r="K250" i="8"/>
  <c r="K545" i="8"/>
  <c r="K111" i="8"/>
  <c r="K193" i="8"/>
  <c r="L443" i="8"/>
  <c r="L1773" i="8"/>
  <c r="L1261" i="8"/>
  <c r="L569" i="8"/>
  <c r="L1441" i="8"/>
  <c r="L1108" i="8"/>
  <c r="L1107" i="8"/>
  <c r="L1637" i="8"/>
  <c r="L480" i="8"/>
  <c r="L1692" i="8"/>
  <c r="L1386" i="8"/>
  <c r="L61" i="8"/>
  <c r="L1241" i="8"/>
  <c r="L1101" i="8"/>
  <c r="L575" i="8"/>
  <c r="L951" i="8"/>
  <c r="L2153" i="8"/>
  <c r="L1412" i="8"/>
  <c r="L2479" i="8"/>
  <c r="L2858" i="8"/>
  <c r="L387" i="8"/>
  <c r="L1089" i="8"/>
  <c r="D43" i="8"/>
  <c r="E43" i="8"/>
  <c r="F43" i="8"/>
  <c r="G43" i="8"/>
  <c r="L771" i="8" l="1"/>
  <c r="L748" i="8"/>
  <c r="L1280" i="8"/>
  <c r="L270" i="8"/>
  <c r="L1826" i="8"/>
  <c r="L1411" i="8"/>
  <c r="L1571" i="8"/>
  <c r="L1294" i="8"/>
  <c r="L1614" i="8"/>
  <c r="L1453" i="8"/>
  <c r="L2222" i="8"/>
  <c r="L1096" i="8"/>
  <c r="L306" i="8"/>
  <c r="L2501" i="8"/>
  <c r="L2445" i="8"/>
  <c r="L1505" i="8"/>
  <c r="L2454" i="8"/>
  <c r="L2809" i="8"/>
  <c r="L1135" i="8"/>
  <c r="L144" i="8"/>
  <c r="L968" i="8"/>
  <c r="L143" i="8"/>
  <c r="L150" i="8"/>
  <c r="L1375" i="8"/>
  <c r="L2076" i="8"/>
  <c r="L301" i="8"/>
  <c r="L305" i="8"/>
  <c r="L308" i="8"/>
  <c r="L2378" i="8"/>
  <c r="L1221" i="8"/>
  <c r="L1574" i="8"/>
  <c r="L1220" i="8"/>
  <c r="L1007" i="8"/>
  <c r="L2109" i="8"/>
  <c r="L2364" i="8"/>
  <c r="L161" i="8"/>
  <c r="L2273" i="8"/>
  <c r="L1144" i="8"/>
  <c r="L2507" i="8"/>
  <c r="L1497" i="8"/>
  <c r="L1496" i="8"/>
  <c r="L1872" i="8"/>
  <c r="L2065" i="8"/>
  <c r="L1995" i="8"/>
  <c r="L1193" i="8"/>
  <c r="L1628" i="8"/>
  <c r="L2766" i="8"/>
  <c r="L2184" i="8"/>
  <c r="L1274" i="8"/>
  <c r="L2661" i="8"/>
  <c r="L1744" i="8"/>
  <c r="L1627" i="8"/>
  <c r="L1439" i="8"/>
  <c r="L2300" i="8"/>
  <c r="L2767" i="8"/>
  <c r="L2355" i="8"/>
  <c r="L2110" i="8"/>
  <c r="L772" i="8"/>
  <c r="L2238" i="8"/>
  <c r="L2778" i="8"/>
  <c r="L2777" i="8"/>
  <c r="L1793" i="8"/>
  <c r="L2272" i="8"/>
  <c r="L2050" i="8"/>
  <c r="L1545" i="8"/>
  <c r="L2287" i="8"/>
  <c r="L2046" i="8"/>
  <c r="L1801" i="8"/>
  <c r="L1790" i="8"/>
  <c r="L1305" i="8"/>
  <c r="L1085" i="8"/>
  <c r="L2138" i="8"/>
  <c r="L2047" i="8"/>
  <c r="L2055" i="8"/>
  <c r="L2602" i="8"/>
  <c r="L2075" i="8"/>
  <c r="L1342" i="8"/>
  <c r="L2624" i="8"/>
  <c r="L1762" i="8"/>
  <c r="L2091" i="8"/>
  <c r="L343" i="8"/>
  <c r="L1283" i="8"/>
  <c r="L2210" i="8"/>
  <c r="L1583" i="8"/>
  <c r="L617" i="8"/>
  <c r="L1800" i="8"/>
  <c r="L679" i="8"/>
  <c r="L626" i="8"/>
  <c r="L2137" i="8"/>
  <c r="L1447" i="8"/>
  <c r="L757" i="8"/>
  <c r="L2235" i="8"/>
  <c r="L1253" i="8"/>
  <c r="L1721" i="8"/>
  <c r="L566" i="8"/>
  <c r="L1304" i="8"/>
  <c r="L2098" i="8"/>
  <c r="L2197" i="8"/>
  <c r="L1166" i="8"/>
  <c r="L2849" i="8"/>
  <c r="L1942" i="8"/>
  <c r="L2632" i="8"/>
  <c r="L1252" i="8"/>
  <c r="L680" i="8"/>
  <c r="L2286" i="8"/>
  <c r="L1293" i="8"/>
  <c r="L2226" i="8"/>
  <c r="L2095" i="8"/>
  <c r="L1947" i="8"/>
  <c r="L623" i="8"/>
  <c r="L2281" i="8"/>
  <c r="L1764" i="8"/>
  <c r="L1591" i="8"/>
  <c r="L960" i="8"/>
  <c r="L2173" i="8"/>
  <c r="L996" i="8"/>
  <c r="L607" i="8"/>
  <c r="L608" i="8"/>
  <c r="L749" i="8"/>
  <c r="L1502" i="8"/>
  <c r="L1249" i="8"/>
  <c r="L971" i="8"/>
  <c r="L1183" i="8"/>
  <c r="L1842" i="8"/>
  <c r="L650" i="8"/>
  <c r="L179" i="8"/>
  <c r="L1702" i="8"/>
  <c r="L1278" i="8"/>
  <c r="L1467" i="8"/>
  <c r="L1651" i="8"/>
  <c r="L1839" i="8"/>
  <c r="L1273" i="8"/>
  <c r="L2749" i="8"/>
  <c r="L1182" i="8"/>
  <c r="L2146" i="8"/>
  <c r="L744" i="8"/>
  <c r="L622" i="8"/>
  <c r="L1248" i="8"/>
  <c r="L885" i="8"/>
  <c r="L1378" i="8"/>
  <c r="L2038" i="8"/>
  <c r="L1093" i="8"/>
  <c r="L1228" i="8"/>
  <c r="L1690" i="8"/>
  <c r="L1211" i="8"/>
  <c r="L2174" i="8"/>
  <c r="L1377" i="8"/>
  <c r="L790" i="8"/>
  <c r="L1634" i="8"/>
  <c r="L1003" i="8"/>
  <c r="L2145" i="8"/>
  <c r="L1165" i="8"/>
  <c r="L2669" i="8"/>
  <c r="L2196" i="8"/>
  <c r="L2670" i="8"/>
  <c r="L1038" i="8"/>
  <c r="L1925" i="8"/>
  <c r="L1783" i="8"/>
  <c r="L948" i="8"/>
  <c r="L470" i="8"/>
  <c r="L842" i="8"/>
  <c r="L2642" i="8"/>
  <c r="L1601" i="8"/>
  <c r="L1037" i="8"/>
  <c r="L1782" i="8"/>
  <c r="L1688" i="8"/>
  <c r="L756" i="8"/>
  <c r="L1501" i="8"/>
  <c r="L2365" i="8"/>
  <c r="L1590" i="8"/>
  <c r="L2437" i="8"/>
  <c r="L1463" i="8"/>
  <c r="L1160" i="8"/>
  <c r="L974" i="8"/>
  <c r="L182" i="8"/>
  <c r="L2021" i="8"/>
  <c r="L471" i="8"/>
  <c r="L1082" i="8"/>
  <c r="L1444" i="8"/>
  <c r="L1698" i="8"/>
  <c r="L1837" i="8"/>
  <c r="L2181" i="8"/>
  <c r="L1838" i="8"/>
  <c r="L1376" i="8"/>
  <c r="L2204" i="8"/>
  <c r="L1131" i="8"/>
  <c r="L567" i="8"/>
  <c r="L557" i="8"/>
  <c r="L169" i="8"/>
  <c r="L1719" i="8"/>
  <c r="L558" i="8"/>
  <c r="L198" i="8"/>
  <c r="L1926" i="8"/>
  <c r="L1132" i="8"/>
  <c r="L887" i="8"/>
  <c r="L1230" i="8"/>
  <c r="L2157" i="8"/>
  <c r="L1934" i="8"/>
  <c r="L2217" i="8"/>
  <c r="L2205" i="8"/>
  <c r="L1847" i="8"/>
  <c r="L1843" i="8"/>
  <c r="L124" i="8"/>
  <c r="L2850" i="8"/>
  <c r="L197" i="8"/>
  <c r="L1846" i="8"/>
  <c r="L949" i="8"/>
  <c r="L697" i="8"/>
  <c r="L2020" i="8"/>
  <c r="L2209" i="8"/>
  <c r="L1313" i="8"/>
  <c r="L1828" i="8"/>
  <c r="L1589" i="8"/>
  <c r="L2407" i="8"/>
  <c r="L1068" i="8"/>
  <c r="L929" i="8"/>
  <c r="L900" i="8"/>
  <c r="L2280" i="8"/>
  <c r="L633" i="8"/>
  <c r="L1431" i="8"/>
  <c r="L2403" i="8"/>
  <c r="L808" i="8"/>
  <c r="L1991" i="8"/>
  <c r="L2362" i="8"/>
  <c r="L2406" i="8"/>
  <c r="L1382" i="8"/>
  <c r="L2696" i="8"/>
  <c r="L1549" i="8"/>
  <c r="L2592" i="8"/>
  <c r="L1097" i="8"/>
  <c r="L1380" i="8"/>
  <c r="L844" i="8"/>
  <c r="L903" i="8"/>
  <c r="L316" i="8"/>
  <c r="L1632" i="8"/>
  <c r="L761" i="8"/>
  <c r="L937" i="8"/>
  <c r="L1876" i="8"/>
  <c r="L342" i="8"/>
  <c r="L893" i="8"/>
  <c r="L2682" i="8"/>
  <c r="L1633" i="8"/>
  <c r="L1877" i="8"/>
  <c r="L1456" i="8"/>
  <c r="L1510" i="8"/>
  <c r="L2165" i="8"/>
  <c r="L1035" i="8"/>
  <c r="L731" i="8"/>
  <c r="L2743" i="8"/>
  <c r="L1707" i="8"/>
  <c r="L2218" i="8"/>
  <c r="L872" i="8"/>
  <c r="L889" i="8"/>
  <c r="L871" i="8"/>
  <c r="L2549" i="8"/>
  <c r="L188" i="8"/>
  <c r="L2172" i="8"/>
  <c r="L1659" i="8"/>
  <c r="L2496" i="8"/>
  <c r="L2757" i="8"/>
  <c r="L2149" i="8"/>
  <c r="L904" i="8"/>
  <c r="L1795" i="8"/>
  <c r="L2025" i="8"/>
  <c r="L2309" i="8"/>
  <c r="L2058" i="8"/>
  <c r="L2345" i="8"/>
  <c r="L716" i="8"/>
  <c r="L1592" i="8"/>
  <c r="L2042" i="8"/>
  <c r="L1319" i="8"/>
  <c r="L1700" i="8"/>
  <c r="L2485" i="8"/>
  <c r="L1477" i="8"/>
  <c r="L148" i="8"/>
  <c r="L837" i="8"/>
  <c r="L1511" i="8"/>
  <c r="L1204" i="8"/>
  <c r="L2557" i="8"/>
  <c r="L1475" i="8"/>
  <c r="L526" i="8"/>
  <c r="L2574" i="8"/>
  <c r="L1878" i="8"/>
  <c r="L2494" i="8"/>
  <c r="L2438" i="8"/>
  <c r="L1302" i="8"/>
  <c r="L825" i="8"/>
  <c r="L477" i="8"/>
  <c r="L101" i="8"/>
  <c r="L399" i="8"/>
  <c r="L555" i="8"/>
  <c r="L1971" i="8"/>
  <c r="L2604" i="8"/>
  <c r="L779" i="8"/>
  <c r="L297" i="8"/>
  <c r="L2024" i="8"/>
  <c r="L1922" i="8"/>
  <c r="L1645" i="8"/>
  <c r="L2756" i="8"/>
  <c r="L1383" i="8"/>
  <c r="L780" i="8"/>
  <c r="L1750" i="8"/>
  <c r="L508" i="8"/>
  <c r="L2550" i="8"/>
  <c r="L1339" i="8"/>
  <c r="L1432" i="8"/>
  <c r="L1349" i="8"/>
  <c r="L1004" i="8"/>
  <c r="L1314" i="8"/>
  <c r="Q59" i="8"/>
  <c r="E33" i="8" s="1"/>
  <c r="L586" i="8"/>
  <c r="L2031" i="8"/>
  <c r="L2032" i="8"/>
  <c r="L2558" i="8"/>
  <c r="L77" i="8"/>
  <c r="L1570" i="8"/>
  <c r="L1630" i="8"/>
  <c r="L1372" i="8"/>
  <c r="L1765" i="8"/>
  <c r="L1562" i="8"/>
  <c r="L272" i="8"/>
  <c r="L321" i="8"/>
  <c r="L463" i="8"/>
  <c r="L225" i="8"/>
  <c r="L104" i="8"/>
  <c r="L298" i="8"/>
  <c r="L2342" i="8"/>
  <c r="L2343" i="8"/>
  <c r="L643" i="8"/>
  <c r="L769" i="8"/>
  <c r="L135" i="8"/>
  <c r="L136" i="8"/>
  <c r="L224" i="8"/>
  <c r="L1158" i="8"/>
  <c r="L602" i="8"/>
  <c r="L2528" i="8"/>
  <c r="L836" i="8"/>
  <c r="L1310" i="8"/>
  <c r="L2770" i="8"/>
  <c r="L327" i="8"/>
  <c r="L1157" i="8"/>
  <c r="L328" i="8"/>
  <c r="L2705" i="8"/>
  <c r="L153" i="8"/>
  <c r="L1152" i="8"/>
  <c r="L1153" i="8"/>
  <c r="L654" i="8"/>
  <c r="L89" i="8"/>
  <c r="L2763" i="8"/>
  <c r="L2386" i="8"/>
  <c r="L74" i="8"/>
  <c r="L1334" i="8"/>
  <c r="L655" i="8"/>
  <c r="L778" i="8"/>
  <c r="L1711" i="8"/>
  <c r="L384" i="8"/>
  <c r="L436" i="8"/>
  <c r="L1911" i="8"/>
  <c r="L1350" i="8"/>
  <c r="L98" i="8"/>
  <c r="L1540" i="8"/>
  <c r="L2368" i="8"/>
  <c r="L2027" i="8"/>
  <c r="L1541" i="8"/>
  <c r="L193" i="8"/>
  <c r="L71" i="8"/>
  <c r="L2481" i="8"/>
  <c r="L1056" i="8"/>
  <c r="L1126" i="8"/>
  <c r="L603" i="8"/>
  <c r="L2356" i="8"/>
  <c r="L70" i="8"/>
  <c r="L2369" i="8"/>
  <c r="L1478" i="8"/>
  <c r="L199" i="8"/>
  <c r="L1686" i="8"/>
  <c r="L289" i="8"/>
  <c r="L1254" i="8"/>
  <c r="L1624" i="8"/>
  <c r="L2035" i="8"/>
  <c r="L751" i="8"/>
  <c r="L1775" i="8"/>
  <c r="L817" i="8"/>
  <c r="L353" i="8"/>
  <c r="L2260" i="8"/>
  <c r="L2236" i="8"/>
  <c r="L2835" i="8"/>
  <c r="L2261" i="8"/>
  <c r="L1050" i="8"/>
  <c r="L500" i="8"/>
  <c r="L708" i="8"/>
  <c r="L2741" i="8"/>
  <c r="L1433" i="8"/>
  <c r="L1500" i="8"/>
  <c r="L2019" i="8"/>
  <c r="L1964" i="8"/>
  <c r="L913" i="8"/>
  <c r="L149" i="8"/>
  <c r="L2312" i="8"/>
  <c r="L419" i="8"/>
  <c r="L2841" i="8"/>
  <c r="L2159" i="8"/>
  <c r="L1338" i="8"/>
  <c r="L1024" i="8"/>
  <c r="L559" i="8"/>
  <c r="L2208" i="8"/>
  <c r="L116" i="8"/>
  <c r="L2120" i="8"/>
  <c r="L1266" i="8"/>
  <c r="L207" i="8"/>
  <c r="L206" i="8"/>
  <c r="L189" i="8"/>
  <c r="L1701" i="8"/>
  <c r="L1267" i="8"/>
  <c r="L758" i="8"/>
  <c r="L1699" i="8"/>
  <c r="L2223" i="8"/>
  <c r="L1506" i="8"/>
  <c r="L1754" i="8"/>
  <c r="L585" i="8"/>
  <c r="L2350" i="8"/>
  <c r="L2490" i="8"/>
  <c r="L456" i="8"/>
  <c r="L1155" i="8"/>
  <c r="L1094" i="8"/>
  <c r="L1010" i="8"/>
  <c r="L2178" i="8"/>
  <c r="L2831" i="8"/>
  <c r="L2597" i="8"/>
  <c r="L1436" i="8"/>
  <c r="L455" i="8"/>
  <c r="L1929" i="8"/>
  <c r="L753" i="8"/>
  <c r="L417" i="8"/>
  <c r="L1917" i="8"/>
  <c r="L940" i="8"/>
  <c r="L614" i="8"/>
  <c r="L1986" i="8"/>
  <c r="L2278" i="8"/>
  <c r="L2453" i="8"/>
  <c r="L1919" i="8"/>
  <c r="L1448" i="8"/>
  <c r="L100" i="8"/>
  <c r="L1027" i="8"/>
  <c r="L2376" i="8"/>
  <c r="L2476" i="8"/>
  <c r="L527" i="8"/>
  <c r="L243" i="8"/>
  <c r="L2012" i="8"/>
  <c r="L275" i="8"/>
  <c r="L2366" i="8"/>
  <c r="L2690" i="8"/>
  <c r="L2529" i="8"/>
  <c r="L2829" i="8"/>
  <c r="L1586" i="8"/>
  <c r="L1966" i="8"/>
  <c r="L941" i="8"/>
  <c r="L2302" i="8"/>
  <c r="L2361" i="8"/>
  <c r="L364" i="8"/>
  <c r="L72" i="8"/>
  <c r="L1454" i="8"/>
  <c r="L2689" i="8"/>
  <c r="L2351" i="8"/>
  <c r="L1587" i="8"/>
  <c r="L2013" i="8"/>
  <c r="L372" i="8"/>
  <c r="L553" i="8"/>
  <c r="L1810" i="8"/>
  <c r="L2576" i="8"/>
  <c r="L2577" i="8"/>
  <c r="L729" i="8"/>
  <c r="L467" i="8"/>
  <c r="L1536" i="8"/>
  <c r="L1622" i="8"/>
  <c r="L1063" i="8"/>
  <c r="L1623" i="8"/>
  <c r="L2565" i="8"/>
  <c r="L2330" i="8"/>
  <c r="L2765" i="8"/>
  <c r="L2331" i="8"/>
  <c r="L155" i="8"/>
  <c r="L1440" i="8"/>
  <c r="L1535" i="8"/>
  <c r="L2228" i="8"/>
  <c r="L2413" i="8"/>
  <c r="L1492" i="8"/>
  <c r="L59" i="8"/>
  <c r="L226" i="8"/>
  <c r="L379" i="8"/>
  <c r="L489" i="8"/>
  <c r="L165" i="8"/>
  <c r="L770" i="8"/>
  <c r="L625" i="8"/>
  <c r="L271" i="8"/>
  <c r="L535" i="8"/>
  <c r="L407" i="8"/>
  <c r="L587" i="8"/>
  <c r="L907" i="8"/>
  <c r="L302" i="8"/>
  <c r="L1197" i="8"/>
  <c r="L846" i="8"/>
  <c r="L1198" i="8"/>
  <c r="L651" i="8"/>
  <c r="L164" i="8"/>
  <c r="L277" i="8"/>
  <c r="L525" i="8"/>
  <c r="L1769" i="8"/>
  <c r="L652" i="8"/>
  <c r="L464" i="8"/>
  <c r="L279" i="8"/>
  <c r="L618" i="8"/>
  <c r="L215" i="8"/>
  <c r="L185" i="8"/>
  <c r="L488" i="8"/>
  <c r="L380" i="8"/>
  <c r="L105" i="8"/>
  <c r="L564" i="8"/>
  <c r="L1958" i="8"/>
  <c r="L1918" i="8"/>
  <c r="L1885" i="8"/>
  <c r="L385" i="8"/>
  <c r="L1219" i="8"/>
  <c r="L2263" i="8"/>
  <c r="L1143" i="8"/>
  <c r="L444" i="8"/>
  <c r="L475" i="8"/>
  <c r="L896" i="8"/>
  <c r="L2150" i="8"/>
  <c r="L1884" i="8"/>
  <c r="L700" i="8"/>
  <c r="L1556" i="8"/>
  <c r="L333" i="8"/>
  <c r="L2667" i="8"/>
  <c r="L2102" i="8"/>
  <c r="L1128" i="8"/>
  <c r="L78" i="8"/>
  <c r="L1434" i="8"/>
  <c r="L2456" i="8"/>
  <c r="L2230" i="8"/>
  <c r="L828" i="8"/>
  <c r="L2347" i="8"/>
  <c r="L1217" i="8"/>
  <c r="L1575" i="8"/>
  <c r="L2087" i="8"/>
  <c r="L2827" i="8"/>
  <c r="L82" i="8"/>
  <c r="L400" i="8"/>
  <c r="L354" i="8"/>
  <c r="L2215" i="8"/>
  <c r="L2317" i="8"/>
  <c r="L453" i="8"/>
  <c r="L1358" i="8"/>
  <c r="L325" i="8"/>
  <c r="L482" i="8"/>
  <c r="L290" i="8"/>
  <c r="L2316" i="8"/>
  <c r="L1554" i="8"/>
  <c r="L2569" i="8"/>
  <c r="L2578" i="8"/>
  <c r="L2283" i="8"/>
  <c r="L285" i="8"/>
  <c r="L2092" i="8"/>
  <c r="L1759" i="8"/>
  <c r="L2166" i="8"/>
  <c r="L1553" i="8"/>
  <c r="L63" i="8"/>
  <c r="L1901" i="8"/>
  <c r="L2684" i="8"/>
  <c r="L2396" i="8"/>
  <c r="L2600" i="8"/>
  <c r="L1860" i="8"/>
  <c r="L1234" i="8"/>
  <c r="L2107" i="8"/>
  <c r="L1295" i="8"/>
  <c r="L1736" i="8"/>
  <c r="L367" i="8"/>
  <c r="L2599" i="8"/>
  <c r="L1853" i="8"/>
  <c r="L503" i="8"/>
  <c r="L1778" i="8"/>
  <c r="L805" i="8"/>
  <c r="L2664" i="8"/>
  <c r="L2532" i="8"/>
  <c r="L709" i="8"/>
  <c r="L2373" i="8"/>
  <c r="L1679" i="8"/>
  <c r="L1680" i="8"/>
  <c r="L300" i="8"/>
  <c r="L935" i="8"/>
  <c r="L134" i="8"/>
  <c r="L678" i="8"/>
  <c r="L2470" i="8"/>
  <c r="L1226" i="8"/>
  <c r="L1831" i="8"/>
  <c r="L1111" i="8"/>
  <c r="L2477" i="8"/>
  <c r="L1854" i="8"/>
  <c r="L1360" i="8"/>
  <c r="L1033" i="8"/>
  <c r="L502" i="8"/>
  <c r="L202" i="8"/>
  <c r="L736" i="8"/>
  <c r="L1409" i="8"/>
  <c r="L2733" i="8"/>
  <c r="L1873" i="8"/>
  <c r="L595" i="8"/>
  <c r="L809" i="8"/>
  <c r="L2665" i="8"/>
  <c r="L2418" i="8"/>
  <c r="L1890" i="8"/>
  <c r="L2335" i="8"/>
  <c r="L1222" i="8"/>
  <c r="L735" i="8"/>
  <c r="L213" i="8"/>
  <c r="L2666" i="8"/>
  <c r="L235" i="8"/>
  <c r="L1639" i="8"/>
  <c r="L2358" i="8"/>
  <c r="L1938" i="8"/>
  <c r="L1978" i="8"/>
  <c r="L1977" i="8"/>
  <c r="L2482" i="8"/>
  <c r="L706" i="8"/>
  <c r="L2457" i="8"/>
  <c r="L2341" i="8"/>
  <c r="L2589" i="8"/>
  <c r="L551" i="8"/>
  <c r="L2294" i="8"/>
  <c r="L931" i="8"/>
  <c r="L2539" i="8"/>
  <c r="L390" i="8"/>
  <c r="L853" i="8"/>
  <c r="L2162" i="8"/>
  <c r="L2734" i="8"/>
  <c r="L2459" i="8"/>
  <c r="L616" i="8"/>
  <c r="L2081" i="8"/>
  <c r="L312" i="8"/>
  <c r="L799" i="8"/>
  <c r="L391" i="8"/>
  <c r="L2641" i="8"/>
  <c r="L1397" i="8"/>
  <c r="L991" i="8"/>
  <c r="L201" i="8"/>
  <c r="L2467" i="8"/>
  <c r="L2517" i="8"/>
  <c r="L2789" i="8"/>
  <c r="L612" i="8"/>
  <c r="L2468" i="8"/>
  <c r="L1894" i="8"/>
  <c r="L1763" i="8"/>
  <c r="L611" i="8"/>
  <c r="L2611" i="8"/>
  <c r="L107" i="8"/>
  <c r="L1169" i="8"/>
  <c r="L183" i="8"/>
  <c r="L2588" i="8"/>
  <c r="L1584" i="8"/>
  <c r="L1271" i="8"/>
  <c r="L2433" i="8"/>
  <c r="L2292" i="8"/>
  <c r="L2790" i="8"/>
  <c r="L2656" i="8"/>
  <c r="L2516" i="8"/>
  <c r="L2404" i="8"/>
  <c r="L2803" i="8"/>
  <c r="L969" i="8"/>
  <c r="L734" i="8"/>
  <c r="L2421" i="8"/>
  <c r="L2134" i="8"/>
  <c r="L2398" i="8"/>
  <c r="L2219" i="8"/>
  <c r="L2285" i="8"/>
  <c r="L2663" i="8"/>
  <c r="L605" i="8"/>
  <c r="L2240" i="8"/>
  <c r="L1057" i="8"/>
  <c r="L1804" i="8"/>
  <c r="L1528" i="8"/>
  <c r="L2622" i="8"/>
  <c r="L319" i="8"/>
  <c r="L1190" i="8"/>
  <c r="L1137" i="8"/>
  <c r="L1988" i="8"/>
  <c r="L2657" i="8"/>
  <c r="L1396" i="8"/>
  <c r="L2304" i="8"/>
  <c r="L1484" i="8"/>
  <c r="L2853" i="8"/>
  <c r="L1671" i="8"/>
  <c r="L1225" i="8"/>
  <c r="L2279" i="8"/>
  <c r="L2425" i="8"/>
  <c r="L2530" i="8"/>
  <c r="L1066" i="8"/>
  <c r="L2807" i="8"/>
  <c r="L1065" i="8"/>
  <c r="L970" i="8"/>
  <c r="L2541" i="8"/>
  <c r="L437" i="8"/>
  <c r="L1170" i="8"/>
  <c r="L1485" i="8"/>
  <c r="L2471" i="8"/>
  <c r="L1672" i="8"/>
  <c r="L670" i="8"/>
  <c r="L2727" i="8"/>
  <c r="L2795" i="8"/>
  <c r="L1989" i="8"/>
  <c r="L2852" i="8"/>
  <c r="L1189" i="8"/>
  <c r="L1374" i="8"/>
  <c r="L318" i="8"/>
  <c r="L261" i="8"/>
  <c r="L257" i="8"/>
  <c r="L1200" i="8"/>
  <c r="L663" i="8"/>
  <c r="L2648" i="8"/>
  <c r="L1626" i="8"/>
  <c r="L2828" i="8"/>
  <c r="L2820" i="8"/>
  <c r="L2726" i="8"/>
  <c r="L2840" i="8"/>
  <c r="L2609" i="8"/>
  <c r="L1547" i="8"/>
  <c r="L2825" i="8"/>
  <c r="L200" i="8"/>
  <c r="L2601" i="8"/>
  <c r="L662" i="8"/>
  <c r="L1201" i="8"/>
  <c r="L2168" i="8"/>
  <c r="L2277" i="8"/>
  <c r="L661" i="8"/>
  <c r="L1207" i="8"/>
  <c r="L1030" i="8"/>
  <c r="L260" i="8"/>
  <c r="L864" i="8"/>
  <c r="L879" i="8"/>
  <c r="L493" i="8"/>
  <c r="L1647" i="8"/>
  <c r="L230" i="8"/>
  <c r="L924" i="8"/>
  <c r="L1028" i="8"/>
  <c r="L2474" i="8"/>
  <c r="L1881" i="8"/>
  <c r="L687" i="8"/>
  <c r="L2713" i="8"/>
  <c r="L720" i="8"/>
  <c r="L1844" i="8"/>
  <c r="L2562" i="8"/>
  <c r="L1161" i="8"/>
  <c r="L509" i="8"/>
  <c r="L878" i="8"/>
  <c r="L705" i="8"/>
  <c r="L746" i="8"/>
  <c r="L2644" i="8"/>
  <c r="L545" i="8"/>
  <c r="L264" i="8"/>
  <c r="L1403" i="8"/>
  <c r="L1598" i="8"/>
  <c r="L1666" i="8"/>
  <c r="L2744" i="8"/>
  <c r="L2692" i="8"/>
  <c r="L142" i="8"/>
  <c r="L1538" i="8"/>
  <c r="L2141" i="8"/>
  <c r="L768" i="8"/>
  <c r="L2388" i="8"/>
  <c r="L2048" i="8"/>
  <c r="L1306" i="8"/>
  <c r="L2391" i="8"/>
  <c r="L2776" i="8"/>
  <c r="L1928" i="8"/>
  <c r="L1809" i="8"/>
  <c r="L1805" i="8"/>
  <c r="L834" i="8"/>
  <c r="L267" i="8"/>
  <c r="L1331" i="8"/>
  <c r="L2701" i="8"/>
  <c r="L2122" i="8"/>
  <c r="L902" i="8"/>
  <c r="L2508" i="8"/>
  <c r="L2791" i="8"/>
  <c r="L1729" i="8"/>
  <c r="L282" i="8"/>
  <c r="L2536" i="8"/>
  <c r="L366" i="8"/>
  <c r="L963" i="8"/>
  <c r="L2702" i="8"/>
  <c r="L1206" i="8"/>
  <c r="L2220" i="8"/>
  <c r="L2775" i="8"/>
  <c r="L1849" i="8"/>
  <c r="L2352" i="8"/>
  <c r="L2428" i="8"/>
  <c r="L1730" i="8"/>
  <c r="L1399" i="8"/>
  <c r="L358" i="8"/>
  <c r="L2143" i="8"/>
  <c r="L1870" i="8"/>
  <c r="L1555" i="8"/>
  <c r="L981" i="8"/>
  <c r="L1317" i="8"/>
  <c r="L1521" i="8"/>
  <c r="L64" i="8"/>
  <c r="L457" i="8"/>
  <c r="L2151" i="8"/>
  <c r="L1291" i="8"/>
  <c r="L1664" i="8"/>
  <c r="L2737" i="8"/>
  <c r="L128" i="8"/>
  <c r="L1675" i="8"/>
  <c r="L1332" i="8"/>
  <c r="L2822" i="8"/>
  <c r="L1731" i="8"/>
  <c r="L2409" i="8"/>
  <c r="L139" i="8"/>
  <c r="L2327" i="8"/>
  <c r="L1062" i="8"/>
  <c r="L2495" i="8"/>
  <c r="L1400" i="8"/>
  <c r="L2769" i="8"/>
  <c r="L84" i="8"/>
  <c r="L237" i="8"/>
  <c r="L2787" i="8"/>
  <c r="L365" i="8"/>
  <c r="L190" i="8"/>
  <c r="L2147" i="8"/>
  <c r="L877" i="8"/>
  <c r="L2326" i="8"/>
  <c r="L2096" i="8"/>
  <c r="L1163" i="8"/>
  <c r="L2329" i="8"/>
  <c r="L1935" i="8"/>
  <c r="L554" i="8"/>
  <c r="L2444" i="8"/>
  <c r="L2813" i="8"/>
  <c r="L1970" i="8"/>
  <c r="L1715" i="8"/>
  <c r="L2745" i="8"/>
  <c r="L2779" i="8"/>
  <c r="L1119" i="8"/>
  <c r="L1352" i="8"/>
  <c r="L1103" i="8"/>
  <c r="L2203" i="8"/>
  <c r="L2460" i="8"/>
  <c r="L510" i="8"/>
  <c r="L1945" i="8"/>
  <c r="L2158" i="8"/>
  <c r="L2387" i="8"/>
  <c r="L1770" i="8"/>
  <c r="L309" i="8"/>
  <c r="L2289" i="8"/>
  <c r="L2755" i="8"/>
  <c r="L2748" i="8"/>
  <c r="L803" i="8"/>
  <c r="L1117" i="8"/>
  <c r="L1208" i="8"/>
  <c r="L802" i="8"/>
  <c r="L1948" i="8"/>
  <c r="L685" i="8"/>
  <c r="L2083" i="8"/>
  <c r="L1607" i="8"/>
  <c r="L2677" i="8"/>
  <c r="L2187" i="8"/>
  <c r="L392" i="8"/>
  <c r="L2723" i="8"/>
  <c r="L2523" i="8"/>
  <c r="L1426" i="8"/>
  <c r="L2817" i="8"/>
  <c r="L2424" i="8"/>
  <c r="L1713" i="8"/>
  <c r="L2583" i="8"/>
  <c r="L2620" i="8"/>
  <c r="L2627" i="8"/>
  <c r="L992" i="8"/>
  <c r="L1951" i="8"/>
  <c r="L1461" i="8"/>
  <c r="L1179" i="8"/>
  <c r="L2188" i="8"/>
  <c r="L2126" i="8"/>
  <c r="L1840" i="8"/>
  <c r="L458" i="8"/>
  <c r="L2461" i="8"/>
  <c r="L2339" i="8"/>
  <c r="L890" i="8"/>
  <c r="L141" i="8"/>
  <c r="L2380" i="8"/>
  <c r="L2628" i="8"/>
  <c r="L1519" i="8"/>
  <c r="L2678" i="8"/>
  <c r="L2324" i="8"/>
  <c r="L433" i="8"/>
  <c r="L246" i="8"/>
  <c r="L2699" i="8"/>
  <c r="L1980" i="8"/>
  <c r="L2061" i="8"/>
  <c r="L518" i="8"/>
  <c r="L432" i="8"/>
  <c r="L2198" i="8"/>
  <c r="L1573" i="8"/>
  <c r="L2598" i="8"/>
  <c r="L1663" i="8"/>
  <c r="L850" i="8"/>
  <c r="L694" i="8"/>
  <c r="L1833" i="8"/>
  <c r="L1567" i="8"/>
  <c r="L2010" i="8"/>
  <c r="L1053" i="8"/>
  <c r="L2655" i="8"/>
  <c r="L1069" i="8"/>
  <c r="L1353" i="8"/>
  <c r="L1316" i="8"/>
  <c r="L1568" i="8"/>
  <c r="L1834" i="8"/>
  <c r="L1435" i="8"/>
  <c r="L2455" i="8"/>
  <c r="L1714" i="8"/>
  <c r="L2650" i="8"/>
  <c r="L1398" i="8"/>
  <c r="L2796" i="8"/>
  <c r="L2708" i="8"/>
  <c r="L350" i="8"/>
  <c r="L1704" i="8"/>
  <c r="L2275" i="8"/>
  <c r="L2618" i="8"/>
  <c r="L2584" i="8"/>
  <c r="L1020" i="8"/>
  <c r="L1981" i="8"/>
  <c r="L1927" i="8"/>
  <c r="L1515" i="8"/>
  <c r="L588" i="8"/>
  <c r="L2619" i="8"/>
  <c r="L847" i="8"/>
  <c r="L762" i="8"/>
  <c r="L2211" i="8"/>
  <c r="L2462" i="8"/>
  <c r="L287" i="8"/>
  <c r="L2719" i="8"/>
  <c r="L2819" i="8"/>
  <c r="L2514" i="8"/>
  <c r="L854" i="8"/>
  <c r="L646" i="8"/>
  <c r="L2725" i="8"/>
  <c r="L785" i="8"/>
  <c r="L231" i="8"/>
  <c r="L1643" i="8"/>
  <c r="L908" i="8"/>
  <c r="L273" i="8"/>
  <c r="L348" i="8"/>
  <c r="L420" i="8"/>
  <c r="L1559" i="8"/>
  <c r="L1223" i="8"/>
  <c r="L1312" i="8"/>
  <c r="L2515" i="8"/>
  <c r="L2323" i="8"/>
  <c r="L356" i="8"/>
  <c r="L806" i="8"/>
  <c r="L2353" i="8"/>
  <c r="L1251" i="8"/>
  <c r="L449" i="8"/>
  <c r="L340" i="8"/>
  <c r="L2448" i="8"/>
  <c r="L1913" i="8"/>
  <c r="L961" i="8"/>
  <c r="L1011" i="8"/>
  <c r="L1939" i="8"/>
  <c r="L2307" i="8"/>
  <c r="L2028" i="8"/>
  <c r="L2521" i="8"/>
  <c r="L657" i="8"/>
  <c r="L2561" i="8"/>
  <c r="L1077" i="8"/>
  <c r="L1421" i="8"/>
  <c r="L278" i="8"/>
  <c r="L1524" i="8"/>
  <c r="L1610" i="8"/>
  <c r="L839" i="8"/>
  <c r="L1120" i="8"/>
  <c r="L2720" i="8"/>
  <c r="L1326" i="8"/>
  <c r="L368" i="8"/>
  <c r="L2542" i="8"/>
  <c r="L2814" i="8"/>
  <c r="L1246" i="8"/>
  <c r="L1886" i="8"/>
  <c r="L1602" i="8"/>
  <c r="L609" i="8"/>
  <c r="L2268" i="8"/>
  <c r="L2653" i="8"/>
  <c r="L1822" i="8"/>
  <c r="L1488" i="8"/>
  <c r="L396" i="8"/>
  <c r="L438" i="8"/>
  <c r="L594" i="8"/>
  <c r="L967" i="8"/>
  <c r="L1950" i="8"/>
  <c r="L140" i="8"/>
  <c r="L830" i="8"/>
  <c r="L2559" i="8"/>
  <c r="L137" i="8"/>
  <c r="L600" i="8"/>
  <c r="L1961" i="8"/>
  <c r="L111" i="8"/>
  <c r="L441" i="8"/>
  <c r="L478" i="8"/>
  <c r="L1851" i="8"/>
  <c r="L303" i="8"/>
  <c r="L1481" i="8"/>
  <c r="L1864" i="8"/>
  <c r="L2374" i="8"/>
  <c r="L920" i="8"/>
  <c r="L1684" i="8"/>
  <c r="L1468" i="8"/>
  <c r="L523" i="8"/>
  <c r="L918" i="8"/>
  <c r="L2585" i="8"/>
  <c r="L1975" i="8"/>
  <c r="L241" i="8"/>
  <c r="L2716" i="8"/>
  <c r="L1324" i="8"/>
  <c r="L2411" i="8"/>
  <c r="L1245" i="8"/>
  <c r="L1737" i="8"/>
  <c r="L1931" i="8"/>
  <c r="L1796" i="8"/>
  <c r="L2491" i="8"/>
  <c r="L982" i="8"/>
  <c r="L370" i="8"/>
  <c r="L314" i="8"/>
  <c r="L667" i="8"/>
  <c r="L1767" i="8"/>
  <c r="L1370" i="8"/>
  <c r="L1802" i="8"/>
  <c r="L958" i="8"/>
  <c r="L1361" i="8"/>
  <c r="L130" i="8"/>
  <c r="L725" i="8"/>
  <c r="L2659" i="8"/>
  <c r="L1579" i="8"/>
  <c r="L94" i="8"/>
  <c r="L2022" i="8"/>
  <c r="L2079" i="8"/>
  <c r="L636" i="8"/>
  <c r="L405" i="8"/>
  <c r="L986" i="8"/>
  <c r="L2128" i="8"/>
  <c r="L239" i="8"/>
  <c r="L373" i="8"/>
  <c r="L665" i="8"/>
  <c r="L848" i="8"/>
  <c r="L520" i="8"/>
  <c r="L2595" i="8"/>
  <c r="L2634" i="8"/>
  <c r="L1907" i="8"/>
  <c r="L2069" i="8"/>
  <c r="L1401" i="8"/>
  <c r="L573" i="8"/>
  <c r="L1075" i="8"/>
  <c r="L1959" i="8"/>
  <c r="L2040" i="8"/>
  <c r="L1445" i="8"/>
  <c r="L440" i="8"/>
  <c r="L1892" i="8"/>
  <c r="L110" i="8"/>
  <c r="L1180" i="8"/>
  <c r="L1862" i="8"/>
  <c r="L999" i="8"/>
  <c r="L1909" i="8"/>
  <c r="L412" i="8"/>
  <c r="L106" i="8"/>
  <c r="L1687" i="8"/>
  <c r="L597" i="8"/>
  <c r="L2499" i="8"/>
  <c r="L295" i="8"/>
  <c r="L2845" i="8"/>
  <c r="L2615" i="8"/>
  <c r="L2847" i="8"/>
  <c r="L1676" i="8"/>
  <c r="L1287" i="8"/>
  <c r="L1354" i="8"/>
  <c r="L377" i="8"/>
  <c r="L1268" i="8"/>
  <c r="L222" i="8"/>
  <c r="L1364" i="8"/>
  <c r="L219" i="8"/>
  <c r="L494" i="8"/>
  <c r="L2487" i="8"/>
  <c r="L2245" i="8"/>
  <c r="L983" i="8"/>
  <c r="L1669" i="8"/>
  <c r="L938" i="8"/>
  <c r="L2679" i="8"/>
  <c r="L1576" i="8"/>
  <c r="L1962" i="8"/>
  <c r="L1175" i="8"/>
  <c r="L2525" i="8"/>
  <c r="L1551" i="8"/>
  <c r="L211" i="8"/>
  <c r="L2566" i="8"/>
  <c r="L1184" i="8"/>
  <c r="L826" i="8"/>
  <c r="L2649" i="8"/>
  <c r="L476" i="8"/>
  <c r="L1665" i="8"/>
  <c r="L2293" i="8"/>
  <c r="L723" i="8"/>
  <c r="L1277" i="8"/>
  <c r="L696" i="8"/>
  <c r="L1603" i="8"/>
  <c r="L925" i="8"/>
  <c r="L2389" i="8"/>
  <c r="L1498" i="8"/>
  <c r="L2636" i="8"/>
  <c r="L1997" i="8"/>
  <c r="L856" i="8"/>
  <c r="L1490" i="8"/>
  <c r="L253" i="8"/>
  <c r="L1133" i="8"/>
  <c r="L953" i="8"/>
  <c r="L2419" i="8"/>
  <c r="L2367" i="8"/>
  <c r="L888" i="8"/>
  <c r="L2229" i="8"/>
  <c r="L1139" i="8"/>
  <c r="L792" i="8"/>
  <c r="L2804" i="8"/>
  <c r="L2338" i="8"/>
  <c r="L598" i="8"/>
  <c r="L1984" i="8"/>
  <c r="L2296" i="8"/>
  <c r="L964" i="8"/>
  <c r="L547" i="8"/>
  <c r="L975" i="8"/>
  <c r="L2314" i="8"/>
  <c r="L2135" i="8"/>
  <c r="L484" i="8"/>
  <c r="L1233" i="8"/>
  <c r="L2545" i="8"/>
  <c r="L1047" i="8"/>
  <c r="L2255" i="8"/>
  <c r="L170" i="8"/>
  <c r="L2269" i="8"/>
  <c r="L2111" i="8"/>
  <c r="L2221" i="8"/>
  <c r="L1895" i="8"/>
  <c r="L2363" i="8"/>
  <c r="L2826" i="8"/>
  <c r="L2610" i="8"/>
  <c r="L578" i="8"/>
  <c r="L1114" i="8"/>
  <c r="L2738" i="8"/>
  <c r="L851" i="8"/>
  <c r="L1140" i="8"/>
  <c r="L203" i="8"/>
  <c r="L1723" i="8"/>
  <c r="L1367" i="8"/>
  <c r="L2612" i="8"/>
  <c r="L375" i="8"/>
  <c r="L797" i="8"/>
  <c r="L1127" i="8"/>
  <c r="L2478" i="8"/>
  <c r="L1402" i="8"/>
  <c r="L1413" i="8"/>
  <c r="L422" i="8"/>
  <c r="L2630" i="8"/>
  <c r="L2085" i="8"/>
  <c r="L911" i="8"/>
  <c r="L430" i="8"/>
  <c r="L2625" i="8"/>
  <c r="L1612" i="8"/>
  <c r="L737" i="8"/>
  <c r="L1344" i="8"/>
  <c r="L1080" i="8"/>
  <c r="L2257" i="8"/>
  <c r="L740" i="8"/>
  <c r="L2512" i="8"/>
  <c r="L195" i="8"/>
  <c r="L894" i="8"/>
  <c r="L2381" i="8"/>
  <c r="L644" i="8"/>
  <c r="L1537" i="8"/>
  <c r="L2551" i="8"/>
  <c r="L1428" i="8"/>
  <c r="L515" i="8"/>
  <c r="L1771" i="8"/>
  <c r="L2442" i="8"/>
  <c r="L1264" i="8"/>
  <c r="L2590" i="8"/>
  <c r="L619" i="8"/>
  <c r="L898" i="8"/>
  <c r="L1523" i="8"/>
  <c r="L2130" i="8"/>
  <c r="L1512" i="8"/>
  <c r="L2290" i="8"/>
  <c r="L2797" i="8"/>
  <c r="L2077" i="8"/>
  <c r="L2805" i="8"/>
  <c r="L718" i="8"/>
  <c r="L1748" i="8"/>
  <c r="L1476" i="8"/>
  <c r="L1987" i="8"/>
  <c r="L576" i="8"/>
  <c r="L371" i="8"/>
  <c r="L549" i="8"/>
  <c r="L550" i="8"/>
  <c r="L1048" i="8"/>
  <c r="L1049" i="8"/>
  <c r="L2711" i="8"/>
  <c r="L2712" i="8"/>
  <c r="L1451" i="8"/>
  <c r="L1452" i="8"/>
  <c r="L1167" i="8"/>
  <c r="L1168" i="8"/>
  <c r="L1025" i="8"/>
  <c r="L1026" i="8"/>
  <c r="L1437" i="8"/>
  <c r="L1438" i="8"/>
  <c r="L1780" i="8"/>
  <c r="L2431" i="8"/>
  <c r="L2432" i="8"/>
  <c r="L2056" i="8"/>
  <c r="L2057" i="8"/>
  <c r="L533" i="8"/>
  <c r="L534" i="8"/>
  <c r="L1473" i="8"/>
  <c r="L1474" i="8"/>
  <c r="L102" i="8"/>
  <c r="L103" i="8"/>
  <c r="L798" i="8"/>
  <c r="L873" i="8"/>
  <c r="L92" i="8"/>
  <c r="L818" i="8"/>
  <c r="L811" i="8"/>
  <c r="L2686" i="8"/>
  <c r="L2721" i="8"/>
  <c r="L1299" i="8"/>
  <c r="L1212" i="8"/>
  <c r="L1329" i="8"/>
  <c r="L1086" i="8"/>
  <c r="L956" i="8"/>
  <c r="L865" i="8"/>
  <c r="L673" i="8"/>
  <c r="L265" i="8"/>
  <c r="L615" i="8"/>
  <c r="L1717" i="8"/>
  <c r="L1718" i="8"/>
  <c r="L946" i="8"/>
  <c r="L947" i="8"/>
  <c r="L1904" i="8"/>
  <c r="L1905" i="8"/>
  <c r="L1649" i="8"/>
  <c r="L1650" i="8"/>
  <c r="L2310" i="8"/>
  <c r="L2311" i="8"/>
  <c r="L75" i="8"/>
  <c r="L76" i="8"/>
  <c r="L1709" i="8"/>
  <c r="L1710" i="8"/>
  <c r="L703" i="8"/>
  <c r="L2823" i="8"/>
  <c r="L2241" i="8"/>
  <c r="L351" i="8"/>
  <c r="L2185" i="8"/>
  <c r="L766" i="8"/>
  <c r="L647" i="8"/>
  <c r="L2815" i="8"/>
  <c r="L1122" i="8"/>
  <c r="L415" i="8"/>
  <c r="L349" i="8"/>
  <c r="L1347" i="8"/>
  <c r="L1348" i="8"/>
  <c r="L857" i="8"/>
  <c r="L858" i="8"/>
  <c r="L2394" i="8"/>
  <c r="L2395" i="8"/>
  <c r="L151" i="8"/>
  <c r="L152" i="8"/>
  <c r="L712" i="8"/>
  <c r="L713" i="8"/>
  <c r="L1993" i="8"/>
  <c r="L1994" i="8"/>
  <c r="L2016" i="8"/>
  <c r="L2017" i="8"/>
  <c r="L87" i="8"/>
  <c r="L88" i="8"/>
  <c r="L2063" i="8"/>
  <c r="L2064" i="8"/>
  <c r="L2029" i="8"/>
  <c r="L840" i="8"/>
  <c r="L841" i="8"/>
  <c r="L1298" i="8"/>
  <c r="L1726" i="8"/>
  <c r="L2793" i="8"/>
  <c r="L2794" i="8"/>
  <c r="L868" i="8"/>
  <c r="L2570" i="8"/>
  <c r="L2571" i="8"/>
  <c r="L1356" i="8"/>
  <c r="L1357" i="8"/>
  <c r="L1943" i="8"/>
  <c r="L1944" i="8"/>
  <c r="L166" i="8"/>
  <c r="L167" i="8"/>
  <c r="L2426" i="8"/>
  <c r="L2427" i="8"/>
  <c r="L2383" i="8"/>
  <c r="L2002" i="8"/>
  <c r="L2003" i="8"/>
  <c r="L2537" i="8"/>
  <c r="L2538" i="8"/>
  <c r="L1816" i="8"/>
  <c r="L1817" i="8"/>
  <c r="L1083" i="8"/>
  <c r="L1084" i="8"/>
  <c r="L1239" i="8"/>
  <c r="L1240" i="8"/>
  <c r="L382" i="8"/>
  <c r="L383" i="8"/>
  <c r="L862" i="8"/>
  <c r="L863" i="8"/>
  <c r="L447" i="8"/>
  <c r="L448" i="8"/>
  <c r="L1015" i="8"/>
  <c r="L1016" i="8"/>
  <c r="L1752" i="8"/>
  <c r="L1753" i="8"/>
  <c r="L2140" i="8"/>
  <c r="L1888" i="8"/>
  <c r="L1889" i="8"/>
  <c r="L1177" i="8"/>
  <c r="L1178" i="8"/>
  <c r="L1760" i="8"/>
  <c r="L1308" i="8"/>
  <c r="L1309" i="8"/>
  <c r="L2044" i="8"/>
  <c r="L1641" i="8"/>
  <c r="L641" i="8"/>
  <c r="L1998" i="8"/>
  <c r="L2170" i="8"/>
  <c r="L2333" i="8"/>
  <c r="L1470" i="8"/>
  <c r="L721" i="8"/>
  <c r="L65" i="8"/>
  <c r="L66" i="8"/>
  <c r="L1391" i="8"/>
  <c r="L2703" i="8"/>
  <c r="L514" i="8"/>
  <c r="L1457" i="8"/>
  <c r="L113" i="8"/>
  <c r="L1776" i="8"/>
  <c r="L2182" i="8"/>
  <c r="L2441" i="8"/>
  <c r="L1734" i="8"/>
  <c r="L1829" i="8"/>
  <c r="L1830" i="8"/>
  <c r="L286" i="8"/>
  <c r="L394" i="8"/>
  <c r="L395" i="8"/>
  <c r="L248" i="8"/>
  <c r="L1724" i="8"/>
  <c r="L1788" i="8"/>
  <c r="L1789" i="8"/>
  <c r="L1150" i="8"/>
  <c r="L2483" i="8"/>
  <c r="L815" i="8"/>
  <c r="L816" i="8"/>
  <c r="L2639" i="8"/>
  <c r="L2640" i="8"/>
  <c r="L2846" i="8"/>
  <c r="L1486" i="8"/>
  <c r="L393" i="8"/>
  <c r="L2233" i="8"/>
  <c r="L1620" i="8"/>
  <c r="L127" i="8"/>
  <c r="L1745" i="8"/>
  <c r="L401" i="8"/>
  <c r="L402" i="8"/>
  <c r="L2854" i="8"/>
  <c r="L727" i="8"/>
  <c r="L954" i="8"/>
  <c r="L1051" i="8"/>
  <c r="L763" i="8"/>
  <c r="L764" i="8"/>
  <c r="L2729" i="8"/>
  <c r="L1214" i="8"/>
  <c r="L511" i="8"/>
  <c r="L1363" i="8"/>
  <c r="L2511" i="8"/>
  <c r="L1558" i="8"/>
  <c r="L1727" i="8"/>
  <c r="L2262" i="8"/>
  <c r="L754" i="8"/>
  <c r="L755" i="8"/>
  <c r="L922" i="8"/>
  <c r="L172" i="8"/>
  <c r="L173" i="8"/>
  <c r="L1563" i="8"/>
  <c r="L2837" i="8"/>
  <c r="L2534" i="8"/>
  <c r="L1741" i="8"/>
  <c r="L1243" i="8"/>
  <c r="L1531" i="8"/>
  <c r="L1256" i="8"/>
  <c r="L2132" i="8"/>
  <c r="L1174" i="8"/>
  <c r="L496" i="8"/>
  <c r="L788" i="8"/>
  <c r="L310" i="8"/>
  <c r="L1209" i="8"/>
  <c r="L1210" i="8"/>
  <c r="L459" i="8"/>
  <c r="L486" i="8"/>
  <c r="L2832" i="8"/>
  <c r="L2833" i="8"/>
  <c r="L1923" i="8"/>
  <c r="L1924" i="8"/>
  <c r="L1091" i="8"/>
  <c r="L1092" i="8"/>
  <c r="L2201" i="8"/>
  <c r="L1113" i="8"/>
  <c r="L1952" i="8"/>
  <c r="L331" i="8"/>
  <c r="L823" i="8"/>
  <c r="L824" i="8"/>
  <c r="L2224" i="8"/>
  <c r="L421" i="8"/>
  <c r="L905" i="8"/>
  <c r="L906" i="8"/>
  <c r="L562" i="8"/>
  <c r="L563" i="8"/>
  <c r="L376" i="8"/>
  <c r="L2053" i="8"/>
  <c r="L2054" i="8"/>
  <c r="L2155" i="8"/>
  <c r="L2156" i="8"/>
  <c r="L2697" i="8"/>
  <c r="L2698" i="8"/>
  <c r="L1237" i="8"/>
  <c r="L1238" i="8"/>
  <c r="L1668" i="8"/>
  <c r="L537" i="8"/>
  <c r="L538" i="8"/>
  <c r="L742" i="8"/>
  <c r="L743" i="8"/>
  <c r="L1017" i="8"/>
  <c r="L1018" i="8"/>
  <c r="L2465" i="8"/>
  <c r="L2466" i="8"/>
  <c r="L2357" i="8"/>
  <c r="L1282" i="8"/>
  <c r="L2379" i="8"/>
  <c r="L1703" i="8"/>
  <c r="L2160" i="8"/>
  <c r="L2161" i="8"/>
  <c r="L1517" i="8"/>
  <c r="L1605" i="8"/>
  <c r="L2616" i="8"/>
  <c r="L2535" i="8"/>
  <c r="L250" i="8"/>
  <c r="L1286" i="8"/>
  <c r="L2613" i="8"/>
  <c r="L2008" i="8"/>
  <c r="L2009" i="8"/>
  <c r="L2232" i="8"/>
  <c r="L649" i="8"/>
  <c r="L776" i="8"/>
  <c r="L659" i="8"/>
  <c r="L660" i="8"/>
  <c r="L793" i="8"/>
  <c r="L2105" i="8"/>
  <c r="L2106" i="8"/>
  <c r="L186" i="8"/>
  <c r="L683" i="8"/>
  <c r="L1008" i="8"/>
  <c r="L1009" i="8"/>
  <c r="L1045" i="8"/>
  <c r="L2724" i="8"/>
  <c r="L504" i="8"/>
  <c r="L240" i="8"/>
  <c r="L2298" i="8"/>
  <c r="L1850" i="8"/>
  <c r="L1001" i="8"/>
  <c r="L917" i="8"/>
  <c r="L1595" i="8"/>
  <c r="L1914" i="8"/>
  <c r="L2129" i="8"/>
  <c r="L1682" i="8"/>
  <c r="L989" i="8"/>
  <c r="L990" i="8"/>
  <c r="L154" i="8"/>
  <c r="L1042" i="8"/>
  <c r="L2857" i="8"/>
  <c r="L747" i="8"/>
  <c r="L2097" i="8"/>
  <c r="L1449" i="8"/>
  <c r="L2785" i="8"/>
  <c r="L591" i="8"/>
  <c r="L2321" i="8"/>
  <c r="L1879" i="8"/>
  <c r="L2638" i="8"/>
  <c r="L1129" i="8"/>
  <c r="L2672" i="8"/>
  <c r="L2563" i="8"/>
  <c r="L1040" i="8"/>
  <c r="L2410" i="8"/>
  <c r="L2509" i="8"/>
  <c r="L698" i="8"/>
  <c r="L228" i="8"/>
  <c r="L1424" i="8"/>
  <c r="L2033" i="8"/>
  <c r="L1696" i="8"/>
  <c r="L313" i="8"/>
  <c r="L2715" i="8"/>
  <c r="L1414" i="8"/>
  <c r="L1147" i="8"/>
  <c r="L979" i="8"/>
  <c r="L428" i="8"/>
  <c r="L1973" i="8"/>
  <c r="L2305" i="8"/>
  <c r="L466" i="8"/>
  <c r="L1327" i="8"/>
  <c r="L1021" i="8"/>
  <c r="L2754" i="8"/>
  <c r="L2631" i="8"/>
  <c r="L1689" i="8"/>
  <c r="L1546" i="8"/>
  <c r="L1359" i="8"/>
  <c r="L1695" i="8"/>
  <c r="L2039" i="8"/>
  <c r="L1423" i="8"/>
  <c r="L1648" i="8"/>
  <c r="L2393" i="8"/>
  <c r="L2654" i="8"/>
  <c r="L656" i="8"/>
  <c r="L580" i="8"/>
  <c r="L589" i="8"/>
  <c r="L1874" i="8"/>
  <c r="L1967" i="8"/>
  <c r="L2674" i="8"/>
  <c r="L1054" i="8"/>
  <c r="L2505" i="8"/>
  <c r="L530" i="8"/>
  <c r="L1953" i="8"/>
  <c r="L1115" i="8"/>
  <c r="L258" i="8"/>
  <c r="L461" i="8"/>
  <c r="L2270" i="8"/>
  <c r="L1617" i="8"/>
  <c r="L280" i="8"/>
  <c r="L1235" i="8"/>
  <c r="L159" i="8"/>
  <c r="L434" i="8"/>
  <c r="L397" i="8"/>
  <c r="L1581" i="8"/>
  <c r="L1072" i="8"/>
  <c r="L926" i="8"/>
  <c r="L409" i="8"/>
  <c r="L191" i="8"/>
  <c r="L2051" i="8"/>
  <c r="L800" i="8"/>
  <c r="L1459" i="8"/>
  <c r="L1593" i="8"/>
  <c r="L2782" i="8"/>
  <c r="L2070" i="8"/>
  <c r="L506" i="8"/>
  <c r="L1394" i="8"/>
  <c r="L344" i="8"/>
  <c r="L1491" i="8"/>
  <c r="L571" i="8"/>
  <c r="L1494" i="8"/>
  <c r="L2412" i="8"/>
  <c r="L521" i="8"/>
  <c r="L1812" i="8"/>
  <c r="L283" i="8"/>
  <c r="L2546" i="8"/>
  <c r="L1869" i="8"/>
  <c r="L108" i="8"/>
  <c r="L2761" i="8"/>
  <c r="L1548" i="8"/>
  <c r="L1697" i="8"/>
  <c r="L2034" i="8"/>
  <c r="L323" i="8"/>
  <c r="L1416" i="8"/>
  <c r="L362" i="8"/>
  <c r="L1739" i="8"/>
  <c r="L2492" i="8"/>
  <c r="L1043" i="8"/>
  <c r="L2581" i="8"/>
  <c r="L355" i="8"/>
  <c r="L208" i="8"/>
  <c r="L254" i="8"/>
  <c r="L2266" i="8"/>
  <c r="L2264" i="8"/>
  <c r="L2206" i="8"/>
  <c r="L216" i="8"/>
  <c r="L2439" i="8"/>
  <c r="L1560" i="8"/>
  <c r="L121" i="8"/>
  <c r="L773" i="8"/>
  <c r="L2006" i="8"/>
  <c r="L1542" i="8"/>
  <c r="L671" i="8"/>
  <c r="L1656" i="8"/>
  <c r="L2645" i="8"/>
  <c r="L1673" i="8"/>
  <c r="L450" i="8"/>
  <c r="L914" i="8"/>
  <c r="L1747" i="8"/>
  <c r="L2451" i="8"/>
  <c r="L2103" i="8"/>
  <c r="L1420" i="8"/>
  <c r="L875" i="8"/>
  <c r="L1141" i="8"/>
  <c r="L717" i="8"/>
  <c r="L2194" i="8"/>
  <c r="L781" i="8"/>
  <c r="L1471" i="8"/>
  <c r="L2786" i="8"/>
  <c r="L1345" i="8"/>
  <c r="L1757" i="8"/>
  <c r="L750" i="8"/>
  <c r="L2113" i="8"/>
  <c r="L1081" i="8"/>
  <c r="L160" i="8"/>
  <c r="L2709" i="8"/>
  <c r="L1195" i="8"/>
  <c r="L157" i="8"/>
  <c r="L209" i="8"/>
  <c r="L255" i="8"/>
  <c r="L2675" i="8"/>
  <c r="L645" i="8"/>
  <c r="L2660" i="8"/>
  <c r="L97" i="8"/>
  <c r="L95" i="8"/>
  <c r="L1963" i="8"/>
  <c r="L1518" i="8"/>
  <c r="L274" i="8"/>
  <c r="L1142" i="8"/>
  <c r="L1539" i="8"/>
  <c r="L1657" i="8"/>
  <c r="L915" i="8"/>
  <c r="L451" i="8"/>
  <c r="L322" i="8"/>
  <c r="L1902" i="8"/>
  <c r="L1076" i="8"/>
  <c r="L2526" i="8"/>
  <c r="L1269" i="8"/>
  <c r="L634" i="8"/>
  <c r="L1118" i="8"/>
  <c r="L2751" i="8"/>
  <c r="L1187" i="8"/>
  <c r="L162" i="8"/>
  <c r="L620" i="8"/>
  <c r="L345" i="8"/>
  <c r="L269" i="8"/>
  <c r="L2089" i="8"/>
  <c r="L1674" i="8"/>
  <c r="L1615" i="8"/>
  <c r="L1002" i="8"/>
  <c r="L2093" i="8"/>
  <c r="L1029" i="8"/>
  <c r="L1582" i="8"/>
  <c r="L1218" i="8"/>
  <c r="L1613" i="8"/>
  <c r="L2267" i="8"/>
  <c r="L1509" i="8"/>
  <c r="L843" i="8"/>
  <c r="L2527" i="8"/>
  <c r="L284" i="8"/>
  <c r="L882" i="8"/>
  <c r="L1381" i="8"/>
  <c r="L315" i="8"/>
  <c r="L2429" i="8"/>
  <c r="L1487" i="8"/>
  <c r="L452" i="8"/>
  <c r="L812" i="8"/>
  <c r="L2704" i="8"/>
  <c r="L2080" i="8"/>
  <c r="L1507" i="8"/>
  <c r="L1355" i="8"/>
  <c r="L1880" i="8"/>
  <c r="L1410" i="8"/>
  <c r="L688" i="8"/>
  <c r="L1090" i="8"/>
  <c r="L1495" i="8"/>
  <c r="L1912" i="8"/>
  <c r="L2408" i="8"/>
  <c r="L1749" i="8"/>
  <c r="L1658" i="8"/>
  <c r="L2291" i="8"/>
  <c r="L1691" i="8"/>
  <c r="L1379" i="8"/>
  <c r="L2830" i="8"/>
  <c r="L1660" i="8"/>
  <c r="L2486" i="8"/>
  <c r="L1022" i="8"/>
  <c r="L2728" i="8"/>
  <c r="L210" i="8"/>
  <c r="L1529" i="8"/>
  <c r="L2747" i="8"/>
  <c r="L1722" i="8"/>
  <c r="L733" i="8"/>
  <c r="L1290" i="8"/>
  <c r="L2637" i="8"/>
  <c r="L1832" i="8"/>
  <c r="L125" i="8"/>
  <c r="L1417" i="8"/>
  <c r="L2752" i="8"/>
  <c r="L2117" i="8"/>
  <c r="L389" i="8"/>
  <c r="L512" i="8"/>
  <c r="L1533" i="8"/>
  <c r="L2066" i="8"/>
  <c r="L2472" i="8"/>
  <c r="L2547" i="8"/>
  <c r="L2671" i="8"/>
  <c r="L675" i="8"/>
  <c r="L2036" i="8"/>
  <c r="L2544" i="8"/>
  <c r="L1898" i="8"/>
  <c r="L1915" i="8"/>
  <c r="L1806" i="8"/>
  <c r="L2265" i="8"/>
  <c r="L869" i="8"/>
  <c r="L2251" i="8"/>
  <c r="L1393" i="8"/>
  <c r="L487" i="8"/>
  <c r="L829" i="8"/>
  <c r="L2254" i="8"/>
  <c r="L2629" i="8"/>
  <c r="L1472" i="8"/>
  <c r="L1557" i="8"/>
  <c r="L1661" i="8"/>
  <c r="L1039" i="8"/>
  <c r="L1936" i="8"/>
  <c r="L540" i="8"/>
  <c r="L2319" i="8"/>
  <c r="L2443" i="8"/>
  <c r="L601" i="8"/>
  <c r="L2401" i="8"/>
  <c r="L1903" i="8"/>
  <c r="L73" i="8"/>
  <c r="L1611" i="8"/>
  <c r="L1138" i="8"/>
  <c r="L2256" i="8"/>
  <c r="L1681" i="8"/>
  <c r="L2244" i="8"/>
  <c r="L1608" i="8"/>
  <c r="L791" i="8"/>
  <c r="L1784" i="8"/>
  <c r="L468" i="8"/>
  <c r="L1046" i="8"/>
  <c r="L1307" i="8"/>
  <c r="L2084" i="8"/>
  <c r="L2587" i="8"/>
  <c r="L891" i="8"/>
  <c r="L2320" i="8"/>
  <c r="L2074" i="8"/>
  <c r="L745" i="8"/>
  <c r="L1419" i="8"/>
  <c r="L178" i="8"/>
  <c r="L221" i="8"/>
  <c r="L1258" i="8"/>
  <c r="L1940" i="8"/>
  <c r="L952" i="8"/>
  <c r="L927" i="8"/>
  <c r="L1259" i="8"/>
  <c r="L184" i="8"/>
  <c r="L1215" i="8"/>
  <c r="L86" i="8"/>
  <c r="L1960" i="8"/>
  <c r="L536" i="8"/>
  <c r="L483" i="8"/>
  <c r="L446" i="8"/>
  <c r="L796" i="8"/>
  <c r="L2276" i="8"/>
  <c r="L2284" i="8"/>
  <c r="L722" i="8"/>
  <c r="L711" i="8"/>
  <c r="L2052" i="8"/>
  <c r="L1522" i="8"/>
  <c r="L950" i="8"/>
  <c r="L507" i="8"/>
  <c r="L2758" i="8"/>
  <c r="L2225" i="8"/>
  <c r="L1561" i="8"/>
  <c r="L1443" i="8"/>
  <c r="L1067" i="8"/>
  <c r="L2469" i="8"/>
  <c r="L1990" i="8"/>
  <c r="L2458" i="8"/>
  <c r="L1609" i="8"/>
  <c r="L212" i="8"/>
  <c r="L2007" i="8"/>
  <c r="L2026" i="8"/>
  <c r="L1865" i="8"/>
  <c r="L2564" i="8"/>
  <c r="L2390" i="8"/>
  <c r="L2082" i="8"/>
  <c r="L217" i="8"/>
  <c r="L2417" i="8"/>
  <c r="L1635" i="8"/>
  <c r="L752" i="8"/>
  <c r="L741" i="8"/>
  <c r="L2434" i="8"/>
  <c r="L880" i="8"/>
  <c r="L229" i="8"/>
  <c r="L320" i="8"/>
  <c r="L2306" i="8"/>
  <c r="L730" i="8"/>
  <c r="L1520" i="8"/>
  <c r="L1781" i="8"/>
  <c r="L1787" i="8"/>
  <c r="L2133" i="8"/>
  <c r="L548" i="8"/>
  <c r="L2183" i="8"/>
  <c r="L976" i="8"/>
  <c r="L686" i="8"/>
  <c r="L1799" i="8"/>
  <c r="L1937" i="8"/>
  <c r="L416" i="8"/>
  <c r="L1265" i="8"/>
  <c r="L786" i="8"/>
  <c r="L307" i="8"/>
  <c r="L1525" i="8"/>
  <c r="L939" i="8"/>
  <c r="L418" i="8"/>
  <c r="L610" i="8"/>
  <c r="L311" i="8"/>
  <c r="L1270" i="8"/>
  <c r="L1887" i="8"/>
  <c r="L1110" i="8"/>
  <c r="L932" i="8"/>
  <c r="L1965" i="8"/>
  <c r="L1300" i="8"/>
  <c r="L2617" i="8"/>
  <c r="L1335" i="8"/>
  <c r="L304" i="8"/>
  <c r="L2288" i="8"/>
  <c r="L923" i="8"/>
  <c r="L959" i="8"/>
  <c r="L901" i="8"/>
  <c r="L2303" i="8"/>
  <c r="L398" i="8"/>
  <c r="L835" i="8"/>
  <c r="L1499" i="8"/>
  <c r="L528" i="8"/>
  <c r="L1100" i="8"/>
  <c r="L831" i="8"/>
  <c r="L2518" i="8"/>
  <c r="L2706" i="8"/>
  <c r="L1893" i="8"/>
  <c r="L860" i="8"/>
  <c r="L2762" i="8"/>
  <c r="L2405" i="8"/>
  <c r="L1712" i="8"/>
  <c r="L1732" i="8"/>
  <c r="L1315" i="8"/>
  <c r="L524" i="8"/>
  <c r="L1999" i="8"/>
  <c r="L2567" i="8"/>
  <c r="L819" i="8"/>
  <c r="L1803" i="8"/>
  <c r="L1098" i="8"/>
  <c r="L2821" i="8"/>
  <c r="L1123" i="8"/>
  <c r="L388" i="8"/>
  <c r="L1395" i="8"/>
  <c r="L1263" i="8"/>
  <c r="L259" i="8"/>
  <c r="L2014" i="8"/>
  <c r="L158" i="8"/>
  <c r="L2271" i="8"/>
  <c r="L2838" i="8"/>
  <c r="L1181" i="8"/>
  <c r="L1863" i="8"/>
  <c r="L119" i="8"/>
  <c r="L163" i="8"/>
  <c r="L2746" i="8"/>
  <c r="L2258" i="8"/>
  <c r="L291" i="8"/>
  <c r="L1791" i="8"/>
  <c r="L930" i="8"/>
  <c r="L1104" i="8"/>
  <c r="L1236" i="8"/>
  <c r="L1087" i="8"/>
  <c r="L568" i="8"/>
  <c r="L2334" i="8"/>
  <c r="L2824" i="8"/>
  <c r="L1588" i="8"/>
  <c r="L435" i="8"/>
  <c r="L1755" i="8"/>
  <c r="L1044" i="8"/>
  <c r="L2449" i="8"/>
  <c r="L1618" i="8"/>
  <c r="L220" i="8"/>
  <c r="L1213" i="8"/>
  <c r="L112" i="8"/>
  <c r="L1738" i="8"/>
  <c r="L1000" i="8"/>
  <c r="L1594" i="8"/>
  <c r="L1728" i="8"/>
  <c r="L1328" i="8"/>
  <c r="L90" i="8"/>
  <c r="L2193" i="8"/>
  <c r="L704" i="8"/>
  <c r="L1012" i="8"/>
  <c r="L1250" i="8"/>
  <c r="L987" i="8"/>
  <c r="L2195" i="8"/>
  <c r="L739" i="8"/>
  <c r="L984" i="8"/>
  <c r="L1362" i="8"/>
  <c r="L2533" i="8"/>
  <c r="L359" i="8"/>
  <c r="L1058" i="8"/>
  <c r="L1604" i="8"/>
  <c r="L1389" i="8"/>
  <c r="L531" i="8"/>
  <c r="L429" i="8"/>
  <c r="L978" i="8"/>
  <c r="L2680" i="8"/>
  <c r="L1530" i="8"/>
  <c r="L1365" i="8"/>
  <c r="L1616" i="8"/>
  <c r="L921" i="8"/>
  <c r="L658" i="8"/>
  <c r="L2801" i="8"/>
  <c r="L648" i="8"/>
  <c r="L2243" i="8"/>
  <c r="L1742" i="8"/>
  <c r="L245" i="8"/>
  <c r="L2851" i="8"/>
  <c r="L2510" i="8"/>
  <c r="L1882" i="8"/>
  <c r="L1705" i="8"/>
  <c r="L2792" i="8"/>
  <c r="L247" i="8"/>
  <c r="L2384" i="8"/>
  <c r="L1855" i="8"/>
  <c r="L2580" i="8"/>
  <c r="L194" i="8"/>
  <c r="L2030" i="8"/>
  <c r="L2718" i="8"/>
  <c r="L445" i="8"/>
  <c r="L1694" i="8"/>
  <c r="L227" i="8"/>
  <c r="L1932" i="8"/>
  <c r="L1255" i="8"/>
  <c r="L1149" i="8"/>
  <c r="L2295" i="8"/>
  <c r="L565" i="8"/>
  <c r="L460" i="8"/>
  <c r="L2200" i="8"/>
  <c r="L299" i="8"/>
  <c r="L326" i="8"/>
  <c r="L1041" i="8"/>
  <c r="L485" i="8"/>
  <c r="L427" i="8"/>
  <c r="L1330" i="8"/>
  <c r="L1146" i="8"/>
  <c r="L330" i="8"/>
  <c r="L2313" i="8"/>
  <c r="L579" i="8"/>
  <c r="L2586" i="8"/>
  <c r="L546" i="8"/>
  <c r="L1845" i="8"/>
  <c r="L1422" i="8"/>
  <c r="L1462" i="8"/>
  <c r="L2753" i="8"/>
  <c r="L381" i="8"/>
  <c r="L2118" i="8"/>
  <c r="L2397" i="8"/>
  <c r="L263" i="8"/>
  <c r="L2202" i="8"/>
  <c r="L2450" i="8"/>
  <c r="L1811" i="8"/>
  <c r="L1366" i="8"/>
  <c r="L2548" i="8"/>
  <c r="L122" i="8"/>
  <c r="L1955" i="8"/>
  <c r="L1667" i="8"/>
  <c r="L1740" i="8"/>
  <c r="L2131" i="8"/>
  <c r="L374" i="8"/>
  <c r="L341" i="8"/>
  <c r="L2062" i="8"/>
  <c r="L1343" i="8"/>
  <c r="L2148" i="8"/>
  <c r="L251" i="8"/>
  <c r="L276" i="8"/>
  <c r="L2531" i="8"/>
  <c r="L214" i="8"/>
  <c r="L942" i="8"/>
  <c r="L2041" i="8"/>
  <c r="L624" i="8"/>
  <c r="L2144" i="8"/>
  <c r="L2375" i="8"/>
  <c r="L187" i="8"/>
  <c r="L1162" i="8"/>
  <c r="L1629" i="8"/>
  <c r="L1055" i="8"/>
  <c r="L1125" i="8"/>
  <c r="L653" i="8"/>
  <c r="L728" i="8"/>
  <c r="L336" i="8"/>
  <c r="L699" i="8"/>
  <c r="L363" i="8"/>
  <c r="L317" i="8"/>
  <c r="L332" i="8"/>
  <c r="L2049" i="8"/>
  <c r="L2252" i="8"/>
  <c r="L604" i="8"/>
  <c r="L2011" i="8"/>
  <c r="L175" i="8"/>
  <c r="L2086" i="8"/>
  <c r="L79" i="8"/>
  <c r="L2420" i="8"/>
  <c r="L2000" i="8"/>
  <c r="L642" i="8"/>
  <c r="L1151" i="8"/>
  <c r="L236" i="8"/>
  <c r="L1318" i="8"/>
  <c r="L2623" i="8"/>
  <c r="L2473" i="8"/>
  <c r="L145" i="8"/>
  <c r="L1858" i="8"/>
  <c r="L870" i="8"/>
  <c r="L352" i="8"/>
  <c r="L1941" i="8"/>
  <c r="L552" i="8"/>
  <c r="L1156" i="8"/>
  <c r="L1807" i="8"/>
  <c r="L490" i="8"/>
  <c r="L2023" i="8"/>
  <c r="L2123" i="8"/>
  <c r="L2540" i="8"/>
  <c r="L339" i="8"/>
  <c r="L1946" i="8"/>
  <c r="L2163" i="8"/>
  <c r="L1642" i="8"/>
  <c r="L701" i="8"/>
  <c r="L2643" i="8"/>
  <c r="L2668" i="8"/>
  <c r="L2354" i="8"/>
  <c r="L2179" i="8"/>
  <c r="L1205" i="8"/>
  <c r="L2603" i="8"/>
  <c r="L849" i="8"/>
  <c r="L2037" i="8"/>
  <c r="L181" i="8"/>
  <c r="L2681" i="8"/>
  <c r="L1036" i="8"/>
  <c r="L2464" i="8"/>
  <c r="L2059" i="8"/>
  <c r="L972" i="8"/>
  <c r="L1371" i="8"/>
  <c r="L232" i="8"/>
  <c r="L1772" i="8"/>
  <c r="L556" i="8"/>
  <c r="L1910" i="8"/>
  <c r="L2370" i="8"/>
  <c r="L1446" i="8"/>
  <c r="L2308" i="8"/>
  <c r="L2227" i="8"/>
  <c r="L1982" i="8"/>
  <c r="L281" i="8"/>
  <c r="L1813" i="8"/>
  <c r="L1852" i="8"/>
  <c r="L732" i="8"/>
  <c r="L1196" i="8"/>
  <c r="L1823" i="8"/>
  <c r="L431" i="8"/>
  <c r="E28" i="8"/>
  <c r="L945" i="8"/>
  <c r="L1875" i="8"/>
  <c r="L1768" i="8"/>
  <c r="L1479" i="8"/>
  <c r="L628" i="8"/>
  <c r="L1465" i="8"/>
  <c r="L1404" i="8"/>
  <c r="L516" i="8"/>
  <c r="L1868" i="8"/>
  <c r="L1320" i="8"/>
  <c r="L1191" i="8"/>
  <c r="L2773" i="8"/>
  <c r="L505" i="8"/>
  <c r="L1192" i="8"/>
  <c r="L919" i="8"/>
  <c r="L1585" i="8"/>
  <c r="L2189" i="8"/>
  <c r="L2730" i="8"/>
  <c r="L1565" i="8"/>
  <c r="L1580" i="8"/>
  <c r="L1296" i="8"/>
  <c r="L2348" i="8"/>
  <c r="L2502" i="8"/>
  <c r="L1244" i="8"/>
  <c r="L980" i="8"/>
  <c r="L2722" i="8"/>
  <c r="L719" i="8"/>
  <c r="L2175" i="8"/>
  <c r="L1136" i="8"/>
  <c r="L2274" i="8"/>
  <c r="L876" i="8"/>
  <c r="L2582" i="8"/>
  <c r="L789" i="8"/>
  <c r="L895" i="8"/>
  <c r="L1159" i="8"/>
  <c r="L114" i="8"/>
  <c r="L2520" i="8"/>
  <c r="L1646" i="8"/>
  <c r="L912" i="8"/>
  <c r="L196" i="8"/>
  <c r="L2115" i="8"/>
  <c r="L1351" i="8"/>
  <c r="L2816" i="8"/>
  <c r="L2780" i="8"/>
  <c r="L242" i="8"/>
  <c r="L1429" i="8"/>
  <c r="L774" i="8"/>
  <c r="L1733" i="8"/>
  <c r="L2234" i="8"/>
  <c r="L1173" i="8"/>
  <c r="L674" i="8"/>
  <c r="L2774" i="8"/>
  <c r="L590" i="8"/>
  <c r="L2607" i="8"/>
  <c r="L1835" i="8"/>
  <c r="L2717" i="8"/>
  <c r="L543" i="8"/>
  <c r="L223" i="8"/>
  <c r="L1640" i="8"/>
  <c r="L1577" i="8"/>
  <c r="L867" i="8"/>
  <c r="L1516" i="8"/>
  <c r="L1652" i="8"/>
  <c r="L2839" i="8"/>
  <c r="L1972" i="8"/>
  <c r="L1746" i="8"/>
  <c r="L204" i="8"/>
  <c r="L810" i="8"/>
  <c r="L2440" i="8"/>
  <c r="L640" i="8"/>
  <c r="L775" i="8"/>
  <c r="L1384" i="8"/>
  <c r="L801" i="8"/>
  <c r="L2199" i="8"/>
  <c r="L1418" i="8"/>
  <c r="L767" i="8"/>
  <c r="L2685" i="8"/>
  <c r="L782" i="8"/>
  <c r="L1678" i="8"/>
  <c r="L1272" i="8"/>
  <c r="L2072" i="8"/>
  <c r="L1716" i="8"/>
  <c r="L1779" i="8"/>
  <c r="L2714" i="8"/>
  <c r="L2190" i="8"/>
  <c r="L710" i="8"/>
  <c r="L93" i="8"/>
  <c r="L2127" i="8"/>
  <c r="L2614" i="8"/>
  <c r="L985" i="8"/>
  <c r="L1566" i="8"/>
  <c r="L1543" i="8"/>
  <c r="L2005" i="8"/>
  <c r="L1891" i="8"/>
  <c r="L329" i="8"/>
  <c r="L2844" i="8"/>
  <c r="L2732" i="8"/>
  <c r="L676" i="8"/>
  <c r="L1908" i="8"/>
  <c r="L1199" i="8"/>
  <c r="L635" i="8"/>
  <c r="L874" i="8"/>
  <c r="L1766" i="8"/>
  <c r="L472" i="8"/>
  <c r="L572" i="8"/>
  <c r="L2422" i="8"/>
  <c r="L2498" i="8"/>
  <c r="L1458" i="8"/>
  <c r="L2594" i="8"/>
  <c r="L408" i="8"/>
  <c r="L664" i="8"/>
  <c r="L2136" i="8"/>
  <c r="L2646" i="8"/>
  <c r="L1073" i="8"/>
  <c r="L666" i="8"/>
  <c r="L439" i="8"/>
  <c r="L2633" i="8"/>
  <c r="L109" i="8"/>
  <c r="L147" i="8"/>
  <c r="L2700" i="8"/>
  <c r="L294" i="8"/>
  <c r="L1578" i="8"/>
  <c r="L238" i="8"/>
  <c r="L138" i="8"/>
  <c r="L454" i="8"/>
  <c r="L519" i="8"/>
  <c r="L517" i="8"/>
  <c r="L684" i="8"/>
  <c r="L1899" i="8"/>
  <c r="L2259" i="8"/>
  <c r="L1921" i="8"/>
  <c r="L2068" i="8"/>
  <c r="L1976" i="8"/>
  <c r="L378" i="8"/>
  <c r="L998" i="8"/>
  <c r="L2078" i="8"/>
  <c r="L1599" i="8"/>
  <c r="L724" i="8"/>
  <c r="L2349" i="8"/>
  <c r="L957" i="8"/>
  <c r="L596" i="8"/>
  <c r="L1074" i="8"/>
  <c r="L2658" i="8"/>
  <c r="L404" i="8"/>
  <c r="L1224" i="8"/>
  <c r="L129" i="8"/>
  <c r="L1005" i="8"/>
  <c r="L411" i="8"/>
  <c r="L1814" i="8"/>
  <c r="L1861" i="8"/>
  <c r="L2216" i="8"/>
  <c r="L1794" i="8"/>
  <c r="L2090" i="8"/>
  <c r="L962" i="8"/>
  <c r="L406" i="8"/>
  <c r="L807" i="8"/>
  <c r="L1706" i="8"/>
  <c r="L386" i="8"/>
  <c r="L2575" i="8"/>
  <c r="L1797" i="8"/>
  <c r="L2177" i="8"/>
  <c r="L2503" i="8"/>
  <c r="L473" i="8"/>
  <c r="L1743" i="8"/>
  <c r="L560" i="8"/>
  <c r="L2325" i="8"/>
  <c r="L1216" i="8"/>
  <c r="L677" i="8"/>
  <c r="L2608" i="8"/>
  <c r="L544" i="8"/>
  <c r="L1815" i="8"/>
  <c r="L1279" i="8"/>
  <c r="L1134" i="8"/>
  <c r="L2344" i="8"/>
  <c r="L1078" i="8"/>
  <c r="L2691" i="8"/>
  <c r="L1758" i="8"/>
  <c r="L2480" i="8"/>
  <c r="L1059" i="8"/>
  <c r="L2377" i="8"/>
  <c r="L2506" i="8"/>
  <c r="L1176" i="8"/>
  <c r="L2423" i="8"/>
  <c r="L1544" i="8"/>
  <c r="L852" i="8"/>
  <c r="L1777" i="8"/>
  <c r="L1006" i="8"/>
  <c r="L783" i="8"/>
  <c r="L117" i="8"/>
  <c r="L995" i="8"/>
  <c r="L668" i="8"/>
  <c r="L2094" i="8"/>
  <c r="L1985" i="8"/>
  <c r="L1933" i="8"/>
  <c r="L1625" i="8"/>
  <c r="L2647" i="8"/>
  <c r="L334" i="8"/>
  <c r="L2522" i="8"/>
  <c r="L499" i="8"/>
  <c r="L1751" i="8"/>
  <c r="L2802" i="8"/>
  <c r="L1720" i="8"/>
  <c r="L690" i="8"/>
  <c r="L1303" i="8"/>
  <c r="L292" i="8"/>
  <c r="L2322" i="8"/>
  <c r="L1527" i="8"/>
  <c r="L2125" i="8"/>
  <c r="L574" i="8"/>
  <c r="L131" i="8"/>
  <c r="L1116" i="8"/>
  <c r="L532" i="8"/>
  <c r="L621" i="8"/>
  <c r="L833" i="8"/>
  <c r="L2475" i="8"/>
  <c r="L629" i="8"/>
  <c r="L1023" i="8"/>
  <c r="L133" i="8"/>
  <c r="L1385" i="8"/>
  <c r="L2121" i="8"/>
  <c r="L928" i="8"/>
  <c r="L192" i="8"/>
  <c r="L2742" i="8"/>
  <c r="L1070" i="8"/>
  <c r="L2783" i="8"/>
  <c r="L2818" i="8"/>
  <c r="L2186" i="8"/>
  <c r="L2693" i="8"/>
  <c r="L1954" i="8"/>
  <c r="L2246" i="8"/>
  <c r="L2045" i="8"/>
  <c r="L1257" i="8"/>
  <c r="L1427" i="8"/>
  <c r="L2488" i="8"/>
  <c r="L479" i="8"/>
  <c r="L1346" i="8"/>
  <c r="L2806" i="8"/>
  <c r="L2591" i="8"/>
  <c r="L1460" i="8"/>
  <c r="L2621" i="8"/>
  <c r="L2247" i="8"/>
  <c r="L1644" i="8"/>
  <c r="L2543" i="8"/>
  <c r="L410" i="8"/>
  <c r="L1824" i="8"/>
  <c r="L2088" i="8"/>
  <c r="L2694" i="8"/>
  <c r="L1337" i="8"/>
  <c r="L268" i="8"/>
  <c r="L820" i="8"/>
  <c r="L2524" i="8"/>
  <c r="L726" i="8"/>
  <c r="L85" i="8"/>
  <c r="L2579" i="8"/>
  <c r="L2676" i="8"/>
  <c r="L2414" i="8"/>
  <c r="L2855" i="8"/>
  <c r="L2249" i="8"/>
  <c r="L2493" i="8"/>
  <c r="L2318" i="8"/>
  <c r="L369" i="8"/>
  <c r="L522" i="8"/>
  <c r="L1172" i="8"/>
  <c r="L1552" i="8"/>
  <c r="L1323" i="8"/>
  <c r="L866" i="8"/>
  <c r="L738" i="8"/>
  <c r="L1480" i="8"/>
  <c r="L2242" i="8"/>
  <c r="L1670" i="8"/>
  <c r="L1683" i="8"/>
  <c r="L2731" i="8"/>
  <c r="L2484" i="8"/>
  <c r="L2568" i="8"/>
  <c r="L1247" i="8"/>
  <c r="L613" i="8"/>
  <c r="L909" i="8"/>
  <c r="L492" i="8"/>
  <c r="L1848" i="8"/>
  <c r="L2560" i="8"/>
  <c r="L993" i="8"/>
  <c r="L1827" i="8"/>
  <c r="L2808" i="8"/>
  <c r="L2555" i="8"/>
  <c r="L234" i="8"/>
  <c r="L1735" i="8"/>
  <c r="L2687" i="8"/>
  <c r="L2104" i="8"/>
  <c r="L1606" i="8"/>
  <c r="L1677" i="8"/>
  <c r="L2513" i="8"/>
  <c r="L2593" i="8"/>
  <c r="L916" i="8"/>
  <c r="L2760" i="8"/>
  <c r="L955" i="8"/>
  <c r="L249" i="8"/>
  <c r="L346" i="8"/>
  <c r="L583" i="8"/>
  <c r="L1532" i="8"/>
  <c r="L2297" i="8"/>
  <c r="L1388" i="8"/>
  <c r="L1631" i="8"/>
  <c r="L1482" i="8"/>
  <c r="L997" i="8"/>
  <c r="L2071" i="8"/>
  <c r="L2212" i="8"/>
  <c r="L2250" i="8"/>
  <c r="L1148" i="8"/>
  <c r="L1979" i="8"/>
  <c r="L501" i="8"/>
  <c r="L413" i="8"/>
  <c r="L177" i="8"/>
  <c r="L2626" i="8"/>
  <c r="L2315" i="8"/>
  <c r="L1392" i="8"/>
  <c r="L1596" i="8"/>
  <c r="L1390" i="8"/>
  <c r="L513" i="8"/>
  <c r="L2067" i="8"/>
  <c r="L1725" i="8"/>
  <c r="L1121" i="8"/>
  <c r="L2207" i="8"/>
  <c r="L2382" i="8"/>
  <c r="L1469" i="8"/>
  <c r="L2788" i="8"/>
  <c r="L1534" i="8"/>
  <c r="L2673" i="8"/>
  <c r="L414" i="8"/>
  <c r="L821" i="8"/>
  <c r="L2452" i="8"/>
  <c r="L1188" i="8"/>
  <c r="L205" i="8"/>
  <c r="L99" i="8"/>
  <c r="L988" i="8"/>
  <c r="L1415" i="8"/>
  <c r="L2810" i="8"/>
  <c r="L672" i="8"/>
  <c r="L126" i="8"/>
  <c r="L1297" i="8"/>
  <c r="L1483" i="8"/>
  <c r="L861" i="8"/>
  <c r="L2856" i="8"/>
  <c r="L855" i="8"/>
  <c r="L1619" i="8"/>
  <c r="L2169" i="8"/>
  <c r="L2688" i="8"/>
  <c r="L1916" i="8"/>
  <c r="L1064" i="8"/>
  <c r="L2073" i="8"/>
  <c r="L2142" i="8"/>
  <c r="L2108" i="8"/>
  <c r="L1130" i="8"/>
  <c r="L2328" i="8"/>
  <c r="L262" i="8"/>
  <c r="L2340" i="8"/>
  <c r="L1202" i="8"/>
  <c r="L423" i="8"/>
  <c r="L1653" i="8"/>
  <c r="L68" i="8"/>
  <c r="L2836" i="8"/>
  <c r="L465" i="8"/>
  <c r="L1996" i="8"/>
  <c r="L120" i="8"/>
  <c r="L2359" i="8"/>
  <c r="L2739" i="8"/>
  <c r="L2392" i="8"/>
  <c r="L2231" i="8"/>
  <c r="L2811" i="8"/>
  <c r="L1493" i="8"/>
  <c r="L1430" i="8"/>
  <c r="L2213" i="8"/>
  <c r="L1112" i="8"/>
  <c r="L2635" i="8"/>
  <c r="L2139" i="8"/>
  <c r="L2332" i="8"/>
  <c r="L1489" i="8"/>
  <c r="L347" i="8"/>
  <c r="L495" i="8"/>
  <c r="L91" i="8"/>
  <c r="L2552" i="8"/>
  <c r="L442" i="8"/>
  <c r="L1597" i="8"/>
  <c r="L632" i="8"/>
  <c r="L637" i="8"/>
  <c r="L892" i="8"/>
  <c r="L1569" i="8"/>
  <c r="L1031" i="8"/>
  <c r="L1292" i="8"/>
  <c r="L288" i="8"/>
  <c r="L1368" i="8"/>
  <c r="L899" i="8"/>
  <c r="L1825" i="8"/>
  <c r="L1288" i="8"/>
  <c r="L1792" i="8"/>
  <c r="L1883" i="8"/>
  <c r="L2015" i="8"/>
  <c r="L592" i="8"/>
  <c r="L1600" i="8"/>
  <c r="L1154" i="8"/>
  <c r="L606" i="8"/>
  <c r="L357" i="8"/>
  <c r="L1900" i="8"/>
  <c r="L2214" i="8"/>
  <c r="L256" i="8"/>
  <c r="L2771" i="8"/>
  <c r="L1407" i="8"/>
  <c r="L2282" i="8"/>
  <c r="L1654" i="8"/>
  <c r="L2346" i="8"/>
  <c r="L2099" i="8"/>
  <c r="L1341" i="8"/>
  <c r="L936" i="8"/>
  <c r="L296" i="8"/>
  <c r="L707" i="8"/>
  <c r="L886" i="8"/>
  <c r="L965" i="8"/>
  <c r="L1425" i="8"/>
  <c r="L1227" i="8"/>
  <c r="L884" i="8"/>
  <c r="L2798" i="8"/>
  <c r="L469" i="8"/>
  <c r="L497" i="8"/>
  <c r="L324" i="8"/>
  <c r="L2299" i="8"/>
  <c r="L934" i="8"/>
  <c r="L171" i="8"/>
  <c r="L2336" i="8"/>
  <c r="L2360" i="8"/>
  <c r="L1284" i="8"/>
  <c r="L2372" i="8"/>
  <c r="L845" i="8"/>
  <c r="L692" i="8"/>
  <c r="L2167" i="8"/>
  <c r="L1836" i="8"/>
  <c r="L1708" i="8"/>
  <c r="L822" i="8"/>
  <c r="L2683" i="8"/>
  <c r="L1229" i="8"/>
  <c r="L1095" i="8"/>
  <c r="L2154" i="8"/>
  <c r="L2500" i="8"/>
  <c r="L2385" i="8"/>
  <c r="L681" i="8"/>
  <c r="L2662" i="8"/>
  <c r="L2848" i="8"/>
  <c r="L2239" i="8"/>
  <c r="L2596" i="8"/>
  <c r="L2447" i="8"/>
  <c r="L584" i="8"/>
  <c r="L83" i="8"/>
  <c r="L2695" i="8"/>
  <c r="L1871" i="8"/>
  <c r="L1455" i="8"/>
  <c r="L1761" i="8"/>
  <c r="L1513" i="8"/>
  <c r="L1321" i="8"/>
  <c r="L1662" i="8"/>
  <c r="L2119" i="8"/>
  <c r="L1106" i="8"/>
  <c r="L1325" i="8"/>
  <c r="L2101" i="8"/>
  <c r="L2812" i="8"/>
  <c r="L2171" i="8"/>
  <c r="L1052" i="8"/>
  <c r="L1949" i="8"/>
  <c r="L804" i="8"/>
  <c r="L1685" i="8"/>
  <c r="L462" i="8"/>
  <c r="L1968" i="8"/>
  <c r="L581" i="8"/>
  <c r="L69" i="8"/>
  <c r="L2764" i="8"/>
  <c r="L1819" i="8"/>
  <c r="L1841" i="8"/>
  <c r="L1621" i="8"/>
  <c r="L58" i="8" l="1"/>
  <c r="E29" i="8" l="1"/>
  <c r="T59" i="8"/>
  <c r="T60" i="8" s="1"/>
  <c r="B15" i="12" l="1"/>
  <c r="O61" i="8" l="1"/>
  <c r="O59" i="8"/>
  <c r="G9" i="12" l="1"/>
  <c r="G10" i="12"/>
  <c r="P60" i="8" l="1"/>
  <c r="P61" i="8" l="1"/>
  <c r="F14" i="12" l="1"/>
  <c r="G37" i="12" l="1"/>
  <c r="G38" i="12" s="1"/>
  <c r="G39" i="12" s="1"/>
  <c r="G41" i="12" l="1"/>
  <c r="G43" i="12" s="1"/>
  <c r="F18" i="12" s="1"/>
  <c r="G40" i="12"/>
  <c r="P50" i="9" l="1"/>
  <c r="P49" i="9"/>
  <c r="P48" i="9" l="1"/>
  <c r="P47" i="9"/>
  <c r="P52" i="9"/>
  <c r="P63" i="9"/>
  <c r="E110" i="9" l="1"/>
  <c r="E92" i="9" s="1"/>
  <c r="P51" i="9"/>
  <c r="P61" i="9"/>
  <c r="E93" i="9" l="1"/>
  <c r="P68" i="9" s="1"/>
  <c r="P66" i="9"/>
  <c r="K24" i="9"/>
  <c r="N24" i="9"/>
  <c r="P69" i="9" l="1"/>
  <c r="E111" i="9"/>
  <c r="K27" i="9"/>
  <c r="N27" i="9"/>
  <c r="B20" i="9"/>
  <c r="P67" i="9"/>
  <c r="F20" i="9"/>
  <c r="Q24" i="9"/>
  <c r="E118" i="9"/>
  <c r="O85" i="9" s="1"/>
  <c r="O84" i="9" s="1"/>
  <c r="E119" i="9"/>
  <c r="O87" i="9" s="1"/>
  <c r="O86" i="9" s="1"/>
  <c r="E120" i="9"/>
  <c r="P84" i="9"/>
  <c r="P85" i="9" s="1"/>
  <c r="P54" i="9"/>
  <c r="P56" i="9"/>
  <c r="P86" i="9"/>
  <c r="P87" i="9" s="1"/>
  <c r="P57" i="9" l="1"/>
  <c r="P59" i="9"/>
  <c r="P64" i="9"/>
  <c r="P58" i="9"/>
  <c r="P62" i="9"/>
  <c r="P55" i="9"/>
  <c r="P80" i="9"/>
  <c r="P78" i="9"/>
  <c r="O82" i="9"/>
  <c r="P81" i="9" l="1"/>
  <c r="P83" i="9"/>
  <c r="P79" i="9"/>
  <c r="P82" i="9"/>
  <c r="O83" i="9"/>
  <c r="O78" i="9" s="1"/>
  <c r="O80" i="9" s="1"/>
  <c r="O79" i="9"/>
  <c r="O81" i="9" s="1"/>
</calcChain>
</file>

<file path=xl/sharedStrings.xml><?xml version="1.0" encoding="utf-8"?>
<sst xmlns="http://schemas.openxmlformats.org/spreadsheetml/2006/main" count="494" uniqueCount="394">
  <si>
    <t>Version Number</t>
  </si>
  <si>
    <t>Version History</t>
  </si>
  <si>
    <t>Version</t>
  </si>
  <si>
    <t>Change List Description</t>
  </si>
  <si>
    <t>Getting Started with this tool ?</t>
  </si>
  <si>
    <t>Legend</t>
  </si>
  <si>
    <t>#</t>
  </si>
  <si>
    <t>Notes:</t>
  </si>
  <si>
    <t>Table of Contents</t>
  </si>
  <si>
    <t>1.0.0</t>
  </si>
  <si>
    <t>About</t>
  </si>
  <si>
    <t>Help</t>
  </si>
  <si>
    <t>Freq (Hz)</t>
  </si>
  <si>
    <t>AVDD</t>
  </si>
  <si>
    <t>V</t>
  </si>
  <si>
    <t>V/V</t>
  </si>
  <si>
    <t>Reference Voltage(s)</t>
  </si>
  <si>
    <r>
      <rPr>
        <sz val="11"/>
        <rFont val="Arial"/>
        <family val="2"/>
      </rPr>
      <t xml:space="preserve">↓  </t>
    </r>
    <r>
      <rPr>
        <i/>
        <sz val="11"/>
        <rFont val="Arial"/>
        <family val="2"/>
      </rPr>
      <t>Calculations  ↓</t>
    </r>
  </si>
  <si>
    <t>[Hex]</t>
  </si>
  <si>
    <t>[V]</t>
  </si>
  <si>
    <t>[V/V]</t>
  </si>
  <si>
    <t>[nV]</t>
  </si>
  <si>
    <t>Initial Release</t>
  </si>
  <si>
    <t>Worksheets</t>
  </si>
  <si>
    <t>Description</t>
  </si>
  <si>
    <t>2. Go to the Table of Contents for tool descriptions and links to specific worksheets.</t>
  </si>
  <si>
    <t>Link:</t>
  </si>
  <si>
    <t>[μV]</t>
  </si>
  <si>
    <t>→</t>
  </si>
  <si>
    <t>PGA Gain</t>
  </si>
  <si>
    <t>Reference Voltage</t>
  </si>
  <si>
    <t>Normal Mode Rejection</t>
  </si>
  <si>
    <t>Frequency (Hz)</t>
  </si>
  <si>
    <t xml:space="preserve"> = Input </t>
  </si>
  <si>
    <t xml:space="preserve"> = Result</t>
  </si>
  <si>
    <t>Minimum Attenuation</t>
  </si>
  <si>
    <t>ADC Parameters</t>
  </si>
  <si>
    <r>
      <t xml:space="preserve">Ideal Output Code </t>
    </r>
    <r>
      <rPr>
        <b/>
        <vertAlign val="superscript"/>
        <sz val="10"/>
        <color theme="1"/>
        <rFont val="Arial"/>
        <family val="2"/>
      </rPr>
      <t>(2)</t>
    </r>
  </si>
  <si>
    <r>
      <t xml:space="preserve">Input Voltage RTI </t>
    </r>
    <r>
      <rPr>
        <b/>
        <vertAlign val="superscript"/>
        <sz val="10"/>
        <color theme="1"/>
        <rFont val="Arial"/>
        <family val="2"/>
      </rPr>
      <t>(1)</t>
    </r>
  </si>
  <si>
    <t>Decimal Value:</t>
  </si>
  <si>
    <t>Output Code Clipped!</t>
  </si>
  <si>
    <r>
      <t xml:space="preserve">Differential Input Voltage RTI </t>
    </r>
    <r>
      <rPr>
        <b/>
        <vertAlign val="superscript"/>
        <sz val="10"/>
        <color theme="1"/>
        <rFont val="Arial"/>
        <family val="2"/>
      </rPr>
      <t>(1)</t>
    </r>
  </si>
  <si>
    <t>In Range?</t>
  </si>
  <si>
    <t>ADC Output Code (2's Compliment)</t>
  </si>
  <si>
    <t>Input Type:</t>
  </si>
  <si>
    <t>Code:</t>
  </si>
  <si>
    <t>Number of Bits:</t>
  </si>
  <si>
    <t>Is Number?</t>
  </si>
  <si>
    <t>Valid?</t>
  </si>
  <si>
    <t>[mV]</t>
  </si>
  <si>
    <t>Units</t>
  </si>
  <si>
    <t>Multiplier</t>
  </si>
  <si>
    <t>Voltage Out-of-Range?</t>
  </si>
  <si>
    <t>Voltage Conversion</t>
  </si>
  <si>
    <t>Code Conversion</t>
  </si>
  <si>
    <t>Result =</t>
  </si>
  <si>
    <t xml:space="preserve">Input = </t>
  </si>
  <si>
    <t>Voltage [V]:</t>
  </si>
  <si>
    <t>Selected Units:</t>
  </si>
  <si>
    <t>Out-of-Range Direction:</t>
  </si>
  <si>
    <t>Output Code:</t>
  </si>
  <si>
    <t>Code Validation</t>
  </si>
  <si>
    <t>Output Type:</t>
  </si>
  <si>
    <t>Hex:</t>
  </si>
  <si>
    <t>Decimal:</t>
  </si>
  <si>
    <t>Number of hex digits:</t>
  </si>
  <si>
    <t>Min Code:</t>
  </si>
  <si>
    <t>Max Code:</t>
  </si>
  <si>
    <t>Is Negative?</t>
  </si>
  <si>
    <t>Chris Hall</t>
  </si>
  <si>
    <t>Created by</t>
  </si>
  <si>
    <t>1. Reference the product datasheet, found at the URLs below, for information about the particular device.</t>
  </si>
  <si>
    <t>3.Use the "Legend" on each worksheet for guidance. The required inputs and calculated results typically follow the convention below:</t>
  </si>
  <si>
    <t>Normal Mode Rejection Range Indicators</t>
  </si>
  <si>
    <r>
      <rPr>
        <sz val="11"/>
        <rFont val="Arial"/>
        <family val="2"/>
      </rPr>
      <t xml:space="preserve">↓ </t>
    </r>
    <r>
      <rPr>
        <i/>
        <sz val="11"/>
        <rFont val="Arial"/>
        <family val="2"/>
      </rPr>
      <t>Calculations  ↓</t>
    </r>
  </si>
  <si>
    <t>Absolute Input Voltage Range</t>
  </si>
  <si>
    <t>Differential Input Voltage Range</t>
  </si>
  <si>
    <t>X</t>
  </si>
  <si>
    <t>VINN</t>
  </si>
  <si>
    <t>VINP</t>
  </si>
  <si>
    <t>Input =</t>
  </si>
  <si>
    <r>
      <t>V</t>
    </r>
    <r>
      <rPr>
        <vertAlign val="subscript"/>
        <sz val="11"/>
        <color theme="1"/>
        <rFont val="Arial"/>
        <family val="2"/>
      </rPr>
      <t>REFP</t>
    </r>
  </si>
  <si>
    <r>
      <t>V</t>
    </r>
    <r>
      <rPr>
        <vertAlign val="subscript"/>
        <sz val="11"/>
        <color theme="1"/>
        <rFont val="Arial"/>
        <family val="2"/>
      </rPr>
      <t>REFN</t>
    </r>
  </si>
  <si>
    <r>
      <t>V</t>
    </r>
    <r>
      <rPr>
        <vertAlign val="subscript"/>
        <sz val="11"/>
        <color theme="1"/>
        <rFont val="Arial"/>
        <family val="2"/>
      </rPr>
      <t>DIFF_UPPER_LIMIT</t>
    </r>
    <r>
      <rPr>
        <sz val="11"/>
        <color theme="1"/>
        <rFont val="Arial"/>
        <family val="2"/>
      </rPr>
      <t xml:space="preserve"> =</t>
    </r>
  </si>
  <si>
    <r>
      <t>V</t>
    </r>
    <r>
      <rPr>
        <vertAlign val="subscript"/>
        <sz val="11"/>
        <color theme="1"/>
        <rFont val="Arial"/>
        <family val="2"/>
      </rPr>
      <t>DIFF_LOWER_LIMIT</t>
    </r>
    <r>
      <rPr>
        <sz val="11"/>
        <color theme="1"/>
        <rFont val="Arial"/>
        <family val="2"/>
      </rPr>
      <t xml:space="preserve"> =</t>
    </r>
  </si>
  <si>
    <r>
      <t>V</t>
    </r>
    <r>
      <rPr>
        <vertAlign val="subscript"/>
        <sz val="11"/>
        <color theme="1"/>
        <rFont val="Arial"/>
        <family val="2"/>
      </rPr>
      <t>INP</t>
    </r>
  </si>
  <si>
    <r>
      <t>V</t>
    </r>
    <r>
      <rPr>
        <vertAlign val="subscript"/>
        <sz val="11"/>
        <color theme="1"/>
        <rFont val="Arial"/>
        <family val="2"/>
      </rPr>
      <t>INN</t>
    </r>
  </si>
  <si>
    <t>Input Voltage</t>
  </si>
  <si>
    <r>
      <t>V</t>
    </r>
    <r>
      <rPr>
        <vertAlign val="subscript"/>
        <sz val="11"/>
        <color theme="1"/>
        <rFont val="Arial"/>
        <family val="2"/>
      </rPr>
      <t>DIFF</t>
    </r>
  </si>
  <si>
    <t>Invalid Parameter =</t>
  </si>
  <si>
    <t>Digital Filter</t>
  </si>
  <si>
    <t>Code Conversions</t>
  </si>
  <si>
    <t>ADC Input Range &amp; Least Significant Bit (LSB) Size</t>
  </si>
  <si>
    <t>LSB size</t>
  </si>
  <si>
    <t>FSR/LSB Size Calculations</t>
  </si>
  <si>
    <t>FSR Multiplier:</t>
  </si>
  <si>
    <t>Reference Voltage:</t>
  </si>
  <si>
    <t>PGA Gain:</t>
  </si>
  <si>
    <t>FSR:</t>
  </si>
  <si>
    <t>Number of Codes:</t>
  </si>
  <si>
    <t>LSB Size:</t>
  </si>
  <si>
    <t>VOUTP</t>
  </si>
  <si>
    <t>VOUTN</t>
  </si>
  <si>
    <t>Calculations</t>
  </si>
  <si>
    <t>Y</t>
  </si>
  <si>
    <t>AVSS</t>
  </si>
  <si>
    <r>
      <t>V</t>
    </r>
    <r>
      <rPr>
        <vertAlign val="subscript"/>
        <sz val="11"/>
        <color theme="1"/>
        <rFont val="Arial"/>
        <family val="2"/>
      </rPr>
      <t>CM</t>
    </r>
  </si>
  <si>
    <t>Supply Voltage(s)</t>
  </si>
  <si>
    <t>Common-Mode Range</t>
  </si>
  <si>
    <r>
      <t>V</t>
    </r>
    <r>
      <rPr>
        <vertAlign val="subscript"/>
        <sz val="11"/>
        <color theme="1"/>
        <rFont val="Arial"/>
        <family val="2"/>
      </rPr>
      <t>CM_UPPER_LIMIT</t>
    </r>
    <r>
      <rPr>
        <sz val="11"/>
        <color theme="1"/>
        <rFont val="Arial"/>
        <family val="2"/>
      </rPr>
      <t xml:space="preserve"> =</t>
    </r>
  </si>
  <si>
    <r>
      <t>V</t>
    </r>
    <r>
      <rPr>
        <vertAlign val="subscript"/>
        <sz val="11"/>
        <color theme="1"/>
        <rFont val="Arial"/>
        <family val="2"/>
      </rPr>
      <t>CM_LOWER_LIMIT</t>
    </r>
    <r>
      <rPr>
        <sz val="11"/>
        <color theme="1"/>
        <rFont val="Arial"/>
        <family val="2"/>
      </rPr>
      <t xml:space="preserve"> =</t>
    </r>
  </si>
  <si>
    <t>+ I/P to O/P</t>
  </si>
  <si>
    <t>- I/P to O/P</t>
  </si>
  <si>
    <t>+ O/P Limit</t>
  </si>
  <si>
    <t>- O/P Limit</t>
  </si>
  <si>
    <t>Diff I/P</t>
  </si>
  <si>
    <t>Diff O/P</t>
  </si>
  <si>
    <t>Center Line</t>
  </si>
  <si>
    <r>
      <rPr>
        <sz val="11"/>
        <color theme="0"/>
        <rFont val="Arial"/>
        <family val="2"/>
      </rPr>
      <t>←</t>
    </r>
    <r>
      <rPr>
        <i/>
        <sz val="11"/>
        <color theme="0"/>
        <rFont val="Arial"/>
        <family val="2"/>
      </rPr>
      <t xml:space="preserve"> Negative input voltage is out-of-range!</t>
    </r>
  </si>
  <si>
    <r>
      <rPr>
        <sz val="11"/>
        <color theme="0"/>
        <rFont val="Arial"/>
        <family val="2"/>
      </rPr>
      <t>←</t>
    </r>
    <r>
      <rPr>
        <i/>
        <sz val="11"/>
        <color theme="0"/>
        <rFont val="Arial"/>
        <family val="2"/>
      </rPr>
      <t xml:space="preserve"> Positive input voltage is out-of-range!</t>
    </r>
  </si>
  <si>
    <t>Error messages</t>
  </si>
  <si>
    <t>CRC</t>
  </si>
  <si>
    <r>
      <rPr>
        <sz val="11"/>
        <rFont val="Arial"/>
        <family val="2"/>
      </rPr>
      <t xml:space="preserve">↓ CM Range </t>
    </r>
    <r>
      <rPr>
        <i/>
        <sz val="11"/>
        <rFont val="Arial"/>
        <family val="2"/>
      </rPr>
      <t>Calculations  ↓</t>
    </r>
  </si>
  <si>
    <t>FSR Multiplier</t>
  </si>
  <si>
    <t>Values</t>
  </si>
  <si>
    <t>Swing-to-Rail</t>
  </si>
  <si>
    <t>VREFP</t>
  </si>
  <si>
    <t>VREFN</t>
  </si>
  <si>
    <t>VCM</t>
  </si>
  <si>
    <t>VIN_DIFF</t>
  </si>
  <si>
    <t>VREF</t>
  </si>
  <si>
    <t>Gain Look-up Table</t>
  </si>
  <si>
    <t>Tolerance (± Δ Hz)</t>
  </si>
  <si>
    <t>Effective Noise Bandwidth (Hz)</t>
  </si>
  <si>
    <t>-3 dB Cutoff Frequency (Hz)</t>
  </si>
  <si>
    <t>Conv. #</t>
  </si>
  <si>
    <t>Conversion Period (ms)</t>
  </si>
  <si>
    <t>BYPASSED</t>
  </si>
  <si>
    <t>Analog Supply Voltage Range</t>
  </si>
  <si>
    <t>Reference Voltage Range</t>
  </si>
  <si>
    <r>
      <t>V</t>
    </r>
    <r>
      <rPr>
        <vertAlign val="subscript"/>
        <sz val="11"/>
        <color theme="1"/>
        <rFont val="Arial"/>
        <family val="2"/>
      </rPr>
      <t>AVDD_LOWER_LIMIT</t>
    </r>
    <r>
      <rPr>
        <sz val="11"/>
        <color theme="1"/>
        <rFont val="Arial"/>
        <family val="2"/>
      </rPr>
      <t xml:space="preserve"> =</t>
    </r>
  </si>
  <si>
    <r>
      <t>V</t>
    </r>
    <r>
      <rPr>
        <vertAlign val="subscript"/>
        <sz val="11"/>
        <color theme="1"/>
        <rFont val="Arial"/>
        <family val="2"/>
      </rPr>
      <t>AVDD_UPPER_LIMIT</t>
    </r>
    <r>
      <rPr>
        <sz val="11"/>
        <color theme="1"/>
        <rFont val="Arial"/>
        <family val="2"/>
      </rPr>
      <t xml:space="preserve"> =</t>
    </r>
  </si>
  <si>
    <t>Calculates the digital filter's frequency response</t>
  </si>
  <si>
    <t>Information about this tool</t>
  </si>
  <si>
    <t xml:space="preserve">= Input </t>
  </si>
  <si>
    <t>= Result</t>
  </si>
  <si>
    <t>MSB</t>
  </si>
  <si>
    <t>LSB</t>
  </si>
  <si>
    <t>Input XOR</t>
  </si>
  <si>
    <t>Polynomial =</t>
  </si>
  <si>
    <t>Calculates the CRC byte</t>
  </si>
  <si>
    <t>Data validation</t>
  </si>
  <si>
    <t>Atten.</t>
  </si>
  <si>
    <t>Min Freq</t>
  </si>
  <si>
    <t>Max Freq</t>
  </si>
  <si>
    <t>Time to 1st Conversion (ms)</t>
  </si>
  <si>
    <t>Time to conversion graph data</t>
  </si>
  <si>
    <t>SC Gain</t>
  </si>
  <si>
    <t>Initial Data</t>
  </si>
  <si>
    <t>Result:</t>
  </si>
  <si>
    <t># Bytes / CRC-n</t>
  </si>
  <si>
    <r>
      <t xml:space="preserve">Each column represents a bit shift in the CRC shift register </t>
    </r>
    <r>
      <rPr>
        <sz val="10"/>
        <color theme="0" tint="-0.34998626667073579"/>
        <rFont val="Arial"/>
        <family val="2"/>
      </rPr>
      <t>→</t>
    </r>
  </si>
  <si>
    <t>ADC Parameter Validation</t>
  </si>
  <si>
    <t>PGA gains:</t>
  </si>
  <si>
    <t>Vref Min:</t>
  </si>
  <si>
    <t>Vref Max:</t>
  </si>
  <si>
    <t>String Len</t>
  </si>
  <si>
    <t>Num Bytes</t>
  </si>
  <si>
    <t>Coerce</t>
  </si>
  <si>
    <t>Min</t>
  </si>
  <si>
    <t>Max</t>
  </si>
  <si>
    <t>Bit #:</t>
  </si>
  <si>
    <t>CRC Result (Hex)</t>
  </si>
  <si>
    <t>FIR</t>
  </si>
  <si>
    <t>MOD CLK DIV</t>
  </si>
  <si>
    <t>Adj_Freq (Hz)</t>
  </si>
  <si>
    <t>Freq (kHz)</t>
  </si>
  <si>
    <t>H_Stage1(f)</t>
  </si>
  <si>
    <t>H_Stage2(f)</t>
  </si>
  <si>
    <t>H_FIR(f)</t>
  </si>
  <si>
    <t>H_Averager(f)</t>
  </si>
  <si>
    <t>H_Chop(f)</t>
  </si>
  <si>
    <t>1st stage order</t>
  </si>
  <si>
    <t>Decimation Ratio Lookup</t>
  </si>
  <si>
    <t>1st stage decimation</t>
  </si>
  <si>
    <t>SINC5</t>
  </si>
  <si>
    <t>2nd stage order</t>
  </si>
  <si>
    <t>2nd stage decimation</t>
  </si>
  <si>
    <t>FIR Decimation</t>
  </si>
  <si>
    <t>Averager Decimation</t>
  </si>
  <si>
    <t>SINC1</t>
  </si>
  <si>
    <t>SINC2</t>
  </si>
  <si>
    <t>SINC3</t>
  </si>
  <si>
    <t>SINC4</t>
  </si>
  <si>
    <t>Sum (dB)</t>
  </si>
  <si>
    <t>Differential Input Range</t>
  </si>
  <si>
    <r>
      <rPr>
        <i/>
        <vertAlign val="superscript"/>
        <sz val="10"/>
        <color theme="1"/>
        <rFont val="Arial"/>
        <family val="2"/>
      </rPr>
      <t>(1)</t>
    </r>
    <r>
      <rPr>
        <i/>
        <sz val="10"/>
        <color theme="1"/>
        <rFont val="Arial"/>
        <family val="2"/>
      </rPr>
      <t xml:space="preserve"> "RTI" means "referred to input" (i.e. the voltage applied to the input pins, prior to the PGA gain)</t>
    </r>
  </si>
  <si>
    <r>
      <rPr>
        <i/>
        <vertAlign val="superscript"/>
        <sz val="10"/>
        <color theme="1"/>
        <rFont val="Arial"/>
        <family val="2"/>
      </rPr>
      <t>(2)</t>
    </r>
    <r>
      <rPr>
        <i/>
        <sz val="10"/>
        <color theme="1"/>
        <rFont val="Arial"/>
        <family val="2"/>
      </rPr>
      <t xml:space="preserve"> Ideal output code (i.e. ignoring the effects of noise, INL, calibration, etc.)</t>
    </r>
  </si>
  <si>
    <r>
      <t>x</t>
    </r>
    <r>
      <rPr>
        <b/>
        <vertAlign val="superscript"/>
        <sz val="10"/>
        <color theme="1"/>
        <rFont val="Arial"/>
        <family val="2"/>
      </rPr>
      <t>8</t>
    </r>
    <r>
      <rPr>
        <b/>
        <i/>
        <sz val="10"/>
        <color theme="1"/>
        <rFont val="Arial"/>
        <family val="2"/>
      </rPr>
      <t xml:space="preserve"> + x</t>
    </r>
    <r>
      <rPr>
        <b/>
        <vertAlign val="superscript"/>
        <sz val="10"/>
        <color theme="1"/>
        <rFont val="Arial"/>
        <family val="2"/>
      </rPr>
      <t>2</t>
    </r>
    <r>
      <rPr>
        <b/>
        <i/>
        <sz val="10"/>
        <color theme="1"/>
        <rFont val="Arial"/>
        <family val="2"/>
      </rPr>
      <t xml:space="preserve"> + x</t>
    </r>
    <r>
      <rPr>
        <b/>
        <i/>
        <vertAlign val="superscript"/>
        <sz val="10"/>
        <color theme="1"/>
        <rFont val="Arial"/>
        <family val="2"/>
      </rPr>
      <t>1</t>
    </r>
    <r>
      <rPr>
        <b/>
        <i/>
        <sz val="10"/>
        <color theme="1"/>
        <rFont val="Arial"/>
        <family val="2"/>
      </rPr>
      <t xml:space="preserve"> + </t>
    </r>
    <r>
      <rPr>
        <b/>
        <sz val="10"/>
        <color theme="1"/>
        <rFont val="Arial"/>
        <family val="2"/>
      </rPr>
      <t>1</t>
    </r>
  </si>
  <si>
    <r>
      <rPr>
        <sz val="10"/>
        <rFont val="Arial"/>
        <family val="2"/>
      </rPr>
      <t xml:space="preserve">↓  </t>
    </r>
    <r>
      <rPr>
        <i/>
        <sz val="10"/>
        <rFont val="Arial"/>
        <family val="2"/>
      </rPr>
      <t>Calculations  ↓</t>
    </r>
  </si>
  <si>
    <t>Data IN:</t>
  </si>
  <si>
    <t>Hex Data (1 to 4 bytes)</t>
  </si>
  <si>
    <t>Each column represents a bit shift in the CRC shift register. The last column in each byte is the result of the CRC-n calculation.</t>
  </si>
  <si>
    <t>7F0000</t>
  </si>
  <si>
    <r>
      <rPr>
        <u/>
        <sz val="10"/>
        <rFont val="Arial"/>
        <family val="2"/>
      </rPr>
      <t xml:space="preserve">For any futher assistance on this tool, please post your question in the following forum - </t>
    </r>
    <r>
      <rPr>
        <b/>
        <u/>
        <sz val="10"/>
        <color theme="10"/>
        <rFont val="Arial"/>
        <family val="2"/>
      </rPr>
      <t>E2E Precision Data Converters Forum</t>
    </r>
  </si>
  <si>
    <t>ADS1261:</t>
  </si>
  <si>
    <t>ADS1260</t>
  </si>
  <si>
    <t>http://www.ti.com/lit/gpn/ads1261</t>
  </si>
  <si>
    <t>http://www.ti.com/lit/gpn/ads1260</t>
  </si>
  <si>
    <t>Nominal Data Rate (SPS)</t>
  </si>
  <si>
    <t>Nominal fCLK (MHz)</t>
  </si>
  <si>
    <t>Filter Types</t>
  </si>
  <si>
    <t>CHOP options</t>
  </si>
  <si>
    <t>Normal mode (default)</t>
  </si>
  <si>
    <t>Chop or AC-exc. mode</t>
  </si>
  <si>
    <t>MODE0 Settings</t>
  </si>
  <si>
    <t>MODE1 Settings</t>
  </si>
  <si>
    <t>Clock</t>
  </si>
  <si>
    <t>FILTER[2:0] - filter type</t>
  </si>
  <si>
    <t>DR[4:0] - nominal data rate (SPS)</t>
  </si>
  <si>
    <t>CHOP[1:0] - chop mode</t>
  </si>
  <si>
    <t>CONVRT - conversion mode</t>
  </si>
  <si>
    <t>DELAY[3:0] - conversion start delay</t>
  </si>
  <si>
    <r>
      <t>Clock Frequency, f</t>
    </r>
    <r>
      <rPr>
        <vertAlign val="subscript"/>
        <sz val="11"/>
        <color theme="1"/>
        <rFont val="Arial"/>
        <family val="2"/>
      </rPr>
      <t>CLK</t>
    </r>
    <r>
      <rPr>
        <sz val="11"/>
        <color theme="1"/>
        <rFont val="Arial"/>
        <family val="2"/>
      </rPr>
      <t xml:space="preserve"> (MHz)</t>
    </r>
  </si>
  <si>
    <t>CONVRT Options</t>
  </si>
  <si>
    <t>Continuous mode (default)</t>
  </si>
  <si>
    <t>Pulse (one shot) mode</t>
  </si>
  <si>
    <t>DELAY Options</t>
  </si>
  <si>
    <t>50 μs (default)</t>
  </si>
  <si>
    <t>59 μs</t>
  </si>
  <si>
    <t>67 μs</t>
  </si>
  <si>
    <t>85 μs</t>
  </si>
  <si>
    <t>119 μs</t>
  </si>
  <si>
    <t>189 μs</t>
  </si>
  <si>
    <t>328 μs</t>
  </si>
  <si>
    <t>605 μs</t>
  </si>
  <si>
    <t>1.16 ms</t>
  </si>
  <si>
    <t>2.27 ms</t>
  </si>
  <si>
    <t>4.49 ms</t>
  </si>
  <si>
    <t>8.93 ms</t>
  </si>
  <si>
    <t>17.8 ms</t>
  </si>
  <si>
    <t>0 μs</t>
  </si>
  <si>
    <t xml:space="preserve"> - The internal oscillator automatically increases to 10.24 MHz @ 40 kSPS. </t>
  </si>
  <si>
    <t xml:space="preserve"> - The "Clock Frequency" field only needs to be changed if you are using an external
   clock source with a different frequency, or if you are evaluating the effects of the
   clock frequency tolerance on the digital filter response.</t>
  </si>
  <si>
    <t>Bandwidth</t>
  </si>
  <si>
    <t>Digital Filter Block Diagram</t>
  </si>
  <si>
    <t>FIR (optional)</t>
  </si>
  <si>
    <t>2nd Stage Order</t>
  </si>
  <si>
    <t>SINC5 Decimation</t>
  </si>
  <si>
    <t>SINCx Decimation</t>
  </si>
  <si>
    <t>AVG Decimation</t>
  </si>
  <si>
    <t>Eff. Bandwidth</t>
  </si>
  <si>
    <t>0-100 Hz</t>
  </si>
  <si>
    <t>0.1 Hz</t>
  </si>
  <si>
    <t>Range</t>
  </si>
  <si>
    <t>Step size</t>
  </si>
  <si>
    <t>100-1000 Hz</t>
  </si>
  <si>
    <t>1 Hz</t>
  </si>
  <si>
    <t>10 Hz</t>
  </si>
  <si>
    <t>Frequency Resolution</t>
  </si>
  <si>
    <t>Comment</t>
  </si>
  <si>
    <t>FIR BYPASSED</t>
  </si>
  <si>
    <t>Nom. Clock Freq</t>
  </si>
  <si>
    <t>1000-50,000 Hz</t>
  </si>
  <si>
    <t>50k - 100 kHz</t>
  </si>
  <si>
    <t>100 Hz</t>
  </si>
  <si>
    <t>100k - 1.4 MHz</t>
  </si>
  <si>
    <t>1000 Hz</t>
  </si>
  <si>
    <t>&gt; 1.4 MHz</t>
  </si>
  <si>
    <t>no data</t>
  </si>
  <si>
    <t>Right click on the x-axis to adjust the displayed frequency range…</t>
  </si>
  <si>
    <t>TODO LIST</t>
  </si>
  <si>
    <t>(SPS)</t>
  </si>
  <si>
    <t>(ms)</t>
  </si>
  <si>
    <t>Data Rate (SPS)</t>
  </si>
  <si>
    <t>Effective Noise Bandwidth Indicator</t>
  </si>
  <si>
    <r>
      <t>BW</t>
    </r>
    <r>
      <rPr>
        <vertAlign val="subscript"/>
        <sz val="11"/>
        <color rgb="FFDE0000"/>
        <rFont val="Arial"/>
        <family val="2"/>
      </rPr>
      <t>EFF</t>
    </r>
  </si>
  <si>
    <t>START</t>
  </si>
  <si>
    <t>Note: Due to larger step sizes, the "Digital Filter Frequency Response" plot may appear distorted or lack detail at higher frequencies.</t>
  </si>
  <si>
    <t>μs</t>
  </si>
  <si>
    <t>=</t>
  </si>
  <si>
    <t xml:space="preserve"> - The actual data rate and /DRDY period will scale with the clock frequency.</t>
  </si>
  <si>
    <t>Conversion Time &amp; Period</t>
  </si>
  <si>
    <r>
      <rPr>
        <vertAlign val="superscript"/>
        <sz val="10"/>
        <color theme="1"/>
        <rFont val="Arial"/>
        <family val="2"/>
      </rPr>
      <t>(3)</t>
    </r>
    <r>
      <rPr>
        <i/>
        <sz val="10"/>
        <color theme="1"/>
        <rFont val="Arial"/>
        <family val="2"/>
      </rPr>
      <t xml:space="preserve"> For continous conversion mode, only the first 5 conversions are shown.</t>
    </r>
  </si>
  <si>
    <r>
      <rPr>
        <vertAlign val="superscript"/>
        <sz val="10"/>
        <color theme="1"/>
        <rFont val="Arial"/>
        <family val="2"/>
      </rPr>
      <t>(2)</t>
    </r>
    <r>
      <rPr>
        <i/>
        <sz val="10"/>
        <color theme="1"/>
        <rFont val="Arial"/>
        <family val="2"/>
      </rPr>
      <t xml:space="preserve"> Time between conversion results. This is the data rate for single channel, continuous conversions. </t>
    </r>
  </si>
  <si>
    <r>
      <rPr>
        <vertAlign val="superscript"/>
        <sz val="10"/>
        <color theme="1"/>
        <rFont val="Arial"/>
        <family val="2"/>
      </rPr>
      <t>(1)</t>
    </r>
    <r>
      <rPr>
        <i/>
        <sz val="10"/>
        <color theme="1"/>
        <rFont val="Arial"/>
        <family val="2"/>
      </rPr>
      <t xml:space="preserve"> This is the latency of the first conversion result. When multiplexing between channels, this latency limits the overall data throughput and effective data rate.</t>
    </r>
  </si>
  <si>
    <t>NOTE: The effect of averaging from chopping or ac-excitation modes is not shown in the filter response.</t>
  </si>
  <si>
    <t>row #</t>
  </si>
  <si>
    <t>Gain</t>
  </si>
  <si>
    <t xml:space="preserve">  PGA OUTPUT</t>
  </si>
  <si>
    <r>
      <t>V</t>
    </r>
    <r>
      <rPr>
        <vertAlign val="subscript"/>
        <sz val="11"/>
        <color theme="1"/>
        <rFont val="Arial"/>
        <family val="2"/>
      </rPr>
      <t>AVSS_UPPER_LIMIT</t>
    </r>
    <r>
      <rPr>
        <sz val="11"/>
        <color theme="1"/>
        <rFont val="Arial"/>
        <family val="2"/>
      </rPr>
      <t xml:space="preserve"> =</t>
    </r>
  </si>
  <si>
    <r>
      <t>V</t>
    </r>
    <r>
      <rPr>
        <vertAlign val="subscript"/>
        <sz val="11"/>
        <color theme="1"/>
        <rFont val="Arial"/>
        <family val="2"/>
      </rPr>
      <t>AVSS_LOWER_LIMIT</t>
    </r>
    <r>
      <rPr>
        <sz val="11"/>
        <color theme="1"/>
        <rFont val="Arial"/>
        <family val="2"/>
      </rPr>
      <t xml:space="preserve"> =</t>
    </r>
  </si>
  <si>
    <r>
      <t>V</t>
    </r>
    <r>
      <rPr>
        <vertAlign val="subscript"/>
        <sz val="11"/>
        <color theme="1"/>
        <rFont val="Arial"/>
        <family val="2"/>
      </rPr>
      <t>REFN_UPPER_LIMIT</t>
    </r>
    <r>
      <rPr>
        <sz val="11"/>
        <color theme="1"/>
        <rFont val="Arial"/>
        <family val="2"/>
      </rPr>
      <t xml:space="preserve"> =</t>
    </r>
  </si>
  <si>
    <r>
      <t>V</t>
    </r>
    <r>
      <rPr>
        <vertAlign val="subscript"/>
        <sz val="11"/>
        <color theme="1"/>
        <rFont val="Arial"/>
        <family val="2"/>
      </rPr>
      <t>REFN_LOWER_LIMIT</t>
    </r>
    <r>
      <rPr>
        <sz val="11"/>
        <color theme="1"/>
        <rFont val="Arial"/>
        <family val="2"/>
      </rPr>
      <t xml:space="preserve"> =</t>
    </r>
  </si>
  <si>
    <r>
      <t>V</t>
    </r>
    <r>
      <rPr>
        <vertAlign val="subscript"/>
        <sz val="11"/>
        <color theme="1"/>
        <rFont val="Arial"/>
        <family val="2"/>
      </rPr>
      <t>REFP_UPPER_LIMIT</t>
    </r>
    <r>
      <rPr>
        <sz val="11"/>
        <color theme="1"/>
        <rFont val="Arial"/>
        <family val="2"/>
      </rPr>
      <t xml:space="preserve"> =</t>
    </r>
  </si>
  <si>
    <r>
      <t>V</t>
    </r>
    <r>
      <rPr>
        <vertAlign val="subscript"/>
        <sz val="11"/>
        <color theme="1"/>
        <rFont val="Arial"/>
        <family val="2"/>
      </rPr>
      <t>REFP_LOWER_LIMIT</t>
    </r>
    <r>
      <rPr>
        <sz val="11"/>
        <color theme="1"/>
        <rFont val="Arial"/>
        <family val="2"/>
      </rPr>
      <t xml:space="preserve"> =</t>
    </r>
  </si>
  <si>
    <t>Error Calculations</t>
  </si>
  <si>
    <r>
      <t>V</t>
    </r>
    <r>
      <rPr>
        <vertAlign val="subscript"/>
        <sz val="11"/>
        <color theme="1"/>
        <rFont val="Arial"/>
        <family val="2"/>
      </rPr>
      <t>(AVDD-AVSS)</t>
    </r>
  </si>
  <si>
    <r>
      <t>V</t>
    </r>
    <r>
      <rPr>
        <vertAlign val="subscript"/>
        <sz val="11"/>
        <color theme="1"/>
        <rFont val="Arial"/>
        <family val="2"/>
      </rPr>
      <t>(REFP-REFN)</t>
    </r>
  </si>
  <si>
    <r>
      <t>V</t>
    </r>
    <r>
      <rPr>
        <vertAlign val="subscript"/>
        <sz val="11"/>
        <color theme="1"/>
        <rFont val="Arial"/>
        <family val="2"/>
      </rPr>
      <t>AVDD</t>
    </r>
  </si>
  <si>
    <r>
      <t>V</t>
    </r>
    <r>
      <rPr>
        <vertAlign val="subscript"/>
        <sz val="11"/>
        <color theme="1"/>
        <rFont val="Arial"/>
        <family val="2"/>
      </rPr>
      <t>AVSS</t>
    </r>
  </si>
  <si>
    <t>← Supply voltage(s) is out-of-range!</t>
  </si>
  <si>
    <t>← Reference voltage(s) is out-of-range!</t>
  </si>
  <si>
    <t>+ I/P Limit</t>
  </si>
  <si>
    <t>- I/P Limit</t>
  </si>
  <si>
    <t>VREF+</t>
  </si>
  <si>
    <t>VREF-</t>
  </si>
  <si>
    <t>VREF_diff</t>
  </si>
  <si>
    <t xml:space="preserve">PGA INPUT  </t>
  </si>
  <si>
    <t>Plot Data</t>
  </si>
  <si>
    <t>VOUTP_Clamped</t>
  </si>
  <si>
    <t>VOUTN_Clamped</t>
  </si>
  <si>
    <t>Arrow</t>
  </si>
  <si>
    <t>VOUT_CM_Clamped</t>
  </si>
  <si>
    <t>VOUTP_CLIP</t>
  </si>
  <si>
    <t>VOUTN_CLIP</t>
  </si>
  <si>
    <t>Error Hide X</t>
  </si>
  <si>
    <t>Error Show X</t>
  </si>
  <si>
    <r>
      <t>V</t>
    </r>
    <r>
      <rPr>
        <vertAlign val="subscript"/>
        <sz val="11"/>
        <color theme="1"/>
        <rFont val="Arial"/>
        <family val="2"/>
      </rPr>
      <t>OUTP</t>
    </r>
  </si>
  <si>
    <r>
      <t>V</t>
    </r>
    <r>
      <rPr>
        <vertAlign val="subscript"/>
        <sz val="11"/>
        <color theme="1"/>
        <rFont val="Arial"/>
        <family val="2"/>
      </rPr>
      <t>OUTN</t>
    </r>
  </si>
  <si>
    <t>VOUTP_Calculated</t>
  </si>
  <si>
    <t>VOUTN_Calculated</t>
  </si>
  <si>
    <r>
      <t>V</t>
    </r>
    <r>
      <rPr>
        <vertAlign val="subscript"/>
        <sz val="11"/>
        <color theme="1"/>
        <rFont val="Arial"/>
        <family val="2"/>
      </rPr>
      <t>OUT_DIFF</t>
    </r>
  </si>
  <si>
    <t>VOUT_DIFF_Clamped</t>
  </si>
  <si>
    <r>
      <t>V</t>
    </r>
    <r>
      <rPr>
        <vertAlign val="subscript"/>
        <sz val="11"/>
        <color theme="1"/>
        <rFont val="Arial"/>
        <family val="2"/>
      </rPr>
      <t>OUT_CLAMPED</t>
    </r>
    <r>
      <rPr>
        <sz val="11"/>
        <color theme="1"/>
        <rFont val="Arial"/>
        <family val="2"/>
      </rPr>
      <t xml:space="preserve"> &gt; FSR</t>
    </r>
  </si>
  <si>
    <t>VIN_DIFF_MAX</t>
  </si>
  <si>
    <r>
      <t>V</t>
    </r>
    <r>
      <rPr>
        <vertAlign val="subscript"/>
        <sz val="11"/>
        <color theme="1"/>
        <rFont val="Arial"/>
        <family val="2"/>
      </rPr>
      <t>IN_DIFF</t>
    </r>
  </si>
  <si>
    <t>PGA Input</t>
  </si>
  <si>
    <t>PGA Output</t>
  </si>
  <si>
    <r>
      <t>V</t>
    </r>
    <r>
      <rPr>
        <vertAlign val="subscript"/>
        <sz val="11"/>
        <color theme="1"/>
        <rFont val="Arial"/>
        <family val="2"/>
      </rPr>
      <t>IN_CM</t>
    </r>
  </si>
  <si>
    <r>
      <t>V</t>
    </r>
    <r>
      <rPr>
        <vertAlign val="subscript"/>
        <sz val="11"/>
        <color theme="1"/>
        <rFont val="Arial"/>
        <family val="2"/>
      </rPr>
      <t>OUT_CM</t>
    </r>
  </si>
  <si>
    <t>Input Mode</t>
  </si>
  <si>
    <t>Absolute Voltages</t>
  </si>
  <si>
    <t>Differential/CM Voltages</t>
  </si>
  <si>
    <t>Input Modes</t>
  </si>
  <si>
    <t>Label 1</t>
  </si>
  <si>
    <t>Label 2</t>
  </si>
  <si>
    <t>Positive Full-Scale O/P</t>
  </si>
  <si>
    <t>3) Check for errors</t>
  </si>
  <si>
    <t>1) Configure ADC parameters</t>
  </si>
  <si>
    <t>2) Define input voltages</t>
  </si>
  <si>
    <t>Mid-supply</t>
  </si>
  <si>
    <t>Calculated Results</t>
  </si>
  <si>
    <t>Input hex data (without the prefix or postfix)</t>
  </si>
  <si>
    <t>3300</t>
  </si>
  <si>
    <t>NOTE: If needed, add an apostrophy (') before the number to avoid Excel's type conversion.</t>
  </si>
  <si>
    <t>Documentation and supporting links</t>
  </si>
  <si>
    <t>Converts ADC codes to their corresponding voltages</t>
  </si>
  <si>
    <t>Calculates if a given set of input voltages are within the PGA's input range limitations</t>
  </si>
  <si>
    <t>1.0.1</t>
  </si>
  <si>
    <t>Fixed error in data rate calculation when chop/ac excitation mode enabled</t>
  </si>
  <si>
    <r>
      <t>Conversion latency - CHOP = 00 - t</t>
    </r>
    <r>
      <rPr>
        <vertAlign val="subscript"/>
        <sz val="11"/>
        <color theme="1"/>
        <rFont val="Calibri"/>
        <family val="2"/>
        <scheme val="minor"/>
      </rPr>
      <t>(STDR)</t>
    </r>
    <r>
      <rPr>
        <sz val="11"/>
        <color theme="1"/>
        <rFont val="Calibri"/>
        <family val="2"/>
        <scheme val="minor"/>
      </rPr>
      <t xml:space="preserve"> (seconds)</t>
    </r>
  </si>
  <si>
    <r>
      <t>Conversion latency - CHOP = 01/1X - t</t>
    </r>
    <r>
      <rPr>
        <vertAlign val="subscript"/>
        <sz val="11"/>
        <color theme="1"/>
        <rFont val="Calibri"/>
        <family val="2"/>
        <scheme val="minor"/>
      </rPr>
      <t>(STDR)</t>
    </r>
    <r>
      <rPr>
        <sz val="11"/>
        <color theme="1"/>
        <rFont val="Calibri"/>
        <family val="2"/>
        <scheme val="minor"/>
      </rPr>
      <t xml:space="preserve"> (seconds)</t>
    </r>
  </si>
  <si>
    <t>Filter response w/ input chopping</t>
  </si>
  <si>
    <t>Compress worksheet size</t>
  </si>
  <si>
    <t>Column #</t>
  </si>
  <si>
    <t>Chop/AC-Exc?</t>
  </si>
  <si>
    <t>Adjusted DR (Chop off)</t>
  </si>
  <si>
    <t>Overlap time [ms]</t>
  </si>
  <si>
    <t>observed time to 1st conver</t>
  </si>
  <si>
    <t>observed conversion period</t>
  </si>
  <si>
    <t>DELAY modifier [ms]</t>
  </si>
  <si>
    <t>t(STDR) w/o CHOP [ms]</t>
  </si>
  <si>
    <t>t(STDR) w/ CHOP [ms]</t>
  </si>
  <si>
    <t>w/o CHOP</t>
  </si>
  <si>
    <t>% Error Testing</t>
  </si>
  <si>
    <r>
      <t xml:space="preserve">Time to 1st Conversion </t>
    </r>
    <r>
      <rPr>
        <vertAlign val="superscript"/>
        <sz val="11"/>
        <color theme="1"/>
        <rFont val="Arial"/>
        <family val="2"/>
      </rPr>
      <t>(1)(4)</t>
    </r>
  </si>
  <si>
    <r>
      <t xml:space="preserve">On-going Conversion Period </t>
    </r>
    <r>
      <rPr>
        <vertAlign val="superscript"/>
        <sz val="11"/>
        <color theme="1"/>
        <rFont val="Arial"/>
        <family val="2"/>
      </rPr>
      <t>(2)(4)</t>
    </r>
  </si>
  <si>
    <r>
      <rPr>
        <vertAlign val="superscript"/>
        <sz val="10"/>
        <color theme="1"/>
        <rFont val="Arial"/>
        <family val="2"/>
      </rPr>
      <t>(4)</t>
    </r>
    <r>
      <rPr>
        <i/>
        <sz val="10"/>
        <color theme="1"/>
        <rFont val="Arial"/>
        <family val="2"/>
      </rPr>
      <t xml:space="preserve"> Calculated results are within about +/- 30 us of actual device behavior, not accounting for clock errors.</t>
    </r>
  </si>
  <si>
    <t>* These values are provided by the user, expect VINP/VINN which are computed when user specifies the input signal as a differential + CM voltage</t>
  </si>
  <si>
    <t>* Vin_diff is limited by either the FSR, or the effective input swing divided by gain</t>
  </si>
  <si>
    <t>* Calculated values are theorical, assuming no output voltage limations</t>
  </si>
  <si>
    <t>* Clamped values include the pga output swing limitations</t>
  </si>
  <si>
    <t>* Limited by output swing to rail, clamps to mid-supply when maximum differential voltage input is exceeded</t>
  </si>
  <si>
    <t>* Voltage reference limited by supplies and min/max VREF (differential)</t>
  </si>
  <si>
    <t>* AVDD limits are referenced to AVSS</t>
  </si>
  <si>
    <t>* AVSS limits are referenced to 0V</t>
  </si>
  <si>
    <r>
      <t>IN</t>
    </r>
    <r>
      <rPr>
        <vertAlign val="subscript"/>
        <sz val="11"/>
        <color theme="1"/>
        <rFont val="Arial"/>
        <family val="2"/>
      </rPr>
      <t>P_UPPER_LIMIT</t>
    </r>
    <r>
      <rPr>
        <sz val="11"/>
        <color theme="1"/>
        <rFont val="Arial"/>
        <family val="2"/>
      </rPr>
      <t xml:space="preserve"> =</t>
    </r>
  </si>
  <si>
    <r>
      <t>IN</t>
    </r>
    <r>
      <rPr>
        <vertAlign val="subscript"/>
        <sz val="11"/>
        <color theme="1"/>
        <rFont val="Arial"/>
        <family val="2"/>
      </rPr>
      <t>P_LOWER_LIMIT</t>
    </r>
    <r>
      <rPr>
        <sz val="11"/>
        <color theme="1"/>
        <rFont val="Arial"/>
        <family val="2"/>
      </rPr>
      <t xml:space="preserve"> =</t>
    </r>
  </si>
  <si>
    <r>
      <t>IN</t>
    </r>
    <r>
      <rPr>
        <vertAlign val="subscript"/>
        <sz val="11"/>
        <color theme="1"/>
        <rFont val="Arial"/>
        <family val="2"/>
      </rPr>
      <t>N_UPPER_LIMIT</t>
    </r>
    <r>
      <rPr>
        <sz val="11"/>
        <color theme="1"/>
        <rFont val="Arial"/>
        <family val="2"/>
      </rPr>
      <t xml:space="preserve"> =</t>
    </r>
  </si>
  <si>
    <r>
      <t>IN</t>
    </r>
    <r>
      <rPr>
        <vertAlign val="subscript"/>
        <sz val="11"/>
        <color theme="1"/>
        <rFont val="Arial"/>
        <family val="2"/>
      </rPr>
      <t>N_LOWER_LIMIT</t>
    </r>
    <r>
      <rPr>
        <sz val="11"/>
        <color theme="1"/>
        <rFont val="Arial"/>
        <family val="2"/>
      </rPr>
      <t xml:space="preserve"> =</t>
    </r>
  </si>
  <si>
    <t>* Limited by output swing to rail and max differential input…</t>
  </si>
  <si>
    <t>VINP_MAX that results in VOUTP saturating to positive rail</t>
  </si>
  <si>
    <t>VINP_MIN that results in VOUTP saturating to negative rail</t>
  </si>
  <si>
    <t>VINN_MIN that results in VOUTN saturating to negative rail</t>
  </si>
  <si>
    <t>VINP_MAX that results in VOUTN saturating to negative rail, clamped</t>
  </si>
  <si>
    <t>VINP_MIN that results in VOUTN saturating to positive rail, clamped</t>
  </si>
  <si>
    <t>VINN_MIN that results in VOUTP saturating to positive rail, clamped</t>
  </si>
  <si>
    <t>VINN_MAX that results in VOUTN saturating to positive rail</t>
  </si>
  <si>
    <t>VINN_MAX that results in VOUTP saturating to negative rail, clamped</t>
  </si>
  <si>
    <t>1.0.2</t>
  </si>
  <si>
    <t>Fixed error in input signal limits in the Common-Mode Range calculator.</t>
  </si>
  <si>
    <t>Total Gain</t>
  </si>
  <si>
    <t>Selected 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</si>
</sst>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
    <numFmt numFmtId="166" formatCode="0.0000"/>
    <numFmt numFmtId="167" formatCode="0\ &quot;V/V&quot;"/>
    <numFmt numFmtId="168" formatCode="0000&quot;b&quot;"/>
    <numFmt numFmtId="169" formatCode="0.00\ &quot;dB&quot;"/>
    <numFmt numFmtId="170" formatCode="&quot;+/-&quot;\ 0.00"/>
    <numFmt numFmtId="171" formatCode="0E+00"/>
    <numFmt numFmtId="172" formatCode="0.000000000"/>
    <numFmt numFmtId="173" formatCode="0.00000"/>
    <numFmt numFmtId="174" formatCode="&quot;CRC-&quot;0"/>
    <numFmt numFmtId="175" formatCode="0.0000\ &quot;MHz&quot;"/>
    <numFmt numFmtId="176" formatCode="0.0%"/>
    <numFmt numFmtId="177" formatCode="0.000%"/>
    <numFmt numFmtId="178" formatCode="0.0000000%"/>
  </numFmts>
  <fonts count="58" x14ac:knownFonts="1">
    <font>
      <sz val="11"/>
      <color theme="1"/>
      <name val="Calibri"/>
      <family val="2"/>
      <scheme val="minor"/>
    </font>
    <font>
      <i/>
      <sz val="11"/>
      <color rgb="FF7F7F7F"/>
      <name val="Calibri"/>
      <family val="2"/>
      <scheme val="minor"/>
    </font>
    <font>
      <b/>
      <sz val="11"/>
      <color theme="1"/>
      <name val="Calibri"/>
      <family val="2"/>
      <scheme val="minor"/>
    </font>
    <font>
      <i/>
      <sz val="11"/>
      <color theme="1"/>
      <name val="Calibri"/>
      <family val="2"/>
      <scheme val="minor"/>
    </font>
    <font>
      <u/>
      <sz val="11"/>
      <color theme="10"/>
      <name val="Calibri"/>
      <family val="2"/>
      <scheme val="minor"/>
    </font>
    <font>
      <sz val="11"/>
      <color theme="1"/>
      <name val="Calibri"/>
      <family val="2"/>
      <scheme val="minor"/>
    </font>
    <font>
      <sz val="11"/>
      <color theme="1"/>
      <name val="Arial"/>
      <family val="2"/>
    </font>
    <font>
      <b/>
      <u/>
      <sz val="11"/>
      <color theme="10"/>
      <name val="Arial"/>
      <family val="2"/>
    </font>
    <font>
      <b/>
      <sz val="11"/>
      <color theme="1"/>
      <name val="Arial"/>
      <family val="2"/>
    </font>
    <font>
      <i/>
      <sz val="11"/>
      <color rgb="FFFF0000"/>
      <name val="Arial"/>
      <family val="2"/>
    </font>
    <font>
      <i/>
      <sz val="11"/>
      <color theme="1"/>
      <name val="Arial"/>
      <family val="2"/>
    </font>
    <font>
      <b/>
      <i/>
      <sz val="11"/>
      <color theme="1"/>
      <name val="Arial"/>
      <family val="2"/>
    </font>
    <font>
      <i/>
      <sz val="11"/>
      <name val="Arial"/>
      <family val="2"/>
    </font>
    <font>
      <vertAlign val="subscript"/>
      <sz val="11"/>
      <color theme="1"/>
      <name val="Arial"/>
      <family val="2"/>
    </font>
    <font>
      <sz val="11"/>
      <name val="Arial"/>
      <family val="2"/>
    </font>
    <font>
      <b/>
      <sz val="10"/>
      <color theme="1"/>
      <name val="Arial"/>
      <family val="2"/>
    </font>
    <font>
      <i/>
      <sz val="10"/>
      <color theme="1"/>
      <name val="Arial"/>
      <family val="2"/>
    </font>
    <font>
      <sz val="10"/>
      <color theme="1"/>
      <name val="Arial"/>
      <family val="2"/>
    </font>
    <font>
      <sz val="11"/>
      <color theme="0"/>
      <name val="Arial"/>
      <family val="2"/>
    </font>
    <font>
      <sz val="11"/>
      <color theme="1"/>
      <name val="Calibri"/>
      <family val="2"/>
    </font>
    <font>
      <b/>
      <sz val="11"/>
      <color theme="1"/>
      <name val="Calibri"/>
      <family val="2"/>
    </font>
    <font>
      <b/>
      <sz val="10"/>
      <color rgb="FFFF0000"/>
      <name val="Arial"/>
      <family val="2"/>
    </font>
    <font>
      <sz val="10"/>
      <color theme="1"/>
      <name val="Calibri"/>
      <family val="2"/>
      <scheme val="minor"/>
    </font>
    <font>
      <b/>
      <vertAlign val="superscript"/>
      <sz val="10"/>
      <color theme="1"/>
      <name val="Arial"/>
      <family val="2"/>
    </font>
    <font>
      <sz val="11"/>
      <color theme="0"/>
      <name val="Calibri"/>
      <family val="2"/>
      <scheme val="minor"/>
    </font>
    <font>
      <b/>
      <u/>
      <sz val="11"/>
      <color theme="10"/>
      <name val="Calibri"/>
      <family val="2"/>
      <scheme val="minor"/>
    </font>
    <font>
      <b/>
      <sz val="11"/>
      <color rgb="FFFF0000"/>
      <name val="Arial"/>
      <family val="2"/>
    </font>
    <font>
      <b/>
      <sz val="11"/>
      <color theme="9"/>
      <name val="Arial"/>
      <family val="2"/>
    </font>
    <font>
      <sz val="11"/>
      <color theme="9"/>
      <name val="Arial"/>
      <family val="2"/>
    </font>
    <font>
      <sz val="11"/>
      <color theme="7"/>
      <name val="Arial"/>
      <family val="2"/>
    </font>
    <font>
      <b/>
      <sz val="11"/>
      <color theme="7"/>
      <name val="Arial"/>
      <family val="2"/>
    </font>
    <font>
      <i/>
      <sz val="11"/>
      <color theme="0"/>
      <name val="Arial"/>
      <family val="2"/>
    </font>
    <font>
      <sz val="11"/>
      <color rgb="FFDE0000"/>
      <name val="Arial"/>
      <family val="2"/>
    </font>
    <font>
      <b/>
      <sz val="8"/>
      <color theme="0" tint="-0.499984740745262"/>
      <name val="Arial"/>
      <family val="2"/>
    </font>
    <font>
      <vertAlign val="superscript"/>
      <sz val="11"/>
      <color theme="1"/>
      <name val="Arial"/>
      <family val="2"/>
    </font>
    <font>
      <b/>
      <sz val="11"/>
      <name val="Arial"/>
      <family val="2"/>
    </font>
    <font>
      <i/>
      <sz val="11"/>
      <color theme="0" tint="-0.34998626667073579"/>
      <name val="Arial"/>
      <family val="2"/>
    </font>
    <font>
      <i/>
      <sz val="9"/>
      <color theme="1"/>
      <name val="Arial"/>
      <family val="2"/>
    </font>
    <font>
      <i/>
      <sz val="10"/>
      <color theme="0" tint="-0.34998626667073579"/>
      <name val="Arial"/>
      <family val="2"/>
    </font>
    <font>
      <sz val="10"/>
      <color theme="0" tint="-0.34998626667073579"/>
      <name val="Arial"/>
      <family val="2"/>
    </font>
    <font>
      <i/>
      <vertAlign val="superscript"/>
      <sz val="10"/>
      <color theme="1"/>
      <name val="Arial"/>
      <family val="2"/>
    </font>
    <font>
      <b/>
      <u/>
      <sz val="10"/>
      <color theme="10"/>
      <name val="Arial"/>
      <family val="2"/>
    </font>
    <font>
      <sz val="10"/>
      <color rgb="FFFF0000"/>
      <name val="Arial"/>
      <family val="2"/>
    </font>
    <font>
      <b/>
      <i/>
      <sz val="10"/>
      <color theme="1"/>
      <name val="Arial"/>
      <family val="2"/>
    </font>
    <font>
      <b/>
      <i/>
      <vertAlign val="superscript"/>
      <sz val="10"/>
      <color theme="1"/>
      <name val="Arial"/>
      <family val="2"/>
    </font>
    <font>
      <i/>
      <sz val="10"/>
      <name val="Arial"/>
      <family val="2"/>
    </font>
    <font>
      <sz val="10"/>
      <color theme="0"/>
      <name val="Arial"/>
      <family val="2"/>
    </font>
    <font>
      <sz val="10"/>
      <name val="Arial"/>
      <family val="2"/>
    </font>
    <font>
      <b/>
      <sz val="10"/>
      <color theme="0"/>
      <name val="Arial"/>
      <family val="2"/>
    </font>
    <font>
      <u/>
      <sz val="10"/>
      <color theme="10"/>
      <name val="Arial"/>
      <family val="2"/>
    </font>
    <font>
      <u/>
      <sz val="10"/>
      <name val="Arial"/>
      <family val="2"/>
    </font>
    <font>
      <vertAlign val="subscript"/>
      <sz val="11"/>
      <color theme="1"/>
      <name val="Calibri"/>
      <family val="2"/>
      <scheme val="minor"/>
    </font>
    <font>
      <vertAlign val="subscript"/>
      <sz val="11"/>
      <color rgb="FFDE0000"/>
      <name val="Arial"/>
      <family val="2"/>
    </font>
    <font>
      <vertAlign val="superscript"/>
      <sz val="10"/>
      <color theme="1"/>
      <name val="Arial"/>
      <family val="2"/>
    </font>
    <font>
      <b/>
      <i/>
      <sz val="8"/>
      <color theme="1"/>
      <name val="Arial"/>
      <family val="2"/>
    </font>
    <font>
      <sz val="8"/>
      <color theme="1"/>
      <name val="Arial"/>
      <family val="2"/>
    </font>
    <font>
      <b/>
      <sz val="8"/>
      <color rgb="FFFF0000"/>
      <name val="Arial"/>
      <family val="2"/>
    </font>
    <font>
      <u/>
      <sz val="11"/>
      <color theme="10"/>
      <name val="Arial"/>
      <family val="2"/>
    </font>
  </fonts>
  <fills count="19">
    <fill>
      <patternFill patternType="none"/>
    </fill>
    <fill>
      <patternFill patternType="gray125"/>
    </fill>
    <fill>
      <patternFill patternType="solid">
        <fgColor rgb="FFDE0000"/>
        <bgColor indexed="64"/>
      </patternFill>
    </fill>
    <fill>
      <patternFill patternType="solid">
        <fgColor theme="1"/>
        <bgColor indexed="64"/>
      </patternFill>
    </fill>
    <fill>
      <patternFill patternType="solid">
        <fgColor theme="0"/>
        <bgColor indexed="64"/>
      </patternFill>
    </fill>
    <fill>
      <patternFill patternType="solid">
        <fgColor rgb="FFFFFFCC"/>
        <bgColor indexed="64"/>
      </patternFill>
    </fill>
    <fill>
      <patternFill patternType="solid">
        <fgColor rgb="FFCCFFCC"/>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5" tint="0.79998168889431442"/>
        <bgColor indexed="64"/>
      </patternFill>
    </fill>
    <fill>
      <patternFill patternType="solid">
        <fgColor rgb="FFAAAAAA"/>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6" tint="0.79998168889431442"/>
        <bgColor indexed="64"/>
      </patternFill>
    </fill>
  </fills>
  <borders count="9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diagonal/>
    </border>
    <border>
      <left/>
      <right/>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theme="0" tint="-0.499984740745262"/>
      </right>
      <top style="thin">
        <color theme="0" tint="-0.499984740745262"/>
      </top>
      <bottom style="medium">
        <color indexed="64"/>
      </bottom>
      <diagonal/>
    </border>
    <border>
      <left style="thin">
        <color theme="0" tint="-0.499984740745262"/>
      </left>
      <right style="thin">
        <color theme="0" tint="-0.499984740745262"/>
      </right>
      <top style="thin">
        <color theme="0" tint="-0.499984740745262"/>
      </top>
      <bottom style="medium">
        <color indexed="64"/>
      </bottom>
      <diagonal/>
    </border>
    <border>
      <left style="thin">
        <color theme="0" tint="-0.499984740745262"/>
      </left>
      <right style="medium">
        <color indexed="64"/>
      </right>
      <top style="thin">
        <color theme="0" tint="-0.499984740745262"/>
      </top>
      <bottom style="medium">
        <color indexed="64"/>
      </bottom>
      <diagonal/>
    </border>
    <border>
      <left style="medium">
        <color indexed="64"/>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medium">
        <color indexed="64"/>
      </right>
      <top/>
      <bottom style="thin">
        <color theme="0" tint="-0.499984740745262"/>
      </bottom>
      <diagonal/>
    </border>
    <border>
      <left style="medium">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style="medium">
        <color indexed="64"/>
      </right>
      <top style="medium">
        <color indexed="64"/>
      </top>
      <bottom/>
      <diagonal/>
    </border>
    <border>
      <left style="medium">
        <color indexed="64"/>
      </left>
      <right/>
      <top/>
      <bottom/>
      <diagonal/>
    </border>
    <border>
      <left style="thin">
        <color indexed="64"/>
      </left>
      <right style="thin">
        <color indexed="64"/>
      </right>
      <top style="medium">
        <color indexed="64"/>
      </top>
      <bottom style="medium">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style="medium">
        <color indexed="64"/>
      </bottom>
      <diagonal/>
    </border>
    <border>
      <left/>
      <right style="thin">
        <color indexed="64"/>
      </right>
      <top style="medium">
        <color indexed="64"/>
      </top>
      <bottom/>
      <diagonal/>
    </border>
    <border>
      <left style="medium">
        <color indexed="64"/>
      </left>
      <right style="thin">
        <color theme="0" tint="-0.499984740745262"/>
      </right>
      <top style="medium">
        <color indexed="64"/>
      </top>
      <bottom style="medium">
        <color indexed="64"/>
      </bottom>
      <diagonal/>
    </border>
    <border>
      <left style="thin">
        <color theme="0" tint="-0.499984740745262"/>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style="thin">
        <color theme="0" tint="-0.499984740745262"/>
      </left>
      <right style="thin">
        <color theme="0" tint="-0.499984740745262"/>
      </right>
      <top style="medium">
        <color indexed="64"/>
      </top>
      <bottom style="medium">
        <color indexed="64"/>
      </bottom>
      <diagonal/>
    </border>
    <border>
      <left style="thin">
        <color indexed="64"/>
      </left>
      <right/>
      <top style="thin">
        <color indexed="64"/>
      </top>
      <bottom/>
      <diagonal/>
    </border>
    <border>
      <left style="medium">
        <color indexed="64"/>
      </left>
      <right style="medium">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top/>
      <bottom/>
      <diagonal/>
    </border>
    <border>
      <left style="medium">
        <color indexed="64"/>
      </left>
      <right style="medium">
        <color indexed="64"/>
      </right>
      <top/>
      <bottom style="thin">
        <color indexed="64"/>
      </bottom>
      <diagonal/>
    </border>
    <border>
      <left style="medium">
        <color indexed="64"/>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
      <left style="thin">
        <color indexed="64"/>
      </left>
      <right/>
      <top/>
      <bottom style="medium">
        <color indexed="64"/>
      </bottom>
      <diagonal/>
    </border>
    <border>
      <left style="medium">
        <color indexed="64"/>
      </left>
      <right style="thin">
        <color theme="0"/>
      </right>
      <top style="thin">
        <color theme="0"/>
      </top>
      <bottom/>
      <diagonal/>
    </border>
    <border>
      <left style="medium">
        <color indexed="64"/>
      </left>
      <right style="thin">
        <color theme="0"/>
      </right>
      <top/>
      <bottom/>
      <diagonal/>
    </border>
    <border>
      <left style="thin">
        <color indexed="64"/>
      </left>
      <right style="thin">
        <color indexed="64"/>
      </right>
      <top/>
      <bottom style="medium">
        <color indexed="64"/>
      </bottom>
      <diagonal/>
    </border>
    <border>
      <left style="thin">
        <color indexed="64"/>
      </left>
      <right/>
      <top style="medium">
        <color indexed="64"/>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indexed="64"/>
      </left>
      <right style="thin">
        <color theme="0" tint="-0.499984740745262"/>
      </right>
      <top style="thin">
        <color theme="0" tint="-0.499984740745262"/>
      </top>
      <bottom style="thin">
        <color theme="0" tint="-0.499984740745262"/>
      </bottom>
      <diagonal/>
    </border>
    <border>
      <left style="thin">
        <color theme="0" tint="-0.499984740745262"/>
      </left>
      <right style="medium">
        <color indexed="64"/>
      </right>
      <top style="thin">
        <color theme="0" tint="-0.499984740745262"/>
      </top>
      <bottom style="thin">
        <color theme="0" tint="-0.499984740745262"/>
      </bottom>
      <diagonal/>
    </border>
    <border>
      <left style="medium">
        <color indexed="64"/>
      </left>
      <right style="thin">
        <color theme="0" tint="-0.499984740745262"/>
      </right>
      <top/>
      <bottom style="medium">
        <color indexed="64"/>
      </bottom>
      <diagonal/>
    </border>
    <border>
      <left style="thin">
        <color theme="0" tint="-0.499984740745262"/>
      </left>
      <right style="thin">
        <color theme="0" tint="-0.499984740745262"/>
      </right>
      <top/>
      <bottom style="medium">
        <color indexed="64"/>
      </bottom>
      <diagonal/>
    </border>
    <border>
      <left style="thin">
        <color theme="0" tint="-0.499984740745262"/>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s>
  <cellStyleXfs count="5">
    <xf numFmtId="0" fontId="0" fillId="0" borderId="0"/>
    <xf numFmtId="0" fontId="1" fillId="0" borderId="0" applyNumberFormat="0" applyFill="0" applyBorder="0" applyAlignment="0" applyProtection="0"/>
    <xf numFmtId="0" fontId="4" fillId="0" borderId="0" applyNumberFormat="0" applyFill="0" applyBorder="0" applyAlignment="0" applyProtection="0"/>
    <xf numFmtId="43" fontId="5" fillId="0" borderId="0" applyFont="0" applyFill="0" applyBorder="0" applyAlignment="0" applyProtection="0"/>
    <xf numFmtId="9" fontId="5" fillId="0" borderId="0" applyFont="0" applyFill="0" applyBorder="0" applyAlignment="0" applyProtection="0"/>
  </cellStyleXfs>
  <cellXfs count="573">
    <xf numFmtId="0" fontId="0" fillId="0" borderId="0" xfId="0"/>
    <xf numFmtId="0" fontId="6" fillId="0" borderId="0" xfId="0" applyFont="1"/>
    <xf numFmtId="0" fontId="6" fillId="0" borderId="0" xfId="0" applyFont="1" applyFill="1"/>
    <xf numFmtId="0" fontId="7" fillId="0" borderId="0" xfId="2" applyFont="1" applyFill="1" applyBorder="1" applyAlignment="1">
      <alignment vertical="center"/>
    </xf>
    <xf numFmtId="0" fontId="6" fillId="0" borderId="0" xfId="0" applyFont="1" applyAlignment="1">
      <alignment horizontal="center"/>
    </xf>
    <xf numFmtId="0" fontId="6" fillId="0" borderId="0" xfId="0" applyFont="1" applyAlignment="1">
      <alignment horizontal="left"/>
    </xf>
    <xf numFmtId="0" fontId="6" fillId="0" borderId="0" xfId="0" applyFont="1" applyFill="1" applyAlignment="1">
      <alignment horizontal="left"/>
    </xf>
    <xf numFmtId="0" fontId="6" fillId="0" borderId="0" xfId="0" applyFont="1" applyAlignment="1">
      <alignment horizontal="center"/>
    </xf>
    <xf numFmtId="0" fontId="0" fillId="0" borderId="0" xfId="0" applyProtection="1"/>
    <xf numFmtId="0" fontId="15" fillId="0" borderId="0" xfId="0" applyFont="1" applyFill="1" applyBorder="1" applyAlignment="1" applyProtection="1">
      <alignment vertical="center"/>
    </xf>
    <xf numFmtId="0" fontId="0" fillId="0" borderId="0" xfId="0" applyFill="1" applyBorder="1" applyProtection="1"/>
    <xf numFmtId="0" fontId="0" fillId="0" borderId="0" xfId="0" applyFill="1" applyProtection="1"/>
    <xf numFmtId="0" fontId="6" fillId="0" borderId="0" xfId="0" applyFont="1" applyProtection="1"/>
    <xf numFmtId="0" fontId="6" fillId="0" borderId="0" xfId="0" applyFont="1" applyFill="1" applyProtection="1"/>
    <xf numFmtId="0" fontId="6" fillId="2" borderId="0" xfId="0" applyFont="1" applyFill="1" applyAlignment="1" applyProtection="1"/>
    <xf numFmtId="0" fontId="7" fillId="0" borderId="0" xfId="2" applyFont="1" applyFill="1" applyBorder="1" applyAlignment="1" applyProtection="1">
      <alignment vertical="center"/>
    </xf>
    <xf numFmtId="0" fontId="6" fillId="0" borderId="0" xfId="0" applyFont="1" applyFill="1" applyBorder="1" applyProtection="1"/>
    <xf numFmtId="0" fontId="8" fillId="0" borderId="0" xfId="0" quotePrefix="1" applyFont="1" applyFill="1" applyBorder="1" applyAlignment="1" applyProtection="1"/>
    <xf numFmtId="0" fontId="8" fillId="0" borderId="0" xfId="0" applyFont="1" applyFill="1" applyBorder="1" applyAlignment="1" applyProtection="1">
      <alignment horizontal="center"/>
    </xf>
    <xf numFmtId="0" fontId="8" fillId="0" borderId="0" xfId="0" applyFont="1" applyFill="1" applyBorder="1" applyAlignment="1" applyProtection="1">
      <alignment horizontal="center" vertical="center"/>
    </xf>
    <xf numFmtId="2" fontId="6" fillId="0" borderId="0" xfId="0" applyNumberFormat="1" applyFont="1" applyFill="1" applyBorder="1" applyAlignment="1" applyProtection="1">
      <alignment horizontal="center"/>
    </xf>
    <xf numFmtId="0" fontId="6" fillId="0" borderId="0" xfId="0" applyFont="1" applyFill="1" applyBorder="1" applyAlignment="1" applyProtection="1">
      <alignment horizontal="center"/>
    </xf>
    <xf numFmtId="0" fontId="8" fillId="0" borderId="0" xfId="0" applyFont="1" applyProtection="1"/>
    <xf numFmtId="0" fontId="8" fillId="0" borderId="0" xfId="0" applyFont="1" applyAlignment="1" applyProtection="1">
      <alignment horizontal="center"/>
    </xf>
    <xf numFmtId="0" fontId="8" fillId="0" borderId="0" xfId="0" applyFont="1" applyFill="1" applyProtection="1"/>
    <xf numFmtId="0" fontId="7" fillId="0" borderId="0" xfId="2" applyFont="1" applyFill="1" applyBorder="1" applyAlignment="1" applyProtection="1">
      <alignment horizontal="right" vertical="center"/>
    </xf>
    <xf numFmtId="0" fontId="17" fillId="4" borderId="16" xfId="0" applyFont="1" applyFill="1" applyBorder="1" applyProtection="1"/>
    <xf numFmtId="165" fontId="17" fillId="6" borderId="10" xfId="0" applyNumberFormat="1" applyFont="1" applyFill="1" applyBorder="1" applyAlignment="1" applyProtection="1">
      <alignment horizontal="center"/>
    </xf>
    <xf numFmtId="0" fontId="17" fillId="4" borderId="26" xfId="0" applyFont="1" applyFill="1" applyBorder="1" applyAlignment="1" applyProtection="1">
      <alignment horizontal="center"/>
    </xf>
    <xf numFmtId="0" fontId="17" fillId="0" borderId="20" xfId="0" applyFont="1" applyBorder="1" applyProtection="1"/>
    <xf numFmtId="0" fontId="17" fillId="4" borderId="25" xfId="0" applyFont="1" applyFill="1" applyBorder="1" applyAlignment="1" applyProtection="1">
      <alignment horizontal="center"/>
    </xf>
    <xf numFmtId="0" fontId="17" fillId="0" borderId="16" xfId="0" applyFont="1" applyBorder="1" applyProtection="1"/>
    <xf numFmtId="0" fontId="17" fillId="4" borderId="42" xfId="0" applyFont="1" applyFill="1" applyBorder="1" applyProtection="1"/>
    <xf numFmtId="170" fontId="17" fillId="6" borderId="23" xfId="0" applyNumberFormat="1" applyFont="1" applyFill="1" applyBorder="1" applyAlignment="1" applyProtection="1">
      <alignment horizontal="center"/>
    </xf>
    <xf numFmtId="0" fontId="17" fillId="4" borderId="53" xfId="0" quotePrefix="1" applyFont="1" applyFill="1" applyBorder="1" applyAlignment="1" applyProtection="1">
      <alignment horizontal="center"/>
    </xf>
    <xf numFmtId="0" fontId="22" fillId="0" borderId="0" xfId="0" applyFont="1" applyFill="1" applyBorder="1" applyProtection="1"/>
    <xf numFmtId="0" fontId="20" fillId="0" borderId="12" xfId="0" applyFont="1" applyFill="1" applyBorder="1" applyAlignment="1" applyProtection="1">
      <alignment horizontal="center" vertical="center"/>
    </xf>
    <xf numFmtId="0" fontId="8" fillId="0" borderId="12" xfId="0" applyFont="1" applyFill="1" applyBorder="1" applyAlignment="1" applyProtection="1">
      <alignment horizontal="center" vertical="center"/>
    </xf>
    <xf numFmtId="0" fontId="20" fillId="0" borderId="0" xfId="0" applyFont="1" applyFill="1" applyBorder="1" applyAlignment="1" applyProtection="1">
      <alignment horizontal="center" vertical="center"/>
    </xf>
    <xf numFmtId="0" fontId="20" fillId="0" borderId="0" xfId="0" applyFont="1" applyFill="1" applyAlignment="1" applyProtection="1">
      <alignment horizontal="center"/>
    </xf>
    <xf numFmtId="0" fontId="21" fillId="0" borderId="0" xfId="0" applyFont="1" applyFill="1" applyBorder="1" applyAlignment="1" applyProtection="1">
      <alignment vertical="center"/>
    </xf>
    <xf numFmtId="0" fontId="6" fillId="0" borderId="0" xfId="0" applyFont="1" applyFill="1" applyBorder="1" applyAlignment="1" applyProtection="1"/>
    <xf numFmtId="0" fontId="21" fillId="0" borderId="0" xfId="0" applyFont="1" applyFill="1" applyBorder="1" applyAlignment="1" applyProtection="1"/>
    <xf numFmtId="0" fontId="8" fillId="0" borderId="0" xfId="0" applyFont="1" applyFill="1" applyBorder="1" applyAlignment="1" applyProtection="1"/>
    <xf numFmtId="0" fontId="2" fillId="0" borderId="0" xfId="0" applyFont="1" applyFill="1" applyBorder="1" applyAlignment="1" applyProtection="1"/>
    <xf numFmtId="0" fontId="8" fillId="0" borderId="0" xfId="0" applyFont="1" applyFill="1" applyBorder="1" applyProtection="1"/>
    <xf numFmtId="0" fontId="0" fillId="0" borderId="0" xfId="0" applyFill="1" applyBorder="1" applyAlignment="1" applyProtection="1">
      <alignment horizontal="center"/>
    </xf>
    <xf numFmtId="166" fontId="6" fillId="0" borderId="0" xfId="0" applyNumberFormat="1" applyFont="1" applyFill="1" applyBorder="1" applyAlignment="1" applyProtection="1">
      <alignment horizontal="center"/>
    </xf>
    <xf numFmtId="167" fontId="0" fillId="0" borderId="0" xfId="0" applyNumberFormat="1" applyFill="1" applyBorder="1" applyProtection="1"/>
    <xf numFmtId="0" fontId="6" fillId="0" borderId="0" xfId="0" quotePrefix="1" applyFont="1" applyFill="1" applyBorder="1" applyProtection="1"/>
    <xf numFmtId="0" fontId="6" fillId="4" borderId="7" xfId="0" applyFont="1" applyFill="1" applyBorder="1" applyAlignment="1" applyProtection="1">
      <alignment horizontal="center"/>
    </xf>
    <xf numFmtId="0" fontId="17" fillId="5" borderId="25" xfId="0" applyFont="1" applyFill="1" applyBorder="1" applyAlignment="1" applyProtection="1">
      <alignment horizontal="center" vertical="center"/>
      <protection locked="0"/>
    </xf>
    <xf numFmtId="0" fontId="10" fillId="0" borderId="0" xfId="0" quotePrefix="1" applyFont="1" applyFill="1" applyAlignment="1" applyProtection="1">
      <alignment horizontal="right" vertical="center"/>
    </xf>
    <xf numFmtId="0" fontId="6" fillId="0" borderId="0" xfId="0" applyFont="1" applyFill="1" applyAlignment="1" applyProtection="1">
      <alignment vertical="center"/>
    </xf>
    <xf numFmtId="0" fontId="0" fillId="0" borderId="0" xfId="0" applyNumberFormat="1" applyFill="1" applyBorder="1" applyAlignment="1" applyProtection="1">
      <alignment horizontal="center"/>
    </xf>
    <xf numFmtId="171" fontId="0" fillId="0" borderId="0" xfId="0" applyNumberFormat="1" applyFill="1" applyBorder="1" applyAlignment="1" applyProtection="1">
      <alignment horizontal="center"/>
    </xf>
    <xf numFmtId="0" fontId="19" fillId="0" borderId="0" xfId="0" applyFont="1" applyFill="1" applyBorder="1" applyAlignment="1" applyProtection="1">
      <alignment horizontal="center"/>
    </xf>
    <xf numFmtId="0" fontId="8" fillId="0" borderId="0" xfId="0" applyFont="1" applyFill="1" applyBorder="1" applyAlignment="1" applyProtection="1">
      <alignment vertical="center"/>
    </xf>
    <xf numFmtId="0" fontId="14" fillId="0" borderId="0" xfId="0" applyFont="1" applyProtection="1"/>
    <xf numFmtId="0" fontId="14" fillId="0" borderId="0" xfId="0" applyFont="1" applyAlignment="1" applyProtection="1">
      <alignment horizontal="center"/>
    </xf>
    <xf numFmtId="0" fontId="6" fillId="5" borderId="37" xfId="0" applyFont="1" applyFill="1" applyBorder="1" applyAlignment="1" applyProtection="1">
      <alignment horizontal="center" vertical="center"/>
      <protection locked="0"/>
    </xf>
    <xf numFmtId="0" fontId="6" fillId="5" borderId="40" xfId="0" applyFont="1" applyFill="1" applyBorder="1" applyAlignment="1" applyProtection="1">
      <alignment horizontal="center" vertical="center"/>
      <protection locked="0"/>
    </xf>
    <xf numFmtId="0" fontId="6" fillId="0" borderId="0" xfId="0" applyFont="1" applyFill="1" applyAlignment="1"/>
    <xf numFmtId="0" fontId="9" fillId="0" borderId="0" xfId="0" applyFont="1" applyFill="1" applyAlignment="1" applyProtection="1">
      <alignment horizontal="center" vertical="center"/>
    </xf>
    <xf numFmtId="0" fontId="6" fillId="4" borderId="38" xfId="0" applyFont="1" applyFill="1" applyBorder="1" applyAlignment="1" applyProtection="1">
      <alignment horizontal="center" vertical="center"/>
    </xf>
    <xf numFmtId="0" fontId="6" fillId="0" borderId="0" xfId="0" applyFont="1" applyFill="1" applyBorder="1" applyAlignment="1" applyProtection="1">
      <alignment horizontal="center" vertical="center"/>
    </xf>
    <xf numFmtId="0" fontId="10" fillId="0" borderId="0" xfId="0" quotePrefix="1" applyFont="1" applyFill="1" applyBorder="1" applyAlignment="1" applyProtection="1">
      <alignment horizontal="right" vertical="center"/>
    </xf>
    <xf numFmtId="0" fontId="6" fillId="4" borderId="41" xfId="0" applyFont="1" applyFill="1" applyBorder="1" applyAlignment="1" applyProtection="1">
      <alignment horizontal="center" vertical="center"/>
    </xf>
    <xf numFmtId="0" fontId="28" fillId="0" borderId="0" xfId="0" applyFont="1" applyFill="1" applyAlignment="1" applyProtection="1">
      <alignment horizontal="center" vertical="center"/>
    </xf>
    <xf numFmtId="0" fontId="29" fillId="0" borderId="0" xfId="0" applyFont="1" applyFill="1" applyBorder="1" applyAlignment="1" applyProtection="1">
      <alignment horizontal="center" vertical="center"/>
    </xf>
    <xf numFmtId="0" fontId="6" fillId="0" borderId="0" xfId="0" applyNumberFormat="1" applyFont="1" applyFill="1" applyAlignment="1" applyProtection="1">
      <alignment horizontal="center" vertical="center"/>
    </xf>
    <xf numFmtId="0" fontId="32" fillId="10" borderId="7" xfId="0" applyFont="1" applyFill="1" applyBorder="1" applyAlignment="1" applyProtection="1">
      <alignment horizontal="center"/>
    </xf>
    <xf numFmtId="0" fontId="0" fillId="0" borderId="0" xfId="0" applyFill="1"/>
    <xf numFmtId="0" fontId="8" fillId="0" borderId="9" xfId="0" applyFont="1" applyFill="1" applyBorder="1"/>
    <xf numFmtId="0" fontId="0" fillId="0" borderId="9" xfId="0" applyFill="1" applyBorder="1"/>
    <xf numFmtId="0" fontId="0" fillId="0" borderId="0" xfId="0" applyFont="1" applyFill="1"/>
    <xf numFmtId="0" fontId="6" fillId="0" borderId="0" xfId="0" applyFont="1" applyFill="1" applyAlignment="1">
      <alignment wrapText="1"/>
    </xf>
    <xf numFmtId="0" fontId="2" fillId="0" borderId="0" xfId="0" applyFont="1" applyFill="1" applyProtection="1"/>
    <xf numFmtId="0" fontId="11" fillId="0" borderId="0" xfId="0" applyFont="1" applyFill="1" applyBorder="1" applyAlignment="1" applyProtection="1">
      <alignment horizontal="center" vertical="center"/>
    </xf>
    <xf numFmtId="0" fontId="11" fillId="0" borderId="0" xfId="0" applyFont="1" applyFill="1" applyAlignment="1" applyProtection="1"/>
    <xf numFmtId="0" fontId="0" fillId="0" borderId="0" xfId="0" applyFill="1" applyBorder="1" applyAlignment="1" applyProtection="1">
      <alignment horizontal="center"/>
    </xf>
    <xf numFmtId="167" fontId="6" fillId="0" borderId="0" xfId="0" applyNumberFormat="1" applyFont="1" applyFill="1" applyAlignment="1" applyProtection="1">
      <alignment vertical="center"/>
    </xf>
    <xf numFmtId="168" fontId="7" fillId="0" borderId="0" xfId="2" applyNumberFormat="1" applyFont="1" applyFill="1" applyBorder="1" applyAlignment="1" applyProtection="1">
      <alignment horizontal="right" vertical="center"/>
    </xf>
    <xf numFmtId="0" fontId="6" fillId="0" borderId="0" xfId="0" applyFont="1" applyAlignment="1" applyProtection="1">
      <alignment horizontal="center"/>
    </xf>
    <xf numFmtId="0" fontId="6" fillId="2" borderId="0" xfId="0" applyFont="1" applyFill="1" applyAlignment="1" applyProtection="1">
      <alignment horizontal="center"/>
    </xf>
    <xf numFmtId="0" fontId="6" fillId="0" borderId="0" xfId="0" applyFont="1" applyFill="1" applyAlignment="1" applyProtection="1">
      <alignment horizontal="center"/>
    </xf>
    <xf numFmtId="0" fontId="6" fillId="5" borderId="7" xfId="0" applyFont="1" applyFill="1" applyBorder="1" applyAlignment="1" applyProtection="1">
      <alignment horizontal="center"/>
    </xf>
    <xf numFmtId="0" fontId="6" fillId="6" borderId="7" xfId="0" applyFont="1" applyFill="1" applyBorder="1" applyAlignment="1" applyProtection="1">
      <alignment horizontal="center"/>
    </xf>
    <xf numFmtId="0" fontId="6" fillId="0" borderId="7" xfId="0" applyFont="1" applyBorder="1" applyAlignment="1" applyProtection="1">
      <alignment horizontal="center"/>
    </xf>
    <xf numFmtId="0" fontId="6" fillId="0" borderId="7" xfId="0" applyFont="1" applyFill="1" applyBorder="1" applyAlignment="1" applyProtection="1">
      <alignment horizontal="center"/>
    </xf>
    <xf numFmtId="0" fontId="6" fillId="0" borderId="7" xfId="0" applyFont="1" applyBorder="1" applyProtection="1"/>
    <xf numFmtId="0" fontId="6" fillId="0" borderId="7" xfId="0" applyFont="1" applyFill="1" applyBorder="1" applyProtection="1"/>
    <xf numFmtId="0" fontId="8" fillId="0" borderId="7" xfId="0" applyFont="1" applyBorder="1" applyAlignment="1" applyProtection="1">
      <alignment horizontal="center"/>
    </xf>
    <xf numFmtId="0" fontId="9" fillId="0" borderId="7" xfId="0" applyFont="1" applyFill="1" applyBorder="1" applyAlignment="1" applyProtection="1">
      <alignment vertical="center"/>
    </xf>
    <xf numFmtId="0" fontId="6" fillId="0" borderId="7" xfId="0" quotePrefix="1" applyFont="1" applyFill="1" applyBorder="1" applyProtection="1"/>
    <xf numFmtId="0" fontId="6" fillId="0" borderId="7" xfId="0" applyFont="1" applyFill="1" applyBorder="1" applyAlignment="1" applyProtection="1">
      <alignment horizontal="right"/>
    </xf>
    <xf numFmtId="0" fontId="25" fillId="0" borderId="0" xfId="2" applyFont="1" applyFill="1" applyBorder="1" applyAlignment="1" applyProtection="1">
      <alignment horizontal="center" vertical="center"/>
    </xf>
    <xf numFmtId="0" fontId="17" fillId="0" borderId="0" xfId="0" applyNumberFormat="1" applyFont="1" applyFill="1" applyBorder="1" applyAlignment="1" applyProtection="1">
      <alignment horizontal="center" vertical="center"/>
    </xf>
    <xf numFmtId="0" fontId="6" fillId="0" borderId="54" xfId="0" applyFont="1" applyBorder="1" applyProtection="1"/>
    <xf numFmtId="0" fontId="6" fillId="0" borderId="0" xfId="0" applyFont="1" applyBorder="1" applyProtection="1"/>
    <xf numFmtId="0" fontId="6" fillId="0" borderId="12" xfId="0" applyFont="1" applyBorder="1" applyProtection="1"/>
    <xf numFmtId="0" fontId="6" fillId="0" borderId="8" xfId="0" applyFont="1" applyBorder="1" applyProtection="1"/>
    <xf numFmtId="0" fontId="6" fillId="0" borderId="9" xfId="0" applyFont="1" applyBorder="1" applyProtection="1"/>
    <xf numFmtId="0" fontId="6" fillId="0" borderId="11" xfId="0" applyFont="1" applyBorder="1" applyProtection="1"/>
    <xf numFmtId="0" fontId="35" fillId="0" borderId="0" xfId="0" applyFont="1" applyAlignment="1" applyProtection="1">
      <alignment horizontal="left"/>
    </xf>
    <xf numFmtId="0" fontId="8" fillId="8" borderId="27" xfId="0" applyFont="1" applyFill="1" applyBorder="1" applyAlignment="1" applyProtection="1">
      <alignment horizontal="center"/>
    </xf>
    <xf numFmtId="0" fontId="8" fillId="8" borderId="28" xfId="0" applyFont="1" applyFill="1" applyBorder="1" applyAlignment="1" applyProtection="1">
      <alignment horizontal="center"/>
    </xf>
    <xf numFmtId="2" fontId="6" fillId="0" borderId="21" xfId="0" applyNumberFormat="1" applyFont="1" applyBorder="1" applyAlignment="1" applyProtection="1">
      <alignment horizontal="center"/>
    </xf>
    <xf numFmtId="2" fontId="6" fillId="0" borderId="25" xfId="0" applyNumberFormat="1" applyFont="1" applyBorder="1" applyAlignment="1" applyProtection="1">
      <alignment horizontal="center"/>
    </xf>
    <xf numFmtId="2" fontId="6" fillId="0" borderId="10" xfId="0" applyNumberFormat="1" applyFont="1" applyBorder="1" applyAlignment="1" applyProtection="1">
      <alignment horizontal="center"/>
    </xf>
    <xf numFmtId="2" fontId="6" fillId="0" borderId="26" xfId="0" applyNumberFormat="1" applyFont="1" applyBorder="1" applyAlignment="1" applyProtection="1">
      <alignment horizontal="center"/>
    </xf>
    <xf numFmtId="2" fontId="6" fillId="0" borderId="14" xfId="0" applyNumberFormat="1" applyFont="1" applyBorder="1" applyAlignment="1" applyProtection="1">
      <alignment horizontal="center"/>
    </xf>
    <xf numFmtId="2" fontId="6" fillId="0" borderId="45" xfId="0" applyNumberFormat="1" applyFont="1" applyBorder="1" applyAlignment="1" applyProtection="1">
      <alignment horizontal="center"/>
    </xf>
    <xf numFmtId="0" fontId="14" fillId="0" borderId="21" xfId="0" applyFont="1" applyBorder="1" applyAlignment="1" applyProtection="1">
      <alignment horizontal="center"/>
    </xf>
    <xf numFmtId="164" fontId="14" fillId="0" borderId="25" xfId="0" applyNumberFormat="1" applyFont="1" applyBorder="1" applyAlignment="1" applyProtection="1">
      <alignment horizontal="center"/>
    </xf>
    <xf numFmtId="0" fontId="14" fillId="0" borderId="10" xfId="0" applyFont="1" applyBorder="1" applyAlignment="1" applyProtection="1">
      <alignment horizontal="center"/>
    </xf>
    <xf numFmtId="164" fontId="14" fillId="0" borderId="26" xfId="0" applyNumberFormat="1" applyFont="1" applyBorder="1" applyAlignment="1" applyProtection="1">
      <alignment horizontal="center"/>
    </xf>
    <xf numFmtId="0" fontId="14" fillId="0" borderId="31" xfId="0" applyFont="1" applyBorder="1" applyAlignment="1" applyProtection="1">
      <alignment horizontal="center"/>
    </xf>
    <xf numFmtId="164" fontId="14" fillId="0" borderId="28" xfId="0" applyNumberFormat="1" applyFont="1" applyBorder="1" applyAlignment="1" applyProtection="1">
      <alignment horizontal="center"/>
    </xf>
    <xf numFmtId="2" fontId="6" fillId="0" borderId="73" xfId="0" applyNumberFormat="1" applyFont="1" applyBorder="1" applyAlignment="1" applyProtection="1">
      <alignment horizontal="center"/>
    </xf>
    <xf numFmtId="2" fontId="6" fillId="0" borderId="47" xfId="0" applyNumberFormat="1" applyFont="1" applyBorder="1" applyAlignment="1" applyProtection="1">
      <alignment horizontal="center"/>
    </xf>
    <xf numFmtId="0" fontId="6" fillId="0" borderId="0" xfId="0" applyFont="1" applyFill="1" applyBorder="1" applyAlignment="1" applyProtection="1">
      <alignment horizontal="center"/>
    </xf>
    <xf numFmtId="0" fontId="6" fillId="0" borderId="0" xfId="0" applyFont="1" applyFill="1" applyBorder="1" applyAlignment="1" applyProtection="1">
      <alignment horizontal="right"/>
    </xf>
    <xf numFmtId="0" fontId="36" fillId="0" borderId="0" xfId="0" applyFont="1" applyFill="1" applyBorder="1" applyAlignment="1" applyProtection="1">
      <alignment horizontal="center"/>
    </xf>
    <xf numFmtId="0" fontId="7" fillId="0" borderId="0" xfId="2" applyFont="1" applyFill="1" applyBorder="1" applyAlignment="1" applyProtection="1">
      <alignment horizontal="center" vertical="center"/>
    </xf>
    <xf numFmtId="0" fontId="0" fillId="0" borderId="0" xfId="0" applyFill="1" applyAlignment="1" applyProtection="1">
      <alignment horizontal="center"/>
    </xf>
    <xf numFmtId="0" fontId="3" fillId="0" borderId="52" xfId="0" applyFont="1" applyFill="1" applyBorder="1" applyAlignment="1" applyProtection="1">
      <alignment horizontal="center"/>
    </xf>
    <xf numFmtId="173" fontId="0" fillId="0" borderId="0" xfId="0" applyNumberFormat="1"/>
    <xf numFmtId="0" fontId="0" fillId="0" borderId="0" xfId="0" applyAlignment="1">
      <alignment horizontal="right"/>
    </xf>
    <xf numFmtId="0" fontId="6" fillId="0" borderId="0" xfId="0" applyFont="1" applyAlignment="1" applyProtection="1"/>
    <xf numFmtId="164" fontId="8" fillId="9" borderId="3" xfId="0" applyNumberFormat="1" applyFont="1" applyFill="1" applyBorder="1" applyAlignment="1" applyProtection="1">
      <alignment horizontal="center" vertical="center"/>
    </xf>
    <xf numFmtId="0" fontId="8" fillId="8" borderId="3" xfId="0" applyFont="1" applyFill="1" applyBorder="1" applyAlignment="1" applyProtection="1">
      <alignment horizontal="center"/>
    </xf>
    <xf numFmtId="0" fontId="6" fillId="0" borderId="0" xfId="0" applyFont="1" applyAlignment="1" applyProtection="1">
      <alignment horizontal="center"/>
    </xf>
    <xf numFmtId="2" fontId="6" fillId="0" borderId="54" xfId="0" applyNumberFormat="1" applyFont="1" applyBorder="1" applyProtection="1"/>
    <xf numFmtId="0" fontId="8" fillId="0" borderId="54" xfId="0" applyFont="1" applyBorder="1" applyProtection="1"/>
    <xf numFmtId="0" fontId="6" fillId="0" borderId="0" xfId="0" applyFont="1" applyFill="1" applyBorder="1" applyAlignment="1" applyProtection="1">
      <alignment horizontal="center"/>
    </xf>
    <xf numFmtId="0" fontId="18" fillId="0" borderId="0" xfId="0" applyFont="1" applyFill="1" applyBorder="1" applyAlignment="1" applyProtection="1">
      <alignment vertical="center" textRotation="90"/>
    </xf>
    <xf numFmtId="0" fontId="18" fillId="0" borderId="0" xfId="0" applyFont="1" applyFill="1" applyBorder="1" applyAlignment="1" applyProtection="1">
      <alignment horizontal="center"/>
    </xf>
    <xf numFmtId="1" fontId="6" fillId="0" borderId="0" xfId="0" applyNumberFormat="1" applyFont="1" applyFill="1" applyBorder="1" applyAlignment="1" applyProtection="1">
      <alignment horizontal="center" vertical="center"/>
    </xf>
    <xf numFmtId="0" fontId="37" fillId="0" borderId="0" xfId="0" applyFont="1" applyFill="1" applyBorder="1" applyProtection="1"/>
    <xf numFmtId="0" fontId="37" fillId="0" borderId="0" xfId="0" applyFont="1" applyFill="1" applyBorder="1" applyAlignment="1" applyProtection="1"/>
    <xf numFmtId="1" fontId="8" fillId="0" borderId="0" xfId="0" applyNumberFormat="1" applyFont="1" applyFill="1" applyBorder="1" applyAlignment="1" applyProtection="1">
      <alignment horizontal="center" vertical="center"/>
    </xf>
    <xf numFmtId="0" fontId="10" fillId="0" borderId="0" xfId="0" quotePrefix="1" applyFont="1" applyFill="1" applyBorder="1" applyAlignment="1" applyProtection="1"/>
    <xf numFmtId="0" fontId="38" fillId="0" borderId="0" xfId="0" applyFont="1" applyFill="1" applyBorder="1" applyAlignment="1" applyProtection="1">
      <alignment horizontal="left"/>
    </xf>
    <xf numFmtId="2" fontId="17" fillId="5" borderId="10" xfId="0" applyNumberFormat="1" applyFont="1" applyFill="1" applyBorder="1" applyAlignment="1" applyProtection="1">
      <alignment horizontal="center"/>
      <protection locked="0"/>
    </xf>
    <xf numFmtId="0" fontId="2" fillId="0" borderId="0" xfId="0" applyFont="1" applyAlignment="1" applyProtection="1">
      <alignment horizontal="left"/>
    </xf>
    <xf numFmtId="0" fontId="17" fillId="5" borderId="21" xfId="0" applyNumberFormat="1" applyFont="1" applyFill="1" applyBorder="1" applyAlignment="1" applyProtection="1">
      <alignment horizontal="center"/>
      <protection locked="0"/>
    </xf>
    <xf numFmtId="0" fontId="8" fillId="8" borderId="3" xfId="0" applyFont="1" applyFill="1" applyBorder="1" applyAlignment="1" applyProtection="1">
      <alignment horizontal="center" vertical="center" wrapText="1"/>
    </xf>
    <xf numFmtId="0" fontId="8" fillId="8" borderId="3" xfId="0" applyFont="1" applyFill="1" applyBorder="1" applyAlignment="1">
      <alignment horizontal="center" vertical="center" wrapText="1"/>
    </xf>
    <xf numFmtId="0" fontId="8" fillId="8" borderId="1" xfId="0" applyFont="1" applyFill="1" applyBorder="1" applyAlignment="1">
      <alignment horizontal="center" vertical="center" wrapText="1"/>
    </xf>
    <xf numFmtId="0" fontId="6" fillId="0" borderId="25" xfId="0" applyFont="1" applyBorder="1" applyAlignment="1" applyProtection="1">
      <alignment horizontal="center"/>
    </xf>
    <xf numFmtId="0" fontId="6" fillId="0" borderId="34" xfId="0" applyFont="1" applyBorder="1" applyAlignment="1" applyProtection="1">
      <alignment horizontal="center"/>
    </xf>
    <xf numFmtId="0" fontId="6" fillId="0" borderId="0" xfId="0" applyFont="1" applyFill="1" applyAlignment="1" applyProtection="1">
      <alignment horizontal="center"/>
    </xf>
    <xf numFmtId="0" fontId="2" fillId="0" borderId="0" xfId="0" applyFont="1" applyAlignment="1">
      <alignment horizontal="center"/>
    </xf>
    <xf numFmtId="0" fontId="6" fillId="0" borderId="0" xfId="0" applyFont="1" applyAlignment="1" applyProtection="1">
      <alignment horizontal="center"/>
    </xf>
    <xf numFmtId="0" fontId="0" fillId="0" borderId="0" xfId="0" applyAlignment="1">
      <alignment horizontal="center"/>
    </xf>
    <xf numFmtId="0" fontId="7" fillId="0" borderId="0" xfId="2" applyFont="1" applyFill="1" applyBorder="1" applyAlignment="1" applyProtection="1">
      <alignment horizontal="right" vertical="center"/>
    </xf>
    <xf numFmtId="0" fontId="2" fillId="0" borderId="7" xfId="0" applyFont="1" applyBorder="1" applyAlignment="1" applyProtection="1">
      <alignment horizontal="left"/>
    </xf>
    <xf numFmtId="0" fontId="16" fillId="0" borderId="0" xfId="0" applyFont="1" applyFill="1" applyProtection="1"/>
    <xf numFmtId="0" fontId="17" fillId="0" borderId="0" xfId="0" applyFont="1" applyProtection="1"/>
    <xf numFmtId="0" fontId="17" fillId="0" borderId="0" xfId="0" applyFont="1" applyFill="1" applyProtection="1"/>
    <xf numFmtId="0" fontId="16" fillId="0" borderId="0" xfId="0" quotePrefix="1" applyFont="1" applyFill="1" applyProtection="1"/>
    <xf numFmtId="0" fontId="16" fillId="0" borderId="0" xfId="0" quotePrefix="1" applyFont="1" applyFill="1" applyAlignment="1" applyProtection="1">
      <alignment horizontal="right" vertical="center"/>
    </xf>
    <xf numFmtId="0" fontId="17" fillId="5" borderId="7" xfId="0" applyFont="1" applyFill="1" applyBorder="1" applyAlignment="1" applyProtection="1">
      <alignment horizontal="center"/>
    </xf>
    <xf numFmtId="0" fontId="17" fillId="6" borderId="7" xfId="0" applyFont="1" applyFill="1" applyBorder="1" applyAlignment="1" applyProtection="1">
      <alignment horizontal="center"/>
    </xf>
    <xf numFmtId="0" fontId="15" fillId="0" borderId="0" xfId="0" applyFont="1" applyFill="1" applyAlignment="1" applyProtection="1">
      <alignment horizontal="center"/>
    </xf>
    <xf numFmtId="0" fontId="15" fillId="0" borderId="0" xfId="0" applyFont="1" applyFill="1" applyProtection="1"/>
    <xf numFmtId="0" fontId="16" fillId="0" borderId="75" xfId="0" quotePrefix="1" applyFont="1" applyFill="1" applyBorder="1" applyAlignment="1" applyProtection="1"/>
    <xf numFmtId="0" fontId="17" fillId="0" borderId="0" xfId="0" applyFont="1" applyFill="1" applyBorder="1" applyProtection="1"/>
    <xf numFmtId="0" fontId="45" fillId="0" borderId="0" xfId="1" applyFont="1" applyFill="1" applyBorder="1" applyAlignment="1" applyProtection="1">
      <alignment vertical="center" wrapText="1"/>
    </xf>
    <xf numFmtId="0" fontId="17" fillId="0" borderId="0" xfId="0" applyFont="1" applyFill="1" applyBorder="1" applyAlignment="1" applyProtection="1"/>
    <xf numFmtId="0" fontId="16" fillId="0" borderId="12" xfId="0" applyFont="1" applyFill="1" applyBorder="1" applyAlignment="1" applyProtection="1">
      <alignment horizontal="right"/>
    </xf>
    <xf numFmtId="0" fontId="38" fillId="14" borderId="1" xfId="0" applyFont="1" applyFill="1" applyBorder="1" applyAlignment="1" applyProtection="1">
      <alignment horizontal="center"/>
    </xf>
    <xf numFmtId="0" fontId="38" fillId="14" borderId="24" xfId="0" applyFont="1" applyFill="1" applyBorder="1" applyAlignment="1" applyProtection="1">
      <alignment horizontal="center"/>
    </xf>
    <xf numFmtId="0" fontId="38" fillId="14" borderId="2" xfId="0" applyFont="1" applyFill="1" applyBorder="1" applyAlignment="1" applyProtection="1">
      <alignment horizontal="center"/>
    </xf>
    <xf numFmtId="0" fontId="46" fillId="17" borderId="77" xfId="0" applyFont="1" applyFill="1" applyBorder="1" applyAlignment="1" applyProtection="1">
      <alignment horizontal="center"/>
    </xf>
    <xf numFmtId="0" fontId="46" fillId="17" borderId="78" xfId="0" applyFont="1" applyFill="1" applyBorder="1" applyAlignment="1" applyProtection="1">
      <alignment horizontal="center"/>
    </xf>
    <xf numFmtId="0" fontId="17" fillId="4" borderId="29" xfId="0" applyFont="1" applyFill="1" applyBorder="1" applyAlignment="1" applyProtection="1">
      <alignment horizontal="center"/>
    </xf>
    <xf numFmtId="0" fontId="17" fillId="4" borderId="72" xfId="0" applyFont="1" applyFill="1" applyBorder="1" applyAlignment="1" applyProtection="1">
      <alignment horizontal="center"/>
    </xf>
    <xf numFmtId="0" fontId="17" fillId="14" borderId="19" xfId="0" applyFont="1" applyFill="1" applyBorder="1" applyAlignment="1" applyProtection="1">
      <alignment horizontal="center"/>
    </xf>
    <xf numFmtId="0" fontId="46" fillId="17" borderId="79" xfId="0" applyFont="1" applyFill="1" applyBorder="1" applyAlignment="1" applyProtection="1">
      <alignment horizontal="center"/>
    </xf>
    <xf numFmtId="0" fontId="17" fillId="4" borderId="64" xfId="0" applyFont="1" applyFill="1" applyBorder="1" applyAlignment="1" applyProtection="1">
      <alignment horizontal="center"/>
    </xf>
    <xf numFmtId="0" fontId="17" fillId="4" borderId="65" xfId="0" applyFont="1" applyFill="1" applyBorder="1" applyAlignment="1" applyProtection="1">
      <alignment horizontal="center"/>
    </xf>
    <xf numFmtId="0" fontId="17" fillId="14" borderId="71" xfId="0" applyFont="1" applyFill="1" applyBorder="1" applyAlignment="1" applyProtection="1">
      <alignment horizontal="center"/>
    </xf>
    <xf numFmtId="0" fontId="17" fillId="4" borderId="68" xfId="0" applyFont="1" applyFill="1" applyBorder="1" applyAlignment="1" applyProtection="1">
      <alignment horizontal="center"/>
    </xf>
    <xf numFmtId="0" fontId="17" fillId="4" borderId="52" xfId="0" applyFont="1" applyFill="1" applyBorder="1" applyAlignment="1" applyProtection="1">
      <alignment horizontal="center"/>
    </xf>
    <xf numFmtId="0" fontId="17" fillId="14" borderId="76" xfId="0" applyFont="1" applyFill="1" applyBorder="1" applyAlignment="1" applyProtection="1">
      <alignment horizontal="center"/>
    </xf>
    <xf numFmtId="0" fontId="17" fillId="7" borderId="68" xfId="0" applyFont="1" applyFill="1" applyBorder="1" applyAlignment="1" applyProtection="1">
      <alignment horizontal="center"/>
    </xf>
    <xf numFmtId="0" fontId="17" fillId="7" borderId="52" xfId="0" applyFont="1" applyFill="1" applyBorder="1" applyAlignment="1" applyProtection="1">
      <alignment horizontal="center"/>
    </xf>
    <xf numFmtId="0" fontId="17" fillId="15" borderId="76" xfId="0" applyFont="1" applyFill="1" applyBorder="1" applyAlignment="1" applyProtection="1">
      <alignment horizontal="center"/>
    </xf>
    <xf numFmtId="0" fontId="46" fillId="17" borderId="80" xfId="0" applyFont="1" applyFill="1" applyBorder="1" applyAlignment="1" applyProtection="1">
      <alignment horizontal="center"/>
    </xf>
    <xf numFmtId="0" fontId="46" fillId="17" borderId="81" xfId="0" applyFont="1" applyFill="1" applyBorder="1" applyAlignment="1" applyProtection="1">
      <alignment horizontal="center"/>
    </xf>
    <xf numFmtId="0" fontId="17" fillId="4" borderId="54" xfId="0" applyFont="1" applyFill="1" applyBorder="1" applyAlignment="1" applyProtection="1">
      <alignment horizontal="center"/>
    </xf>
    <xf numFmtId="0" fontId="17" fillId="4" borderId="0" xfId="0" applyFont="1" applyFill="1" applyBorder="1" applyAlignment="1" applyProtection="1">
      <alignment horizontal="center"/>
    </xf>
    <xf numFmtId="0" fontId="17" fillId="14" borderId="44" xfId="0" applyFont="1" applyFill="1" applyBorder="1" applyAlignment="1" applyProtection="1">
      <alignment horizontal="center"/>
    </xf>
    <xf numFmtId="0" fontId="16" fillId="12" borderId="1" xfId="0" applyFont="1" applyFill="1" applyBorder="1" applyAlignment="1" applyProtection="1">
      <alignment horizontal="center"/>
    </xf>
    <xf numFmtId="0" fontId="16" fillId="12" borderId="24" xfId="0" applyFont="1" applyFill="1" applyBorder="1" applyAlignment="1" applyProtection="1">
      <alignment horizontal="center"/>
    </xf>
    <xf numFmtId="0" fontId="17" fillId="12" borderId="24" xfId="0" applyFont="1" applyFill="1" applyBorder="1" applyAlignment="1" applyProtection="1">
      <alignment horizontal="center"/>
    </xf>
    <xf numFmtId="0" fontId="17" fillId="12" borderId="2" xfId="0" applyFont="1" applyFill="1" applyBorder="1" applyAlignment="1" applyProtection="1">
      <alignment horizontal="center"/>
    </xf>
    <xf numFmtId="0" fontId="16" fillId="12" borderId="4" xfId="0" applyFont="1" applyFill="1" applyBorder="1" applyAlignment="1" applyProtection="1">
      <alignment horizontal="center"/>
    </xf>
    <xf numFmtId="0" fontId="16" fillId="18" borderId="1" xfId="0" applyFont="1" applyFill="1" applyBorder="1" applyAlignment="1" applyProtection="1">
      <alignment horizontal="center"/>
    </xf>
    <xf numFmtId="0" fontId="16" fillId="18" borderId="24" xfId="0" applyFont="1" applyFill="1" applyBorder="1" applyAlignment="1" applyProtection="1">
      <alignment horizontal="center"/>
    </xf>
    <xf numFmtId="0" fontId="16" fillId="18" borderId="2" xfId="0" applyFont="1" applyFill="1" applyBorder="1" applyAlignment="1" applyProtection="1">
      <alignment horizontal="center"/>
    </xf>
    <xf numFmtId="0" fontId="16" fillId="18" borderId="8" xfId="0" applyFont="1" applyFill="1" applyBorder="1" applyAlignment="1" applyProtection="1">
      <alignment horizontal="center"/>
    </xf>
    <xf numFmtId="0" fontId="16" fillId="18" borderId="9" xfId="0" applyFont="1" applyFill="1" applyBorder="1" applyAlignment="1" applyProtection="1">
      <alignment horizontal="center"/>
    </xf>
    <xf numFmtId="0" fontId="16" fillId="18" borderId="11" xfId="0" applyFont="1" applyFill="1" applyBorder="1" applyAlignment="1" applyProtection="1">
      <alignment horizontal="center"/>
    </xf>
    <xf numFmtId="0" fontId="15" fillId="0" borderId="0" xfId="0" applyFont="1" applyFill="1" applyAlignment="1" applyProtection="1">
      <alignment horizontal="right"/>
    </xf>
    <xf numFmtId="0" fontId="15" fillId="0" borderId="0" xfId="0" applyFont="1" applyAlignment="1">
      <alignment horizontal="center"/>
    </xf>
    <xf numFmtId="0" fontId="15" fillId="0" borderId="0" xfId="0" applyFont="1" applyAlignment="1">
      <alignment horizontal="left"/>
    </xf>
    <xf numFmtId="0" fontId="17" fillId="0" borderId="0" xfId="0" applyFont="1"/>
    <xf numFmtId="0" fontId="41" fillId="0" borderId="0" xfId="2" applyFont="1" applyFill="1" applyBorder="1" applyAlignment="1">
      <alignment vertical="center"/>
    </xf>
    <xf numFmtId="0" fontId="41" fillId="0" borderId="0" xfId="2" applyFont="1" applyFill="1" applyBorder="1" applyAlignment="1">
      <alignment horizontal="right" vertical="center"/>
    </xf>
    <xf numFmtId="0" fontId="17" fillId="0" borderId="0" xfId="0" applyFont="1" applyAlignment="1">
      <alignment horizontal="center"/>
    </xf>
    <xf numFmtId="0" fontId="47" fillId="0" borderId="0" xfId="0" applyFont="1" applyFill="1" applyAlignment="1"/>
    <xf numFmtId="0" fontId="48" fillId="3" borderId="0" xfId="0" applyFont="1" applyFill="1" applyAlignment="1">
      <alignment horizontal="center"/>
    </xf>
    <xf numFmtId="0" fontId="17" fillId="0" borderId="0" xfId="0" applyFont="1" applyFill="1"/>
    <xf numFmtId="0" fontId="41" fillId="0" borderId="0" xfId="2" quotePrefix="1" applyFont="1" applyFill="1"/>
    <xf numFmtId="0" fontId="15" fillId="0" borderId="0" xfId="0" quotePrefix="1" applyFont="1" applyFill="1" applyAlignment="1" applyProtection="1">
      <alignment vertical="center"/>
    </xf>
    <xf numFmtId="0" fontId="25" fillId="0" borderId="0" xfId="2" applyFont="1" applyFill="1"/>
    <xf numFmtId="0" fontId="8" fillId="11" borderId="24" xfId="0" applyFont="1" applyFill="1" applyBorder="1" applyAlignment="1" applyProtection="1">
      <alignment horizontal="center" vertical="center"/>
    </xf>
    <xf numFmtId="0" fontId="8" fillId="11" borderId="2" xfId="0" applyFont="1" applyFill="1" applyBorder="1" applyAlignment="1" applyProtection="1">
      <alignment horizontal="center" vertical="center"/>
    </xf>
    <xf numFmtId="0" fontId="0" fillId="0" borderId="0" xfId="0"/>
    <xf numFmtId="0" fontId="0" fillId="8" borderId="0" xfId="0" applyFill="1" applyAlignment="1" applyProtection="1">
      <alignment horizontal="center"/>
    </xf>
    <xf numFmtId="2" fontId="0" fillId="8" borderId="0" xfId="0" applyNumberFormat="1" applyFill="1" applyAlignment="1" applyProtection="1">
      <alignment horizontal="center"/>
    </xf>
    <xf numFmtId="0" fontId="0" fillId="8" borderId="7" xfId="0" applyFill="1" applyBorder="1" applyAlignment="1" applyProtection="1">
      <alignment horizontal="left"/>
    </xf>
    <xf numFmtId="0" fontId="10" fillId="0" borderId="54" xfId="0" applyFont="1" applyBorder="1" applyProtection="1"/>
    <xf numFmtId="0" fontId="6" fillId="0" borderId="0" xfId="0" applyFont="1" applyAlignment="1" applyProtection="1">
      <alignment horizontal="left"/>
    </xf>
    <xf numFmtId="0" fontId="14" fillId="0" borderId="0" xfId="0" applyFont="1" applyAlignment="1" applyProtection="1">
      <alignment horizontal="left"/>
    </xf>
    <xf numFmtId="0" fontId="6" fillId="0" borderId="0" xfId="0" applyFont="1" applyFill="1" applyBorder="1" applyAlignment="1" applyProtection="1">
      <alignment horizontal="left"/>
    </xf>
    <xf numFmtId="0" fontId="16" fillId="0" borderId="0" xfId="0" applyFont="1" applyProtection="1"/>
    <xf numFmtId="0" fontId="6" fillId="0" borderId="0" xfId="0" applyFont="1" applyBorder="1" applyAlignment="1">
      <alignment horizontal="left" vertical="center"/>
    </xf>
    <xf numFmtId="0" fontId="16" fillId="0" borderId="0" xfId="0" quotePrefix="1" applyFont="1" applyProtection="1"/>
    <xf numFmtId="0" fontId="6" fillId="0" borderId="0" xfId="0" applyFont="1" applyAlignment="1" applyProtection="1">
      <alignment horizontal="center"/>
    </xf>
    <xf numFmtId="0" fontId="26" fillId="0" borderId="0" xfId="0" applyFont="1" applyFill="1" applyBorder="1" applyAlignment="1" applyProtection="1">
      <alignment horizontal="center" vertical="center" wrapText="1"/>
    </xf>
    <xf numFmtId="0" fontId="6" fillId="0" borderId="0" xfId="0" applyFont="1" applyFill="1" applyBorder="1" applyAlignment="1" applyProtection="1">
      <alignment horizontal="center"/>
    </xf>
    <xf numFmtId="0" fontId="6" fillId="0" borderId="0" xfId="0" applyFont="1" applyFill="1" applyAlignment="1" applyProtection="1">
      <alignment horizontal="center"/>
    </xf>
    <xf numFmtId="0" fontId="0" fillId="0" borderId="4" xfId="0" applyBorder="1"/>
    <xf numFmtId="0" fontId="0" fillId="0" borderId="5" xfId="0" applyBorder="1"/>
    <xf numFmtId="0" fontId="8" fillId="10" borderId="13" xfId="0" applyFont="1" applyFill="1" applyBorder="1" applyAlignment="1" applyProtection="1">
      <alignment vertical="center"/>
    </xf>
    <xf numFmtId="0" fontId="6" fillId="0" borderId="33" xfId="0" applyFont="1" applyBorder="1" applyAlignment="1" applyProtection="1">
      <alignment horizontal="center"/>
    </xf>
    <xf numFmtId="0" fontId="6" fillId="0" borderId="16" xfId="0" applyFont="1" applyBorder="1" applyAlignment="1" applyProtection="1">
      <alignment horizontal="center"/>
    </xf>
    <xf numFmtId="0" fontId="0" fillId="0" borderId="0" xfId="0" applyBorder="1"/>
    <xf numFmtId="0" fontId="10" fillId="0" borderId="0" xfId="0" applyFont="1" applyAlignment="1" applyProtection="1">
      <alignment horizontal="right"/>
    </xf>
    <xf numFmtId="0" fontId="8" fillId="7" borderId="27" xfId="0" applyFont="1" applyFill="1" applyBorder="1" applyAlignment="1" applyProtection="1">
      <alignment horizontal="center"/>
    </xf>
    <xf numFmtId="0" fontId="8" fillId="7" borderId="28" xfId="0" applyFont="1" applyFill="1" applyBorder="1" applyAlignment="1">
      <alignment horizontal="center"/>
    </xf>
    <xf numFmtId="0" fontId="6" fillId="0" borderId="20" xfId="0" applyFont="1" applyBorder="1" applyAlignment="1" applyProtection="1">
      <alignment horizontal="center"/>
    </xf>
    <xf numFmtId="0" fontId="10" fillId="0" borderId="26" xfId="0" applyFont="1" applyBorder="1" applyAlignment="1" applyProtection="1">
      <alignment horizontal="center"/>
    </xf>
    <xf numFmtId="0" fontId="8" fillId="0" borderId="0" xfId="0" quotePrefix="1" applyFont="1" applyFill="1" applyAlignment="1" applyProtection="1">
      <alignment horizontal="right"/>
    </xf>
    <xf numFmtId="0" fontId="8" fillId="0" borderId="0" xfId="0" applyFont="1" applyFill="1" applyAlignment="1" applyProtection="1">
      <alignment horizontal="center"/>
    </xf>
    <xf numFmtId="0" fontId="0" fillId="0" borderId="7" xfId="0" applyFont="1" applyBorder="1" applyAlignment="1">
      <alignment horizontal="center"/>
    </xf>
    <xf numFmtId="0" fontId="0" fillId="0" borderId="7" xfId="0" applyFont="1" applyBorder="1" applyAlignment="1" applyProtection="1">
      <alignment horizontal="center"/>
    </xf>
    <xf numFmtId="2" fontId="14" fillId="0" borderId="5" xfId="0" applyNumberFormat="1" applyFont="1" applyBorder="1" applyAlignment="1" applyProtection="1">
      <alignment horizontal="center"/>
    </xf>
    <xf numFmtId="165" fontId="14" fillId="0" borderId="6" xfId="0" applyNumberFormat="1" applyFont="1" applyBorder="1" applyAlignment="1" applyProtection="1">
      <alignment horizontal="center"/>
    </xf>
    <xf numFmtId="0" fontId="14" fillId="0" borderId="8" xfId="0" applyFont="1" applyBorder="1" applyAlignment="1" applyProtection="1">
      <alignment horizontal="right"/>
    </xf>
    <xf numFmtId="2" fontId="14" fillId="0" borderId="9" xfId="0" applyNumberFormat="1" applyFont="1" applyBorder="1" applyAlignment="1" applyProtection="1">
      <alignment horizontal="center"/>
    </xf>
    <xf numFmtId="165" fontId="14" fillId="0" borderId="11" xfId="0" applyNumberFormat="1" applyFont="1" applyBorder="1" applyAlignment="1" applyProtection="1">
      <alignment horizontal="center"/>
    </xf>
    <xf numFmtId="0" fontId="0" fillId="0" borderId="6" xfId="0" applyBorder="1"/>
    <xf numFmtId="0" fontId="8" fillId="0" borderId="15" xfId="0" applyFont="1" applyBorder="1" applyAlignment="1" applyProtection="1">
      <alignment horizontal="center"/>
    </xf>
    <xf numFmtId="0" fontId="8" fillId="0" borderId="50" xfId="0" applyFont="1" applyBorder="1" applyAlignment="1" applyProtection="1">
      <alignment horizontal="center"/>
    </xf>
    <xf numFmtId="0" fontId="8" fillId="0" borderId="85" xfId="0" applyFont="1" applyBorder="1" applyAlignment="1" applyProtection="1">
      <alignment horizontal="center"/>
    </xf>
    <xf numFmtId="0" fontId="8" fillId="0" borderId="49" xfId="0" applyFont="1" applyBorder="1" applyAlignment="1" applyProtection="1">
      <alignment horizontal="center"/>
    </xf>
    <xf numFmtId="0" fontId="32" fillId="0" borderId="4" xfId="0" applyFont="1" applyBorder="1" applyAlignment="1" applyProtection="1">
      <alignment horizontal="center" vertical="center"/>
    </xf>
    <xf numFmtId="2" fontId="6" fillId="6" borderId="24" xfId="0" applyNumberFormat="1" applyFont="1" applyFill="1" applyBorder="1" applyAlignment="1" applyProtection="1">
      <alignment horizontal="center" vertical="center"/>
    </xf>
    <xf numFmtId="2" fontId="6" fillId="6" borderId="2" xfId="0" applyNumberFormat="1" applyFont="1" applyFill="1" applyBorder="1" applyAlignment="1" applyProtection="1">
      <alignment horizontal="center" vertical="center"/>
    </xf>
    <xf numFmtId="2" fontId="6" fillId="6" borderId="86" xfId="0" applyNumberFormat="1" applyFont="1" applyFill="1" applyBorder="1" applyAlignment="1" applyProtection="1">
      <alignment horizontal="center" vertical="center"/>
    </xf>
    <xf numFmtId="0" fontId="8" fillId="11" borderId="24" xfId="0" applyFont="1" applyFill="1" applyBorder="1" applyAlignment="1" applyProtection="1">
      <alignment vertical="center"/>
    </xf>
    <xf numFmtId="0" fontId="16" fillId="0" borderId="0" xfId="0" applyFont="1" applyAlignment="1" applyProtection="1">
      <alignment vertical="center"/>
    </xf>
    <xf numFmtId="0" fontId="16" fillId="0" borderId="0" xfId="0" applyFont="1" applyAlignment="1" applyProtection="1">
      <alignment vertical="center" wrapText="1"/>
    </xf>
    <xf numFmtId="0" fontId="10" fillId="0" borderId="0" xfId="0" applyFont="1" applyAlignment="1" applyProtection="1">
      <alignment horizontal="left"/>
    </xf>
    <xf numFmtId="0" fontId="6" fillId="8" borderId="13" xfId="0" applyFont="1" applyFill="1" applyBorder="1" applyAlignment="1" applyProtection="1">
      <alignment vertical="center"/>
    </xf>
    <xf numFmtId="0" fontId="6" fillId="8" borderId="15" xfId="0" applyFont="1" applyFill="1" applyBorder="1" applyAlignment="1" applyProtection="1">
      <alignment vertical="center"/>
    </xf>
    <xf numFmtId="11" fontId="0" fillId="0" borderId="0" xfId="0" applyNumberFormat="1"/>
    <xf numFmtId="0" fontId="33" fillId="0" borderId="0" xfId="0" applyFont="1" applyAlignment="1" applyProtection="1">
      <alignment horizontal="left" vertical="center"/>
    </xf>
    <xf numFmtId="0" fontId="33" fillId="0" borderId="0" xfId="0" applyFont="1" applyAlignment="1" applyProtection="1">
      <alignment horizontal="right" vertical="center"/>
    </xf>
    <xf numFmtId="0" fontId="11" fillId="0" borderId="0" xfId="0" quotePrefix="1" applyFont="1" applyFill="1" applyAlignment="1" applyProtection="1"/>
    <xf numFmtId="166" fontId="6" fillId="0" borderId="7" xfId="0" applyNumberFormat="1" applyFont="1" applyFill="1" applyBorder="1" applyAlignment="1" applyProtection="1">
      <alignment horizontal="center" vertical="center"/>
    </xf>
    <xf numFmtId="166" fontId="6" fillId="5" borderId="7" xfId="0" applyNumberFormat="1" applyFont="1" applyFill="1" applyBorder="1" applyAlignment="1" applyProtection="1">
      <alignment horizontal="center" vertical="center"/>
    </xf>
    <xf numFmtId="166" fontId="6" fillId="0" borderId="7" xfId="0" applyNumberFormat="1" applyFont="1" applyFill="1" applyBorder="1" applyAlignment="1" applyProtection="1">
      <alignment horizontal="center"/>
    </xf>
    <xf numFmtId="0" fontId="33" fillId="0" borderId="0" xfId="0" applyFont="1" applyBorder="1" applyAlignment="1" applyProtection="1">
      <alignment horizontal="right" vertical="center"/>
    </xf>
    <xf numFmtId="0" fontId="33" fillId="0" borderId="0" xfId="0" applyFont="1" applyBorder="1" applyAlignment="1" applyProtection="1">
      <alignment horizontal="left" vertical="center"/>
    </xf>
    <xf numFmtId="0" fontId="6" fillId="0" borderId="7" xfId="0" applyFont="1" applyBorder="1" applyAlignment="1" applyProtection="1">
      <alignment horizontal="center" vertical="center"/>
    </xf>
    <xf numFmtId="0" fontId="6" fillId="5" borderId="87" xfId="0" applyNumberFormat="1" applyFont="1" applyFill="1" applyBorder="1" applyAlignment="1" applyProtection="1">
      <alignment horizontal="center" vertical="center"/>
      <protection locked="0"/>
    </xf>
    <xf numFmtId="0" fontId="6" fillId="4" borderId="89" xfId="0" applyFont="1" applyFill="1" applyBorder="1" applyAlignment="1" applyProtection="1">
      <alignment horizontal="center" vertical="center"/>
    </xf>
    <xf numFmtId="0" fontId="6" fillId="4" borderId="88" xfId="0" applyFont="1" applyFill="1" applyBorder="1" applyAlignment="1" applyProtection="1">
      <alignment horizontal="center" vertical="center"/>
    </xf>
    <xf numFmtId="0" fontId="6" fillId="4" borderId="36" xfId="0" applyFont="1" applyFill="1" applyBorder="1" applyAlignment="1" applyProtection="1">
      <alignment horizontal="center" vertical="center"/>
    </xf>
    <xf numFmtId="0" fontId="6" fillId="5" borderId="91" xfId="0" applyFont="1" applyFill="1" applyBorder="1" applyAlignment="1" applyProtection="1">
      <alignment horizontal="center" vertical="center"/>
      <protection locked="0"/>
    </xf>
    <xf numFmtId="0" fontId="6" fillId="4" borderId="92" xfId="0" applyFont="1" applyFill="1" applyBorder="1" applyAlignment="1" applyProtection="1">
      <alignment horizontal="center" vertical="center"/>
    </xf>
    <xf numFmtId="0" fontId="6" fillId="4" borderId="39" xfId="0" applyFont="1" applyFill="1" applyBorder="1" applyAlignment="1" applyProtection="1">
      <alignment horizontal="center" vertical="center"/>
    </xf>
    <xf numFmtId="0" fontId="6" fillId="0" borderId="39" xfId="0" applyFont="1" applyBorder="1" applyAlignment="1" applyProtection="1">
      <alignment horizontal="center" vertical="center"/>
    </xf>
    <xf numFmtId="0" fontId="6" fillId="6" borderId="41" xfId="0" applyFont="1" applyFill="1" applyBorder="1" applyAlignment="1" applyProtection="1">
      <alignment horizontal="center" vertical="center"/>
    </xf>
    <xf numFmtId="0" fontId="6" fillId="6" borderId="89" xfId="0" applyFont="1" applyFill="1" applyBorder="1" applyAlignment="1" applyProtection="1">
      <alignment horizontal="center" vertical="center"/>
    </xf>
    <xf numFmtId="0" fontId="6" fillId="6" borderId="38" xfId="0" applyFont="1" applyFill="1" applyBorder="1" applyAlignment="1" applyProtection="1">
      <alignment horizontal="center" vertical="center"/>
    </xf>
    <xf numFmtId="0" fontId="6" fillId="4" borderId="90" xfId="0" applyFont="1" applyFill="1" applyBorder="1" applyAlignment="1" applyProtection="1">
      <alignment horizontal="center" vertical="center"/>
    </xf>
    <xf numFmtId="0" fontId="8" fillId="0" borderId="7" xfId="0" applyFont="1" applyBorder="1" applyAlignment="1" applyProtection="1"/>
    <xf numFmtId="0" fontId="6" fillId="0" borderId="7" xfId="0" applyFont="1" applyBorder="1" applyAlignment="1" applyProtection="1"/>
    <xf numFmtId="0" fontId="6" fillId="6" borderId="41" xfId="0" applyNumberFormat="1" applyFont="1" applyFill="1" applyBorder="1" applyAlignment="1" applyProtection="1">
      <alignment horizontal="center" vertical="center"/>
    </xf>
    <xf numFmtId="0" fontId="8" fillId="8" borderId="31" xfId="0" applyFont="1" applyFill="1" applyBorder="1" applyAlignment="1" applyProtection="1">
      <alignment horizontal="center"/>
    </xf>
    <xf numFmtId="0" fontId="6" fillId="0" borderId="21" xfId="0" applyFont="1" applyBorder="1" applyAlignment="1" applyProtection="1">
      <alignment horizontal="center"/>
    </xf>
    <xf numFmtId="0" fontId="6" fillId="0" borderId="10" xfId="0" applyFont="1" applyBorder="1" applyAlignment="1" applyProtection="1">
      <alignment horizontal="center"/>
    </xf>
    <xf numFmtId="0" fontId="6" fillId="0" borderId="26" xfId="0" applyFont="1" applyBorder="1" applyAlignment="1" applyProtection="1">
      <alignment horizontal="center"/>
    </xf>
    <xf numFmtId="0" fontId="54" fillId="0" borderId="0" xfId="0" applyFont="1" applyFill="1" applyBorder="1" applyAlignment="1" applyProtection="1">
      <alignment horizontal="center" vertical="center"/>
    </xf>
    <xf numFmtId="0" fontId="55" fillId="0" borderId="0" xfId="0" applyFont="1" applyProtection="1"/>
    <xf numFmtId="0" fontId="56" fillId="0" borderId="0" xfId="0" applyFont="1" applyFill="1" applyBorder="1" applyAlignment="1" applyProtection="1">
      <alignment horizontal="center" vertical="center" wrapText="1"/>
    </xf>
    <xf numFmtId="0" fontId="42" fillId="0" borderId="0" xfId="0" applyFont="1" applyFill="1" applyBorder="1" applyAlignment="1" applyProtection="1">
      <alignment vertical="center" wrapText="1"/>
    </xf>
    <xf numFmtId="0" fontId="6" fillId="0" borderId="0" xfId="0" applyFont="1" applyAlignment="1">
      <alignment horizontal="center"/>
    </xf>
    <xf numFmtId="0" fontId="0" fillId="0" borderId="0" xfId="0" applyAlignment="1">
      <alignment horizontal="center"/>
    </xf>
    <xf numFmtId="173" fontId="0" fillId="0" borderId="7" xfId="0" applyNumberFormat="1" applyFont="1" applyBorder="1" applyAlignment="1">
      <alignment horizontal="center"/>
    </xf>
    <xf numFmtId="0" fontId="0" fillId="0" borderId="0" xfId="0" applyFont="1"/>
    <xf numFmtId="0" fontId="0" fillId="0" borderId="0" xfId="0" applyFont="1" applyProtection="1"/>
    <xf numFmtId="0" fontId="0" fillId="0" borderId="0" xfId="0" applyFont="1" applyAlignment="1" applyProtection="1">
      <alignment horizontal="right"/>
    </xf>
    <xf numFmtId="2" fontId="6" fillId="0" borderId="74" xfId="0" applyNumberFormat="1" applyFont="1" applyBorder="1" applyAlignment="1" applyProtection="1">
      <alignment horizontal="center"/>
    </xf>
    <xf numFmtId="2" fontId="6" fillId="0" borderId="19" xfId="0" applyNumberFormat="1" applyFont="1" applyBorder="1" applyAlignment="1" applyProtection="1">
      <alignment horizontal="center"/>
    </xf>
    <xf numFmtId="2" fontId="6" fillId="0" borderId="93" xfId="0" applyNumberFormat="1" applyFont="1" applyBorder="1" applyAlignment="1" applyProtection="1">
      <alignment horizontal="center"/>
    </xf>
    <xf numFmtId="2" fontId="6" fillId="5" borderId="76" xfId="0" applyNumberFormat="1" applyFont="1" applyFill="1" applyBorder="1" applyAlignment="1" applyProtection="1">
      <alignment horizontal="center"/>
    </xf>
    <xf numFmtId="2" fontId="6" fillId="5" borderId="93" xfId="0" applyNumberFormat="1" applyFont="1" applyFill="1" applyBorder="1" applyAlignment="1" applyProtection="1">
      <alignment horizontal="center"/>
    </xf>
    <xf numFmtId="177" fontId="0" fillId="0" borderId="0" xfId="4" applyNumberFormat="1" applyFont="1"/>
    <xf numFmtId="0" fontId="0" fillId="0" borderId="0" xfId="0" applyFont="1" applyAlignment="1" applyProtection="1">
      <alignment horizontal="left"/>
    </xf>
    <xf numFmtId="178" fontId="0" fillId="0" borderId="0" xfId="4" applyNumberFormat="1" applyFont="1"/>
    <xf numFmtId="176" fontId="6" fillId="0" borderId="0" xfId="4" applyNumberFormat="1" applyFont="1" applyProtection="1"/>
    <xf numFmtId="173" fontId="8" fillId="5" borderId="0" xfId="0" applyNumberFormat="1" applyFont="1" applyFill="1" applyProtection="1"/>
    <xf numFmtId="177" fontId="6" fillId="0" borderId="0" xfId="4" applyNumberFormat="1" applyFont="1" applyAlignment="1" applyProtection="1">
      <alignment horizontal="center"/>
    </xf>
    <xf numFmtId="0" fontId="0" fillId="0" borderId="0" xfId="0" applyFont="1" applyAlignment="1" applyProtection="1">
      <alignment vertical="center"/>
    </xf>
    <xf numFmtId="0" fontId="0" fillId="0" borderId="0" xfId="0" applyFont="1" applyBorder="1" applyAlignment="1" applyProtection="1">
      <alignment vertical="center"/>
    </xf>
    <xf numFmtId="165" fontId="0" fillId="0" borderId="0" xfId="0" applyNumberFormat="1"/>
    <xf numFmtId="165" fontId="0" fillId="0" borderId="75" xfId="0" applyNumberFormat="1" applyFont="1" applyBorder="1" applyAlignment="1" applyProtection="1">
      <alignment vertical="center"/>
    </xf>
    <xf numFmtId="165" fontId="0" fillId="0" borderId="0" xfId="0" applyNumberFormat="1" applyFont="1" applyBorder="1" applyAlignment="1" applyProtection="1">
      <alignment vertical="center"/>
    </xf>
    <xf numFmtId="0" fontId="4" fillId="0" borderId="0" xfId="2" applyFill="1" applyAlignment="1">
      <alignment horizontal="left"/>
    </xf>
    <xf numFmtId="0" fontId="0" fillId="0" borderId="0" xfId="0" applyAlignment="1">
      <alignment horizontal="center"/>
    </xf>
    <xf numFmtId="0" fontId="0" fillId="2" borderId="0" xfId="0" applyFill="1" applyAlignment="1">
      <alignment horizontal="center"/>
    </xf>
    <xf numFmtId="0" fontId="57" fillId="0" borderId="0" xfId="2" quotePrefix="1" applyFont="1" applyFill="1"/>
    <xf numFmtId="0" fontId="4" fillId="0" borderId="0" xfId="2" applyFill="1"/>
    <xf numFmtId="0" fontId="8" fillId="0" borderId="9" xfId="0" applyFont="1" applyFill="1" applyBorder="1"/>
    <xf numFmtId="0" fontId="57" fillId="0" borderId="0" xfId="2" applyFont="1" applyFill="1"/>
    <xf numFmtId="0" fontId="57" fillId="0" borderId="0" xfId="2" quotePrefix="1" applyFont="1" applyFill="1" applyAlignment="1">
      <alignment horizontal="left" vertical="center"/>
    </xf>
    <xf numFmtId="0" fontId="12" fillId="7" borderId="32" xfId="1" applyFont="1" applyFill="1" applyBorder="1" applyAlignment="1" applyProtection="1">
      <alignment horizontal="center"/>
    </xf>
    <xf numFmtId="0" fontId="11" fillId="0" borderId="0" xfId="0" applyFont="1" applyFill="1" applyAlignment="1" applyProtection="1">
      <alignment horizontal="center"/>
    </xf>
    <xf numFmtId="0" fontId="27" fillId="0" borderId="0" xfId="0" applyFont="1" applyFill="1" applyAlignment="1" applyProtection="1">
      <alignment horizontal="center" vertical="center"/>
    </xf>
    <xf numFmtId="0" fontId="11" fillId="8" borderId="1" xfId="0" applyFont="1" applyFill="1" applyBorder="1" applyAlignment="1" applyProtection="1">
      <alignment horizontal="center" vertical="center"/>
    </xf>
    <xf numFmtId="0" fontId="11" fillId="8" borderId="2" xfId="0" applyFont="1" applyFill="1" applyBorder="1" applyAlignment="1" applyProtection="1">
      <alignment horizontal="center" vertical="center"/>
    </xf>
    <xf numFmtId="0" fontId="33" fillId="0" borderId="0" xfId="0" applyFont="1" applyBorder="1" applyAlignment="1" applyProtection="1">
      <alignment horizontal="right" vertical="center"/>
    </xf>
    <xf numFmtId="0" fontId="6" fillId="0" borderId="7" xfId="0" applyFont="1" applyBorder="1" applyAlignment="1" applyProtection="1">
      <alignment horizontal="left" vertical="center"/>
    </xf>
    <xf numFmtId="0" fontId="8" fillId="0" borderId="0" xfId="0" applyFont="1" applyBorder="1" applyAlignment="1" applyProtection="1">
      <alignment horizontal="center"/>
    </xf>
    <xf numFmtId="0" fontId="6" fillId="0" borderId="7" xfId="0" applyFont="1" applyBorder="1" applyAlignment="1" applyProtection="1">
      <alignment horizontal="left"/>
    </xf>
    <xf numFmtId="0" fontId="6" fillId="0" borderId="7" xfId="0" applyFont="1" applyFill="1" applyBorder="1" applyAlignment="1" applyProtection="1">
      <alignment horizontal="left"/>
    </xf>
    <xf numFmtId="0" fontId="6" fillId="0" borderId="51" xfId="0" applyFont="1" applyFill="1" applyBorder="1" applyAlignment="1" applyProtection="1">
      <alignment horizontal="center"/>
    </xf>
    <xf numFmtId="0" fontId="6" fillId="0" borderId="46" xfId="0" applyFont="1" applyFill="1" applyBorder="1" applyAlignment="1" applyProtection="1">
      <alignment horizontal="center"/>
    </xf>
    <xf numFmtId="0" fontId="6" fillId="0" borderId="51" xfId="0" applyFont="1" applyFill="1" applyBorder="1" applyAlignment="1" applyProtection="1">
      <alignment horizontal="left" vertical="center"/>
    </xf>
    <xf numFmtId="0" fontId="6" fillId="0" borderId="46" xfId="0" applyFont="1" applyFill="1" applyBorder="1" applyAlignment="1" applyProtection="1">
      <alignment horizontal="left" vertical="center"/>
    </xf>
    <xf numFmtId="0" fontId="6" fillId="0" borderId="51" xfId="0" applyFont="1" applyBorder="1" applyAlignment="1" applyProtection="1">
      <alignment horizontal="left" vertical="center"/>
    </xf>
    <xf numFmtId="0" fontId="6" fillId="0" borderId="46" xfId="0" applyFont="1" applyBorder="1" applyAlignment="1" applyProtection="1">
      <alignment horizontal="left" vertical="center"/>
    </xf>
    <xf numFmtId="0" fontId="30" fillId="0" borderId="0" xfId="0" applyFont="1" applyFill="1" applyAlignment="1" applyProtection="1">
      <alignment horizontal="center"/>
    </xf>
    <xf numFmtId="0" fontId="31" fillId="0" borderId="40" xfId="0" applyFont="1" applyBorder="1" applyAlignment="1" applyProtection="1">
      <alignment horizontal="left" vertical="center"/>
    </xf>
    <xf numFmtId="0" fontId="31" fillId="0" borderId="41" xfId="0" applyFont="1" applyBorder="1" applyAlignment="1" applyProtection="1">
      <alignment horizontal="left" vertical="center"/>
    </xf>
    <xf numFmtId="0" fontId="31" fillId="0" borderId="87" xfId="0" applyFont="1" applyBorder="1" applyAlignment="1" applyProtection="1">
      <alignment horizontal="left" vertical="center"/>
    </xf>
    <xf numFmtId="0" fontId="31" fillId="0" borderId="89" xfId="0" applyFont="1" applyBorder="1" applyAlignment="1" applyProtection="1">
      <alignment horizontal="left" vertical="center"/>
    </xf>
    <xf numFmtId="0" fontId="6" fillId="0" borderId="0" xfId="0" applyFont="1" applyAlignment="1" applyProtection="1">
      <alignment horizontal="center"/>
    </xf>
    <xf numFmtId="0" fontId="6" fillId="2" borderId="0" xfId="0" applyFont="1" applyFill="1" applyAlignment="1" applyProtection="1">
      <alignment horizontal="center"/>
    </xf>
    <xf numFmtId="0" fontId="11" fillId="11" borderId="1" xfId="0" applyFont="1" applyFill="1" applyBorder="1" applyAlignment="1" applyProtection="1">
      <alignment horizontal="center" vertical="center"/>
    </xf>
    <xf numFmtId="0" fontId="11" fillId="11" borderId="24" xfId="0" applyFont="1" applyFill="1" applyBorder="1" applyAlignment="1" applyProtection="1">
      <alignment horizontal="center" vertical="center"/>
    </xf>
    <xf numFmtId="0" fontId="11" fillId="11" borderId="2" xfId="0" applyFont="1" applyFill="1" applyBorder="1" applyAlignment="1" applyProtection="1">
      <alignment horizontal="center" vertical="center"/>
    </xf>
    <xf numFmtId="0" fontId="26" fillId="0" borderId="9" xfId="0" applyFont="1" applyFill="1" applyBorder="1" applyAlignment="1" applyProtection="1">
      <alignment horizontal="left" vertical="center" wrapText="1"/>
    </xf>
    <xf numFmtId="0" fontId="7" fillId="0" borderId="0" xfId="2" applyFont="1" applyFill="1" applyBorder="1" applyAlignment="1" applyProtection="1">
      <alignment horizontal="right" vertical="center"/>
    </xf>
    <xf numFmtId="0" fontId="33" fillId="0" borderId="0" xfId="0" applyFont="1" applyBorder="1" applyAlignment="1" applyProtection="1">
      <alignment horizontal="left" vertical="center"/>
    </xf>
    <xf numFmtId="0" fontId="11" fillId="0" borderId="0" xfId="0" quotePrefix="1" applyFont="1" applyFill="1" applyAlignment="1" applyProtection="1">
      <alignment horizontal="center"/>
    </xf>
    <xf numFmtId="0" fontId="11" fillId="2" borderId="1" xfId="0" applyFont="1" applyFill="1" applyBorder="1" applyAlignment="1" applyProtection="1">
      <alignment horizontal="center" vertical="center"/>
    </xf>
    <xf numFmtId="0" fontId="11" fillId="2" borderId="24" xfId="0" applyFont="1" applyFill="1" applyBorder="1" applyAlignment="1" applyProtection="1">
      <alignment horizontal="center" vertical="center"/>
    </xf>
    <xf numFmtId="0" fontId="11" fillId="2" borderId="2" xfId="0" applyFont="1" applyFill="1" applyBorder="1" applyAlignment="1" applyProtection="1">
      <alignment horizontal="center" vertical="center"/>
    </xf>
    <xf numFmtId="0" fontId="11" fillId="8" borderId="62" xfId="0" applyFont="1" applyFill="1" applyBorder="1" applyAlignment="1" applyProtection="1">
      <alignment horizontal="center" vertical="center"/>
    </xf>
    <xf numFmtId="0" fontId="11" fillId="8" borderId="69" xfId="0" applyFont="1" applyFill="1" applyBorder="1" applyAlignment="1" applyProtection="1">
      <alignment horizontal="center" vertical="center"/>
    </xf>
    <xf numFmtId="0" fontId="11" fillId="8" borderId="63" xfId="0" applyFont="1" applyFill="1" applyBorder="1" applyAlignment="1" applyProtection="1">
      <alignment horizontal="center" vertical="center"/>
    </xf>
    <xf numFmtId="0" fontId="6" fillId="0" borderId="51" xfId="0" applyFont="1" applyFill="1" applyBorder="1" applyAlignment="1" applyProtection="1">
      <alignment horizontal="right"/>
    </xf>
    <xf numFmtId="0" fontId="6" fillId="0" borderId="46" xfId="0" applyFont="1" applyFill="1" applyBorder="1" applyAlignment="1" applyProtection="1">
      <alignment horizontal="right"/>
    </xf>
    <xf numFmtId="0" fontId="6" fillId="5" borderId="40" xfId="0" applyFont="1" applyFill="1" applyBorder="1" applyAlignment="1" applyProtection="1">
      <alignment horizontal="center" vertical="center"/>
      <protection locked="0"/>
    </xf>
    <xf numFmtId="0" fontId="6" fillId="5" borderId="41" xfId="0" applyFont="1" applyFill="1" applyBorder="1" applyAlignment="1" applyProtection="1">
      <alignment horizontal="center" vertical="center"/>
      <protection locked="0"/>
    </xf>
    <xf numFmtId="0" fontId="31" fillId="0" borderId="37" xfId="0" applyFont="1" applyBorder="1" applyAlignment="1" applyProtection="1">
      <alignment horizontal="left" vertical="center"/>
    </xf>
    <xf numFmtId="0" fontId="31" fillId="0" borderId="38" xfId="0" applyFont="1" applyBorder="1" applyAlignment="1" applyProtection="1">
      <alignment horizontal="left" vertical="center"/>
    </xf>
    <xf numFmtId="0" fontId="0" fillId="0" borderId="0" xfId="0" applyFont="1" applyBorder="1" applyAlignment="1">
      <alignment horizontal="center" vertical="center" wrapText="1"/>
    </xf>
    <xf numFmtId="0" fontId="35" fillId="12" borderId="20" xfId="0" applyFont="1" applyFill="1" applyBorder="1" applyAlignment="1" applyProtection="1">
      <alignment horizontal="center" vertical="center"/>
    </xf>
    <xf numFmtId="0" fontId="35" fillId="12" borderId="21" xfId="0" applyFont="1" applyFill="1" applyBorder="1" applyAlignment="1" applyProtection="1">
      <alignment horizontal="center" vertical="center"/>
    </xf>
    <xf numFmtId="0" fontId="35" fillId="12" borderId="25" xfId="0" applyFont="1" applyFill="1" applyBorder="1" applyAlignment="1" applyProtection="1">
      <alignment horizontal="center" vertical="center"/>
    </xf>
    <xf numFmtId="0" fontId="15" fillId="11" borderId="4" xfId="0" applyFont="1" applyFill="1" applyBorder="1" applyAlignment="1" applyProtection="1">
      <alignment horizontal="center" vertical="center"/>
    </xf>
    <xf numFmtId="0" fontId="15" fillId="11" borderId="5" xfId="0" applyFont="1" applyFill="1" applyBorder="1" applyAlignment="1" applyProtection="1">
      <alignment horizontal="center" vertical="center"/>
    </xf>
    <xf numFmtId="0" fontId="15" fillId="11" borderId="6" xfId="0" applyFont="1" applyFill="1" applyBorder="1" applyAlignment="1" applyProtection="1">
      <alignment horizontal="center" vertical="center"/>
    </xf>
    <xf numFmtId="0" fontId="17" fillId="5" borderId="25" xfId="0" applyFont="1" applyFill="1" applyBorder="1" applyAlignment="1" applyProtection="1">
      <alignment horizontal="center" vertical="center"/>
      <protection locked="0"/>
    </xf>
    <xf numFmtId="0" fontId="17" fillId="5" borderId="26" xfId="0" applyFont="1" applyFill="1" applyBorder="1" applyAlignment="1" applyProtection="1">
      <alignment horizontal="center" vertical="center"/>
      <protection locked="0"/>
    </xf>
    <xf numFmtId="0" fontId="17" fillId="5" borderId="53" xfId="0" applyFont="1" applyFill="1" applyBorder="1" applyAlignment="1" applyProtection="1">
      <alignment horizontal="center" vertical="center"/>
      <protection locked="0"/>
    </xf>
    <xf numFmtId="0" fontId="17" fillId="5" borderId="49" xfId="0" applyFont="1" applyFill="1" applyBorder="1" applyAlignment="1" applyProtection="1">
      <alignment horizontal="center" vertical="center"/>
      <protection locked="0"/>
    </xf>
    <xf numFmtId="0" fontId="16" fillId="0" borderId="30" xfId="0" applyFont="1" applyFill="1" applyBorder="1" applyAlignment="1" applyProtection="1">
      <alignment horizontal="center"/>
    </xf>
    <xf numFmtId="0" fontId="16" fillId="0" borderId="48" xfId="0" applyFont="1" applyFill="1" applyBorder="1" applyAlignment="1" applyProtection="1">
      <alignment horizontal="center"/>
    </xf>
    <xf numFmtId="0" fontId="16" fillId="0" borderId="18" xfId="0" applyFont="1" applyFill="1" applyBorder="1" applyAlignment="1" applyProtection="1">
      <alignment horizontal="center"/>
    </xf>
    <xf numFmtId="0" fontId="20" fillId="0" borderId="44" xfId="0" applyFont="1" applyFill="1" applyBorder="1" applyAlignment="1" applyProtection="1">
      <alignment horizontal="center" vertical="center"/>
    </xf>
    <xf numFmtId="0" fontId="41" fillId="0" borderId="0" xfId="2" applyFont="1" applyFill="1" applyBorder="1" applyAlignment="1" applyProtection="1">
      <alignment horizontal="right" vertical="center"/>
    </xf>
    <xf numFmtId="0" fontId="3" fillId="0" borderId="0" xfId="0" applyFont="1" applyFill="1" applyAlignment="1" applyProtection="1">
      <alignment horizontal="center"/>
    </xf>
    <xf numFmtId="0" fontId="15" fillId="11" borderId="1" xfId="0" applyFont="1" applyFill="1" applyBorder="1" applyAlignment="1" applyProtection="1">
      <alignment horizontal="center" vertical="center"/>
    </xf>
    <xf numFmtId="0" fontId="15" fillId="11" borderId="24" xfId="0" applyFont="1" applyFill="1" applyBorder="1" applyAlignment="1" applyProtection="1">
      <alignment horizontal="center" vertical="center"/>
    </xf>
    <xf numFmtId="0" fontId="15" fillId="11" borderId="2" xfId="0" applyFont="1" applyFill="1" applyBorder="1" applyAlignment="1" applyProtection="1">
      <alignment horizontal="center" vertical="center"/>
    </xf>
    <xf numFmtId="172" fontId="17" fillId="5" borderId="4" xfId="0" applyNumberFormat="1" applyFont="1" applyFill="1" applyBorder="1" applyAlignment="1" applyProtection="1">
      <alignment horizontal="center" vertical="center"/>
      <protection locked="0"/>
    </xf>
    <xf numFmtId="172" fontId="17" fillId="5" borderId="61" xfId="0" applyNumberFormat="1" applyFont="1" applyFill="1" applyBorder="1" applyAlignment="1" applyProtection="1">
      <alignment horizontal="center" vertical="center"/>
      <protection locked="0"/>
    </xf>
    <xf numFmtId="172" fontId="17" fillId="5" borderId="8" xfId="0" applyNumberFormat="1" applyFont="1" applyFill="1" applyBorder="1" applyAlignment="1" applyProtection="1">
      <alignment horizontal="center" vertical="center"/>
      <protection locked="0"/>
    </xf>
    <xf numFmtId="172" fontId="17" fillId="5" borderId="60" xfId="0" applyNumberFormat="1" applyFont="1" applyFill="1" applyBorder="1" applyAlignment="1" applyProtection="1">
      <alignment horizontal="center" vertical="center"/>
      <protection locked="0"/>
    </xf>
    <xf numFmtId="0" fontId="17" fillId="6" borderId="20" xfId="0" applyFont="1" applyFill="1" applyBorder="1" applyAlignment="1" applyProtection="1">
      <alignment horizontal="center" vertical="center"/>
    </xf>
    <xf numFmtId="0" fontId="17" fillId="6" borderId="21" xfId="0" applyFont="1" applyFill="1" applyBorder="1" applyAlignment="1" applyProtection="1">
      <alignment horizontal="center" vertical="center"/>
    </xf>
    <xf numFmtId="0" fontId="17" fillId="6" borderId="16" xfId="0" applyFont="1" applyFill="1" applyBorder="1" applyAlignment="1" applyProtection="1">
      <alignment horizontal="center" vertical="center"/>
    </xf>
    <xf numFmtId="0" fontId="17" fillId="6" borderId="10" xfId="0" applyFont="1" applyFill="1" applyBorder="1" applyAlignment="1" applyProtection="1">
      <alignment horizontal="center" vertical="center"/>
    </xf>
    <xf numFmtId="172" fontId="17" fillId="6" borderId="4" xfId="0" applyNumberFormat="1" applyFont="1" applyFill="1" applyBorder="1" applyAlignment="1" applyProtection="1">
      <alignment horizontal="center" vertical="center"/>
    </xf>
    <xf numFmtId="172" fontId="17" fillId="6" borderId="61" xfId="0" applyNumberFormat="1" applyFont="1" applyFill="1" applyBorder="1" applyAlignment="1" applyProtection="1">
      <alignment horizontal="center" vertical="center"/>
    </xf>
    <xf numFmtId="172" fontId="17" fillId="6" borderId="8" xfId="0" applyNumberFormat="1" applyFont="1" applyFill="1" applyBorder="1" applyAlignment="1" applyProtection="1">
      <alignment horizontal="center" vertical="center"/>
    </xf>
    <xf numFmtId="172" fontId="17" fillId="6" borderId="60" xfId="0" applyNumberFormat="1" applyFont="1" applyFill="1" applyBorder="1" applyAlignment="1" applyProtection="1">
      <alignment horizontal="center" vertical="center"/>
    </xf>
    <xf numFmtId="0" fontId="17" fillId="5" borderId="20" xfId="0" applyNumberFormat="1" applyFont="1" applyFill="1" applyBorder="1" applyAlignment="1" applyProtection="1">
      <alignment horizontal="center" vertical="center"/>
      <protection locked="0"/>
    </xf>
    <xf numFmtId="0" fontId="17" fillId="5" borderId="21" xfId="0" applyNumberFormat="1" applyFont="1" applyFill="1" applyBorder="1" applyAlignment="1" applyProtection="1">
      <alignment horizontal="center" vertical="center"/>
      <protection locked="0"/>
    </xf>
    <xf numFmtId="0" fontId="12" fillId="0" borderId="32" xfId="1" applyFont="1" applyFill="1" applyBorder="1" applyAlignment="1" applyProtection="1">
      <alignment horizontal="center"/>
    </xf>
    <xf numFmtId="0" fontId="24" fillId="0" borderId="0" xfId="0" applyFont="1" applyFill="1" applyBorder="1" applyAlignment="1" applyProtection="1">
      <alignment horizontal="center"/>
    </xf>
    <xf numFmtId="0" fontId="8" fillId="11" borderId="43" xfId="0" applyFont="1" applyFill="1" applyBorder="1" applyAlignment="1" applyProtection="1">
      <alignment horizontal="center" vertical="center"/>
    </xf>
    <xf numFmtId="0" fontId="8" fillId="11" borderId="55" xfId="0" applyFont="1" applyFill="1" applyBorder="1" applyAlignment="1" applyProtection="1">
      <alignment horizontal="center" vertical="center"/>
    </xf>
    <xf numFmtId="0" fontId="8" fillId="11" borderId="35" xfId="0" applyFont="1" applyFill="1" applyBorder="1" applyAlignment="1" applyProtection="1">
      <alignment horizontal="center" vertical="center"/>
    </xf>
    <xf numFmtId="0" fontId="16" fillId="0" borderId="0" xfId="0" quotePrefix="1" applyFont="1" applyAlignment="1" applyProtection="1">
      <alignment horizontal="left" vertical="center" wrapText="1"/>
    </xf>
    <xf numFmtId="0" fontId="8" fillId="8" borderId="1" xfId="0" applyFont="1" applyFill="1" applyBorder="1" applyAlignment="1" applyProtection="1">
      <alignment horizontal="center" vertical="center" wrapText="1"/>
    </xf>
    <xf numFmtId="0" fontId="8" fillId="8" borderId="24" xfId="0" applyFont="1" applyFill="1" applyBorder="1" applyAlignment="1" applyProtection="1">
      <alignment horizontal="center" vertical="center" wrapText="1"/>
    </xf>
    <xf numFmtId="0" fontId="8" fillId="8" borderId="2" xfId="0" applyFont="1" applyFill="1" applyBorder="1" applyAlignment="1" applyProtection="1">
      <alignment horizontal="center" vertical="center" wrapText="1"/>
    </xf>
    <xf numFmtId="0" fontId="6" fillId="4" borderId="64" xfId="0" applyFont="1" applyFill="1" applyBorder="1" applyAlignment="1" applyProtection="1">
      <alignment horizontal="center" vertical="center" wrapText="1"/>
    </xf>
    <xf numFmtId="0" fontId="6" fillId="4" borderId="65" xfId="0" applyFont="1" applyFill="1" applyBorder="1" applyAlignment="1" applyProtection="1">
      <alignment horizontal="center" vertical="center" wrapText="1"/>
    </xf>
    <xf numFmtId="0" fontId="6" fillId="4" borderId="46" xfId="0" applyFont="1" applyFill="1" applyBorder="1" applyAlignment="1" applyProtection="1">
      <alignment horizontal="center" vertical="center" wrapText="1"/>
    </xf>
    <xf numFmtId="0" fontId="6" fillId="5" borderId="51" xfId="0" applyNumberFormat="1" applyFont="1" applyFill="1" applyBorder="1" applyAlignment="1" applyProtection="1">
      <alignment horizontal="center" vertical="center"/>
      <protection locked="0"/>
    </xf>
    <xf numFmtId="0" fontId="6" fillId="5" borderId="65" xfId="0" applyNumberFormat="1" applyFont="1" applyFill="1" applyBorder="1" applyAlignment="1" applyProtection="1">
      <alignment horizontal="center" vertical="center"/>
      <protection locked="0"/>
    </xf>
    <xf numFmtId="0" fontId="6" fillId="5" borderId="67" xfId="0" applyNumberFormat="1" applyFont="1" applyFill="1" applyBorder="1" applyAlignment="1" applyProtection="1">
      <alignment horizontal="center" vertical="center"/>
      <protection locked="0"/>
    </xf>
    <xf numFmtId="0" fontId="6" fillId="4" borderId="30" xfId="0" applyFont="1" applyFill="1" applyBorder="1" applyAlignment="1" applyProtection="1">
      <alignment horizontal="center" vertical="center" wrapText="1"/>
    </xf>
    <xf numFmtId="0" fontId="6" fillId="4" borderId="48" xfId="0" applyFont="1" applyFill="1" applyBorder="1" applyAlignment="1" applyProtection="1">
      <alignment horizontal="center" vertical="center" wrapText="1"/>
    </xf>
    <xf numFmtId="0" fontId="6" fillId="4" borderId="47" xfId="0" applyFont="1" applyFill="1" applyBorder="1" applyAlignment="1" applyProtection="1">
      <alignment horizontal="center" vertical="center" wrapText="1"/>
    </xf>
    <xf numFmtId="0" fontId="6" fillId="5" borderId="17" xfId="0" applyNumberFormat="1" applyFont="1" applyFill="1" applyBorder="1" applyAlignment="1" applyProtection="1">
      <alignment horizontal="center" vertical="center"/>
      <protection locked="0"/>
    </xf>
    <xf numFmtId="0" fontId="6" fillId="5" borderId="48" xfId="0" applyNumberFormat="1" applyFont="1" applyFill="1" applyBorder="1" applyAlignment="1" applyProtection="1">
      <alignment horizontal="center" vertical="center"/>
      <protection locked="0"/>
    </xf>
    <xf numFmtId="0" fontId="6" fillId="5" borderId="18" xfId="0" applyNumberFormat="1" applyFont="1" applyFill="1" applyBorder="1" applyAlignment="1" applyProtection="1">
      <alignment horizontal="center" vertical="center"/>
      <protection locked="0"/>
    </xf>
    <xf numFmtId="0" fontId="8" fillId="8" borderId="13" xfId="0" applyFont="1" applyFill="1" applyBorder="1" applyAlignment="1" applyProtection="1">
      <alignment horizontal="center" vertical="center" wrapText="1"/>
    </xf>
    <xf numFmtId="0" fontId="8" fillId="8" borderId="15" xfId="0" applyFont="1" applyFill="1" applyBorder="1" applyAlignment="1" applyProtection="1">
      <alignment horizontal="center" vertical="center" wrapText="1"/>
    </xf>
    <xf numFmtId="0" fontId="6" fillId="4" borderId="29" xfId="0" applyFont="1" applyFill="1" applyBorder="1" applyAlignment="1" applyProtection="1">
      <alignment horizontal="center" vertical="center"/>
    </xf>
    <xf numFmtId="0" fontId="6" fillId="4" borderId="72" xfId="0" applyFont="1" applyFill="1" applyBorder="1" applyAlignment="1" applyProtection="1">
      <alignment horizontal="center" vertical="center"/>
    </xf>
    <xf numFmtId="0" fontId="6" fillId="4" borderId="73" xfId="0" applyFont="1" applyFill="1" applyBorder="1" applyAlignment="1" applyProtection="1">
      <alignment horizontal="center" vertical="center"/>
    </xf>
    <xf numFmtId="0" fontId="6" fillId="4" borderId="42" xfId="0" applyFont="1" applyFill="1" applyBorder="1" applyAlignment="1" applyProtection="1">
      <alignment horizontal="center" vertical="center"/>
    </xf>
    <xf numFmtId="0" fontId="6" fillId="4" borderId="23" xfId="0" applyFont="1" applyFill="1" applyBorder="1" applyAlignment="1" applyProtection="1">
      <alignment horizontal="center" vertical="center"/>
    </xf>
    <xf numFmtId="0" fontId="8" fillId="8" borderId="13" xfId="0" applyFont="1" applyFill="1" applyBorder="1" applyAlignment="1" applyProtection="1">
      <alignment horizontal="center" vertical="center"/>
    </xf>
    <xf numFmtId="0" fontId="8" fillId="8" borderId="15" xfId="0" applyFont="1" applyFill="1" applyBorder="1" applyAlignment="1" applyProtection="1">
      <alignment horizontal="center" vertical="center"/>
    </xf>
    <xf numFmtId="0" fontId="35" fillId="0" borderId="42" xfId="0" applyFont="1" applyBorder="1" applyAlignment="1" applyProtection="1">
      <alignment horizontal="center" vertical="center"/>
    </xf>
    <xf numFmtId="0" fontId="35" fillId="0" borderId="50" xfId="0" applyFont="1" applyBorder="1" applyAlignment="1" applyProtection="1">
      <alignment horizontal="center" vertical="center"/>
    </xf>
    <xf numFmtId="0" fontId="6" fillId="4" borderId="64" xfId="0" quotePrefix="1" applyFont="1" applyFill="1" applyBorder="1" applyAlignment="1" applyProtection="1">
      <alignment horizontal="center" vertical="center"/>
    </xf>
    <xf numFmtId="0" fontId="6" fillId="4" borderId="65" xfId="0" quotePrefix="1" applyFont="1" applyFill="1" applyBorder="1" applyAlignment="1" applyProtection="1">
      <alignment horizontal="center" vertical="center"/>
    </xf>
    <xf numFmtId="0" fontId="6" fillId="4" borderId="46" xfId="0" quotePrefix="1" applyFont="1" applyFill="1" applyBorder="1" applyAlignment="1" applyProtection="1">
      <alignment horizontal="center" vertical="center"/>
    </xf>
    <xf numFmtId="0" fontId="6" fillId="4" borderId="30" xfId="0" applyFont="1" applyFill="1" applyBorder="1" applyAlignment="1" applyProtection="1">
      <alignment horizontal="center" vertical="center"/>
    </xf>
    <xf numFmtId="0" fontId="6" fillId="4" borderId="48" xfId="0" applyFont="1" applyFill="1" applyBorder="1" applyAlignment="1" applyProtection="1">
      <alignment horizontal="center" vertical="center"/>
    </xf>
    <xf numFmtId="0" fontId="6" fillId="4" borderId="47" xfId="0" applyFont="1" applyFill="1" applyBorder="1" applyAlignment="1" applyProtection="1">
      <alignment horizontal="center" vertical="center"/>
    </xf>
    <xf numFmtId="2" fontId="6" fillId="6" borderId="65" xfId="0" applyNumberFormat="1" applyFont="1" applyFill="1" applyBorder="1" applyAlignment="1" applyProtection="1">
      <alignment horizontal="center" vertical="center"/>
    </xf>
    <xf numFmtId="2" fontId="6" fillId="6" borderId="67" xfId="0" applyNumberFormat="1" applyFont="1" applyFill="1" applyBorder="1" applyAlignment="1" applyProtection="1">
      <alignment horizontal="center" vertical="center"/>
    </xf>
    <xf numFmtId="2" fontId="6" fillId="6" borderId="48" xfId="0" applyNumberFormat="1" applyFont="1" applyFill="1" applyBorder="1" applyAlignment="1" applyProtection="1">
      <alignment horizontal="center" vertical="center"/>
    </xf>
    <xf numFmtId="2" fontId="6" fillId="6" borderId="18" xfId="0" applyNumberFormat="1" applyFont="1" applyFill="1" applyBorder="1" applyAlignment="1" applyProtection="1">
      <alignment horizontal="center" vertical="center"/>
    </xf>
    <xf numFmtId="0" fontId="6" fillId="5" borderId="51" xfId="0" applyFont="1" applyFill="1" applyBorder="1" applyAlignment="1" applyProtection="1">
      <alignment horizontal="center"/>
      <protection locked="0"/>
    </xf>
    <xf numFmtId="0" fontId="6" fillId="5" borderId="65" xfId="0" applyFont="1" applyFill="1" applyBorder="1" applyAlignment="1" applyProtection="1">
      <alignment horizontal="center"/>
      <protection locked="0"/>
    </xf>
    <xf numFmtId="0" fontId="6" fillId="5" borderId="67" xfId="0" applyFont="1" applyFill="1" applyBorder="1" applyAlignment="1" applyProtection="1">
      <alignment horizontal="center"/>
      <protection locked="0"/>
    </xf>
    <xf numFmtId="169" fontId="6" fillId="6" borderId="70" xfId="0" applyNumberFormat="1" applyFont="1" applyFill="1" applyBorder="1" applyAlignment="1" applyProtection="1">
      <alignment horizontal="center" vertical="center"/>
    </xf>
    <xf numFmtId="169" fontId="6" fillId="6" borderId="56" xfId="0" applyNumberFormat="1" applyFont="1" applyFill="1" applyBorder="1" applyAlignment="1" applyProtection="1">
      <alignment horizontal="center" vertical="center"/>
    </xf>
    <xf numFmtId="169" fontId="6" fillId="6" borderId="59" xfId="0" applyNumberFormat="1" applyFont="1" applyFill="1" applyBorder="1" applyAlignment="1" applyProtection="1">
      <alignment horizontal="center" vertical="center"/>
    </xf>
    <xf numFmtId="169" fontId="6" fillId="6" borderId="82" xfId="0" applyNumberFormat="1" applyFont="1" applyFill="1" applyBorder="1" applyAlignment="1" applyProtection="1">
      <alignment horizontal="center" vertical="center"/>
    </xf>
    <xf numFmtId="169" fontId="6" fillId="6" borderId="9" xfId="0" applyNumberFormat="1" applyFont="1" applyFill="1" applyBorder="1" applyAlignment="1" applyProtection="1">
      <alignment horizontal="center" vertical="center"/>
    </xf>
    <xf numFmtId="169" fontId="6" fillId="6" borderId="11" xfId="0" applyNumberFormat="1" applyFont="1" applyFill="1" applyBorder="1" applyAlignment="1" applyProtection="1">
      <alignment horizontal="center" vertical="center"/>
    </xf>
    <xf numFmtId="0" fontId="6" fillId="0" borderId="0" xfId="0" applyFont="1" applyFill="1" applyBorder="1" applyAlignment="1" applyProtection="1">
      <alignment horizontal="center"/>
    </xf>
    <xf numFmtId="0" fontId="8" fillId="11" borderId="1" xfId="0" applyFont="1" applyFill="1" applyBorder="1" applyAlignment="1" applyProtection="1">
      <alignment horizontal="center" vertical="center" wrapText="1"/>
    </xf>
    <xf numFmtId="0" fontId="8" fillId="11" borderId="24" xfId="0" applyFont="1" applyFill="1" applyBorder="1" applyAlignment="1" applyProtection="1">
      <alignment horizontal="center" vertical="center" wrapText="1"/>
    </xf>
    <xf numFmtId="0" fontId="8" fillId="11" borderId="2" xfId="0" applyFont="1" applyFill="1" applyBorder="1" applyAlignment="1" applyProtection="1">
      <alignment horizontal="center" vertical="center" wrapText="1"/>
    </xf>
    <xf numFmtId="0" fontId="6" fillId="4" borderId="43" xfId="0" applyFont="1" applyFill="1" applyBorder="1" applyAlignment="1" applyProtection="1">
      <alignment horizontal="center" vertical="center"/>
    </xf>
    <xf numFmtId="0" fontId="6" fillId="4" borderId="55" xfId="0" applyFont="1" applyFill="1" applyBorder="1" applyAlignment="1" applyProtection="1">
      <alignment horizontal="center" vertical="center"/>
    </xf>
    <xf numFmtId="0" fontId="6" fillId="4" borderId="29" xfId="0" applyFont="1" applyFill="1" applyBorder="1" applyAlignment="1" applyProtection="1">
      <alignment horizontal="center" vertical="center" wrapText="1"/>
    </xf>
    <xf numFmtId="0" fontId="6" fillId="4" borderId="72" xfId="0" applyFont="1" applyFill="1" applyBorder="1" applyAlignment="1" applyProtection="1">
      <alignment horizontal="center" vertical="center" wrapText="1"/>
    </xf>
    <xf numFmtId="0" fontId="6" fillId="4" borderId="73" xfId="0" applyFont="1" applyFill="1" applyBorder="1" applyAlignment="1" applyProtection="1">
      <alignment horizontal="center" vertical="center" wrapText="1"/>
    </xf>
    <xf numFmtId="0" fontId="8" fillId="11" borderId="1" xfId="0" applyFont="1" applyFill="1" applyBorder="1" applyAlignment="1" applyProtection="1">
      <alignment horizontal="center" vertical="center"/>
    </xf>
    <xf numFmtId="0" fontId="8" fillId="11" borderId="24" xfId="0" applyFont="1" applyFill="1" applyBorder="1" applyAlignment="1" applyProtection="1">
      <alignment horizontal="center" vertical="center"/>
    </xf>
    <xf numFmtId="0" fontId="8" fillId="11" borderId="2" xfId="0" applyFont="1" applyFill="1" applyBorder="1" applyAlignment="1" applyProtection="1">
      <alignment horizontal="center" vertical="center"/>
    </xf>
    <xf numFmtId="0" fontId="6" fillId="4" borderId="29" xfId="0" applyFont="1" applyFill="1" applyBorder="1" applyAlignment="1" applyProtection="1">
      <alignment horizontal="center" wrapText="1"/>
    </xf>
    <xf numFmtId="0" fontId="6" fillId="4" borderId="72" xfId="0" applyFont="1" applyFill="1" applyBorder="1" applyAlignment="1" applyProtection="1">
      <alignment horizontal="center" wrapText="1"/>
    </xf>
    <xf numFmtId="0" fontId="6" fillId="4" borderId="73" xfId="0" applyFont="1" applyFill="1" applyBorder="1" applyAlignment="1" applyProtection="1">
      <alignment horizontal="center" wrapText="1"/>
    </xf>
    <xf numFmtId="0" fontId="6" fillId="4" borderId="64" xfId="0" applyFont="1" applyFill="1" applyBorder="1" applyAlignment="1" applyProtection="1">
      <alignment horizontal="center" wrapText="1"/>
    </xf>
    <xf numFmtId="0" fontId="6" fillId="4" borderId="65" xfId="0" applyFont="1" applyFill="1" applyBorder="1" applyAlignment="1" applyProtection="1">
      <alignment horizontal="center" wrapText="1"/>
    </xf>
    <xf numFmtId="0" fontId="6" fillId="4" borderId="46" xfId="0" applyFont="1" applyFill="1" applyBorder="1" applyAlignment="1" applyProtection="1">
      <alignment horizontal="center" wrapText="1"/>
    </xf>
    <xf numFmtId="0" fontId="6" fillId="4" borderId="58" xfId="0" applyFont="1" applyFill="1" applyBorder="1" applyAlignment="1" applyProtection="1">
      <alignment horizontal="center"/>
    </xf>
    <xf numFmtId="0" fontId="6" fillId="4" borderId="56" xfId="0" applyFont="1" applyFill="1" applyBorder="1" applyAlignment="1" applyProtection="1">
      <alignment horizontal="center"/>
    </xf>
    <xf numFmtId="0" fontId="6" fillId="4" borderId="57" xfId="0" applyFont="1" applyFill="1" applyBorder="1" applyAlignment="1" applyProtection="1">
      <alignment horizontal="center"/>
    </xf>
    <xf numFmtId="0" fontId="6" fillId="4" borderId="8" xfId="0" applyFont="1" applyFill="1" applyBorder="1" applyAlignment="1" applyProtection="1">
      <alignment horizontal="center" wrapText="1"/>
    </xf>
    <xf numFmtId="0" fontId="6" fillId="4" borderId="9" xfId="0" applyFont="1" applyFill="1" applyBorder="1" applyAlignment="1" applyProtection="1">
      <alignment horizontal="center" wrapText="1"/>
    </xf>
    <xf numFmtId="0" fontId="6" fillId="4" borderId="60" xfId="0" applyFont="1" applyFill="1" applyBorder="1" applyAlignment="1" applyProtection="1">
      <alignment horizontal="center" wrapText="1"/>
    </xf>
    <xf numFmtId="0" fontId="6" fillId="5" borderId="22" xfId="0" applyFont="1" applyFill="1" applyBorder="1" applyAlignment="1" applyProtection="1">
      <alignment horizontal="center"/>
      <protection locked="0"/>
    </xf>
    <xf numFmtId="0" fontId="6" fillId="5" borderId="72" xfId="0" applyFont="1" applyFill="1" applyBorder="1" applyAlignment="1" applyProtection="1">
      <alignment horizontal="center"/>
      <protection locked="0"/>
    </xf>
    <xf numFmtId="0" fontId="6" fillId="5" borderId="66" xfId="0" applyFont="1" applyFill="1" applyBorder="1" applyAlignment="1" applyProtection="1">
      <alignment horizontal="center"/>
      <protection locked="0"/>
    </xf>
    <xf numFmtId="0" fontId="6" fillId="0" borderId="9" xfId="0" applyFont="1" applyBorder="1" applyAlignment="1" applyProtection="1">
      <alignment horizontal="center"/>
    </xf>
    <xf numFmtId="175" fontId="6" fillId="5" borderId="55" xfId="0" applyNumberFormat="1" applyFont="1" applyFill="1" applyBorder="1" applyAlignment="1" applyProtection="1">
      <alignment horizontal="center" vertical="center"/>
      <protection locked="0"/>
    </xf>
    <xf numFmtId="175" fontId="6" fillId="5" borderId="35" xfId="0" applyNumberFormat="1" applyFont="1" applyFill="1" applyBorder="1" applyAlignment="1" applyProtection="1">
      <alignment horizontal="center" vertical="center"/>
      <protection locked="0"/>
    </xf>
    <xf numFmtId="0" fontId="6" fillId="5" borderId="22" xfId="0" applyNumberFormat="1" applyFont="1" applyFill="1" applyBorder="1" applyAlignment="1" applyProtection="1">
      <alignment horizontal="center" vertical="center"/>
      <protection locked="0"/>
    </xf>
    <xf numFmtId="0" fontId="6" fillId="5" borderId="72" xfId="0" applyNumberFormat="1" applyFont="1" applyFill="1" applyBorder="1" applyAlignment="1" applyProtection="1">
      <alignment horizontal="center" vertical="center"/>
      <protection locked="0"/>
    </xf>
    <xf numFmtId="0" fontId="6" fillId="5" borderId="66" xfId="0" applyNumberFormat="1" applyFont="1" applyFill="1" applyBorder="1" applyAlignment="1" applyProtection="1">
      <alignment horizontal="center" vertical="center"/>
      <protection locked="0"/>
    </xf>
    <xf numFmtId="0" fontId="8" fillId="8" borderId="1" xfId="0" applyFont="1" applyFill="1" applyBorder="1" applyAlignment="1" applyProtection="1">
      <alignment horizontal="center"/>
    </xf>
    <xf numFmtId="0" fontId="8" fillId="8" borderId="24" xfId="0" applyFont="1" applyFill="1" applyBorder="1" applyAlignment="1" applyProtection="1">
      <alignment horizontal="center"/>
    </xf>
    <xf numFmtId="0" fontId="8" fillId="8" borderId="2" xfId="0" applyFont="1" applyFill="1" applyBorder="1" applyAlignment="1" applyProtection="1">
      <alignment horizontal="center"/>
    </xf>
    <xf numFmtId="0" fontId="6" fillId="0" borderId="0" xfId="0" applyFont="1" applyFill="1" applyAlignment="1" applyProtection="1">
      <alignment horizontal="center"/>
    </xf>
    <xf numFmtId="0" fontId="12" fillId="4" borderId="32" xfId="1" applyFont="1" applyFill="1" applyBorder="1" applyAlignment="1" applyProtection="1">
      <alignment horizontal="center"/>
    </xf>
    <xf numFmtId="0" fontId="35" fillId="8" borderId="1" xfId="0" applyFont="1" applyFill="1" applyBorder="1" applyAlignment="1" applyProtection="1">
      <alignment horizontal="center"/>
    </xf>
    <xf numFmtId="0" fontId="35" fillId="8" borderId="24" xfId="0" applyFont="1" applyFill="1" applyBorder="1" applyAlignment="1" applyProtection="1">
      <alignment horizontal="center"/>
    </xf>
    <xf numFmtId="0" fontId="35" fillId="8" borderId="2" xfId="0" applyFont="1" applyFill="1" applyBorder="1" applyAlignment="1" applyProtection="1">
      <alignment horizontal="center"/>
    </xf>
    <xf numFmtId="0" fontId="16" fillId="0" borderId="5" xfId="0" applyFont="1" applyBorder="1" applyAlignment="1" applyProtection="1">
      <alignment horizontal="left" vertical="center" wrapText="1"/>
    </xf>
    <xf numFmtId="0" fontId="16" fillId="0" borderId="0" xfId="0" applyFont="1" applyAlignment="1" applyProtection="1">
      <alignment horizontal="left" vertical="center" wrapText="1"/>
    </xf>
    <xf numFmtId="0" fontId="8" fillId="8" borderId="44" xfId="0" applyFont="1" applyFill="1" applyBorder="1" applyAlignment="1" applyProtection="1">
      <alignment horizontal="center" vertical="center"/>
    </xf>
    <xf numFmtId="0" fontId="8" fillId="7" borderId="20" xfId="0" applyFont="1" applyFill="1" applyBorder="1" applyAlignment="1" applyProtection="1">
      <alignment horizontal="center"/>
    </xf>
    <xf numFmtId="0" fontId="8" fillId="7" borderId="25" xfId="0" applyFont="1" applyFill="1" applyBorder="1" applyAlignment="1" applyProtection="1">
      <alignment horizontal="center"/>
    </xf>
    <xf numFmtId="0" fontId="16" fillId="0" borderId="0" xfId="0" applyFont="1" applyBorder="1" applyAlignment="1" applyProtection="1">
      <alignment horizontal="left" vertical="top" wrapText="1"/>
    </xf>
    <xf numFmtId="0" fontId="6" fillId="0" borderId="5" xfId="0" applyFont="1" applyBorder="1" applyAlignment="1">
      <alignment horizontal="center" vertical="center"/>
    </xf>
    <xf numFmtId="0" fontId="8" fillId="8" borderId="4" xfId="0" applyFont="1" applyFill="1" applyBorder="1" applyAlignment="1" applyProtection="1">
      <alignment horizontal="center" vertical="center" wrapText="1"/>
    </xf>
    <xf numFmtId="0" fontId="8" fillId="8" borderId="5" xfId="0" applyFont="1" applyFill="1" applyBorder="1" applyAlignment="1" applyProtection="1">
      <alignment horizontal="center" vertical="center" wrapText="1"/>
    </xf>
    <xf numFmtId="0" fontId="8" fillId="8" borderId="6" xfId="0" applyFont="1" applyFill="1" applyBorder="1" applyAlignment="1" applyProtection="1">
      <alignment horizontal="center" vertical="center" wrapText="1"/>
    </xf>
    <xf numFmtId="0" fontId="6" fillId="0" borderId="54" xfId="0" applyFont="1" applyBorder="1" applyAlignment="1" applyProtection="1">
      <alignment horizontal="center"/>
    </xf>
    <xf numFmtId="0" fontId="6" fillId="0" borderId="0" xfId="0" applyFont="1" applyBorder="1" applyAlignment="1" applyProtection="1">
      <alignment horizontal="center"/>
    </xf>
    <xf numFmtId="0" fontId="6" fillId="0" borderId="12" xfId="0" applyFont="1" applyBorder="1" applyAlignment="1" applyProtection="1">
      <alignment horizontal="center"/>
    </xf>
    <xf numFmtId="0" fontId="6" fillId="0" borderId="8" xfId="0" applyFont="1" applyBorder="1" applyAlignment="1" applyProtection="1">
      <alignment horizontal="center"/>
    </xf>
    <xf numFmtId="0" fontId="6" fillId="0" borderId="11" xfId="0" applyFont="1" applyBorder="1" applyAlignment="1" applyProtection="1">
      <alignment horizontal="center"/>
    </xf>
    <xf numFmtId="1" fontId="16" fillId="16" borderId="1" xfId="0" applyNumberFormat="1" applyFont="1" applyFill="1" applyBorder="1" applyAlignment="1" applyProtection="1">
      <alignment horizontal="center" vertical="center"/>
    </xf>
    <xf numFmtId="1" fontId="16" fillId="16" borderId="24" xfId="0" applyNumberFormat="1" applyFont="1" applyFill="1" applyBorder="1" applyAlignment="1" applyProtection="1">
      <alignment horizontal="center" vertical="center"/>
    </xf>
    <xf numFmtId="0" fontId="11" fillId="8" borderId="1" xfId="0" applyFont="1" applyFill="1" applyBorder="1" applyAlignment="1" applyProtection="1">
      <alignment horizontal="center"/>
    </xf>
    <xf numFmtId="0" fontId="11" fillId="8" borderId="24" xfId="0" applyFont="1" applyFill="1" applyBorder="1" applyAlignment="1" applyProtection="1">
      <alignment horizontal="center"/>
    </xf>
    <xf numFmtId="0" fontId="11" fillId="8" borderId="2" xfId="0" applyFont="1" applyFill="1" applyBorder="1" applyAlignment="1" applyProtection="1">
      <alignment horizontal="center"/>
    </xf>
    <xf numFmtId="0" fontId="6" fillId="0" borderId="4" xfId="0" applyFont="1" applyBorder="1" applyAlignment="1" applyProtection="1">
      <alignment horizontal="center"/>
    </xf>
    <xf numFmtId="0" fontId="6" fillId="0" borderId="5" xfId="0" applyFont="1" applyBorder="1" applyAlignment="1" applyProtection="1">
      <alignment horizontal="center"/>
    </xf>
    <xf numFmtId="0" fontId="6" fillId="0" borderId="6" xfId="0" applyFont="1" applyBorder="1" applyAlignment="1" applyProtection="1">
      <alignment horizontal="center"/>
    </xf>
    <xf numFmtId="0" fontId="15" fillId="7" borderId="50" xfId="0" applyFont="1" applyFill="1" applyBorder="1" applyAlignment="1" applyProtection="1">
      <alignment horizontal="center" vertical="center"/>
    </xf>
    <xf numFmtId="0" fontId="15" fillId="7" borderId="85" xfId="0" applyFont="1" applyFill="1" applyBorder="1" applyAlignment="1" applyProtection="1">
      <alignment horizontal="center" vertical="center"/>
    </xf>
    <xf numFmtId="0" fontId="17" fillId="7" borderId="20" xfId="0" applyFont="1" applyFill="1" applyBorder="1" applyAlignment="1" applyProtection="1">
      <alignment horizontal="center" vertical="center"/>
    </xf>
    <xf numFmtId="0" fontId="17" fillId="7" borderId="21" xfId="0" applyFont="1" applyFill="1" applyBorder="1" applyAlignment="1" applyProtection="1">
      <alignment horizontal="center" vertical="center"/>
    </xf>
    <xf numFmtId="0" fontId="17" fillId="7" borderId="16" xfId="0" applyFont="1" applyFill="1" applyBorder="1" applyAlignment="1" applyProtection="1">
      <alignment horizontal="center" vertical="center"/>
    </xf>
    <xf numFmtId="0" fontId="17" fillId="7" borderId="10" xfId="0" applyFont="1" applyFill="1" applyBorder="1" applyAlignment="1" applyProtection="1">
      <alignment horizontal="center" vertical="center"/>
    </xf>
    <xf numFmtId="0" fontId="46" fillId="17" borderId="83" xfId="0" applyFont="1" applyFill="1" applyBorder="1" applyAlignment="1" applyProtection="1">
      <alignment horizontal="center" vertical="center" textRotation="90"/>
    </xf>
    <xf numFmtId="0" fontId="46" fillId="17" borderId="84" xfId="0" applyFont="1" applyFill="1" applyBorder="1" applyAlignment="1" applyProtection="1">
      <alignment horizontal="center" vertical="center" textRotation="90"/>
    </xf>
    <xf numFmtId="0" fontId="43" fillId="11" borderId="4" xfId="0" applyFont="1" applyFill="1" applyBorder="1" applyAlignment="1" applyProtection="1">
      <alignment horizontal="center" vertical="center" wrapText="1"/>
    </xf>
    <xf numFmtId="0" fontId="43" fillId="11" borderId="5" xfId="0" applyFont="1" applyFill="1" applyBorder="1" applyAlignment="1" applyProtection="1">
      <alignment horizontal="center" vertical="center" wrapText="1"/>
    </xf>
    <xf numFmtId="0" fontId="43" fillId="11" borderId="6" xfId="0" applyFont="1" applyFill="1" applyBorder="1" applyAlignment="1" applyProtection="1">
      <alignment horizontal="center" vertical="center" wrapText="1"/>
    </xf>
    <xf numFmtId="0" fontId="37" fillId="0" borderId="5" xfId="0" applyFont="1" applyBorder="1" applyAlignment="1" applyProtection="1">
      <alignment horizontal="left" vertical="top" wrapText="1"/>
    </xf>
    <xf numFmtId="0" fontId="37" fillId="0" borderId="0" xfId="0" applyFont="1" applyAlignment="1" applyProtection="1">
      <alignment horizontal="left" vertical="top" wrapText="1"/>
    </xf>
    <xf numFmtId="0" fontId="43" fillId="18" borderId="1" xfId="0" applyFont="1" applyFill="1" applyBorder="1" applyAlignment="1" applyProtection="1">
      <alignment horizontal="right"/>
    </xf>
    <xf numFmtId="0" fontId="43" fillId="18" borderId="2" xfId="0" applyFont="1" applyFill="1" applyBorder="1" applyAlignment="1" applyProtection="1">
      <alignment horizontal="right"/>
    </xf>
    <xf numFmtId="0" fontId="43" fillId="16" borderId="1" xfId="0" applyFont="1" applyFill="1" applyBorder="1" applyAlignment="1" applyProtection="1">
      <alignment horizontal="right" vertical="center"/>
    </xf>
    <xf numFmtId="0" fontId="43" fillId="16" borderId="2" xfId="0" applyFont="1" applyFill="1" applyBorder="1" applyAlignment="1" applyProtection="1">
      <alignment horizontal="right" vertical="center"/>
    </xf>
    <xf numFmtId="1" fontId="16" fillId="16" borderId="2" xfId="0" applyNumberFormat="1" applyFont="1" applyFill="1" applyBorder="1" applyAlignment="1" applyProtection="1">
      <alignment horizontal="center" vertical="center"/>
    </xf>
    <xf numFmtId="0" fontId="6" fillId="2" borderId="0" xfId="0" applyFont="1" applyFill="1" applyBorder="1" applyAlignment="1" applyProtection="1">
      <alignment horizontal="center"/>
    </xf>
    <xf numFmtId="174" fontId="15" fillId="14" borderId="4" xfId="0" applyNumberFormat="1" applyFont="1" applyFill="1" applyBorder="1" applyAlignment="1" applyProtection="1">
      <alignment horizontal="center" vertical="center"/>
    </xf>
    <xf numFmtId="174" fontId="15" fillId="14" borderId="5" xfId="0" applyNumberFormat="1" applyFont="1" applyFill="1" applyBorder="1" applyAlignment="1" applyProtection="1">
      <alignment horizontal="center" vertical="center"/>
    </xf>
    <xf numFmtId="174" fontId="15" fillId="14" borderId="6" xfId="0" applyNumberFormat="1" applyFont="1" applyFill="1" applyBorder="1" applyAlignment="1" applyProtection="1">
      <alignment horizontal="center" vertical="center"/>
    </xf>
    <xf numFmtId="174" fontId="15" fillId="14" borderId="8" xfId="0" applyNumberFormat="1" applyFont="1" applyFill="1" applyBorder="1" applyAlignment="1" applyProtection="1">
      <alignment horizontal="center" vertical="center"/>
    </xf>
    <xf numFmtId="174" fontId="15" fillId="14" borderId="9" xfId="0" applyNumberFormat="1" applyFont="1" applyFill="1" applyBorder="1" applyAlignment="1" applyProtection="1">
      <alignment horizontal="center" vertical="center"/>
    </xf>
    <xf numFmtId="174" fontId="15" fillId="14" borderId="11" xfId="0" applyNumberFormat="1" applyFont="1" applyFill="1" applyBorder="1" applyAlignment="1" applyProtection="1">
      <alignment horizontal="center" vertical="center"/>
    </xf>
    <xf numFmtId="0" fontId="43" fillId="13" borderId="0" xfId="0" quotePrefix="1" applyFont="1" applyFill="1" applyBorder="1" applyAlignment="1" applyProtection="1">
      <alignment horizontal="center"/>
    </xf>
    <xf numFmtId="0" fontId="15" fillId="0" borderId="0" xfId="0" applyFont="1" applyFill="1" applyAlignment="1" applyProtection="1">
      <alignment horizontal="right"/>
    </xf>
    <xf numFmtId="0" fontId="45" fillId="0" borderId="32" xfId="1" applyFont="1" applyFill="1" applyBorder="1" applyAlignment="1" applyProtection="1">
      <alignment horizontal="center"/>
    </xf>
    <xf numFmtId="0" fontId="15" fillId="5" borderId="85" xfId="3" quotePrefix="1" applyNumberFormat="1" applyFont="1" applyFill="1" applyBorder="1" applyAlignment="1" applyProtection="1">
      <alignment horizontal="center" vertical="center"/>
      <protection locked="0"/>
    </xf>
    <xf numFmtId="0" fontId="15" fillId="5" borderId="49" xfId="3" quotePrefix="1" applyNumberFormat="1" applyFont="1" applyFill="1" applyBorder="1" applyAlignment="1" applyProtection="1">
      <alignment horizontal="center" vertical="center"/>
      <protection locked="0"/>
    </xf>
    <xf numFmtId="0" fontId="17" fillId="6" borderId="21" xfId="3" quotePrefix="1" applyNumberFormat="1" applyFont="1" applyFill="1" applyBorder="1" applyAlignment="1" applyProtection="1">
      <alignment horizontal="center" vertical="center"/>
    </xf>
    <xf numFmtId="0" fontId="17" fillId="6" borderId="25" xfId="3" quotePrefix="1" applyNumberFormat="1" applyFont="1" applyFill="1" applyBorder="1" applyAlignment="1" applyProtection="1">
      <alignment horizontal="center" vertical="center"/>
    </xf>
    <xf numFmtId="0" fontId="17" fillId="6" borderId="26" xfId="0" applyFont="1" applyFill="1" applyBorder="1" applyAlignment="1" applyProtection="1">
      <alignment horizontal="center" vertical="center"/>
    </xf>
    <xf numFmtId="0" fontId="43" fillId="8" borderId="43" xfId="0" applyFont="1" applyFill="1" applyBorder="1" applyAlignment="1" applyProtection="1">
      <alignment horizontal="center" vertical="center" wrapText="1"/>
    </xf>
    <xf numFmtId="0" fontId="43" fillId="8" borderId="55" xfId="0" applyFont="1" applyFill="1" applyBorder="1" applyAlignment="1" applyProtection="1">
      <alignment horizontal="center" vertical="center" wrapText="1"/>
    </xf>
    <xf numFmtId="0" fontId="43" fillId="8" borderId="35" xfId="0" applyFont="1" applyFill="1" applyBorder="1" applyAlignment="1" applyProtection="1">
      <alignment horizontal="center" vertical="center" wrapText="1"/>
    </xf>
    <xf numFmtId="0" fontId="6" fillId="0" borderId="0" xfId="0" applyFont="1" applyAlignment="1">
      <alignment wrapText="1"/>
    </xf>
    <xf numFmtId="0" fontId="17" fillId="0" borderId="0" xfId="0" applyFont="1" applyAlignment="1">
      <alignment wrapText="1"/>
    </xf>
    <xf numFmtId="0" fontId="6" fillId="0" borderId="0" xfId="0" applyFont="1" applyAlignment="1">
      <alignment horizontal="center"/>
    </xf>
    <xf numFmtId="0" fontId="6" fillId="2" borderId="0" xfId="0" applyFont="1" applyFill="1" applyAlignment="1">
      <alignment horizontal="center"/>
    </xf>
    <xf numFmtId="0" fontId="48" fillId="3" borderId="0" xfId="0" applyFont="1" applyFill="1" applyAlignment="1">
      <alignment horizontal="left"/>
    </xf>
    <xf numFmtId="0" fontId="17" fillId="0" borderId="0" xfId="0" applyFont="1" applyAlignment="1">
      <alignment horizontal="left"/>
    </xf>
    <xf numFmtId="0" fontId="49" fillId="0" borderId="0" xfId="2" applyFont="1" applyFill="1" applyAlignment="1">
      <alignment horizontal="left"/>
    </xf>
    <xf numFmtId="0" fontId="17" fillId="5" borderId="7" xfId="0" applyFont="1" applyFill="1" applyBorder="1" applyAlignment="1" applyProtection="1">
      <alignment horizontal="center" vertical="center"/>
    </xf>
    <xf numFmtId="0" fontId="17" fillId="6" borderId="7" xfId="0" applyFont="1" applyFill="1" applyBorder="1" applyAlignment="1" applyProtection="1">
      <alignment horizontal="center" vertical="center"/>
    </xf>
    <xf numFmtId="0" fontId="15" fillId="0" borderId="0" xfId="0" applyFont="1" applyFill="1" applyAlignment="1" applyProtection="1">
      <alignment horizontal="left" vertical="center"/>
    </xf>
    <xf numFmtId="0" fontId="17" fillId="0" borderId="0" xfId="0" applyFont="1" applyFill="1" applyAlignment="1">
      <alignment horizontal="left"/>
    </xf>
    <xf numFmtId="0" fontId="15" fillId="0" borderId="0" xfId="0" applyFont="1" applyFill="1" applyAlignment="1">
      <alignment horizontal="center"/>
    </xf>
  </cellXfs>
  <cellStyles count="5">
    <cellStyle name="Comma" xfId="3" builtinId="3"/>
    <cellStyle name="Explanatory Text" xfId="1" builtinId="53"/>
    <cellStyle name="Hyperlink" xfId="2" builtinId="8"/>
    <cellStyle name="Normal" xfId="0" builtinId="0"/>
    <cellStyle name="Percent" xfId="4" builtinId="5"/>
  </cellStyles>
  <dxfs count="32">
    <dxf>
      <font>
        <b val="0"/>
        <i val="0"/>
        <strike val="0"/>
        <condense val="0"/>
        <extend val="0"/>
        <outline val="0"/>
        <shadow val="0"/>
        <u val="none"/>
        <vertAlign val="baseline"/>
        <sz val="11"/>
        <color theme="1"/>
        <name val="Arial"/>
        <scheme val="none"/>
      </font>
    </dxf>
    <dxf>
      <fill>
        <patternFill>
          <bgColor rgb="FFFFC000"/>
        </patternFill>
      </fill>
    </dxf>
    <dxf>
      <font>
        <strike val="0"/>
      </font>
      <fill>
        <patternFill>
          <bgColor theme="1" tint="0.499984740745262"/>
        </patternFill>
      </fill>
    </dxf>
    <dxf>
      <font>
        <color rgb="FF9C0006"/>
      </font>
      <fill>
        <patternFill>
          <bgColor rgb="FFFFC7CE"/>
        </patternFill>
      </fill>
    </dxf>
    <dxf>
      <fill>
        <patternFill>
          <bgColor rgb="FFFF0000"/>
        </patternFill>
      </fill>
    </dxf>
    <dxf>
      <font>
        <strike val="0"/>
      </font>
      <fill>
        <patternFill>
          <bgColor theme="1" tint="0.499984740745262"/>
        </patternFill>
      </fill>
    </dxf>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auto="1"/>
      </font>
      <fill>
        <patternFill>
          <bgColor rgb="FFFF0000"/>
        </patternFill>
      </fill>
      <border>
        <left style="thin">
          <color auto="1"/>
        </left>
        <right style="thin">
          <color auto="1"/>
        </right>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9C0006"/>
      </font>
      <fill>
        <patternFill>
          <bgColor rgb="FFFFC7CE"/>
        </patternFill>
      </fill>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9C0006"/>
      </font>
      <fill>
        <patternFill>
          <bgColor rgb="FFFFC7CE"/>
        </patternFill>
      </fill>
    </dxf>
  </dxfs>
  <tableStyles count="0" defaultTableStyle="TableStyleMedium2" defaultPivotStyle="PivotStyleLight16"/>
  <colors>
    <mruColors>
      <color rgb="FFFFFFCC"/>
      <color rgb="FFCCFFCC"/>
      <color rgb="FFDE0000"/>
      <color rgb="FFAAAAAA"/>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551743532058497E-2"/>
          <c:y val="4.8583303502870559E-2"/>
          <c:w val="0.90765013748281465"/>
          <c:h val="0.91636954746215638"/>
        </c:manualLayout>
      </c:layout>
      <c:scatterChart>
        <c:scatterStyle val="lineMarker"/>
        <c:varyColors val="0"/>
        <c:ser>
          <c:idx val="3"/>
          <c:order val="0"/>
          <c:tx>
            <c:v>VINP</c:v>
          </c:tx>
          <c:spPr>
            <a:ln>
              <a:solidFill>
                <a:schemeClr val="tx2"/>
              </a:solidFill>
            </a:ln>
          </c:spPr>
          <c:marker>
            <c:symbol val="none"/>
          </c:marker>
          <c:dLbls>
            <c:dLbl>
              <c:idx val="0"/>
              <c:layout>
                <c:manualLayout>
                  <c:x val="-1.941644453976327E-2"/>
                  <c:y val="-3.75116652085156E-2"/>
                </c:manualLayout>
              </c:layout>
              <c:tx>
                <c:rich>
                  <a:bodyPr/>
                  <a:lstStyle/>
                  <a:p>
                    <a:r>
                      <a:rPr lang="en-US" b="1">
                        <a:solidFill>
                          <a:schemeClr val="tx2"/>
                        </a:solidFill>
                        <a:latin typeface="Arial" panose="020B0604020202020204" pitchFamily="34" charset="0"/>
                        <a:cs typeface="Arial" panose="020B0604020202020204" pitchFamily="34" charset="0"/>
                      </a:rPr>
                      <a:t>V</a:t>
                    </a:r>
                    <a:r>
                      <a:rPr lang="en-US" b="1" baseline="-25000">
                        <a:solidFill>
                          <a:schemeClr val="tx2"/>
                        </a:solidFill>
                        <a:latin typeface="Arial" panose="020B0604020202020204" pitchFamily="34" charset="0"/>
                        <a:cs typeface="Arial" panose="020B0604020202020204" pitchFamily="34" charset="0"/>
                      </a:rPr>
                      <a:t>AINP</a:t>
                    </a:r>
                    <a:endParaRPr lang="en-US" b="1" baseline="-25000">
                      <a:solidFill>
                        <a:schemeClr val="tx2"/>
                      </a:solidFill>
                    </a:endParaRPr>
                  </a:p>
                </c:rich>
              </c:tx>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1A93-4947-8F77-BDBE95B48A6C}"/>
                </c:ext>
              </c:extLst>
            </c:dLbl>
            <c:dLbl>
              <c:idx val="1"/>
              <c:delete val="1"/>
              <c:extLst>
                <c:ext xmlns:c15="http://schemas.microsoft.com/office/drawing/2012/chart" uri="{CE6537A1-D6FC-4f65-9D91-7224C49458BB}"/>
                <c:ext xmlns:c16="http://schemas.microsoft.com/office/drawing/2014/chart" uri="{C3380CC4-5D6E-409C-BE32-E72D297353CC}">
                  <c16:uniqueId val="{00000001-1A93-4947-8F77-BDBE95B48A6C}"/>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'Common-Mode Range'!$O$47:$O$48</c:f>
              <c:numCache>
                <c:formatCode>General</c:formatCode>
                <c:ptCount val="2"/>
                <c:pt idx="0">
                  <c:v>0.4</c:v>
                </c:pt>
                <c:pt idx="1">
                  <c:v>0.6</c:v>
                </c:pt>
              </c:numCache>
            </c:numRef>
          </c:xVal>
          <c:yVal>
            <c:numRef>
              <c:f>'Common-Mode Range'!$P$47:$P$48</c:f>
              <c:numCache>
                <c:formatCode>General</c:formatCode>
                <c:ptCount val="2"/>
                <c:pt idx="0">
                  <c:v>3</c:v>
                </c:pt>
                <c:pt idx="1">
                  <c:v>3</c:v>
                </c:pt>
              </c:numCache>
            </c:numRef>
          </c:yVal>
          <c:smooth val="0"/>
          <c:extLst>
            <c:ext xmlns:c16="http://schemas.microsoft.com/office/drawing/2014/chart" uri="{C3380CC4-5D6E-409C-BE32-E72D297353CC}">
              <c16:uniqueId val="{00000002-1A93-4947-8F77-BDBE95B48A6C}"/>
            </c:ext>
          </c:extLst>
        </c:ser>
        <c:ser>
          <c:idx val="2"/>
          <c:order val="1"/>
          <c:tx>
            <c:v>VINN</c:v>
          </c:tx>
          <c:spPr>
            <a:ln>
              <a:solidFill>
                <a:schemeClr val="accent5"/>
              </a:solidFill>
            </a:ln>
          </c:spPr>
          <c:marker>
            <c:symbol val="none"/>
          </c:marker>
          <c:dLbls>
            <c:dLbl>
              <c:idx val="0"/>
              <c:layout>
                <c:manualLayout>
                  <c:x val="-1.2321864436206175E-2"/>
                  <c:y val="3.75116652085156E-2"/>
                </c:manualLayout>
              </c:layout>
              <c:tx>
                <c:rich>
                  <a:bodyPr/>
                  <a:lstStyle/>
                  <a:p>
                    <a:r>
                      <a:rPr lang="en-US" b="1">
                        <a:solidFill>
                          <a:schemeClr val="accent5"/>
                        </a:solidFill>
                        <a:latin typeface="Arial" panose="020B0604020202020204" pitchFamily="34" charset="0"/>
                        <a:cs typeface="Arial" panose="020B0604020202020204" pitchFamily="34" charset="0"/>
                      </a:rPr>
                      <a:t>V</a:t>
                    </a:r>
                    <a:r>
                      <a:rPr lang="en-US" b="1" baseline="-25000">
                        <a:solidFill>
                          <a:schemeClr val="accent5"/>
                        </a:solidFill>
                        <a:latin typeface="Arial" panose="020B0604020202020204" pitchFamily="34" charset="0"/>
                        <a:cs typeface="Arial" panose="020B0604020202020204" pitchFamily="34" charset="0"/>
                      </a:rPr>
                      <a:t>AINN</a:t>
                    </a:r>
                    <a:endParaRPr lang="en-US" b="1" baseline="-25000">
                      <a:solidFill>
                        <a:schemeClr val="accent4"/>
                      </a:solidFill>
                    </a:endParaRPr>
                  </a:p>
                </c:rich>
              </c:tx>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1A93-4947-8F77-BDBE95B48A6C}"/>
                </c:ext>
              </c:extLst>
            </c:dLbl>
            <c:dLbl>
              <c:idx val="1"/>
              <c:delete val="1"/>
              <c:extLst>
                <c:ext xmlns:c15="http://schemas.microsoft.com/office/drawing/2012/chart" uri="{CE6537A1-D6FC-4f65-9D91-7224C49458BB}"/>
                <c:ext xmlns:c16="http://schemas.microsoft.com/office/drawing/2014/chart" uri="{C3380CC4-5D6E-409C-BE32-E72D297353CC}">
                  <c16:uniqueId val="{00000004-1A93-4947-8F77-BDBE95B48A6C}"/>
                </c:ext>
              </c:extLst>
            </c:dLbl>
            <c:spPr>
              <a:noFill/>
              <a:ln>
                <a:noFill/>
              </a:ln>
              <a:effectLst/>
            </c:spPr>
            <c:txPr>
              <a:bodyPr/>
              <a:lstStyle/>
              <a:p>
                <a:pPr>
                  <a:defRPr>
                    <a:solidFill>
                      <a:schemeClr val="accent5"/>
                    </a:solidFill>
                    <a:latin typeface="Arial" panose="020B0604020202020204" pitchFamily="34" charset="0"/>
                    <a:cs typeface="Arial" panose="020B0604020202020204" pitchFamily="34" charset="0"/>
                  </a:defRPr>
                </a:pPr>
                <a:endParaRPr lang="en-US"/>
              </a:p>
            </c:txPr>
            <c:dLblPos val="b"/>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'Common-Mode Range'!$O$49:$O$50</c:f>
              <c:numCache>
                <c:formatCode>General</c:formatCode>
                <c:ptCount val="2"/>
                <c:pt idx="0">
                  <c:v>0.4</c:v>
                </c:pt>
                <c:pt idx="1">
                  <c:v>0.6</c:v>
                </c:pt>
              </c:numCache>
            </c:numRef>
          </c:xVal>
          <c:yVal>
            <c:numRef>
              <c:f>'Common-Mode Range'!$P$49:$P$50</c:f>
              <c:numCache>
                <c:formatCode>General</c:formatCode>
                <c:ptCount val="2"/>
                <c:pt idx="0">
                  <c:v>2</c:v>
                </c:pt>
                <c:pt idx="1">
                  <c:v>2</c:v>
                </c:pt>
              </c:numCache>
            </c:numRef>
          </c:yVal>
          <c:smooth val="0"/>
          <c:extLst>
            <c:ext xmlns:c16="http://schemas.microsoft.com/office/drawing/2014/chart" uri="{C3380CC4-5D6E-409C-BE32-E72D297353CC}">
              <c16:uniqueId val="{00000005-1A93-4947-8F77-BDBE95B48A6C}"/>
            </c:ext>
          </c:extLst>
        </c:ser>
        <c:ser>
          <c:idx val="6"/>
          <c:order val="2"/>
          <c:tx>
            <c:v>Diff. Voltage</c:v>
          </c:tx>
          <c:spPr>
            <a:ln>
              <a:solidFill>
                <a:srgbClr val="3399FF"/>
              </a:solidFill>
              <a:prstDash val="sysDash"/>
            </a:ln>
          </c:spPr>
          <c:marker>
            <c:symbol val="none"/>
          </c:marker>
          <c:xVal>
            <c:numRef>
              <c:f>'Common-Mode Range'!$O$51:$O$52</c:f>
              <c:numCache>
                <c:formatCode>General</c:formatCode>
                <c:ptCount val="2"/>
                <c:pt idx="0">
                  <c:v>0.5</c:v>
                </c:pt>
                <c:pt idx="1">
                  <c:v>0.5</c:v>
                </c:pt>
              </c:numCache>
            </c:numRef>
          </c:xVal>
          <c:yVal>
            <c:numRef>
              <c:f>'Common-Mode Range'!$P$51:$P$52</c:f>
              <c:numCache>
                <c:formatCode>General</c:formatCode>
                <c:ptCount val="2"/>
                <c:pt idx="0">
                  <c:v>3</c:v>
                </c:pt>
                <c:pt idx="1">
                  <c:v>2</c:v>
                </c:pt>
              </c:numCache>
            </c:numRef>
          </c:yVal>
          <c:smooth val="0"/>
          <c:extLst>
            <c:ext xmlns:c16="http://schemas.microsoft.com/office/drawing/2014/chart" uri="{C3380CC4-5D6E-409C-BE32-E72D297353CC}">
              <c16:uniqueId val="{00000006-1A93-4947-8F77-BDBE95B48A6C}"/>
            </c:ext>
          </c:extLst>
        </c:ser>
        <c:ser>
          <c:idx val="0"/>
          <c:order val="3"/>
          <c:tx>
            <c:v>AVSS</c:v>
          </c:tx>
          <c:spPr>
            <a:ln>
              <a:solidFill>
                <a:schemeClr val="tx1"/>
              </a:solidFill>
              <a:prstDash val="sysDash"/>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7-1A93-4947-8F77-BDBE95B48A6C}"/>
                </c:ext>
              </c:extLst>
            </c:dLbl>
            <c:dLbl>
              <c:idx val="1"/>
              <c:layout>
                <c:manualLayout>
                  <c:x val="-8.9887640449438748E-3"/>
                  <c:y val="0"/>
                </c:manualLayout>
              </c:layout>
              <c:tx>
                <c:rich>
                  <a:bodyPr/>
                  <a:lstStyle/>
                  <a:p>
                    <a:r>
                      <a:rPr lang="en-US" b="1">
                        <a:solidFill>
                          <a:schemeClr val="tx1"/>
                        </a:solidFill>
                        <a:latin typeface="Arial" panose="020B0604020202020204" pitchFamily="34" charset="0"/>
                        <a:cs typeface="Arial" panose="020B0604020202020204" pitchFamily="34" charset="0"/>
                      </a:rPr>
                      <a:t>AVSS</a:t>
                    </a:r>
                    <a:endParaRPr lang="en-US" b="1">
                      <a:solidFill>
                        <a:schemeClr val="tx1"/>
                      </a:solidFill>
                    </a:endParaRPr>
                  </a:p>
                </c:rich>
              </c:tx>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1A93-4947-8F77-BDBE95B48A6C}"/>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'Common-Mode Range'!$O$44:$O$45</c:f>
              <c:numCache>
                <c:formatCode>General</c:formatCode>
                <c:ptCount val="2"/>
                <c:pt idx="0">
                  <c:v>0</c:v>
                </c:pt>
                <c:pt idx="1">
                  <c:v>1.8</c:v>
                </c:pt>
              </c:numCache>
            </c:numRef>
          </c:xVal>
          <c:yVal>
            <c:numRef>
              <c:f>'Common-Mode Range'!$P$44:$P$45</c:f>
              <c:numCache>
                <c:formatCode>General</c:formatCode>
                <c:ptCount val="2"/>
                <c:pt idx="0">
                  <c:v>0</c:v>
                </c:pt>
                <c:pt idx="1">
                  <c:v>0</c:v>
                </c:pt>
              </c:numCache>
            </c:numRef>
          </c:yVal>
          <c:smooth val="0"/>
          <c:extLst>
            <c:ext xmlns:c16="http://schemas.microsoft.com/office/drawing/2014/chart" uri="{C3380CC4-5D6E-409C-BE32-E72D297353CC}">
              <c16:uniqueId val="{00000009-1A93-4947-8F77-BDBE95B48A6C}"/>
            </c:ext>
          </c:extLst>
        </c:ser>
        <c:ser>
          <c:idx val="1"/>
          <c:order val="4"/>
          <c:tx>
            <c:v>AVDD</c:v>
          </c:tx>
          <c:spPr>
            <a:ln>
              <a:solidFill>
                <a:schemeClr val="tx1"/>
              </a:solidFill>
              <a:prstDash val="sysDash"/>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A-1A93-4947-8F77-BDBE95B48A6C}"/>
                </c:ext>
              </c:extLst>
            </c:dLbl>
            <c:dLbl>
              <c:idx val="1"/>
              <c:layout>
                <c:manualLayout>
                  <c:x val="-9.5243005947585335E-3"/>
                  <c:y val="-4.6297443156684062E-3"/>
                </c:manualLayout>
              </c:layout>
              <c:tx>
                <c:rich>
                  <a:bodyPr/>
                  <a:lstStyle/>
                  <a:p>
                    <a:r>
                      <a:rPr lang="en-US" b="1">
                        <a:solidFill>
                          <a:schemeClr val="tx1"/>
                        </a:solidFill>
                        <a:latin typeface="Arial" panose="020B0604020202020204" pitchFamily="34" charset="0"/>
                        <a:cs typeface="Arial" panose="020B0604020202020204" pitchFamily="34" charset="0"/>
                      </a:rPr>
                      <a:t>AVDD</a:t>
                    </a:r>
                    <a:endParaRPr lang="en-US" b="1">
                      <a:solidFill>
                        <a:schemeClr val="tx1"/>
                      </a:solidFill>
                    </a:endParaRPr>
                  </a:p>
                </c:rich>
              </c:tx>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1A93-4947-8F77-BDBE95B48A6C}"/>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'Common-Mode Range'!$O$42:$O$43</c:f>
              <c:numCache>
                <c:formatCode>General</c:formatCode>
                <c:ptCount val="2"/>
                <c:pt idx="0">
                  <c:v>0</c:v>
                </c:pt>
                <c:pt idx="1">
                  <c:v>1.8</c:v>
                </c:pt>
              </c:numCache>
            </c:numRef>
          </c:xVal>
          <c:yVal>
            <c:numRef>
              <c:f>'Common-Mode Range'!$P$42:$P$43</c:f>
              <c:numCache>
                <c:formatCode>General</c:formatCode>
                <c:ptCount val="2"/>
                <c:pt idx="0">
                  <c:v>5</c:v>
                </c:pt>
                <c:pt idx="1">
                  <c:v>5</c:v>
                </c:pt>
              </c:numCache>
            </c:numRef>
          </c:yVal>
          <c:smooth val="0"/>
          <c:extLst>
            <c:ext xmlns:c16="http://schemas.microsoft.com/office/drawing/2014/chart" uri="{C3380CC4-5D6E-409C-BE32-E72D297353CC}">
              <c16:uniqueId val="{0000000C-1A93-4947-8F77-BDBE95B48A6C}"/>
            </c:ext>
          </c:extLst>
        </c:ser>
        <c:ser>
          <c:idx val="7"/>
          <c:order val="5"/>
          <c:tx>
            <c:v>Center</c:v>
          </c:tx>
          <c:spPr>
            <a:ln w="19050">
              <a:solidFill>
                <a:schemeClr val="tx1"/>
              </a:solidFill>
            </a:ln>
          </c:spPr>
          <c:marker>
            <c:symbol val="none"/>
          </c:marker>
          <c:xVal>
            <c:numRef>
              <c:f>'Common-Mode Range'!$O$39:$O$40</c:f>
              <c:numCache>
                <c:formatCode>General</c:formatCode>
                <c:ptCount val="2"/>
                <c:pt idx="0">
                  <c:v>1</c:v>
                </c:pt>
                <c:pt idx="1">
                  <c:v>1</c:v>
                </c:pt>
              </c:numCache>
            </c:numRef>
          </c:xVal>
          <c:yVal>
            <c:numRef>
              <c:f>'Common-Mode Range'!$P$39:$P$40</c:f>
              <c:numCache>
                <c:formatCode>General</c:formatCode>
                <c:ptCount val="2"/>
                <c:pt idx="0">
                  <c:v>-0.5</c:v>
                </c:pt>
                <c:pt idx="1">
                  <c:v>5.5</c:v>
                </c:pt>
              </c:numCache>
            </c:numRef>
          </c:yVal>
          <c:smooth val="0"/>
          <c:extLst>
            <c:ext xmlns:c16="http://schemas.microsoft.com/office/drawing/2014/chart" uri="{C3380CC4-5D6E-409C-BE32-E72D297353CC}">
              <c16:uniqueId val="{0000000D-1A93-4947-8F77-BDBE95B48A6C}"/>
            </c:ext>
          </c:extLst>
        </c:ser>
        <c:ser>
          <c:idx val="8"/>
          <c:order val="6"/>
          <c:tx>
            <c:v>VOUTP</c:v>
          </c:tx>
          <c:spPr>
            <a:ln>
              <a:solidFill>
                <a:schemeClr val="tx2"/>
              </a:solidFill>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E-1A93-4947-8F77-BDBE95B48A6C}"/>
                </c:ext>
              </c:extLst>
            </c:dLbl>
            <c:dLbl>
              <c:idx val="1"/>
              <c:layout>
                <c:manualLayout>
                  <c:x val="-5.3973013493253376E-2"/>
                  <c:y val="-3.3284083871538528E-2"/>
                </c:manualLayout>
              </c:layout>
              <c:tx>
                <c:rich>
                  <a:bodyPr/>
                  <a:lstStyle/>
                  <a:p>
                    <a:r>
                      <a:rPr lang="en-US" b="1">
                        <a:solidFill>
                          <a:schemeClr val="tx2"/>
                        </a:solidFill>
                        <a:latin typeface="Arial" panose="020B0604020202020204" pitchFamily="34" charset="0"/>
                        <a:cs typeface="Arial" panose="020B0604020202020204" pitchFamily="34" charset="0"/>
                      </a:rPr>
                      <a:t>V</a:t>
                    </a:r>
                    <a:r>
                      <a:rPr lang="en-US" b="1" baseline="-25000">
                        <a:solidFill>
                          <a:schemeClr val="tx2"/>
                        </a:solidFill>
                        <a:latin typeface="Arial" panose="020B0604020202020204" pitchFamily="34" charset="0"/>
                        <a:cs typeface="Arial" panose="020B0604020202020204" pitchFamily="34" charset="0"/>
                      </a:rPr>
                      <a:t>OUT</a:t>
                    </a:r>
                    <a:r>
                      <a:rPr lang="en-US" b="1" baseline="-25000">
                        <a:latin typeface="Arial" panose="020B0604020202020204" pitchFamily="34" charset="0"/>
                        <a:cs typeface="Arial" panose="020B0604020202020204" pitchFamily="34" charset="0"/>
                      </a:rPr>
                      <a:t>P</a:t>
                    </a:r>
                    <a:endParaRPr lang="en-US" b="1" baseline="-25000"/>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A93-4947-8F77-BDBE95B48A6C}"/>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'Common-Mode Range'!$O$54:$O$55</c:f>
              <c:numCache>
                <c:formatCode>General</c:formatCode>
                <c:ptCount val="2"/>
                <c:pt idx="0">
                  <c:v>1.4</c:v>
                </c:pt>
                <c:pt idx="1">
                  <c:v>1.6</c:v>
                </c:pt>
              </c:numCache>
            </c:numRef>
          </c:xVal>
          <c:yVal>
            <c:numRef>
              <c:f>'Common-Mode Range'!$P$54:$P$55</c:f>
              <c:numCache>
                <c:formatCode>General</c:formatCode>
                <c:ptCount val="2"/>
                <c:pt idx="0">
                  <c:v>3.5</c:v>
                </c:pt>
                <c:pt idx="1">
                  <c:v>3.5</c:v>
                </c:pt>
              </c:numCache>
            </c:numRef>
          </c:yVal>
          <c:smooth val="0"/>
          <c:extLst>
            <c:ext xmlns:c16="http://schemas.microsoft.com/office/drawing/2014/chart" uri="{C3380CC4-5D6E-409C-BE32-E72D297353CC}">
              <c16:uniqueId val="{00000010-1A93-4947-8F77-BDBE95B48A6C}"/>
            </c:ext>
          </c:extLst>
        </c:ser>
        <c:ser>
          <c:idx val="9"/>
          <c:order val="7"/>
          <c:tx>
            <c:v>VOUTN</c:v>
          </c:tx>
          <c:spPr>
            <a:ln>
              <a:solidFill>
                <a:schemeClr val="accent5"/>
              </a:solidFill>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11-1A93-4947-8F77-BDBE95B48A6C}"/>
                </c:ext>
              </c:extLst>
            </c:dLbl>
            <c:dLbl>
              <c:idx val="1"/>
              <c:layout>
                <c:manualLayout>
                  <c:x val="-5.59720139930035E-2"/>
                  <c:y val="2.138340853460733E-2"/>
                </c:manualLayout>
              </c:layout>
              <c:tx>
                <c:rich>
                  <a:bodyPr/>
                  <a:lstStyle/>
                  <a:p>
                    <a:r>
                      <a:rPr lang="en-US" b="1">
                        <a:solidFill>
                          <a:schemeClr val="accent5"/>
                        </a:solidFill>
                        <a:latin typeface="Arial" panose="020B0604020202020204" pitchFamily="34" charset="0"/>
                        <a:cs typeface="Arial" panose="020B0604020202020204" pitchFamily="34" charset="0"/>
                      </a:rPr>
                      <a:t>V</a:t>
                    </a:r>
                    <a:r>
                      <a:rPr lang="en-US" b="1" baseline="-25000">
                        <a:solidFill>
                          <a:schemeClr val="accent5"/>
                        </a:solidFill>
                        <a:latin typeface="Arial" panose="020B0604020202020204" pitchFamily="34" charset="0"/>
                        <a:cs typeface="Arial" panose="020B0604020202020204" pitchFamily="34" charset="0"/>
                      </a:rPr>
                      <a:t>OUTN</a:t>
                    </a:r>
                    <a:endParaRPr lang="en-US" b="1" baseline="-25000">
                      <a:solidFill>
                        <a:schemeClr val="accent5"/>
                      </a:solidFill>
                    </a:endParaRP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A93-4947-8F77-BDBE95B48A6C}"/>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'Common-Mode Range'!$O$56:$O$57</c:f>
              <c:numCache>
                <c:formatCode>General</c:formatCode>
                <c:ptCount val="2"/>
                <c:pt idx="0">
                  <c:v>1.4</c:v>
                </c:pt>
                <c:pt idx="1">
                  <c:v>1.6</c:v>
                </c:pt>
              </c:numCache>
            </c:numRef>
          </c:xVal>
          <c:yVal>
            <c:numRef>
              <c:f>'Common-Mode Range'!$P$56:$P$57</c:f>
              <c:numCache>
                <c:formatCode>General</c:formatCode>
                <c:ptCount val="2"/>
                <c:pt idx="0">
                  <c:v>1.5</c:v>
                </c:pt>
                <c:pt idx="1">
                  <c:v>1.5</c:v>
                </c:pt>
              </c:numCache>
            </c:numRef>
          </c:yVal>
          <c:smooth val="0"/>
          <c:extLst>
            <c:ext xmlns:c16="http://schemas.microsoft.com/office/drawing/2014/chart" uri="{C3380CC4-5D6E-409C-BE32-E72D297353CC}">
              <c16:uniqueId val="{00000013-1A93-4947-8F77-BDBE95B48A6C}"/>
            </c:ext>
          </c:extLst>
        </c:ser>
        <c:ser>
          <c:idx val="11"/>
          <c:order val="8"/>
          <c:tx>
            <c:v>iop</c:v>
          </c:tx>
          <c:spPr>
            <a:ln w="12700">
              <a:solidFill>
                <a:schemeClr val="tx1"/>
              </a:solidFill>
              <a:prstDash val="sysDash"/>
              <a:tailEnd type="triangle"/>
            </a:ln>
          </c:spPr>
          <c:marker>
            <c:symbol val="none"/>
          </c:marker>
          <c:xVal>
            <c:numRef>
              <c:f>'Common-Mode Range'!$O$61:$O$62</c:f>
              <c:numCache>
                <c:formatCode>General</c:formatCode>
                <c:ptCount val="2"/>
                <c:pt idx="0">
                  <c:v>0.61</c:v>
                </c:pt>
                <c:pt idx="1">
                  <c:v>1.39</c:v>
                </c:pt>
              </c:numCache>
            </c:numRef>
          </c:xVal>
          <c:yVal>
            <c:numRef>
              <c:f>'Common-Mode Range'!$P$61:$P$62</c:f>
              <c:numCache>
                <c:formatCode>General</c:formatCode>
                <c:ptCount val="2"/>
                <c:pt idx="0">
                  <c:v>3</c:v>
                </c:pt>
                <c:pt idx="1">
                  <c:v>3.5</c:v>
                </c:pt>
              </c:numCache>
            </c:numRef>
          </c:yVal>
          <c:smooth val="0"/>
          <c:extLst>
            <c:ext xmlns:c16="http://schemas.microsoft.com/office/drawing/2014/chart" uri="{C3380CC4-5D6E-409C-BE32-E72D297353CC}">
              <c16:uniqueId val="{00000014-1A93-4947-8F77-BDBE95B48A6C}"/>
            </c:ext>
          </c:extLst>
        </c:ser>
        <c:ser>
          <c:idx val="12"/>
          <c:order val="9"/>
          <c:tx>
            <c:v>ion</c:v>
          </c:tx>
          <c:spPr>
            <a:ln w="12700">
              <a:solidFill>
                <a:schemeClr val="tx1"/>
              </a:solidFill>
              <a:prstDash val="sysDash"/>
              <a:tailEnd type="triangle"/>
            </a:ln>
          </c:spPr>
          <c:marker>
            <c:symbol val="none"/>
          </c:marker>
          <c:xVal>
            <c:numRef>
              <c:f>'Common-Mode Range'!$O$63:$O$64</c:f>
              <c:numCache>
                <c:formatCode>General</c:formatCode>
                <c:ptCount val="2"/>
                <c:pt idx="0">
                  <c:v>0.61</c:v>
                </c:pt>
                <c:pt idx="1">
                  <c:v>1.39</c:v>
                </c:pt>
              </c:numCache>
            </c:numRef>
          </c:xVal>
          <c:yVal>
            <c:numRef>
              <c:f>'Common-Mode Range'!$P$63:$P$64</c:f>
              <c:numCache>
                <c:formatCode>General</c:formatCode>
                <c:ptCount val="2"/>
                <c:pt idx="0">
                  <c:v>2</c:v>
                </c:pt>
                <c:pt idx="1">
                  <c:v>1.5</c:v>
                </c:pt>
              </c:numCache>
            </c:numRef>
          </c:yVal>
          <c:smooth val="0"/>
          <c:extLst>
            <c:ext xmlns:c16="http://schemas.microsoft.com/office/drawing/2014/chart" uri="{C3380CC4-5D6E-409C-BE32-E72D297353CC}">
              <c16:uniqueId val="{00000015-1A93-4947-8F77-BDBE95B48A6C}"/>
            </c:ext>
          </c:extLst>
        </c:ser>
        <c:ser>
          <c:idx val="13"/>
          <c:order val="10"/>
          <c:tx>
            <c:v>Keep Out P</c:v>
          </c:tx>
          <c:spPr>
            <a:ln w="25400">
              <a:solidFill>
                <a:srgbClr val="FF0000"/>
              </a:solidFill>
            </a:ln>
            <a:effectLst>
              <a:outerShdw blurRad="127000" dist="38100" dir="16200000" rotWithShape="0">
                <a:srgbClr val="FF0000"/>
              </a:outerShdw>
            </a:effectLst>
          </c:spPr>
          <c:marker>
            <c:symbol val="none"/>
          </c:marker>
          <c:xVal>
            <c:numRef>
              <c:f>'Common-Mode Range'!$O$70:$O$71</c:f>
              <c:numCache>
                <c:formatCode>General</c:formatCode>
                <c:ptCount val="2"/>
                <c:pt idx="0">
                  <c:v>1</c:v>
                </c:pt>
                <c:pt idx="1">
                  <c:v>1.8</c:v>
                </c:pt>
              </c:numCache>
            </c:numRef>
          </c:xVal>
          <c:yVal>
            <c:numRef>
              <c:f>'Common-Mode Range'!$P$70:$P$71</c:f>
              <c:numCache>
                <c:formatCode>General</c:formatCode>
                <c:ptCount val="2"/>
                <c:pt idx="0">
                  <c:v>4.7</c:v>
                </c:pt>
                <c:pt idx="1">
                  <c:v>4.7</c:v>
                </c:pt>
              </c:numCache>
            </c:numRef>
          </c:yVal>
          <c:smooth val="0"/>
          <c:extLst>
            <c:ext xmlns:c16="http://schemas.microsoft.com/office/drawing/2014/chart" uri="{C3380CC4-5D6E-409C-BE32-E72D297353CC}">
              <c16:uniqueId val="{00000016-1A93-4947-8F77-BDBE95B48A6C}"/>
            </c:ext>
          </c:extLst>
        </c:ser>
        <c:ser>
          <c:idx val="14"/>
          <c:order val="11"/>
          <c:tx>
            <c:v>Keep Out N</c:v>
          </c:tx>
          <c:spPr>
            <a:ln w="25400" cmpd="sng">
              <a:solidFill>
                <a:srgbClr val="FF0000"/>
              </a:solidFill>
            </a:ln>
            <a:effectLst>
              <a:outerShdw blurRad="127000" dist="38100" dir="5400000" algn="t" rotWithShape="0">
                <a:srgbClr val="FF0000"/>
              </a:outerShdw>
            </a:effectLst>
          </c:spPr>
          <c:marker>
            <c:symbol val="none"/>
          </c:marker>
          <c:xVal>
            <c:numRef>
              <c:f>'Common-Mode Range'!$O$72:$O$73</c:f>
              <c:numCache>
                <c:formatCode>General</c:formatCode>
                <c:ptCount val="2"/>
                <c:pt idx="0">
                  <c:v>1</c:v>
                </c:pt>
                <c:pt idx="1">
                  <c:v>1.8</c:v>
                </c:pt>
              </c:numCache>
            </c:numRef>
          </c:xVal>
          <c:yVal>
            <c:numRef>
              <c:f>'Common-Mode Range'!$P$72:$P$73</c:f>
              <c:numCache>
                <c:formatCode>General</c:formatCode>
                <c:ptCount val="2"/>
                <c:pt idx="0">
                  <c:v>0.3</c:v>
                </c:pt>
                <c:pt idx="1">
                  <c:v>0.3</c:v>
                </c:pt>
              </c:numCache>
            </c:numRef>
          </c:yVal>
          <c:smooth val="0"/>
          <c:extLst>
            <c:ext xmlns:c16="http://schemas.microsoft.com/office/drawing/2014/chart" uri="{C3380CC4-5D6E-409C-BE32-E72D297353CC}">
              <c16:uniqueId val="{00000017-1A93-4947-8F77-BDBE95B48A6C}"/>
            </c:ext>
          </c:extLst>
        </c:ser>
        <c:ser>
          <c:idx val="4"/>
          <c:order val="12"/>
          <c:tx>
            <c:v>VINPN_MAX</c:v>
          </c:tx>
          <c:spPr>
            <a:ln w="25400">
              <a:solidFill>
                <a:srgbClr val="FF0000"/>
              </a:solidFill>
            </a:ln>
            <a:effectLst>
              <a:outerShdw blurRad="127000" dist="38100" dir="16200000" rotWithShape="0">
                <a:srgbClr val="FF0000"/>
              </a:outerShdw>
            </a:effectLst>
          </c:spPr>
          <c:marker>
            <c:symbol val="none"/>
          </c:marker>
          <c:xVal>
            <c:numRef>
              <c:f>'Common-Mode Range'!$O$66:$O$67</c:f>
              <c:numCache>
                <c:formatCode>General</c:formatCode>
                <c:ptCount val="2"/>
                <c:pt idx="0">
                  <c:v>0</c:v>
                </c:pt>
                <c:pt idx="1">
                  <c:v>1</c:v>
                </c:pt>
              </c:numCache>
            </c:numRef>
          </c:xVal>
          <c:yVal>
            <c:numRef>
              <c:f>'Common-Mode Range'!$P$66:$P$67</c:f>
              <c:numCache>
                <c:formatCode>0.0000</c:formatCode>
                <c:ptCount val="2"/>
                <c:pt idx="0">
                  <c:v>4.3250000000000002</c:v>
                </c:pt>
                <c:pt idx="1">
                  <c:v>4.3250000000000002</c:v>
                </c:pt>
              </c:numCache>
            </c:numRef>
          </c:yVal>
          <c:smooth val="0"/>
          <c:extLst>
            <c:ext xmlns:c16="http://schemas.microsoft.com/office/drawing/2014/chart" uri="{C3380CC4-5D6E-409C-BE32-E72D297353CC}">
              <c16:uniqueId val="{00000018-1A93-4947-8F77-BDBE95B48A6C}"/>
            </c:ext>
          </c:extLst>
        </c:ser>
        <c:ser>
          <c:idx val="5"/>
          <c:order val="13"/>
          <c:tx>
            <c:v>VINPN_MIN</c:v>
          </c:tx>
          <c:spPr>
            <a:ln w="25400">
              <a:solidFill>
                <a:srgbClr val="FF0000"/>
              </a:solidFill>
            </a:ln>
            <a:effectLst>
              <a:outerShdw blurRad="127000" dist="38100" dir="5400000" rotWithShape="0">
                <a:srgbClr val="FF0000"/>
              </a:outerShdw>
            </a:effectLst>
          </c:spPr>
          <c:marker>
            <c:symbol val="none"/>
          </c:marker>
          <c:xVal>
            <c:numRef>
              <c:f>'Common-Mode Range'!$O$68:$O$69</c:f>
              <c:numCache>
                <c:formatCode>General</c:formatCode>
                <c:ptCount val="2"/>
                <c:pt idx="0">
                  <c:v>0</c:v>
                </c:pt>
                <c:pt idx="1">
                  <c:v>1</c:v>
                </c:pt>
              </c:numCache>
            </c:numRef>
          </c:xVal>
          <c:yVal>
            <c:numRef>
              <c:f>'Common-Mode Range'!$P$68:$P$69</c:f>
              <c:numCache>
                <c:formatCode>0.0000</c:formatCode>
                <c:ptCount val="2"/>
                <c:pt idx="0">
                  <c:v>0.67500000000000004</c:v>
                </c:pt>
                <c:pt idx="1">
                  <c:v>0.67500000000000004</c:v>
                </c:pt>
              </c:numCache>
            </c:numRef>
          </c:yVal>
          <c:smooth val="0"/>
          <c:extLst>
            <c:ext xmlns:c16="http://schemas.microsoft.com/office/drawing/2014/chart" uri="{C3380CC4-5D6E-409C-BE32-E72D297353CC}">
              <c16:uniqueId val="{00000019-1A93-4947-8F77-BDBE95B48A6C}"/>
            </c:ext>
          </c:extLst>
        </c:ser>
        <c:ser>
          <c:idx val="10"/>
          <c:order val="14"/>
          <c:tx>
            <c:v>Diff. O/P</c:v>
          </c:tx>
          <c:spPr>
            <a:ln>
              <a:solidFill>
                <a:srgbClr val="3399FF"/>
              </a:solidFill>
              <a:prstDash val="sysDash"/>
            </a:ln>
          </c:spPr>
          <c:marker>
            <c:symbol val="none"/>
          </c:marker>
          <c:xVal>
            <c:numRef>
              <c:f>'Common-Mode Range'!$O$58:$O$59</c:f>
              <c:numCache>
                <c:formatCode>General</c:formatCode>
                <c:ptCount val="2"/>
                <c:pt idx="0">
                  <c:v>1.5</c:v>
                </c:pt>
                <c:pt idx="1">
                  <c:v>1.5</c:v>
                </c:pt>
              </c:numCache>
            </c:numRef>
          </c:xVal>
          <c:yVal>
            <c:numRef>
              <c:f>'Common-Mode Range'!$P$58:$P$59</c:f>
              <c:numCache>
                <c:formatCode>General</c:formatCode>
                <c:ptCount val="2"/>
                <c:pt idx="0">
                  <c:v>3.5</c:v>
                </c:pt>
                <c:pt idx="1">
                  <c:v>1.5</c:v>
                </c:pt>
              </c:numCache>
            </c:numRef>
          </c:yVal>
          <c:smooth val="0"/>
          <c:extLst>
            <c:ext xmlns:c16="http://schemas.microsoft.com/office/drawing/2014/chart" uri="{C3380CC4-5D6E-409C-BE32-E72D297353CC}">
              <c16:uniqueId val="{0000001A-1A93-4947-8F77-BDBE95B48A6C}"/>
            </c:ext>
          </c:extLst>
        </c:ser>
        <c:ser>
          <c:idx val="15"/>
          <c:order val="15"/>
          <c:tx>
            <c:v>VREF_pos_limit</c:v>
          </c:tx>
          <c:spPr>
            <a:ln>
              <a:solidFill>
                <a:srgbClr val="FF0000"/>
              </a:solidFill>
            </a:ln>
          </c:spPr>
          <c:marker>
            <c:symbol val="none"/>
          </c:marker>
          <c:xVal>
            <c:numRef>
              <c:f>'Common-Mode Range'!$O$78:$O$79</c:f>
              <c:numCache>
                <c:formatCode>General</c:formatCode>
                <c:ptCount val="2"/>
                <c:pt idx="0">
                  <c:v>5.9</c:v>
                </c:pt>
                <c:pt idx="1">
                  <c:v>6.1</c:v>
                </c:pt>
              </c:numCache>
            </c:numRef>
          </c:xVal>
          <c:yVal>
            <c:numRef>
              <c:f>'Common-Mode Range'!$P$78:$P$79</c:f>
              <c:numCache>
                <c:formatCode>General</c:formatCode>
                <c:ptCount val="2"/>
                <c:pt idx="0">
                  <c:v>3.75</c:v>
                </c:pt>
                <c:pt idx="1">
                  <c:v>3.75</c:v>
                </c:pt>
              </c:numCache>
            </c:numRef>
          </c:yVal>
          <c:smooth val="0"/>
          <c:extLst>
            <c:ext xmlns:c16="http://schemas.microsoft.com/office/drawing/2014/chart" uri="{C3380CC4-5D6E-409C-BE32-E72D297353CC}">
              <c16:uniqueId val="{0000001B-1A93-4947-8F77-BDBE95B48A6C}"/>
            </c:ext>
          </c:extLst>
        </c:ser>
        <c:ser>
          <c:idx val="16"/>
          <c:order val="16"/>
          <c:tx>
            <c:v>VREF_neg_limit</c:v>
          </c:tx>
          <c:spPr>
            <a:ln>
              <a:solidFill>
                <a:srgbClr val="FF0000"/>
              </a:solidFill>
            </a:ln>
          </c:spPr>
          <c:marker>
            <c:symbol val="none"/>
          </c:marker>
          <c:xVal>
            <c:numRef>
              <c:f>'Common-Mode Range'!$O$80:$O$81</c:f>
              <c:numCache>
                <c:formatCode>General</c:formatCode>
                <c:ptCount val="2"/>
                <c:pt idx="0">
                  <c:v>5.9</c:v>
                </c:pt>
                <c:pt idx="1">
                  <c:v>6.1</c:v>
                </c:pt>
              </c:numCache>
            </c:numRef>
          </c:xVal>
          <c:yVal>
            <c:numRef>
              <c:f>'Common-Mode Range'!$P$80:$P$81</c:f>
              <c:numCache>
                <c:formatCode>General</c:formatCode>
                <c:ptCount val="2"/>
                <c:pt idx="0">
                  <c:v>1.25</c:v>
                </c:pt>
                <c:pt idx="1">
                  <c:v>1.25</c:v>
                </c:pt>
              </c:numCache>
            </c:numRef>
          </c:yVal>
          <c:smooth val="0"/>
          <c:extLst>
            <c:ext xmlns:c16="http://schemas.microsoft.com/office/drawing/2014/chart" uri="{C3380CC4-5D6E-409C-BE32-E72D297353CC}">
              <c16:uniqueId val="{0000001C-1A93-4947-8F77-BDBE95B48A6C}"/>
            </c:ext>
          </c:extLst>
        </c:ser>
        <c:ser>
          <c:idx val="17"/>
          <c:order val="17"/>
          <c:tx>
            <c:v>VREF_diff_limit</c:v>
          </c:tx>
          <c:spPr>
            <a:ln w="25400">
              <a:solidFill>
                <a:srgbClr val="FF0000"/>
              </a:solidFill>
              <a:prstDash val="sysDash"/>
            </a:ln>
          </c:spPr>
          <c:marker>
            <c:symbol val="none"/>
          </c:marker>
          <c:dLbls>
            <c:dLbl>
              <c:idx val="0"/>
              <c:layout>
                <c:manualLayout>
                  <c:x val="3.1638232720909887E-3"/>
                  <c:y val="0.12096486428622404"/>
                </c:manualLayout>
              </c:layout>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solidFill>
                        <a:latin typeface="+mn-lt"/>
                        <a:ea typeface="+mn-ea"/>
                        <a:cs typeface="+mn-cs"/>
                      </a:defRPr>
                    </a:pPr>
                    <a:r>
                      <a:rPr lang="en-US" b="1">
                        <a:solidFill>
                          <a:srgbClr val="FF0000"/>
                        </a:solidFill>
                      </a:rPr>
                      <a:t>VOUT</a:t>
                    </a:r>
                    <a:r>
                      <a:rPr lang="en-US" b="1" baseline="0">
                        <a:solidFill>
                          <a:srgbClr val="FF0000"/>
                        </a:solidFill>
                      </a:rPr>
                      <a:t> &gt;</a:t>
                    </a:r>
                    <a:r>
                      <a:rPr lang="en-US" sz="1000" b="1" baseline="0">
                        <a:solidFill>
                          <a:srgbClr val="FF0000"/>
                        </a:solidFill>
                      </a:rPr>
                      <a:t> VREF</a:t>
                    </a:r>
                    <a:br>
                      <a:rPr lang="en-US" sz="1000" b="1" baseline="0">
                        <a:solidFill>
                          <a:srgbClr val="FF0000"/>
                        </a:solidFill>
                      </a:rPr>
                    </a:br>
                    <a:br>
                      <a:rPr lang="en-US" sz="1000" b="1" baseline="0">
                        <a:solidFill>
                          <a:srgbClr val="FF0000"/>
                        </a:solidFill>
                      </a:rPr>
                    </a:br>
                    <a:r>
                      <a:rPr lang="el-GR" sz="1000" b="1">
                        <a:solidFill>
                          <a:srgbClr val="FF0000"/>
                        </a:solidFill>
                      </a:rPr>
                      <a:t>ΔΣ-</a:t>
                    </a:r>
                    <a:r>
                      <a:rPr lang="en-US" sz="1000" b="1">
                        <a:solidFill>
                          <a:srgbClr val="FF0000"/>
                        </a:solidFill>
                      </a:rPr>
                      <a:t>Modulator</a:t>
                    </a:r>
                    <a:br>
                      <a:rPr lang="en-US" sz="1000" b="1">
                        <a:solidFill>
                          <a:srgbClr val="FF0000"/>
                        </a:solidFill>
                      </a:rPr>
                    </a:br>
                    <a:r>
                      <a:rPr lang="en-US" sz="1000" b="1">
                        <a:solidFill>
                          <a:srgbClr val="FF0000"/>
                        </a:solidFill>
                      </a:rPr>
                      <a:t>output is clipped!</a:t>
                    </a:r>
                  </a:p>
                </c:rich>
              </c:tx>
              <c:sp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1A93-4947-8F77-BDBE95B48A6C}"/>
                </c:ext>
              </c:extLst>
            </c:dLbl>
            <c:dLbl>
              <c:idx val="1"/>
              <c:delete val="1"/>
              <c:extLst>
                <c:ext xmlns:c15="http://schemas.microsoft.com/office/drawing/2012/chart" uri="{CE6537A1-D6FC-4f65-9D91-7224C49458BB}"/>
                <c:ext xmlns:c16="http://schemas.microsoft.com/office/drawing/2014/chart" uri="{C3380CC4-5D6E-409C-BE32-E72D297353CC}">
                  <c16:uniqueId val="{0000001E-1A93-4947-8F77-BDBE95B48A6C}"/>
                </c:ext>
              </c:extLst>
            </c:dLbl>
            <c:spPr>
              <a:noFill/>
              <a:ln>
                <a:noFill/>
              </a:ln>
              <a:effectLst/>
            </c:sp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'Common-Mode Range'!$O$82:$O$83</c:f>
              <c:numCache>
                <c:formatCode>General</c:formatCode>
                <c:ptCount val="2"/>
                <c:pt idx="0">
                  <c:v>6</c:v>
                </c:pt>
                <c:pt idx="1">
                  <c:v>6</c:v>
                </c:pt>
              </c:numCache>
            </c:numRef>
          </c:xVal>
          <c:yVal>
            <c:numRef>
              <c:f>'Common-Mode Range'!$P$82:$P$83</c:f>
              <c:numCache>
                <c:formatCode>General</c:formatCode>
                <c:ptCount val="2"/>
                <c:pt idx="0">
                  <c:v>3.75</c:v>
                </c:pt>
                <c:pt idx="1">
                  <c:v>1.25</c:v>
                </c:pt>
              </c:numCache>
            </c:numRef>
          </c:yVal>
          <c:smooth val="0"/>
          <c:extLst>
            <c:ext xmlns:c16="http://schemas.microsoft.com/office/drawing/2014/chart" uri="{C3380CC4-5D6E-409C-BE32-E72D297353CC}">
              <c16:uniqueId val="{0000001F-1A93-4947-8F77-BDBE95B48A6C}"/>
            </c:ext>
          </c:extLst>
        </c:ser>
        <c:ser>
          <c:idx val="18"/>
          <c:order val="18"/>
          <c:tx>
            <c:v>VOUTP_CLIPPED</c:v>
          </c:tx>
          <c:spPr>
            <a:ln w="34925">
              <a:solidFill>
                <a:srgbClr val="FF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20-1A93-4947-8F77-BDBE95B48A6C}"/>
                </c:ext>
              </c:extLst>
            </c:dLbl>
            <c:dLbl>
              <c:idx val="1"/>
              <c:tx>
                <c:rich>
                  <a:bodyPr/>
                  <a:lstStyle/>
                  <a:p>
                    <a:r>
                      <a:rPr lang="en-US" b="1">
                        <a:solidFill>
                          <a:srgbClr val="FF0000"/>
                        </a:solidFill>
                      </a:rPr>
                      <a:t>CLIPPED!</a:t>
                    </a:r>
                  </a:p>
                </c:rich>
              </c:tx>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1A93-4947-8F77-BDBE95B48A6C}"/>
                </c:ext>
              </c:extLst>
            </c:dLbl>
            <c:spPr>
              <a:noFill/>
              <a:ln>
                <a:noFill/>
              </a:ln>
              <a:effectLst/>
            </c:sp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'Common-Mode Range'!$O$84:$O$85</c:f>
              <c:numCache>
                <c:formatCode>General</c:formatCode>
                <c:ptCount val="2"/>
                <c:pt idx="0">
                  <c:v>5.9</c:v>
                </c:pt>
                <c:pt idx="1">
                  <c:v>6</c:v>
                </c:pt>
              </c:numCache>
            </c:numRef>
          </c:xVal>
          <c:yVal>
            <c:numRef>
              <c:f>'Common-Mode Range'!$P$84:$P$85</c:f>
              <c:numCache>
                <c:formatCode>General</c:formatCode>
                <c:ptCount val="2"/>
                <c:pt idx="0">
                  <c:v>3.5</c:v>
                </c:pt>
                <c:pt idx="1">
                  <c:v>3.5</c:v>
                </c:pt>
              </c:numCache>
            </c:numRef>
          </c:yVal>
          <c:smooth val="0"/>
          <c:extLst>
            <c:ext xmlns:c16="http://schemas.microsoft.com/office/drawing/2014/chart" uri="{C3380CC4-5D6E-409C-BE32-E72D297353CC}">
              <c16:uniqueId val="{00000022-1A93-4947-8F77-BDBE95B48A6C}"/>
            </c:ext>
          </c:extLst>
        </c:ser>
        <c:ser>
          <c:idx val="19"/>
          <c:order val="19"/>
          <c:tx>
            <c:v>VOUTN_CLIPPED</c:v>
          </c:tx>
          <c:spPr>
            <a:ln w="34925">
              <a:solidFill>
                <a:srgbClr val="FF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23-1A93-4947-8F77-BDBE95B48A6C}"/>
                </c:ext>
              </c:extLst>
            </c:dLbl>
            <c:dLbl>
              <c:idx val="1"/>
              <c:tx>
                <c:rich>
                  <a:bodyPr/>
                  <a:lstStyle/>
                  <a:p>
                    <a:r>
                      <a:rPr lang="en-US" b="1">
                        <a:solidFill>
                          <a:srgbClr val="FF0000"/>
                        </a:solidFill>
                      </a:rPr>
                      <a:t>CLIPPED!</a:t>
                    </a:r>
                  </a:p>
                </c:rich>
              </c:tx>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1A93-4947-8F77-BDBE95B48A6C}"/>
                </c:ext>
              </c:extLst>
            </c:dLbl>
            <c:spPr>
              <a:noFill/>
              <a:ln>
                <a:noFill/>
              </a:ln>
              <a:effectLst/>
            </c:sp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'Common-Mode Range'!$O$86:$O$87</c:f>
              <c:numCache>
                <c:formatCode>General</c:formatCode>
                <c:ptCount val="2"/>
                <c:pt idx="0">
                  <c:v>5.9</c:v>
                </c:pt>
                <c:pt idx="1">
                  <c:v>6</c:v>
                </c:pt>
              </c:numCache>
            </c:numRef>
          </c:xVal>
          <c:yVal>
            <c:numRef>
              <c:f>'Common-Mode Range'!$P$86:$P$87</c:f>
              <c:numCache>
                <c:formatCode>General</c:formatCode>
                <c:ptCount val="2"/>
                <c:pt idx="0">
                  <c:v>1.5</c:v>
                </c:pt>
                <c:pt idx="1">
                  <c:v>1.5</c:v>
                </c:pt>
              </c:numCache>
            </c:numRef>
          </c:yVal>
          <c:smooth val="0"/>
          <c:extLst>
            <c:ext xmlns:c16="http://schemas.microsoft.com/office/drawing/2014/chart" uri="{C3380CC4-5D6E-409C-BE32-E72D297353CC}">
              <c16:uniqueId val="{00000025-1A93-4947-8F77-BDBE95B48A6C}"/>
            </c:ext>
          </c:extLst>
        </c:ser>
        <c:ser>
          <c:idx val="20"/>
          <c:order val="20"/>
          <c:marker>
            <c:symbol val="none"/>
          </c:marker>
          <c:xVal>
            <c:numRef>
              <c:f>'Common-Mode Range'!$R$34</c:f>
              <c:numCache>
                <c:formatCode>General</c:formatCode>
                <c:ptCount val="1"/>
              </c:numCache>
            </c:numRef>
          </c:xVal>
          <c:yVal>
            <c:numRef>
              <c:f>'Common-Mode Range'!$S$34</c:f>
              <c:numCache>
                <c:formatCode>General</c:formatCode>
                <c:ptCount val="1"/>
              </c:numCache>
            </c:numRef>
          </c:yVal>
          <c:smooth val="0"/>
          <c:extLst>
            <c:ext xmlns:c16="http://schemas.microsoft.com/office/drawing/2014/chart" uri="{C3380CC4-5D6E-409C-BE32-E72D297353CC}">
              <c16:uniqueId val="{00000026-1A93-4947-8F77-BDBE95B48A6C}"/>
            </c:ext>
          </c:extLst>
        </c:ser>
        <c:ser>
          <c:idx val="21"/>
          <c:order val="21"/>
          <c:marker>
            <c:symbol val="none"/>
          </c:marker>
          <c:xVal>
            <c:numRef>
              <c:f>'Common-Mode Range'!$R$34</c:f>
              <c:numCache>
                <c:formatCode>General</c:formatCode>
                <c:ptCount val="1"/>
              </c:numCache>
            </c:numRef>
          </c:xVal>
          <c:yVal>
            <c:numRef>
              <c:f>'Common-Mode Range'!$T$34</c:f>
              <c:numCache>
                <c:formatCode>General</c:formatCode>
                <c:ptCount val="1"/>
              </c:numCache>
            </c:numRef>
          </c:yVal>
          <c:smooth val="0"/>
          <c:extLst>
            <c:ext xmlns:c16="http://schemas.microsoft.com/office/drawing/2014/chart" uri="{C3380CC4-5D6E-409C-BE32-E72D297353CC}">
              <c16:uniqueId val="{00000027-1A93-4947-8F77-BDBE95B48A6C}"/>
            </c:ext>
          </c:extLst>
        </c:ser>
        <c:dLbls>
          <c:showLegendKey val="0"/>
          <c:showVal val="0"/>
          <c:showCatName val="0"/>
          <c:showSerName val="0"/>
          <c:showPercent val="0"/>
          <c:showBubbleSize val="0"/>
        </c:dLbls>
        <c:axId val="50002176"/>
        <c:axId val="51650560"/>
      </c:scatterChart>
      <c:valAx>
        <c:axId val="50002176"/>
        <c:scaling>
          <c:orientation val="minMax"/>
          <c:max val="2.5"/>
          <c:min val="0"/>
        </c:scaling>
        <c:delete val="0"/>
        <c:axPos val="b"/>
        <c:numFmt formatCode="General" sourceLinked="1"/>
        <c:majorTickMark val="none"/>
        <c:minorTickMark val="none"/>
        <c:tickLblPos val="none"/>
        <c:spPr>
          <a:ln>
            <a:noFill/>
          </a:ln>
        </c:spPr>
        <c:crossAx val="51650560"/>
        <c:crosses val="autoZero"/>
        <c:crossBetween val="midCat"/>
        <c:majorUnit val="1"/>
        <c:minorUnit val="1"/>
      </c:valAx>
      <c:valAx>
        <c:axId val="51650560"/>
        <c:scaling>
          <c:orientation val="minMax"/>
          <c:max val="6"/>
          <c:min val="-3"/>
        </c:scaling>
        <c:delete val="0"/>
        <c:axPos val="l"/>
        <c:title>
          <c:tx>
            <c:rich>
              <a:bodyPr rot="-5400000" vert="horz"/>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Voltage (V)</a:t>
                </a:r>
              </a:p>
            </c:rich>
          </c:tx>
          <c:overlay val="0"/>
        </c:title>
        <c:numFmt formatCode="General" sourceLinked="1"/>
        <c:majorTickMark val="out"/>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50002176"/>
        <c:crosses val="autoZero"/>
        <c:crossBetween val="midCat"/>
        <c:majorUnit val="1"/>
        <c:minorUnit val="1"/>
      </c:valAx>
      <c:spPr>
        <a:noFill/>
      </c:spPr>
    </c:plotArea>
    <c:plotVisOnly val="0"/>
    <c:dispBlanksAs val="gap"/>
    <c:showDLblsOverMax val="0"/>
  </c:chart>
  <c:spPr>
    <a:no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latin typeface="Arial" panose="020B0604020202020204" pitchFamily="34" charset="0"/>
                <a:cs typeface="Arial" panose="020B0604020202020204" pitchFamily="34" charset="0"/>
              </a:defRPr>
            </a:pPr>
            <a:r>
              <a:rPr lang="en-US" sz="1200" baseline="0">
                <a:latin typeface="Arial" panose="020B0604020202020204" pitchFamily="34" charset="0"/>
                <a:cs typeface="Arial" panose="020B0604020202020204" pitchFamily="34" charset="0"/>
              </a:rPr>
              <a:t>Time to /DRDY</a:t>
            </a:r>
            <a:r>
              <a:rPr lang="en-US" sz="1200" baseline="30000">
                <a:latin typeface="Arial" panose="020B0604020202020204" pitchFamily="34" charset="0"/>
                <a:cs typeface="Arial" panose="020B0604020202020204" pitchFamily="34" charset="0"/>
              </a:rPr>
              <a:t>(3)</a:t>
            </a:r>
            <a:r>
              <a:rPr lang="en-US" sz="1200" baseline="0">
                <a:latin typeface="Arial" panose="020B0604020202020204" pitchFamily="34" charset="0"/>
                <a:cs typeface="Arial" panose="020B0604020202020204" pitchFamily="34" charset="0"/>
              </a:rPr>
              <a:t> (ms)</a:t>
            </a:r>
            <a:endParaRPr lang="en-US" sz="1200">
              <a:latin typeface="Arial" panose="020B0604020202020204" pitchFamily="34" charset="0"/>
              <a:cs typeface="Arial" panose="020B0604020202020204" pitchFamily="34" charset="0"/>
            </a:endParaRPr>
          </a:p>
        </c:rich>
      </c:tx>
      <c:overlay val="0"/>
    </c:title>
    <c:autoTitleDeleted val="0"/>
    <c:plotArea>
      <c:layout>
        <c:manualLayout>
          <c:layoutTarget val="inner"/>
          <c:xMode val="edge"/>
          <c:yMode val="edge"/>
          <c:x val="5.7041557305336825E-2"/>
          <c:y val="0.20356470302456114"/>
          <c:w val="0.89961132983377079"/>
          <c:h val="0.54672082699297009"/>
        </c:manualLayout>
      </c:layout>
      <c:scatterChart>
        <c:scatterStyle val="smoothMarker"/>
        <c:varyColors val="0"/>
        <c:ser>
          <c:idx val="0"/>
          <c:order val="0"/>
          <c:tx>
            <c:v>1</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0-4F9A-4B06-981D-F6F30B2F5A6E}"/>
                </c:ext>
              </c:extLst>
            </c:dLbl>
            <c:dLbl>
              <c:idx val="1"/>
              <c:tx>
                <c:rich>
                  <a:bodyPr/>
                  <a:lstStyle/>
                  <a:p>
                    <a:r>
                      <a:rPr lang="en-US" sz="1200" b="1">
                        <a:latin typeface="Arial" panose="020B0604020202020204" pitchFamily="34" charset="0"/>
                        <a:cs typeface="Arial" panose="020B0604020202020204" pitchFamily="34" charset="0"/>
                      </a:rPr>
                      <a:t>1</a:t>
                    </a:r>
                    <a:r>
                      <a:rPr lang="en-US" sz="1200" b="1" baseline="30000">
                        <a:latin typeface="Arial" panose="020B0604020202020204" pitchFamily="34" charset="0"/>
                        <a:cs typeface="Arial" panose="020B0604020202020204" pitchFamily="34" charset="0"/>
                      </a:rPr>
                      <a:t>st</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9A-4B06-981D-F6F30B2F5A6E}"/>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Filter'!$C$42:$C$43</c:f>
              <c:numCache>
                <c:formatCode>General</c:formatCode>
                <c:ptCount val="2"/>
                <c:pt idx="0">
                  <c:v>52.23</c:v>
                </c:pt>
                <c:pt idx="1">
                  <c:v>52.23</c:v>
                </c:pt>
              </c:numCache>
            </c:numRef>
          </c:xVal>
          <c:yVal>
            <c:numRef>
              <c:f>'Digital Filter'!$C$45:$C$46</c:f>
              <c:numCache>
                <c:formatCode>General</c:formatCode>
                <c:ptCount val="2"/>
                <c:pt idx="0">
                  <c:v>0</c:v>
                </c:pt>
                <c:pt idx="1">
                  <c:v>1</c:v>
                </c:pt>
              </c:numCache>
            </c:numRef>
          </c:yVal>
          <c:smooth val="1"/>
          <c:extLst>
            <c:ext xmlns:c16="http://schemas.microsoft.com/office/drawing/2014/chart" uri="{C3380CC4-5D6E-409C-BE32-E72D297353CC}">
              <c16:uniqueId val="{00000002-4F9A-4B06-981D-F6F30B2F5A6E}"/>
            </c:ext>
          </c:extLst>
        </c:ser>
        <c:ser>
          <c:idx val="1"/>
          <c:order val="1"/>
          <c:tx>
            <c:v>2</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3-4F9A-4B06-981D-F6F30B2F5A6E}"/>
                </c:ext>
              </c:extLst>
            </c:dLbl>
            <c:dLbl>
              <c:idx val="1"/>
              <c:tx>
                <c:rich>
                  <a:bodyPr/>
                  <a:lstStyle/>
                  <a:p>
                    <a:r>
                      <a:rPr lang="en-US" sz="1200" b="1">
                        <a:latin typeface="Arial" panose="020B0604020202020204" pitchFamily="34" charset="0"/>
                        <a:cs typeface="Arial" panose="020B0604020202020204" pitchFamily="34" charset="0"/>
                      </a:rPr>
                      <a:t>2</a:t>
                    </a:r>
                    <a:r>
                      <a:rPr lang="en-US" sz="1200" b="1" baseline="30000">
                        <a:latin typeface="Arial" panose="020B0604020202020204" pitchFamily="34" charset="0"/>
                        <a:cs typeface="Arial" panose="020B0604020202020204" pitchFamily="34" charset="0"/>
                      </a:rPr>
                      <a:t>nd</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9A-4B06-981D-F6F30B2F5A6E}"/>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Filter'!$D$42:$D$43</c:f>
              <c:numCache>
                <c:formatCode>General</c:formatCode>
                <c:ptCount val="2"/>
                <c:pt idx="0">
                  <c:v>102.22999999999999</c:v>
                </c:pt>
                <c:pt idx="1">
                  <c:v>102.22999999999999</c:v>
                </c:pt>
              </c:numCache>
            </c:numRef>
          </c:xVal>
          <c:yVal>
            <c:numRef>
              <c:f>'Digital Filter'!$D$45:$D$46</c:f>
              <c:numCache>
                <c:formatCode>General</c:formatCode>
                <c:ptCount val="2"/>
                <c:pt idx="0">
                  <c:v>0</c:v>
                </c:pt>
                <c:pt idx="1">
                  <c:v>1</c:v>
                </c:pt>
              </c:numCache>
            </c:numRef>
          </c:yVal>
          <c:smooth val="1"/>
          <c:extLst>
            <c:ext xmlns:c16="http://schemas.microsoft.com/office/drawing/2014/chart" uri="{C3380CC4-5D6E-409C-BE32-E72D297353CC}">
              <c16:uniqueId val="{00000005-4F9A-4B06-981D-F6F30B2F5A6E}"/>
            </c:ext>
          </c:extLst>
        </c:ser>
        <c:ser>
          <c:idx val="2"/>
          <c:order val="2"/>
          <c:tx>
            <c:v>3</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6-4F9A-4B06-981D-F6F30B2F5A6E}"/>
                </c:ext>
              </c:extLst>
            </c:dLbl>
            <c:dLbl>
              <c:idx val="1"/>
              <c:tx>
                <c:rich>
                  <a:bodyPr/>
                  <a:lstStyle/>
                  <a:p>
                    <a:r>
                      <a:rPr lang="en-US" sz="1200" b="1">
                        <a:latin typeface="Arial" panose="020B0604020202020204" pitchFamily="34" charset="0"/>
                        <a:cs typeface="Arial" panose="020B0604020202020204" pitchFamily="34" charset="0"/>
                      </a:rPr>
                      <a:t>3</a:t>
                    </a:r>
                    <a:r>
                      <a:rPr lang="en-US" sz="1200" b="1" baseline="30000">
                        <a:latin typeface="Arial" panose="020B0604020202020204" pitchFamily="34" charset="0"/>
                        <a:cs typeface="Arial" panose="020B0604020202020204" pitchFamily="34" charset="0"/>
                      </a:rPr>
                      <a:t>rd</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F9A-4B06-981D-F6F30B2F5A6E}"/>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Filter'!$E$42:$E$43</c:f>
              <c:numCache>
                <c:formatCode>General</c:formatCode>
                <c:ptCount val="2"/>
                <c:pt idx="0">
                  <c:v>152.22999999999999</c:v>
                </c:pt>
                <c:pt idx="1">
                  <c:v>152.22999999999999</c:v>
                </c:pt>
              </c:numCache>
            </c:numRef>
          </c:xVal>
          <c:yVal>
            <c:numRef>
              <c:f>'Digital Filter'!$E$45:$E$46</c:f>
              <c:numCache>
                <c:formatCode>General</c:formatCode>
                <c:ptCount val="2"/>
                <c:pt idx="0">
                  <c:v>0</c:v>
                </c:pt>
                <c:pt idx="1">
                  <c:v>1</c:v>
                </c:pt>
              </c:numCache>
            </c:numRef>
          </c:yVal>
          <c:smooth val="1"/>
          <c:extLst>
            <c:ext xmlns:c16="http://schemas.microsoft.com/office/drawing/2014/chart" uri="{C3380CC4-5D6E-409C-BE32-E72D297353CC}">
              <c16:uniqueId val="{00000008-4F9A-4B06-981D-F6F30B2F5A6E}"/>
            </c:ext>
          </c:extLst>
        </c:ser>
        <c:ser>
          <c:idx val="3"/>
          <c:order val="3"/>
          <c:tx>
            <c:v>4</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9-4F9A-4B06-981D-F6F30B2F5A6E}"/>
                </c:ext>
              </c:extLst>
            </c:dLbl>
            <c:dLbl>
              <c:idx val="1"/>
              <c:tx>
                <c:rich>
                  <a:bodyPr/>
                  <a:lstStyle/>
                  <a:p>
                    <a:r>
                      <a:rPr lang="en-US" sz="1200" b="1">
                        <a:latin typeface="Arial" panose="020B0604020202020204" pitchFamily="34" charset="0"/>
                        <a:cs typeface="Arial" panose="020B0604020202020204" pitchFamily="34" charset="0"/>
                      </a:rPr>
                      <a:t>4</a:t>
                    </a:r>
                    <a:r>
                      <a:rPr lang="en-US" sz="1200" b="1" baseline="30000">
                        <a:latin typeface="Arial" panose="020B0604020202020204" pitchFamily="34" charset="0"/>
                        <a:cs typeface="Arial" panose="020B0604020202020204" pitchFamily="34" charset="0"/>
                      </a:rPr>
                      <a:t>th</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F9A-4B06-981D-F6F30B2F5A6E}"/>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Filter'!$F$42:$F$43</c:f>
              <c:numCache>
                <c:formatCode>General</c:formatCode>
                <c:ptCount val="2"/>
                <c:pt idx="0">
                  <c:v>202.23</c:v>
                </c:pt>
                <c:pt idx="1">
                  <c:v>202.23</c:v>
                </c:pt>
              </c:numCache>
            </c:numRef>
          </c:xVal>
          <c:yVal>
            <c:numRef>
              <c:f>'Digital Filter'!$F$45:$F$46</c:f>
              <c:numCache>
                <c:formatCode>General</c:formatCode>
                <c:ptCount val="2"/>
                <c:pt idx="0">
                  <c:v>0</c:v>
                </c:pt>
                <c:pt idx="1">
                  <c:v>1</c:v>
                </c:pt>
              </c:numCache>
            </c:numRef>
          </c:yVal>
          <c:smooth val="1"/>
          <c:extLst>
            <c:ext xmlns:c16="http://schemas.microsoft.com/office/drawing/2014/chart" uri="{C3380CC4-5D6E-409C-BE32-E72D297353CC}">
              <c16:uniqueId val="{0000000B-4F9A-4B06-981D-F6F30B2F5A6E}"/>
            </c:ext>
          </c:extLst>
        </c:ser>
        <c:ser>
          <c:idx val="4"/>
          <c:order val="4"/>
          <c:tx>
            <c:v>5</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C-4F9A-4B06-981D-F6F30B2F5A6E}"/>
                </c:ext>
              </c:extLst>
            </c:dLbl>
            <c:dLbl>
              <c:idx val="1"/>
              <c:tx>
                <c:rich>
                  <a:bodyPr/>
                  <a:lstStyle/>
                  <a:p>
                    <a:r>
                      <a:rPr lang="en-US" sz="1200" b="1">
                        <a:latin typeface="Arial" panose="020B0604020202020204" pitchFamily="34" charset="0"/>
                        <a:cs typeface="Arial" panose="020B0604020202020204" pitchFamily="34" charset="0"/>
                      </a:rPr>
                      <a:t>5</a:t>
                    </a:r>
                    <a:r>
                      <a:rPr lang="en-US" sz="1200" b="1" baseline="30000">
                        <a:latin typeface="Arial" panose="020B0604020202020204" pitchFamily="34" charset="0"/>
                        <a:cs typeface="Arial" panose="020B0604020202020204" pitchFamily="34" charset="0"/>
                      </a:rPr>
                      <a:t>th</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F9A-4B06-981D-F6F30B2F5A6E}"/>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Filter'!$G$42:$G$43</c:f>
              <c:numCache>
                <c:formatCode>General</c:formatCode>
                <c:ptCount val="2"/>
                <c:pt idx="0">
                  <c:v>252.23</c:v>
                </c:pt>
                <c:pt idx="1">
                  <c:v>252.23</c:v>
                </c:pt>
              </c:numCache>
            </c:numRef>
          </c:xVal>
          <c:yVal>
            <c:numRef>
              <c:f>'Digital Filter'!$G$45:$G$46</c:f>
              <c:numCache>
                <c:formatCode>General</c:formatCode>
                <c:ptCount val="2"/>
                <c:pt idx="0">
                  <c:v>0</c:v>
                </c:pt>
                <c:pt idx="1">
                  <c:v>1</c:v>
                </c:pt>
              </c:numCache>
            </c:numRef>
          </c:yVal>
          <c:smooth val="1"/>
          <c:extLst>
            <c:ext xmlns:c16="http://schemas.microsoft.com/office/drawing/2014/chart" uri="{C3380CC4-5D6E-409C-BE32-E72D297353CC}">
              <c16:uniqueId val="{0000000E-4F9A-4B06-981D-F6F30B2F5A6E}"/>
            </c:ext>
          </c:extLst>
        </c:ser>
        <c:ser>
          <c:idx val="5"/>
          <c:order val="5"/>
          <c:tx>
            <c:v>START</c:v>
          </c:tx>
          <c:spPr>
            <a:ln w="34925">
              <a:solidFill>
                <a:schemeClr val="tx1"/>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F-4F9A-4B06-981D-F6F30B2F5A6E}"/>
                </c:ext>
              </c:extLst>
            </c:dLbl>
            <c:dLbl>
              <c:idx val="1"/>
              <c:layout>
                <c:manualLayout>
                  <c:x val="-9.3922684620936919E-3"/>
                  <c:y val="5.2538638652363231E-2"/>
                </c:manualLayout>
              </c:layout>
              <c:tx>
                <c:rich>
                  <a:bodyPr/>
                  <a:lstStyle/>
                  <a:p>
                    <a:r>
                      <a:rPr lang="en-US" sz="1100" b="1">
                        <a:latin typeface="Arial" panose="020B0604020202020204" pitchFamily="34" charset="0"/>
                        <a:cs typeface="Arial" panose="020B0604020202020204" pitchFamily="34" charset="0"/>
                      </a:rPr>
                      <a:t>START</a:t>
                    </a:r>
                    <a:endParaRPr lang="en-US"/>
                  </a:p>
                </c:rich>
              </c:tx>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F9A-4B06-981D-F6F30B2F5A6E}"/>
                </c:ext>
              </c:extLst>
            </c:dLbl>
            <c:spPr>
              <a:solidFill>
                <a:schemeClr val="bg1">
                  <a:lumMod val="95000"/>
                  <a:alpha val="75000"/>
                </a:schemeClr>
              </a:solidFill>
            </c:spPr>
            <c:txPr>
              <a:bodyPr rot="-5400000" vert="horz"/>
              <a:lstStyle/>
              <a:p>
                <a:pPr>
                  <a:defRPr sz="1100" b="1">
                    <a:latin typeface="Arial" panose="020B0604020202020204" pitchFamily="34" charset="0"/>
                    <a:cs typeface="Arial" panose="020B0604020202020204" pitchFamily="34" charset="0"/>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Filter'!$B$42:$B$43</c:f>
              <c:numCache>
                <c:formatCode>General</c:formatCode>
                <c:ptCount val="2"/>
                <c:pt idx="0" formatCode="0.00">
                  <c:v>0</c:v>
                </c:pt>
                <c:pt idx="1">
                  <c:v>0</c:v>
                </c:pt>
              </c:numCache>
            </c:numRef>
          </c:xVal>
          <c:yVal>
            <c:numRef>
              <c:f>'Digital Filter'!$B$45:$B$46</c:f>
              <c:numCache>
                <c:formatCode>General</c:formatCode>
                <c:ptCount val="2"/>
                <c:pt idx="0" formatCode="0.00">
                  <c:v>0</c:v>
                </c:pt>
                <c:pt idx="1">
                  <c:v>1</c:v>
                </c:pt>
              </c:numCache>
            </c:numRef>
          </c:yVal>
          <c:smooth val="1"/>
          <c:extLst>
            <c:ext xmlns:c16="http://schemas.microsoft.com/office/drawing/2014/chart" uri="{C3380CC4-5D6E-409C-BE32-E72D297353CC}">
              <c16:uniqueId val="{00000011-4F9A-4B06-981D-F6F30B2F5A6E}"/>
            </c:ext>
          </c:extLst>
        </c:ser>
        <c:dLbls>
          <c:showLegendKey val="0"/>
          <c:showVal val="0"/>
          <c:showCatName val="0"/>
          <c:showSerName val="0"/>
          <c:showPercent val="0"/>
          <c:showBubbleSize val="0"/>
        </c:dLbls>
        <c:axId val="51848320"/>
        <c:axId val="51850240"/>
      </c:scatterChart>
      <c:valAx>
        <c:axId val="51848320"/>
        <c:scaling>
          <c:orientation val="minMax"/>
        </c:scaling>
        <c:delete val="0"/>
        <c:axPos val="b"/>
        <c:majorGridlines/>
        <c:minorGridlines/>
        <c:title>
          <c:tx>
            <c:rich>
              <a:bodyPr/>
              <a:lstStyle/>
              <a:p>
                <a:pPr>
                  <a:defRPr sz="1000" b="1">
                    <a:latin typeface="Arial" panose="020B0604020202020204" pitchFamily="34" charset="0"/>
                    <a:cs typeface="Arial" panose="020B0604020202020204" pitchFamily="34" charset="0"/>
                  </a:defRPr>
                </a:pPr>
                <a:r>
                  <a:rPr lang="en-US" sz="1000" b="1">
                    <a:latin typeface="Arial" panose="020B0604020202020204" pitchFamily="34" charset="0"/>
                    <a:cs typeface="Arial" panose="020B0604020202020204" pitchFamily="34" charset="0"/>
                  </a:rPr>
                  <a:t>Time</a:t>
                </a:r>
                <a:r>
                  <a:rPr lang="en-US" sz="1000" b="1" baseline="0">
                    <a:latin typeface="Arial" panose="020B0604020202020204" pitchFamily="34" charset="0"/>
                    <a:cs typeface="Arial" panose="020B0604020202020204" pitchFamily="34" charset="0"/>
                  </a:rPr>
                  <a:t> (ms)</a:t>
                </a:r>
                <a:endParaRPr lang="en-US" sz="1000" b="1">
                  <a:latin typeface="Arial" panose="020B0604020202020204" pitchFamily="34" charset="0"/>
                  <a:cs typeface="Arial" panose="020B0604020202020204" pitchFamily="34" charset="0"/>
                </a:endParaRPr>
              </a:p>
            </c:rich>
          </c:tx>
          <c:overlay val="0"/>
        </c:title>
        <c:numFmt formatCode="General" sourceLinked="0"/>
        <c:majorTickMark val="out"/>
        <c:minorTickMark val="none"/>
        <c:tickLblPos val="nextTo"/>
        <c:txPr>
          <a:bodyPr/>
          <a:lstStyle/>
          <a:p>
            <a:pPr>
              <a:defRPr b="0">
                <a:latin typeface="Arial" panose="020B0604020202020204" pitchFamily="34" charset="0"/>
                <a:cs typeface="Arial" panose="020B0604020202020204" pitchFamily="34" charset="0"/>
              </a:defRPr>
            </a:pPr>
            <a:endParaRPr lang="en-US"/>
          </a:p>
        </c:txPr>
        <c:crossAx val="51850240"/>
        <c:crosses val="autoZero"/>
        <c:crossBetween val="midCat"/>
      </c:valAx>
      <c:valAx>
        <c:axId val="51850240"/>
        <c:scaling>
          <c:orientation val="minMax"/>
          <c:max val="1.5"/>
          <c:min val="0"/>
        </c:scaling>
        <c:delete val="0"/>
        <c:axPos val="l"/>
        <c:majorGridlines>
          <c:spPr>
            <a:ln>
              <a:noFill/>
            </a:ln>
          </c:spPr>
        </c:majorGridlines>
        <c:numFmt formatCode="General" sourceLinked="1"/>
        <c:majorTickMark val="none"/>
        <c:minorTickMark val="none"/>
        <c:tickLblPos val="none"/>
        <c:spPr>
          <a:ln>
            <a:noFill/>
          </a:ln>
        </c:spPr>
        <c:crossAx val="51848320"/>
        <c:crosses val="autoZero"/>
        <c:crossBetween val="midCat"/>
      </c:valAx>
      <c:spPr>
        <a:solidFill>
          <a:schemeClr val="bg1">
            <a:lumMod val="95000"/>
          </a:schemeClr>
        </a:solidFill>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b="1">
                <a:latin typeface="Arial" panose="020B0604020202020204" pitchFamily="34" charset="0"/>
                <a:cs typeface="Arial" panose="020B0604020202020204" pitchFamily="34" charset="0"/>
              </a:rPr>
              <a:t>Digital Filter Frequency Response</a:t>
            </a:r>
          </a:p>
        </c:rich>
      </c:tx>
      <c:layout>
        <c:manualLayout>
          <c:xMode val="edge"/>
          <c:yMode val="edge"/>
          <c:x val="0.29741463585187566"/>
          <c:y val="1.8799365516127171E-2"/>
        </c:manualLayout>
      </c:layout>
      <c:overlay val="0"/>
    </c:title>
    <c:autoTitleDeleted val="0"/>
    <c:plotArea>
      <c:layout/>
      <c:scatterChart>
        <c:scatterStyle val="smoothMarker"/>
        <c:varyColors val="0"/>
        <c:ser>
          <c:idx val="0"/>
          <c:order val="0"/>
          <c:tx>
            <c:v>Filter Response</c:v>
          </c:tx>
          <c:marker>
            <c:symbol val="none"/>
          </c:marker>
          <c:xVal>
            <c:numRef>
              <c:f>'Digital Filter'!$D$58:$D$8657</c:f>
              <c:numCache>
                <c:formatCode>General</c:formatCode>
                <c:ptCount val="860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pt idx="100">
                  <c:v>10.1</c:v>
                </c:pt>
                <c:pt idx="101">
                  <c:v>10.199999999999999</c:v>
                </c:pt>
                <c:pt idx="102">
                  <c:v>10.3</c:v>
                </c:pt>
                <c:pt idx="103">
                  <c:v>10.4</c:v>
                </c:pt>
                <c:pt idx="104">
                  <c:v>10.5</c:v>
                </c:pt>
                <c:pt idx="105">
                  <c:v>10.6</c:v>
                </c:pt>
                <c:pt idx="106">
                  <c:v>10.7</c:v>
                </c:pt>
                <c:pt idx="107">
                  <c:v>10.8</c:v>
                </c:pt>
                <c:pt idx="108">
                  <c:v>10.9</c:v>
                </c:pt>
                <c:pt idx="109">
                  <c:v>11</c:v>
                </c:pt>
                <c:pt idx="110">
                  <c:v>11.1</c:v>
                </c:pt>
                <c:pt idx="111">
                  <c:v>11.2</c:v>
                </c:pt>
                <c:pt idx="112">
                  <c:v>11.3</c:v>
                </c:pt>
                <c:pt idx="113">
                  <c:v>11.4</c:v>
                </c:pt>
                <c:pt idx="114">
                  <c:v>11.5</c:v>
                </c:pt>
                <c:pt idx="115">
                  <c:v>11.6</c:v>
                </c:pt>
                <c:pt idx="116">
                  <c:v>11.7</c:v>
                </c:pt>
                <c:pt idx="117">
                  <c:v>11.8</c:v>
                </c:pt>
                <c:pt idx="118">
                  <c:v>11.9</c:v>
                </c:pt>
                <c:pt idx="119">
                  <c:v>12</c:v>
                </c:pt>
                <c:pt idx="120">
                  <c:v>12.1</c:v>
                </c:pt>
                <c:pt idx="121">
                  <c:v>12.2</c:v>
                </c:pt>
                <c:pt idx="122">
                  <c:v>12.3</c:v>
                </c:pt>
                <c:pt idx="123">
                  <c:v>12.4</c:v>
                </c:pt>
                <c:pt idx="124">
                  <c:v>12.5</c:v>
                </c:pt>
                <c:pt idx="125">
                  <c:v>12.6</c:v>
                </c:pt>
                <c:pt idx="126">
                  <c:v>12.7</c:v>
                </c:pt>
                <c:pt idx="127">
                  <c:v>12.8</c:v>
                </c:pt>
                <c:pt idx="128">
                  <c:v>12.9</c:v>
                </c:pt>
                <c:pt idx="129">
                  <c:v>13</c:v>
                </c:pt>
                <c:pt idx="130">
                  <c:v>13.1</c:v>
                </c:pt>
                <c:pt idx="131">
                  <c:v>13.2</c:v>
                </c:pt>
                <c:pt idx="132">
                  <c:v>13.3</c:v>
                </c:pt>
                <c:pt idx="133">
                  <c:v>13.4</c:v>
                </c:pt>
                <c:pt idx="134">
                  <c:v>13.5</c:v>
                </c:pt>
                <c:pt idx="135">
                  <c:v>13.6</c:v>
                </c:pt>
                <c:pt idx="136">
                  <c:v>13.7</c:v>
                </c:pt>
                <c:pt idx="137">
                  <c:v>13.8</c:v>
                </c:pt>
                <c:pt idx="138">
                  <c:v>13.9</c:v>
                </c:pt>
                <c:pt idx="139">
                  <c:v>14</c:v>
                </c:pt>
                <c:pt idx="140">
                  <c:v>14.1</c:v>
                </c:pt>
                <c:pt idx="141">
                  <c:v>14.2</c:v>
                </c:pt>
                <c:pt idx="142">
                  <c:v>14.3</c:v>
                </c:pt>
                <c:pt idx="143">
                  <c:v>14.4</c:v>
                </c:pt>
                <c:pt idx="144">
                  <c:v>14.5</c:v>
                </c:pt>
                <c:pt idx="145">
                  <c:v>14.6</c:v>
                </c:pt>
                <c:pt idx="146">
                  <c:v>14.7</c:v>
                </c:pt>
                <c:pt idx="147">
                  <c:v>14.8</c:v>
                </c:pt>
                <c:pt idx="148">
                  <c:v>14.9</c:v>
                </c:pt>
                <c:pt idx="149">
                  <c:v>15</c:v>
                </c:pt>
                <c:pt idx="150">
                  <c:v>15.1</c:v>
                </c:pt>
                <c:pt idx="151">
                  <c:v>15.2</c:v>
                </c:pt>
                <c:pt idx="152">
                  <c:v>15.3</c:v>
                </c:pt>
                <c:pt idx="153">
                  <c:v>15.4</c:v>
                </c:pt>
                <c:pt idx="154">
                  <c:v>15.5</c:v>
                </c:pt>
                <c:pt idx="155">
                  <c:v>15.6</c:v>
                </c:pt>
                <c:pt idx="156">
                  <c:v>15.7</c:v>
                </c:pt>
                <c:pt idx="157">
                  <c:v>15.8</c:v>
                </c:pt>
                <c:pt idx="158">
                  <c:v>15.9</c:v>
                </c:pt>
                <c:pt idx="159">
                  <c:v>16</c:v>
                </c:pt>
                <c:pt idx="160">
                  <c:v>16.100000000000001</c:v>
                </c:pt>
                <c:pt idx="161">
                  <c:v>16.2</c:v>
                </c:pt>
                <c:pt idx="162">
                  <c:v>16.3</c:v>
                </c:pt>
                <c:pt idx="163">
                  <c:v>16.399999999999999</c:v>
                </c:pt>
                <c:pt idx="164">
                  <c:v>16.5</c:v>
                </c:pt>
                <c:pt idx="165">
                  <c:v>16.600000000000001</c:v>
                </c:pt>
                <c:pt idx="166">
                  <c:v>16.7</c:v>
                </c:pt>
                <c:pt idx="167">
                  <c:v>16.8</c:v>
                </c:pt>
                <c:pt idx="168">
                  <c:v>16.899999999999999</c:v>
                </c:pt>
                <c:pt idx="169">
                  <c:v>17</c:v>
                </c:pt>
                <c:pt idx="170">
                  <c:v>17.100000000000001</c:v>
                </c:pt>
                <c:pt idx="171">
                  <c:v>17.2</c:v>
                </c:pt>
                <c:pt idx="172">
                  <c:v>17.3</c:v>
                </c:pt>
                <c:pt idx="173">
                  <c:v>17.399999999999999</c:v>
                </c:pt>
                <c:pt idx="174">
                  <c:v>17.5</c:v>
                </c:pt>
                <c:pt idx="175">
                  <c:v>17.600000000000001</c:v>
                </c:pt>
                <c:pt idx="176">
                  <c:v>17.7</c:v>
                </c:pt>
                <c:pt idx="177">
                  <c:v>17.8</c:v>
                </c:pt>
                <c:pt idx="178">
                  <c:v>17.899999999999999</c:v>
                </c:pt>
                <c:pt idx="179">
                  <c:v>18</c:v>
                </c:pt>
                <c:pt idx="180">
                  <c:v>18.100000000000001</c:v>
                </c:pt>
                <c:pt idx="181">
                  <c:v>18.2</c:v>
                </c:pt>
                <c:pt idx="182">
                  <c:v>18.3</c:v>
                </c:pt>
                <c:pt idx="183">
                  <c:v>18.399999999999999</c:v>
                </c:pt>
                <c:pt idx="184">
                  <c:v>18.5</c:v>
                </c:pt>
                <c:pt idx="185">
                  <c:v>18.600000000000001</c:v>
                </c:pt>
                <c:pt idx="186">
                  <c:v>18.7</c:v>
                </c:pt>
                <c:pt idx="187">
                  <c:v>18.8</c:v>
                </c:pt>
                <c:pt idx="188">
                  <c:v>18.899999999999999</c:v>
                </c:pt>
                <c:pt idx="189">
                  <c:v>19</c:v>
                </c:pt>
                <c:pt idx="190">
                  <c:v>19.100000000000001</c:v>
                </c:pt>
                <c:pt idx="191">
                  <c:v>19.2</c:v>
                </c:pt>
                <c:pt idx="192">
                  <c:v>19.3</c:v>
                </c:pt>
                <c:pt idx="193">
                  <c:v>19.399999999999999</c:v>
                </c:pt>
                <c:pt idx="194">
                  <c:v>19.5</c:v>
                </c:pt>
                <c:pt idx="195">
                  <c:v>19.600000000000001</c:v>
                </c:pt>
                <c:pt idx="196">
                  <c:v>19.7</c:v>
                </c:pt>
                <c:pt idx="197">
                  <c:v>19.8</c:v>
                </c:pt>
                <c:pt idx="198">
                  <c:v>19.899999999999999</c:v>
                </c:pt>
                <c:pt idx="199">
                  <c:v>20</c:v>
                </c:pt>
                <c:pt idx="200">
                  <c:v>20.100000000000001</c:v>
                </c:pt>
                <c:pt idx="201">
                  <c:v>20.2</c:v>
                </c:pt>
                <c:pt idx="202">
                  <c:v>20.3</c:v>
                </c:pt>
                <c:pt idx="203">
                  <c:v>20.399999999999999</c:v>
                </c:pt>
                <c:pt idx="204">
                  <c:v>20.5</c:v>
                </c:pt>
                <c:pt idx="205">
                  <c:v>20.6</c:v>
                </c:pt>
                <c:pt idx="206">
                  <c:v>20.7</c:v>
                </c:pt>
                <c:pt idx="207">
                  <c:v>20.8</c:v>
                </c:pt>
                <c:pt idx="208">
                  <c:v>20.9</c:v>
                </c:pt>
                <c:pt idx="209">
                  <c:v>21</c:v>
                </c:pt>
                <c:pt idx="210">
                  <c:v>21.1</c:v>
                </c:pt>
                <c:pt idx="211">
                  <c:v>21.2</c:v>
                </c:pt>
                <c:pt idx="212">
                  <c:v>21.3</c:v>
                </c:pt>
                <c:pt idx="213">
                  <c:v>21.4</c:v>
                </c:pt>
                <c:pt idx="214">
                  <c:v>21.5</c:v>
                </c:pt>
                <c:pt idx="215">
                  <c:v>21.6</c:v>
                </c:pt>
                <c:pt idx="216">
                  <c:v>21.7</c:v>
                </c:pt>
                <c:pt idx="217">
                  <c:v>21.8</c:v>
                </c:pt>
                <c:pt idx="218">
                  <c:v>21.9</c:v>
                </c:pt>
                <c:pt idx="219">
                  <c:v>22</c:v>
                </c:pt>
                <c:pt idx="220">
                  <c:v>22.1</c:v>
                </c:pt>
                <c:pt idx="221">
                  <c:v>22.2</c:v>
                </c:pt>
                <c:pt idx="222">
                  <c:v>22.3</c:v>
                </c:pt>
                <c:pt idx="223">
                  <c:v>22.4</c:v>
                </c:pt>
                <c:pt idx="224">
                  <c:v>22.5</c:v>
                </c:pt>
                <c:pt idx="225">
                  <c:v>22.6</c:v>
                </c:pt>
                <c:pt idx="226">
                  <c:v>22.7</c:v>
                </c:pt>
                <c:pt idx="227">
                  <c:v>22.8</c:v>
                </c:pt>
                <c:pt idx="228">
                  <c:v>22.9</c:v>
                </c:pt>
                <c:pt idx="229">
                  <c:v>23</c:v>
                </c:pt>
                <c:pt idx="230">
                  <c:v>23.1</c:v>
                </c:pt>
                <c:pt idx="231">
                  <c:v>23.2</c:v>
                </c:pt>
                <c:pt idx="232">
                  <c:v>23.3</c:v>
                </c:pt>
                <c:pt idx="233">
                  <c:v>23.4</c:v>
                </c:pt>
                <c:pt idx="234">
                  <c:v>23.5</c:v>
                </c:pt>
                <c:pt idx="235">
                  <c:v>23.6</c:v>
                </c:pt>
                <c:pt idx="236">
                  <c:v>23.7</c:v>
                </c:pt>
                <c:pt idx="237">
                  <c:v>23.8</c:v>
                </c:pt>
                <c:pt idx="238">
                  <c:v>23.9</c:v>
                </c:pt>
                <c:pt idx="239">
                  <c:v>24</c:v>
                </c:pt>
                <c:pt idx="240">
                  <c:v>24.1</c:v>
                </c:pt>
                <c:pt idx="241">
                  <c:v>24.2</c:v>
                </c:pt>
                <c:pt idx="242">
                  <c:v>24.3</c:v>
                </c:pt>
                <c:pt idx="243">
                  <c:v>24.4</c:v>
                </c:pt>
                <c:pt idx="244">
                  <c:v>24.5</c:v>
                </c:pt>
                <c:pt idx="245">
                  <c:v>24.6</c:v>
                </c:pt>
                <c:pt idx="246">
                  <c:v>24.7</c:v>
                </c:pt>
                <c:pt idx="247">
                  <c:v>24.8</c:v>
                </c:pt>
                <c:pt idx="248">
                  <c:v>24.9</c:v>
                </c:pt>
                <c:pt idx="249">
                  <c:v>25</c:v>
                </c:pt>
                <c:pt idx="250">
                  <c:v>25.1</c:v>
                </c:pt>
                <c:pt idx="251">
                  <c:v>25.2</c:v>
                </c:pt>
                <c:pt idx="252">
                  <c:v>25.3</c:v>
                </c:pt>
                <c:pt idx="253">
                  <c:v>25.4</c:v>
                </c:pt>
                <c:pt idx="254">
                  <c:v>25.5</c:v>
                </c:pt>
                <c:pt idx="255">
                  <c:v>25.6</c:v>
                </c:pt>
                <c:pt idx="256">
                  <c:v>25.7</c:v>
                </c:pt>
                <c:pt idx="257">
                  <c:v>25.8</c:v>
                </c:pt>
                <c:pt idx="258">
                  <c:v>25.9</c:v>
                </c:pt>
                <c:pt idx="259">
                  <c:v>26</c:v>
                </c:pt>
                <c:pt idx="260">
                  <c:v>26.1</c:v>
                </c:pt>
                <c:pt idx="261">
                  <c:v>26.2</c:v>
                </c:pt>
                <c:pt idx="262">
                  <c:v>26.3</c:v>
                </c:pt>
                <c:pt idx="263">
                  <c:v>26.4</c:v>
                </c:pt>
                <c:pt idx="264">
                  <c:v>26.5</c:v>
                </c:pt>
                <c:pt idx="265">
                  <c:v>26.6</c:v>
                </c:pt>
                <c:pt idx="266">
                  <c:v>26.7</c:v>
                </c:pt>
                <c:pt idx="267">
                  <c:v>26.8</c:v>
                </c:pt>
                <c:pt idx="268">
                  <c:v>26.9</c:v>
                </c:pt>
                <c:pt idx="269">
                  <c:v>27</c:v>
                </c:pt>
                <c:pt idx="270">
                  <c:v>27.1</c:v>
                </c:pt>
                <c:pt idx="271">
                  <c:v>27.2</c:v>
                </c:pt>
                <c:pt idx="272">
                  <c:v>27.3</c:v>
                </c:pt>
                <c:pt idx="273">
                  <c:v>27.4</c:v>
                </c:pt>
                <c:pt idx="274">
                  <c:v>27.5</c:v>
                </c:pt>
                <c:pt idx="275">
                  <c:v>27.6</c:v>
                </c:pt>
                <c:pt idx="276">
                  <c:v>27.7</c:v>
                </c:pt>
                <c:pt idx="277">
                  <c:v>27.8</c:v>
                </c:pt>
                <c:pt idx="278">
                  <c:v>27.9</c:v>
                </c:pt>
                <c:pt idx="279">
                  <c:v>28</c:v>
                </c:pt>
                <c:pt idx="280">
                  <c:v>28.1</c:v>
                </c:pt>
                <c:pt idx="281">
                  <c:v>28.2</c:v>
                </c:pt>
                <c:pt idx="282">
                  <c:v>28.3</c:v>
                </c:pt>
                <c:pt idx="283">
                  <c:v>28.4</c:v>
                </c:pt>
                <c:pt idx="284">
                  <c:v>28.5</c:v>
                </c:pt>
                <c:pt idx="285">
                  <c:v>28.6</c:v>
                </c:pt>
                <c:pt idx="286">
                  <c:v>28.7</c:v>
                </c:pt>
                <c:pt idx="287">
                  <c:v>28.8</c:v>
                </c:pt>
                <c:pt idx="288">
                  <c:v>28.9</c:v>
                </c:pt>
                <c:pt idx="289">
                  <c:v>29</c:v>
                </c:pt>
                <c:pt idx="290">
                  <c:v>29.1</c:v>
                </c:pt>
                <c:pt idx="291">
                  <c:v>29.2</c:v>
                </c:pt>
                <c:pt idx="292">
                  <c:v>29.3</c:v>
                </c:pt>
                <c:pt idx="293">
                  <c:v>29.4</c:v>
                </c:pt>
                <c:pt idx="294">
                  <c:v>29.5</c:v>
                </c:pt>
                <c:pt idx="295">
                  <c:v>29.6</c:v>
                </c:pt>
                <c:pt idx="296">
                  <c:v>29.7</c:v>
                </c:pt>
                <c:pt idx="297">
                  <c:v>29.8</c:v>
                </c:pt>
                <c:pt idx="298">
                  <c:v>29.9</c:v>
                </c:pt>
                <c:pt idx="299">
                  <c:v>30</c:v>
                </c:pt>
                <c:pt idx="300">
                  <c:v>30.1</c:v>
                </c:pt>
                <c:pt idx="301">
                  <c:v>30.2</c:v>
                </c:pt>
                <c:pt idx="302">
                  <c:v>30.3</c:v>
                </c:pt>
                <c:pt idx="303">
                  <c:v>30.4</c:v>
                </c:pt>
                <c:pt idx="304">
                  <c:v>30.5</c:v>
                </c:pt>
                <c:pt idx="305">
                  <c:v>30.6</c:v>
                </c:pt>
                <c:pt idx="306">
                  <c:v>30.7</c:v>
                </c:pt>
                <c:pt idx="307">
                  <c:v>30.8</c:v>
                </c:pt>
                <c:pt idx="308">
                  <c:v>30.9</c:v>
                </c:pt>
                <c:pt idx="309">
                  <c:v>31</c:v>
                </c:pt>
                <c:pt idx="310">
                  <c:v>31.1</c:v>
                </c:pt>
                <c:pt idx="311">
                  <c:v>31.2</c:v>
                </c:pt>
                <c:pt idx="312">
                  <c:v>31.3</c:v>
                </c:pt>
                <c:pt idx="313">
                  <c:v>31.4</c:v>
                </c:pt>
                <c:pt idx="314">
                  <c:v>31.5</c:v>
                </c:pt>
                <c:pt idx="315">
                  <c:v>31.6</c:v>
                </c:pt>
                <c:pt idx="316">
                  <c:v>31.7</c:v>
                </c:pt>
                <c:pt idx="317">
                  <c:v>31.8</c:v>
                </c:pt>
                <c:pt idx="318">
                  <c:v>31.9</c:v>
                </c:pt>
                <c:pt idx="319">
                  <c:v>32</c:v>
                </c:pt>
                <c:pt idx="320">
                  <c:v>32.1</c:v>
                </c:pt>
                <c:pt idx="321">
                  <c:v>32.200000000000003</c:v>
                </c:pt>
                <c:pt idx="322">
                  <c:v>32.299999999999997</c:v>
                </c:pt>
                <c:pt idx="323">
                  <c:v>32.4</c:v>
                </c:pt>
                <c:pt idx="324">
                  <c:v>32.5</c:v>
                </c:pt>
                <c:pt idx="325">
                  <c:v>32.6</c:v>
                </c:pt>
                <c:pt idx="326">
                  <c:v>32.700000000000003</c:v>
                </c:pt>
                <c:pt idx="327">
                  <c:v>32.799999999999997</c:v>
                </c:pt>
                <c:pt idx="328">
                  <c:v>32.9</c:v>
                </c:pt>
                <c:pt idx="329">
                  <c:v>33</c:v>
                </c:pt>
                <c:pt idx="330">
                  <c:v>33.1</c:v>
                </c:pt>
                <c:pt idx="331">
                  <c:v>33.200000000000003</c:v>
                </c:pt>
                <c:pt idx="332">
                  <c:v>33.299999999999997</c:v>
                </c:pt>
                <c:pt idx="333">
                  <c:v>33.4</c:v>
                </c:pt>
                <c:pt idx="334">
                  <c:v>33.5</c:v>
                </c:pt>
                <c:pt idx="335">
                  <c:v>33.6</c:v>
                </c:pt>
                <c:pt idx="336">
                  <c:v>33.700000000000003</c:v>
                </c:pt>
                <c:pt idx="337">
                  <c:v>33.799999999999997</c:v>
                </c:pt>
                <c:pt idx="338">
                  <c:v>33.9</c:v>
                </c:pt>
                <c:pt idx="339">
                  <c:v>34</c:v>
                </c:pt>
                <c:pt idx="340">
                  <c:v>34.1</c:v>
                </c:pt>
                <c:pt idx="341">
                  <c:v>34.200000000000003</c:v>
                </c:pt>
                <c:pt idx="342">
                  <c:v>34.299999999999997</c:v>
                </c:pt>
                <c:pt idx="343">
                  <c:v>34.4</c:v>
                </c:pt>
                <c:pt idx="344">
                  <c:v>34.5</c:v>
                </c:pt>
                <c:pt idx="345">
                  <c:v>34.6</c:v>
                </c:pt>
                <c:pt idx="346">
                  <c:v>34.700000000000003</c:v>
                </c:pt>
                <c:pt idx="347">
                  <c:v>34.799999999999997</c:v>
                </c:pt>
                <c:pt idx="348">
                  <c:v>34.9</c:v>
                </c:pt>
                <c:pt idx="349">
                  <c:v>35</c:v>
                </c:pt>
                <c:pt idx="350">
                  <c:v>35.1</c:v>
                </c:pt>
                <c:pt idx="351">
                  <c:v>35.200000000000003</c:v>
                </c:pt>
                <c:pt idx="352">
                  <c:v>35.299999999999997</c:v>
                </c:pt>
                <c:pt idx="353">
                  <c:v>35.4</c:v>
                </c:pt>
                <c:pt idx="354">
                  <c:v>35.5</c:v>
                </c:pt>
                <c:pt idx="355">
                  <c:v>35.6</c:v>
                </c:pt>
                <c:pt idx="356">
                  <c:v>35.700000000000003</c:v>
                </c:pt>
                <c:pt idx="357">
                  <c:v>35.799999999999997</c:v>
                </c:pt>
                <c:pt idx="358">
                  <c:v>35.9</c:v>
                </c:pt>
                <c:pt idx="359">
                  <c:v>36</c:v>
                </c:pt>
                <c:pt idx="360">
                  <c:v>36.1</c:v>
                </c:pt>
                <c:pt idx="361">
                  <c:v>36.200000000000003</c:v>
                </c:pt>
                <c:pt idx="362">
                  <c:v>36.299999999999997</c:v>
                </c:pt>
                <c:pt idx="363">
                  <c:v>36.4</c:v>
                </c:pt>
                <c:pt idx="364">
                  <c:v>36.5</c:v>
                </c:pt>
                <c:pt idx="365">
                  <c:v>36.6</c:v>
                </c:pt>
                <c:pt idx="366">
                  <c:v>36.700000000000003</c:v>
                </c:pt>
                <c:pt idx="367">
                  <c:v>36.799999999999997</c:v>
                </c:pt>
                <c:pt idx="368">
                  <c:v>36.9</c:v>
                </c:pt>
                <c:pt idx="369">
                  <c:v>37</c:v>
                </c:pt>
                <c:pt idx="370">
                  <c:v>37.1</c:v>
                </c:pt>
                <c:pt idx="371">
                  <c:v>37.200000000000003</c:v>
                </c:pt>
                <c:pt idx="372">
                  <c:v>37.299999999999997</c:v>
                </c:pt>
                <c:pt idx="373">
                  <c:v>37.4</c:v>
                </c:pt>
                <c:pt idx="374">
                  <c:v>37.5</c:v>
                </c:pt>
                <c:pt idx="375">
                  <c:v>37.6</c:v>
                </c:pt>
                <c:pt idx="376">
                  <c:v>37.700000000000003</c:v>
                </c:pt>
                <c:pt idx="377">
                  <c:v>37.799999999999997</c:v>
                </c:pt>
                <c:pt idx="378">
                  <c:v>37.9</c:v>
                </c:pt>
                <c:pt idx="379">
                  <c:v>38</c:v>
                </c:pt>
                <c:pt idx="380">
                  <c:v>38.1</c:v>
                </c:pt>
                <c:pt idx="381">
                  <c:v>38.200000000000003</c:v>
                </c:pt>
                <c:pt idx="382">
                  <c:v>38.299999999999997</c:v>
                </c:pt>
                <c:pt idx="383">
                  <c:v>38.4</c:v>
                </c:pt>
                <c:pt idx="384">
                  <c:v>38.5</c:v>
                </c:pt>
                <c:pt idx="385">
                  <c:v>38.6</c:v>
                </c:pt>
                <c:pt idx="386">
                  <c:v>38.700000000000003</c:v>
                </c:pt>
                <c:pt idx="387">
                  <c:v>38.799999999999997</c:v>
                </c:pt>
                <c:pt idx="388">
                  <c:v>38.9</c:v>
                </c:pt>
                <c:pt idx="389">
                  <c:v>39</c:v>
                </c:pt>
                <c:pt idx="390">
                  <c:v>39.1</c:v>
                </c:pt>
                <c:pt idx="391">
                  <c:v>39.200000000000003</c:v>
                </c:pt>
                <c:pt idx="392">
                  <c:v>39.299999999999997</c:v>
                </c:pt>
                <c:pt idx="393">
                  <c:v>39.4</c:v>
                </c:pt>
                <c:pt idx="394">
                  <c:v>39.5</c:v>
                </c:pt>
                <c:pt idx="395">
                  <c:v>39.6</c:v>
                </c:pt>
                <c:pt idx="396">
                  <c:v>39.700000000000003</c:v>
                </c:pt>
                <c:pt idx="397">
                  <c:v>39.799999999999997</c:v>
                </c:pt>
                <c:pt idx="398">
                  <c:v>39.9</c:v>
                </c:pt>
                <c:pt idx="399">
                  <c:v>40</c:v>
                </c:pt>
                <c:pt idx="400">
                  <c:v>40.1</c:v>
                </c:pt>
                <c:pt idx="401">
                  <c:v>40.200000000000003</c:v>
                </c:pt>
                <c:pt idx="402">
                  <c:v>40.299999999999997</c:v>
                </c:pt>
                <c:pt idx="403">
                  <c:v>40.4</c:v>
                </c:pt>
                <c:pt idx="404">
                  <c:v>40.5</c:v>
                </c:pt>
                <c:pt idx="405">
                  <c:v>40.6</c:v>
                </c:pt>
                <c:pt idx="406">
                  <c:v>40.700000000000003</c:v>
                </c:pt>
                <c:pt idx="407">
                  <c:v>40.799999999999997</c:v>
                </c:pt>
                <c:pt idx="408">
                  <c:v>40.9</c:v>
                </c:pt>
                <c:pt idx="409">
                  <c:v>41</c:v>
                </c:pt>
                <c:pt idx="410">
                  <c:v>41.1</c:v>
                </c:pt>
                <c:pt idx="411">
                  <c:v>41.2</c:v>
                </c:pt>
                <c:pt idx="412">
                  <c:v>41.3</c:v>
                </c:pt>
                <c:pt idx="413">
                  <c:v>41.4</c:v>
                </c:pt>
                <c:pt idx="414">
                  <c:v>41.5</c:v>
                </c:pt>
                <c:pt idx="415">
                  <c:v>41.6</c:v>
                </c:pt>
                <c:pt idx="416">
                  <c:v>41.7</c:v>
                </c:pt>
                <c:pt idx="417">
                  <c:v>41.8</c:v>
                </c:pt>
                <c:pt idx="418">
                  <c:v>41.9</c:v>
                </c:pt>
                <c:pt idx="419">
                  <c:v>42</c:v>
                </c:pt>
                <c:pt idx="420">
                  <c:v>42.1</c:v>
                </c:pt>
                <c:pt idx="421">
                  <c:v>42.2</c:v>
                </c:pt>
                <c:pt idx="422">
                  <c:v>42.3</c:v>
                </c:pt>
                <c:pt idx="423">
                  <c:v>42.4</c:v>
                </c:pt>
                <c:pt idx="424">
                  <c:v>42.5</c:v>
                </c:pt>
                <c:pt idx="425">
                  <c:v>42.6</c:v>
                </c:pt>
                <c:pt idx="426">
                  <c:v>42.7</c:v>
                </c:pt>
                <c:pt idx="427">
                  <c:v>42.8</c:v>
                </c:pt>
                <c:pt idx="428">
                  <c:v>42.9</c:v>
                </c:pt>
                <c:pt idx="429">
                  <c:v>43</c:v>
                </c:pt>
                <c:pt idx="430">
                  <c:v>43.1</c:v>
                </c:pt>
                <c:pt idx="431">
                  <c:v>43.2</c:v>
                </c:pt>
                <c:pt idx="432">
                  <c:v>43.3</c:v>
                </c:pt>
                <c:pt idx="433">
                  <c:v>43.4</c:v>
                </c:pt>
                <c:pt idx="434">
                  <c:v>43.5</c:v>
                </c:pt>
                <c:pt idx="435">
                  <c:v>43.6</c:v>
                </c:pt>
                <c:pt idx="436">
                  <c:v>43.7</c:v>
                </c:pt>
                <c:pt idx="437">
                  <c:v>43.8</c:v>
                </c:pt>
                <c:pt idx="438">
                  <c:v>43.9</c:v>
                </c:pt>
                <c:pt idx="439">
                  <c:v>44</c:v>
                </c:pt>
                <c:pt idx="440">
                  <c:v>44.1</c:v>
                </c:pt>
                <c:pt idx="441">
                  <c:v>44.2</c:v>
                </c:pt>
                <c:pt idx="442">
                  <c:v>44.3</c:v>
                </c:pt>
                <c:pt idx="443">
                  <c:v>44.4</c:v>
                </c:pt>
                <c:pt idx="444">
                  <c:v>44.5</c:v>
                </c:pt>
                <c:pt idx="445">
                  <c:v>44.6</c:v>
                </c:pt>
                <c:pt idx="446">
                  <c:v>44.7</c:v>
                </c:pt>
                <c:pt idx="447">
                  <c:v>44.8</c:v>
                </c:pt>
                <c:pt idx="448">
                  <c:v>44.9</c:v>
                </c:pt>
                <c:pt idx="449">
                  <c:v>45</c:v>
                </c:pt>
                <c:pt idx="450">
                  <c:v>45.1</c:v>
                </c:pt>
                <c:pt idx="451">
                  <c:v>45.2</c:v>
                </c:pt>
                <c:pt idx="452">
                  <c:v>45.3</c:v>
                </c:pt>
                <c:pt idx="453">
                  <c:v>45.4</c:v>
                </c:pt>
                <c:pt idx="454">
                  <c:v>45.5</c:v>
                </c:pt>
                <c:pt idx="455">
                  <c:v>45.6</c:v>
                </c:pt>
                <c:pt idx="456">
                  <c:v>45.7</c:v>
                </c:pt>
                <c:pt idx="457">
                  <c:v>45.8</c:v>
                </c:pt>
                <c:pt idx="458">
                  <c:v>45.9</c:v>
                </c:pt>
                <c:pt idx="459">
                  <c:v>46</c:v>
                </c:pt>
                <c:pt idx="460">
                  <c:v>46.1</c:v>
                </c:pt>
                <c:pt idx="461">
                  <c:v>46.2</c:v>
                </c:pt>
                <c:pt idx="462">
                  <c:v>46.3</c:v>
                </c:pt>
                <c:pt idx="463">
                  <c:v>46.4</c:v>
                </c:pt>
                <c:pt idx="464">
                  <c:v>46.5</c:v>
                </c:pt>
                <c:pt idx="465">
                  <c:v>46.6</c:v>
                </c:pt>
                <c:pt idx="466">
                  <c:v>46.7</c:v>
                </c:pt>
                <c:pt idx="467">
                  <c:v>46.8</c:v>
                </c:pt>
                <c:pt idx="468">
                  <c:v>46.9</c:v>
                </c:pt>
                <c:pt idx="469">
                  <c:v>47</c:v>
                </c:pt>
                <c:pt idx="470">
                  <c:v>47.1</c:v>
                </c:pt>
                <c:pt idx="471">
                  <c:v>47.2</c:v>
                </c:pt>
                <c:pt idx="472">
                  <c:v>47.3</c:v>
                </c:pt>
                <c:pt idx="473">
                  <c:v>47.4</c:v>
                </c:pt>
                <c:pt idx="474">
                  <c:v>47.5</c:v>
                </c:pt>
                <c:pt idx="475">
                  <c:v>47.6</c:v>
                </c:pt>
                <c:pt idx="476">
                  <c:v>47.7</c:v>
                </c:pt>
                <c:pt idx="477">
                  <c:v>47.8</c:v>
                </c:pt>
                <c:pt idx="478">
                  <c:v>47.9</c:v>
                </c:pt>
                <c:pt idx="479">
                  <c:v>48</c:v>
                </c:pt>
                <c:pt idx="480">
                  <c:v>48.1</c:v>
                </c:pt>
                <c:pt idx="481">
                  <c:v>48.2</c:v>
                </c:pt>
                <c:pt idx="482">
                  <c:v>48.3</c:v>
                </c:pt>
                <c:pt idx="483">
                  <c:v>48.4</c:v>
                </c:pt>
                <c:pt idx="484">
                  <c:v>48.5</c:v>
                </c:pt>
                <c:pt idx="485">
                  <c:v>48.6</c:v>
                </c:pt>
                <c:pt idx="486">
                  <c:v>48.7</c:v>
                </c:pt>
                <c:pt idx="487">
                  <c:v>48.8</c:v>
                </c:pt>
                <c:pt idx="488">
                  <c:v>48.9</c:v>
                </c:pt>
                <c:pt idx="489">
                  <c:v>49</c:v>
                </c:pt>
                <c:pt idx="490">
                  <c:v>49.1</c:v>
                </c:pt>
                <c:pt idx="491">
                  <c:v>49.2</c:v>
                </c:pt>
                <c:pt idx="492">
                  <c:v>49.3</c:v>
                </c:pt>
                <c:pt idx="493">
                  <c:v>49.4</c:v>
                </c:pt>
                <c:pt idx="494">
                  <c:v>49.5</c:v>
                </c:pt>
                <c:pt idx="495">
                  <c:v>49.6</c:v>
                </c:pt>
                <c:pt idx="496">
                  <c:v>49.7</c:v>
                </c:pt>
                <c:pt idx="497">
                  <c:v>49.8</c:v>
                </c:pt>
                <c:pt idx="498">
                  <c:v>49.9</c:v>
                </c:pt>
                <c:pt idx="499">
                  <c:v>50</c:v>
                </c:pt>
                <c:pt idx="500">
                  <c:v>50.1</c:v>
                </c:pt>
                <c:pt idx="501">
                  <c:v>50.2</c:v>
                </c:pt>
                <c:pt idx="502">
                  <c:v>50.3</c:v>
                </c:pt>
                <c:pt idx="503">
                  <c:v>50.4</c:v>
                </c:pt>
                <c:pt idx="504">
                  <c:v>50.5</c:v>
                </c:pt>
                <c:pt idx="505">
                  <c:v>50.6</c:v>
                </c:pt>
                <c:pt idx="506">
                  <c:v>50.7</c:v>
                </c:pt>
                <c:pt idx="507">
                  <c:v>50.8</c:v>
                </c:pt>
                <c:pt idx="508">
                  <c:v>50.9</c:v>
                </c:pt>
                <c:pt idx="509">
                  <c:v>51</c:v>
                </c:pt>
                <c:pt idx="510">
                  <c:v>51.1</c:v>
                </c:pt>
                <c:pt idx="511">
                  <c:v>51.2</c:v>
                </c:pt>
                <c:pt idx="512">
                  <c:v>51.3</c:v>
                </c:pt>
                <c:pt idx="513">
                  <c:v>51.4</c:v>
                </c:pt>
                <c:pt idx="514">
                  <c:v>51.5</c:v>
                </c:pt>
                <c:pt idx="515">
                  <c:v>51.6</c:v>
                </c:pt>
                <c:pt idx="516">
                  <c:v>51.7</c:v>
                </c:pt>
                <c:pt idx="517">
                  <c:v>51.8</c:v>
                </c:pt>
                <c:pt idx="518">
                  <c:v>51.9</c:v>
                </c:pt>
                <c:pt idx="519">
                  <c:v>52</c:v>
                </c:pt>
                <c:pt idx="520">
                  <c:v>52.1</c:v>
                </c:pt>
                <c:pt idx="521">
                  <c:v>52.2</c:v>
                </c:pt>
                <c:pt idx="522">
                  <c:v>52.3</c:v>
                </c:pt>
                <c:pt idx="523">
                  <c:v>52.4</c:v>
                </c:pt>
                <c:pt idx="524">
                  <c:v>52.5</c:v>
                </c:pt>
                <c:pt idx="525">
                  <c:v>52.6</c:v>
                </c:pt>
                <c:pt idx="526">
                  <c:v>52.7</c:v>
                </c:pt>
                <c:pt idx="527">
                  <c:v>52.8</c:v>
                </c:pt>
                <c:pt idx="528">
                  <c:v>52.9</c:v>
                </c:pt>
                <c:pt idx="529">
                  <c:v>53</c:v>
                </c:pt>
                <c:pt idx="530">
                  <c:v>53.1</c:v>
                </c:pt>
                <c:pt idx="531">
                  <c:v>53.2</c:v>
                </c:pt>
                <c:pt idx="532">
                  <c:v>53.3</c:v>
                </c:pt>
                <c:pt idx="533">
                  <c:v>53.4</c:v>
                </c:pt>
                <c:pt idx="534">
                  <c:v>53.5</c:v>
                </c:pt>
                <c:pt idx="535">
                  <c:v>53.6</c:v>
                </c:pt>
                <c:pt idx="536">
                  <c:v>53.7</c:v>
                </c:pt>
                <c:pt idx="537">
                  <c:v>53.8</c:v>
                </c:pt>
                <c:pt idx="538">
                  <c:v>53.9</c:v>
                </c:pt>
                <c:pt idx="539">
                  <c:v>54</c:v>
                </c:pt>
                <c:pt idx="540">
                  <c:v>54.1</c:v>
                </c:pt>
                <c:pt idx="541">
                  <c:v>54.2</c:v>
                </c:pt>
                <c:pt idx="542">
                  <c:v>54.3</c:v>
                </c:pt>
                <c:pt idx="543">
                  <c:v>54.4</c:v>
                </c:pt>
                <c:pt idx="544">
                  <c:v>54.5</c:v>
                </c:pt>
                <c:pt idx="545">
                  <c:v>54.6</c:v>
                </c:pt>
                <c:pt idx="546">
                  <c:v>54.7</c:v>
                </c:pt>
                <c:pt idx="547">
                  <c:v>54.8</c:v>
                </c:pt>
                <c:pt idx="548">
                  <c:v>54.9</c:v>
                </c:pt>
                <c:pt idx="549">
                  <c:v>55</c:v>
                </c:pt>
                <c:pt idx="550">
                  <c:v>55.1</c:v>
                </c:pt>
                <c:pt idx="551">
                  <c:v>55.2</c:v>
                </c:pt>
                <c:pt idx="552">
                  <c:v>55.3</c:v>
                </c:pt>
                <c:pt idx="553">
                  <c:v>55.4</c:v>
                </c:pt>
                <c:pt idx="554">
                  <c:v>55.5</c:v>
                </c:pt>
                <c:pt idx="555">
                  <c:v>55.6</c:v>
                </c:pt>
                <c:pt idx="556">
                  <c:v>55.7</c:v>
                </c:pt>
                <c:pt idx="557">
                  <c:v>55.8</c:v>
                </c:pt>
                <c:pt idx="558">
                  <c:v>55.9</c:v>
                </c:pt>
                <c:pt idx="559">
                  <c:v>56</c:v>
                </c:pt>
                <c:pt idx="560">
                  <c:v>56.1</c:v>
                </c:pt>
                <c:pt idx="561">
                  <c:v>56.2</c:v>
                </c:pt>
                <c:pt idx="562">
                  <c:v>56.3</c:v>
                </c:pt>
                <c:pt idx="563">
                  <c:v>56.4</c:v>
                </c:pt>
                <c:pt idx="564">
                  <c:v>56.5</c:v>
                </c:pt>
                <c:pt idx="565">
                  <c:v>56.6</c:v>
                </c:pt>
                <c:pt idx="566">
                  <c:v>56.7</c:v>
                </c:pt>
                <c:pt idx="567">
                  <c:v>56.8</c:v>
                </c:pt>
                <c:pt idx="568">
                  <c:v>56.9</c:v>
                </c:pt>
                <c:pt idx="569">
                  <c:v>57</c:v>
                </c:pt>
                <c:pt idx="570">
                  <c:v>57.1</c:v>
                </c:pt>
                <c:pt idx="571">
                  <c:v>57.2</c:v>
                </c:pt>
                <c:pt idx="572">
                  <c:v>57.3</c:v>
                </c:pt>
                <c:pt idx="573">
                  <c:v>57.4</c:v>
                </c:pt>
                <c:pt idx="574">
                  <c:v>57.5</c:v>
                </c:pt>
                <c:pt idx="575">
                  <c:v>57.6</c:v>
                </c:pt>
                <c:pt idx="576">
                  <c:v>57.7</c:v>
                </c:pt>
                <c:pt idx="577">
                  <c:v>57.8</c:v>
                </c:pt>
                <c:pt idx="578">
                  <c:v>57.9</c:v>
                </c:pt>
                <c:pt idx="579">
                  <c:v>58</c:v>
                </c:pt>
                <c:pt idx="580">
                  <c:v>58.1</c:v>
                </c:pt>
                <c:pt idx="581">
                  <c:v>58.2</c:v>
                </c:pt>
                <c:pt idx="582">
                  <c:v>58.3</c:v>
                </c:pt>
                <c:pt idx="583">
                  <c:v>58.4</c:v>
                </c:pt>
                <c:pt idx="584">
                  <c:v>58.5</c:v>
                </c:pt>
                <c:pt idx="585">
                  <c:v>58.6</c:v>
                </c:pt>
                <c:pt idx="586">
                  <c:v>58.7</c:v>
                </c:pt>
                <c:pt idx="587">
                  <c:v>58.8</c:v>
                </c:pt>
                <c:pt idx="588">
                  <c:v>58.9</c:v>
                </c:pt>
                <c:pt idx="589">
                  <c:v>59</c:v>
                </c:pt>
                <c:pt idx="590">
                  <c:v>59.1</c:v>
                </c:pt>
                <c:pt idx="591">
                  <c:v>59.2</c:v>
                </c:pt>
                <c:pt idx="592">
                  <c:v>59.3</c:v>
                </c:pt>
                <c:pt idx="593">
                  <c:v>59.4</c:v>
                </c:pt>
                <c:pt idx="594">
                  <c:v>59.5</c:v>
                </c:pt>
                <c:pt idx="595">
                  <c:v>59.6</c:v>
                </c:pt>
                <c:pt idx="596">
                  <c:v>59.7</c:v>
                </c:pt>
                <c:pt idx="597">
                  <c:v>59.8</c:v>
                </c:pt>
                <c:pt idx="598">
                  <c:v>59.9</c:v>
                </c:pt>
                <c:pt idx="599">
                  <c:v>60</c:v>
                </c:pt>
                <c:pt idx="600">
                  <c:v>60.1</c:v>
                </c:pt>
                <c:pt idx="601">
                  <c:v>60.2</c:v>
                </c:pt>
                <c:pt idx="602">
                  <c:v>60.3</c:v>
                </c:pt>
                <c:pt idx="603">
                  <c:v>60.4</c:v>
                </c:pt>
                <c:pt idx="604">
                  <c:v>60.5</c:v>
                </c:pt>
                <c:pt idx="605">
                  <c:v>60.6</c:v>
                </c:pt>
                <c:pt idx="606">
                  <c:v>60.7</c:v>
                </c:pt>
                <c:pt idx="607">
                  <c:v>60.8</c:v>
                </c:pt>
                <c:pt idx="608">
                  <c:v>60.9</c:v>
                </c:pt>
                <c:pt idx="609">
                  <c:v>61</c:v>
                </c:pt>
                <c:pt idx="610">
                  <c:v>61.1</c:v>
                </c:pt>
                <c:pt idx="611">
                  <c:v>61.2</c:v>
                </c:pt>
                <c:pt idx="612">
                  <c:v>61.3</c:v>
                </c:pt>
                <c:pt idx="613">
                  <c:v>61.4</c:v>
                </c:pt>
                <c:pt idx="614">
                  <c:v>61.5</c:v>
                </c:pt>
                <c:pt idx="615">
                  <c:v>61.6</c:v>
                </c:pt>
                <c:pt idx="616">
                  <c:v>61.7</c:v>
                </c:pt>
                <c:pt idx="617">
                  <c:v>61.8</c:v>
                </c:pt>
                <c:pt idx="618">
                  <c:v>61.9</c:v>
                </c:pt>
                <c:pt idx="619">
                  <c:v>62</c:v>
                </c:pt>
                <c:pt idx="620">
                  <c:v>62.1</c:v>
                </c:pt>
                <c:pt idx="621">
                  <c:v>62.2</c:v>
                </c:pt>
                <c:pt idx="622">
                  <c:v>62.3</c:v>
                </c:pt>
                <c:pt idx="623">
                  <c:v>62.4</c:v>
                </c:pt>
                <c:pt idx="624">
                  <c:v>62.5</c:v>
                </c:pt>
                <c:pt idx="625">
                  <c:v>62.6</c:v>
                </c:pt>
                <c:pt idx="626">
                  <c:v>62.7</c:v>
                </c:pt>
                <c:pt idx="627">
                  <c:v>62.8</c:v>
                </c:pt>
                <c:pt idx="628">
                  <c:v>62.9</c:v>
                </c:pt>
                <c:pt idx="629">
                  <c:v>63</c:v>
                </c:pt>
                <c:pt idx="630">
                  <c:v>63.1</c:v>
                </c:pt>
                <c:pt idx="631">
                  <c:v>63.2</c:v>
                </c:pt>
                <c:pt idx="632">
                  <c:v>63.3</c:v>
                </c:pt>
                <c:pt idx="633">
                  <c:v>63.4</c:v>
                </c:pt>
                <c:pt idx="634">
                  <c:v>63.5</c:v>
                </c:pt>
                <c:pt idx="635">
                  <c:v>63.6</c:v>
                </c:pt>
                <c:pt idx="636">
                  <c:v>63.7</c:v>
                </c:pt>
                <c:pt idx="637">
                  <c:v>63.8</c:v>
                </c:pt>
                <c:pt idx="638">
                  <c:v>63.9</c:v>
                </c:pt>
                <c:pt idx="639">
                  <c:v>64</c:v>
                </c:pt>
                <c:pt idx="640">
                  <c:v>64.099999999999994</c:v>
                </c:pt>
                <c:pt idx="641">
                  <c:v>64.2</c:v>
                </c:pt>
                <c:pt idx="642">
                  <c:v>64.3</c:v>
                </c:pt>
                <c:pt idx="643">
                  <c:v>64.400000000000006</c:v>
                </c:pt>
                <c:pt idx="644">
                  <c:v>64.5</c:v>
                </c:pt>
                <c:pt idx="645">
                  <c:v>64.599999999999994</c:v>
                </c:pt>
                <c:pt idx="646">
                  <c:v>64.7</c:v>
                </c:pt>
                <c:pt idx="647">
                  <c:v>64.8</c:v>
                </c:pt>
                <c:pt idx="648">
                  <c:v>64.900000000000006</c:v>
                </c:pt>
                <c:pt idx="649">
                  <c:v>65</c:v>
                </c:pt>
                <c:pt idx="650">
                  <c:v>65.099999999999994</c:v>
                </c:pt>
                <c:pt idx="651">
                  <c:v>65.2</c:v>
                </c:pt>
                <c:pt idx="652">
                  <c:v>65.3</c:v>
                </c:pt>
                <c:pt idx="653">
                  <c:v>65.400000000000006</c:v>
                </c:pt>
                <c:pt idx="654">
                  <c:v>65.5</c:v>
                </c:pt>
                <c:pt idx="655">
                  <c:v>65.599999999999994</c:v>
                </c:pt>
                <c:pt idx="656">
                  <c:v>65.7</c:v>
                </c:pt>
                <c:pt idx="657">
                  <c:v>65.8</c:v>
                </c:pt>
                <c:pt idx="658">
                  <c:v>65.900000000000006</c:v>
                </c:pt>
                <c:pt idx="659">
                  <c:v>66</c:v>
                </c:pt>
                <c:pt idx="660">
                  <c:v>66.099999999999994</c:v>
                </c:pt>
                <c:pt idx="661">
                  <c:v>66.2</c:v>
                </c:pt>
                <c:pt idx="662">
                  <c:v>66.3</c:v>
                </c:pt>
                <c:pt idx="663">
                  <c:v>66.400000000000006</c:v>
                </c:pt>
                <c:pt idx="664">
                  <c:v>66.5</c:v>
                </c:pt>
                <c:pt idx="665">
                  <c:v>66.599999999999994</c:v>
                </c:pt>
                <c:pt idx="666">
                  <c:v>66.7</c:v>
                </c:pt>
                <c:pt idx="667">
                  <c:v>66.8</c:v>
                </c:pt>
                <c:pt idx="668">
                  <c:v>66.900000000000006</c:v>
                </c:pt>
                <c:pt idx="669">
                  <c:v>67</c:v>
                </c:pt>
                <c:pt idx="670">
                  <c:v>67.099999999999994</c:v>
                </c:pt>
                <c:pt idx="671">
                  <c:v>67.2</c:v>
                </c:pt>
                <c:pt idx="672">
                  <c:v>67.3</c:v>
                </c:pt>
                <c:pt idx="673">
                  <c:v>67.400000000000006</c:v>
                </c:pt>
                <c:pt idx="674">
                  <c:v>67.5</c:v>
                </c:pt>
                <c:pt idx="675">
                  <c:v>67.599999999999994</c:v>
                </c:pt>
                <c:pt idx="676">
                  <c:v>67.7</c:v>
                </c:pt>
                <c:pt idx="677">
                  <c:v>67.8</c:v>
                </c:pt>
                <c:pt idx="678">
                  <c:v>67.900000000000006</c:v>
                </c:pt>
                <c:pt idx="679">
                  <c:v>68</c:v>
                </c:pt>
                <c:pt idx="680">
                  <c:v>68.099999999999994</c:v>
                </c:pt>
                <c:pt idx="681">
                  <c:v>68.2</c:v>
                </c:pt>
                <c:pt idx="682">
                  <c:v>68.3</c:v>
                </c:pt>
                <c:pt idx="683">
                  <c:v>68.400000000000006</c:v>
                </c:pt>
                <c:pt idx="684">
                  <c:v>68.5</c:v>
                </c:pt>
                <c:pt idx="685">
                  <c:v>68.599999999999994</c:v>
                </c:pt>
                <c:pt idx="686">
                  <c:v>68.7</c:v>
                </c:pt>
                <c:pt idx="687">
                  <c:v>68.8</c:v>
                </c:pt>
                <c:pt idx="688">
                  <c:v>68.900000000000006</c:v>
                </c:pt>
                <c:pt idx="689">
                  <c:v>69</c:v>
                </c:pt>
                <c:pt idx="690">
                  <c:v>69.099999999999994</c:v>
                </c:pt>
                <c:pt idx="691">
                  <c:v>69.2</c:v>
                </c:pt>
                <c:pt idx="692">
                  <c:v>69.3</c:v>
                </c:pt>
                <c:pt idx="693">
                  <c:v>69.400000000000006</c:v>
                </c:pt>
                <c:pt idx="694">
                  <c:v>69.5</c:v>
                </c:pt>
                <c:pt idx="695">
                  <c:v>69.599999999999994</c:v>
                </c:pt>
                <c:pt idx="696">
                  <c:v>69.7</c:v>
                </c:pt>
                <c:pt idx="697">
                  <c:v>69.8</c:v>
                </c:pt>
                <c:pt idx="698">
                  <c:v>69.900000000000006</c:v>
                </c:pt>
                <c:pt idx="699">
                  <c:v>70</c:v>
                </c:pt>
                <c:pt idx="700">
                  <c:v>70.099999999999994</c:v>
                </c:pt>
                <c:pt idx="701">
                  <c:v>70.2</c:v>
                </c:pt>
                <c:pt idx="702">
                  <c:v>70.3</c:v>
                </c:pt>
                <c:pt idx="703">
                  <c:v>70.400000000000006</c:v>
                </c:pt>
                <c:pt idx="704">
                  <c:v>70.5</c:v>
                </c:pt>
                <c:pt idx="705">
                  <c:v>70.599999999999994</c:v>
                </c:pt>
                <c:pt idx="706">
                  <c:v>70.7</c:v>
                </c:pt>
                <c:pt idx="707">
                  <c:v>70.8</c:v>
                </c:pt>
                <c:pt idx="708">
                  <c:v>70.900000000000006</c:v>
                </c:pt>
                <c:pt idx="709">
                  <c:v>71</c:v>
                </c:pt>
                <c:pt idx="710">
                  <c:v>71.099999999999994</c:v>
                </c:pt>
                <c:pt idx="711">
                  <c:v>71.2</c:v>
                </c:pt>
                <c:pt idx="712">
                  <c:v>71.3</c:v>
                </c:pt>
                <c:pt idx="713">
                  <c:v>71.400000000000006</c:v>
                </c:pt>
                <c:pt idx="714">
                  <c:v>71.5</c:v>
                </c:pt>
                <c:pt idx="715">
                  <c:v>71.599999999999994</c:v>
                </c:pt>
                <c:pt idx="716">
                  <c:v>71.7</c:v>
                </c:pt>
                <c:pt idx="717">
                  <c:v>71.8</c:v>
                </c:pt>
                <c:pt idx="718">
                  <c:v>71.900000000000006</c:v>
                </c:pt>
                <c:pt idx="719">
                  <c:v>72</c:v>
                </c:pt>
                <c:pt idx="720">
                  <c:v>72.099999999999994</c:v>
                </c:pt>
                <c:pt idx="721">
                  <c:v>72.2</c:v>
                </c:pt>
                <c:pt idx="722">
                  <c:v>72.3</c:v>
                </c:pt>
                <c:pt idx="723">
                  <c:v>72.400000000000006</c:v>
                </c:pt>
                <c:pt idx="724">
                  <c:v>72.5</c:v>
                </c:pt>
                <c:pt idx="725">
                  <c:v>72.599999999999994</c:v>
                </c:pt>
                <c:pt idx="726">
                  <c:v>72.7</c:v>
                </c:pt>
                <c:pt idx="727">
                  <c:v>72.8</c:v>
                </c:pt>
                <c:pt idx="728">
                  <c:v>72.900000000000006</c:v>
                </c:pt>
                <c:pt idx="729">
                  <c:v>73</c:v>
                </c:pt>
                <c:pt idx="730">
                  <c:v>73.099999999999994</c:v>
                </c:pt>
                <c:pt idx="731">
                  <c:v>73.2</c:v>
                </c:pt>
                <c:pt idx="732">
                  <c:v>73.3</c:v>
                </c:pt>
                <c:pt idx="733">
                  <c:v>73.400000000000006</c:v>
                </c:pt>
                <c:pt idx="734">
                  <c:v>73.5</c:v>
                </c:pt>
                <c:pt idx="735">
                  <c:v>73.599999999999994</c:v>
                </c:pt>
                <c:pt idx="736">
                  <c:v>73.7</c:v>
                </c:pt>
                <c:pt idx="737">
                  <c:v>73.8</c:v>
                </c:pt>
                <c:pt idx="738">
                  <c:v>73.900000000000006</c:v>
                </c:pt>
                <c:pt idx="739">
                  <c:v>74</c:v>
                </c:pt>
                <c:pt idx="740">
                  <c:v>74.099999999999994</c:v>
                </c:pt>
                <c:pt idx="741">
                  <c:v>74.2</c:v>
                </c:pt>
                <c:pt idx="742">
                  <c:v>74.3</c:v>
                </c:pt>
                <c:pt idx="743">
                  <c:v>74.400000000000006</c:v>
                </c:pt>
                <c:pt idx="744">
                  <c:v>74.5</c:v>
                </c:pt>
                <c:pt idx="745">
                  <c:v>74.599999999999994</c:v>
                </c:pt>
                <c:pt idx="746">
                  <c:v>74.7</c:v>
                </c:pt>
                <c:pt idx="747">
                  <c:v>74.8</c:v>
                </c:pt>
                <c:pt idx="748">
                  <c:v>74.900000000000006</c:v>
                </c:pt>
                <c:pt idx="749">
                  <c:v>75</c:v>
                </c:pt>
                <c:pt idx="750">
                  <c:v>75.099999999999994</c:v>
                </c:pt>
                <c:pt idx="751">
                  <c:v>75.2</c:v>
                </c:pt>
                <c:pt idx="752">
                  <c:v>75.3</c:v>
                </c:pt>
                <c:pt idx="753">
                  <c:v>75.400000000000006</c:v>
                </c:pt>
                <c:pt idx="754">
                  <c:v>75.5</c:v>
                </c:pt>
                <c:pt idx="755">
                  <c:v>75.599999999999994</c:v>
                </c:pt>
                <c:pt idx="756">
                  <c:v>75.7</c:v>
                </c:pt>
                <c:pt idx="757">
                  <c:v>75.8</c:v>
                </c:pt>
                <c:pt idx="758">
                  <c:v>75.900000000000006</c:v>
                </c:pt>
                <c:pt idx="759">
                  <c:v>76</c:v>
                </c:pt>
                <c:pt idx="760">
                  <c:v>76.099999999999994</c:v>
                </c:pt>
                <c:pt idx="761">
                  <c:v>76.2</c:v>
                </c:pt>
                <c:pt idx="762">
                  <c:v>76.3</c:v>
                </c:pt>
                <c:pt idx="763">
                  <c:v>76.400000000000006</c:v>
                </c:pt>
                <c:pt idx="764">
                  <c:v>76.5</c:v>
                </c:pt>
                <c:pt idx="765">
                  <c:v>76.599999999999994</c:v>
                </c:pt>
                <c:pt idx="766">
                  <c:v>76.7</c:v>
                </c:pt>
                <c:pt idx="767">
                  <c:v>76.8</c:v>
                </c:pt>
                <c:pt idx="768">
                  <c:v>76.900000000000006</c:v>
                </c:pt>
                <c:pt idx="769">
                  <c:v>77</c:v>
                </c:pt>
                <c:pt idx="770">
                  <c:v>77.099999999999994</c:v>
                </c:pt>
                <c:pt idx="771">
                  <c:v>77.2</c:v>
                </c:pt>
                <c:pt idx="772">
                  <c:v>77.3</c:v>
                </c:pt>
                <c:pt idx="773">
                  <c:v>77.400000000000006</c:v>
                </c:pt>
                <c:pt idx="774">
                  <c:v>77.5</c:v>
                </c:pt>
                <c:pt idx="775">
                  <c:v>77.599999999999994</c:v>
                </c:pt>
                <c:pt idx="776">
                  <c:v>77.7</c:v>
                </c:pt>
                <c:pt idx="777">
                  <c:v>77.8</c:v>
                </c:pt>
                <c:pt idx="778">
                  <c:v>77.900000000000006</c:v>
                </c:pt>
                <c:pt idx="779">
                  <c:v>78</c:v>
                </c:pt>
                <c:pt idx="780">
                  <c:v>78.099999999999994</c:v>
                </c:pt>
                <c:pt idx="781">
                  <c:v>78.2</c:v>
                </c:pt>
                <c:pt idx="782">
                  <c:v>78.3</c:v>
                </c:pt>
                <c:pt idx="783">
                  <c:v>78.400000000000006</c:v>
                </c:pt>
                <c:pt idx="784">
                  <c:v>78.5</c:v>
                </c:pt>
                <c:pt idx="785">
                  <c:v>78.599999999999994</c:v>
                </c:pt>
                <c:pt idx="786">
                  <c:v>78.7</c:v>
                </c:pt>
                <c:pt idx="787">
                  <c:v>78.8</c:v>
                </c:pt>
                <c:pt idx="788">
                  <c:v>78.900000000000006</c:v>
                </c:pt>
                <c:pt idx="789">
                  <c:v>79</c:v>
                </c:pt>
                <c:pt idx="790">
                  <c:v>79.099999999999994</c:v>
                </c:pt>
                <c:pt idx="791">
                  <c:v>79.2</c:v>
                </c:pt>
                <c:pt idx="792">
                  <c:v>79.3</c:v>
                </c:pt>
                <c:pt idx="793">
                  <c:v>79.400000000000006</c:v>
                </c:pt>
                <c:pt idx="794">
                  <c:v>79.5</c:v>
                </c:pt>
                <c:pt idx="795">
                  <c:v>79.599999999999994</c:v>
                </c:pt>
                <c:pt idx="796">
                  <c:v>79.7</c:v>
                </c:pt>
                <c:pt idx="797">
                  <c:v>79.8</c:v>
                </c:pt>
                <c:pt idx="798">
                  <c:v>79.900000000000006</c:v>
                </c:pt>
                <c:pt idx="799">
                  <c:v>80</c:v>
                </c:pt>
                <c:pt idx="800">
                  <c:v>80.099999999999994</c:v>
                </c:pt>
                <c:pt idx="801">
                  <c:v>80.2</c:v>
                </c:pt>
                <c:pt idx="802">
                  <c:v>80.3</c:v>
                </c:pt>
                <c:pt idx="803">
                  <c:v>80.400000000000006</c:v>
                </c:pt>
                <c:pt idx="804">
                  <c:v>80.5</c:v>
                </c:pt>
                <c:pt idx="805">
                  <c:v>80.599999999999994</c:v>
                </c:pt>
                <c:pt idx="806">
                  <c:v>80.7</c:v>
                </c:pt>
                <c:pt idx="807">
                  <c:v>80.8</c:v>
                </c:pt>
                <c:pt idx="808">
                  <c:v>80.900000000000006</c:v>
                </c:pt>
                <c:pt idx="809">
                  <c:v>81</c:v>
                </c:pt>
                <c:pt idx="810">
                  <c:v>81.099999999999994</c:v>
                </c:pt>
                <c:pt idx="811">
                  <c:v>81.2</c:v>
                </c:pt>
                <c:pt idx="812">
                  <c:v>81.3</c:v>
                </c:pt>
                <c:pt idx="813">
                  <c:v>81.400000000000006</c:v>
                </c:pt>
                <c:pt idx="814">
                  <c:v>81.5</c:v>
                </c:pt>
                <c:pt idx="815">
                  <c:v>81.599999999999994</c:v>
                </c:pt>
                <c:pt idx="816">
                  <c:v>81.7</c:v>
                </c:pt>
                <c:pt idx="817">
                  <c:v>81.8</c:v>
                </c:pt>
                <c:pt idx="818">
                  <c:v>81.900000000000006</c:v>
                </c:pt>
                <c:pt idx="819">
                  <c:v>82</c:v>
                </c:pt>
                <c:pt idx="820">
                  <c:v>82.1</c:v>
                </c:pt>
                <c:pt idx="821">
                  <c:v>82.2</c:v>
                </c:pt>
                <c:pt idx="822">
                  <c:v>82.3</c:v>
                </c:pt>
                <c:pt idx="823">
                  <c:v>82.4</c:v>
                </c:pt>
                <c:pt idx="824">
                  <c:v>82.5</c:v>
                </c:pt>
                <c:pt idx="825">
                  <c:v>82.6</c:v>
                </c:pt>
                <c:pt idx="826">
                  <c:v>82.7</c:v>
                </c:pt>
                <c:pt idx="827">
                  <c:v>82.8</c:v>
                </c:pt>
                <c:pt idx="828">
                  <c:v>82.9</c:v>
                </c:pt>
                <c:pt idx="829">
                  <c:v>83</c:v>
                </c:pt>
                <c:pt idx="830">
                  <c:v>83.1</c:v>
                </c:pt>
                <c:pt idx="831">
                  <c:v>83.2</c:v>
                </c:pt>
                <c:pt idx="832">
                  <c:v>83.3</c:v>
                </c:pt>
                <c:pt idx="833">
                  <c:v>83.4</c:v>
                </c:pt>
                <c:pt idx="834">
                  <c:v>83.5</c:v>
                </c:pt>
                <c:pt idx="835">
                  <c:v>83.6</c:v>
                </c:pt>
                <c:pt idx="836">
                  <c:v>83.7</c:v>
                </c:pt>
                <c:pt idx="837">
                  <c:v>83.8</c:v>
                </c:pt>
                <c:pt idx="838">
                  <c:v>83.9</c:v>
                </c:pt>
                <c:pt idx="839">
                  <c:v>84</c:v>
                </c:pt>
                <c:pt idx="840">
                  <c:v>84.1</c:v>
                </c:pt>
                <c:pt idx="841">
                  <c:v>84.2</c:v>
                </c:pt>
                <c:pt idx="842">
                  <c:v>84.3</c:v>
                </c:pt>
                <c:pt idx="843">
                  <c:v>84.4</c:v>
                </c:pt>
                <c:pt idx="844">
                  <c:v>84.5</c:v>
                </c:pt>
                <c:pt idx="845">
                  <c:v>84.6</c:v>
                </c:pt>
                <c:pt idx="846">
                  <c:v>84.7</c:v>
                </c:pt>
                <c:pt idx="847">
                  <c:v>84.8</c:v>
                </c:pt>
                <c:pt idx="848">
                  <c:v>84.9</c:v>
                </c:pt>
                <c:pt idx="849">
                  <c:v>85</c:v>
                </c:pt>
                <c:pt idx="850">
                  <c:v>85.1</c:v>
                </c:pt>
                <c:pt idx="851">
                  <c:v>85.2</c:v>
                </c:pt>
                <c:pt idx="852">
                  <c:v>85.3</c:v>
                </c:pt>
                <c:pt idx="853">
                  <c:v>85.4</c:v>
                </c:pt>
                <c:pt idx="854">
                  <c:v>85.5</c:v>
                </c:pt>
                <c:pt idx="855">
                  <c:v>85.6</c:v>
                </c:pt>
                <c:pt idx="856">
                  <c:v>85.7</c:v>
                </c:pt>
                <c:pt idx="857">
                  <c:v>85.8</c:v>
                </c:pt>
                <c:pt idx="858">
                  <c:v>85.9</c:v>
                </c:pt>
                <c:pt idx="859">
                  <c:v>86</c:v>
                </c:pt>
                <c:pt idx="860">
                  <c:v>86.1</c:v>
                </c:pt>
                <c:pt idx="861">
                  <c:v>86.2</c:v>
                </c:pt>
                <c:pt idx="862">
                  <c:v>86.3</c:v>
                </c:pt>
                <c:pt idx="863">
                  <c:v>86.4</c:v>
                </c:pt>
                <c:pt idx="864">
                  <c:v>86.5</c:v>
                </c:pt>
                <c:pt idx="865">
                  <c:v>86.6</c:v>
                </c:pt>
                <c:pt idx="866">
                  <c:v>86.7</c:v>
                </c:pt>
                <c:pt idx="867">
                  <c:v>86.8</c:v>
                </c:pt>
                <c:pt idx="868">
                  <c:v>86.9</c:v>
                </c:pt>
                <c:pt idx="869">
                  <c:v>87</c:v>
                </c:pt>
                <c:pt idx="870">
                  <c:v>87.1</c:v>
                </c:pt>
                <c:pt idx="871">
                  <c:v>87.2</c:v>
                </c:pt>
                <c:pt idx="872">
                  <c:v>87.3</c:v>
                </c:pt>
                <c:pt idx="873">
                  <c:v>87.4</c:v>
                </c:pt>
                <c:pt idx="874">
                  <c:v>87.5</c:v>
                </c:pt>
                <c:pt idx="875">
                  <c:v>87.6</c:v>
                </c:pt>
                <c:pt idx="876">
                  <c:v>87.7</c:v>
                </c:pt>
                <c:pt idx="877">
                  <c:v>87.8</c:v>
                </c:pt>
                <c:pt idx="878">
                  <c:v>87.9</c:v>
                </c:pt>
                <c:pt idx="879">
                  <c:v>88</c:v>
                </c:pt>
                <c:pt idx="880">
                  <c:v>88.1</c:v>
                </c:pt>
                <c:pt idx="881">
                  <c:v>88.2</c:v>
                </c:pt>
                <c:pt idx="882">
                  <c:v>88.3</c:v>
                </c:pt>
                <c:pt idx="883">
                  <c:v>88.4</c:v>
                </c:pt>
                <c:pt idx="884">
                  <c:v>88.5</c:v>
                </c:pt>
                <c:pt idx="885">
                  <c:v>88.6</c:v>
                </c:pt>
                <c:pt idx="886">
                  <c:v>88.7</c:v>
                </c:pt>
                <c:pt idx="887">
                  <c:v>88.8</c:v>
                </c:pt>
                <c:pt idx="888">
                  <c:v>88.9</c:v>
                </c:pt>
                <c:pt idx="889">
                  <c:v>89</c:v>
                </c:pt>
                <c:pt idx="890">
                  <c:v>89.1</c:v>
                </c:pt>
                <c:pt idx="891">
                  <c:v>89.2</c:v>
                </c:pt>
                <c:pt idx="892">
                  <c:v>89.3</c:v>
                </c:pt>
                <c:pt idx="893">
                  <c:v>89.4</c:v>
                </c:pt>
                <c:pt idx="894">
                  <c:v>89.5</c:v>
                </c:pt>
                <c:pt idx="895">
                  <c:v>89.6</c:v>
                </c:pt>
                <c:pt idx="896">
                  <c:v>89.7</c:v>
                </c:pt>
                <c:pt idx="897">
                  <c:v>89.8</c:v>
                </c:pt>
                <c:pt idx="898">
                  <c:v>89.9</c:v>
                </c:pt>
                <c:pt idx="899">
                  <c:v>90</c:v>
                </c:pt>
                <c:pt idx="900">
                  <c:v>90.1</c:v>
                </c:pt>
                <c:pt idx="901">
                  <c:v>90.2</c:v>
                </c:pt>
                <c:pt idx="902">
                  <c:v>90.3</c:v>
                </c:pt>
                <c:pt idx="903">
                  <c:v>90.4</c:v>
                </c:pt>
                <c:pt idx="904">
                  <c:v>90.5</c:v>
                </c:pt>
                <c:pt idx="905">
                  <c:v>90.6</c:v>
                </c:pt>
                <c:pt idx="906">
                  <c:v>90.7</c:v>
                </c:pt>
                <c:pt idx="907">
                  <c:v>90.8</c:v>
                </c:pt>
                <c:pt idx="908">
                  <c:v>90.9</c:v>
                </c:pt>
                <c:pt idx="909">
                  <c:v>91</c:v>
                </c:pt>
                <c:pt idx="910">
                  <c:v>91.1</c:v>
                </c:pt>
                <c:pt idx="911">
                  <c:v>91.2</c:v>
                </c:pt>
                <c:pt idx="912">
                  <c:v>91.3</c:v>
                </c:pt>
                <c:pt idx="913">
                  <c:v>91.4</c:v>
                </c:pt>
                <c:pt idx="914">
                  <c:v>91.5</c:v>
                </c:pt>
                <c:pt idx="915">
                  <c:v>91.6</c:v>
                </c:pt>
                <c:pt idx="916">
                  <c:v>91.7</c:v>
                </c:pt>
                <c:pt idx="917">
                  <c:v>91.8</c:v>
                </c:pt>
                <c:pt idx="918">
                  <c:v>91.9</c:v>
                </c:pt>
                <c:pt idx="919">
                  <c:v>92</c:v>
                </c:pt>
                <c:pt idx="920">
                  <c:v>92.1</c:v>
                </c:pt>
                <c:pt idx="921">
                  <c:v>92.2</c:v>
                </c:pt>
                <c:pt idx="922">
                  <c:v>92.3</c:v>
                </c:pt>
                <c:pt idx="923">
                  <c:v>92.4</c:v>
                </c:pt>
                <c:pt idx="924">
                  <c:v>92.5</c:v>
                </c:pt>
                <c:pt idx="925">
                  <c:v>92.6</c:v>
                </c:pt>
                <c:pt idx="926">
                  <c:v>92.7</c:v>
                </c:pt>
                <c:pt idx="927">
                  <c:v>92.8</c:v>
                </c:pt>
                <c:pt idx="928">
                  <c:v>92.9</c:v>
                </c:pt>
                <c:pt idx="929">
                  <c:v>93</c:v>
                </c:pt>
                <c:pt idx="930">
                  <c:v>93.1</c:v>
                </c:pt>
                <c:pt idx="931">
                  <c:v>93.2</c:v>
                </c:pt>
                <c:pt idx="932">
                  <c:v>93.3</c:v>
                </c:pt>
                <c:pt idx="933">
                  <c:v>93.4</c:v>
                </c:pt>
                <c:pt idx="934">
                  <c:v>93.5</c:v>
                </c:pt>
                <c:pt idx="935">
                  <c:v>93.6</c:v>
                </c:pt>
                <c:pt idx="936">
                  <c:v>93.7</c:v>
                </c:pt>
                <c:pt idx="937">
                  <c:v>93.8</c:v>
                </c:pt>
                <c:pt idx="938">
                  <c:v>93.9</c:v>
                </c:pt>
                <c:pt idx="939">
                  <c:v>94</c:v>
                </c:pt>
                <c:pt idx="940">
                  <c:v>94.1</c:v>
                </c:pt>
                <c:pt idx="941">
                  <c:v>94.2</c:v>
                </c:pt>
                <c:pt idx="942">
                  <c:v>94.3</c:v>
                </c:pt>
                <c:pt idx="943">
                  <c:v>94.4</c:v>
                </c:pt>
                <c:pt idx="944">
                  <c:v>94.5</c:v>
                </c:pt>
                <c:pt idx="945">
                  <c:v>94.6</c:v>
                </c:pt>
                <c:pt idx="946">
                  <c:v>94.7</c:v>
                </c:pt>
                <c:pt idx="947">
                  <c:v>94.8</c:v>
                </c:pt>
                <c:pt idx="948">
                  <c:v>94.9</c:v>
                </c:pt>
                <c:pt idx="949">
                  <c:v>95</c:v>
                </c:pt>
                <c:pt idx="950">
                  <c:v>95.1</c:v>
                </c:pt>
                <c:pt idx="951">
                  <c:v>95.2</c:v>
                </c:pt>
                <c:pt idx="952">
                  <c:v>95.3</c:v>
                </c:pt>
                <c:pt idx="953">
                  <c:v>95.4</c:v>
                </c:pt>
                <c:pt idx="954">
                  <c:v>95.5</c:v>
                </c:pt>
                <c:pt idx="955">
                  <c:v>95.6</c:v>
                </c:pt>
                <c:pt idx="956">
                  <c:v>95.7</c:v>
                </c:pt>
                <c:pt idx="957">
                  <c:v>95.8</c:v>
                </c:pt>
                <c:pt idx="958">
                  <c:v>95.9</c:v>
                </c:pt>
                <c:pt idx="959">
                  <c:v>96</c:v>
                </c:pt>
                <c:pt idx="960">
                  <c:v>96.1</c:v>
                </c:pt>
                <c:pt idx="961">
                  <c:v>96.2</c:v>
                </c:pt>
                <c:pt idx="962">
                  <c:v>96.3</c:v>
                </c:pt>
                <c:pt idx="963">
                  <c:v>96.4</c:v>
                </c:pt>
                <c:pt idx="964">
                  <c:v>96.5</c:v>
                </c:pt>
                <c:pt idx="965">
                  <c:v>96.6</c:v>
                </c:pt>
                <c:pt idx="966">
                  <c:v>96.7</c:v>
                </c:pt>
                <c:pt idx="967">
                  <c:v>96.8</c:v>
                </c:pt>
                <c:pt idx="968">
                  <c:v>96.9</c:v>
                </c:pt>
                <c:pt idx="969">
                  <c:v>97</c:v>
                </c:pt>
                <c:pt idx="970">
                  <c:v>97.1</c:v>
                </c:pt>
                <c:pt idx="971">
                  <c:v>97.2</c:v>
                </c:pt>
                <c:pt idx="972">
                  <c:v>97.3</c:v>
                </c:pt>
                <c:pt idx="973">
                  <c:v>97.4</c:v>
                </c:pt>
                <c:pt idx="974">
                  <c:v>97.5</c:v>
                </c:pt>
                <c:pt idx="975">
                  <c:v>97.6</c:v>
                </c:pt>
                <c:pt idx="976">
                  <c:v>97.7</c:v>
                </c:pt>
                <c:pt idx="977">
                  <c:v>97.8</c:v>
                </c:pt>
                <c:pt idx="978">
                  <c:v>97.9</c:v>
                </c:pt>
                <c:pt idx="979">
                  <c:v>98</c:v>
                </c:pt>
                <c:pt idx="980">
                  <c:v>98.1</c:v>
                </c:pt>
                <c:pt idx="981">
                  <c:v>98.2</c:v>
                </c:pt>
                <c:pt idx="982">
                  <c:v>98.3</c:v>
                </c:pt>
                <c:pt idx="983">
                  <c:v>98.4</c:v>
                </c:pt>
                <c:pt idx="984">
                  <c:v>98.5</c:v>
                </c:pt>
                <c:pt idx="985">
                  <c:v>98.6</c:v>
                </c:pt>
                <c:pt idx="986">
                  <c:v>98.7</c:v>
                </c:pt>
                <c:pt idx="987">
                  <c:v>98.8</c:v>
                </c:pt>
                <c:pt idx="988">
                  <c:v>98.9</c:v>
                </c:pt>
                <c:pt idx="989">
                  <c:v>99</c:v>
                </c:pt>
                <c:pt idx="990">
                  <c:v>99.1</c:v>
                </c:pt>
                <c:pt idx="991">
                  <c:v>99.2</c:v>
                </c:pt>
                <c:pt idx="992">
                  <c:v>99.3</c:v>
                </c:pt>
                <c:pt idx="993">
                  <c:v>99.4</c:v>
                </c:pt>
                <c:pt idx="994">
                  <c:v>99.5</c:v>
                </c:pt>
                <c:pt idx="995">
                  <c:v>99.6</c:v>
                </c:pt>
                <c:pt idx="996">
                  <c:v>99.7</c:v>
                </c:pt>
                <c:pt idx="997">
                  <c:v>99.8</c:v>
                </c:pt>
                <c:pt idx="998">
                  <c:v>99.9</c:v>
                </c:pt>
                <c:pt idx="999">
                  <c:v>100</c:v>
                </c:pt>
                <c:pt idx="1000">
                  <c:v>101</c:v>
                </c:pt>
                <c:pt idx="1001">
                  <c:v>102</c:v>
                </c:pt>
                <c:pt idx="1002">
                  <c:v>103</c:v>
                </c:pt>
                <c:pt idx="1003">
                  <c:v>104</c:v>
                </c:pt>
                <c:pt idx="1004">
                  <c:v>105</c:v>
                </c:pt>
                <c:pt idx="1005">
                  <c:v>106</c:v>
                </c:pt>
                <c:pt idx="1006">
                  <c:v>107</c:v>
                </c:pt>
                <c:pt idx="1007">
                  <c:v>108</c:v>
                </c:pt>
                <c:pt idx="1008">
                  <c:v>109</c:v>
                </c:pt>
                <c:pt idx="1009">
                  <c:v>110</c:v>
                </c:pt>
                <c:pt idx="1010">
                  <c:v>111</c:v>
                </c:pt>
                <c:pt idx="1011">
                  <c:v>112</c:v>
                </c:pt>
                <c:pt idx="1012">
                  <c:v>113</c:v>
                </c:pt>
                <c:pt idx="1013">
                  <c:v>114</c:v>
                </c:pt>
                <c:pt idx="1014">
                  <c:v>115</c:v>
                </c:pt>
                <c:pt idx="1015">
                  <c:v>116</c:v>
                </c:pt>
                <c:pt idx="1016">
                  <c:v>117</c:v>
                </c:pt>
                <c:pt idx="1017">
                  <c:v>118</c:v>
                </c:pt>
                <c:pt idx="1018">
                  <c:v>119</c:v>
                </c:pt>
                <c:pt idx="1019">
                  <c:v>120</c:v>
                </c:pt>
                <c:pt idx="1020">
                  <c:v>121</c:v>
                </c:pt>
                <c:pt idx="1021">
                  <c:v>122</c:v>
                </c:pt>
                <c:pt idx="1022">
                  <c:v>123</c:v>
                </c:pt>
                <c:pt idx="1023">
                  <c:v>124</c:v>
                </c:pt>
                <c:pt idx="1024">
                  <c:v>125</c:v>
                </c:pt>
                <c:pt idx="1025">
                  <c:v>126</c:v>
                </c:pt>
                <c:pt idx="1026">
                  <c:v>127</c:v>
                </c:pt>
                <c:pt idx="1027">
                  <c:v>128</c:v>
                </c:pt>
                <c:pt idx="1028">
                  <c:v>129</c:v>
                </c:pt>
                <c:pt idx="1029">
                  <c:v>130</c:v>
                </c:pt>
                <c:pt idx="1030">
                  <c:v>131</c:v>
                </c:pt>
                <c:pt idx="1031">
                  <c:v>132</c:v>
                </c:pt>
                <c:pt idx="1032">
                  <c:v>133</c:v>
                </c:pt>
                <c:pt idx="1033">
                  <c:v>134</c:v>
                </c:pt>
                <c:pt idx="1034">
                  <c:v>135</c:v>
                </c:pt>
                <c:pt idx="1035">
                  <c:v>136</c:v>
                </c:pt>
                <c:pt idx="1036">
                  <c:v>137</c:v>
                </c:pt>
                <c:pt idx="1037">
                  <c:v>138</c:v>
                </c:pt>
                <c:pt idx="1038">
                  <c:v>139</c:v>
                </c:pt>
                <c:pt idx="1039">
                  <c:v>140</c:v>
                </c:pt>
                <c:pt idx="1040">
                  <c:v>141</c:v>
                </c:pt>
                <c:pt idx="1041">
                  <c:v>142</c:v>
                </c:pt>
                <c:pt idx="1042">
                  <c:v>143</c:v>
                </c:pt>
                <c:pt idx="1043">
                  <c:v>144</c:v>
                </c:pt>
                <c:pt idx="1044">
                  <c:v>145</c:v>
                </c:pt>
                <c:pt idx="1045">
                  <c:v>146</c:v>
                </c:pt>
                <c:pt idx="1046">
                  <c:v>147</c:v>
                </c:pt>
                <c:pt idx="1047">
                  <c:v>148</c:v>
                </c:pt>
                <c:pt idx="1048">
                  <c:v>149</c:v>
                </c:pt>
                <c:pt idx="1049">
                  <c:v>150</c:v>
                </c:pt>
                <c:pt idx="1050">
                  <c:v>151</c:v>
                </c:pt>
                <c:pt idx="1051">
                  <c:v>152</c:v>
                </c:pt>
                <c:pt idx="1052">
                  <c:v>153</c:v>
                </c:pt>
                <c:pt idx="1053">
                  <c:v>154</c:v>
                </c:pt>
                <c:pt idx="1054">
                  <c:v>155</c:v>
                </c:pt>
                <c:pt idx="1055">
                  <c:v>156</c:v>
                </c:pt>
                <c:pt idx="1056">
                  <c:v>157</c:v>
                </c:pt>
                <c:pt idx="1057">
                  <c:v>158</c:v>
                </c:pt>
                <c:pt idx="1058">
                  <c:v>159</c:v>
                </c:pt>
                <c:pt idx="1059">
                  <c:v>160</c:v>
                </c:pt>
                <c:pt idx="1060">
                  <c:v>161</c:v>
                </c:pt>
                <c:pt idx="1061">
                  <c:v>162</c:v>
                </c:pt>
                <c:pt idx="1062">
                  <c:v>163</c:v>
                </c:pt>
                <c:pt idx="1063">
                  <c:v>164</c:v>
                </c:pt>
                <c:pt idx="1064">
                  <c:v>165</c:v>
                </c:pt>
                <c:pt idx="1065">
                  <c:v>166</c:v>
                </c:pt>
                <c:pt idx="1066">
                  <c:v>167</c:v>
                </c:pt>
                <c:pt idx="1067">
                  <c:v>168</c:v>
                </c:pt>
                <c:pt idx="1068">
                  <c:v>169</c:v>
                </c:pt>
                <c:pt idx="1069">
                  <c:v>170</c:v>
                </c:pt>
                <c:pt idx="1070">
                  <c:v>171</c:v>
                </c:pt>
                <c:pt idx="1071">
                  <c:v>172</c:v>
                </c:pt>
                <c:pt idx="1072">
                  <c:v>173</c:v>
                </c:pt>
                <c:pt idx="1073">
                  <c:v>174</c:v>
                </c:pt>
                <c:pt idx="1074">
                  <c:v>175</c:v>
                </c:pt>
                <c:pt idx="1075">
                  <c:v>176</c:v>
                </c:pt>
                <c:pt idx="1076">
                  <c:v>177</c:v>
                </c:pt>
                <c:pt idx="1077">
                  <c:v>178</c:v>
                </c:pt>
                <c:pt idx="1078">
                  <c:v>179</c:v>
                </c:pt>
                <c:pt idx="1079">
                  <c:v>180</c:v>
                </c:pt>
                <c:pt idx="1080">
                  <c:v>181</c:v>
                </c:pt>
                <c:pt idx="1081">
                  <c:v>182</c:v>
                </c:pt>
                <c:pt idx="1082">
                  <c:v>183</c:v>
                </c:pt>
                <c:pt idx="1083">
                  <c:v>184</c:v>
                </c:pt>
                <c:pt idx="1084">
                  <c:v>185</c:v>
                </c:pt>
                <c:pt idx="1085">
                  <c:v>186</c:v>
                </c:pt>
                <c:pt idx="1086">
                  <c:v>187</c:v>
                </c:pt>
                <c:pt idx="1087">
                  <c:v>188</c:v>
                </c:pt>
                <c:pt idx="1088">
                  <c:v>189</c:v>
                </c:pt>
                <c:pt idx="1089">
                  <c:v>190</c:v>
                </c:pt>
                <c:pt idx="1090">
                  <c:v>191</c:v>
                </c:pt>
                <c:pt idx="1091">
                  <c:v>192</c:v>
                </c:pt>
                <c:pt idx="1092">
                  <c:v>193</c:v>
                </c:pt>
                <c:pt idx="1093">
                  <c:v>194</c:v>
                </c:pt>
                <c:pt idx="1094">
                  <c:v>195</c:v>
                </c:pt>
                <c:pt idx="1095">
                  <c:v>196</c:v>
                </c:pt>
                <c:pt idx="1096">
                  <c:v>197</c:v>
                </c:pt>
                <c:pt idx="1097">
                  <c:v>198</c:v>
                </c:pt>
                <c:pt idx="1098">
                  <c:v>199</c:v>
                </c:pt>
                <c:pt idx="1099">
                  <c:v>200</c:v>
                </c:pt>
                <c:pt idx="1100">
                  <c:v>201</c:v>
                </c:pt>
                <c:pt idx="1101">
                  <c:v>202</c:v>
                </c:pt>
                <c:pt idx="1102">
                  <c:v>203</c:v>
                </c:pt>
                <c:pt idx="1103">
                  <c:v>204</c:v>
                </c:pt>
                <c:pt idx="1104">
                  <c:v>205</c:v>
                </c:pt>
                <c:pt idx="1105">
                  <c:v>206</c:v>
                </c:pt>
                <c:pt idx="1106">
                  <c:v>207</c:v>
                </c:pt>
                <c:pt idx="1107">
                  <c:v>208</c:v>
                </c:pt>
                <c:pt idx="1108">
                  <c:v>209</c:v>
                </c:pt>
                <c:pt idx="1109">
                  <c:v>210</c:v>
                </c:pt>
                <c:pt idx="1110">
                  <c:v>211</c:v>
                </c:pt>
                <c:pt idx="1111">
                  <c:v>212</c:v>
                </c:pt>
                <c:pt idx="1112">
                  <c:v>213</c:v>
                </c:pt>
                <c:pt idx="1113">
                  <c:v>214</c:v>
                </c:pt>
                <c:pt idx="1114">
                  <c:v>215</c:v>
                </c:pt>
                <c:pt idx="1115">
                  <c:v>216</c:v>
                </c:pt>
                <c:pt idx="1116">
                  <c:v>217</c:v>
                </c:pt>
                <c:pt idx="1117">
                  <c:v>218</c:v>
                </c:pt>
                <c:pt idx="1118">
                  <c:v>219</c:v>
                </c:pt>
                <c:pt idx="1119">
                  <c:v>220</c:v>
                </c:pt>
                <c:pt idx="1120">
                  <c:v>221</c:v>
                </c:pt>
                <c:pt idx="1121">
                  <c:v>222</c:v>
                </c:pt>
                <c:pt idx="1122">
                  <c:v>223</c:v>
                </c:pt>
                <c:pt idx="1123">
                  <c:v>224</c:v>
                </c:pt>
                <c:pt idx="1124">
                  <c:v>225</c:v>
                </c:pt>
                <c:pt idx="1125">
                  <c:v>226</c:v>
                </c:pt>
                <c:pt idx="1126">
                  <c:v>227</c:v>
                </c:pt>
                <c:pt idx="1127">
                  <c:v>228</c:v>
                </c:pt>
                <c:pt idx="1128">
                  <c:v>229</c:v>
                </c:pt>
                <c:pt idx="1129">
                  <c:v>230</c:v>
                </c:pt>
                <c:pt idx="1130">
                  <c:v>231</c:v>
                </c:pt>
                <c:pt idx="1131">
                  <c:v>232</c:v>
                </c:pt>
                <c:pt idx="1132">
                  <c:v>233</c:v>
                </c:pt>
                <c:pt idx="1133">
                  <c:v>234</c:v>
                </c:pt>
                <c:pt idx="1134">
                  <c:v>235</c:v>
                </c:pt>
                <c:pt idx="1135">
                  <c:v>236</c:v>
                </c:pt>
                <c:pt idx="1136">
                  <c:v>237</c:v>
                </c:pt>
                <c:pt idx="1137">
                  <c:v>238</c:v>
                </c:pt>
                <c:pt idx="1138">
                  <c:v>239</c:v>
                </c:pt>
                <c:pt idx="1139">
                  <c:v>240</c:v>
                </c:pt>
                <c:pt idx="1140">
                  <c:v>241</c:v>
                </c:pt>
                <c:pt idx="1141">
                  <c:v>242</c:v>
                </c:pt>
                <c:pt idx="1142">
                  <c:v>243</c:v>
                </c:pt>
                <c:pt idx="1143">
                  <c:v>244</c:v>
                </c:pt>
                <c:pt idx="1144">
                  <c:v>245</c:v>
                </c:pt>
                <c:pt idx="1145">
                  <c:v>246</c:v>
                </c:pt>
                <c:pt idx="1146">
                  <c:v>247</c:v>
                </c:pt>
                <c:pt idx="1147">
                  <c:v>248</c:v>
                </c:pt>
                <c:pt idx="1148">
                  <c:v>249</c:v>
                </c:pt>
                <c:pt idx="1149">
                  <c:v>250</c:v>
                </c:pt>
                <c:pt idx="1150">
                  <c:v>251</c:v>
                </c:pt>
                <c:pt idx="1151">
                  <c:v>252</c:v>
                </c:pt>
                <c:pt idx="1152">
                  <c:v>253</c:v>
                </c:pt>
                <c:pt idx="1153">
                  <c:v>254</c:v>
                </c:pt>
                <c:pt idx="1154">
                  <c:v>255</c:v>
                </c:pt>
                <c:pt idx="1155">
                  <c:v>256</c:v>
                </c:pt>
                <c:pt idx="1156">
                  <c:v>257</c:v>
                </c:pt>
                <c:pt idx="1157">
                  <c:v>258</c:v>
                </c:pt>
                <c:pt idx="1158">
                  <c:v>259</c:v>
                </c:pt>
                <c:pt idx="1159">
                  <c:v>260</c:v>
                </c:pt>
                <c:pt idx="1160">
                  <c:v>261</c:v>
                </c:pt>
                <c:pt idx="1161">
                  <c:v>262</c:v>
                </c:pt>
                <c:pt idx="1162">
                  <c:v>263</c:v>
                </c:pt>
                <c:pt idx="1163">
                  <c:v>264</c:v>
                </c:pt>
                <c:pt idx="1164">
                  <c:v>265</c:v>
                </c:pt>
                <c:pt idx="1165">
                  <c:v>266</c:v>
                </c:pt>
                <c:pt idx="1166">
                  <c:v>267</c:v>
                </c:pt>
                <c:pt idx="1167">
                  <c:v>268</c:v>
                </c:pt>
                <c:pt idx="1168">
                  <c:v>269</c:v>
                </c:pt>
                <c:pt idx="1169">
                  <c:v>270</c:v>
                </c:pt>
                <c:pt idx="1170">
                  <c:v>271</c:v>
                </c:pt>
                <c:pt idx="1171">
                  <c:v>272</c:v>
                </c:pt>
                <c:pt idx="1172">
                  <c:v>273</c:v>
                </c:pt>
                <c:pt idx="1173">
                  <c:v>274</c:v>
                </c:pt>
                <c:pt idx="1174">
                  <c:v>275</c:v>
                </c:pt>
                <c:pt idx="1175">
                  <c:v>276</c:v>
                </c:pt>
                <c:pt idx="1176">
                  <c:v>277</c:v>
                </c:pt>
                <c:pt idx="1177">
                  <c:v>278</c:v>
                </c:pt>
                <c:pt idx="1178">
                  <c:v>279</c:v>
                </c:pt>
                <c:pt idx="1179">
                  <c:v>280</c:v>
                </c:pt>
                <c:pt idx="1180">
                  <c:v>281</c:v>
                </c:pt>
                <c:pt idx="1181">
                  <c:v>282</c:v>
                </c:pt>
                <c:pt idx="1182">
                  <c:v>283</c:v>
                </c:pt>
                <c:pt idx="1183">
                  <c:v>284</c:v>
                </c:pt>
                <c:pt idx="1184">
                  <c:v>285</c:v>
                </c:pt>
                <c:pt idx="1185">
                  <c:v>286</c:v>
                </c:pt>
                <c:pt idx="1186">
                  <c:v>287</c:v>
                </c:pt>
                <c:pt idx="1187">
                  <c:v>288</c:v>
                </c:pt>
                <c:pt idx="1188">
                  <c:v>289</c:v>
                </c:pt>
                <c:pt idx="1189">
                  <c:v>290</c:v>
                </c:pt>
                <c:pt idx="1190">
                  <c:v>291</c:v>
                </c:pt>
                <c:pt idx="1191">
                  <c:v>292</c:v>
                </c:pt>
                <c:pt idx="1192">
                  <c:v>293</c:v>
                </c:pt>
                <c:pt idx="1193">
                  <c:v>294</c:v>
                </c:pt>
                <c:pt idx="1194">
                  <c:v>295</c:v>
                </c:pt>
                <c:pt idx="1195">
                  <c:v>296</c:v>
                </c:pt>
                <c:pt idx="1196">
                  <c:v>297</c:v>
                </c:pt>
                <c:pt idx="1197">
                  <c:v>298</c:v>
                </c:pt>
                <c:pt idx="1198">
                  <c:v>299</c:v>
                </c:pt>
                <c:pt idx="1199">
                  <c:v>300</c:v>
                </c:pt>
                <c:pt idx="1200">
                  <c:v>301</c:v>
                </c:pt>
                <c:pt idx="1201">
                  <c:v>302</c:v>
                </c:pt>
                <c:pt idx="1202">
                  <c:v>303</c:v>
                </c:pt>
                <c:pt idx="1203">
                  <c:v>304</c:v>
                </c:pt>
                <c:pt idx="1204">
                  <c:v>305</c:v>
                </c:pt>
                <c:pt idx="1205">
                  <c:v>306</c:v>
                </c:pt>
                <c:pt idx="1206">
                  <c:v>307</c:v>
                </c:pt>
                <c:pt idx="1207">
                  <c:v>308</c:v>
                </c:pt>
                <c:pt idx="1208">
                  <c:v>309</c:v>
                </c:pt>
                <c:pt idx="1209">
                  <c:v>310</c:v>
                </c:pt>
                <c:pt idx="1210">
                  <c:v>311</c:v>
                </c:pt>
                <c:pt idx="1211">
                  <c:v>312</c:v>
                </c:pt>
                <c:pt idx="1212">
                  <c:v>313</c:v>
                </c:pt>
                <c:pt idx="1213">
                  <c:v>314</c:v>
                </c:pt>
                <c:pt idx="1214">
                  <c:v>315</c:v>
                </c:pt>
                <c:pt idx="1215">
                  <c:v>316</c:v>
                </c:pt>
                <c:pt idx="1216">
                  <c:v>317</c:v>
                </c:pt>
                <c:pt idx="1217">
                  <c:v>318</c:v>
                </c:pt>
                <c:pt idx="1218">
                  <c:v>319</c:v>
                </c:pt>
                <c:pt idx="1219">
                  <c:v>320</c:v>
                </c:pt>
                <c:pt idx="1220">
                  <c:v>321</c:v>
                </c:pt>
                <c:pt idx="1221">
                  <c:v>322</c:v>
                </c:pt>
                <c:pt idx="1222">
                  <c:v>323</c:v>
                </c:pt>
                <c:pt idx="1223">
                  <c:v>324</c:v>
                </c:pt>
                <c:pt idx="1224">
                  <c:v>325</c:v>
                </c:pt>
                <c:pt idx="1225">
                  <c:v>326</c:v>
                </c:pt>
                <c:pt idx="1226">
                  <c:v>327</c:v>
                </c:pt>
                <c:pt idx="1227">
                  <c:v>328</c:v>
                </c:pt>
                <c:pt idx="1228">
                  <c:v>329</c:v>
                </c:pt>
                <c:pt idx="1229">
                  <c:v>330</c:v>
                </c:pt>
                <c:pt idx="1230">
                  <c:v>331</c:v>
                </c:pt>
                <c:pt idx="1231">
                  <c:v>332</c:v>
                </c:pt>
                <c:pt idx="1232">
                  <c:v>333</c:v>
                </c:pt>
                <c:pt idx="1233">
                  <c:v>334</c:v>
                </c:pt>
                <c:pt idx="1234">
                  <c:v>335</c:v>
                </c:pt>
                <c:pt idx="1235">
                  <c:v>336</c:v>
                </c:pt>
                <c:pt idx="1236">
                  <c:v>337</c:v>
                </c:pt>
                <c:pt idx="1237">
                  <c:v>338</c:v>
                </c:pt>
                <c:pt idx="1238">
                  <c:v>339</c:v>
                </c:pt>
                <c:pt idx="1239">
                  <c:v>340</c:v>
                </c:pt>
                <c:pt idx="1240">
                  <c:v>341</c:v>
                </c:pt>
                <c:pt idx="1241">
                  <c:v>342</c:v>
                </c:pt>
                <c:pt idx="1242">
                  <c:v>343</c:v>
                </c:pt>
                <c:pt idx="1243">
                  <c:v>344</c:v>
                </c:pt>
                <c:pt idx="1244">
                  <c:v>345</c:v>
                </c:pt>
                <c:pt idx="1245">
                  <c:v>346</c:v>
                </c:pt>
                <c:pt idx="1246">
                  <c:v>347</c:v>
                </c:pt>
                <c:pt idx="1247">
                  <c:v>348</c:v>
                </c:pt>
                <c:pt idx="1248">
                  <c:v>349</c:v>
                </c:pt>
                <c:pt idx="1249">
                  <c:v>350</c:v>
                </c:pt>
                <c:pt idx="1250">
                  <c:v>351</c:v>
                </c:pt>
                <c:pt idx="1251">
                  <c:v>352</c:v>
                </c:pt>
                <c:pt idx="1252">
                  <c:v>353</c:v>
                </c:pt>
                <c:pt idx="1253">
                  <c:v>354</c:v>
                </c:pt>
                <c:pt idx="1254">
                  <c:v>355</c:v>
                </c:pt>
                <c:pt idx="1255">
                  <c:v>356</c:v>
                </c:pt>
                <c:pt idx="1256">
                  <c:v>357</c:v>
                </c:pt>
                <c:pt idx="1257">
                  <c:v>358</c:v>
                </c:pt>
                <c:pt idx="1258">
                  <c:v>359</c:v>
                </c:pt>
                <c:pt idx="1259">
                  <c:v>360</c:v>
                </c:pt>
                <c:pt idx="1260">
                  <c:v>361</c:v>
                </c:pt>
                <c:pt idx="1261">
                  <c:v>362</c:v>
                </c:pt>
                <c:pt idx="1262">
                  <c:v>363</c:v>
                </c:pt>
                <c:pt idx="1263">
                  <c:v>364</c:v>
                </c:pt>
                <c:pt idx="1264">
                  <c:v>365</c:v>
                </c:pt>
                <c:pt idx="1265">
                  <c:v>366</c:v>
                </c:pt>
                <c:pt idx="1266">
                  <c:v>367</c:v>
                </c:pt>
                <c:pt idx="1267">
                  <c:v>368</c:v>
                </c:pt>
                <c:pt idx="1268">
                  <c:v>369</c:v>
                </c:pt>
                <c:pt idx="1269">
                  <c:v>370</c:v>
                </c:pt>
                <c:pt idx="1270">
                  <c:v>371</c:v>
                </c:pt>
                <c:pt idx="1271">
                  <c:v>372</c:v>
                </c:pt>
                <c:pt idx="1272">
                  <c:v>373</c:v>
                </c:pt>
                <c:pt idx="1273">
                  <c:v>374</c:v>
                </c:pt>
                <c:pt idx="1274">
                  <c:v>375</c:v>
                </c:pt>
                <c:pt idx="1275">
                  <c:v>376</c:v>
                </c:pt>
                <c:pt idx="1276">
                  <c:v>377</c:v>
                </c:pt>
                <c:pt idx="1277">
                  <c:v>378</c:v>
                </c:pt>
                <c:pt idx="1278">
                  <c:v>379</c:v>
                </c:pt>
                <c:pt idx="1279">
                  <c:v>380</c:v>
                </c:pt>
                <c:pt idx="1280">
                  <c:v>381</c:v>
                </c:pt>
                <c:pt idx="1281">
                  <c:v>382</c:v>
                </c:pt>
                <c:pt idx="1282">
                  <c:v>383</c:v>
                </c:pt>
                <c:pt idx="1283">
                  <c:v>384</c:v>
                </c:pt>
                <c:pt idx="1284">
                  <c:v>385</c:v>
                </c:pt>
                <c:pt idx="1285">
                  <c:v>386</c:v>
                </c:pt>
                <c:pt idx="1286">
                  <c:v>387</c:v>
                </c:pt>
                <c:pt idx="1287">
                  <c:v>388</c:v>
                </c:pt>
                <c:pt idx="1288">
                  <c:v>389</c:v>
                </c:pt>
                <c:pt idx="1289">
                  <c:v>390</c:v>
                </c:pt>
                <c:pt idx="1290">
                  <c:v>391</c:v>
                </c:pt>
                <c:pt idx="1291">
                  <c:v>392</c:v>
                </c:pt>
                <c:pt idx="1292">
                  <c:v>393</c:v>
                </c:pt>
                <c:pt idx="1293">
                  <c:v>394</c:v>
                </c:pt>
                <c:pt idx="1294">
                  <c:v>395</c:v>
                </c:pt>
                <c:pt idx="1295">
                  <c:v>396</c:v>
                </c:pt>
                <c:pt idx="1296">
                  <c:v>397</c:v>
                </c:pt>
                <c:pt idx="1297">
                  <c:v>398</c:v>
                </c:pt>
                <c:pt idx="1298">
                  <c:v>399</c:v>
                </c:pt>
                <c:pt idx="1299">
                  <c:v>400</c:v>
                </c:pt>
                <c:pt idx="1300">
                  <c:v>401</c:v>
                </c:pt>
                <c:pt idx="1301">
                  <c:v>402</c:v>
                </c:pt>
                <c:pt idx="1302">
                  <c:v>403</c:v>
                </c:pt>
                <c:pt idx="1303">
                  <c:v>404</c:v>
                </c:pt>
                <c:pt idx="1304">
                  <c:v>405</c:v>
                </c:pt>
                <c:pt idx="1305">
                  <c:v>406</c:v>
                </c:pt>
                <c:pt idx="1306">
                  <c:v>407</c:v>
                </c:pt>
                <c:pt idx="1307">
                  <c:v>408</c:v>
                </c:pt>
                <c:pt idx="1308">
                  <c:v>409</c:v>
                </c:pt>
                <c:pt idx="1309">
                  <c:v>410</c:v>
                </c:pt>
                <c:pt idx="1310">
                  <c:v>411</c:v>
                </c:pt>
                <c:pt idx="1311">
                  <c:v>412</c:v>
                </c:pt>
                <c:pt idx="1312">
                  <c:v>413</c:v>
                </c:pt>
                <c:pt idx="1313">
                  <c:v>414</c:v>
                </c:pt>
                <c:pt idx="1314">
                  <c:v>415</c:v>
                </c:pt>
                <c:pt idx="1315">
                  <c:v>416</c:v>
                </c:pt>
                <c:pt idx="1316">
                  <c:v>417</c:v>
                </c:pt>
                <c:pt idx="1317">
                  <c:v>418</c:v>
                </c:pt>
                <c:pt idx="1318">
                  <c:v>419</c:v>
                </c:pt>
                <c:pt idx="1319">
                  <c:v>420</c:v>
                </c:pt>
                <c:pt idx="1320">
                  <c:v>421</c:v>
                </c:pt>
                <c:pt idx="1321">
                  <c:v>422</c:v>
                </c:pt>
                <c:pt idx="1322">
                  <c:v>423</c:v>
                </c:pt>
                <c:pt idx="1323">
                  <c:v>424</c:v>
                </c:pt>
                <c:pt idx="1324">
                  <c:v>425</c:v>
                </c:pt>
                <c:pt idx="1325">
                  <c:v>426</c:v>
                </c:pt>
                <c:pt idx="1326">
                  <c:v>427</c:v>
                </c:pt>
                <c:pt idx="1327">
                  <c:v>428</c:v>
                </c:pt>
                <c:pt idx="1328">
                  <c:v>429</c:v>
                </c:pt>
                <c:pt idx="1329">
                  <c:v>430</c:v>
                </c:pt>
                <c:pt idx="1330">
                  <c:v>431</c:v>
                </c:pt>
                <c:pt idx="1331">
                  <c:v>432</c:v>
                </c:pt>
                <c:pt idx="1332">
                  <c:v>433</c:v>
                </c:pt>
                <c:pt idx="1333">
                  <c:v>434</c:v>
                </c:pt>
                <c:pt idx="1334">
                  <c:v>435</c:v>
                </c:pt>
                <c:pt idx="1335">
                  <c:v>436</c:v>
                </c:pt>
                <c:pt idx="1336">
                  <c:v>437</c:v>
                </c:pt>
                <c:pt idx="1337">
                  <c:v>438</c:v>
                </c:pt>
                <c:pt idx="1338">
                  <c:v>439</c:v>
                </c:pt>
                <c:pt idx="1339">
                  <c:v>440</c:v>
                </c:pt>
                <c:pt idx="1340">
                  <c:v>441</c:v>
                </c:pt>
                <c:pt idx="1341">
                  <c:v>442</c:v>
                </c:pt>
                <c:pt idx="1342">
                  <c:v>443</c:v>
                </c:pt>
                <c:pt idx="1343">
                  <c:v>444</c:v>
                </c:pt>
                <c:pt idx="1344">
                  <c:v>445</c:v>
                </c:pt>
                <c:pt idx="1345">
                  <c:v>446</c:v>
                </c:pt>
                <c:pt idx="1346">
                  <c:v>447</c:v>
                </c:pt>
                <c:pt idx="1347">
                  <c:v>448</c:v>
                </c:pt>
                <c:pt idx="1348">
                  <c:v>449</c:v>
                </c:pt>
                <c:pt idx="1349">
                  <c:v>450</c:v>
                </c:pt>
                <c:pt idx="1350">
                  <c:v>451</c:v>
                </c:pt>
                <c:pt idx="1351">
                  <c:v>452</c:v>
                </c:pt>
                <c:pt idx="1352">
                  <c:v>453</c:v>
                </c:pt>
                <c:pt idx="1353">
                  <c:v>454</c:v>
                </c:pt>
                <c:pt idx="1354">
                  <c:v>455</c:v>
                </c:pt>
                <c:pt idx="1355">
                  <c:v>456</c:v>
                </c:pt>
                <c:pt idx="1356">
                  <c:v>457</c:v>
                </c:pt>
                <c:pt idx="1357">
                  <c:v>458</c:v>
                </c:pt>
                <c:pt idx="1358">
                  <c:v>459</c:v>
                </c:pt>
                <c:pt idx="1359">
                  <c:v>460</c:v>
                </c:pt>
                <c:pt idx="1360">
                  <c:v>461</c:v>
                </c:pt>
                <c:pt idx="1361">
                  <c:v>462</c:v>
                </c:pt>
                <c:pt idx="1362">
                  <c:v>463</c:v>
                </c:pt>
                <c:pt idx="1363">
                  <c:v>464</c:v>
                </c:pt>
                <c:pt idx="1364">
                  <c:v>465</c:v>
                </c:pt>
                <c:pt idx="1365">
                  <c:v>466</c:v>
                </c:pt>
                <c:pt idx="1366">
                  <c:v>467</c:v>
                </c:pt>
                <c:pt idx="1367">
                  <c:v>468</c:v>
                </c:pt>
                <c:pt idx="1368">
                  <c:v>469</c:v>
                </c:pt>
                <c:pt idx="1369">
                  <c:v>470</c:v>
                </c:pt>
                <c:pt idx="1370">
                  <c:v>471</c:v>
                </c:pt>
                <c:pt idx="1371">
                  <c:v>472</c:v>
                </c:pt>
                <c:pt idx="1372">
                  <c:v>473</c:v>
                </c:pt>
                <c:pt idx="1373">
                  <c:v>474</c:v>
                </c:pt>
                <c:pt idx="1374">
                  <c:v>475</c:v>
                </c:pt>
                <c:pt idx="1375">
                  <c:v>476</c:v>
                </c:pt>
                <c:pt idx="1376">
                  <c:v>477</c:v>
                </c:pt>
                <c:pt idx="1377">
                  <c:v>478</c:v>
                </c:pt>
                <c:pt idx="1378">
                  <c:v>479</c:v>
                </c:pt>
                <c:pt idx="1379">
                  <c:v>480</c:v>
                </c:pt>
                <c:pt idx="1380">
                  <c:v>481</c:v>
                </c:pt>
                <c:pt idx="1381">
                  <c:v>482</c:v>
                </c:pt>
                <c:pt idx="1382">
                  <c:v>483</c:v>
                </c:pt>
                <c:pt idx="1383">
                  <c:v>484</c:v>
                </c:pt>
                <c:pt idx="1384">
                  <c:v>485</c:v>
                </c:pt>
                <c:pt idx="1385">
                  <c:v>486</c:v>
                </c:pt>
                <c:pt idx="1386">
                  <c:v>487</c:v>
                </c:pt>
                <c:pt idx="1387">
                  <c:v>488</c:v>
                </c:pt>
                <c:pt idx="1388">
                  <c:v>489</c:v>
                </c:pt>
                <c:pt idx="1389">
                  <c:v>490</c:v>
                </c:pt>
                <c:pt idx="1390">
                  <c:v>491</c:v>
                </c:pt>
                <c:pt idx="1391">
                  <c:v>492</c:v>
                </c:pt>
                <c:pt idx="1392">
                  <c:v>493</c:v>
                </c:pt>
                <c:pt idx="1393">
                  <c:v>494</c:v>
                </c:pt>
                <c:pt idx="1394">
                  <c:v>495</c:v>
                </c:pt>
                <c:pt idx="1395">
                  <c:v>496</c:v>
                </c:pt>
                <c:pt idx="1396">
                  <c:v>497</c:v>
                </c:pt>
                <c:pt idx="1397">
                  <c:v>498</c:v>
                </c:pt>
                <c:pt idx="1398">
                  <c:v>499</c:v>
                </c:pt>
                <c:pt idx="1399">
                  <c:v>500</c:v>
                </c:pt>
                <c:pt idx="1400">
                  <c:v>501</c:v>
                </c:pt>
                <c:pt idx="1401">
                  <c:v>502</c:v>
                </c:pt>
                <c:pt idx="1402">
                  <c:v>503</c:v>
                </c:pt>
                <c:pt idx="1403">
                  <c:v>504</c:v>
                </c:pt>
                <c:pt idx="1404">
                  <c:v>505</c:v>
                </c:pt>
                <c:pt idx="1405">
                  <c:v>506</c:v>
                </c:pt>
                <c:pt idx="1406">
                  <c:v>507</c:v>
                </c:pt>
                <c:pt idx="1407">
                  <c:v>508</c:v>
                </c:pt>
                <c:pt idx="1408">
                  <c:v>509</c:v>
                </c:pt>
                <c:pt idx="1409">
                  <c:v>510</c:v>
                </c:pt>
                <c:pt idx="1410">
                  <c:v>511</c:v>
                </c:pt>
                <c:pt idx="1411">
                  <c:v>512</c:v>
                </c:pt>
                <c:pt idx="1412">
                  <c:v>513</c:v>
                </c:pt>
                <c:pt idx="1413">
                  <c:v>514</c:v>
                </c:pt>
                <c:pt idx="1414">
                  <c:v>515</c:v>
                </c:pt>
                <c:pt idx="1415">
                  <c:v>516</c:v>
                </c:pt>
                <c:pt idx="1416">
                  <c:v>517</c:v>
                </c:pt>
                <c:pt idx="1417">
                  <c:v>518</c:v>
                </c:pt>
                <c:pt idx="1418">
                  <c:v>519</c:v>
                </c:pt>
                <c:pt idx="1419">
                  <c:v>520</c:v>
                </c:pt>
                <c:pt idx="1420">
                  <c:v>521</c:v>
                </c:pt>
                <c:pt idx="1421">
                  <c:v>522</c:v>
                </c:pt>
                <c:pt idx="1422">
                  <c:v>523</c:v>
                </c:pt>
                <c:pt idx="1423">
                  <c:v>524</c:v>
                </c:pt>
                <c:pt idx="1424">
                  <c:v>525</c:v>
                </c:pt>
                <c:pt idx="1425">
                  <c:v>526</c:v>
                </c:pt>
                <c:pt idx="1426">
                  <c:v>527</c:v>
                </c:pt>
                <c:pt idx="1427">
                  <c:v>528</c:v>
                </c:pt>
                <c:pt idx="1428">
                  <c:v>529</c:v>
                </c:pt>
                <c:pt idx="1429">
                  <c:v>530</c:v>
                </c:pt>
                <c:pt idx="1430">
                  <c:v>531</c:v>
                </c:pt>
                <c:pt idx="1431">
                  <c:v>532</c:v>
                </c:pt>
                <c:pt idx="1432">
                  <c:v>533</c:v>
                </c:pt>
                <c:pt idx="1433">
                  <c:v>534</c:v>
                </c:pt>
                <c:pt idx="1434">
                  <c:v>535</c:v>
                </c:pt>
                <c:pt idx="1435">
                  <c:v>536</c:v>
                </c:pt>
                <c:pt idx="1436">
                  <c:v>537</c:v>
                </c:pt>
                <c:pt idx="1437">
                  <c:v>538</c:v>
                </c:pt>
                <c:pt idx="1438">
                  <c:v>539</c:v>
                </c:pt>
                <c:pt idx="1439">
                  <c:v>540</c:v>
                </c:pt>
                <c:pt idx="1440">
                  <c:v>541</c:v>
                </c:pt>
                <c:pt idx="1441">
                  <c:v>542</c:v>
                </c:pt>
                <c:pt idx="1442">
                  <c:v>543</c:v>
                </c:pt>
                <c:pt idx="1443">
                  <c:v>544</c:v>
                </c:pt>
                <c:pt idx="1444">
                  <c:v>545</c:v>
                </c:pt>
                <c:pt idx="1445">
                  <c:v>546</c:v>
                </c:pt>
                <c:pt idx="1446">
                  <c:v>547</c:v>
                </c:pt>
                <c:pt idx="1447">
                  <c:v>548</c:v>
                </c:pt>
                <c:pt idx="1448">
                  <c:v>549</c:v>
                </c:pt>
                <c:pt idx="1449">
                  <c:v>550</c:v>
                </c:pt>
                <c:pt idx="1450">
                  <c:v>551</c:v>
                </c:pt>
                <c:pt idx="1451">
                  <c:v>552</c:v>
                </c:pt>
                <c:pt idx="1452">
                  <c:v>553</c:v>
                </c:pt>
                <c:pt idx="1453">
                  <c:v>554</c:v>
                </c:pt>
                <c:pt idx="1454">
                  <c:v>555</c:v>
                </c:pt>
                <c:pt idx="1455">
                  <c:v>556</c:v>
                </c:pt>
                <c:pt idx="1456">
                  <c:v>557</c:v>
                </c:pt>
                <c:pt idx="1457">
                  <c:v>558</c:v>
                </c:pt>
                <c:pt idx="1458">
                  <c:v>559</c:v>
                </c:pt>
                <c:pt idx="1459">
                  <c:v>560</c:v>
                </c:pt>
                <c:pt idx="1460">
                  <c:v>561</c:v>
                </c:pt>
                <c:pt idx="1461">
                  <c:v>562</c:v>
                </c:pt>
                <c:pt idx="1462">
                  <c:v>563</c:v>
                </c:pt>
                <c:pt idx="1463">
                  <c:v>564</c:v>
                </c:pt>
                <c:pt idx="1464">
                  <c:v>565</c:v>
                </c:pt>
                <c:pt idx="1465">
                  <c:v>566</c:v>
                </c:pt>
                <c:pt idx="1466">
                  <c:v>567</c:v>
                </c:pt>
                <c:pt idx="1467">
                  <c:v>568</c:v>
                </c:pt>
                <c:pt idx="1468">
                  <c:v>569</c:v>
                </c:pt>
                <c:pt idx="1469">
                  <c:v>570</c:v>
                </c:pt>
                <c:pt idx="1470">
                  <c:v>571</c:v>
                </c:pt>
                <c:pt idx="1471">
                  <c:v>572</c:v>
                </c:pt>
                <c:pt idx="1472">
                  <c:v>573</c:v>
                </c:pt>
                <c:pt idx="1473">
                  <c:v>574</c:v>
                </c:pt>
                <c:pt idx="1474">
                  <c:v>575</c:v>
                </c:pt>
                <c:pt idx="1475">
                  <c:v>576</c:v>
                </c:pt>
                <c:pt idx="1476">
                  <c:v>577</c:v>
                </c:pt>
                <c:pt idx="1477">
                  <c:v>578</c:v>
                </c:pt>
                <c:pt idx="1478">
                  <c:v>579</c:v>
                </c:pt>
                <c:pt idx="1479">
                  <c:v>580</c:v>
                </c:pt>
                <c:pt idx="1480">
                  <c:v>581</c:v>
                </c:pt>
                <c:pt idx="1481">
                  <c:v>582</c:v>
                </c:pt>
                <c:pt idx="1482">
                  <c:v>583</c:v>
                </c:pt>
                <c:pt idx="1483">
                  <c:v>584</c:v>
                </c:pt>
                <c:pt idx="1484">
                  <c:v>585</c:v>
                </c:pt>
                <c:pt idx="1485">
                  <c:v>586</c:v>
                </c:pt>
                <c:pt idx="1486">
                  <c:v>587</c:v>
                </c:pt>
                <c:pt idx="1487">
                  <c:v>588</c:v>
                </c:pt>
                <c:pt idx="1488">
                  <c:v>589</c:v>
                </c:pt>
                <c:pt idx="1489">
                  <c:v>590</c:v>
                </c:pt>
                <c:pt idx="1490">
                  <c:v>591</c:v>
                </c:pt>
                <c:pt idx="1491">
                  <c:v>592</c:v>
                </c:pt>
                <c:pt idx="1492">
                  <c:v>593</c:v>
                </c:pt>
                <c:pt idx="1493">
                  <c:v>594</c:v>
                </c:pt>
                <c:pt idx="1494">
                  <c:v>595</c:v>
                </c:pt>
                <c:pt idx="1495">
                  <c:v>596</c:v>
                </c:pt>
                <c:pt idx="1496">
                  <c:v>597</c:v>
                </c:pt>
                <c:pt idx="1497">
                  <c:v>598</c:v>
                </c:pt>
                <c:pt idx="1498">
                  <c:v>599</c:v>
                </c:pt>
                <c:pt idx="1499">
                  <c:v>600</c:v>
                </c:pt>
                <c:pt idx="1500">
                  <c:v>601</c:v>
                </c:pt>
                <c:pt idx="1501">
                  <c:v>602</c:v>
                </c:pt>
                <c:pt idx="1502">
                  <c:v>603</c:v>
                </c:pt>
                <c:pt idx="1503">
                  <c:v>604</c:v>
                </c:pt>
                <c:pt idx="1504">
                  <c:v>605</c:v>
                </c:pt>
                <c:pt idx="1505">
                  <c:v>606</c:v>
                </c:pt>
                <c:pt idx="1506">
                  <c:v>607</c:v>
                </c:pt>
                <c:pt idx="1507">
                  <c:v>608</c:v>
                </c:pt>
                <c:pt idx="1508">
                  <c:v>609</c:v>
                </c:pt>
                <c:pt idx="1509">
                  <c:v>610</c:v>
                </c:pt>
                <c:pt idx="1510">
                  <c:v>611</c:v>
                </c:pt>
                <c:pt idx="1511">
                  <c:v>612</c:v>
                </c:pt>
                <c:pt idx="1512">
                  <c:v>613</c:v>
                </c:pt>
                <c:pt idx="1513">
                  <c:v>614</c:v>
                </c:pt>
                <c:pt idx="1514">
                  <c:v>615</c:v>
                </c:pt>
                <c:pt idx="1515">
                  <c:v>616</c:v>
                </c:pt>
                <c:pt idx="1516">
                  <c:v>617</c:v>
                </c:pt>
                <c:pt idx="1517">
                  <c:v>618</c:v>
                </c:pt>
                <c:pt idx="1518">
                  <c:v>619</c:v>
                </c:pt>
                <c:pt idx="1519">
                  <c:v>620</c:v>
                </c:pt>
                <c:pt idx="1520">
                  <c:v>621</c:v>
                </c:pt>
                <c:pt idx="1521">
                  <c:v>622</c:v>
                </c:pt>
                <c:pt idx="1522">
                  <c:v>623</c:v>
                </c:pt>
                <c:pt idx="1523">
                  <c:v>624</c:v>
                </c:pt>
                <c:pt idx="1524">
                  <c:v>625</c:v>
                </c:pt>
                <c:pt idx="1525">
                  <c:v>626</c:v>
                </c:pt>
                <c:pt idx="1526">
                  <c:v>627</c:v>
                </c:pt>
                <c:pt idx="1527">
                  <c:v>628</c:v>
                </c:pt>
                <c:pt idx="1528">
                  <c:v>629</c:v>
                </c:pt>
                <c:pt idx="1529">
                  <c:v>630</c:v>
                </c:pt>
                <c:pt idx="1530">
                  <c:v>631</c:v>
                </c:pt>
                <c:pt idx="1531">
                  <c:v>632</c:v>
                </c:pt>
                <c:pt idx="1532">
                  <c:v>633</c:v>
                </c:pt>
                <c:pt idx="1533">
                  <c:v>634</c:v>
                </c:pt>
                <c:pt idx="1534">
                  <c:v>635</c:v>
                </c:pt>
                <c:pt idx="1535">
                  <c:v>636</c:v>
                </c:pt>
                <c:pt idx="1536">
                  <c:v>637</c:v>
                </c:pt>
                <c:pt idx="1537">
                  <c:v>638</c:v>
                </c:pt>
                <c:pt idx="1538">
                  <c:v>639</c:v>
                </c:pt>
                <c:pt idx="1539">
                  <c:v>640</c:v>
                </c:pt>
                <c:pt idx="1540">
                  <c:v>641</c:v>
                </c:pt>
                <c:pt idx="1541">
                  <c:v>642</c:v>
                </c:pt>
                <c:pt idx="1542">
                  <c:v>643</c:v>
                </c:pt>
                <c:pt idx="1543">
                  <c:v>644</c:v>
                </c:pt>
                <c:pt idx="1544">
                  <c:v>645</c:v>
                </c:pt>
                <c:pt idx="1545">
                  <c:v>646</c:v>
                </c:pt>
                <c:pt idx="1546">
                  <c:v>647</c:v>
                </c:pt>
                <c:pt idx="1547">
                  <c:v>648</c:v>
                </c:pt>
                <c:pt idx="1548">
                  <c:v>649</c:v>
                </c:pt>
                <c:pt idx="1549">
                  <c:v>650</c:v>
                </c:pt>
                <c:pt idx="1550">
                  <c:v>651</c:v>
                </c:pt>
                <c:pt idx="1551">
                  <c:v>652</c:v>
                </c:pt>
                <c:pt idx="1552">
                  <c:v>653</c:v>
                </c:pt>
                <c:pt idx="1553">
                  <c:v>654</c:v>
                </c:pt>
                <c:pt idx="1554">
                  <c:v>655</c:v>
                </c:pt>
                <c:pt idx="1555">
                  <c:v>656</c:v>
                </c:pt>
                <c:pt idx="1556">
                  <c:v>657</c:v>
                </c:pt>
                <c:pt idx="1557">
                  <c:v>658</c:v>
                </c:pt>
                <c:pt idx="1558">
                  <c:v>659</c:v>
                </c:pt>
                <c:pt idx="1559">
                  <c:v>660</c:v>
                </c:pt>
                <c:pt idx="1560">
                  <c:v>661</c:v>
                </c:pt>
                <c:pt idx="1561">
                  <c:v>662</c:v>
                </c:pt>
                <c:pt idx="1562">
                  <c:v>663</c:v>
                </c:pt>
                <c:pt idx="1563">
                  <c:v>664</c:v>
                </c:pt>
                <c:pt idx="1564">
                  <c:v>665</c:v>
                </c:pt>
                <c:pt idx="1565">
                  <c:v>666</c:v>
                </c:pt>
                <c:pt idx="1566">
                  <c:v>667</c:v>
                </c:pt>
                <c:pt idx="1567">
                  <c:v>668</c:v>
                </c:pt>
                <c:pt idx="1568">
                  <c:v>669</c:v>
                </c:pt>
                <c:pt idx="1569">
                  <c:v>670</c:v>
                </c:pt>
                <c:pt idx="1570">
                  <c:v>671</c:v>
                </c:pt>
                <c:pt idx="1571">
                  <c:v>672</c:v>
                </c:pt>
                <c:pt idx="1572">
                  <c:v>673</c:v>
                </c:pt>
                <c:pt idx="1573">
                  <c:v>674</c:v>
                </c:pt>
                <c:pt idx="1574">
                  <c:v>675</c:v>
                </c:pt>
                <c:pt idx="1575">
                  <c:v>676</c:v>
                </c:pt>
                <c:pt idx="1576">
                  <c:v>677</c:v>
                </c:pt>
                <c:pt idx="1577">
                  <c:v>678</c:v>
                </c:pt>
                <c:pt idx="1578">
                  <c:v>679</c:v>
                </c:pt>
                <c:pt idx="1579">
                  <c:v>680</c:v>
                </c:pt>
                <c:pt idx="1580">
                  <c:v>681</c:v>
                </c:pt>
                <c:pt idx="1581">
                  <c:v>682</c:v>
                </c:pt>
                <c:pt idx="1582">
                  <c:v>683</c:v>
                </c:pt>
                <c:pt idx="1583">
                  <c:v>684</c:v>
                </c:pt>
                <c:pt idx="1584">
                  <c:v>685</c:v>
                </c:pt>
                <c:pt idx="1585">
                  <c:v>686</c:v>
                </c:pt>
                <c:pt idx="1586">
                  <c:v>687</c:v>
                </c:pt>
                <c:pt idx="1587">
                  <c:v>688</c:v>
                </c:pt>
                <c:pt idx="1588">
                  <c:v>689</c:v>
                </c:pt>
                <c:pt idx="1589">
                  <c:v>690</c:v>
                </c:pt>
                <c:pt idx="1590">
                  <c:v>691</c:v>
                </c:pt>
                <c:pt idx="1591">
                  <c:v>692</c:v>
                </c:pt>
                <c:pt idx="1592">
                  <c:v>693</c:v>
                </c:pt>
                <c:pt idx="1593">
                  <c:v>694</c:v>
                </c:pt>
                <c:pt idx="1594">
                  <c:v>695</c:v>
                </c:pt>
                <c:pt idx="1595">
                  <c:v>696</c:v>
                </c:pt>
                <c:pt idx="1596">
                  <c:v>697</c:v>
                </c:pt>
                <c:pt idx="1597">
                  <c:v>698</c:v>
                </c:pt>
                <c:pt idx="1598">
                  <c:v>699</c:v>
                </c:pt>
                <c:pt idx="1599">
                  <c:v>700</c:v>
                </c:pt>
                <c:pt idx="1600">
                  <c:v>701</c:v>
                </c:pt>
                <c:pt idx="1601">
                  <c:v>702</c:v>
                </c:pt>
                <c:pt idx="1602">
                  <c:v>703</c:v>
                </c:pt>
                <c:pt idx="1603">
                  <c:v>704</c:v>
                </c:pt>
                <c:pt idx="1604">
                  <c:v>705</c:v>
                </c:pt>
                <c:pt idx="1605">
                  <c:v>706</c:v>
                </c:pt>
                <c:pt idx="1606">
                  <c:v>707</c:v>
                </c:pt>
                <c:pt idx="1607">
                  <c:v>708</c:v>
                </c:pt>
                <c:pt idx="1608">
                  <c:v>709</c:v>
                </c:pt>
                <c:pt idx="1609">
                  <c:v>710</c:v>
                </c:pt>
                <c:pt idx="1610">
                  <c:v>711</c:v>
                </c:pt>
                <c:pt idx="1611">
                  <c:v>712</c:v>
                </c:pt>
                <c:pt idx="1612">
                  <c:v>713</c:v>
                </c:pt>
                <c:pt idx="1613">
                  <c:v>714</c:v>
                </c:pt>
                <c:pt idx="1614">
                  <c:v>715</c:v>
                </c:pt>
                <c:pt idx="1615">
                  <c:v>716</c:v>
                </c:pt>
                <c:pt idx="1616">
                  <c:v>717</c:v>
                </c:pt>
                <c:pt idx="1617">
                  <c:v>718</c:v>
                </c:pt>
                <c:pt idx="1618">
                  <c:v>719</c:v>
                </c:pt>
                <c:pt idx="1619">
                  <c:v>720</c:v>
                </c:pt>
                <c:pt idx="1620">
                  <c:v>721</c:v>
                </c:pt>
                <c:pt idx="1621">
                  <c:v>722</c:v>
                </c:pt>
                <c:pt idx="1622">
                  <c:v>723</c:v>
                </c:pt>
                <c:pt idx="1623">
                  <c:v>724</c:v>
                </c:pt>
                <c:pt idx="1624">
                  <c:v>725</c:v>
                </c:pt>
                <c:pt idx="1625">
                  <c:v>726</c:v>
                </c:pt>
                <c:pt idx="1626">
                  <c:v>727</c:v>
                </c:pt>
                <c:pt idx="1627">
                  <c:v>728</c:v>
                </c:pt>
                <c:pt idx="1628">
                  <c:v>729</c:v>
                </c:pt>
                <c:pt idx="1629">
                  <c:v>730</c:v>
                </c:pt>
                <c:pt idx="1630">
                  <c:v>731</c:v>
                </c:pt>
                <c:pt idx="1631">
                  <c:v>732</c:v>
                </c:pt>
                <c:pt idx="1632">
                  <c:v>733</c:v>
                </c:pt>
                <c:pt idx="1633">
                  <c:v>734</c:v>
                </c:pt>
                <c:pt idx="1634">
                  <c:v>735</c:v>
                </c:pt>
                <c:pt idx="1635">
                  <c:v>736</c:v>
                </c:pt>
                <c:pt idx="1636">
                  <c:v>737</c:v>
                </c:pt>
                <c:pt idx="1637">
                  <c:v>738</c:v>
                </c:pt>
                <c:pt idx="1638">
                  <c:v>739</c:v>
                </c:pt>
                <c:pt idx="1639">
                  <c:v>740</c:v>
                </c:pt>
                <c:pt idx="1640">
                  <c:v>741</c:v>
                </c:pt>
                <c:pt idx="1641">
                  <c:v>742</c:v>
                </c:pt>
                <c:pt idx="1642">
                  <c:v>743</c:v>
                </c:pt>
                <c:pt idx="1643">
                  <c:v>744</c:v>
                </c:pt>
                <c:pt idx="1644">
                  <c:v>745</c:v>
                </c:pt>
                <c:pt idx="1645">
                  <c:v>746</c:v>
                </c:pt>
                <c:pt idx="1646">
                  <c:v>747</c:v>
                </c:pt>
                <c:pt idx="1647">
                  <c:v>748</c:v>
                </c:pt>
                <c:pt idx="1648">
                  <c:v>749</c:v>
                </c:pt>
                <c:pt idx="1649">
                  <c:v>750</c:v>
                </c:pt>
                <c:pt idx="1650">
                  <c:v>751</c:v>
                </c:pt>
                <c:pt idx="1651">
                  <c:v>752</c:v>
                </c:pt>
                <c:pt idx="1652">
                  <c:v>753</c:v>
                </c:pt>
                <c:pt idx="1653">
                  <c:v>754</c:v>
                </c:pt>
                <c:pt idx="1654">
                  <c:v>755</c:v>
                </c:pt>
                <c:pt idx="1655">
                  <c:v>756</c:v>
                </c:pt>
                <c:pt idx="1656">
                  <c:v>757</c:v>
                </c:pt>
                <c:pt idx="1657">
                  <c:v>758</c:v>
                </c:pt>
                <c:pt idx="1658">
                  <c:v>759</c:v>
                </c:pt>
                <c:pt idx="1659">
                  <c:v>760</c:v>
                </c:pt>
                <c:pt idx="1660">
                  <c:v>761</c:v>
                </c:pt>
                <c:pt idx="1661">
                  <c:v>762</c:v>
                </c:pt>
                <c:pt idx="1662">
                  <c:v>763</c:v>
                </c:pt>
                <c:pt idx="1663">
                  <c:v>764</c:v>
                </c:pt>
                <c:pt idx="1664">
                  <c:v>765</c:v>
                </c:pt>
                <c:pt idx="1665">
                  <c:v>766</c:v>
                </c:pt>
                <c:pt idx="1666">
                  <c:v>767</c:v>
                </c:pt>
                <c:pt idx="1667">
                  <c:v>768</c:v>
                </c:pt>
                <c:pt idx="1668">
                  <c:v>769</c:v>
                </c:pt>
                <c:pt idx="1669">
                  <c:v>770</c:v>
                </c:pt>
                <c:pt idx="1670">
                  <c:v>771</c:v>
                </c:pt>
                <c:pt idx="1671">
                  <c:v>772</c:v>
                </c:pt>
                <c:pt idx="1672">
                  <c:v>773</c:v>
                </c:pt>
                <c:pt idx="1673">
                  <c:v>774</c:v>
                </c:pt>
                <c:pt idx="1674">
                  <c:v>775</c:v>
                </c:pt>
                <c:pt idx="1675">
                  <c:v>776</c:v>
                </c:pt>
                <c:pt idx="1676">
                  <c:v>777</c:v>
                </c:pt>
                <c:pt idx="1677">
                  <c:v>778</c:v>
                </c:pt>
                <c:pt idx="1678">
                  <c:v>779</c:v>
                </c:pt>
                <c:pt idx="1679">
                  <c:v>780</c:v>
                </c:pt>
                <c:pt idx="1680">
                  <c:v>781</c:v>
                </c:pt>
                <c:pt idx="1681">
                  <c:v>782</c:v>
                </c:pt>
                <c:pt idx="1682">
                  <c:v>783</c:v>
                </c:pt>
                <c:pt idx="1683">
                  <c:v>784</c:v>
                </c:pt>
                <c:pt idx="1684">
                  <c:v>785</c:v>
                </c:pt>
                <c:pt idx="1685">
                  <c:v>786</c:v>
                </c:pt>
                <c:pt idx="1686">
                  <c:v>787</c:v>
                </c:pt>
                <c:pt idx="1687">
                  <c:v>788</c:v>
                </c:pt>
                <c:pt idx="1688">
                  <c:v>789</c:v>
                </c:pt>
                <c:pt idx="1689">
                  <c:v>790</c:v>
                </c:pt>
                <c:pt idx="1690">
                  <c:v>791</c:v>
                </c:pt>
                <c:pt idx="1691">
                  <c:v>792</c:v>
                </c:pt>
                <c:pt idx="1692">
                  <c:v>793</c:v>
                </c:pt>
                <c:pt idx="1693">
                  <c:v>794</c:v>
                </c:pt>
                <c:pt idx="1694">
                  <c:v>795</c:v>
                </c:pt>
                <c:pt idx="1695">
                  <c:v>796</c:v>
                </c:pt>
                <c:pt idx="1696">
                  <c:v>797</c:v>
                </c:pt>
                <c:pt idx="1697">
                  <c:v>798</c:v>
                </c:pt>
                <c:pt idx="1698">
                  <c:v>799</c:v>
                </c:pt>
                <c:pt idx="1699">
                  <c:v>800</c:v>
                </c:pt>
                <c:pt idx="1700">
                  <c:v>801</c:v>
                </c:pt>
                <c:pt idx="1701">
                  <c:v>802</c:v>
                </c:pt>
                <c:pt idx="1702">
                  <c:v>803</c:v>
                </c:pt>
                <c:pt idx="1703">
                  <c:v>804</c:v>
                </c:pt>
                <c:pt idx="1704">
                  <c:v>805</c:v>
                </c:pt>
                <c:pt idx="1705">
                  <c:v>806</c:v>
                </c:pt>
                <c:pt idx="1706">
                  <c:v>807</c:v>
                </c:pt>
                <c:pt idx="1707">
                  <c:v>808</c:v>
                </c:pt>
                <c:pt idx="1708">
                  <c:v>809</c:v>
                </c:pt>
                <c:pt idx="1709">
                  <c:v>810</c:v>
                </c:pt>
                <c:pt idx="1710">
                  <c:v>811</c:v>
                </c:pt>
                <c:pt idx="1711">
                  <c:v>812</c:v>
                </c:pt>
                <c:pt idx="1712">
                  <c:v>813</c:v>
                </c:pt>
                <c:pt idx="1713">
                  <c:v>814</c:v>
                </c:pt>
                <c:pt idx="1714">
                  <c:v>815</c:v>
                </c:pt>
                <c:pt idx="1715">
                  <c:v>816</c:v>
                </c:pt>
                <c:pt idx="1716">
                  <c:v>817</c:v>
                </c:pt>
                <c:pt idx="1717">
                  <c:v>818</c:v>
                </c:pt>
                <c:pt idx="1718">
                  <c:v>819</c:v>
                </c:pt>
                <c:pt idx="1719">
                  <c:v>820</c:v>
                </c:pt>
                <c:pt idx="1720">
                  <c:v>821</c:v>
                </c:pt>
                <c:pt idx="1721">
                  <c:v>822</c:v>
                </c:pt>
                <c:pt idx="1722">
                  <c:v>823</c:v>
                </c:pt>
                <c:pt idx="1723">
                  <c:v>824</c:v>
                </c:pt>
                <c:pt idx="1724">
                  <c:v>825</c:v>
                </c:pt>
                <c:pt idx="1725">
                  <c:v>826</c:v>
                </c:pt>
                <c:pt idx="1726">
                  <c:v>827</c:v>
                </c:pt>
                <c:pt idx="1727">
                  <c:v>828</c:v>
                </c:pt>
                <c:pt idx="1728">
                  <c:v>829</c:v>
                </c:pt>
                <c:pt idx="1729">
                  <c:v>830</c:v>
                </c:pt>
                <c:pt idx="1730">
                  <c:v>831</c:v>
                </c:pt>
                <c:pt idx="1731">
                  <c:v>832</c:v>
                </c:pt>
                <c:pt idx="1732">
                  <c:v>833</c:v>
                </c:pt>
                <c:pt idx="1733">
                  <c:v>834</c:v>
                </c:pt>
                <c:pt idx="1734">
                  <c:v>835</c:v>
                </c:pt>
                <c:pt idx="1735">
                  <c:v>836</c:v>
                </c:pt>
                <c:pt idx="1736">
                  <c:v>837</c:v>
                </c:pt>
                <c:pt idx="1737">
                  <c:v>838</c:v>
                </c:pt>
                <c:pt idx="1738">
                  <c:v>839</c:v>
                </c:pt>
                <c:pt idx="1739">
                  <c:v>840</c:v>
                </c:pt>
                <c:pt idx="1740">
                  <c:v>841</c:v>
                </c:pt>
                <c:pt idx="1741">
                  <c:v>842</c:v>
                </c:pt>
                <c:pt idx="1742">
                  <c:v>843</c:v>
                </c:pt>
                <c:pt idx="1743">
                  <c:v>844</c:v>
                </c:pt>
                <c:pt idx="1744">
                  <c:v>845</c:v>
                </c:pt>
                <c:pt idx="1745">
                  <c:v>846</c:v>
                </c:pt>
                <c:pt idx="1746">
                  <c:v>847</c:v>
                </c:pt>
                <c:pt idx="1747">
                  <c:v>848</c:v>
                </c:pt>
                <c:pt idx="1748">
                  <c:v>849</c:v>
                </c:pt>
                <c:pt idx="1749">
                  <c:v>850</c:v>
                </c:pt>
                <c:pt idx="1750">
                  <c:v>851</c:v>
                </c:pt>
                <c:pt idx="1751">
                  <c:v>852</c:v>
                </c:pt>
                <c:pt idx="1752">
                  <c:v>853</c:v>
                </c:pt>
                <c:pt idx="1753">
                  <c:v>854</c:v>
                </c:pt>
                <c:pt idx="1754">
                  <c:v>855</c:v>
                </c:pt>
                <c:pt idx="1755">
                  <c:v>856</c:v>
                </c:pt>
                <c:pt idx="1756">
                  <c:v>857</c:v>
                </c:pt>
                <c:pt idx="1757">
                  <c:v>858</c:v>
                </c:pt>
                <c:pt idx="1758">
                  <c:v>859</c:v>
                </c:pt>
                <c:pt idx="1759">
                  <c:v>860</c:v>
                </c:pt>
                <c:pt idx="1760">
                  <c:v>861</c:v>
                </c:pt>
                <c:pt idx="1761">
                  <c:v>862</c:v>
                </c:pt>
                <c:pt idx="1762">
                  <c:v>863</c:v>
                </c:pt>
                <c:pt idx="1763">
                  <c:v>864</c:v>
                </c:pt>
                <c:pt idx="1764">
                  <c:v>865</c:v>
                </c:pt>
                <c:pt idx="1765">
                  <c:v>866</c:v>
                </c:pt>
                <c:pt idx="1766">
                  <c:v>867</c:v>
                </c:pt>
                <c:pt idx="1767">
                  <c:v>868</c:v>
                </c:pt>
                <c:pt idx="1768">
                  <c:v>869</c:v>
                </c:pt>
                <c:pt idx="1769">
                  <c:v>870</c:v>
                </c:pt>
                <c:pt idx="1770">
                  <c:v>871</c:v>
                </c:pt>
                <c:pt idx="1771">
                  <c:v>872</c:v>
                </c:pt>
                <c:pt idx="1772">
                  <c:v>873</c:v>
                </c:pt>
                <c:pt idx="1773">
                  <c:v>874</c:v>
                </c:pt>
                <c:pt idx="1774">
                  <c:v>875</c:v>
                </c:pt>
                <c:pt idx="1775">
                  <c:v>876</c:v>
                </c:pt>
                <c:pt idx="1776">
                  <c:v>877</c:v>
                </c:pt>
                <c:pt idx="1777">
                  <c:v>878</c:v>
                </c:pt>
                <c:pt idx="1778">
                  <c:v>879</c:v>
                </c:pt>
                <c:pt idx="1779">
                  <c:v>880</c:v>
                </c:pt>
                <c:pt idx="1780">
                  <c:v>881</c:v>
                </c:pt>
                <c:pt idx="1781">
                  <c:v>882</c:v>
                </c:pt>
                <c:pt idx="1782">
                  <c:v>883</c:v>
                </c:pt>
                <c:pt idx="1783">
                  <c:v>884</c:v>
                </c:pt>
                <c:pt idx="1784">
                  <c:v>885</c:v>
                </c:pt>
                <c:pt idx="1785">
                  <c:v>886</c:v>
                </c:pt>
                <c:pt idx="1786">
                  <c:v>887</c:v>
                </c:pt>
                <c:pt idx="1787">
                  <c:v>888</c:v>
                </c:pt>
                <c:pt idx="1788">
                  <c:v>889</c:v>
                </c:pt>
                <c:pt idx="1789">
                  <c:v>890</c:v>
                </c:pt>
                <c:pt idx="1790">
                  <c:v>891</c:v>
                </c:pt>
                <c:pt idx="1791">
                  <c:v>892</c:v>
                </c:pt>
                <c:pt idx="1792">
                  <c:v>893</c:v>
                </c:pt>
                <c:pt idx="1793">
                  <c:v>894</c:v>
                </c:pt>
                <c:pt idx="1794">
                  <c:v>895</c:v>
                </c:pt>
                <c:pt idx="1795">
                  <c:v>896</c:v>
                </c:pt>
                <c:pt idx="1796">
                  <c:v>897</c:v>
                </c:pt>
                <c:pt idx="1797">
                  <c:v>898</c:v>
                </c:pt>
                <c:pt idx="1798">
                  <c:v>899</c:v>
                </c:pt>
                <c:pt idx="1799">
                  <c:v>900</c:v>
                </c:pt>
                <c:pt idx="1800">
                  <c:v>901</c:v>
                </c:pt>
                <c:pt idx="1801">
                  <c:v>902</c:v>
                </c:pt>
                <c:pt idx="1802">
                  <c:v>903</c:v>
                </c:pt>
                <c:pt idx="1803">
                  <c:v>904</c:v>
                </c:pt>
                <c:pt idx="1804">
                  <c:v>905</c:v>
                </c:pt>
                <c:pt idx="1805">
                  <c:v>906</c:v>
                </c:pt>
                <c:pt idx="1806">
                  <c:v>907</c:v>
                </c:pt>
                <c:pt idx="1807">
                  <c:v>908</c:v>
                </c:pt>
                <c:pt idx="1808">
                  <c:v>909</c:v>
                </c:pt>
                <c:pt idx="1809">
                  <c:v>910</c:v>
                </c:pt>
                <c:pt idx="1810">
                  <c:v>911</c:v>
                </c:pt>
                <c:pt idx="1811">
                  <c:v>912</c:v>
                </c:pt>
                <c:pt idx="1812">
                  <c:v>913</c:v>
                </c:pt>
                <c:pt idx="1813">
                  <c:v>914</c:v>
                </c:pt>
                <c:pt idx="1814">
                  <c:v>915</c:v>
                </c:pt>
                <c:pt idx="1815">
                  <c:v>916</c:v>
                </c:pt>
                <c:pt idx="1816">
                  <c:v>917</c:v>
                </c:pt>
                <c:pt idx="1817">
                  <c:v>918</c:v>
                </c:pt>
                <c:pt idx="1818">
                  <c:v>919</c:v>
                </c:pt>
                <c:pt idx="1819">
                  <c:v>920</c:v>
                </c:pt>
                <c:pt idx="1820">
                  <c:v>921</c:v>
                </c:pt>
                <c:pt idx="1821">
                  <c:v>922</c:v>
                </c:pt>
                <c:pt idx="1822">
                  <c:v>923</c:v>
                </c:pt>
                <c:pt idx="1823">
                  <c:v>924</c:v>
                </c:pt>
                <c:pt idx="1824">
                  <c:v>925</c:v>
                </c:pt>
                <c:pt idx="1825">
                  <c:v>926</c:v>
                </c:pt>
                <c:pt idx="1826">
                  <c:v>927</c:v>
                </c:pt>
                <c:pt idx="1827">
                  <c:v>928</c:v>
                </c:pt>
                <c:pt idx="1828">
                  <c:v>929</c:v>
                </c:pt>
                <c:pt idx="1829">
                  <c:v>930</c:v>
                </c:pt>
                <c:pt idx="1830">
                  <c:v>931</c:v>
                </c:pt>
                <c:pt idx="1831">
                  <c:v>932</c:v>
                </c:pt>
                <c:pt idx="1832">
                  <c:v>933</c:v>
                </c:pt>
                <c:pt idx="1833">
                  <c:v>934</c:v>
                </c:pt>
                <c:pt idx="1834">
                  <c:v>935</c:v>
                </c:pt>
                <c:pt idx="1835">
                  <c:v>936</c:v>
                </c:pt>
                <c:pt idx="1836">
                  <c:v>937</c:v>
                </c:pt>
                <c:pt idx="1837">
                  <c:v>938</c:v>
                </c:pt>
                <c:pt idx="1838">
                  <c:v>939</c:v>
                </c:pt>
                <c:pt idx="1839">
                  <c:v>940</c:v>
                </c:pt>
                <c:pt idx="1840">
                  <c:v>941</c:v>
                </c:pt>
                <c:pt idx="1841">
                  <c:v>942</c:v>
                </c:pt>
                <c:pt idx="1842">
                  <c:v>943</c:v>
                </c:pt>
                <c:pt idx="1843">
                  <c:v>944</c:v>
                </c:pt>
                <c:pt idx="1844">
                  <c:v>945</c:v>
                </c:pt>
                <c:pt idx="1845">
                  <c:v>946</c:v>
                </c:pt>
                <c:pt idx="1846">
                  <c:v>947</c:v>
                </c:pt>
                <c:pt idx="1847">
                  <c:v>948</c:v>
                </c:pt>
                <c:pt idx="1848">
                  <c:v>949</c:v>
                </c:pt>
                <c:pt idx="1849">
                  <c:v>950</c:v>
                </c:pt>
                <c:pt idx="1850">
                  <c:v>951</c:v>
                </c:pt>
                <c:pt idx="1851">
                  <c:v>952</c:v>
                </c:pt>
                <c:pt idx="1852">
                  <c:v>953</c:v>
                </c:pt>
                <c:pt idx="1853">
                  <c:v>954</c:v>
                </c:pt>
                <c:pt idx="1854">
                  <c:v>955</c:v>
                </c:pt>
                <c:pt idx="1855">
                  <c:v>956</c:v>
                </c:pt>
                <c:pt idx="1856">
                  <c:v>957</c:v>
                </c:pt>
                <c:pt idx="1857">
                  <c:v>958</c:v>
                </c:pt>
                <c:pt idx="1858">
                  <c:v>959</c:v>
                </c:pt>
                <c:pt idx="1859">
                  <c:v>960</c:v>
                </c:pt>
                <c:pt idx="1860">
                  <c:v>961</c:v>
                </c:pt>
                <c:pt idx="1861">
                  <c:v>962</c:v>
                </c:pt>
                <c:pt idx="1862">
                  <c:v>963</c:v>
                </c:pt>
                <c:pt idx="1863">
                  <c:v>964</c:v>
                </c:pt>
                <c:pt idx="1864">
                  <c:v>965</c:v>
                </c:pt>
                <c:pt idx="1865">
                  <c:v>966</c:v>
                </c:pt>
                <c:pt idx="1866">
                  <c:v>967</c:v>
                </c:pt>
                <c:pt idx="1867">
                  <c:v>968</c:v>
                </c:pt>
                <c:pt idx="1868">
                  <c:v>969</c:v>
                </c:pt>
                <c:pt idx="1869">
                  <c:v>970</c:v>
                </c:pt>
                <c:pt idx="1870">
                  <c:v>971</c:v>
                </c:pt>
                <c:pt idx="1871">
                  <c:v>972</c:v>
                </c:pt>
                <c:pt idx="1872">
                  <c:v>973</c:v>
                </c:pt>
                <c:pt idx="1873">
                  <c:v>974</c:v>
                </c:pt>
                <c:pt idx="1874">
                  <c:v>975</c:v>
                </c:pt>
                <c:pt idx="1875">
                  <c:v>976</c:v>
                </c:pt>
                <c:pt idx="1876">
                  <c:v>977</c:v>
                </c:pt>
                <c:pt idx="1877">
                  <c:v>978</c:v>
                </c:pt>
                <c:pt idx="1878">
                  <c:v>979</c:v>
                </c:pt>
                <c:pt idx="1879">
                  <c:v>980</c:v>
                </c:pt>
                <c:pt idx="1880">
                  <c:v>981</c:v>
                </c:pt>
                <c:pt idx="1881">
                  <c:v>982</c:v>
                </c:pt>
                <c:pt idx="1882">
                  <c:v>983</c:v>
                </c:pt>
                <c:pt idx="1883">
                  <c:v>984</c:v>
                </c:pt>
                <c:pt idx="1884">
                  <c:v>985</c:v>
                </c:pt>
                <c:pt idx="1885">
                  <c:v>986</c:v>
                </c:pt>
                <c:pt idx="1886">
                  <c:v>987</c:v>
                </c:pt>
                <c:pt idx="1887">
                  <c:v>988</c:v>
                </c:pt>
                <c:pt idx="1888">
                  <c:v>989</c:v>
                </c:pt>
                <c:pt idx="1889">
                  <c:v>990</c:v>
                </c:pt>
                <c:pt idx="1890">
                  <c:v>991</c:v>
                </c:pt>
                <c:pt idx="1891">
                  <c:v>992</c:v>
                </c:pt>
                <c:pt idx="1892">
                  <c:v>993</c:v>
                </c:pt>
                <c:pt idx="1893">
                  <c:v>994</c:v>
                </c:pt>
                <c:pt idx="1894">
                  <c:v>995</c:v>
                </c:pt>
                <c:pt idx="1895">
                  <c:v>996</c:v>
                </c:pt>
                <c:pt idx="1896">
                  <c:v>997</c:v>
                </c:pt>
                <c:pt idx="1897">
                  <c:v>998</c:v>
                </c:pt>
                <c:pt idx="1898">
                  <c:v>999</c:v>
                </c:pt>
                <c:pt idx="1899">
                  <c:v>1000</c:v>
                </c:pt>
                <c:pt idx="1900">
                  <c:v>1010</c:v>
                </c:pt>
                <c:pt idx="1901">
                  <c:v>1020</c:v>
                </c:pt>
                <c:pt idx="1902">
                  <c:v>1030</c:v>
                </c:pt>
                <c:pt idx="1903">
                  <c:v>1040</c:v>
                </c:pt>
                <c:pt idx="1904">
                  <c:v>1050</c:v>
                </c:pt>
                <c:pt idx="1905">
                  <c:v>1060</c:v>
                </c:pt>
                <c:pt idx="1906">
                  <c:v>1070</c:v>
                </c:pt>
                <c:pt idx="1907">
                  <c:v>1080</c:v>
                </c:pt>
                <c:pt idx="1908">
                  <c:v>1090</c:v>
                </c:pt>
                <c:pt idx="1909">
                  <c:v>1100</c:v>
                </c:pt>
                <c:pt idx="1910">
                  <c:v>1110</c:v>
                </c:pt>
                <c:pt idx="1911">
                  <c:v>1120</c:v>
                </c:pt>
                <c:pt idx="1912">
                  <c:v>1130</c:v>
                </c:pt>
                <c:pt idx="1913">
                  <c:v>1140</c:v>
                </c:pt>
                <c:pt idx="1914">
                  <c:v>1150</c:v>
                </c:pt>
                <c:pt idx="1915">
                  <c:v>1160</c:v>
                </c:pt>
                <c:pt idx="1916">
                  <c:v>1170</c:v>
                </c:pt>
                <c:pt idx="1917">
                  <c:v>1180</c:v>
                </c:pt>
                <c:pt idx="1918">
                  <c:v>1190</c:v>
                </c:pt>
                <c:pt idx="1919">
                  <c:v>1200</c:v>
                </c:pt>
                <c:pt idx="1920">
                  <c:v>1210</c:v>
                </c:pt>
                <c:pt idx="1921">
                  <c:v>1220</c:v>
                </c:pt>
                <c:pt idx="1922">
                  <c:v>1230</c:v>
                </c:pt>
                <c:pt idx="1923">
                  <c:v>1240</c:v>
                </c:pt>
                <c:pt idx="1924">
                  <c:v>1250</c:v>
                </c:pt>
                <c:pt idx="1925">
                  <c:v>1260</c:v>
                </c:pt>
                <c:pt idx="1926">
                  <c:v>1270</c:v>
                </c:pt>
                <c:pt idx="1927">
                  <c:v>1280</c:v>
                </c:pt>
                <c:pt idx="1928">
                  <c:v>1290</c:v>
                </c:pt>
                <c:pt idx="1929">
                  <c:v>1300</c:v>
                </c:pt>
                <c:pt idx="1930">
                  <c:v>1310</c:v>
                </c:pt>
                <c:pt idx="1931">
                  <c:v>1320</c:v>
                </c:pt>
                <c:pt idx="1932">
                  <c:v>1330</c:v>
                </c:pt>
                <c:pt idx="1933">
                  <c:v>1340</c:v>
                </c:pt>
                <c:pt idx="1934">
                  <c:v>1350</c:v>
                </c:pt>
                <c:pt idx="1935">
                  <c:v>1360</c:v>
                </c:pt>
                <c:pt idx="1936">
                  <c:v>1370</c:v>
                </c:pt>
                <c:pt idx="1937">
                  <c:v>1380</c:v>
                </c:pt>
                <c:pt idx="1938">
                  <c:v>1390</c:v>
                </c:pt>
                <c:pt idx="1939">
                  <c:v>1400</c:v>
                </c:pt>
                <c:pt idx="1940">
                  <c:v>1410</c:v>
                </c:pt>
                <c:pt idx="1941">
                  <c:v>1420</c:v>
                </c:pt>
                <c:pt idx="1942">
                  <c:v>1430</c:v>
                </c:pt>
                <c:pt idx="1943">
                  <c:v>1440</c:v>
                </c:pt>
                <c:pt idx="1944">
                  <c:v>1450</c:v>
                </c:pt>
                <c:pt idx="1945">
                  <c:v>1460</c:v>
                </c:pt>
                <c:pt idx="1946">
                  <c:v>1470</c:v>
                </c:pt>
                <c:pt idx="1947">
                  <c:v>1480</c:v>
                </c:pt>
                <c:pt idx="1948">
                  <c:v>1490</c:v>
                </c:pt>
                <c:pt idx="1949">
                  <c:v>1500</c:v>
                </c:pt>
                <c:pt idx="1950">
                  <c:v>1510</c:v>
                </c:pt>
                <c:pt idx="1951">
                  <c:v>1520</c:v>
                </c:pt>
                <c:pt idx="1952">
                  <c:v>1530</c:v>
                </c:pt>
                <c:pt idx="1953">
                  <c:v>1540</c:v>
                </c:pt>
                <c:pt idx="1954">
                  <c:v>1550</c:v>
                </c:pt>
                <c:pt idx="1955">
                  <c:v>1560</c:v>
                </c:pt>
                <c:pt idx="1956">
                  <c:v>1570</c:v>
                </c:pt>
                <c:pt idx="1957">
                  <c:v>1580</c:v>
                </c:pt>
                <c:pt idx="1958">
                  <c:v>1590</c:v>
                </c:pt>
                <c:pt idx="1959">
                  <c:v>1600</c:v>
                </c:pt>
                <c:pt idx="1960">
                  <c:v>1610</c:v>
                </c:pt>
                <c:pt idx="1961">
                  <c:v>1620</c:v>
                </c:pt>
                <c:pt idx="1962">
                  <c:v>1630</c:v>
                </c:pt>
                <c:pt idx="1963">
                  <c:v>1640</c:v>
                </c:pt>
                <c:pt idx="1964">
                  <c:v>1650</c:v>
                </c:pt>
                <c:pt idx="1965">
                  <c:v>1660</c:v>
                </c:pt>
                <c:pt idx="1966">
                  <c:v>1670</c:v>
                </c:pt>
                <c:pt idx="1967">
                  <c:v>1680</c:v>
                </c:pt>
                <c:pt idx="1968">
                  <c:v>1690</c:v>
                </c:pt>
                <c:pt idx="1969">
                  <c:v>1700</c:v>
                </c:pt>
                <c:pt idx="1970">
                  <c:v>1710</c:v>
                </c:pt>
                <c:pt idx="1971">
                  <c:v>1720</c:v>
                </c:pt>
                <c:pt idx="1972">
                  <c:v>1730</c:v>
                </c:pt>
                <c:pt idx="1973">
                  <c:v>1740</c:v>
                </c:pt>
                <c:pt idx="1974">
                  <c:v>1750</c:v>
                </c:pt>
                <c:pt idx="1975">
                  <c:v>1760</c:v>
                </c:pt>
                <c:pt idx="1976">
                  <c:v>1770</c:v>
                </c:pt>
                <c:pt idx="1977">
                  <c:v>1780</c:v>
                </c:pt>
                <c:pt idx="1978">
                  <c:v>1790</c:v>
                </c:pt>
                <c:pt idx="1979">
                  <c:v>1800</c:v>
                </c:pt>
                <c:pt idx="1980">
                  <c:v>1810</c:v>
                </c:pt>
                <c:pt idx="1981">
                  <c:v>1820</c:v>
                </c:pt>
                <c:pt idx="1982">
                  <c:v>1830</c:v>
                </c:pt>
                <c:pt idx="1983">
                  <c:v>1840</c:v>
                </c:pt>
                <c:pt idx="1984">
                  <c:v>1850</c:v>
                </c:pt>
                <c:pt idx="1985">
                  <c:v>1860</c:v>
                </c:pt>
                <c:pt idx="1986">
                  <c:v>1870</c:v>
                </c:pt>
                <c:pt idx="1987">
                  <c:v>1880</c:v>
                </c:pt>
                <c:pt idx="1988">
                  <c:v>1890</c:v>
                </c:pt>
                <c:pt idx="1989">
                  <c:v>1900</c:v>
                </c:pt>
                <c:pt idx="1990">
                  <c:v>1910</c:v>
                </c:pt>
                <c:pt idx="1991">
                  <c:v>1920</c:v>
                </c:pt>
                <c:pt idx="1992">
                  <c:v>1930</c:v>
                </c:pt>
                <c:pt idx="1993">
                  <c:v>1940</c:v>
                </c:pt>
                <c:pt idx="1994">
                  <c:v>1950</c:v>
                </c:pt>
                <c:pt idx="1995">
                  <c:v>1960</c:v>
                </c:pt>
                <c:pt idx="1996">
                  <c:v>1970</c:v>
                </c:pt>
                <c:pt idx="1997">
                  <c:v>1980</c:v>
                </c:pt>
                <c:pt idx="1998">
                  <c:v>1990</c:v>
                </c:pt>
                <c:pt idx="1999">
                  <c:v>2000</c:v>
                </c:pt>
                <c:pt idx="2000">
                  <c:v>2010</c:v>
                </c:pt>
                <c:pt idx="2001">
                  <c:v>2020</c:v>
                </c:pt>
                <c:pt idx="2002">
                  <c:v>2030</c:v>
                </c:pt>
                <c:pt idx="2003">
                  <c:v>2040</c:v>
                </c:pt>
                <c:pt idx="2004">
                  <c:v>2050</c:v>
                </c:pt>
                <c:pt idx="2005">
                  <c:v>2060</c:v>
                </c:pt>
                <c:pt idx="2006">
                  <c:v>2070</c:v>
                </c:pt>
                <c:pt idx="2007">
                  <c:v>2080</c:v>
                </c:pt>
                <c:pt idx="2008">
                  <c:v>2090</c:v>
                </c:pt>
                <c:pt idx="2009">
                  <c:v>2100</c:v>
                </c:pt>
                <c:pt idx="2010">
                  <c:v>2110</c:v>
                </c:pt>
                <c:pt idx="2011">
                  <c:v>2120</c:v>
                </c:pt>
                <c:pt idx="2012">
                  <c:v>2130</c:v>
                </c:pt>
                <c:pt idx="2013">
                  <c:v>2140</c:v>
                </c:pt>
                <c:pt idx="2014">
                  <c:v>2150</c:v>
                </c:pt>
                <c:pt idx="2015">
                  <c:v>2160</c:v>
                </c:pt>
                <c:pt idx="2016">
                  <c:v>2170</c:v>
                </c:pt>
                <c:pt idx="2017">
                  <c:v>2180</c:v>
                </c:pt>
                <c:pt idx="2018">
                  <c:v>2190</c:v>
                </c:pt>
                <c:pt idx="2019">
                  <c:v>2200</c:v>
                </c:pt>
                <c:pt idx="2020">
                  <c:v>2210</c:v>
                </c:pt>
                <c:pt idx="2021">
                  <c:v>2220</c:v>
                </c:pt>
                <c:pt idx="2022">
                  <c:v>2230</c:v>
                </c:pt>
                <c:pt idx="2023">
                  <c:v>2240</c:v>
                </c:pt>
                <c:pt idx="2024">
                  <c:v>2250</c:v>
                </c:pt>
                <c:pt idx="2025">
                  <c:v>2260</c:v>
                </c:pt>
                <c:pt idx="2026">
                  <c:v>2270</c:v>
                </c:pt>
                <c:pt idx="2027">
                  <c:v>2280</c:v>
                </c:pt>
                <c:pt idx="2028">
                  <c:v>2290</c:v>
                </c:pt>
                <c:pt idx="2029">
                  <c:v>2300</c:v>
                </c:pt>
                <c:pt idx="2030">
                  <c:v>2310</c:v>
                </c:pt>
                <c:pt idx="2031">
                  <c:v>2320</c:v>
                </c:pt>
                <c:pt idx="2032">
                  <c:v>2330</c:v>
                </c:pt>
                <c:pt idx="2033">
                  <c:v>2340</c:v>
                </c:pt>
                <c:pt idx="2034">
                  <c:v>2350</c:v>
                </c:pt>
                <c:pt idx="2035">
                  <c:v>2360</c:v>
                </c:pt>
                <c:pt idx="2036">
                  <c:v>2370</c:v>
                </c:pt>
                <c:pt idx="2037">
                  <c:v>2380</c:v>
                </c:pt>
                <c:pt idx="2038">
                  <c:v>2390</c:v>
                </c:pt>
                <c:pt idx="2039">
                  <c:v>2400</c:v>
                </c:pt>
                <c:pt idx="2040">
                  <c:v>2410</c:v>
                </c:pt>
                <c:pt idx="2041">
                  <c:v>2420</c:v>
                </c:pt>
                <c:pt idx="2042">
                  <c:v>2430</c:v>
                </c:pt>
                <c:pt idx="2043">
                  <c:v>2440</c:v>
                </c:pt>
                <c:pt idx="2044">
                  <c:v>2450</c:v>
                </c:pt>
                <c:pt idx="2045">
                  <c:v>2460</c:v>
                </c:pt>
                <c:pt idx="2046">
                  <c:v>2470</c:v>
                </c:pt>
                <c:pt idx="2047">
                  <c:v>2480</c:v>
                </c:pt>
                <c:pt idx="2048">
                  <c:v>2490</c:v>
                </c:pt>
                <c:pt idx="2049">
                  <c:v>2500</c:v>
                </c:pt>
                <c:pt idx="2050">
                  <c:v>2510</c:v>
                </c:pt>
                <c:pt idx="2051">
                  <c:v>2520</c:v>
                </c:pt>
                <c:pt idx="2052">
                  <c:v>2530</c:v>
                </c:pt>
                <c:pt idx="2053">
                  <c:v>2540</c:v>
                </c:pt>
                <c:pt idx="2054">
                  <c:v>2550</c:v>
                </c:pt>
                <c:pt idx="2055">
                  <c:v>2560</c:v>
                </c:pt>
                <c:pt idx="2056">
                  <c:v>2570</c:v>
                </c:pt>
                <c:pt idx="2057">
                  <c:v>2580</c:v>
                </c:pt>
                <c:pt idx="2058">
                  <c:v>2590</c:v>
                </c:pt>
                <c:pt idx="2059">
                  <c:v>2600</c:v>
                </c:pt>
                <c:pt idx="2060">
                  <c:v>2610</c:v>
                </c:pt>
                <c:pt idx="2061">
                  <c:v>2620</c:v>
                </c:pt>
                <c:pt idx="2062">
                  <c:v>2630</c:v>
                </c:pt>
                <c:pt idx="2063">
                  <c:v>2640</c:v>
                </c:pt>
                <c:pt idx="2064">
                  <c:v>2650</c:v>
                </c:pt>
                <c:pt idx="2065">
                  <c:v>2660</c:v>
                </c:pt>
                <c:pt idx="2066">
                  <c:v>2670</c:v>
                </c:pt>
                <c:pt idx="2067">
                  <c:v>2680</c:v>
                </c:pt>
                <c:pt idx="2068">
                  <c:v>2690</c:v>
                </c:pt>
                <c:pt idx="2069">
                  <c:v>2700</c:v>
                </c:pt>
                <c:pt idx="2070">
                  <c:v>2710</c:v>
                </c:pt>
                <c:pt idx="2071">
                  <c:v>2720</c:v>
                </c:pt>
                <c:pt idx="2072">
                  <c:v>2730</c:v>
                </c:pt>
                <c:pt idx="2073">
                  <c:v>2740</c:v>
                </c:pt>
                <c:pt idx="2074">
                  <c:v>2750</c:v>
                </c:pt>
                <c:pt idx="2075">
                  <c:v>2760</c:v>
                </c:pt>
                <c:pt idx="2076">
                  <c:v>2770</c:v>
                </c:pt>
                <c:pt idx="2077">
                  <c:v>2780</c:v>
                </c:pt>
                <c:pt idx="2078">
                  <c:v>2790</c:v>
                </c:pt>
                <c:pt idx="2079">
                  <c:v>2800</c:v>
                </c:pt>
                <c:pt idx="2080">
                  <c:v>2810</c:v>
                </c:pt>
                <c:pt idx="2081">
                  <c:v>2820</c:v>
                </c:pt>
                <c:pt idx="2082">
                  <c:v>2830</c:v>
                </c:pt>
                <c:pt idx="2083">
                  <c:v>2840</c:v>
                </c:pt>
                <c:pt idx="2084">
                  <c:v>2850</c:v>
                </c:pt>
                <c:pt idx="2085">
                  <c:v>2860</c:v>
                </c:pt>
                <c:pt idx="2086">
                  <c:v>2870</c:v>
                </c:pt>
                <c:pt idx="2087">
                  <c:v>2880</c:v>
                </c:pt>
                <c:pt idx="2088">
                  <c:v>2890</c:v>
                </c:pt>
                <c:pt idx="2089">
                  <c:v>2900</c:v>
                </c:pt>
                <c:pt idx="2090">
                  <c:v>2910</c:v>
                </c:pt>
                <c:pt idx="2091">
                  <c:v>2920</c:v>
                </c:pt>
                <c:pt idx="2092">
                  <c:v>2930</c:v>
                </c:pt>
                <c:pt idx="2093">
                  <c:v>2940</c:v>
                </c:pt>
                <c:pt idx="2094">
                  <c:v>2950</c:v>
                </c:pt>
                <c:pt idx="2095">
                  <c:v>2960</c:v>
                </c:pt>
                <c:pt idx="2096">
                  <c:v>2970</c:v>
                </c:pt>
                <c:pt idx="2097">
                  <c:v>2980</c:v>
                </c:pt>
                <c:pt idx="2098">
                  <c:v>2990</c:v>
                </c:pt>
                <c:pt idx="2099">
                  <c:v>3000</c:v>
                </c:pt>
                <c:pt idx="2100">
                  <c:v>3010</c:v>
                </c:pt>
                <c:pt idx="2101">
                  <c:v>3020</c:v>
                </c:pt>
                <c:pt idx="2102">
                  <c:v>3030</c:v>
                </c:pt>
                <c:pt idx="2103">
                  <c:v>3040</c:v>
                </c:pt>
                <c:pt idx="2104">
                  <c:v>3050</c:v>
                </c:pt>
                <c:pt idx="2105">
                  <c:v>3060</c:v>
                </c:pt>
                <c:pt idx="2106">
                  <c:v>3070</c:v>
                </c:pt>
                <c:pt idx="2107">
                  <c:v>3080</c:v>
                </c:pt>
                <c:pt idx="2108">
                  <c:v>3090</c:v>
                </c:pt>
                <c:pt idx="2109">
                  <c:v>3100</c:v>
                </c:pt>
                <c:pt idx="2110">
                  <c:v>3110</c:v>
                </c:pt>
                <c:pt idx="2111">
                  <c:v>3120</c:v>
                </c:pt>
                <c:pt idx="2112">
                  <c:v>3130</c:v>
                </c:pt>
                <c:pt idx="2113">
                  <c:v>3140</c:v>
                </c:pt>
                <c:pt idx="2114">
                  <c:v>3150</c:v>
                </c:pt>
                <c:pt idx="2115">
                  <c:v>3160</c:v>
                </c:pt>
                <c:pt idx="2116">
                  <c:v>3170</c:v>
                </c:pt>
                <c:pt idx="2117">
                  <c:v>3180</c:v>
                </c:pt>
                <c:pt idx="2118">
                  <c:v>3190</c:v>
                </c:pt>
                <c:pt idx="2119">
                  <c:v>3200</c:v>
                </c:pt>
                <c:pt idx="2120">
                  <c:v>3210</c:v>
                </c:pt>
                <c:pt idx="2121">
                  <c:v>3220</c:v>
                </c:pt>
                <c:pt idx="2122">
                  <c:v>3230</c:v>
                </c:pt>
                <c:pt idx="2123">
                  <c:v>3240</c:v>
                </c:pt>
                <c:pt idx="2124">
                  <c:v>3250</c:v>
                </c:pt>
                <c:pt idx="2125">
                  <c:v>3260</c:v>
                </c:pt>
                <c:pt idx="2126">
                  <c:v>3270</c:v>
                </c:pt>
                <c:pt idx="2127">
                  <c:v>3280</c:v>
                </c:pt>
                <c:pt idx="2128">
                  <c:v>3290</c:v>
                </c:pt>
                <c:pt idx="2129">
                  <c:v>3300</c:v>
                </c:pt>
                <c:pt idx="2130">
                  <c:v>3310</c:v>
                </c:pt>
                <c:pt idx="2131">
                  <c:v>3320</c:v>
                </c:pt>
                <c:pt idx="2132">
                  <c:v>3330</c:v>
                </c:pt>
                <c:pt idx="2133">
                  <c:v>3340</c:v>
                </c:pt>
                <c:pt idx="2134">
                  <c:v>3350</c:v>
                </c:pt>
                <c:pt idx="2135">
                  <c:v>3360</c:v>
                </c:pt>
                <c:pt idx="2136">
                  <c:v>3370</c:v>
                </c:pt>
                <c:pt idx="2137">
                  <c:v>3380</c:v>
                </c:pt>
                <c:pt idx="2138">
                  <c:v>3390</c:v>
                </c:pt>
                <c:pt idx="2139">
                  <c:v>3400</c:v>
                </c:pt>
                <c:pt idx="2140">
                  <c:v>3410</c:v>
                </c:pt>
                <c:pt idx="2141">
                  <c:v>3420</c:v>
                </c:pt>
                <c:pt idx="2142">
                  <c:v>3430</c:v>
                </c:pt>
                <c:pt idx="2143">
                  <c:v>3440</c:v>
                </c:pt>
                <c:pt idx="2144">
                  <c:v>3450</c:v>
                </c:pt>
                <c:pt idx="2145">
                  <c:v>3460</c:v>
                </c:pt>
                <c:pt idx="2146">
                  <c:v>3470</c:v>
                </c:pt>
                <c:pt idx="2147">
                  <c:v>3480</c:v>
                </c:pt>
                <c:pt idx="2148">
                  <c:v>3490</c:v>
                </c:pt>
                <c:pt idx="2149">
                  <c:v>3500</c:v>
                </c:pt>
                <c:pt idx="2150">
                  <c:v>3510</c:v>
                </c:pt>
                <c:pt idx="2151">
                  <c:v>3520</c:v>
                </c:pt>
                <c:pt idx="2152">
                  <c:v>3530</c:v>
                </c:pt>
                <c:pt idx="2153">
                  <c:v>3540</c:v>
                </c:pt>
                <c:pt idx="2154">
                  <c:v>3550</c:v>
                </c:pt>
                <c:pt idx="2155">
                  <c:v>3560</c:v>
                </c:pt>
                <c:pt idx="2156">
                  <c:v>3570</c:v>
                </c:pt>
                <c:pt idx="2157">
                  <c:v>3580</c:v>
                </c:pt>
                <c:pt idx="2158">
                  <c:v>3590</c:v>
                </c:pt>
                <c:pt idx="2159">
                  <c:v>3600</c:v>
                </c:pt>
                <c:pt idx="2160">
                  <c:v>3610</c:v>
                </c:pt>
                <c:pt idx="2161">
                  <c:v>3620</c:v>
                </c:pt>
                <c:pt idx="2162">
                  <c:v>3630</c:v>
                </c:pt>
                <c:pt idx="2163">
                  <c:v>3640</c:v>
                </c:pt>
                <c:pt idx="2164">
                  <c:v>3650</c:v>
                </c:pt>
                <c:pt idx="2165">
                  <c:v>3660</c:v>
                </c:pt>
                <c:pt idx="2166">
                  <c:v>3670</c:v>
                </c:pt>
                <c:pt idx="2167">
                  <c:v>3680</c:v>
                </c:pt>
                <c:pt idx="2168">
                  <c:v>3690</c:v>
                </c:pt>
                <c:pt idx="2169">
                  <c:v>3700</c:v>
                </c:pt>
                <c:pt idx="2170">
                  <c:v>3710</c:v>
                </c:pt>
                <c:pt idx="2171">
                  <c:v>3720</c:v>
                </c:pt>
                <c:pt idx="2172">
                  <c:v>3730</c:v>
                </c:pt>
                <c:pt idx="2173">
                  <c:v>3740</c:v>
                </c:pt>
                <c:pt idx="2174">
                  <c:v>3750</c:v>
                </c:pt>
                <c:pt idx="2175">
                  <c:v>3760</c:v>
                </c:pt>
                <c:pt idx="2176">
                  <c:v>3770</c:v>
                </c:pt>
                <c:pt idx="2177">
                  <c:v>3780</c:v>
                </c:pt>
                <c:pt idx="2178">
                  <c:v>3790</c:v>
                </c:pt>
                <c:pt idx="2179">
                  <c:v>3800</c:v>
                </c:pt>
                <c:pt idx="2180">
                  <c:v>3810</c:v>
                </c:pt>
                <c:pt idx="2181">
                  <c:v>3820</c:v>
                </c:pt>
                <c:pt idx="2182">
                  <c:v>3830</c:v>
                </c:pt>
                <c:pt idx="2183">
                  <c:v>3840</c:v>
                </c:pt>
                <c:pt idx="2184">
                  <c:v>3850</c:v>
                </c:pt>
                <c:pt idx="2185">
                  <c:v>3860</c:v>
                </c:pt>
                <c:pt idx="2186">
                  <c:v>3870</c:v>
                </c:pt>
                <c:pt idx="2187">
                  <c:v>3880</c:v>
                </c:pt>
                <c:pt idx="2188">
                  <c:v>3890</c:v>
                </c:pt>
                <c:pt idx="2189">
                  <c:v>3900</c:v>
                </c:pt>
                <c:pt idx="2190">
                  <c:v>3910</c:v>
                </c:pt>
                <c:pt idx="2191">
                  <c:v>3920</c:v>
                </c:pt>
                <c:pt idx="2192">
                  <c:v>3930</c:v>
                </c:pt>
                <c:pt idx="2193">
                  <c:v>3940</c:v>
                </c:pt>
                <c:pt idx="2194">
                  <c:v>3950</c:v>
                </c:pt>
                <c:pt idx="2195">
                  <c:v>3960</c:v>
                </c:pt>
                <c:pt idx="2196">
                  <c:v>3970</c:v>
                </c:pt>
                <c:pt idx="2197">
                  <c:v>3980</c:v>
                </c:pt>
                <c:pt idx="2198">
                  <c:v>3990</c:v>
                </c:pt>
                <c:pt idx="2199">
                  <c:v>4000</c:v>
                </c:pt>
                <c:pt idx="2200">
                  <c:v>4010</c:v>
                </c:pt>
                <c:pt idx="2201">
                  <c:v>4020</c:v>
                </c:pt>
                <c:pt idx="2202">
                  <c:v>4030</c:v>
                </c:pt>
                <c:pt idx="2203">
                  <c:v>4040</c:v>
                </c:pt>
                <c:pt idx="2204">
                  <c:v>4050</c:v>
                </c:pt>
                <c:pt idx="2205">
                  <c:v>4060</c:v>
                </c:pt>
                <c:pt idx="2206">
                  <c:v>4070</c:v>
                </c:pt>
                <c:pt idx="2207">
                  <c:v>4080</c:v>
                </c:pt>
                <c:pt idx="2208">
                  <c:v>4090</c:v>
                </c:pt>
                <c:pt idx="2209">
                  <c:v>4100</c:v>
                </c:pt>
                <c:pt idx="2210">
                  <c:v>4110</c:v>
                </c:pt>
                <c:pt idx="2211">
                  <c:v>4120</c:v>
                </c:pt>
                <c:pt idx="2212">
                  <c:v>4130</c:v>
                </c:pt>
                <c:pt idx="2213">
                  <c:v>4140</c:v>
                </c:pt>
                <c:pt idx="2214">
                  <c:v>4150</c:v>
                </c:pt>
                <c:pt idx="2215">
                  <c:v>4160</c:v>
                </c:pt>
                <c:pt idx="2216">
                  <c:v>4170</c:v>
                </c:pt>
                <c:pt idx="2217">
                  <c:v>4180</c:v>
                </c:pt>
                <c:pt idx="2218">
                  <c:v>4190</c:v>
                </c:pt>
                <c:pt idx="2219">
                  <c:v>4200</c:v>
                </c:pt>
                <c:pt idx="2220">
                  <c:v>4210</c:v>
                </c:pt>
                <c:pt idx="2221">
                  <c:v>4220</c:v>
                </c:pt>
                <c:pt idx="2222">
                  <c:v>4230</c:v>
                </c:pt>
                <c:pt idx="2223">
                  <c:v>4240</c:v>
                </c:pt>
                <c:pt idx="2224">
                  <c:v>4250</c:v>
                </c:pt>
                <c:pt idx="2225">
                  <c:v>4260</c:v>
                </c:pt>
                <c:pt idx="2226">
                  <c:v>4270</c:v>
                </c:pt>
                <c:pt idx="2227">
                  <c:v>4280</c:v>
                </c:pt>
                <c:pt idx="2228">
                  <c:v>4290</c:v>
                </c:pt>
                <c:pt idx="2229">
                  <c:v>4300</c:v>
                </c:pt>
                <c:pt idx="2230">
                  <c:v>4310</c:v>
                </c:pt>
                <c:pt idx="2231">
                  <c:v>4320</c:v>
                </c:pt>
                <c:pt idx="2232">
                  <c:v>4330</c:v>
                </c:pt>
                <c:pt idx="2233">
                  <c:v>4340</c:v>
                </c:pt>
                <c:pt idx="2234">
                  <c:v>4350</c:v>
                </c:pt>
                <c:pt idx="2235">
                  <c:v>4360</c:v>
                </c:pt>
                <c:pt idx="2236">
                  <c:v>4370</c:v>
                </c:pt>
                <c:pt idx="2237">
                  <c:v>4380</c:v>
                </c:pt>
                <c:pt idx="2238">
                  <c:v>4390</c:v>
                </c:pt>
                <c:pt idx="2239">
                  <c:v>4400</c:v>
                </c:pt>
                <c:pt idx="2240">
                  <c:v>4410</c:v>
                </c:pt>
                <c:pt idx="2241">
                  <c:v>4420</c:v>
                </c:pt>
                <c:pt idx="2242">
                  <c:v>4430</c:v>
                </c:pt>
                <c:pt idx="2243">
                  <c:v>4440</c:v>
                </c:pt>
                <c:pt idx="2244">
                  <c:v>4450</c:v>
                </c:pt>
                <c:pt idx="2245">
                  <c:v>4460</c:v>
                </c:pt>
                <c:pt idx="2246">
                  <c:v>4470</c:v>
                </c:pt>
                <c:pt idx="2247">
                  <c:v>4480</c:v>
                </c:pt>
                <c:pt idx="2248">
                  <c:v>4490</c:v>
                </c:pt>
                <c:pt idx="2249">
                  <c:v>4500</c:v>
                </c:pt>
                <c:pt idx="2250">
                  <c:v>4510</c:v>
                </c:pt>
                <c:pt idx="2251">
                  <c:v>4520</c:v>
                </c:pt>
                <c:pt idx="2252">
                  <c:v>4530</c:v>
                </c:pt>
                <c:pt idx="2253">
                  <c:v>4540</c:v>
                </c:pt>
                <c:pt idx="2254">
                  <c:v>4550</c:v>
                </c:pt>
                <c:pt idx="2255">
                  <c:v>4560</c:v>
                </c:pt>
                <c:pt idx="2256">
                  <c:v>4570</c:v>
                </c:pt>
                <c:pt idx="2257">
                  <c:v>4580</c:v>
                </c:pt>
                <c:pt idx="2258">
                  <c:v>4590</c:v>
                </c:pt>
                <c:pt idx="2259">
                  <c:v>4600</c:v>
                </c:pt>
                <c:pt idx="2260">
                  <c:v>4610</c:v>
                </c:pt>
                <c:pt idx="2261">
                  <c:v>4620</c:v>
                </c:pt>
                <c:pt idx="2262">
                  <c:v>4630</c:v>
                </c:pt>
                <c:pt idx="2263">
                  <c:v>4640</c:v>
                </c:pt>
                <c:pt idx="2264">
                  <c:v>4650</c:v>
                </c:pt>
                <c:pt idx="2265">
                  <c:v>4660</c:v>
                </c:pt>
                <c:pt idx="2266">
                  <c:v>4670</c:v>
                </c:pt>
                <c:pt idx="2267">
                  <c:v>4680</c:v>
                </c:pt>
                <c:pt idx="2268">
                  <c:v>4690</c:v>
                </c:pt>
                <c:pt idx="2269">
                  <c:v>4700</c:v>
                </c:pt>
                <c:pt idx="2270">
                  <c:v>4710</c:v>
                </c:pt>
                <c:pt idx="2271">
                  <c:v>4720</c:v>
                </c:pt>
                <c:pt idx="2272">
                  <c:v>4730</c:v>
                </c:pt>
                <c:pt idx="2273">
                  <c:v>4740</c:v>
                </c:pt>
                <c:pt idx="2274">
                  <c:v>4750</c:v>
                </c:pt>
                <c:pt idx="2275">
                  <c:v>4760</c:v>
                </c:pt>
                <c:pt idx="2276">
                  <c:v>4770</c:v>
                </c:pt>
                <c:pt idx="2277">
                  <c:v>4780</c:v>
                </c:pt>
                <c:pt idx="2278">
                  <c:v>4790</c:v>
                </c:pt>
                <c:pt idx="2279">
                  <c:v>4800</c:v>
                </c:pt>
                <c:pt idx="2280">
                  <c:v>4810</c:v>
                </c:pt>
                <c:pt idx="2281">
                  <c:v>4820</c:v>
                </c:pt>
                <c:pt idx="2282">
                  <c:v>4830</c:v>
                </c:pt>
                <c:pt idx="2283">
                  <c:v>4840</c:v>
                </c:pt>
                <c:pt idx="2284">
                  <c:v>4850</c:v>
                </c:pt>
                <c:pt idx="2285">
                  <c:v>4860</c:v>
                </c:pt>
                <c:pt idx="2286">
                  <c:v>4870</c:v>
                </c:pt>
                <c:pt idx="2287">
                  <c:v>4880</c:v>
                </c:pt>
                <c:pt idx="2288">
                  <c:v>4890</c:v>
                </c:pt>
                <c:pt idx="2289">
                  <c:v>4900</c:v>
                </c:pt>
                <c:pt idx="2290">
                  <c:v>4910</c:v>
                </c:pt>
                <c:pt idx="2291">
                  <c:v>4920</c:v>
                </c:pt>
                <c:pt idx="2292">
                  <c:v>4930</c:v>
                </c:pt>
                <c:pt idx="2293">
                  <c:v>4940</c:v>
                </c:pt>
                <c:pt idx="2294">
                  <c:v>4950</c:v>
                </c:pt>
                <c:pt idx="2295">
                  <c:v>4960</c:v>
                </c:pt>
                <c:pt idx="2296">
                  <c:v>4970</c:v>
                </c:pt>
                <c:pt idx="2297">
                  <c:v>4980</c:v>
                </c:pt>
                <c:pt idx="2298">
                  <c:v>4990</c:v>
                </c:pt>
                <c:pt idx="2299">
                  <c:v>5000</c:v>
                </c:pt>
                <c:pt idx="2300">
                  <c:v>5010</c:v>
                </c:pt>
                <c:pt idx="2301">
                  <c:v>5020</c:v>
                </c:pt>
                <c:pt idx="2302">
                  <c:v>5030</c:v>
                </c:pt>
                <c:pt idx="2303">
                  <c:v>5040</c:v>
                </c:pt>
                <c:pt idx="2304">
                  <c:v>5050</c:v>
                </c:pt>
                <c:pt idx="2305">
                  <c:v>5060</c:v>
                </c:pt>
                <c:pt idx="2306">
                  <c:v>5070</c:v>
                </c:pt>
                <c:pt idx="2307">
                  <c:v>5080</c:v>
                </c:pt>
                <c:pt idx="2308">
                  <c:v>5090</c:v>
                </c:pt>
                <c:pt idx="2309">
                  <c:v>5100</c:v>
                </c:pt>
                <c:pt idx="2310">
                  <c:v>5110</c:v>
                </c:pt>
                <c:pt idx="2311">
                  <c:v>5120</c:v>
                </c:pt>
                <c:pt idx="2312">
                  <c:v>5130</c:v>
                </c:pt>
                <c:pt idx="2313">
                  <c:v>5140</c:v>
                </c:pt>
                <c:pt idx="2314">
                  <c:v>5150</c:v>
                </c:pt>
                <c:pt idx="2315">
                  <c:v>5160</c:v>
                </c:pt>
                <c:pt idx="2316">
                  <c:v>5170</c:v>
                </c:pt>
                <c:pt idx="2317">
                  <c:v>5180</c:v>
                </c:pt>
                <c:pt idx="2318">
                  <c:v>5190</c:v>
                </c:pt>
                <c:pt idx="2319">
                  <c:v>5200</c:v>
                </c:pt>
                <c:pt idx="2320">
                  <c:v>5210</c:v>
                </c:pt>
                <c:pt idx="2321">
                  <c:v>5220</c:v>
                </c:pt>
                <c:pt idx="2322">
                  <c:v>5230</c:v>
                </c:pt>
                <c:pt idx="2323">
                  <c:v>5240</c:v>
                </c:pt>
                <c:pt idx="2324">
                  <c:v>5250</c:v>
                </c:pt>
                <c:pt idx="2325">
                  <c:v>5260</c:v>
                </c:pt>
                <c:pt idx="2326">
                  <c:v>5270</c:v>
                </c:pt>
                <c:pt idx="2327">
                  <c:v>5280</c:v>
                </c:pt>
                <c:pt idx="2328">
                  <c:v>5290</c:v>
                </c:pt>
                <c:pt idx="2329">
                  <c:v>5300</c:v>
                </c:pt>
                <c:pt idx="2330">
                  <c:v>5310</c:v>
                </c:pt>
                <c:pt idx="2331">
                  <c:v>5320</c:v>
                </c:pt>
                <c:pt idx="2332">
                  <c:v>5330</c:v>
                </c:pt>
                <c:pt idx="2333">
                  <c:v>5340</c:v>
                </c:pt>
                <c:pt idx="2334">
                  <c:v>5350</c:v>
                </c:pt>
                <c:pt idx="2335">
                  <c:v>5360</c:v>
                </c:pt>
                <c:pt idx="2336">
                  <c:v>5370</c:v>
                </c:pt>
                <c:pt idx="2337">
                  <c:v>5380</c:v>
                </c:pt>
                <c:pt idx="2338">
                  <c:v>5390</c:v>
                </c:pt>
                <c:pt idx="2339">
                  <c:v>5400</c:v>
                </c:pt>
                <c:pt idx="2340">
                  <c:v>5410</c:v>
                </c:pt>
                <c:pt idx="2341">
                  <c:v>5420</c:v>
                </c:pt>
                <c:pt idx="2342">
                  <c:v>5430</c:v>
                </c:pt>
                <c:pt idx="2343">
                  <c:v>5440</c:v>
                </c:pt>
                <c:pt idx="2344">
                  <c:v>5450</c:v>
                </c:pt>
                <c:pt idx="2345">
                  <c:v>5460</c:v>
                </c:pt>
                <c:pt idx="2346">
                  <c:v>5470</c:v>
                </c:pt>
                <c:pt idx="2347">
                  <c:v>5480</c:v>
                </c:pt>
                <c:pt idx="2348">
                  <c:v>5490</c:v>
                </c:pt>
                <c:pt idx="2349">
                  <c:v>5500</c:v>
                </c:pt>
                <c:pt idx="2350">
                  <c:v>5510</c:v>
                </c:pt>
                <c:pt idx="2351">
                  <c:v>5520</c:v>
                </c:pt>
                <c:pt idx="2352">
                  <c:v>5530</c:v>
                </c:pt>
                <c:pt idx="2353">
                  <c:v>5540</c:v>
                </c:pt>
                <c:pt idx="2354">
                  <c:v>5550</c:v>
                </c:pt>
                <c:pt idx="2355">
                  <c:v>5560</c:v>
                </c:pt>
                <c:pt idx="2356">
                  <c:v>5570</c:v>
                </c:pt>
                <c:pt idx="2357">
                  <c:v>5580</c:v>
                </c:pt>
                <c:pt idx="2358">
                  <c:v>5590</c:v>
                </c:pt>
                <c:pt idx="2359">
                  <c:v>5600</c:v>
                </c:pt>
                <c:pt idx="2360">
                  <c:v>5610</c:v>
                </c:pt>
                <c:pt idx="2361">
                  <c:v>5620</c:v>
                </c:pt>
                <c:pt idx="2362">
                  <c:v>5630</c:v>
                </c:pt>
                <c:pt idx="2363">
                  <c:v>5640</c:v>
                </c:pt>
                <c:pt idx="2364">
                  <c:v>5650</c:v>
                </c:pt>
                <c:pt idx="2365">
                  <c:v>5660</c:v>
                </c:pt>
                <c:pt idx="2366">
                  <c:v>5670</c:v>
                </c:pt>
                <c:pt idx="2367">
                  <c:v>5680</c:v>
                </c:pt>
                <c:pt idx="2368">
                  <c:v>5690</c:v>
                </c:pt>
                <c:pt idx="2369">
                  <c:v>5700</c:v>
                </c:pt>
                <c:pt idx="2370">
                  <c:v>5710</c:v>
                </c:pt>
                <c:pt idx="2371">
                  <c:v>5720</c:v>
                </c:pt>
                <c:pt idx="2372">
                  <c:v>5730</c:v>
                </c:pt>
                <c:pt idx="2373">
                  <c:v>5740</c:v>
                </c:pt>
                <c:pt idx="2374">
                  <c:v>5750</c:v>
                </c:pt>
                <c:pt idx="2375">
                  <c:v>5760</c:v>
                </c:pt>
                <c:pt idx="2376">
                  <c:v>5770</c:v>
                </c:pt>
                <c:pt idx="2377">
                  <c:v>5780</c:v>
                </c:pt>
                <c:pt idx="2378">
                  <c:v>5790</c:v>
                </c:pt>
                <c:pt idx="2379">
                  <c:v>5800</c:v>
                </c:pt>
                <c:pt idx="2380">
                  <c:v>5810</c:v>
                </c:pt>
                <c:pt idx="2381">
                  <c:v>5820</c:v>
                </c:pt>
                <c:pt idx="2382">
                  <c:v>5830</c:v>
                </c:pt>
                <c:pt idx="2383">
                  <c:v>5840</c:v>
                </c:pt>
                <c:pt idx="2384">
                  <c:v>5850</c:v>
                </c:pt>
                <c:pt idx="2385">
                  <c:v>5860</c:v>
                </c:pt>
                <c:pt idx="2386">
                  <c:v>5870</c:v>
                </c:pt>
                <c:pt idx="2387">
                  <c:v>5880</c:v>
                </c:pt>
                <c:pt idx="2388">
                  <c:v>5890</c:v>
                </c:pt>
                <c:pt idx="2389">
                  <c:v>5900</c:v>
                </c:pt>
                <c:pt idx="2390">
                  <c:v>5910</c:v>
                </c:pt>
                <c:pt idx="2391">
                  <c:v>5920</c:v>
                </c:pt>
                <c:pt idx="2392">
                  <c:v>5930</c:v>
                </c:pt>
                <c:pt idx="2393">
                  <c:v>5940</c:v>
                </c:pt>
                <c:pt idx="2394">
                  <c:v>5950</c:v>
                </c:pt>
                <c:pt idx="2395">
                  <c:v>5960</c:v>
                </c:pt>
                <c:pt idx="2396">
                  <c:v>5970</c:v>
                </c:pt>
                <c:pt idx="2397">
                  <c:v>5980</c:v>
                </c:pt>
                <c:pt idx="2398">
                  <c:v>5990</c:v>
                </c:pt>
                <c:pt idx="2399">
                  <c:v>6000</c:v>
                </c:pt>
                <c:pt idx="2400">
                  <c:v>6010</c:v>
                </c:pt>
                <c:pt idx="2401">
                  <c:v>6020</c:v>
                </c:pt>
                <c:pt idx="2402">
                  <c:v>6030</c:v>
                </c:pt>
                <c:pt idx="2403">
                  <c:v>6040</c:v>
                </c:pt>
                <c:pt idx="2404">
                  <c:v>6050</c:v>
                </c:pt>
                <c:pt idx="2405">
                  <c:v>6060</c:v>
                </c:pt>
                <c:pt idx="2406">
                  <c:v>6070</c:v>
                </c:pt>
                <c:pt idx="2407">
                  <c:v>6080</c:v>
                </c:pt>
                <c:pt idx="2408">
                  <c:v>6090</c:v>
                </c:pt>
                <c:pt idx="2409">
                  <c:v>6100</c:v>
                </c:pt>
                <c:pt idx="2410">
                  <c:v>6110</c:v>
                </c:pt>
                <c:pt idx="2411">
                  <c:v>6120</c:v>
                </c:pt>
                <c:pt idx="2412">
                  <c:v>6130</c:v>
                </c:pt>
                <c:pt idx="2413">
                  <c:v>6140</c:v>
                </c:pt>
                <c:pt idx="2414">
                  <c:v>6150</c:v>
                </c:pt>
                <c:pt idx="2415">
                  <c:v>6160</c:v>
                </c:pt>
                <c:pt idx="2416">
                  <c:v>6170</c:v>
                </c:pt>
                <c:pt idx="2417">
                  <c:v>6180</c:v>
                </c:pt>
                <c:pt idx="2418">
                  <c:v>6190</c:v>
                </c:pt>
                <c:pt idx="2419">
                  <c:v>6200</c:v>
                </c:pt>
                <c:pt idx="2420">
                  <c:v>6210</c:v>
                </c:pt>
                <c:pt idx="2421">
                  <c:v>6220</c:v>
                </c:pt>
                <c:pt idx="2422">
                  <c:v>6230</c:v>
                </c:pt>
                <c:pt idx="2423">
                  <c:v>6240</c:v>
                </c:pt>
                <c:pt idx="2424">
                  <c:v>6250</c:v>
                </c:pt>
                <c:pt idx="2425">
                  <c:v>6260</c:v>
                </c:pt>
                <c:pt idx="2426">
                  <c:v>6270</c:v>
                </c:pt>
                <c:pt idx="2427">
                  <c:v>6280</c:v>
                </c:pt>
                <c:pt idx="2428">
                  <c:v>6290</c:v>
                </c:pt>
                <c:pt idx="2429">
                  <c:v>6300</c:v>
                </c:pt>
                <c:pt idx="2430">
                  <c:v>6310</c:v>
                </c:pt>
                <c:pt idx="2431">
                  <c:v>6320</c:v>
                </c:pt>
                <c:pt idx="2432">
                  <c:v>6330</c:v>
                </c:pt>
                <c:pt idx="2433">
                  <c:v>6340</c:v>
                </c:pt>
                <c:pt idx="2434">
                  <c:v>6350</c:v>
                </c:pt>
                <c:pt idx="2435">
                  <c:v>6360</c:v>
                </c:pt>
                <c:pt idx="2436">
                  <c:v>6370</c:v>
                </c:pt>
                <c:pt idx="2437">
                  <c:v>6380</c:v>
                </c:pt>
                <c:pt idx="2438">
                  <c:v>6390</c:v>
                </c:pt>
                <c:pt idx="2439">
                  <c:v>6400</c:v>
                </c:pt>
                <c:pt idx="2440">
                  <c:v>6410</c:v>
                </c:pt>
                <c:pt idx="2441">
                  <c:v>6420</c:v>
                </c:pt>
                <c:pt idx="2442">
                  <c:v>6430</c:v>
                </c:pt>
                <c:pt idx="2443">
                  <c:v>6440</c:v>
                </c:pt>
                <c:pt idx="2444">
                  <c:v>6450</c:v>
                </c:pt>
                <c:pt idx="2445">
                  <c:v>6460</c:v>
                </c:pt>
                <c:pt idx="2446">
                  <c:v>6470</c:v>
                </c:pt>
                <c:pt idx="2447">
                  <c:v>6480</c:v>
                </c:pt>
                <c:pt idx="2448">
                  <c:v>6490</c:v>
                </c:pt>
                <c:pt idx="2449">
                  <c:v>6500</c:v>
                </c:pt>
                <c:pt idx="2450">
                  <c:v>6510</c:v>
                </c:pt>
                <c:pt idx="2451">
                  <c:v>6520</c:v>
                </c:pt>
                <c:pt idx="2452">
                  <c:v>6530</c:v>
                </c:pt>
                <c:pt idx="2453">
                  <c:v>6540</c:v>
                </c:pt>
                <c:pt idx="2454">
                  <c:v>6550</c:v>
                </c:pt>
                <c:pt idx="2455">
                  <c:v>6560</c:v>
                </c:pt>
                <c:pt idx="2456">
                  <c:v>6570</c:v>
                </c:pt>
                <c:pt idx="2457">
                  <c:v>6580</c:v>
                </c:pt>
                <c:pt idx="2458">
                  <c:v>6590</c:v>
                </c:pt>
                <c:pt idx="2459">
                  <c:v>6600</c:v>
                </c:pt>
                <c:pt idx="2460">
                  <c:v>6610</c:v>
                </c:pt>
                <c:pt idx="2461">
                  <c:v>6620</c:v>
                </c:pt>
                <c:pt idx="2462">
                  <c:v>6630</c:v>
                </c:pt>
                <c:pt idx="2463">
                  <c:v>6640</c:v>
                </c:pt>
                <c:pt idx="2464">
                  <c:v>6650</c:v>
                </c:pt>
                <c:pt idx="2465">
                  <c:v>6660</c:v>
                </c:pt>
                <c:pt idx="2466">
                  <c:v>6670</c:v>
                </c:pt>
                <c:pt idx="2467">
                  <c:v>6680</c:v>
                </c:pt>
                <c:pt idx="2468">
                  <c:v>6690</c:v>
                </c:pt>
                <c:pt idx="2469">
                  <c:v>6700</c:v>
                </c:pt>
                <c:pt idx="2470">
                  <c:v>6710</c:v>
                </c:pt>
                <c:pt idx="2471">
                  <c:v>6720</c:v>
                </c:pt>
                <c:pt idx="2472">
                  <c:v>6730</c:v>
                </c:pt>
                <c:pt idx="2473">
                  <c:v>6740</c:v>
                </c:pt>
                <c:pt idx="2474">
                  <c:v>6750</c:v>
                </c:pt>
                <c:pt idx="2475">
                  <c:v>6760</c:v>
                </c:pt>
                <c:pt idx="2476">
                  <c:v>6770</c:v>
                </c:pt>
                <c:pt idx="2477">
                  <c:v>6780</c:v>
                </c:pt>
                <c:pt idx="2478">
                  <c:v>6790</c:v>
                </c:pt>
                <c:pt idx="2479">
                  <c:v>6800</c:v>
                </c:pt>
                <c:pt idx="2480">
                  <c:v>6810</c:v>
                </c:pt>
                <c:pt idx="2481">
                  <c:v>6820</c:v>
                </c:pt>
                <c:pt idx="2482">
                  <c:v>6830</c:v>
                </c:pt>
                <c:pt idx="2483">
                  <c:v>6840</c:v>
                </c:pt>
                <c:pt idx="2484">
                  <c:v>6850</c:v>
                </c:pt>
                <c:pt idx="2485">
                  <c:v>6860</c:v>
                </c:pt>
                <c:pt idx="2486">
                  <c:v>6870</c:v>
                </c:pt>
                <c:pt idx="2487">
                  <c:v>6880</c:v>
                </c:pt>
                <c:pt idx="2488">
                  <c:v>6890</c:v>
                </c:pt>
                <c:pt idx="2489">
                  <c:v>6900</c:v>
                </c:pt>
                <c:pt idx="2490">
                  <c:v>6910</c:v>
                </c:pt>
                <c:pt idx="2491">
                  <c:v>6920</c:v>
                </c:pt>
                <c:pt idx="2492">
                  <c:v>6930</c:v>
                </c:pt>
                <c:pt idx="2493">
                  <c:v>6940</c:v>
                </c:pt>
                <c:pt idx="2494">
                  <c:v>6950</c:v>
                </c:pt>
                <c:pt idx="2495">
                  <c:v>6960</c:v>
                </c:pt>
                <c:pt idx="2496">
                  <c:v>6970</c:v>
                </c:pt>
                <c:pt idx="2497">
                  <c:v>6980</c:v>
                </c:pt>
                <c:pt idx="2498">
                  <c:v>6990</c:v>
                </c:pt>
                <c:pt idx="2499">
                  <c:v>7000</c:v>
                </c:pt>
                <c:pt idx="2500">
                  <c:v>7010</c:v>
                </c:pt>
                <c:pt idx="2501">
                  <c:v>7020</c:v>
                </c:pt>
                <c:pt idx="2502">
                  <c:v>7030</c:v>
                </c:pt>
                <c:pt idx="2503">
                  <c:v>7040</c:v>
                </c:pt>
                <c:pt idx="2504">
                  <c:v>7050</c:v>
                </c:pt>
                <c:pt idx="2505">
                  <c:v>7060</c:v>
                </c:pt>
                <c:pt idx="2506">
                  <c:v>7070</c:v>
                </c:pt>
                <c:pt idx="2507">
                  <c:v>7080</c:v>
                </c:pt>
                <c:pt idx="2508">
                  <c:v>7090</c:v>
                </c:pt>
                <c:pt idx="2509">
                  <c:v>7100</c:v>
                </c:pt>
                <c:pt idx="2510">
                  <c:v>7110</c:v>
                </c:pt>
                <c:pt idx="2511">
                  <c:v>7120</c:v>
                </c:pt>
                <c:pt idx="2512">
                  <c:v>7130</c:v>
                </c:pt>
                <c:pt idx="2513">
                  <c:v>7140</c:v>
                </c:pt>
                <c:pt idx="2514">
                  <c:v>7150</c:v>
                </c:pt>
                <c:pt idx="2515">
                  <c:v>7160</c:v>
                </c:pt>
                <c:pt idx="2516">
                  <c:v>7170</c:v>
                </c:pt>
                <c:pt idx="2517">
                  <c:v>7180</c:v>
                </c:pt>
                <c:pt idx="2518">
                  <c:v>7190</c:v>
                </c:pt>
                <c:pt idx="2519">
                  <c:v>7200</c:v>
                </c:pt>
                <c:pt idx="2520">
                  <c:v>7210</c:v>
                </c:pt>
                <c:pt idx="2521">
                  <c:v>7220</c:v>
                </c:pt>
                <c:pt idx="2522">
                  <c:v>7230</c:v>
                </c:pt>
                <c:pt idx="2523">
                  <c:v>7240</c:v>
                </c:pt>
                <c:pt idx="2524">
                  <c:v>7250</c:v>
                </c:pt>
                <c:pt idx="2525">
                  <c:v>7260</c:v>
                </c:pt>
                <c:pt idx="2526">
                  <c:v>7270</c:v>
                </c:pt>
                <c:pt idx="2527">
                  <c:v>7280</c:v>
                </c:pt>
                <c:pt idx="2528">
                  <c:v>7290</c:v>
                </c:pt>
                <c:pt idx="2529">
                  <c:v>7300</c:v>
                </c:pt>
                <c:pt idx="2530">
                  <c:v>7310</c:v>
                </c:pt>
                <c:pt idx="2531">
                  <c:v>7320</c:v>
                </c:pt>
                <c:pt idx="2532">
                  <c:v>7330</c:v>
                </c:pt>
                <c:pt idx="2533">
                  <c:v>7340</c:v>
                </c:pt>
                <c:pt idx="2534">
                  <c:v>7350</c:v>
                </c:pt>
                <c:pt idx="2535">
                  <c:v>7360</c:v>
                </c:pt>
                <c:pt idx="2536">
                  <c:v>7370</c:v>
                </c:pt>
                <c:pt idx="2537">
                  <c:v>7380</c:v>
                </c:pt>
                <c:pt idx="2538">
                  <c:v>7390</c:v>
                </c:pt>
                <c:pt idx="2539">
                  <c:v>7400</c:v>
                </c:pt>
                <c:pt idx="2540">
                  <c:v>7410</c:v>
                </c:pt>
                <c:pt idx="2541">
                  <c:v>7420</c:v>
                </c:pt>
                <c:pt idx="2542">
                  <c:v>7430</c:v>
                </c:pt>
                <c:pt idx="2543">
                  <c:v>7440</c:v>
                </c:pt>
                <c:pt idx="2544">
                  <c:v>7450</c:v>
                </c:pt>
                <c:pt idx="2545">
                  <c:v>7460</c:v>
                </c:pt>
                <c:pt idx="2546">
                  <c:v>7470</c:v>
                </c:pt>
                <c:pt idx="2547">
                  <c:v>7480</c:v>
                </c:pt>
                <c:pt idx="2548">
                  <c:v>7490</c:v>
                </c:pt>
                <c:pt idx="2549">
                  <c:v>7500</c:v>
                </c:pt>
                <c:pt idx="2550">
                  <c:v>7510</c:v>
                </c:pt>
                <c:pt idx="2551">
                  <c:v>7520</c:v>
                </c:pt>
                <c:pt idx="2552">
                  <c:v>7530</c:v>
                </c:pt>
                <c:pt idx="2553">
                  <c:v>7540</c:v>
                </c:pt>
                <c:pt idx="2554">
                  <c:v>7550</c:v>
                </c:pt>
                <c:pt idx="2555">
                  <c:v>7560</c:v>
                </c:pt>
                <c:pt idx="2556">
                  <c:v>7570</c:v>
                </c:pt>
                <c:pt idx="2557">
                  <c:v>7580</c:v>
                </c:pt>
                <c:pt idx="2558">
                  <c:v>7590</c:v>
                </c:pt>
                <c:pt idx="2559">
                  <c:v>7600</c:v>
                </c:pt>
                <c:pt idx="2560">
                  <c:v>7610</c:v>
                </c:pt>
                <c:pt idx="2561">
                  <c:v>7620</c:v>
                </c:pt>
                <c:pt idx="2562">
                  <c:v>7630</c:v>
                </c:pt>
                <c:pt idx="2563">
                  <c:v>7640</c:v>
                </c:pt>
                <c:pt idx="2564">
                  <c:v>7650</c:v>
                </c:pt>
                <c:pt idx="2565">
                  <c:v>7660</c:v>
                </c:pt>
                <c:pt idx="2566">
                  <c:v>7670</c:v>
                </c:pt>
                <c:pt idx="2567">
                  <c:v>7680</c:v>
                </c:pt>
                <c:pt idx="2568">
                  <c:v>7690</c:v>
                </c:pt>
                <c:pt idx="2569">
                  <c:v>7700</c:v>
                </c:pt>
                <c:pt idx="2570">
                  <c:v>7710</c:v>
                </c:pt>
                <c:pt idx="2571">
                  <c:v>7720</c:v>
                </c:pt>
                <c:pt idx="2572">
                  <c:v>7730</c:v>
                </c:pt>
                <c:pt idx="2573">
                  <c:v>7740</c:v>
                </c:pt>
                <c:pt idx="2574">
                  <c:v>7750</c:v>
                </c:pt>
                <c:pt idx="2575">
                  <c:v>7760</c:v>
                </c:pt>
                <c:pt idx="2576">
                  <c:v>7770</c:v>
                </c:pt>
                <c:pt idx="2577">
                  <c:v>7780</c:v>
                </c:pt>
                <c:pt idx="2578">
                  <c:v>7790</c:v>
                </c:pt>
                <c:pt idx="2579">
                  <c:v>7800</c:v>
                </c:pt>
                <c:pt idx="2580">
                  <c:v>7810</c:v>
                </c:pt>
                <c:pt idx="2581">
                  <c:v>7820</c:v>
                </c:pt>
                <c:pt idx="2582">
                  <c:v>7830</c:v>
                </c:pt>
                <c:pt idx="2583">
                  <c:v>7840</c:v>
                </c:pt>
                <c:pt idx="2584">
                  <c:v>7850</c:v>
                </c:pt>
                <c:pt idx="2585">
                  <c:v>7860</c:v>
                </c:pt>
                <c:pt idx="2586">
                  <c:v>7870</c:v>
                </c:pt>
                <c:pt idx="2587">
                  <c:v>7880</c:v>
                </c:pt>
                <c:pt idx="2588">
                  <c:v>7890</c:v>
                </c:pt>
                <c:pt idx="2589">
                  <c:v>7900</c:v>
                </c:pt>
                <c:pt idx="2590">
                  <c:v>7910</c:v>
                </c:pt>
                <c:pt idx="2591">
                  <c:v>7920</c:v>
                </c:pt>
                <c:pt idx="2592">
                  <c:v>7930</c:v>
                </c:pt>
                <c:pt idx="2593">
                  <c:v>7940</c:v>
                </c:pt>
                <c:pt idx="2594">
                  <c:v>7950</c:v>
                </c:pt>
                <c:pt idx="2595">
                  <c:v>7960</c:v>
                </c:pt>
                <c:pt idx="2596">
                  <c:v>7970</c:v>
                </c:pt>
                <c:pt idx="2597">
                  <c:v>7980</c:v>
                </c:pt>
                <c:pt idx="2598">
                  <c:v>7990</c:v>
                </c:pt>
                <c:pt idx="2599">
                  <c:v>8000</c:v>
                </c:pt>
                <c:pt idx="2600">
                  <c:v>8010</c:v>
                </c:pt>
                <c:pt idx="2601">
                  <c:v>8020</c:v>
                </c:pt>
                <c:pt idx="2602">
                  <c:v>8030</c:v>
                </c:pt>
                <c:pt idx="2603">
                  <c:v>8040</c:v>
                </c:pt>
                <c:pt idx="2604">
                  <c:v>8050</c:v>
                </c:pt>
                <c:pt idx="2605">
                  <c:v>8060</c:v>
                </c:pt>
                <c:pt idx="2606">
                  <c:v>8070</c:v>
                </c:pt>
                <c:pt idx="2607">
                  <c:v>8080</c:v>
                </c:pt>
                <c:pt idx="2608">
                  <c:v>8090</c:v>
                </c:pt>
                <c:pt idx="2609">
                  <c:v>8100</c:v>
                </c:pt>
                <c:pt idx="2610">
                  <c:v>8110</c:v>
                </c:pt>
                <c:pt idx="2611">
                  <c:v>8120</c:v>
                </c:pt>
                <c:pt idx="2612">
                  <c:v>8130</c:v>
                </c:pt>
                <c:pt idx="2613">
                  <c:v>8140</c:v>
                </c:pt>
                <c:pt idx="2614">
                  <c:v>8150</c:v>
                </c:pt>
                <c:pt idx="2615">
                  <c:v>8160</c:v>
                </c:pt>
                <c:pt idx="2616">
                  <c:v>8170</c:v>
                </c:pt>
                <c:pt idx="2617">
                  <c:v>8180</c:v>
                </c:pt>
                <c:pt idx="2618">
                  <c:v>8190</c:v>
                </c:pt>
                <c:pt idx="2619">
                  <c:v>8200</c:v>
                </c:pt>
                <c:pt idx="2620">
                  <c:v>8210</c:v>
                </c:pt>
                <c:pt idx="2621">
                  <c:v>8220</c:v>
                </c:pt>
                <c:pt idx="2622">
                  <c:v>8230</c:v>
                </c:pt>
                <c:pt idx="2623">
                  <c:v>8240</c:v>
                </c:pt>
                <c:pt idx="2624">
                  <c:v>8250</c:v>
                </c:pt>
                <c:pt idx="2625">
                  <c:v>8260</c:v>
                </c:pt>
                <c:pt idx="2626">
                  <c:v>8270</c:v>
                </c:pt>
                <c:pt idx="2627">
                  <c:v>8280</c:v>
                </c:pt>
                <c:pt idx="2628">
                  <c:v>8290</c:v>
                </c:pt>
                <c:pt idx="2629">
                  <c:v>8300</c:v>
                </c:pt>
                <c:pt idx="2630">
                  <c:v>8310</c:v>
                </c:pt>
                <c:pt idx="2631">
                  <c:v>8320</c:v>
                </c:pt>
                <c:pt idx="2632">
                  <c:v>8330</c:v>
                </c:pt>
                <c:pt idx="2633">
                  <c:v>8340</c:v>
                </c:pt>
                <c:pt idx="2634">
                  <c:v>8350</c:v>
                </c:pt>
                <c:pt idx="2635">
                  <c:v>8360</c:v>
                </c:pt>
                <c:pt idx="2636">
                  <c:v>8370</c:v>
                </c:pt>
                <c:pt idx="2637">
                  <c:v>8380</c:v>
                </c:pt>
                <c:pt idx="2638">
                  <c:v>8390</c:v>
                </c:pt>
                <c:pt idx="2639">
                  <c:v>8400</c:v>
                </c:pt>
                <c:pt idx="2640">
                  <c:v>8410</c:v>
                </c:pt>
                <c:pt idx="2641">
                  <c:v>8420</c:v>
                </c:pt>
                <c:pt idx="2642">
                  <c:v>8430</c:v>
                </c:pt>
                <c:pt idx="2643">
                  <c:v>8440</c:v>
                </c:pt>
                <c:pt idx="2644">
                  <c:v>8450</c:v>
                </c:pt>
                <c:pt idx="2645">
                  <c:v>8460</c:v>
                </c:pt>
                <c:pt idx="2646">
                  <c:v>8470</c:v>
                </c:pt>
                <c:pt idx="2647">
                  <c:v>8480</c:v>
                </c:pt>
                <c:pt idx="2648">
                  <c:v>8490</c:v>
                </c:pt>
                <c:pt idx="2649">
                  <c:v>8500</c:v>
                </c:pt>
                <c:pt idx="2650">
                  <c:v>8510</c:v>
                </c:pt>
                <c:pt idx="2651">
                  <c:v>8520</c:v>
                </c:pt>
                <c:pt idx="2652">
                  <c:v>8530</c:v>
                </c:pt>
                <c:pt idx="2653">
                  <c:v>8540</c:v>
                </c:pt>
                <c:pt idx="2654">
                  <c:v>8550</c:v>
                </c:pt>
                <c:pt idx="2655">
                  <c:v>8560</c:v>
                </c:pt>
                <c:pt idx="2656">
                  <c:v>8570</c:v>
                </c:pt>
                <c:pt idx="2657">
                  <c:v>8580</c:v>
                </c:pt>
                <c:pt idx="2658">
                  <c:v>8590</c:v>
                </c:pt>
                <c:pt idx="2659">
                  <c:v>8600</c:v>
                </c:pt>
                <c:pt idx="2660">
                  <c:v>8610</c:v>
                </c:pt>
                <c:pt idx="2661">
                  <c:v>8620</c:v>
                </c:pt>
                <c:pt idx="2662">
                  <c:v>8630</c:v>
                </c:pt>
                <c:pt idx="2663">
                  <c:v>8640</c:v>
                </c:pt>
                <c:pt idx="2664">
                  <c:v>8650</c:v>
                </c:pt>
                <c:pt idx="2665">
                  <c:v>8660</c:v>
                </c:pt>
                <c:pt idx="2666">
                  <c:v>8670</c:v>
                </c:pt>
                <c:pt idx="2667">
                  <c:v>8680</c:v>
                </c:pt>
                <c:pt idx="2668">
                  <c:v>8690</c:v>
                </c:pt>
                <c:pt idx="2669">
                  <c:v>8700</c:v>
                </c:pt>
                <c:pt idx="2670">
                  <c:v>8710</c:v>
                </c:pt>
                <c:pt idx="2671">
                  <c:v>8720</c:v>
                </c:pt>
                <c:pt idx="2672">
                  <c:v>8730</c:v>
                </c:pt>
                <c:pt idx="2673">
                  <c:v>8740</c:v>
                </c:pt>
                <c:pt idx="2674">
                  <c:v>8750</c:v>
                </c:pt>
                <c:pt idx="2675">
                  <c:v>8760</c:v>
                </c:pt>
                <c:pt idx="2676">
                  <c:v>8770</c:v>
                </c:pt>
                <c:pt idx="2677">
                  <c:v>8780</c:v>
                </c:pt>
                <c:pt idx="2678">
                  <c:v>8790</c:v>
                </c:pt>
                <c:pt idx="2679">
                  <c:v>8800</c:v>
                </c:pt>
                <c:pt idx="2680">
                  <c:v>8810</c:v>
                </c:pt>
                <c:pt idx="2681">
                  <c:v>8820</c:v>
                </c:pt>
                <c:pt idx="2682">
                  <c:v>8830</c:v>
                </c:pt>
                <c:pt idx="2683">
                  <c:v>8840</c:v>
                </c:pt>
                <c:pt idx="2684">
                  <c:v>8850</c:v>
                </c:pt>
                <c:pt idx="2685">
                  <c:v>8860</c:v>
                </c:pt>
                <c:pt idx="2686">
                  <c:v>8870</c:v>
                </c:pt>
                <c:pt idx="2687">
                  <c:v>8880</c:v>
                </c:pt>
                <c:pt idx="2688">
                  <c:v>8890</c:v>
                </c:pt>
                <c:pt idx="2689">
                  <c:v>8900</c:v>
                </c:pt>
                <c:pt idx="2690">
                  <c:v>8910</c:v>
                </c:pt>
                <c:pt idx="2691">
                  <c:v>8920</c:v>
                </c:pt>
                <c:pt idx="2692">
                  <c:v>8930</c:v>
                </c:pt>
                <c:pt idx="2693">
                  <c:v>8940</c:v>
                </c:pt>
                <c:pt idx="2694">
                  <c:v>8950</c:v>
                </c:pt>
                <c:pt idx="2695">
                  <c:v>8960</c:v>
                </c:pt>
                <c:pt idx="2696">
                  <c:v>8970</c:v>
                </c:pt>
                <c:pt idx="2697">
                  <c:v>8980</c:v>
                </c:pt>
                <c:pt idx="2698">
                  <c:v>8990</c:v>
                </c:pt>
                <c:pt idx="2699">
                  <c:v>9000</c:v>
                </c:pt>
                <c:pt idx="2700">
                  <c:v>9010</c:v>
                </c:pt>
                <c:pt idx="2701">
                  <c:v>9020</c:v>
                </c:pt>
                <c:pt idx="2702">
                  <c:v>9030</c:v>
                </c:pt>
                <c:pt idx="2703">
                  <c:v>9040</c:v>
                </c:pt>
                <c:pt idx="2704">
                  <c:v>9050</c:v>
                </c:pt>
                <c:pt idx="2705">
                  <c:v>9060</c:v>
                </c:pt>
                <c:pt idx="2706">
                  <c:v>9070</c:v>
                </c:pt>
                <c:pt idx="2707">
                  <c:v>9080</c:v>
                </c:pt>
                <c:pt idx="2708">
                  <c:v>9090</c:v>
                </c:pt>
                <c:pt idx="2709">
                  <c:v>9100</c:v>
                </c:pt>
                <c:pt idx="2710">
                  <c:v>9110</c:v>
                </c:pt>
                <c:pt idx="2711">
                  <c:v>9120</c:v>
                </c:pt>
                <c:pt idx="2712">
                  <c:v>9130</c:v>
                </c:pt>
                <c:pt idx="2713">
                  <c:v>9140</c:v>
                </c:pt>
                <c:pt idx="2714">
                  <c:v>9150</c:v>
                </c:pt>
                <c:pt idx="2715">
                  <c:v>9160</c:v>
                </c:pt>
                <c:pt idx="2716">
                  <c:v>9170</c:v>
                </c:pt>
                <c:pt idx="2717">
                  <c:v>9180</c:v>
                </c:pt>
                <c:pt idx="2718">
                  <c:v>9190</c:v>
                </c:pt>
                <c:pt idx="2719">
                  <c:v>9200</c:v>
                </c:pt>
                <c:pt idx="2720">
                  <c:v>9210</c:v>
                </c:pt>
                <c:pt idx="2721">
                  <c:v>9220</c:v>
                </c:pt>
                <c:pt idx="2722">
                  <c:v>9230</c:v>
                </c:pt>
                <c:pt idx="2723">
                  <c:v>9240</c:v>
                </c:pt>
                <c:pt idx="2724">
                  <c:v>9250</c:v>
                </c:pt>
                <c:pt idx="2725">
                  <c:v>9260</c:v>
                </c:pt>
                <c:pt idx="2726">
                  <c:v>9270</c:v>
                </c:pt>
                <c:pt idx="2727">
                  <c:v>9280</c:v>
                </c:pt>
                <c:pt idx="2728">
                  <c:v>9290</c:v>
                </c:pt>
                <c:pt idx="2729">
                  <c:v>9300</c:v>
                </c:pt>
                <c:pt idx="2730">
                  <c:v>9310</c:v>
                </c:pt>
                <c:pt idx="2731">
                  <c:v>9320</c:v>
                </c:pt>
                <c:pt idx="2732">
                  <c:v>9330</c:v>
                </c:pt>
                <c:pt idx="2733">
                  <c:v>9340</c:v>
                </c:pt>
                <c:pt idx="2734">
                  <c:v>9350</c:v>
                </c:pt>
                <c:pt idx="2735">
                  <c:v>9360</c:v>
                </c:pt>
                <c:pt idx="2736">
                  <c:v>9370</c:v>
                </c:pt>
                <c:pt idx="2737">
                  <c:v>9380</c:v>
                </c:pt>
                <c:pt idx="2738">
                  <c:v>9390</c:v>
                </c:pt>
                <c:pt idx="2739">
                  <c:v>9400</c:v>
                </c:pt>
                <c:pt idx="2740">
                  <c:v>9410</c:v>
                </c:pt>
                <c:pt idx="2741">
                  <c:v>9420</c:v>
                </c:pt>
                <c:pt idx="2742">
                  <c:v>9430</c:v>
                </c:pt>
                <c:pt idx="2743">
                  <c:v>9440</c:v>
                </c:pt>
                <c:pt idx="2744">
                  <c:v>9450</c:v>
                </c:pt>
                <c:pt idx="2745">
                  <c:v>9460</c:v>
                </c:pt>
                <c:pt idx="2746">
                  <c:v>9470</c:v>
                </c:pt>
                <c:pt idx="2747">
                  <c:v>9480</c:v>
                </c:pt>
                <c:pt idx="2748">
                  <c:v>9490</c:v>
                </c:pt>
                <c:pt idx="2749">
                  <c:v>9500</c:v>
                </c:pt>
                <c:pt idx="2750">
                  <c:v>9510</c:v>
                </c:pt>
                <c:pt idx="2751">
                  <c:v>9520</c:v>
                </c:pt>
                <c:pt idx="2752">
                  <c:v>9530</c:v>
                </c:pt>
                <c:pt idx="2753">
                  <c:v>9540</c:v>
                </c:pt>
                <c:pt idx="2754">
                  <c:v>9550</c:v>
                </c:pt>
                <c:pt idx="2755">
                  <c:v>9560</c:v>
                </c:pt>
                <c:pt idx="2756">
                  <c:v>9570</c:v>
                </c:pt>
                <c:pt idx="2757">
                  <c:v>9580</c:v>
                </c:pt>
                <c:pt idx="2758">
                  <c:v>9590</c:v>
                </c:pt>
                <c:pt idx="2759">
                  <c:v>9600</c:v>
                </c:pt>
                <c:pt idx="2760">
                  <c:v>9610</c:v>
                </c:pt>
                <c:pt idx="2761">
                  <c:v>9620</c:v>
                </c:pt>
                <c:pt idx="2762">
                  <c:v>9630</c:v>
                </c:pt>
                <c:pt idx="2763">
                  <c:v>9640</c:v>
                </c:pt>
                <c:pt idx="2764">
                  <c:v>9650</c:v>
                </c:pt>
                <c:pt idx="2765">
                  <c:v>9660</c:v>
                </c:pt>
                <c:pt idx="2766">
                  <c:v>9670</c:v>
                </c:pt>
                <c:pt idx="2767">
                  <c:v>9680</c:v>
                </c:pt>
                <c:pt idx="2768">
                  <c:v>9690</c:v>
                </c:pt>
                <c:pt idx="2769">
                  <c:v>9700</c:v>
                </c:pt>
                <c:pt idx="2770">
                  <c:v>9710</c:v>
                </c:pt>
                <c:pt idx="2771">
                  <c:v>9720</c:v>
                </c:pt>
                <c:pt idx="2772">
                  <c:v>9730</c:v>
                </c:pt>
                <c:pt idx="2773">
                  <c:v>9740</c:v>
                </c:pt>
                <c:pt idx="2774">
                  <c:v>9750</c:v>
                </c:pt>
                <c:pt idx="2775">
                  <c:v>9760</c:v>
                </c:pt>
                <c:pt idx="2776">
                  <c:v>9770</c:v>
                </c:pt>
                <c:pt idx="2777">
                  <c:v>9780</c:v>
                </c:pt>
                <c:pt idx="2778">
                  <c:v>9790</c:v>
                </c:pt>
                <c:pt idx="2779">
                  <c:v>9800</c:v>
                </c:pt>
                <c:pt idx="2780">
                  <c:v>9810</c:v>
                </c:pt>
                <c:pt idx="2781">
                  <c:v>9820</c:v>
                </c:pt>
                <c:pt idx="2782">
                  <c:v>9830</c:v>
                </c:pt>
                <c:pt idx="2783">
                  <c:v>9840</c:v>
                </c:pt>
                <c:pt idx="2784">
                  <c:v>9850</c:v>
                </c:pt>
                <c:pt idx="2785">
                  <c:v>9860</c:v>
                </c:pt>
                <c:pt idx="2786">
                  <c:v>9870</c:v>
                </c:pt>
                <c:pt idx="2787">
                  <c:v>9880</c:v>
                </c:pt>
                <c:pt idx="2788">
                  <c:v>9890</c:v>
                </c:pt>
                <c:pt idx="2789">
                  <c:v>9900</c:v>
                </c:pt>
                <c:pt idx="2790">
                  <c:v>9910</c:v>
                </c:pt>
                <c:pt idx="2791">
                  <c:v>9920</c:v>
                </c:pt>
                <c:pt idx="2792">
                  <c:v>9930</c:v>
                </c:pt>
                <c:pt idx="2793">
                  <c:v>9940</c:v>
                </c:pt>
                <c:pt idx="2794">
                  <c:v>9950</c:v>
                </c:pt>
                <c:pt idx="2795">
                  <c:v>9960</c:v>
                </c:pt>
                <c:pt idx="2796">
                  <c:v>9970</c:v>
                </c:pt>
                <c:pt idx="2797">
                  <c:v>9980</c:v>
                </c:pt>
                <c:pt idx="2798">
                  <c:v>9990</c:v>
                </c:pt>
                <c:pt idx="2799">
                  <c:v>10000</c:v>
                </c:pt>
                <c:pt idx="2800">
                  <c:v>10010</c:v>
                </c:pt>
                <c:pt idx="2801">
                  <c:v>10020</c:v>
                </c:pt>
                <c:pt idx="2802">
                  <c:v>10030</c:v>
                </c:pt>
                <c:pt idx="2803">
                  <c:v>10040</c:v>
                </c:pt>
                <c:pt idx="2804">
                  <c:v>10050</c:v>
                </c:pt>
                <c:pt idx="2805">
                  <c:v>10060</c:v>
                </c:pt>
                <c:pt idx="2806">
                  <c:v>10070</c:v>
                </c:pt>
                <c:pt idx="2807">
                  <c:v>10080</c:v>
                </c:pt>
                <c:pt idx="2808">
                  <c:v>10090</c:v>
                </c:pt>
                <c:pt idx="2809">
                  <c:v>10100</c:v>
                </c:pt>
                <c:pt idx="2810">
                  <c:v>10110</c:v>
                </c:pt>
                <c:pt idx="2811">
                  <c:v>10120</c:v>
                </c:pt>
                <c:pt idx="2812">
                  <c:v>10130</c:v>
                </c:pt>
                <c:pt idx="2813">
                  <c:v>10140</c:v>
                </c:pt>
                <c:pt idx="2814">
                  <c:v>10150</c:v>
                </c:pt>
                <c:pt idx="2815">
                  <c:v>10160</c:v>
                </c:pt>
                <c:pt idx="2816">
                  <c:v>10170</c:v>
                </c:pt>
                <c:pt idx="2817">
                  <c:v>10180</c:v>
                </c:pt>
                <c:pt idx="2818">
                  <c:v>10190</c:v>
                </c:pt>
                <c:pt idx="2819">
                  <c:v>10200</c:v>
                </c:pt>
                <c:pt idx="2820">
                  <c:v>10210</c:v>
                </c:pt>
                <c:pt idx="2821">
                  <c:v>10220</c:v>
                </c:pt>
                <c:pt idx="2822">
                  <c:v>10230</c:v>
                </c:pt>
                <c:pt idx="2823">
                  <c:v>10240</c:v>
                </c:pt>
                <c:pt idx="2824">
                  <c:v>10250</c:v>
                </c:pt>
                <c:pt idx="2825">
                  <c:v>10260</c:v>
                </c:pt>
                <c:pt idx="2826">
                  <c:v>10270</c:v>
                </c:pt>
                <c:pt idx="2827">
                  <c:v>10280</c:v>
                </c:pt>
                <c:pt idx="2828">
                  <c:v>10290</c:v>
                </c:pt>
                <c:pt idx="2829">
                  <c:v>10300</c:v>
                </c:pt>
                <c:pt idx="2830">
                  <c:v>10310</c:v>
                </c:pt>
                <c:pt idx="2831">
                  <c:v>10320</c:v>
                </c:pt>
                <c:pt idx="2832">
                  <c:v>10330</c:v>
                </c:pt>
                <c:pt idx="2833">
                  <c:v>10340</c:v>
                </c:pt>
                <c:pt idx="2834">
                  <c:v>10350</c:v>
                </c:pt>
                <c:pt idx="2835">
                  <c:v>10360</c:v>
                </c:pt>
                <c:pt idx="2836">
                  <c:v>10370</c:v>
                </c:pt>
                <c:pt idx="2837">
                  <c:v>10380</c:v>
                </c:pt>
                <c:pt idx="2838">
                  <c:v>10390</c:v>
                </c:pt>
                <c:pt idx="2839">
                  <c:v>10400</c:v>
                </c:pt>
                <c:pt idx="2840">
                  <c:v>10410</c:v>
                </c:pt>
                <c:pt idx="2841">
                  <c:v>10420</c:v>
                </c:pt>
                <c:pt idx="2842">
                  <c:v>10430</c:v>
                </c:pt>
                <c:pt idx="2843">
                  <c:v>10440</c:v>
                </c:pt>
                <c:pt idx="2844">
                  <c:v>10450</c:v>
                </c:pt>
                <c:pt idx="2845">
                  <c:v>10460</c:v>
                </c:pt>
                <c:pt idx="2846">
                  <c:v>10470</c:v>
                </c:pt>
                <c:pt idx="2847">
                  <c:v>10480</c:v>
                </c:pt>
                <c:pt idx="2848">
                  <c:v>10490</c:v>
                </c:pt>
                <c:pt idx="2849">
                  <c:v>10500</c:v>
                </c:pt>
                <c:pt idx="2850">
                  <c:v>10510</c:v>
                </c:pt>
                <c:pt idx="2851">
                  <c:v>10520</c:v>
                </c:pt>
                <c:pt idx="2852">
                  <c:v>10530</c:v>
                </c:pt>
                <c:pt idx="2853">
                  <c:v>10540</c:v>
                </c:pt>
                <c:pt idx="2854">
                  <c:v>10550</c:v>
                </c:pt>
                <c:pt idx="2855">
                  <c:v>10560</c:v>
                </c:pt>
                <c:pt idx="2856">
                  <c:v>10570</c:v>
                </c:pt>
                <c:pt idx="2857">
                  <c:v>10580</c:v>
                </c:pt>
                <c:pt idx="2858">
                  <c:v>10590</c:v>
                </c:pt>
                <c:pt idx="2859">
                  <c:v>10600</c:v>
                </c:pt>
                <c:pt idx="2860">
                  <c:v>10610</c:v>
                </c:pt>
                <c:pt idx="2861">
                  <c:v>10620</c:v>
                </c:pt>
                <c:pt idx="2862">
                  <c:v>10630</c:v>
                </c:pt>
                <c:pt idx="2863">
                  <c:v>10640</c:v>
                </c:pt>
                <c:pt idx="2864">
                  <c:v>10650</c:v>
                </c:pt>
                <c:pt idx="2865">
                  <c:v>10660</c:v>
                </c:pt>
                <c:pt idx="2866">
                  <c:v>10670</c:v>
                </c:pt>
                <c:pt idx="2867">
                  <c:v>10680</c:v>
                </c:pt>
                <c:pt idx="2868">
                  <c:v>10690</c:v>
                </c:pt>
                <c:pt idx="2869">
                  <c:v>10700</c:v>
                </c:pt>
                <c:pt idx="2870">
                  <c:v>10710</c:v>
                </c:pt>
                <c:pt idx="2871">
                  <c:v>10720</c:v>
                </c:pt>
                <c:pt idx="2872">
                  <c:v>10730</c:v>
                </c:pt>
                <c:pt idx="2873">
                  <c:v>10740</c:v>
                </c:pt>
                <c:pt idx="2874">
                  <c:v>10750</c:v>
                </c:pt>
                <c:pt idx="2875">
                  <c:v>10760</c:v>
                </c:pt>
                <c:pt idx="2876">
                  <c:v>10770</c:v>
                </c:pt>
                <c:pt idx="2877">
                  <c:v>10780</c:v>
                </c:pt>
                <c:pt idx="2878">
                  <c:v>10790</c:v>
                </c:pt>
                <c:pt idx="2879">
                  <c:v>10800</c:v>
                </c:pt>
                <c:pt idx="2880">
                  <c:v>10810</c:v>
                </c:pt>
                <c:pt idx="2881">
                  <c:v>10820</c:v>
                </c:pt>
                <c:pt idx="2882">
                  <c:v>10830</c:v>
                </c:pt>
                <c:pt idx="2883">
                  <c:v>10840</c:v>
                </c:pt>
                <c:pt idx="2884">
                  <c:v>10850</c:v>
                </c:pt>
                <c:pt idx="2885">
                  <c:v>10860</c:v>
                </c:pt>
                <c:pt idx="2886">
                  <c:v>10870</c:v>
                </c:pt>
                <c:pt idx="2887">
                  <c:v>10880</c:v>
                </c:pt>
                <c:pt idx="2888">
                  <c:v>10890</c:v>
                </c:pt>
                <c:pt idx="2889">
                  <c:v>10900</c:v>
                </c:pt>
                <c:pt idx="2890">
                  <c:v>10910</c:v>
                </c:pt>
                <c:pt idx="2891">
                  <c:v>10920</c:v>
                </c:pt>
                <c:pt idx="2892">
                  <c:v>10930</c:v>
                </c:pt>
                <c:pt idx="2893">
                  <c:v>10940</c:v>
                </c:pt>
                <c:pt idx="2894">
                  <c:v>10950</c:v>
                </c:pt>
                <c:pt idx="2895">
                  <c:v>10960</c:v>
                </c:pt>
                <c:pt idx="2896">
                  <c:v>10970</c:v>
                </c:pt>
                <c:pt idx="2897">
                  <c:v>10980</c:v>
                </c:pt>
                <c:pt idx="2898">
                  <c:v>10990</c:v>
                </c:pt>
                <c:pt idx="2899">
                  <c:v>11000</c:v>
                </c:pt>
                <c:pt idx="2900">
                  <c:v>11010</c:v>
                </c:pt>
                <c:pt idx="2901">
                  <c:v>11020</c:v>
                </c:pt>
                <c:pt idx="2902">
                  <c:v>11030</c:v>
                </c:pt>
                <c:pt idx="2903">
                  <c:v>11040</c:v>
                </c:pt>
                <c:pt idx="2904">
                  <c:v>11050</c:v>
                </c:pt>
                <c:pt idx="2905">
                  <c:v>11060</c:v>
                </c:pt>
                <c:pt idx="2906">
                  <c:v>11070</c:v>
                </c:pt>
                <c:pt idx="2907">
                  <c:v>11080</c:v>
                </c:pt>
                <c:pt idx="2908">
                  <c:v>11090</c:v>
                </c:pt>
                <c:pt idx="2909">
                  <c:v>11100</c:v>
                </c:pt>
                <c:pt idx="2910">
                  <c:v>11110</c:v>
                </c:pt>
                <c:pt idx="2911">
                  <c:v>11120</c:v>
                </c:pt>
                <c:pt idx="2912">
                  <c:v>11130</c:v>
                </c:pt>
                <c:pt idx="2913">
                  <c:v>11140</c:v>
                </c:pt>
                <c:pt idx="2914">
                  <c:v>11150</c:v>
                </c:pt>
                <c:pt idx="2915">
                  <c:v>11160</c:v>
                </c:pt>
                <c:pt idx="2916">
                  <c:v>11170</c:v>
                </c:pt>
                <c:pt idx="2917">
                  <c:v>11180</c:v>
                </c:pt>
                <c:pt idx="2918">
                  <c:v>11190</c:v>
                </c:pt>
                <c:pt idx="2919">
                  <c:v>11200</c:v>
                </c:pt>
                <c:pt idx="2920">
                  <c:v>11210</c:v>
                </c:pt>
                <c:pt idx="2921">
                  <c:v>11220</c:v>
                </c:pt>
                <c:pt idx="2922">
                  <c:v>11230</c:v>
                </c:pt>
                <c:pt idx="2923">
                  <c:v>11240</c:v>
                </c:pt>
                <c:pt idx="2924">
                  <c:v>11250</c:v>
                </c:pt>
                <c:pt idx="2925">
                  <c:v>11260</c:v>
                </c:pt>
                <c:pt idx="2926">
                  <c:v>11270</c:v>
                </c:pt>
                <c:pt idx="2927">
                  <c:v>11280</c:v>
                </c:pt>
                <c:pt idx="2928">
                  <c:v>11290</c:v>
                </c:pt>
                <c:pt idx="2929">
                  <c:v>11300</c:v>
                </c:pt>
                <c:pt idx="2930">
                  <c:v>11310</c:v>
                </c:pt>
                <c:pt idx="2931">
                  <c:v>11320</c:v>
                </c:pt>
                <c:pt idx="2932">
                  <c:v>11330</c:v>
                </c:pt>
                <c:pt idx="2933">
                  <c:v>11340</c:v>
                </c:pt>
                <c:pt idx="2934">
                  <c:v>11350</c:v>
                </c:pt>
                <c:pt idx="2935">
                  <c:v>11360</c:v>
                </c:pt>
                <c:pt idx="2936">
                  <c:v>11370</c:v>
                </c:pt>
                <c:pt idx="2937">
                  <c:v>11380</c:v>
                </c:pt>
                <c:pt idx="2938">
                  <c:v>11390</c:v>
                </c:pt>
                <c:pt idx="2939">
                  <c:v>11400</c:v>
                </c:pt>
                <c:pt idx="2940">
                  <c:v>11410</c:v>
                </c:pt>
                <c:pt idx="2941">
                  <c:v>11420</c:v>
                </c:pt>
                <c:pt idx="2942">
                  <c:v>11430</c:v>
                </c:pt>
                <c:pt idx="2943">
                  <c:v>11440</c:v>
                </c:pt>
                <c:pt idx="2944">
                  <c:v>11450</c:v>
                </c:pt>
                <c:pt idx="2945">
                  <c:v>11460</c:v>
                </c:pt>
                <c:pt idx="2946">
                  <c:v>11470</c:v>
                </c:pt>
                <c:pt idx="2947">
                  <c:v>11480</c:v>
                </c:pt>
                <c:pt idx="2948">
                  <c:v>11490</c:v>
                </c:pt>
                <c:pt idx="2949">
                  <c:v>11500</c:v>
                </c:pt>
                <c:pt idx="2950">
                  <c:v>11510</c:v>
                </c:pt>
                <c:pt idx="2951">
                  <c:v>11520</c:v>
                </c:pt>
                <c:pt idx="2952">
                  <c:v>11530</c:v>
                </c:pt>
                <c:pt idx="2953">
                  <c:v>11540</c:v>
                </c:pt>
                <c:pt idx="2954">
                  <c:v>11550</c:v>
                </c:pt>
                <c:pt idx="2955">
                  <c:v>11560</c:v>
                </c:pt>
                <c:pt idx="2956">
                  <c:v>11570</c:v>
                </c:pt>
                <c:pt idx="2957">
                  <c:v>11580</c:v>
                </c:pt>
                <c:pt idx="2958">
                  <c:v>11590</c:v>
                </c:pt>
                <c:pt idx="2959">
                  <c:v>11600</c:v>
                </c:pt>
                <c:pt idx="2960">
                  <c:v>11610</c:v>
                </c:pt>
                <c:pt idx="2961">
                  <c:v>11620</c:v>
                </c:pt>
                <c:pt idx="2962">
                  <c:v>11630</c:v>
                </c:pt>
                <c:pt idx="2963">
                  <c:v>11640</c:v>
                </c:pt>
                <c:pt idx="2964">
                  <c:v>11650</c:v>
                </c:pt>
                <c:pt idx="2965">
                  <c:v>11660</c:v>
                </c:pt>
                <c:pt idx="2966">
                  <c:v>11670</c:v>
                </c:pt>
                <c:pt idx="2967">
                  <c:v>11680</c:v>
                </c:pt>
                <c:pt idx="2968">
                  <c:v>11690</c:v>
                </c:pt>
                <c:pt idx="2969">
                  <c:v>11700</c:v>
                </c:pt>
                <c:pt idx="2970">
                  <c:v>11710</c:v>
                </c:pt>
                <c:pt idx="2971">
                  <c:v>11720</c:v>
                </c:pt>
                <c:pt idx="2972">
                  <c:v>11730</c:v>
                </c:pt>
                <c:pt idx="2973">
                  <c:v>11740</c:v>
                </c:pt>
                <c:pt idx="2974">
                  <c:v>11750</c:v>
                </c:pt>
                <c:pt idx="2975">
                  <c:v>11760</c:v>
                </c:pt>
                <c:pt idx="2976">
                  <c:v>11770</c:v>
                </c:pt>
                <c:pt idx="2977">
                  <c:v>11780</c:v>
                </c:pt>
                <c:pt idx="2978">
                  <c:v>11790</c:v>
                </c:pt>
                <c:pt idx="2979">
                  <c:v>11800</c:v>
                </c:pt>
                <c:pt idx="2980">
                  <c:v>11810</c:v>
                </c:pt>
                <c:pt idx="2981">
                  <c:v>11820</c:v>
                </c:pt>
                <c:pt idx="2982">
                  <c:v>11830</c:v>
                </c:pt>
                <c:pt idx="2983">
                  <c:v>11840</c:v>
                </c:pt>
                <c:pt idx="2984">
                  <c:v>11850</c:v>
                </c:pt>
                <c:pt idx="2985">
                  <c:v>11860</c:v>
                </c:pt>
                <c:pt idx="2986">
                  <c:v>11870</c:v>
                </c:pt>
                <c:pt idx="2987">
                  <c:v>11880</c:v>
                </c:pt>
                <c:pt idx="2988">
                  <c:v>11890</c:v>
                </c:pt>
                <c:pt idx="2989">
                  <c:v>11900</c:v>
                </c:pt>
                <c:pt idx="2990">
                  <c:v>11910</c:v>
                </c:pt>
                <c:pt idx="2991">
                  <c:v>11920</c:v>
                </c:pt>
                <c:pt idx="2992">
                  <c:v>11930</c:v>
                </c:pt>
                <c:pt idx="2993">
                  <c:v>11940</c:v>
                </c:pt>
                <c:pt idx="2994">
                  <c:v>11950</c:v>
                </c:pt>
                <c:pt idx="2995">
                  <c:v>11960</c:v>
                </c:pt>
                <c:pt idx="2996">
                  <c:v>11970</c:v>
                </c:pt>
                <c:pt idx="2997">
                  <c:v>11980</c:v>
                </c:pt>
                <c:pt idx="2998">
                  <c:v>11990</c:v>
                </c:pt>
                <c:pt idx="2999">
                  <c:v>12000</c:v>
                </c:pt>
                <c:pt idx="3000">
                  <c:v>12010</c:v>
                </c:pt>
                <c:pt idx="3001">
                  <c:v>12020</c:v>
                </c:pt>
                <c:pt idx="3002">
                  <c:v>12030</c:v>
                </c:pt>
                <c:pt idx="3003">
                  <c:v>12040</c:v>
                </c:pt>
                <c:pt idx="3004">
                  <c:v>12050</c:v>
                </c:pt>
                <c:pt idx="3005">
                  <c:v>12060</c:v>
                </c:pt>
                <c:pt idx="3006">
                  <c:v>12070</c:v>
                </c:pt>
                <c:pt idx="3007">
                  <c:v>12080</c:v>
                </c:pt>
                <c:pt idx="3008">
                  <c:v>12090</c:v>
                </c:pt>
                <c:pt idx="3009">
                  <c:v>12100</c:v>
                </c:pt>
                <c:pt idx="3010">
                  <c:v>12110</c:v>
                </c:pt>
                <c:pt idx="3011">
                  <c:v>12120</c:v>
                </c:pt>
                <c:pt idx="3012">
                  <c:v>12130</c:v>
                </c:pt>
                <c:pt idx="3013">
                  <c:v>12140</c:v>
                </c:pt>
                <c:pt idx="3014">
                  <c:v>12150</c:v>
                </c:pt>
                <c:pt idx="3015">
                  <c:v>12160</c:v>
                </c:pt>
                <c:pt idx="3016">
                  <c:v>12170</c:v>
                </c:pt>
                <c:pt idx="3017">
                  <c:v>12180</c:v>
                </c:pt>
                <c:pt idx="3018">
                  <c:v>12190</c:v>
                </c:pt>
                <c:pt idx="3019">
                  <c:v>12200</c:v>
                </c:pt>
                <c:pt idx="3020">
                  <c:v>12210</c:v>
                </c:pt>
                <c:pt idx="3021">
                  <c:v>12220</c:v>
                </c:pt>
                <c:pt idx="3022">
                  <c:v>12230</c:v>
                </c:pt>
                <c:pt idx="3023">
                  <c:v>12240</c:v>
                </c:pt>
                <c:pt idx="3024">
                  <c:v>12250</c:v>
                </c:pt>
                <c:pt idx="3025">
                  <c:v>12260</c:v>
                </c:pt>
                <c:pt idx="3026">
                  <c:v>12270</c:v>
                </c:pt>
                <c:pt idx="3027">
                  <c:v>12280</c:v>
                </c:pt>
                <c:pt idx="3028">
                  <c:v>12290</c:v>
                </c:pt>
                <c:pt idx="3029">
                  <c:v>12300</c:v>
                </c:pt>
                <c:pt idx="3030">
                  <c:v>12310</c:v>
                </c:pt>
                <c:pt idx="3031">
                  <c:v>12320</c:v>
                </c:pt>
                <c:pt idx="3032">
                  <c:v>12330</c:v>
                </c:pt>
                <c:pt idx="3033">
                  <c:v>12340</c:v>
                </c:pt>
                <c:pt idx="3034">
                  <c:v>12350</c:v>
                </c:pt>
                <c:pt idx="3035">
                  <c:v>12360</c:v>
                </c:pt>
                <c:pt idx="3036">
                  <c:v>12370</c:v>
                </c:pt>
                <c:pt idx="3037">
                  <c:v>12380</c:v>
                </c:pt>
                <c:pt idx="3038">
                  <c:v>12390</c:v>
                </c:pt>
                <c:pt idx="3039">
                  <c:v>12400</c:v>
                </c:pt>
                <c:pt idx="3040">
                  <c:v>12410</c:v>
                </c:pt>
                <c:pt idx="3041">
                  <c:v>12420</c:v>
                </c:pt>
                <c:pt idx="3042">
                  <c:v>12430</c:v>
                </c:pt>
                <c:pt idx="3043">
                  <c:v>12440</c:v>
                </c:pt>
                <c:pt idx="3044">
                  <c:v>12450</c:v>
                </c:pt>
                <c:pt idx="3045">
                  <c:v>12460</c:v>
                </c:pt>
                <c:pt idx="3046">
                  <c:v>12470</c:v>
                </c:pt>
                <c:pt idx="3047">
                  <c:v>12480</c:v>
                </c:pt>
                <c:pt idx="3048">
                  <c:v>12490</c:v>
                </c:pt>
                <c:pt idx="3049">
                  <c:v>12500</c:v>
                </c:pt>
                <c:pt idx="3050">
                  <c:v>12510</c:v>
                </c:pt>
                <c:pt idx="3051">
                  <c:v>12520</c:v>
                </c:pt>
                <c:pt idx="3052">
                  <c:v>12530</c:v>
                </c:pt>
                <c:pt idx="3053">
                  <c:v>12540</c:v>
                </c:pt>
                <c:pt idx="3054">
                  <c:v>12550</c:v>
                </c:pt>
                <c:pt idx="3055">
                  <c:v>12560</c:v>
                </c:pt>
                <c:pt idx="3056">
                  <c:v>12570</c:v>
                </c:pt>
                <c:pt idx="3057">
                  <c:v>12580</c:v>
                </c:pt>
                <c:pt idx="3058">
                  <c:v>12590</c:v>
                </c:pt>
                <c:pt idx="3059">
                  <c:v>12600</c:v>
                </c:pt>
                <c:pt idx="3060">
                  <c:v>12610</c:v>
                </c:pt>
                <c:pt idx="3061">
                  <c:v>12620</c:v>
                </c:pt>
                <c:pt idx="3062">
                  <c:v>12630</c:v>
                </c:pt>
                <c:pt idx="3063">
                  <c:v>12640</c:v>
                </c:pt>
                <c:pt idx="3064">
                  <c:v>12650</c:v>
                </c:pt>
                <c:pt idx="3065">
                  <c:v>12660</c:v>
                </c:pt>
                <c:pt idx="3066">
                  <c:v>12670</c:v>
                </c:pt>
                <c:pt idx="3067">
                  <c:v>12680</c:v>
                </c:pt>
                <c:pt idx="3068">
                  <c:v>12690</c:v>
                </c:pt>
                <c:pt idx="3069">
                  <c:v>12700</c:v>
                </c:pt>
                <c:pt idx="3070">
                  <c:v>12710</c:v>
                </c:pt>
                <c:pt idx="3071">
                  <c:v>12720</c:v>
                </c:pt>
                <c:pt idx="3072">
                  <c:v>12730</c:v>
                </c:pt>
                <c:pt idx="3073">
                  <c:v>12740</c:v>
                </c:pt>
                <c:pt idx="3074">
                  <c:v>12750</c:v>
                </c:pt>
                <c:pt idx="3075">
                  <c:v>12760</c:v>
                </c:pt>
                <c:pt idx="3076">
                  <c:v>12770</c:v>
                </c:pt>
                <c:pt idx="3077">
                  <c:v>12780</c:v>
                </c:pt>
                <c:pt idx="3078">
                  <c:v>12790</c:v>
                </c:pt>
                <c:pt idx="3079">
                  <c:v>12800</c:v>
                </c:pt>
                <c:pt idx="3080">
                  <c:v>12810</c:v>
                </c:pt>
                <c:pt idx="3081">
                  <c:v>12820</c:v>
                </c:pt>
                <c:pt idx="3082">
                  <c:v>12830</c:v>
                </c:pt>
                <c:pt idx="3083">
                  <c:v>12840</c:v>
                </c:pt>
                <c:pt idx="3084">
                  <c:v>12850</c:v>
                </c:pt>
                <c:pt idx="3085">
                  <c:v>12860</c:v>
                </c:pt>
                <c:pt idx="3086">
                  <c:v>12870</c:v>
                </c:pt>
                <c:pt idx="3087">
                  <c:v>12880</c:v>
                </c:pt>
                <c:pt idx="3088">
                  <c:v>12890</c:v>
                </c:pt>
                <c:pt idx="3089">
                  <c:v>12900</c:v>
                </c:pt>
                <c:pt idx="3090">
                  <c:v>12910</c:v>
                </c:pt>
                <c:pt idx="3091">
                  <c:v>12920</c:v>
                </c:pt>
                <c:pt idx="3092">
                  <c:v>12930</c:v>
                </c:pt>
                <c:pt idx="3093">
                  <c:v>12940</c:v>
                </c:pt>
                <c:pt idx="3094">
                  <c:v>12950</c:v>
                </c:pt>
                <c:pt idx="3095">
                  <c:v>12960</c:v>
                </c:pt>
                <c:pt idx="3096">
                  <c:v>12970</c:v>
                </c:pt>
                <c:pt idx="3097">
                  <c:v>12980</c:v>
                </c:pt>
                <c:pt idx="3098">
                  <c:v>12990</c:v>
                </c:pt>
                <c:pt idx="3099">
                  <c:v>13000</c:v>
                </c:pt>
                <c:pt idx="3100">
                  <c:v>13010</c:v>
                </c:pt>
                <c:pt idx="3101">
                  <c:v>13020</c:v>
                </c:pt>
                <c:pt idx="3102">
                  <c:v>13030</c:v>
                </c:pt>
                <c:pt idx="3103">
                  <c:v>13040</c:v>
                </c:pt>
                <c:pt idx="3104">
                  <c:v>13050</c:v>
                </c:pt>
                <c:pt idx="3105">
                  <c:v>13060</c:v>
                </c:pt>
                <c:pt idx="3106">
                  <c:v>13070</c:v>
                </c:pt>
                <c:pt idx="3107">
                  <c:v>13080</c:v>
                </c:pt>
                <c:pt idx="3108">
                  <c:v>13090</c:v>
                </c:pt>
                <c:pt idx="3109">
                  <c:v>13100</c:v>
                </c:pt>
                <c:pt idx="3110">
                  <c:v>13110</c:v>
                </c:pt>
                <c:pt idx="3111">
                  <c:v>13120</c:v>
                </c:pt>
                <c:pt idx="3112">
                  <c:v>13130</c:v>
                </c:pt>
                <c:pt idx="3113">
                  <c:v>13140</c:v>
                </c:pt>
                <c:pt idx="3114">
                  <c:v>13150</c:v>
                </c:pt>
                <c:pt idx="3115">
                  <c:v>13160</c:v>
                </c:pt>
                <c:pt idx="3116">
                  <c:v>13170</c:v>
                </c:pt>
                <c:pt idx="3117">
                  <c:v>13180</c:v>
                </c:pt>
                <c:pt idx="3118">
                  <c:v>13190</c:v>
                </c:pt>
                <c:pt idx="3119">
                  <c:v>13200</c:v>
                </c:pt>
                <c:pt idx="3120">
                  <c:v>13210</c:v>
                </c:pt>
                <c:pt idx="3121">
                  <c:v>13220</c:v>
                </c:pt>
                <c:pt idx="3122">
                  <c:v>13230</c:v>
                </c:pt>
                <c:pt idx="3123">
                  <c:v>13240</c:v>
                </c:pt>
                <c:pt idx="3124">
                  <c:v>13250</c:v>
                </c:pt>
                <c:pt idx="3125">
                  <c:v>13260</c:v>
                </c:pt>
                <c:pt idx="3126">
                  <c:v>13270</c:v>
                </c:pt>
                <c:pt idx="3127">
                  <c:v>13280</c:v>
                </c:pt>
                <c:pt idx="3128">
                  <c:v>13290</c:v>
                </c:pt>
                <c:pt idx="3129">
                  <c:v>13300</c:v>
                </c:pt>
                <c:pt idx="3130">
                  <c:v>13310</c:v>
                </c:pt>
                <c:pt idx="3131">
                  <c:v>13320</c:v>
                </c:pt>
                <c:pt idx="3132">
                  <c:v>13330</c:v>
                </c:pt>
                <c:pt idx="3133">
                  <c:v>13340</c:v>
                </c:pt>
                <c:pt idx="3134">
                  <c:v>13350</c:v>
                </c:pt>
                <c:pt idx="3135">
                  <c:v>13360</c:v>
                </c:pt>
                <c:pt idx="3136">
                  <c:v>13370</c:v>
                </c:pt>
                <c:pt idx="3137">
                  <c:v>13380</c:v>
                </c:pt>
                <c:pt idx="3138">
                  <c:v>13390</c:v>
                </c:pt>
                <c:pt idx="3139">
                  <c:v>13400</c:v>
                </c:pt>
                <c:pt idx="3140">
                  <c:v>13410</c:v>
                </c:pt>
                <c:pt idx="3141">
                  <c:v>13420</c:v>
                </c:pt>
                <c:pt idx="3142">
                  <c:v>13430</c:v>
                </c:pt>
                <c:pt idx="3143">
                  <c:v>13440</c:v>
                </c:pt>
                <c:pt idx="3144">
                  <c:v>13450</c:v>
                </c:pt>
                <c:pt idx="3145">
                  <c:v>13460</c:v>
                </c:pt>
                <c:pt idx="3146">
                  <c:v>13470</c:v>
                </c:pt>
                <c:pt idx="3147">
                  <c:v>13480</c:v>
                </c:pt>
                <c:pt idx="3148">
                  <c:v>13490</c:v>
                </c:pt>
                <c:pt idx="3149">
                  <c:v>13500</c:v>
                </c:pt>
                <c:pt idx="3150">
                  <c:v>13510</c:v>
                </c:pt>
                <c:pt idx="3151">
                  <c:v>13520</c:v>
                </c:pt>
                <c:pt idx="3152">
                  <c:v>13530</c:v>
                </c:pt>
                <c:pt idx="3153">
                  <c:v>13540</c:v>
                </c:pt>
                <c:pt idx="3154">
                  <c:v>13550</c:v>
                </c:pt>
                <c:pt idx="3155">
                  <c:v>13560</c:v>
                </c:pt>
                <c:pt idx="3156">
                  <c:v>13570</c:v>
                </c:pt>
                <c:pt idx="3157">
                  <c:v>13580</c:v>
                </c:pt>
                <c:pt idx="3158">
                  <c:v>13590</c:v>
                </c:pt>
                <c:pt idx="3159">
                  <c:v>13600</c:v>
                </c:pt>
                <c:pt idx="3160">
                  <c:v>13610</c:v>
                </c:pt>
                <c:pt idx="3161">
                  <c:v>13620</c:v>
                </c:pt>
                <c:pt idx="3162">
                  <c:v>13630</c:v>
                </c:pt>
                <c:pt idx="3163">
                  <c:v>13640</c:v>
                </c:pt>
                <c:pt idx="3164">
                  <c:v>13650</c:v>
                </c:pt>
                <c:pt idx="3165">
                  <c:v>13660</c:v>
                </c:pt>
                <c:pt idx="3166">
                  <c:v>13670</c:v>
                </c:pt>
                <c:pt idx="3167">
                  <c:v>13680</c:v>
                </c:pt>
                <c:pt idx="3168">
                  <c:v>13690</c:v>
                </c:pt>
                <c:pt idx="3169">
                  <c:v>13700</c:v>
                </c:pt>
                <c:pt idx="3170">
                  <c:v>13710</c:v>
                </c:pt>
                <c:pt idx="3171">
                  <c:v>13720</c:v>
                </c:pt>
                <c:pt idx="3172">
                  <c:v>13730</c:v>
                </c:pt>
                <c:pt idx="3173">
                  <c:v>13740</c:v>
                </c:pt>
                <c:pt idx="3174">
                  <c:v>13750</c:v>
                </c:pt>
                <c:pt idx="3175">
                  <c:v>13760</c:v>
                </c:pt>
                <c:pt idx="3176">
                  <c:v>13770</c:v>
                </c:pt>
                <c:pt idx="3177">
                  <c:v>13780</c:v>
                </c:pt>
                <c:pt idx="3178">
                  <c:v>13790</c:v>
                </c:pt>
                <c:pt idx="3179">
                  <c:v>13800</c:v>
                </c:pt>
                <c:pt idx="3180">
                  <c:v>13810</c:v>
                </c:pt>
                <c:pt idx="3181">
                  <c:v>13820</c:v>
                </c:pt>
                <c:pt idx="3182">
                  <c:v>13830</c:v>
                </c:pt>
                <c:pt idx="3183">
                  <c:v>13840</c:v>
                </c:pt>
                <c:pt idx="3184">
                  <c:v>13850</c:v>
                </c:pt>
                <c:pt idx="3185">
                  <c:v>13860</c:v>
                </c:pt>
                <c:pt idx="3186">
                  <c:v>13870</c:v>
                </c:pt>
                <c:pt idx="3187">
                  <c:v>13880</c:v>
                </c:pt>
                <c:pt idx="3188">
                  <c:v>13890</c:v>
                </c:pt>
                <c:pt idx="3189">
                  <c:v>13900</c:v>
                </c:pt>
                <c:pt idx="3190">
                  <c:v>13910</c:v>
                </c:pt>
                <c:pt idx="3191">
                  <c:v>13920</c:v>
                </c:pt>
                <c:pt idx="3192">
                  <c:v>13930</c:v>
                </c:pt>
                <c:pt idx="3193">
                  <c:v>13940</c:v>
                </c:pt>
                <c:pt idx="3194">
                  <c:v>13950</c:v>
                </c:pt>
                <c:pt idx="3195">
                  <c:v>13960</c:v>
                </c:pt>
                <c:pt idx="3196">
                  <c:v>13970</c:v>
                </c:pt>
                <c:pt idx="3197">
                  <c:v>13980</c:v>
                </c:pt>
                <c:pt idx="3198">
                  <c:v>13990</c:v>
                </c:pt>
                <c:pt idx="3199">
                  <c:v>14000</c:v>
                </c:pt>
                <c:pt idx="3200">
                  <c:v>14010</c:v>
                </c:pt>
                <c:pt idx="3201">
                  <c:v>14020</c:v>
                </c:pt>
                <c:pt idx="3202">
                  <c:v>14030</c:v>
                </c:pt>
                <c:pt idx="3203">
                  <c:v>14040</c:v>
                </c:pt>
                <c:pt idx="3204">
                  <c:v>14050</c:v>
                </c:pt>
                <c:pt idx="3205">
                  <c:v>14060</c:v>
                </c:pt>
                <c:pt idx="3206">
                  <c:v>14070</c:v>
                </c:pt>
                <c:pt idx="3207">
                  <c:v>14080</c:v>
                </c:pt>
                <c:pt idx="3208">
                  <c:v>14090</c:v>
                </c:pt>
                <c:pt idx="3209">
                  <c:v>14100</c:v>
                </c:pt>
                <c:pt idx="3210">
                  <c:v>14110</c:v>
                </c:pt>
                <c:pt idx="3211">
                  <c:v>14120</c:v>
                </c:pt>
                <c:pt idx="3212">
                  <c:v>14130</c:v>
                </c:pt>
                <c:pt idx="3213">
                  <c:v>14140</c:v>
                </c:pt>
                <c:pt idx="3214">
                  <c:v>14150</c:v>
                </c:pt>
                <c:pt idx="3215">
                  <c:v>14160</c:v>
                </c:pt>
                <c:pt idx="3216">
                  <c:v>14170</c:v>
                </c:pt>
                <c:pt idx="3217">
                  <c:v>14180</c:v>
                </c:pt>
                <c:pt idx="3218">
                  <c:v>14190</c:v>
                </c:pt>
                <c:pt idx="3219">
                  <c:v>14200</c:v>
                </c:pt>
                <c:pt idx="3220">
                  <c:v>14210</c:v>
                </c:pt>
                <c:pt idx="3221">
                  <c:v>14220</c:v>
                </c:pt>
                <c:pt idx="3222">
                  <c:v>14230</c:v>
                </c:pt>
                <c:pt idx="3223">
                  <c:v>14240</c:v>
                </c:pt>
                <c:pt idx="3224">
                  <c:v>14250</c:v>
                </c:pt>
                <c:pt idx="3225">
                  <c:v>14260</c:v>
                </c:pt>
                <c:pt idx="3226">
                  <c:v>14270</c:v>
                </c:pt>
                <c:pt idx="3227">
                  <c:v>14280</c:v>
                </c:pt>
                <c:pt idx="3228">
                  <c:v>14290</c:v>
                </c:pt>
                <c:pt idx="3229">
                  <c:v>14300</c:v>
                </c:pt>
                <c:pt idx="3230">
                  <c:v>14310</c:v>
                </c:pt>
                <c:pt idx="3231">
                  <c:v>14320</c:v>
                </c:pt>
                <c:pt idx="3232">
                  <c:v>14330</c:v>
                </c:pt>
                <c:pt idx="3233">
                  <c:v>14340</c:v>
                </c:pt>
                <c:pt idx="3234">
                  <c:v>14350</c:v>
                </c:pt>
                <c:pt idx="3235">
                  <c:v>14360</c:v>
                </c:pt>
                <c:pt idx="3236">
                  <c:v>14370</c:v>
                </c:pt>
                <c:pt idx="3237">
                  <c:v>14380</c:v>
                </c:pt>
                <c:pt idx="3238">
                  <c:v>14390</c:v>
                </c:pt>
                <c:pt idx="3239">
                  <c:v>14400</c:v>
                </c:pt>
                <c:pt idx="3240">
                  <c:v>14410</c:v>
                </c:pt>
                <c:pt idx="3241">
                  <c:v>14420</c:v>
                </c:pt>
                <c:pt idx="3242">
                  <c:v>14430</c:v>
                </c:pt>
                <c:pt idx="3243">
                  <c:v>14440</c:v>
                </c:pt>
                <c:pt idx="3244">
                  <c:v>14450</c:v>
                </c:pt>
                <c:pt idx="3245">
                  <c:v>14460</c:v>
                </c:pt>
                <c:pt idx="3246">
                  <c:v>14470</c:v>
                </c:pt>
                <c:pt idx="3247">
                  <c:v>14480</c:v>
                </c:pt>
                <c:pt idx="3248">
                  <c:v>14490</c:v>
                </c:pt>
                <c:pt idx="3249">
                  <c:v>14500</c:v>
                </c:pt>
                <c:pt idx="3250">
                  <c:v>14510</c:v>
                </c:pt>
                <c:pt idx="3251">
                  <c:v>14520</c:v>
                </c:pt>
                <c:pt idx="3252">
                  <c:v>14530</c:v>
                </c:pt>
                <c:pt idx="3253">
                  <c:v>14540</c:v>
                </c:pt>
                <c:pt idx="3254">
                  <c:v>14550</c:v>
                </c:pt>
                <c:pt idx="3255">
                  <c:v>14560</c:v>
                </c:pt>
                <c:pt idx="3256">
                  <c:v>14570</c:v>
                </c:pt>
                <c:pt idx="3257">
                  <c:v>14580</c:v>
                </c:pt>
                <c:pt idx="3258">
                  <c:v>14590</c:v>
                </c:pt>
                <c:pt idx="3259">
                  <c:v>14600</c:v>
                </c:pt>
                <c:pt idx="3260">
                  <c:v>14610</c:v>
                </c:pt>
                <c:pt idx="3261">
                  <c:v>14620</c:v>
                </c:pt>
                <c:pt idx="3262">
                  <c:v>14630</c:v>
                </c:pt>
                <c:pt idx="3263">
                  <c:v>14640</c:v>
                </c:pt>
                <c:pt idx="3264">
                  <c:v>14650</c:v>
                </c:pt>
                <c:pt idx="3265">
                  <c:v>14660</c:v>
                </c:pt>
                <c:pt idx="3266">
                  <c:v>14670</c:v>
                </c:pt>
                <c:pt idx="3267">
                  <c:v>14680</c:v>
                </c:pt>
                <c:pt idx="3268">
                  <c:v>14690</c:v>
                </c:pt>
                <c:pt idx="3269">
                  <c:v>14700</c:v>
                </c:pt>
                <c:pt idx="3270">
                  <c:v>14710</c:v>
                </c:pt>
                <c:pt idx="3271">
                  <c:v>14720</c:v>
                </c:pt>
                <c:pt idx="3272">
                  <c:v>14730</c:v>
                </c:pt>
                <c:pt idx="3273">
                  <c:v>14740</c:v>
                </c:pt>
                <c:pt idx="3274">
                  <c:v>14750</c:v>
                </c:pt>
                <c:pt idx="3275">
                  <c:v>14760</c:v>
                </c:pt>
                <c:pt idx="3276">
                  <c:v>14770</c:v>
                </c:pt>
                <c:pt idx="3277">
                  <c:v>14780</c:v>
                </c:pt>
                <c:pt idx="3278">
                  <c:v>14790</c:v>
                </c:pt>
                <c:pt idx="3279">
                  <c:v>14800</c:v>
                </c:pt>
                <c:pt idx="3280">
                  <c:v>14810</c:v>
                </c:pt>
                <c:pt idx="3281">
                  <c:v>14820</c:v>
                </c:pt>
                <c:pt idx="3282">
                  <c:v>14830</c:v>
                </c:pt>
                <c:pt idx="3283">
                  <c:v>14840</c:v>
                </c:pt>
                <c:pt idx="3284">
                  <c:v>14850</c:v>
                </c:pt>
                <c:pt idx="3285">
                  <c:v>14860</c:v>
                </c:pt>
                <c:pt idx="3286">
                  <c:v>14870</c:v>
                </c:pt>
                <c:pt idx="3287">
                  <c:v>14880</c:v>
                </c:pt>
                <c:pt idx="3288">
                  <c:v>14890</c:v>
                </c:pt>
                <c:pt idx="3289">
                  <c:v>14900</c:v>
                </c:pt>
                <c:pt idx="3290">
                  <c:v>14910</c:v>
                </c:pt>
                <c:pt idx="3291">
                  <c:v>14920</c:v>
                </c:pt>
                <c:pt idx="3292">
                  <c:v>14930</c:v>
                </c:pt>
                <c:pt idx="3293">
                  <c:v>14940</c:v>
                </c:pt>
                <c:pt idx="3294">
                  <c:v>14950</c:v>
                </c:pt>
                <c:pt idx="3295">
                  <c:v>14960</c:v>
                </c:pt>
                <c:pt idx="3296">
                  <c:v>14970</c:v>
                </c:pt>
                <c:pt idx="3297">
                  <c:v>14980</c:v>
                </c:pt>
                <c:pt idx="3298">
                  <c:v>14990</c:v>
                </c:pt>
                <c:pt idx="3299">
                  <c:v>15000</c:v>
                </c:pt>
                <c:pt idx="3300">
                  <c:v>15010</c:v>
                </c:pt>
                <c:pt idx="3301">
                  <c:v>15020</c:v>
                </c:pt>
                <c:pt idx="3302">
                  <c:v>15030</c:v>
                </c:pt>
                <c:pt idx="3303">
                  <c:v>15040</c:v>
                </c:pt>
                <c:pt idx="3304">
                  <c:v>15050</c:v>
                </c:pt>
                <c:pt idx="3305">
                  <c:v>15060</c:v>
                </c:pt>
                <c:pt idx="3306">
                  <c:v>15070</c:v>
                </c:pt>
                <c:pt idx="3307">
                  <c:v>15080</c:v>
                </c:pt>
                <c:pt idx="3308">
                  <c:v>15090</c:v>
                </c:pt>
                <c:pt idx="3309">
                  <c:v>15100</c:v>
                </c:pt>
                <c:pt idx="3310">
                  <c:v>15110</c:v>
                </c:pt>
                <c:pt idx="3311">
                  <c:v>15120</c:v>
                </c:pt>
                <c:pt idx="3312">
                  <c:v>15130</c:v>
                </c:pt>
                <c:pt idx="3313">
                  <c:v>15140</c:v>
                </c:pt>
                <c:pt idx="3314">
                  <c:v>15150</c:v>
                </c:pt>
                <c:pt idx="3315">
                  <c:v>15160</c:v>
                </c:pt>
                <c:pt idx="3316">
                  <c:v>15170</c:v>
                </c:pt>
                <c:pt idx="3317">
                  <c:v>15180</c:v>
                </c:pt>
                <c:pt idx="3318">
                  <c:v>15190</c:v>
                </c:pt>
                <c:pt idx="3319">
                  <c:v>15200</c:v>
                </c:pt>
                <c:pt idx="3320">
                  <c:v>15210</c:v>
                </c:pt>
                <c:pt idx="3321">
                  <c:v>15220</c:v>
                </c:pt>
                <c:pt idx="3322">
                  <c:v>15230</c:v>
                </c:pt>
                <c:pt idx="3323">
                  <c:v>15240</c:v>
                </c:pt>
                <c:pt idx="3324">
                  <c:v>15250</c:v>
                </c:pt>
                <c:pt idx="3325">
                  <c:v>15260</c:v>
                </c:pt>
                <c:pt idx="3326">
                  <c:v>15270</c:v>
                </c:pt>
                <c:pt idx="3327">
                  <c:v>15280</c:v>
                </c:pt>
                <c:pt idx="3328">
                  <c:v>15290</c:v>
                </c:pt>
                <c:pt idx="3329">
                  <c:v>15300</c:v>
                </c:pt>
                <c:pt idx="3330">
                  <c:v>15310</c:v>
                </c:pt>
                <c:pt idx="3331">
                  <c:v>15320</c:v>
                </c:pt>
                <c:pt idx="3332">
                  <c:v>15330</c:v>
                </c:pt>
                <c:pt idx="3333">
                  <c:v>15340</c:v>
                </c:pt>
                <c:pt idx="3334">
                  <c:v>15350</c:v>
                </c:pt>
                <c:pt idx="3335">
                  <c:v>15360</c:v>
                </c:pt>
                <c:pt idx="3336">
                  <c:v>15370</c:v>
                </c:pt>
                <c:pt idx="3337">
                  <c:v>15380</c:v>
                </c:pt>
                <c:pt idx="3338">
                  <c:v>15390</c:v>
                </c:pt>
                <c:pt idx="3339">
                  <c:v>15400</c:v>
                </c:pt>
                <c:pt idx="3340">
                  <c:v>15410</c:v>
                </c:pt>
                <c:pt idx="3341">
                  <c:v>15420</c:v>
                </c:pt>
                <c:pt idx="3342">
                  <c:v>15430</c:v>
                </c:pt>
                <c:pt idx="3343">
                  <c:v>15440</c:v>
                </c:pt>
                <c:pt idx="3344">
                  <c:v>15450</c:v>
                </c:pt>
                <c:pt idx="3345">
                  <c:v>15460</c:v>
                </c:pt>
                <c:pt idx="3346">
                  <c:v>15470</c:v>
                </c:pt>
                <c:pt idx="3347">
                  <c:v>15480</c:v>
                </c:pt>
                <c:pt idx="3348">
                  <c:v>15490</c:v>
                </c:pt>
                <c:pt idx="3349">
                  <c:v>15500</c:v>
                </c:pt>
                <c:pt idx="3350">
                  <c:v>15510</c:v>
                </c:pt>
                <c:pt idx="3351">
                  <c:v>15520</c:v>
                </c:pt>
                <c:pt idx="3352">
                  <c:v>15530</c:v>
                </c:pt>
                <c:pt idx="3353">
                  <c:v>15540</c:v>
                </c:pt>
                <c:pt idx="3354">
                  <c:v>15550</c:v>
                </c:pt>
                <c:pt idx="3355">
                  <c:v>15560</c:v>
                </c:pt>
                <c:pt idx="3356">
                  <c:v>15570</c:v>
                </c:pt>
                <c:pt idx="3357">
                  <c:v>15580</c:v>
                </c:pt>
                <c:pt idx="3358">
                  <c:v>15590</c:v>
                </c:pt>
                <c:pt idx="3359">
                  <c:v>15600</c:v>
                </c:pt>
                <c:pt idx="3360">
                  <c:v>15610</c:v>
                </c:pt>
                <c:pt idx="3361">
                  <c:v>15620</c:v>
                </c:pt>
                <c:pt idx="3362">
                  <c:v>15630</c:v>
                </c:pt>
                <c:pt idx="3363">
                  <c:v>15640</c:v>
                </c:pt>
                <c:pt idx="3364">
                  <c:v>15650</c:v>
                </c:pt>
                <c:pt idx="3365">
                  <c:v>15660</c:v>
                </c:pt>
                <c:pt idx="3366">
                  <c:v>15670</c:v>
                </c:pt>
                <c:pt idx="3367">
                  <c:v>15680</c:v>
                </c:pt>
                <c:pt idx="3368">
                  <c:v>15690</c:v>
                </c:pt>
                <c:pt idx="3369">
                  <c:v>15700</c:v>
                </c:pt>
                <c:pt idx="3370">
                  <c:v>15710</c:v>
                </c:pt>
                <c:pt idx="3371">
                  <c:v>15720</c:v>
                </c:pt>
                <c:pt idx="3372">
                  <c:v>15730</c:v>
                </c:pt>
                <c:pt idx="3373">
                  <c:v>15740</c:v>
                </c:pt>
                <c:pt idx="3374">
                  <c:v>15750</c:v>
                </c:pt>
                <c:pt idx="3375">
                  <c:v>15760</c:v>
                </c:pt>
                <c:pt idx="3376">
                  <c:v>15770</c:v>
                </c:pt>
                <c:pt idx="3377">
                  <c:v>15780</c:v>
                </c:pt>
                <c:pt idx="3378">
                  <c:v>15790</c:v>
                </c:pt>
                <c:pt idx="3379">
                  <c:v>15800</c:v>
                </c:pt>
                <c:pt idx="3380">
                  <c:v>15810</c:v>
                </c:pt>
                <c:pt idx="3381">
                  <c:v>15820</c:v>
                </c:pt>
                <c:pt idx="3382">
                  <c:v>15830</c:v>
                </c:pt>
                <c:pt idx="3383">
                  <c:v>15840</c:v>
                </c:pt>
                <c:pt idx="3384">
                  <c:v>15850</c:v>
                </c:pt>
                <c:pt idx="3385">
                  <c:v>15860</c:v>
                </c:pt>
                <c:pt idx="3386">
                  <c:v>15870</c:v>
                </c:pt>
                <c:pt idx="3387">
                  <c:v>15880</c:v>
                </c:pt>
                <c:pt idx="3388">
                  <c:v>15890</c:v>
                </c:pt>
                <c:pt idx="3389">
                  <c:v>15900</c:v>
                </c:pt>
                <c:pt idx="3390">
                  <c:v>15910</c:v>
                </c:pt>
                <c:pt idx="3391">
                  <c:v>15920</c:v>
                </c:pt>
                <c:pt idx="3392">
                  <c:v>15930</c:v>
                </c:pt>
                <c:pt idx="3393">
                  <c:v>15940</c:v>
                </c:pt>
                <c:pt idx="3394">
                  <c:v>15950</c:v>
                </c:pt>
                <c:pt idx="3395">
                  <c:v>15960</c:v>
                </c:pt>
                <c:pt idx="3396">
                  <c:v>15970</c:v>
                </c:pt>
                <c:pt idx="3397">
                  <c:v>15980</c:v>
                </c:pt>
                <c:pt idx="3398">
                  <c:v>15990</c:v>
                </c:pt>
                <c:pt idx="3399">
                  <c:v>16000</c:v>
                </c:pt>
                <c:pt idx="3400">
                  <c:v>16010</c:v>
                </c:pt>
                <c:pt idx="3401">
                  <c:v>16020</c:v>
                </c:pt>
                <c:pt idx="3402">
                  <c:v>16030</c:v>
                </c:pt>
                <c:pt idx="3403">
                  <c:v>16040</c:v>
                </c:pt>
                <c:pt idx="3404">
                  <c:v>16050</c:v>
                </c:pt>
                <c:pt idx="3405">
                  <c:v>16060</c:v>
                </c:pt>
                <c:pt idx="3406">
                  <c:v>16070</c:v>
                </c:pt>
                <c:pt idx="3407">
                  <c:v>16080</c:v>
                </c:pt>
                <c:pt idx="3408">
                  <c:v>16090</c:v>
                </c:pt>
                <c:pt idx="3409">
                  <c:v>16100</c:v>
                </c:pt>
                <c:pt idx="3410">
                  <c:v>16110</c:v>
                </c:pt>
                <c:pt idx="3411">
                  <c:v>16120</c:v>
                </c:pt>
                <c:pt idx="3412">
                  <c:v>16130</c:v>
                </c:pt>
                <c:pt idx="3413">
                  <c:v>16140</c:v>
                </c:pt>
                <c:pt idx="3414">
                  <c:v>16150</c:v>
                </c:pt>
                <c:pt idx="3415">
                  <c:v>16160</c:v>
                </c:pt>
                <c:pt idx="3416">
                  <c:v>16170</c:v>
                </c:pt>
                <c:pt idx="3417">
                  <c:v>16180</c:v>
                </c:pt>
                <c:pt idx="3418">
                  <c:v>16190</c:v>
                </c:pt>
                <c:pt idx="3419">
                  <c:v>16200</c:v>
                </c:pt>
                <c:pt idx="3420">
                  <c:v>16210</c:v>
                </c:pt>
                <c:pt idx="3421">
                  <c:v>16220</c:v>
                </c:pt>
                <c:pt idx="3422">
                  <c:v>16230</c:v>
                </c:pt>
                <c:pt idx="3423">
                  <c:v>16240</c:v>
                </c:pt>
                <c:pt idx="3424">
                  <c:v>16250</c:v>
                </c:pt>
                <c:pt idx="3425">
                  <c:v>16260</c:v>
                </c:pt>
                <c:pt idx="3426">
                  <c:v>16270</c:v>
                </c:pt>
                <c:pt idx="3427">
                  <c:v>16280</c:v>
                </c:pt>
                <c:pt idx="3428">
                  <c:v>16290</c:v>
                </c:pt>
                <c:pt idx="3429">
                  <c:v>16300</c:v>
                </c:pt>
                <c:pt idx="3430">
                  <c:v>16310</c:v>
                </c:pt>
                <c:pt idx="3431">
                  <c:v>16320</c:v>
                </c:pt>
                <c:pt idx="3432">
                  <c:v>16330</c:v>
                </c:pt>
                <c:pt idx="3433">
                  <c:v>16340</c:v>
                </c:pt>
                <c:pt idx="3434">
                  <c:v>16350</c:v>
                </c:pt>
                <c:pt idx="3435">
                  <c:v>16360</c:v>
                </c:pt>
                <c:pt idx="3436">
                  <c:v>16370</c:v>
                </c:pt>
                <c:pt idx="3437">
                  <c:v>16380</c:v>
                </c:pt>
                <c:pt idx="3438">
                  <c:v>16390</c:v>
                </c:pt>
                <c:pt idx="3439">
                  <c:v>16400</c:v>
                </c:pt>
                <c:pt idx="3440">
                  <c:v>16410</c:v>
                </c:pt>
                <c:pt idx="3441">
                  <c:v>16420</c:v>
                </c:pt>
                <c:pt idx="3442">
                  <c:v>16430</c:v>
                </c:pt>
                <c:pt idx="3443">
                  <c:v>16440</c:v>
                </c:pt>
                <c:pt idx="3444">
                  <c:v>16450</c:v>
                </c:pt>
                <c:pt idx="3445">
                  <c:v>16460</c:v>
                </c:pt>
                <c:pt idx="3446">
                  <c:v>16470</c:v>
                </c:pt>
                <c:pt idx="3447">
                  <c:v>16480</c:v>
                </c:pt>
                <c:pt idx="3448">
                  <c:v>16490</c:v>
                </c:pt>
                <c:pt idx="3449">
                  <c:v>16500</c:v>
                </c:pt>
                <c:pt idx="3450">
                  <c:v>16510</c:v>
                </c:pt>
                <c:pt idx="3451">
                  <c:v>16520</c:v>
                </c:pt>
                <c:pt idx="3452">
                  <c:v>16530</c:v>
                </c:pt>
                <c:pt idx="3453">
                  <c:v>16540</c:v>
                </c:pt>
                <c:pt idx="3454">
                  <c:v>16550</c:v>
                </c:pt>
                <c:pt idx="3455">
                  <c:v>16560</c:v>
                </c:pt>
                <c:pt idx="3456">
                  <c:v>16570</c:v>
                </c:pt>
                <c:pt idx="3457">
                  <c:v>16580</c:v>
                </c:pt>
                <c:pt idx="3458">
                  <c:v>16590</c:v>
                </c:pt>
                <c:pt idx="3459">
                  <c:v>16600</c:v>
                </c:pt>
                <c:pt idx="3460">
                  <c:v>16610</c:v>
                </c:pt>
                <c:pt idx="3461">
                  <c:v>16620</c:v>
                </c:pt>
                <c:pt idx="3462">
                  <c:v>16630</c:v>
                </c:pt>
                <c:pt idx="3463">
                  <c:v>16640</c:v>
                </c:pt>
                <c:pt idx="3464">
                  <c:v>16650</c:v>
                </c:pt>
                <c:pt idx="3465">
                  <c:v>16660</c:v>
                </c:pt>
                <c:pt idx="3466">
                  <c:v>16670</c:v>
                </c:pt>
                <c:pt idx="3467">
                  <c:v>16680</c:v>
                </c:pt>
                <c:pt idx="3468">
                  <c:v>16690</c:v>
                </c:pt>
                <c:pt idx="3469">
                  <c:v>16700</c:v>
                </c:pt>
                <c:pt idx="3470">
                  <c:v>16710</c:v>
                </c:pt>
                <c:pt idx="3471">
                  <c:v>16720</c:v>
                </c:pt>
                <c:pt idx="3472">
                  <c:v>16730</c:v>
                </c:pt>
                <c:pt idx="3473">
                  <c:v>16740</c:v>
                </c:pt>
                <c:pt idx="3474">
                  <c:v>16750</c:v>
                </c:pt>
                <c:pt idx="3475">
                  <c:v>16760</c:v>
                </c:pt>
                <c:pt idx="3476">
                  <c:v>16770</c:v>
                </c:pt>
                <c:pt idx="3477">
                  <c:v>16780</c:v>
                </c:pt>
                <c:pt idx="3478">
                  <c:v>16790</c:v>
                </c:pt>
                <c:pt idx="3479">
                  <c:v>16800</c:v>
                </c:pt>
                <c:pt idx="3480">
                  <c:v>16810</c:v>
                </c:pt>
                <c:pt idx="3481">
                  <c:v>16820</c:v>
                </c:pt>
                <c:pt idx="3482">
                  <c:v>16830</c:v>
                </c:pt>
                <c:pt idx="3483">
                  <c:v>16840</c:v>
                </c:pt>
                <c:pt idx="3484">
                  <c:v>16850</c:v>
                </c:pt>
                <c:pt idx="3485">
                  <c:v>16860</c:v>
                </c:pt>
                <c:pt idx="3486">
                  <c:v>16870</c:v>
                </c:pt>
                <c:pt idx="3487">
                  <c:v>16880</c:v>
                </c:pt>
                <c:pt idx="3488">
                  <c:v>16890</c:v>
                </c:pt>
                <c:pt idx="3489">
                  <c:v>16900</c:v>
                </c:pt>
                <c:pt idx="3490">
                  <c:v>16910</c:v>
                </c:pt>
                <c:pt idx="3491">
                  <c:v>16920</c:v>
                </c:pt>
                <c:pt idx="3492">
                  <c:v>16930</c:v>
                </c:pt>
                <c:pt idx="3493">
                  <c:v>16940</c:v>
                </c:pt>
                <c:pt idx="3494">
                  <c:v>16950</c:v>
                </c:pt>
                <c:pt idx="3495">
                  <c:v>16960</c:v>
                </c:pt>
                <c:pt idx="3496">
                  <c:v>16970</c:v>
                </c:pt>
                <c:pt idx="3497">
                  <c:v>16980</c:v>
                </c:pt>
                <c:pt idx="3498">
                  <c:v>16990</c:v>
                </c:pt>
                <c:pt idx="3499">
                  <c:v>17000</c:v>
                </c:pt>
                <c:pt idx="3500">
                  <c:v>17010</c:v>
                </c:pt>
                <c:pt idx="3501">
                  <c:v>17020</c:v>
                </c:pt>
                <c:pt idx="3502">
                  <c:v>17030</c:v>
                </c:pt>
                <c:pt idx="3503">
                  <c:v>17040</c:v>
                </c:pt>
                <c:pt idx="3504">
                  <c:v>17050</c:v>
                </c:pt>
                <c:pt idx="3505">
                  <c:v>17060</c:v>
                </c:pt>
                <c:pt idx="3506">
                  <c:v>17070</c:v>
                </c:pt>
                <c:pt idx="3507">
                  <c:v>17080</c:v>
                </c:pt>
                <c:pt idx="3508">
                  <c:v>17090</c:v>
                </c:pt>
                <c:pt idx="3509">
                  <c:v>17100</c:v>
                </c:pt>
                <c:pt idx="3510">
                  <c:v>17110</c:v>
                </c:pt>
                <c:pt idx="3511">
                  <c:v>17120</c:v>
                </c:pt>
                <c:pt idx="3512">
                  <c:v>17130</c:v>
                </c:pt>
                <c:pt idx="3513">
                  <c:v>17140</c:v>
                </c:pt>
                <c:pt idx="3514">
                  <c:v>17150</c:v>
                </c:pt>
                <c:pt idx="3515">
                  <c:v>17160</c:v>
                </c:pt>
                <c:pt idx="3516">
                  <c:v>17170</c:v>
                </c:pt>
                <c:pt idx="3517">
                  <c:v>17180</c:v>
                </c:pt>
                <c:pt idx="3518">
                  <c:v>17190</c:v>
                </c:pt>
                <c:pt idx="3519">
                  <c:v>17200</c:v>
                </c:pt>
                <c:pt idx="3520">
                  <c:v>17210</c:v>
                </c:pt>
                <c:pt idx="3521">
                  <c:v>17220</c:v>
                </c:pt>
                <c:pt idx="3522">
                  <c:v>17230</c:v>
                </c:pt>
                <c:pt idx="3523">
                  <c:v>17240</c:v>
                </c:pt>
                <c:pt idx="3524">
                  <c:v>17250</c:v>
                </c:pt>
                <c:pt idx="3525">
                  <c:v>17260</c:v>
                </c:pt>
                <c:pt idx="3526">
                  <c:v>17270</c:v>
                </c:pt>
                <c:pt idx="3527">
                  <c:v>17280</c:v>
                </c:pt>
                <c:pt idx="3528">
                  <c:v>17290</c:v>
                </c:pt>
                <c:pt idx="3529">
                  <c:v>17300</c:v>
                </c:pt>
                <c:pt idx="3530">
                  <c:v>17310</c:v>
                </c:pt>
                <c:pt idx="3531">
                  <c:v>17320</c:v>
                </c:pt>
                <c:pt idx="3532">
                  <c:v>17330</c:v>
                </c:pt>
                <c:pt idx="3533">
                  <c:v>17340</c:v>
                </c:pt>
                <c:pt idx="3534">
                  <c:v>17350</c:v>
                </c:pt>
                <c:pt idx="3535">
                  <c:v>17360</c:v>
                </c:pt>
                <c:pt idx="3536">
                  <c:v>17370</c:v>
                </c:pt>
                <c:pt idx="3537">
                  <c:v>17380</c:v>
                </c:pt>
                <c:pt idx="3538">
                  <c:v>17390</c:v>
                </c:pt>
                <c:pt idx="3539">
                  <c:v>17400</c:v>
                </c:pt>
                <c:pt idx="3540">
                  <c:v>17410</c:v>
                </c:pt>
                <c:pt idx="3541">
                  <c:v>17420</c:v>
                </c:pt>
                <c:pt idx="3542">
                  <c:v>17430</c:v>
                </c:pt>
                <c:pt idx="3543">
                  <c:v>17440</c:v>
                </c:pt>
                <c:pt idx="3544">
                  <c:v>17450</c:v>
                </c:pt>
                <c:pt idx="3545">
                  <c:v>17460</c:v>
                </c:pt>
                <c:pt idx="3546">
                  <c:v>17470</c:v>
                </c:pt>
                <c:pt idx="3547">
                  <c:v>17480</c:v>
                </c:pt>
                <c:pt idx="3548">
                  <c:v>17490</c:v>
                </c:pt>
                <c:pt idx="3549">
                  <c:v>17500</c:v>
                </c:pt>
                <c:pt idx="3550">
                  <c:v>17510</c:v>
                </c:pt>
                <c:pt idx="3551">
                  <c:v>17520</c:v>
                </c:pt>
                <c:pt idx="3552">
                  <c:v>17530</c:v>
                </c:pt>
                <c:pt idx="3553">
                  <c:v>17540</c:v>
                </c:pt>
                <c:pt idx="3554">
                  <c:v>17550</c:v>
                </c:pt>
                <c:pt idx="3555">
                  <c:v>17560</c:v>
                </c:pt>
                <c:pt idx="3556">
                  <c:v>17570</c:v>
                </c:pt>
                <c:pt idx="3557">
                  <c:v>17580</c:v>
                </c:pt>
                <c:pt idx="3558">
                  <c:v>17590</c:v>
                </c:pt>
                <c:pt idx="3559">
                  <c:v>17600</c:v>
                </c:pt>
                <c:pt idx="3560">
                  <c:v>17610</c:v>
                </c:pt>
                <c:pt idx="3561">
                  <c:v>17620</c:v>
                </c:pt>
                <c:pt idx="3562">
                  <c:v>17630</c:v>
                </c:pt>
                <c:pt idx="3563">
                  <c:v>17640</c:v>
                </c:pt>
                <c:pt idx="3564">
                  <c:v>17650</c:v>
                </c:pt>
                <c:pt idx="3565">
                  <c:v>17660</c:v>
                </c:pt>
                <c:pt idx="3566">
                  <c:v>17670</c:v>
                </c:pt>
                <c:pt idx="3567">
                  <c:v>17680</c:v>
                </c:pt>
                <c:pt idx="3568">
                  <c:v>17690</c:v>
                </c:pt>
                <c:pt idx="3569">
                  <c:v>17700</c:v>
                </c:pt>
                <c:pt idx="3570">
                  <c:v>17710</c:v>
                </c:pt>
                <c:pt idx="3571">
                  <c:v>17720</c:v>
                </c:pt>
                <c:pt idx="3572">
                  <c:v>17730</c:v>
                </c:pt>
                <c:pt idx="3573">
                  <c:v>17740</c:v>
                </c:pt>
                <c:pt idx="3574">
                  <c:v>17750</c:v>
                </c:pt>
                <c:pt idx="3575">
                  <c:v>17760</c:v>
                </c:pt>
                <c:pt idx="3576">
                  <c:v>17770</c:v>
                </c:pt>
                <c:pt idx="3577">
                  <c:v>17780</c:v>
                </c:pt>
                <c:pt idx="3578">
                  <c:v>17790</c:v>
                </c:pt>
                <c:pt idx="3579">
                  <c:v>17800</c:v>
                </c:pt>
                <c:pt idx="3580">
                  <c:v>17810</c:v>
                </c:pt>
                <c:pt idx="3581">
                  <c:v>17820</c:v>
                </c:pt>
                <c:pt idx="3582">
                  <c:v>17830</c:v>
                </c:pt>
                <c:pt idx="3583">
                  <c:v>17840</c:v>
                </c:pt>
                <c:pt idx="3584">
                  <c:v>17850</c:v>
                </c:pt>
                <c:pt idx="3585">
                  <c:v>17860</c:v>
                </c:pt>
                <c:pt idx="3586">
                  <c:v>17870</c:v>
                </c:pt>
                <c:pt idx="3587">
                  <c:v>17880</c:v>
                </c:pt>
                <c:pt idx="3588">
                  <c:v>17890</c:v>
                </c:pt>
                <c:pt idx="3589">
                  <c:v>17900</c:v>
                </c:pt>
                <c:pt idx="3590">
                  <c:v>17910</c:v>
                </c:pt>
                <c:pt idx="3591">
                  <c:v>17920</c:v>
                </c:pt>
                <c:pt idx="3592">
                  <c:v>17930</c:v>
                </c:pt>
                <c:pt idx="3593">
                  <c:v>17940</c:v>
                </c:pt>
                <c:pt idx="3594">
                  <c:v>17950</c:v>
                </c:pt>
                <c:pt idx="3595">
                  <c:v>17960</c:v>
                </c:pt>
                <c:pt idx="3596">
                  <c:v>17970</c:v>
                </c:pt>
                <c:pt idx="3597">
                  <c:v>17980</c:v>
                </c:pt>
                <c:pt idx="3598">
                  <c:v>17990</c:v>
                </c:pt>
                <c:pt idx="3599">
                  <c:v>18000</c:v>
                </c:pt>
                <c:pt idx="3600">
                  <c:v>18010</c:v>
                </c:pt>
                <c:pt idx="3601">
                  <c:v>18020</c:v>
                </c:pt>
                <c:pt idx="3602">
                  <c:v>18030</c:v>
                </c:pt>
                <c:pt idx="3603">
                  <c:v>18040</c:v>
                </c:pt>
                <c:pt idx="3604">
                  <c:v>18050</c:v>
                </c:pt>
                <c:pt idx="3605">
                  <c:v>18060</c:v>
                </c:pt>
                <c:pt idx="3606">
                  <c:v>18070</c:v>
                </c:pt>
                <c:pt idx="3607">
                  <c:v>18080</c:v>
                </c:pt>
                <c:pt idx="3608">
                  <c:v>18090</c:v>
                </c:pt>
                <c:pt idx="3609">
                  <c:v>18100</c:v>
                </c:pt>
                <c:pt idx="3610">
                  <c:v>18110</c:v>
                </c:pt>
                <c:pt idx="3611">
                  <c:v>18120</c:v>
                </c:pt>
                <c:pt idx="3612">
                  <c:v>18130</c:v>
                </c:pt>
                <c:pt idx="3613">
                  <c:v>18140</c:v>
                </c:pt>
                <c:pt idx="3614">
                  <c:v>18150</c:v>
                </c:pt>
                <c:pt idx="3615">
                  <c:v>18160</c:v>
                </c:pt>
                <c:pt idx="3616">
                  <c:v>18170</c:v>
                </c:pt>
                <c:pt idx="3617">
                  <c:v>18180</c:v>
                </c:pt>
                <c:pt idx="3618">
                  <c:v>18190</c:v>
                </c:pt>
                <c:pt idx="3619">
                  <c:v>18200</c:v>
                </c:pt>
                <c:pt idx="3620">
                  <c:v>18210</c:v>
                </c:pt>
                <c:pt idx="3621">
                  <c:v>18220</c:v>
                </c:pt>
                <c:pt idx="3622">
                  <c:v>18230</c:v>
                </c:pt>
                <c:pt idx="3623">
                  <c:v>18240</c:v>
                </c:pt>
                <c:pt idx="3624">
                  <c:v>18250</c:v>
                </c:pt>
                <c:pt idx="3625">
                  <c:v>18260</c:v>
                </c:pt>
                <c:pt idx="3626">
                  <c:v>18270</c:v>
                </c:pt>
                <c:pt idx="3627">
                  <c:v>18280</c:v>
                </c:pt>
                <c:pt idx="3628">
                  <c:v>18290</c:v>
                </c:pt>
                <c:pt idx="3629">
                  <c:v>18300</c:v>
                </c:pt>
                <c:pt idx="3630">
                  <c:v>18310</c:v>
                </c:pt>
                <c:pt idx="3631">
                  <c:v>18320</c:v>
                </c:pt>
                <c:pt idx="3632">
                  <c:v>18330</c:v>
                </c:pt>
                <c:pt idx="3633">
                  <c:v>18340</c:v>
                </c:pt>
                <c:pt idx="3634">
                  <c:v>18350</c:v>
                </c:pt>
                <c:pt idx="3635">
                  <c:v>18360</c:v>
                </c:pt>
                <c:pt idx="3636">
                  <c:v>18370</c:v>
                </c:pt>
                <c:pt idx="3637">
                  <c:v>18380</c:v>
                </c:pt>
                <c:pt idx="3638">
                  <c:v>18390</c:v>
                </c:pt>
                <c:pt idx="3639">
                  <c:v>18400</c:v>
                </c:pt>
                <c:pt idx="3640">
                  <c:v>18410</c:v>
                </c:pt>
                <c:pt idx="3641">
                  <c:v>18420</c:v>
                </c:pt>
                <c:pt idx="3642">
                  <c:v>18430</c:v>
                </c:pt>
                <c:pt idx="3643">
                  <c:v>18440</c:v>
                </c:pt>
                <c:pt idx="3644">
                  <c:v>18450</c:v>
                </c:pt>
                <c:pt idx="3645">
                  <c:v>18460</c:v>
                </c:pt>
                <c:pt idx="3646">
                  <c:v>18470</c:v>
                </c:pt>
                <c:pt idx="3647">
                  <c:v>18480</c:v>
                </c:pt>
                <c:pt idx="3648">
                  <c:v>18490</c:v>
                </c:pt>
                <c:pt idx="3649">
                  <c:v>18500</c:v>
                </c:pt>
                <c:pt idx="3650">
                  <c:v>18510</c:v>
                </c:pt>
                <c:pt idx="3651">
                  <c:v>18520</c:v>
                </c:pt>
                <c:pt idx="3652">
                  <c:v>18530</c:v>
                </c:pt>
                <c:pt idx="3653">
                  <c:v>18540</c:v>
                </c:pt>
                <c:pt idx="3654">
                  <c:v>18550</c:v>
                </c:pt>
                <c:pt idx="3655">
                  <c:v>18560</c:v>
                </c:pt>
                <c:pt idx="3656">
                  <c:v>18570</c:v>
                </c:pt>
                <c:pt idx="3657">
                  <c:v>18580</c:v>
                </c:pt>
                <c:pt idx="3658">
                  <c:v>18590</c:v>
                </c:pt>
                <c:pt idx="3659">
                  <c:v>18600</c:v>
                </c:pt>
                <c:pt idx="3660">
                  <c:v>18610</c:v>
                </c:pt>
                <c:pt idx="3661">
                  <c:v>18620</c:v>
                </c:pt>
                <c:pt idx="3662">
                  <c:v>18630</c:v>
                </c:pt>
                <c:pt idx="3663">
                  <c:v>18640</c:v>
                </c:pt>
                <c:pt idx="3664">
                  <c:v>18650</c:v>
                </c:pt>
                <c:pt idx="3665">
                  <c:v>18660</c:v>
                </c:pt>
                <c:pt idx="3666">
                  <c:v>18670</c:v>
                </c:pt>
                <c:pt idx="3667">
                  <c:v>18680</c:v>
                </c:pt>
                <c:pt idx="3668">
                  <c:v>18690</c:v>
                </c:pt>
                <c:pt idx="3669">
                  <c:v>18700</c:v>
                </c:pt>
                <c:pt idx="3670">
                  <c:v>18710</c:v>
                </c:pt>
                <c:pt idx="3671">
                  <c:v>18720</c:v>
                </c:pt>
                <c:pt idx="3672">
                  <c:v>18730</c:v>
                </c:pt>
                <c:pt idx="3673">
                  <c:v>18740</c:v>
                </c:pt>
                <c:pt idx="3674">
                  <c:v>18750</c:v>
                </c:pt>
                <c:pt idx="3675">
                  <c:v>18760</c:v>
                </c:pt>
                <c:pt idx="3676">
                  <c:v>18770</c:v>
                </c:pt>
                <c:pt idx="3677">
                  <c:v>18780</c:v>
                </c:pt>
                <c:pt idx="3678">
                  <c:v>18790</c:v>
                </c:pt>
                <c:pt idx="3679">
                  <c:v>18800</c:v>
                </c:pt>
                <c:pt idx="3680">
                  <c:v>18810</c:v>
                </c:pt>
                <c:pt idx="3681">
                  <c:v>18820</c:v>
                </c:pt>
                <c:pt idx="3682">
                  <c:v>18830</c:v>
                </c:pt>
                <c:pt idx="3683">
                  <c:v>18840</c:v>
                </c:pt>
                <c:pt idx="3684">
                  <c:v>18850</c:v>
                </c:pt>
                <c:pt idx="3685">
                  <c:v>18860</c:v>
                </c:pt>
                <c:pt idx="3686">
                  <c:v>18870</c:v>
                </c:pt>
                <c:pt idx="3687">
                  <c:v>18880</c:v>
                </c:pt>
                <c:pt idx="3688">
                  <c:v>18890</c:v>
                </c:pt>
                <c:pt idx="3689">
                  <c:v>18900</c:v>
                </c:pt>
                <c:pt idx="3690">
                  <c:v>18910</c:v>
                </c:pt>
                <c:pt idx="3691">
                  <c:v>18920</c:v>
                </c:pt>
                <c:pt idx="3692">
                  <c:v>18930</c:v>
                </c:pt>
                <c:pt idx="3693">
                  <c:v>18940</c:v>
                </c:pt>
                <c:pt idx="3694">
                  <c:v>18950</c:v>
                </c:pt>
                <c:pt idx="3695">
                  <c:v>18960</c:v>
                </c:pt>
                <c:pt idx="3696">
                  <c:v>18970</c:v>
                </c:pt>
                <c:pt idx="3697">
                  <c:v>18980</c:v>
                </c:pt>
                <c:pt idx="3698">
                  <c:v>18990</c:v>
                </c:pt>
                <c:pt idx="3699">
                  <c:v>19000</c:v>
                </c:pt>
                <c:pt idx="3700">
                  <c:v>19010</c:v>
                </c:pt>
                <c:pt idx="3701">
                  <c:v>19020</c:v>
                </c:pt>
                <c:pt idx="3702">
                  <c:v>19030</c:v>
                </c:pt>
                <c:pt idx="3703">
                  <c:v>19040</c:v>
                </c:pt>
                <c:pt idx="3704">
                  <c:v>19050</c:v>
                </c:pt>
                <c:pt idx="3705">
                  <c:v>19060</c:v>
                </c:pt>
                <c:pt idx="3706">
                  <c:v>19070</c:v>
                </c:pt>
                <c:pt idx="3707">
                  <c:v>19080</c:v>
                </c:pt>
                <c:pt idx="3708">
                  <c:v>19090</c:v>
                </c:pt>
                <c:pt idx="3709">
                  <c:v>19100</c:v>
                </c:pt>
                <c:pt idx="3710">
                  <c:v>19110</c:v>
                </c:pt>
                <c:pt idx="3711">
                  <c:v>19120</c:v>
                </c:pt>
                <c:pt idx="3712">
                  <c:v>19130</c:v>
                </c:pt>
                <c:pt idx="3713">
                  <c:v>19140</c:v>
                </c:pt>
                <c:pt idx="3714">
                  <c:v>19150</c:v>
                </c:pt>
                <c:pt idx="3715">
                  <c:v>19160</c:v>
                </c:pt>
                <c:pt idx="3716">
                  <c:v>19170</c:v>
                </c:pt>
                <c:pt idx="3717">
                  <c:v>19180</c:v>
                </c:pt>
                <c:pt idx="3718">
                  <c:v>19190</c:v>
                </c:pt>
                <c:pt idx="3719">
                  <c:v>19200</c:v>
                </c:pt>
                <c:pt idx="3720">
                  <c:v>19210</c:v>
                </c:pt>
                <c:pt idx="3721">
                  <c:v>19220</c:v>
                </c:pt>
                <c:pt idx="3722">
                  <c:v>19230</c:v>
                </c:pt>
                <c:pt idx="3723">
                  <c:v>19240</c:v>
                </c:pt>
                <c:pt idx="3724">
                  <c:v>19250</c:v>
                </c:pt>
                <c:pt idx="3725">
                  <c:v>19260</c:v>
                </c:pt>
                <c:pt idx="3726">
                  <c:v>19270</c:v>
                </c:pt>
                <c:pt idx="3727">
                  <c:v>19280</c:v>
                </c:pt>
                <c:pt idx="3728">
                  <c:v>19290</c:v>
                </c:pt>
                <c:pt idx="3729">
                  <c:v>19300</c:v>
                </c:pt>
                <c:pt idx="3730">
                  <c:v>19310</c:v>
                </c:pt>
                <c:pt idx="3731">
                  <c:v>19320</c:v>
                </c:pt>
                <c:pt idx="3732">
                  <c:v>19330</c:v>
                </c:pt>
                <c:pt idx="3733">
                  <c:v>19340</c:v>
                </c:pt>
                <c:pt idx="3734">
                  <c:v>19350</c:v>
                </c:pt>
                <c:pt idx="3735">
                  <c:v>19360</c:v>
                </c:pt>
                <c:pt idx="3736">
                  <c:v>19370</c:v>
                </c:pt>
                <c:pt idx="3737">
                  <c:v>19380</c:v>
                </c:pt>
                <c:pt idx="3738">
                  <c:v>19390</c:v>
                </c:pt>
                <c:pt idx="3739">
                  <c:v>19400</c:v>
                </c:pt>
                <c:pt idx="3740">
                  <c:v>19410</c:v>
                </c:pt>
                <c:pt idx="3741">
                  <c:v>19420</c:v>
                </c:pt>
                <c:pt idx="3742">
                  <c:v>19430</c:v>
                </c:pt>
                <c:pt idx="3743">
                  <c:v>19440</c:v>
                </c:pt>
                <c:pt idx="3744">
                  <c:v>19450</c:v>
                </c:pt>
                <c:pt idx="3745">
                  <c:v>19460</c:v>
                </c:pt>
                <c:pt idx="3746">
                  <c:v>19470</c:v>
                </c:pt>
                <c:pt idx="3747">
                  <c:v>19480</c:v>
                </c:pt>
                <c:pt idx="3748">
                  <c:v>19490</c:v>
                </c:pt>
                <c:pt idx="3749">
                  <c:v>19500</c:v>
                </c:pt>
                <c:pt idx="3750">
                  <c:v>19510</c:v>
                </c:pt>
                <c:pt idx="3751">
                  <c:v>19520</c:v>
                </c:pt>
                <c:pt idx="3752">
                  <c:v>19530</c:v>
                </c:pt>
                <c:pt idx="3753">
                  <c:v>19540</c:v>
                </c:pt>
                <c:pt idx="3754">
                  <c:v>19550</c:v>
                </c:pt>
                <c:pt idx="3755">
                  <c:v>19560</c:v>
                </c:pt>
                <c:pt idx="3756">
                  <c:v>19570</c:v>
                </c:pt>
                <c:pt idx="3757">
                  <c:v>19580</c:v>
                </c:pt>
                <c:pt idx="3758">
                  <c:v>19590</c:v>
                </c:pt>
                <c:pt idx="3759">
                  <c:v>19600</c:v>
                </c:pt>
                <c:pt idx="3760">
                  <c:v>19610</c:v>
                </c:pt>
                <c:pt idx="3761">
                  <c:v>19620</c:v>
                </c:pt>
                <c:pt idx="3762">
                  <c:v>19630</c:v>
                </c:pt>
                <c:pt idx="3763">
                  <c:v>19640</c:v>
                </c:pt>
                <c:pt idx="3764">
                  <c:v>19650</c:v>
                </c:pt>
                <c:pt idx="3765">
                  <c:v>19660</c:v>
                </c:pt>
                <c:pt idx="3766">
                  <c:v>19670</c:v>
                </c:pt>
                <c:pt idx="3767">
                  <c:v>19680</c:v>
                </c:pt>
                <c:pt idx="3768">
                  <c:v>19690</c:v>
                </c:pt>
                <c:pt idx="3769">
                  <c:v>19700</c:v>
                </c:pt>
                <c:pt idx="3770">
                  <c:v>19710</c:v>
                </c:pt>
                <c:pt idx="3771">
                  <c:v>19720</c:v>
                </c:pt>
                <c:pt idx="3772">
                  <c:v>19730</c:v>
                </c:pt>
                <c:pt idx="3773">
                  <c:v>19740</c:v>
                </c:pt>
                <c:pt idx="3774">
                  <c:v>19750</c:v>
                </c:pt>
                <c:pt idx="3775">
                  <c:v>19760</c:v>
                </c:pt>
                <c:pt idx="3776">
                  <c:v>19770</c:v>
                </c:pt>
                <c:pt idx="3777">
                  <c:v>19780</c:v>
                </c:pt>
                <c:pt idx="3778">
                  <c:v>19790</c:v>
                </c:pt>
                <c:pt idx="3779">
                  <c:v>19800</c:v>
                </c:pt>
                <c:pt idx="3780">
                  <c:v>19810</c:v>
                </c:pt>
                <c:pt idx="3781">
                  <c:v>19820</c:v>
                </c:pt>
                <c:pt idx="3782">
                  <c:v>19830</c:v>
                </c:pt>
                <c:pt idx="3783">
                  <c:v>19840</c:v>
                </c:pt>
                <c:pt idx="3784">
                  <c:v>19850</c:v>
                </c:pt>
                <c:pt idx="3785">
                  <c:v>19860</c:v>
                </c:pt>
                <c:pt idx="3786">
                  <c:v>19870</c:v>
                </c:pt>
                <c:pt idx="3787">
                  <c:v>19880</c:v>
                </c:pt>
                <c:pt idx="3788">
                  <c:v>19890</c:v>
                </c:pt>
                <c:pt idx="3789">
                  <c:v>19900</c:v>
                </c:pt>
                <c:pt idx="3790">
                  <c:v>19910</c:v>
                </c:pt>
                <c:pt idx="3791">
                  <c:v>19920</c:v>
                </c:pt>
                <c:pt idx="3792">
                  <c:v>19930</c:v>
                </c:pt>
                <c:pt idx="3793">
                  <c:v>19940</c:v>
                </c:pt>
                <c:pt idx="3794">
                  <c:v>19950</c:v>
                </c:pt>
                <c:pt idx="3795">
                  <c:v>19960</c:v>
                </c:pt>
                <c:pt idx="3796">
                  <c:v>19970</c:v>
                </c:pt>
                <c:pt idx="3797">
                  <c:v>19980</c:v>
                </c:pt>
                <c:pt idx="3798">
                  <c:v>19990</c:v>
                </c:pt>
                <c:pt idx="3799">
                  <c:v>20000</c:v>
                </c:pt>
                <c:pt idx="3800">
                  <c:v>20010</c:v>
                </c:pt>
                <c:pt idx="3801">
                  <c:v>20020</c:v>
                </c:pt>
                <c:pt idx="3802">
                  <c:v>20030</c:v>
                </c:pt>
                <c:pt idx="3803">
                  <c:v>20040</c:v>
                </c:pt>
                <c:pt idx="3804">
                  <c:v>20050</c:v>
                </c:pt>
                <c:pt idx="3805">
                  <c:v>20060</c:v>
                </c:pt>
                <c:pt idx="3806">
                  <c:v>20070</c:v>
                </c:pt>
                <c:pt idx="3807">
                  <c:v>20080</c:v>
                </c:pt>
                <c:pt idx="3808">
                  <c:v>20090</c:v>
                </c:pt>
                <c:pt idx="3809">
                  <c:v>20100</c:v>
                </c:pt>
                <c:pt idx="3810">
                  <c:v>20110</c:v>
                </c:pt>
                <c:pt idx="3811">
                  <c:v>20120</c:v>
                </c:pt>
                <c:pt idx="3812">
                  <c:v>20130</c:v>
                </c:pt>
                <c:pt idx="3813">
                  <c:v>20140</c:v>
                </c:pt>
                <c:pt idx="3814">
                  <c:v>20150</c:v>
                </c:pt>
                <c:pt idx="3815">
                  <c:v>20160</c:v>
                </c:pt>
                <c:pt idx="3816">
                  <c:v>20170</c:v>
                </c:pt>
                <c:pt idx="3817">
                  <c:v>20180</c:v>
                </c:pt>
                <c:pt idx="3818">
                  <c:v>20190</c:v>
                </c:pt>
                <c:pt idx="3819">
                  <c:v>20200</c:v>
                </c:pt>
                <c:pt idx="3820">
                  <c:v>20210</c:v>
                </c:pt>
                <c:pt idx="3821">
                  <c:v>20220</c:v>
                </c:pt>
                <c:pt idx="3822">
                  <c:v>20230</c:v>
                </c:pt>
                <c:pt idx="3823">
                  <c:v>20240</c:v>
                </c:pt>
                <c:pt idx="3824">
                  <c:v>20250</c:v>
                </c:pt>
                <c:pt idx="3825">
                  <c:v>20260</c:v>
                </c:pt>
                <c:pt idx="3826">
                  <c:v>20270</c:v>
                </c:pt>
                <c:pt idx="3827">
                  <c:v>20280</c:v>
                </c:pt>
                <c:pt idx="3828">
                  <c:v>20290</c:v>
                </c:pt>
                <c:pt idx="3829">
                  <c:v>20300</c:v>
                </c:pt>
                <c:pt idx="3830">
                  <c:v>20310</c:v>
                </c:pt>
                <c:pt idx="3831">
                  <c:v>20320</c:v>
                </c:pt>
                <c:pt idx="3832">
                  <c:v>20330</c:v>
                </c:pt>
                <c:pt idx="3833">
                  <c:v>20340</c:v>
                </c:pt>
                <c:pt idx="3834">
                  <c:v>20350</c:v>
                </c:pt>
                <c:pt idx="3835">
                  <c:v>20360</c:v>
                </c:pt>
                <c:pt idx="3836">
                  <c:v>20370</c:v>
                </c:pt>
                <c:pt idx="3837">
                  <c:v>20380</c:v>
                </c:pt>
                <c:pt idx="3838">
                  <c:v>20390</c:v>
                </c:pt>
                <c:pt idx="3839">
                  <c:v>20400</c:v>
                </c:pt>
                <c:pt idx="3840">
                  <c:v>20410</c:v>
                </c:pt>
                <c:pt idx="3841">
                  <c:v>20420</c:v>
                </c:pt>
                <c:pt idx="3842">
                  <c:v>20430</c:v>
                </c:pt>
                <c:pt idx="3843">
                  <c:v>20440</c:v>
                </c:pt>
                <c:pt idx="3844">
                  <c:v>20450</c:v>
                </c:pt>
                <c:pt idx="3845">
                  <c:v>20460</c:v>
                </c:pt>
                <c:pt idx="3846">
                  <c:v>20470</c:v>
                </c:pt>
                <c:pt idx="3847">
                  <c:v>20480</c:v>
                </c:pt>
                <c:pt idx="3848">
                  <c:v>20490</c:v>
                </c:pt>
                <c:pt idx="3849">
                  <c:v>20500</c:v>
                </c:pt>
                <c:pt idx="3850">
                  <c:v>20510</c:v>
                </c:pt>
                <c:pt idx="3851">
                  <c:v>20520</c:v>
                </c:pt>
                <c:pt idx="3852">
                  <c:v>20530</c:v>
                </c:pt>
                <c:pt idx="3853">
                  <c:v>20540</c:v>
                </c:pt>
                <c:pt idx="3854">
                  <c:v>20550</c:v>
                </c:pt>
                <c:pt idx="3855">
                  <c:v>20560</c:v>
                </c:pt>
                <c:pt idx="3856">
                  <c:v>20570</c:v>
                </c:pt>
                <c:pt idx="3857">
                  <c:v>20580</c:v>
                </c:pt>
                <c:pt idx="3858">
                  <c:v>20590</c:v>
                </c:pt>
                <c:pt idx="3859">
                  <c:v>20600</c:v>
                </c:pt>
                <c:pt idx="3860">
                  <c:v>20610</c:v>
                </c:pt>
                <c:pt idx="3861">
                  <c:v>20620</c:v>
                </c:pt>
                <c:pt idx="3862">
                  <c:v>20630</c:v>
                </c:pt>
                <c:pt idx="3863">
                  <c:v>20640</c:v>
                </c:pt>
                <c:pt idx="3864">
                  <c:v>20650</c:v>
                </c:pt>
                <c:pt idx="3865">
                  <c:v>20660</c:v>
                </c:pt>
                <c:pt idx="3866">
                  <c:v>20670</c:v>
                </c:pt>
                <c:pt idx="3867">
                  <c:v>20680</c:v>
                </c:pt>
                <c:pt idx="3868">
                  <c:v>20690</c:v>
                </c:pt>
                <c:pt idx="3869">
                  <c:v>20700</c:v>
                </c:pt>
                <c:pt idx="3870">
                  <c:v>20710</c:v>
                </c:pt>
                <c:pt idx="3871">
                  <c:v>20720</c:v>
                </c:pt>
                <c:pt idx="3872">
                  <c:v>20730</c:v>
                </c:pt>
                <c:pt idx="3873">
                  <c:v>20740</c:v>
                </c:pt>
                <c:pt idx="3874">
                  <c:v>20750</c:v>
                </c:pt>
                <c:pt idx="3875">
                  <c:v>20760</c:v>
                </c:pt>
                <c:pt idx="3876">
                  <c:v>20770</c:v>
                </c:pt>
                <c:pt idx="3877">
                  <c:v>20780</c:v>
                </c:pt>
                <c:pt idx="3878">
                  <c:v>20790</c:v>
                </c:pt>
                <c:pt idx="3879">
                  <c:v>20800</c:v>
                </c:pt>
                <c:pt idx="3880">
                  <c:v>20810</c:v>
                </c:pt>
                <c:pt idx="3881">
                  <c:v>20820</c:v>
                </c:pt>
                <c:pt idx="3882">
                  <c:v>20830</c:v>
                </c:pt>
                <c:pt idx="3883">
                  <c:v>20840</c:v>
                </c:pt>
                <c:pt idx="3884">
                  <c:v>20850</c:v>
                </c:pt>
                <c:pt idx="3885">
                  <c:v>20860</c:v>
                </c:pt>
                <c:pt idx="3886">
                  <c:v>20870</c:v>
                </c:pt>
                <c:pt idx="3887">
                  <c:v>20880</c:v>
                </c:pt>
                <c:pt idx="3888">
                  <c:v>20890</c:v>
                </c:pt>
                <c:pt idx="3889">
                  <c:v>20900</c:v>
                </c:pt>
                <c:pt idx="3890">
                  <c:v>20910</c:v>
                </c:pt>
                <c:pt idx="3891">
                  <c:v>20920</c:v>
                </c:pt>
                <c:pt idx="3892">
                  <c:v>20930</c:v>
                </c:pt>
                <c:pt idx="3893">
                  <c:v>20940</c:v>
                </c:pt>
                <c:pt idx="3894">
                  <c:v>20950</c:v>
                </c:pt>
                <c:pt idx="3895">
                  <c:v>20960</c:v>
                </c:pt>
                <c:pt idx="3896">
                  <c:v>20970</c:v>
                </c:pt>
                <c:pt idx="3897">
                  <c:v>20980</c:v>
                </c:pt>
                <c:pt idx="3898">
                  <c:v>20990</c:v>
                </c:pt>
                <c:pt idx="3899">
                  <c:v>21000</c:v>
                </c:pt>
                <c:pt idx="3900">
                  <c:v>21010</c:v>
                </c:pt>
                <c:pt idx="3901">
                  <c:v>21020</c:v>
                </c:pt>
                <c:pt idx="3902">
                  <c:v>21030</c:v>
                </c:pt>
                <c:pt idx="3903">
                  <c:v>21040</c:v>
                </c:pt>
                <c:pt idx="3904">
                  <c:v>21050</c:v>
                </c:pt>
                <c:pt idx="3905">
                  <c:v>21060</c:v>
                </c:pt>
                <c:pt idx="3906">
                  <c:v>21070</c:v>
                </c:pt>
                <c:pt idx="3907">
                  <c:v>21080</c:v>
                </c:pt>
                <c:pt idx="3908">
                  <c:v>21090</c:v>
                </c:pt>
                <c:pt idx="3909">
                  <c:v>21100</c:v>
                </c:pt>
                <c:pt idx="3910">
                  <c:v>21110</c:v>
                </c:pt>
                <c:pt idx="3911">
                  <c:v>21120</c:v>
                </c:pt>
                <c:pt idx="3912">
                  <c:v>21130</c:v>
                </c:pt>
                <c:pt idx="3913">
                  <c:v>21140</c:v>
                </c:pt>
                <c:pt idx="3914">
                  <c:v>21150</c:v>
                </c:pt>
                <c:pt idx="3915">
                  <c:v>21160</c:v>
                </c:pt>
                <c:pt idx="3916">
                  <c:v>21170</c:v>
                </c:pt>
                <c:pt idx="3917">
                  <c:v>21180</c:v>
                </c:pt>
                <c:pt idx="3918">
                  <c:v>21190</c:v>
                </c:pt>
                <c:pt idx="3919">
                  <c:v>21200</c:v>
                </c:pt>
                <c:pt idx="3920">
                  <c:v>21210</c:v>
                </c:pt>
                <c:pt idx="3921">
                  <c:v>21220</c:v>
                </c:pt>
                <c:pt idx="3922">
                  <c:v>21230</c:v>
                </c:pt>
                <c:pt idx="3923">
                  <c:v>21240</c:v>
                </c:pt>
                <c:pt idx="3924">
                  <c:v>21250</c:v>
                </c:pt>
                <c:pt idx="3925">
                  <c:v>21260</c:v>
                </c:pt>
                <c:pt idx="3926">
                  <c:v>21270</c:v>
                </c:pt>
                <c:pt idx="3927">
                  <c:v>21280</c:v>
                </c:pt>
                <c:pt idx="3928">
                  <c:v>21290</c:v>
                </c:pt>
                <c:pt idx="3929">
                  <c:v>21300</c:v>
                </c:pt>
                <c:pt idx="3930">
                  <c:v>21310</c:v>
                </c:pt>
                <c:pt idx="3931">
                  <c:v>21320</c:v>
                </c:pt>
                <c:pt idx="3932">
                  <c:v>21330</c:v>
                </c:pt>
                <c:pt idx="3933">
                  <c:v>21340</c:v>
                </c:pt>
                <c:pt idx="3934">
                  <c:v>21350</c:v>
                </c:pt>
                <c:pt idx="3935">
                  <c:v>21360</c:v>
                </c:pt>
                <c:pt idx="3936">
                  <c:v>21370</c:v>
                </c:pt>
                <c:pt idx="3937">
                  <c:v>21380</c:v>
                </c:pt>
                <c:pt idx="3938">
                  <c:v>21390</c:v>
                </c:pt>
                <c:pt idx="3939">
                  <c:v>21400</c:v>
                </c:pt>
                <c:pt idx="3940">
                  <c:v>21410</c:v>
                </c:pt>
                <c:pt idx="3941">
                  <c:v>21420</c:v>
                </c:pt>
                <c:pt idx="3942">
                  <c:v>21430</c:v>
                </c:pt>
                <c:pt idx="3943">
                  <c:v>21440</c:v>
                </c:pt>
                <c:pt idx="3944">
                  <c:v>21450</c:v>
                </c:pt>
                <c:pt idx="3945">
                  <c:v>21460</c:v>
                </c:pt>
                <c:pt idx="3946">
                  <c:v>21470</c:v>
                </c:pt>
                <c:pt idx="3947">
                  <c:v>21480</c:v>
                </c:pt>
                <c:pt idx="3948">
                  <c:v>21490</c:v>
                </c:pt>
                <c:pt idx="3949">
                  <c:v>21500</c:v>
                </c:pt>
                <c:pt idx="3950">
                  <c:v>21510</c:v>
                </c:pt>
                <c:pt idx="3951">
                  <c:v>21520</c:v>
                </c:pt>
                <c:pt idx="3952">
                  <c:v>21530</c:v>
                </c:pt>
                <c:pt idx="3953">
                  <c:v>21540</c:v>
                </c:pt>
                <c:pt idx="3954">
                  <c:v>21550</c:v>
                </c:pt>
                <c:pt idx="3955">
                  <c:v>21560</c:v>
                </c:pt>
                <c:pt idx="3956">
                  <c:v>21570</c:v>
                </c:pt>
                <c:pt idx="3957">
                  <c:v>21580</c:v>
                </c:pt>
                <c:pt idx="3958">
                  <c:v>21590</c:v>
                </c:pt>
                <c:pt idx="3959">
                  <c:v>21600</c:v>
                </c:pt>
                <c:pt idx="3960">
                  <c:v>21610</c:v>
                </c:pt>
                <c:pt idx="3961">
                  <c:v>21620</c:v>
                </c:pt>
                <c:pt idx="3962">
                  <c:v>21630</c:v>
                </c:pt>
                <c:pt idx="3963">
                  <c:v>21640</c:v>
                </c:pt>
                <c:pt idx="3964">
                  <c:v>21650</c:v>
                </c:pt>
                <c:pt idx="3965">
                  <c:v>21660</c:v>
                </c:pt>
                <c:pt idx="3966">
                  <c:v>21670</c:v>
                </c:pt>
                <c:pt idx="3967">
                  <c:v>21680</c:v>
                </c:pt>
                <c:pt idx="3968">
                  <c:v>21690</c:v>
                </c:pt>
                <c:pt idx="3969">
                  <c:v>21700</c:v>
                </c:pt>
                <c:pt idx="3970">
                  <c:v>21710</c:v>
                </c:pt>
                <c:pt idx="3971">
                  <c:v>21720</c:v>
                </c:pt>
                <c:pt idx="3972">
                  <c:v>21730</c:v>
                </c:pt>
                <c:pt idx="3973">
                  <c:v>21740</c:v>
                </c:pt>
                <c:pt idx="3974">
                  <c:v>21750</c:v>
                </c:pt>
                <c:pt idx="3975">
                  <c:v>21760</c:v>
                </c:pt>
                <c:pt idx="3976">
                  <c:v>21770</c:v>
                </c:pt>
                <c:pt idx="3977">
                  <c:v>21780</c:v>
                </c:pt>
                <c:pt idx="3978">
                  <c:v>21790</c:v>
                </c:pt>
                <c:pt idx="3979">
                  <c:v>21800</c:v>
                </c:pt>
                <c:pt idx="3980">
                  <c:v>21810</c:v>
                </c:pt>
                <c:pt idx="3981">
                  <c:v>21820</c:v>
                </c:pt>
                <c:pt idx="3982">
                  <c:v>21830</c:v>
                </c:pt>
                <c:pt idx="3983">
                  <c:v>21840</c:v>
                </c:pt>
                <c:pt idx="3984">
                  <c:v>21850</c:v>
                </c:pt>
                <c:pt idx="3985">
                  <c:v>21860</c:v>
                </c:pt>
                <c:pt idx="3986">
                  <c:v>21870</c:v>
                </c:pt>
                <c:pt idx="3987">
                  <c:v>21880</c:v>
                </c:pt>
                <c:pt idx="3988">
                  <c:v>21890</c:v>
                </c:pt>
                <c:pt idx="3989">
                  <c:v>21900</c:v>
                </c:pt>
                <c:pt idx="3990">
                  <c:v>21910</c:v>
                </c:pt>
                <c:pt idx="3991">
                  <c:v>21920</c:v>
                </c:pt>
                <c:pt idx="3992">
                  <c:v>21930</c:v>
                </c:pt>
                <c:pt idx="3993">
                  <c:v>21940</c:v>
                </c:pt>
                <c:pt idx="3994">
                  <c:v>21950</c:v>
                </c:pt>
                <c:pt idx="3995">
                  <c:v>21960</c:v>
                </c:pt>
                <c:pt idx="3996">
                  <c:v>21970</c:v>
                </c:pt>
                <c:pt idx="3997">
                  <c:v>21980</c:v>
                </c:pt>
                <c:pt idx="3998">
                  <c:v>21990</c:v>
                </c:pt>
                <c:pt idx="3999">
                  <c:v>22000</c:v>
                </c:pt>
                <c:pt idx="4000">
                  <c:v>22010</c:v>
                </c:pt>
                <c:pt idx="4001">
                  <c:v>22020</c:v>
                </c:pt>
                <c:pt idx="4002">
                  <c:v>22030</c:v>
                </c:pt>
                <c:pt idx="4003">
                  <c:v>22040</c:v>
                </c:pt>
                <c:pt idx="4004">
                  <c:v>22050</c:v>
                </c:pt>
                <c:pt idx="4005">
                  <c:v>22060</c:v>
                </c:pt>
                <c:pt idx="4006">
                  <c:v>22070</c:v>
                </c:pt>
                <c:pt idx="4007">
                  <c:v>22080</c:v>
                </c:pt>
                <c:pt idx="4008">
                  <c:v>22090</c:v>
                </c:pt>
                <c:pt idx="4009">
                  <c:v>22100</c:v>
                </c:pt>
                <c:pt idx="4010">
                  <c:v>22110</c:v>
                </c:pt>
                <c:pt idx="4011">
                  <c:v>22120</c:v>
                </c:pt>
                <c:pt idx="4012">
                  <c:v>22130</c:v>
                </c:pt>
                <c:pt idx="4013">
                  <c:v>22140</c:v>
                </c:pt>
                <c:pt idx="4014">
                  <c:v>22150</c:v>
                </c:pt>
                <c:pt idx="4015">
                  <c:v>22160</c:v>
                </c:pt>
                <c:pt idx="4016">
                  <c:v>22170</c:v>
                </c:pt>
                <c:pt idx="4017">
                  <c:v>22180</c:v>
                </c:pt>
                <c:pt idx="4018">
                  <c:v>22190</c:v>
                </c:pt>
                <c:pt idx="4019">
                  <c:v>22200</c:v>
                </c:pt>
                <c:pt idx="4020">
                  <c:v>22210</c:v>
                </c:pt>
                <c:pt idx="4021">
                  <c:v>22220</c:v>
                </c:pt>
                <c:pt idx="4022">
                  <c:v>22230</c:v>
                </c:pt>
                <c:pt idx="4023">
                  <c:v>22240</c:v>
                </c:pt>
                <c:pt idx="4024">
                  <c:v>22250</c:v>
                </c:pt>
                <c:pt idx="4025">
                  <c:v>22260</c:v>
                </c:pt>
                <c:pt idx="4026">
                  <c:v>22270</c:v>
                </c:pt>
                <c:pt idx="4027">
                  <c:v>22280</c:v>
                </c:pt>
                <c:pt idx="4028">
                  <c:v>22290</c:v>
                </c:pt>
                <c:pt idx="4029">
                  <c:v>22300</c:v>
                </c:pt>
                <c:pt idx="4030">
                  <c:v>22310</c:v>
                </c:pt>
                <c:pt idx="4031">
                  <c:v>22320</c:v>
                </c:pt>
                <c:pt idx="4032">
                  <c:v>22330</c:v>
                </c:pt>
                <c:pt idx="4033">
                  <c:v>22340</c:v>
                </c:pt>
                <c:pt idx="4034">
                  <c:v>22350</c:v>
                </c:pt>
                <c:pt idx="4035">
                  <c:v>22360</c:v>
                </c:pt>
                <c:pt idx="4036">
                  <c:v>22370</c:v>
                </c:pt>
                <c:pt idx="4037">
                  <c:v>22380</c:v>
                </c:pt>
                <c:pt idx="4038">
                  <c:v>22390</c:v>
                </c:pt>
                <c:pt idx="4039">
                  <c:v>22400</c:v>
                </c:pt>
                <c:pt idx="4040">
                  <c:v>22410</c:v>
                </c:pt>
                <c:pt idx="4041">
                  <c:v>22420</c:v>
                </c:pt>
                <c:pt idx="4042">
                  <c:v>22430</c:v>
                </c:pt>
                <c:pt idx="4043">
                  <c:v>22440</c:v>
                </c:pt>
                <c:pt idx="4044">
                  <c:v>22450</c:v>
                </c:pt>
                <c:pt idx="4045">
                  <c:v>22460</c:v>
                </c:pt>
                <c:pt idx="4046">
                  <c:v>22470</c:v>
                </c:pt>
                <c:pt idx="4047">
                  <c:v>22480</c:v>
                </c:pt>
                <c:pt idx="4048">
                  <c:v>22490</c:v>
                </c:pt>
                <c:pt idx="4049">
                  <c:v>22500</c:v>
                </c:pt>
                <c:pt idx="4050">
                  <c:v>22510</c:v>
                </c:pt>
                <c:pt idx="4051">
                  <c:v>22520</c:v>
                </c:pt>
                <c:pt idx="4052">
                  <c:v>22530</c:v>
                </c:pt>
                <c:pt idx="4053">
                  <c:v>22540</c:v>
                </c:pt>
                <c:pt idx="4054">
                  <c:v>22550</c:v>
                </c:pt>
                <c:pt idx="4055">
                  <c:v>22560</c:v>
                </c:pt>
                <c:pt idx="4056">
                  <c:v>22570</c:v>
                </c:pt>
                <c:pt idx="4057">
                  <c:v>22580</c:v>
                </c:pt>
                <c:pt idx="4058">
                  <c:v>22590</c:v>
                </c:pt>
                <c:pt idx="4059">
                  <c:v>22600</c:v>
                </c:pt>
                <c:pt idx="4060">
                  <c:v>22610</c:v>
                </c:pt>
                <c:pt idx="4061">
                  <c:v>22620</c:v>
                </c:pt>
                <c:pt idx="4062">
                  <c:v>22630</c:v>
                </c:pt>
                <c:pt idx="4063">
                  <c:v>22640</c:v>
                </c:pt>
                <c:pt idx="4064">
                  <c:v>22650</c:v>
                </c:pt>
                <c:pt idx="4065">
                  <c:v>22660</c:v>
                </c:pt>
                <c:pt idx="4066">
                  <c:v>22670</c:v>
                </c:pt>
                <c:pt idx="4067">
                  <c:v>22680</c:v>
                </c:pt>
                <c:pt idx="4068">
                  <c:v>22690</c:v>
                </c:pt>
                <c:pt idx="4069">
                  <c:v>22700</c:v>
                </c:pt>
                <c:pt idx="4070">
                  <c:v>22710</c:v>
                </c:pt>
                <c:pt idx="4071">
                  <c:v>22720</c:v>
                </c:pt>
                <c:pt idx="4072">
                  <c:v>22730</c:v>
                </c:pt>
                <c:pt idx="4073">
                  <c:v>22740</c:v>
                </c:pt>
                <c:pt idx="4074">
                  <c:v>22750</c:v>
                </c:pt>
                <c:pt idx="4075">
                  <c:v>22760</c:v>
                </c:pt>
                <c:pt idx="4076">
                  <c:v>22770</c:v>
                </c:pt>
                <c:pt idx="4077">
                  <c:v>22780</c:v>
                </c:pt>
                <c:pt idx="4078">
                  <c:v>22790</c:v>
                </c:pt>
                <c:pt idx="4079">
                  <c:v>22800</c:v>
                </c:pt>
                <c:pt idx="4080">
                  <c:v>22810</c:v>
                </c:pt>
                <c:pt idx="4081">
                  <c:v>22820</c:v>
                </c:pt>
                <c:pt idx="4082">
                  <c:v>22830</c:v>
                </c:pt>
                <c:pt idx="4083">
                  <c:v>22840</c:v>
                </c:pt>
                <c:pt idx="4084">
                  <c:v>22850</c:v>
                </c:pt>
                <c:pt idx="4085">
                  <c:v>22860</c:v>
                </c:pt>
                <c:pt idx="4086">
                  <c:v>22870</c:v>
                </c:pt>
                <c:pt idx="4087">
                  <c:v>22880</c:v>
                </c:pt>
                <c:pt idx="4088">
                  <c:v>22890</c:v>
                </c:pt>
                <c:pt idx="4089">
                  <c:v>22900</c:v>
                </c:pt>
                <c:pt idx="4090">
                  <c:v>22910</c:v>
                </c:pt>
                <c:pt idx="4091">
                  <c:v>22920</c:v>
                </c:pt>
                <c:pt idx="4092">
                  <c:v>22930</c:v>
                </c:pt>
                <c:pt idx="4093">
                  <c:v>22940</c:v>
                </c:pt>
                <c:pt idx="4094">
                  <c:v>22950</c:v>
                </c:pt>
                <c:pt idx="4095">
                  <c:v>22960</c:v>
                </c:pt>
                <c:pt idx="4096">
                  <c:v>22970</c:v>
                </c:pt>
                <c:pt idx="4097">
                  <c:v>22980</c:v>
                </c:pt>
                <c:pt idx="4098">
                  <c:v>22990</c:v>
                </c:pt>
                <c:pt idx="4099">
                  <c:v>23000</c:v>
                </c:pt>
                <c:pt idx="4100">
                  <c:v>23010</c:v>
                </c:pt>
                <c:pt idx="4101">
                  <c:v>23020</c:v>
                </c:pt>
                <c:pt idx="4102">
                  <c:v>23030</c:v>
                </c:pt>
                <c:pt idx="4103">
                  <c:v>23040</c:v>
                </c:pt>
                <c:pt idx="4104">
                  <c:v>23050</c:v>
                </c:pt>
                <c:pt idx="4105">
                  <c:v>23060</c:v>
                </c:pt>
                <c:pt idx="4106">
                  <c:v>23070</c:v>
                </c:pt>
                <c:pt idx="4107">
                  <c:v>23080</c:v>
                </c:pt>
                <c:pt idx="4108">
                  <c:v>23090</c:v>
                </c:pt>
                <c:pt idx="4109">
                  <c:v>23100</c:v>
                </c:pt>
                <c:pt idx="4110">
                  <c:v>23110</c:v>
                </c:pt>
                <c:pt idx="4111">
                  <c:v>23120</c:v>
                </c:pt>
                <c:pt idx="4112">
                  <c:v>23130</c:v>
                </c:pt>
                <c:pt idx="4113">
                  <c:v>23140</c:v>
                </c:pt>
                <c:pt idx="4114">
                  <c:v>23150</c:v>
                </c:pt>
                <c:pt idx="4115">
                  <c:v>23160</c:v>
                </c:pt>
                <c:pt idx="4116">
                  <c:v>23170</c:v>
                </c:pt>
                <c:pt idx="4117">
                  <c:v>23180</c:v>
                </c:pt>
                <c:pt idx="4118">
                  <c:v>23190</c:v>
                </c:pt>
                <c:pt idx="4119">
                  <c:v>23200</c:v>
                </c:pt>
                <c:pt idx="4120">
                  <c:v>23210</c:v>
                </c:pt>
                <c:pt idx="4121">
                  <c:v>23220</c:v>
                </c:pt>
                <c:pt idx="4122">
                  <c:v>23230</c:v>
                </c:pt>
                <c:pt idx="4123">
                  <c:v>23240</c:v>
                </c:pt>
                <c:pt idx="4124">
                  <c:v>23250</c:v>
                </c:pt>
                <c:pt idx="4125">
                  <c:v>23260</c:v>
                </c:pt>
                <c:pt idx="4126">
                  <c:v>23270</c:v>
                </c:pt>
                <c:pt idx="4127">
                  <c:v>23280</c:v>
                </c:pt>
                <c:pt idx="4128">
                  <c:v>23290</c:v>
                </c:pt>
                <c:pt idx="4129">
                  <c:v>23300</c:v>
                </c:pt>
                <c:pt idx="4130">
                  <c:v>23310</c:v>
                </c:pt>
                <c:pt idx="4131">
                  <c:v>23320</c:v>
                </c:pt>
                <c:pt idx="4132">
                  <c:v>23330</c:v>
                </c:pt>
                <c:pt idx="4133">
                  <c:v>23340</c:v>
                </c:pt>
                <c:pt idx="4134">
                  <c:v>23350</c:v>
                </c:pt>
                <c:pt idx="4135">
                  <c:v>23360</c:v>
                </c:pt>
                <c:pt idx="4136">
                  <c:v>23370</c:v>
                </c:pt>
                <c:pt idx="4137">
                  <c:v>23380</c:v>
                </c:pt>
                <c:pt idx="4138">
                  <c:v>23390</c:v>
                </c:pt>
                <c:pt idx="4139">
                  <c:v>23400</c:v>
                </c:pt>
                <c:pt idx="4140">
                  <c:v>23410</c:v>
                </c:pt>
                <c:pt idx="4141">
                  <c:v>23420</c:v>
                </c:pt>
                <c:pt idx="4142">
                  <c:v>23430</c:v>
                </c:pt>
                <c:pt idx="4143">
                  <c:v>23440</c:v>
                </c:pt>
                <c:pt idx="4144">
                  <c:v>23450</c:v>
                </c:pt>
                <c:pt idx="4145">
                  <c:v>23460</c:v>
                </c:pt>
                <c:pt idx="4146">
                  <c:v>23470</c:v>
                </c:pt>
                <c:pt idx="4147">
                  <c:v>23480</c:v>
                </c:pt>
                <c:pt idx="4148">
                  <c:v>23490</c:v>
                </c:pt>
                <c:pt idx="4149">
                  <c:v>23500</c:v>
                </c:pt>
                <c:pt idx="4150">
                  <c:v>23510</c:v>
                </c:pt>
                <c:pt idx="4151">
                  <c:v>23520</c:v>
                </c:pt>
                <c:pt idx="4152">
                  <c:v>23530</c:v>
                </c:pt>
                <c:pt idx="4153">
                  <c:v>23540</c:v>
                </c:pt>
                <c:pt idx="4154">
                  <c:v>23550</c:v>
                </c:pt>
                <c:pt idx="4155">
                  <c:v>23560</c:v>
                </c:pt>
                <c:pt idx="4156">
                  <c:v>23570</c:v>
                </c:pt>
                <c:pt idx="4157">
                  <c:v>23580</c:v>
                </c:pt>
                <c:pt idx="4158">
                  <c:v>23590</c:v>
                </c:pt>
                <c:pt idx="4159">
                  <c:v>23600</c:v>
                </c:pt>
                <c:pt idx="4160">
                  <c:v>23610</c:v>
                </c:pt>
                <c:pt idx="4161">
                  <c:v>23620</c:v>
                </c:pt>
                <c:pt idx="4162">
                  <c:v>23630</c:v>
                </c:pt>
                <c:pt idx="4163">
                  <c:v>23640</c:v>
                </c:pt>
                <c:pt idx="4164">
                  <c:v>23650</c:v>
                </c:pt>
                <c:pt idx="4165">
                  <c:v>23660</c:v>
                </c:pt>
                <c:pt idx="4166">
                  <c:v>23670</c:v>
                </c:pt>
                <c:pt idx="4167">
                  <c:v>23680</c:v>
                </c:pt>
                <c:pt idx="4168">
                  <c:v>23690</c:v>
                </c:pt>
                <c:pt idx="4169">
                  <c:v>23700</c:v>
                </c:pt>
                <c:pt idx="4170">
                  <c:v>23710</c:v>
                </c:pt>
                <c:pt idx="4171">
                  <c:v>23720</c:v>
                </c:pt>
                <c:pt idx="4172">
                  <c:v>23730</c:v>
                </c:pt>
                <c:pt idx="4173">
                  <c:v>23740</c:v>
                </c:pt>
                <c:pt idx="4174">
                  <c:v>23750</c:v>
                </c:pt>
                <c:pt idx="4175">
                  <c:v>23760</c:v>
                </c:pt>
                <c:pt idx="4176">
                  <c:v>23770</c:v>
                </c:pt>
                <c:pt idx="4177">
                  <c:v>23780</c:v>
                </c:pt>
                <c:pt idx="4178">
                  <c:v>23790</c:v>
                </c:pt>
                <c:pt idx="4179">
                  <c:v>23800</c:v>
                </c:pt>
                <c:pt idx="4180">
                  <c:v>23810</c:v>
                </c:pt>
                <c:pt idx="4181">
                  <c:v>23820</c:v>
                </c:pt>
                <c:pt idx="4182">
                  <c:v>23830</c:v>
                </c:pt>
                <c:pt idx="4183">
                  <c:v>23840</c:v>
                </c:pt>
                <c:pt idx="4184">
                  <c:v>23850</c:v>
                </c:pt>
                <c:pt idx="4185">
                  <c:v>23860</c:v>
                </c:pt>
                <c:pt idx="4186">
                  <c:v>23870</c:v>
                </c:pt>
                <c:pt idx="4187">
                  <c:v>23880</c:v>
                </c:pt>
                <c:pt idx="4188">
                  <c:v>23890</c:v>
                </c:pt>
                <c:pt idx="4189">
                  <c:v>23900</c:v>
                </c:pt>
                <c:pt idx="4190">
                  <c:v>23910</c:v>
                </c:pt>
                <c:pt idx="4191">
                  <c:v>23920</c:v>
                </c:pt>
                <c:pt idx="4192">
                  <c:v>23930</c:v>
                </c:pt>
                <c:pt idx="4193">
                  <c:v>23940</c:v>
                </c:pt>
                <c:pt idx="4194">
                  <c:v>23950</c:v>
                </c:pt>
                <c:pt idx="4195">
                  <c:v>23960</c:v>
                </c:pt>
                <c:pt idx="4196">
                  <c:v>23970</c:v>
                </c:pt>
                <c:pt idx="4197">
                  <c:v>23980</c:v>
                </c:pt>
                <c:pt idx="4198">
                  <c:v>23990</c:v>
                </c:pt>
                <c:pt idx="4199">
                  <c:v>24000</c:v>
                </c:pt>
                <c:pt idx="4200">
                  <c:v>24010</c:v>
                </c:pt>
                <c:pt idx="4201">
                  <c:v>24020</c:v>
                </c:pt>
                <c:pt idx="4202">
                  <c:v>24030</c:v>
                </c:pt>
                <c:pt idx="4203">
                  <c:v>24040</c:v>
                </c:pt>
                <c:pt idx="4204">
                  <c:v>24050</c:v>
                </c:pt>
                <c:pt idx="4205">
                  <c:v>24060</c:v>
                </c:pt>
                <c:pt idx="4206">
                  <c:v>24070</c:v>
                </c:pt>
                <c:pt idx="4207">
                  <c:v>24080</c:v>
                </c:pt>
                <c:pt idx="4208">
                  <c:v>24090</c:v>
                </c:pt>
                <c:pt idx="4209">
                  <c:v>24100</c:v>
                </c:pt>
                <c:pt idx="4210">
                  <c:v>24110</c:v>
                </c:pt>
                <c:pt idx="4211">
                  <c:v>24120</c:v>
                </c:pt>
                <c:pt idx="4212">
                  <c:v>24130</c:v>
                </c:pt>
                <c:pt idx="4213">
                  <c:v>24140</c:v>
                </c:pt>
                <c:pt idx="4214">
                  <c:v>24150</c:v>
                </c:pt>
                <c:pt idx="4215">
                  <c:v>24160</c:v>
                </c:pt>
                <c:pt idx="4216">
                  <c:v>24170</c:v>
                </c:pt>
                <c:pt idx="4217">
                  <c:v>24180</c:v>
                </c:pt>
                <c:pt idx="4218">
                  <c:v>24190</c:v>
                </c:pt>
                <c:pt idx="4219">
                  <c:v>24200</c:v>
                </c:pt>
                <c:pt idx="4220">
                  <c:v>24210</c:v>
                </c:pt>
                <c:pt idx="4221">
                  <c:v>24220</c:v>
                </c:pt>
                <c:pt idx="4222">
                  <c:v>24230</c:v>
                </c:pt>
                <c:pt idx="4223">
                  <c:v>24240</c:v>
                </c:pt>
                <c:pt idx="4224">
                  <c:v>24250</c:v>
                </c:pt>
                <c:pt idx="4225">
                  <c:v>24260</c:v>
                </c:pt>
                <c:pt idx="4226">
                  <c:v>24270</c:v>
                </c:pt>
                <c:pt idx="4227">
                  <c:v>24280</c:v>
                </c:pt>
                <c:pt idx="4228">
                  <c:v>24290</c:v>
                </c:pt>
                <c:pt idx="4229">
                  <c:v>24300</c:v>
                </c:pt>
                <c:pt idx="4230">
                  <c:v>24310</c:v>
                </c:pt>
                <c:pt idx="4231">
                  <c:v>24320</c:v>
                </c:pt>
                <c:pt idx="4232">
                  <c:v>24330</c:v>
                </c:pt>
                <c:pt idx="4233">
                  <c:v>24340</c:v>
                </c:pt>
                <c:pt idx="4234">
                  <c:v>24350</c:v>
                </c:pt>
                <c:pt idx="4235">
                  <c:v>24360</c:v>
                </c:pt>
                <c:pt idx="4236">
                  <c:v>24370</c:v>
                </c:pt>
                <c:pt idx="4237">
                  <c:v>24380</c:v>
                </c:pt>
                <c:pt idx="4238">
                  <c:v>24390</c:v>
                </c:pt>
                <c:pt idx="4239">
                  <c:v>24400</c:v>
                </c:pt>
                <c:pt idx="4240">
                  <c:v>24410</c:v>
                </c:pt>
                <c:pt idx="4241">
                  <c:v>24420</c:v>
                </c:pt>
                <c:pt idx="4242">
                  <c:v>24430</c:v>
                </c:pt>
                <c:pt idx="4243">
                  <c:v>24440</c:v>
                </c:pt>
                <c:pt idx="4244">
                  <c:v>24450</c:v>
                </c:pt>
                <c:pt idx="4245">
                  <c:v>24460</c:v>
                </c:pt>
                <c:pt idx="4246">
                  <c:v>24470</c:v>
                </c:pt>
                <c:pt idx="4247">
                  <c:v>24480</c:v>
                </c:pt>
                <c:pt idx="4248">
                  <c:v>24490</c:v>
                </c:pt>
                <c:pt idx="4249">
                  <c:v>24500</c:v>
                </c:pt>
                <c:pt idx="4250">
                  <c:v>24510</c:v>
                </c:pt>
                <c:pt idx="4251">
                  <c:v>24520</c:v>
                </c:pt>
                <c:pt idx="4252">
                  <c:v>24530</c:v>
                </c:pt>
                <c:pt idx="4253">
                  <c:v>24540</c:v>
                </c:pt>
                <c:pt idx="4254">
                  <c:v>24550</c:v>
                </c:pt>
                <c:pt idx="4255">
                  <c:v>24560</c:v>
                </c:pt>
                <c:pt idx="4256">
                  <c:v>24570</c:v>
                </c:pt>
                <c:pt idx="4257">
                  <c:v>24580</c:v>
                </c:pt>
                <c:pt idx="4258">
                  <c:v>24590</c:v>
                </c:pt>
                <c:pt idx="4259">
                  <c:v>24600</c:v>
                </c:pt>
                <c:pt idx="4260">
                  <c:v>24610</c:v>
                </c:pt>
                <c:pt idx="4261">
                  <c:v>24620</c:v>
                </c:pt>
                <c:pt idx="4262">
                  <c:v>24630</c:v>
                </c:pt>
                <c:pt idx="4263">
                  <c:v>24640</c:v>
                </c:pt>
                <c:pt idx="4264">
                  <c:v>24650</c:v>
                </c:pt>
                <c:pt idx="4265">
                  <c:v>24660</c:v>
                </c:pt>
                <c:pt idx="4266">
                  <c:v>24670</c:v>
                </c:pt>
                <c:pt idx="4267">
                  <c:v>24680</c:v>
                </c:pt>
                <c:pt idx="4268">
                  <c:v>24690</c:v>
                </c:pt>
                <c:pt idx="4269">
                  <c:v>24700</c:v>
                </c:pt>
                <c:pt idx="4270">
                  <c:v>24710</c:v>
                </c:pt>
                <c:pt idx="4271">
                  <c:v>24720</c:v>
                </c:pt>
                <c:pt idx="4272">
                  <c:v>24730</c:v>
                </c:pt>
                <c:pt idx="4273">
                  <c:v>24740</c:v>
                </c:pt>
                <c:pt idx="4274">
                  <c:v>24750</c:v>
                </c:pt>
                <c:pt idx="4275">
                  <c:v>24760</c:v>
                </c:pt>
                <c:pt idx="4276">
                  <c:v>24770</c:v>
                </c:pt>
                <c:pt idx="4277">
                  <c:v>24780</c:v>
                </c:pt>
                <c:pt idx="4278">
                  <c:v>24790</c:v>
                </c:pt>
                <c:pt idx="4279">
                  <c:v>24800</c:v>
                </c:pt>
                <c:pt idx="4280">
                  <c:v>24810</c:v>
                </c:pt>
                <c:pt idx="4281">
                  <c:v>24820</c:v>
                </c:pt>
                <c:pt idx="4282">
                  <c:v>24830</c:v>
                </c:pt>
                <c:pt idx="4283">
                  <c:v>24840</c:v>
                </c:pt>
                <c:pt idx="4284">
                  <c:v>24850</c:v>
                </c:pt>
                <c:pt idx="4285">
                  <c:v>24860</c:v>
                </c:pt>
                <c:pt idx="4286">
                  <c:v>24870</c:v>
                </c:pt>
                <c:pt idx="4287">
                  <c:v>24880</c:v>
                </c:pt>
                <c:pt idx="4288">
                  <c:v>24890</c:v>
                </c:pt>
                <c:pt idx="4289">
                  <c:v>24900</c:v>
                </c:pt>
                <c:pt idx="4290">
                  <c:v>24910</c:v>
                </c:pt>
                <c:pt idx="4291">
                  <c:v>24920</c:v>
                </c:pt>
                <c:pt idx="4292">
                  <c:v>24930</c:v>
                </c:pt>
                <c:pt idx="4293">
                  <c:v>24940</c:v>
                </c:pt>
                <c:pt idx="4294">
                  <c:v>24950</c:v>
                </c:pt>
                <c:pt idx="4295">
                  <c:v>24960</c:v>
                </c:pt>
                <c:pt idx="4296">
                  <c:v>24970</c:v>
                </c:pt>
                <c:pt idx="4297">
                  <c:v>24980</c:v>
                </c:pt>
                <c:pt idx="4298">
                  <c:v>24990</c:v>
                </c:pt>
                <c:pt idx="4299">
                  <c:v>25000</c:v>
                </c:pt>
                <c:pt idx="4300">
                  <c:v>25010</c:v>
                </c:pt>
                <c:pt idx="4301">
                  <c:v>25020</c:v>
                </c:pt>
                <c:pt idx="4302">
                  <c:v>25030</c:v>
                </c:pt>
                <c:pt idx="4303">
                  <c:v>25040</c:v>
                </c:pt>
                <c:pt idx="4304">
                  <c:v>25050</c:v>
                </c:pt>
                <c:pt idx="4305">
                  <c:v>25060</c:v>
                </c:pt>
                <c:pt idx="4306">
                  <c:v>25070</c:v>
                </c:pt>
                <c:pt idx="4307">
                  <c:v>25080</c:v>
                </c:pt>
                <c:pt idx="4308">
                  <c:v>25090</c:v>
                </c:pt>
                <c:pt idx="4309">
                  <c:v>25100</c:v>
                </c:pt>
                <c:pt idx="4310">
                  <c:v>25110</c:v>
                </c:pt>
                <c:pt idx="4311">
                  <c:v>25120</c:v>
                </c:pt>
                <c:pt idx="4312">
                  <c:v>25130</c:v>
                </c:pt>
                <c:pt idx="4313">
                  <c:v>25140</c:v>
                </c:pt>
                <c:pt idx="4314">
                  <c:v>25150</c:v>
                </c:pt>
                <c:pt idx="4315">
                  <c:v>25160</c:v>
                </c:pt>
                <c:pt idx="4316">
                  <c:v>25170</c:v>
                </c:pt>
                <c:pt idx="4317">
                  <c:v>25180</c:v>
                </c:pt>
                <c:pt idx="4318">
                  <c:v>25190</c:v>
                </c:pt>
                <c:pt idx="4319">
                  <c:v>25200</c:v>
                </c:pt>
                <c:pt idx="4320">
                  <c:v>25210</c:v>
                </c:pt>
                <c:pt idx="4321">
                  <c:v>25220</c:v>
                </c:pt>
                <c:pt idx="4322">
                  <c:v>25230</c:v>
                </c:pt>
                <c:pt idx="4323">
                  <c:v>25240</c:v>
                </c:pt>
                <c:pt idx="4324">
                  <c:v>25250</c:v>
                </c:pt>
                <c:pt idx="4325">
                  <c:v>25260</c:v>
                </c:pt>
                <c:pt idx="4326">
                  <c:v>25270</c:v>
                </c:pt>
                <c:pt idx="4327">
                  <c:v>25280</c:v>
                </c:pt>
                <c:pt idx="4328">
                  <c:v>25290</c:v>
                </c:pt>
                <c:pt idx="4329">
                  <c:v>25300</c:v>
                </c:pt>
                <c:pt idx="4330">
                  <c:v>25310</c:v>
                </c:pt>
                <c:pt idx="4331">
                  <c:v>25320</c:v>
                </c:pt>
                <c:pt idx="4332">
                  <c:v>25330</c:v>
                </c:pt>
                <c:pt idx="4333">
                  <c:v>25340</c:v>
                </c:pt>
                <c:pt idx="4334">
                  <c:v>25350</c:v>
                </c:pt>
                <c:pt idx="4335">
                  <c:v>25360</c:v>
                </c:pt>
                <c:pt idx="4336">
                  <c:v>25370</c:v>
                </c:pt>
                <c:pt idx="4337">
                  <c:v>25380</c:v>
                </c:pt>
                <c:pt idx="4338">
                  <c:v>25390</c:v>
                </c:pt>
                <c:pt idx="4339">
                  <c:v>25400</c:v>
                </c:pt>
                <c:pt idx="4340">
                  <c:v>25410</c:v>
                </c:pt>
                <c:pt idx="4341">
                  <c:v>25420</c:v>
                </c:pt>
                <c:pt idx="4342">
                  <c:v>25430</c:v>
                </c:pt>
                <c:pt idx="4343">
                  <c:v>25440</c:v>
                </c:pt>
                <c:pt idx="4344">
                  <c:v>25450</c:v>
                </c:pt>
                <c:pt idx="4345">
                  <c:v>25460</c:v>
                </c:pt>
                <c:pt idx="4346">
                  <c:v>25470</c:v>
                </c:pt>
                <c:pt idx="4347">
                  <c:v>25480</c:v>
                </c:pt>
                <c:pt idx="4348">
                  <c:v>25490</c:v>
                </c:pt>
                <c:pt idx="4349">
                  <c:v>25500</c:v>
                </c:pt>
                <c:pt idx="4350">
                  <c:v>25510</c:v>
                </c:pt>
                <c:pt idx="4351">
                  <c:v>25520</c:v>
                </c:pt>
                <c:pt idx="4352">
                  <c:v>25530</c:v>
                </c:pt>
                <c:pt idx="4353">
                  <c:v>25540</c:v>
                </c:pt>
                <c:pt idx="4354">
                  <c:v>25550</c:v>
                </c:pt>
                <c:pt idx="4355">
                  <c:v>25560</c:v>
                </c:pt>
                <c:pt idx="4356">
                  <c:v>25570</c:v>
                </c:pt>
                <c:pt idx="4357">
                  <c:v>25580</c:v>
                </c:pt>
                <c:pt idx="4358">
                  <c:v>25590</c:v>
                </c:pt>
                <c:pt idx="4359">
                  <c:v>25600</c:v>
                </c:pt>
                <c:pt idx="4360">
                  <c:v>25610</c:v>
                </c:pt>
                <c:pt idx="4361">
                  <c:v>25620</c:v>
                </c:pt>
                <c:pt idx="4362">
                  <c:v>25630</c:v>
                </c:pt>
                <c:pt idx="4363">
                  <c:v>25640</c:v>
                </c:pt>
                <c:pt idx="4364">
                  <c:v>25650</c:v>
                </c:pt>
                <c:pt idx="4365">
                  <c:v>25660</c:v>
                </c:pt>
                <c:pt idx="4366">
                  <c:v>25670</c:v>
                </c:pt>
                <c:pt idx="4367">
                  <c:v>25680</c:v>
                </c:pt>
                <c:pt idx="4368">
                  <c:v>25690</c:v>
                </c:pt>
                <c:pt idx="4369">
                  <c:v>25700</c:v>
                </c:pt>
                <c:pt idx="4370">
                  <c:v>25710</c:v>
                </c:pt>
                <c:pt idx="4371">
                  <c:v>25720</c:v>
                </c:pt>
                <c:pt idx="4372">
                  <c:v>25730</c:v>
                </c:pt>
                <c:pt idx="4373">
                  <c:v>25740</c:v>
                </c:pt>
                <c:pt idx="4374">
                  <c:v>25750</c:v>
                </c:pt>
                <c:pt idx="4375">
                  <c:v>25760</c:v>
                </c:pt>
                <c:pt idx="4376">
                  <c:v>25770</c:v>
                </c:pt>
                <c:pt idx="4377">
                  <c:v>25780</c:v>
                </c:pt>
                <c:pt idx="4378">
                  <c:v>25790</c:v>
                </c:pt>
                <c:pt idx="4379">
                  <c:v>25800</c:v>
                </c:pt>
                <c:pt idx="4380">
                  <c:v>25810</c:v>
                </c:pt>
                <c:pt idx="4381">
                  <c:v>25820</c:v>
                </c:pt>
                <c:pt idx="4382">
                  <c:v>25830</c:v>
                </c:pt>
                <c:pt idx="4383">
                  <c:v>25840</c:v>
                </c:pt>
                <c:pt idx="4384">
                  <c:v>25850</c:v>
                </c:pt>
                <c:pt idx="4385">
                  <c:v>25860</c:v>
                </c:pt>
                <c:pt idx="4386">
                  <c:v>25870</c:v>
                </c:pt>
                <c:pt idx="4387">
                  <c:v>25880</c:v>
                </c:pt>
                <c:pt idx="4388">
                  <c:v>25890</c:v>
                </c:pt>
                <c:pt idx="4389">
                  <c:v>25900</c:v>
                </c:pt>
                <c:pt idx="4390">
                  <c:v>25910</c:v>
                </c:pt>
                <c:pt idx="4391">
                  <c:v>25920</c:v>
                </c:pt>
                <c:pt idx="4392">
                  <c:v>25930</c:v>
                </c:pt>
                <c:pt idx="4393">
                  <c:v>25940</c:v>
                </c:pt>
                <c:pt idx="4394">
                  <c:v>25950</c:v>
                </c:pt>
                <c:pt idx="4395">
                  <c:v>25960</c:v>
                </c:pt>
                <c:pt idx="4396">
                  <c:v>25970</c:v>
                </c:pt>
                <c:pt idx="4397">
                  <c:v>25980</c:v>
                </c:pt>
                <c:pt idx="4398">
                  <c:v>25990</c:v>
                </c:pt>
                <c:pt idx="4399">
                  <c:v>26000</c:v>
                </c:pt>
                <c:pt idx="4400">
                  <c:v>26010</c:v>
                </c:pt>
                <c:pt idx="4401">
                  <c:v>26020</c:v>
                </c:pt>
                <c:pt idx="4402">
                  <c:v>26030</c:v>
                </c:pt>
                <c:pt idx="4403">
                  <c:v>26040</c:v>
                </c:pt>
                <c:pt idx="4404">
                  <c:v>26050</c:v>
                </c:pt>
                <c:pt idx="4405">
                  <c:v>26060</c:v>
                </c:pt>
                <c:pt idx="4406">
                  <c:v>26070</c:v>
                </c:pt>
                <c:pt idx="4407">
                  <c:v>26080</c:v>
                </c:pt>
                <c:pt idx="4408">
                  <c:v>26090</c:v>
                </c:pt>
                <c:pt idx="4409">
                  <c:v>26100</c:v>
                </c:pt>
                <c:pt idx="4410">
                  <c:v>26110</c:v>
                </c:pt>
                <c:pt idx="4411">
                  <c:v>26120</c:v>
                </c:pt>
                <c:pt idx="4412">
                  <c:v>26130</c:v>
                </c:pt>
                <c:pt idx="4413">
                  <c:v>26140</c:v>
                </c:pt>
                <c:pt idx="4414">
                  <c:v>26150</c:v>
                </c:pt>
                <c:pt idx="4415">
                  <c:v>26160</c:v>
                </c:pt>
                <c:pt idx="4416">
                  <c:v>26170</c:v>
                </c:pt>
                <c:pt idx="4417">
                  <c:v>26180</c:v>
                </c:pt>
                <c:pt idx="4418">
                  <c:v>26190</c:v>
                </c:pt>
                <c:pt idx="4419">
                  <c:v>26200</c:v>
                </c:pt>
                <c:pt idx="4420">
                  <c:v>26210</c:v>
                </c:pt>
                <c:pt idx="4421">
                  <c:v>26220</c:v>
                </c:pt>
                <c:pt idx="4422">
                  <c:v>26230</c:v>
                </c:pt>
                <c:pt idx="4423">
                  <c:v>26240</c:v>
                </c:pt>
                <c:pt idx="4424">
                  <c:v>26250</c:v>
                </c:pt>
                <c:pt idx="4425">
                  <c:v>26260</c:v>
                </c:pt>
                <c:pt idx="4426">
                  <c:v>26270</c:v>
                </c:pt>
                <c:pt idx="4427">
                  <c:v>26280</c:v>
                </c:pt>
                <c:pt idx="4428">
                  <c:v>26290</c:v>
                </c:pt>
                <c:pt idx="4429">
                  <c:v>26300</c:v>
                </c:pt>
                <c:pt idx="4430">
                  <c:v>26310</c:v>
                </c:pt>
                <c:pt idx="4431">
                  <c:v>26320</c:v>
                </c:pt>
                <c:pt idx="4432">
                  <c:v>26330</c:v>
                </c:pt>
                <c:pt idx="4433">
                  <c:v>26340</c:v>
                </c:pt>
                <c:pt idx="4434">
                  <c:v>26350</c:v>
                </c:pt>
                <c:pt idx="4435">
                  <c:v>26360</c:v>
                </c:pt>
                <c:pt idx="4436">
                  <c:v>26370</c:v>
                </c:pt>
                <c:pt idx="4437">
                  <c:v>26380</c:v>
                </c:pt>
                <c:pt idx="4438">
                  <c:v>26390</c:v>
                </c:pt>
                <c:pt idx="4439">
                  <c:v>26400</c:v>
                </c:pt>
                <c:pt idx="4440">
                  <c:v>26410</c:v>
                </c:pt>
                <c:pt idx="4441">
                  <c:v>26420</c:v>
                </c:pt>
                <c:pt idx="4442">
                  <c:v>26430</c:v>
                </c:pt>
                <c:pt idx="4443">
                  <c:v>26440</c:v>
                </c:pt>
                <c:pt idx="4444">
                  <c:v>26450</c:v>
                </c:pt>
                <c:pt idx="4445">
                  <c:v>26460</c:v>
                </c:pt>
                <c:pt idx="4446">
                  <c:v>26470</c:v>
                </c:pt>
                <c:pt idx="4447">
                  <c:v>26480</c:v>
                </c:pt>
                <c:pt idx="4448">
                  <c:v>26490</c:v>
                </c:pt>
                <c:pt idx="4449">
                  <c:v>26500</c:v>
                </c:pt>
                <c:pt idx="4450">
                  <c:v>26510</c:v>
                </c:pt>
                <c:pt idx="4451">
                  <c:v>26520</c:v>
                </c:pt>
                <c:pt idx="4452">
                  <c:v>26530</c:v>
                </c:pt>
                <c:pt idx="4453">
                  <c:v>26540</c:v>
                </c:pt>
                <c:pt idx="4454">
                  <c:v>26550</c:v>
                </c:pt>
                <c:pt idx="4455">
                  <c:v>26560</c:v>
                </c:pt>
                <c:pt idx="4456">
                  <c:v>26570</c:v>
                </c:pt>
                <c:pt idx="4457">
                  <c:v>26580</c:v>
                </c:pt>
                <c:pt idx="4458">
                  <c:v>26590</c:v>
                </c:pt>
                <c:pt idx="4459">
                  <c:v>26600</c:v>
                </c:pt>
                <c:pt idx="4460">
                  <c:v>26610</c:v>
                </c:pt>
                <c:pt idx="4461">
                  <c:v>26620</c:v>
                </c:pt>
                <c:pt idx="4462">
                  <c:v>26630</c:v>
                </c:pt>
                <c:pt idx="4463">
                  <c:v>26640</c:v>
                </c:pt>
                <c:pt idx="4464">
                  <c:v>26650</c:v>
                </c:pt>
                <c:pt idx="4465">
                  <c:v>26660</c:v>
                </c:pt>
                <c:pt idx="4466">
                  <c:v>26670</c:v>
                </c:pt>
                <c:pt idx="4467">
                  <c:v>26680</c:v>
                </c:pt>
                <c:pt idx="4468">
                  <c:v>26690</c:v>
                </c:pt>
                <c:pt idx="4469">
                  <c:v>26700</c:v>
                </c:pt>
                <c:pt idx="4470">
                  <c:v>26710</c:v>
                </c:pt>
                <c:pt idx="4471">
                  <c:v>26720</c:v>
                </c:pt>
                <c:pt idx="4472">
                  <c:v>26730</c:v>
                </c:pt>
                <c:pt idx="4473">
                  <c:v>26740</c:v>
                </c:pt>
                <c:pt idx="4474">
                  <c:v>26750</c:v>
                </c:pt>
                <c:pt idx="4475">
                  <c:v>26760</c:v>
                </c:pt>
                <c:pt idx="4476">
                  <c:v>26770</c:v>
                </c:pt>
                <c:pt idx="4477">
                  <c:v>26780</c:v>
                </c:pt>
                <c:pt idx="4478">
                  <c:v>26790</c:v>
                </c:pt>
                <c:pt idx="4479">
                  <c:v>26800</c:v>
                </c:pt>
                <c:pt idx="4480">
                  <c:v>26810</c:v>
                </c:pt>
                <c:pt idx="4481">
                  <c:v>26820</c:v>
                </c:pt>
                <c:pt idx="4482">
                  <c:v>26830</c:v>
                </c:pt>
                <c:pt idx="4483">
                  <c:v>26840</c:v>
                </c:pt>
                <c:pt idx="4484">
                  <c:v>26850</c:v>
                </c:pt>
                <c:pt idx="4485">
                  <c:v>26860</c:v>
                </c:pt>
                <c:pt idx="4486">
                  <c:v>26870</c:v>
                </c:pt>
                <c:pt idx="4487">
                  <c:v>26880</c:v>
                </c:pt>
                <c:pt idx="4488">
                  <c:v>26890</c:v>
                </c:pt>
                <c:pt idx="4489">
                  <c:v>26900</c:v>
                </c:pt>
                <c:pt idx="4490">
                  <c:v>26910</c:v>
                </c:pt>
                <c:pt idx="4491">
                  <c:v>26920</c:v>
                </c:pt>
                <c:pt idx="4492">
                  <c:v>26930</c:v>
                </c:pt>
                <c:pt idx="4493">
                  <c:v>26940</c:v>
                </c:pt>
                <c:pt idx="4494">
                  <c:v>26950</c:v>
                </c:pt>
                <c:pt idx="4495">
                  <c:v>26960</c:v>
                </c:pt>
                <c:pt idx="4496">
                  <c:v>26970</c:v>
                </c:pt>
                <c:pt idx="4497">
                  <c:v>26980</c:v>
                </c:pt>
                <c:pt idx="4498">
                  <c:v>26990</c:v>
                </c:pt>
                <c:pt idx="4499">
                  <c:v>27000</c:v>
                </c:pt>
                <c:pt idx="4500">
                  <c:v>27010</c:v>
                </c:pt>
                <c:pt idx="4501">
                  <c:v>27020</c:v>
                </c:pt>
                <c:pt idx="4502">
                  <c:v>27030</c:v>
                </c:pt>
                <c:pt idx="4503">
                  <c:v>27040</c:v>
                </c:pt>
                <c:pt idx="4504">
                  <c:v>27050</c:v>
                </c:pt>
                <c:pt idx="4505">
                  <c:v>27060</c:v>
                </c:pt>
                <c:pt idx="4506">
                  <c:v>27070</c:v>
                </c:pt>
                <c:pt idx="4507">
                  <c:v>27080</c:v>
                </c:pt>
                <c:pt idx="4508">
                  <c:v>27090</c:v>
                </c:pt>
                <c:pt idx="4509">
                  <c:v>27100</c:v>
                </c:pt>
                <c:pt idx="4510">
                  <c:v>27110</c:v>
                </c:pt>
                <c:pt idx="4511">
                  <c:v>27120</c:v>
                </c:pt>
                <c:pt idx="4512">
                  <c:v>27130</c:v>
                </c:pt>
                <c:pt idx="4513">
                  <c:v>27140</c:v>
                </c:pt>
                <c:pt idx="4514">
                  <c:v>27150</c:v>
                </c:pt>
                <c:pt idx="4515">
                  <c:v>27160</c:v>
                </c:pt>
                <c:pt idx="4516">
                  <c:v>27170</c:v>
                </c:pt>
                <c:pt idx="4517">
                  <c:v>27180</c:v>
                </c:pt>
                <c:pt idx="4518">
                  <c:v>27190</c:v>
                </c:pt>
                <c:pt idx="4519">
                  <c:v>27200</c:v>
                </c:pt>
                <c:pt idx="4520">
                  <c:v>27210</c:v>
                </c:pt>
                <c:pt idx="4521">
                  <c:v>27220</c:v>
                </c:pt>
                <c:pt idx="4522">
                  <c:v>27230</c:v>
                </c:pt>
                <c:pt idx="4523">
                  <c:v>27240</c:v>
                </c:pt>
                <c:pt idx="4524">
                  <c:v>27250</c:v>
                </c:pt>
                <c:pt idx="4525">
                  <c:v>27260</c:v>
                </c:pt>
                <c:pt idx="4526">
                  <c:v>27270</c:v>
                </c:pt>
                <c:pt idx="4527">
                  <c:v>27280</c:v>
                </c:pt>
                <c:pt idx="4528">
                  <c:v>27290</c:v>
                </c:pt>
                <c:pt idx="4529">
                  <c:v>27300</c:v>
                </c:pt>
                <c:pt idx="4530">
                  <c:v>27310</c:v>
                </c:pt>
                <c:pt idx="4531">
                  <c:v>27320</c:v>
                </c:pt>
                <c:pt idx="4532">
                  <c:v>27330</c:v>
                </c:pt>
                <c:pt idx="4533">
                  <c:v>27340</c:v>
                </c:pt>
                <c:pt idx="4534">
                  <c:v>27350</c:v>
                </c:pt>
                <c:pt idx="4535">
                  <c:v>27360</c:v>
                </c:pt>
                <c:pt idx="4536">
                  <c:v>27370</c:v>
                </c:pt>
                <c:pt idx="4537">
                  <c:v>27380</c:v>
                </c:pt>
                <c:pt idx="4538">
                  <c:v>27390</c:v>
                </c:pt>
                <c:pt idx="4539">
                  <c:v>27400</c:v>
                </c:pt>
                <c:pt idx="4540">
                  <c:v>27410</c:v>
                </c:pt>
                <c:pt idx="4541">
                  <c:v>27420</c:v>
                </c:pt>
                <c:pt idx="4542">
                  <c:v>27430</c:v>
                </c:pt>
                <c:pt idx="4543">
                  <c:v>27440</c:v>
                </c:pt>
                <c:pt idx="4544">
                  <c:v>27450</c:v>
                </c:pt>
                <c:pt idx="4545">
                  <c:v>27460</c:v>
                </c:pt>
                <c:pt idx="4546">
                  <c:v>27470</c:v>
                </c:pt>
                <c:pt idx="4547">
                  <c:v>27480</c:v>
                </c:pt>
                <c:pt idx="4548">
                  <c:v>27490</c:v>
                </c:pt>
                <c:pt idx="4549">
                  <c:v>27500</c:v>
                </c:pt>
                <c:pt idx="4550">
                  <c:v>27510</c:v>
                </c:pt>
                <c:pt idx="4551">
                  <c:v>27520</c:v>
                </c:pt>
                <c:pt idx="4552">
                  <c:v>27530</c:v>
                </c:pt>
                <c:pt idx="4553">
                  <c:v>27540</c:v>
                </c:pt>
                <c:pt idx="4554">
                  <c:v>27550</c:v>
                </c:pt>
                <c:pt idx="4555">
                  <c:v>27560</c:v>
                </c:pt>
                <c:pt idx="4556">
                  <c:v>27570</c:v>
                </c:pt>
                <c:pt idx="4557">
                  <c:v>27580</c:v>
                </c:pt>
                <c:pt idx="4558">
                  <c:v>27590</c:v>
                </c:pt>
                <c:pt idx="4559">
                  <c:v>27600</c:v>
                </c:pt>
                <c:pt idx="4560">
                  <c:v>27610</c:v>
                </c:pt>
                <c:pt idx="4561">
                  <c:v>27620</c:v>
                </c:pt>
                <c:pt idx="4562">
                  <c:v>27630</c:v>
                </c:pt>
                <c:pt idx="4563">
                  <c:v>27640</c:v>
                </c:pt>
                <c:pt idx="4564">
                  <c:v>27650</c:v>
                </c:pt>
                <c:pt idx="4565">
                  <c:v>27660</c:v>
                </c:pt>
                <c:pt idx="4566">
                  <c:v>27670</c:v>
                </c:pt>
                <c:pt idx="4567">
                  <c:v>27680</c:v>
                </c:pt>
                <c:pt idx="4568">
                  <c:v>27690</c:v>
                </c:pt>
                <c:pt idx="4569">
                  <c:v>27700</c:v>
                </c:pt>
                <c:pt idx="4570">
                  <c:v>27710</c:v>
                </c:pt>
                <c:pt idx="4571">
                  <c:v>27720</c:v>
                </c:pt>
                <c:pt idx="4572">
                  <c:v>27730</c:v>
                </c:pt>
                <c:pt idx="4573">
                  <c:v>27740</c:v>
                </c:pt>
                <c:pt idx="4574">
                  <c:v>27750</c:v>
                </c:pt>
                <c:pt idx="4575">
                  <c:v>27760</c:v>
                </c:pt>
                <c:pt idx="4576">
                  <c:v>27770</c:v>
                </c:pt>
                <c:pt idx="4577">
                  <c:v>27780</c:v>
                </c:pt>
                <c:pt idx="4578">
                  <c:v>27790</c:v>
                </c:pt>
                <c:pt idx="4579">
                  <c:v>27800</c:v>
                </c:pt>
                <c:pt idx="4580">
                  <c:v>27810</c:v>
                </c:pt>
                <c:pt idx="4581">
                  <c:v>27820</c:v>
                </c:pt>
                <c:pt idx="4582">
                  <c:v>27830</c:v>
                </c:pt>
                <c:pt idx="4583">
                  <c:v>27840</c:v>
                </c:pt>
                <c:pt idx="4584">
                  <c:v>27850</c:v>
                </c:pt>
                <c:pt idx="4585">
                  <c:v>27860</c:v>
                </c:pt>
                <c:pt idx="4586">
                  <c:v>27870</c:v>
                </c:pt>
                <c:pt idx="4587">
                  <c:v>27880</c:v>
                </c:pt>
                <c:pt idx="4588">
                  <c:v>27890</c:v>
                </c:pt>
                <c:pt idx="4589">
                  <c:v>27900</c:v>
                </c:pt>
                <c:pt idx="4590">
                  <c:v>27910</c:v>
                </c:pt>
                <c:pt idx="4591">
                  <c:v>27920</c:v>
                </c:pt>
                <c:pt idx="4592">
                  <c:v>27930</c:v>
                </c:pt>
                <c:pt idx="4593">
                  <c:v>27940</c:v>
                </c:pt>
                <c:pt idx="4594">
                  <c:v>27950</c:v>
                </c:pt>
                <c:pt idx="4595">
                  <c:v>27960</c:v>
                </c:pt>
                <c:pt idx="4596">
                  <c:v>27970</c:v>
                </c:pt>
                <c:pt idx="4597">
                  <c:v>27980</c:v>
                </c:pt>
                <c:pt idx="4598">
                  <c:v>27990</c:v>
                </c:pt>
                <c:pt idx="4599">
                  <c:v>28000</c:v>
                </c:pt>
                <c:pt idx="4600">
                  <c:v>28010</c:v>
                </c:pt>
                <c:pt idx="4601">
                  <c:v>28020</c:v>
                </c:pt>
                <c:pt idx="4602">
                  <c:v>28030</c:v>
                </c:pt>
                <c:pt idx="4603">
                  <c:v>28040</c:v>
                </c:pt>
                <c:pt idx="4604">
                  <c:v>28050</c:v>
                </c:pt>
                <c:pt idx="4605">
                  <c:v>28060</c:v>
                </c:pt>
                <c:pt idx="4606">
                  <c:v>28070</c:v>
                </c:pt>
                <c:pt idx="4607">
                  <c:v>28080</c:v>
                </c:pt>
                <c:pt idx="4608">
                  <c:v>28090</c:v>
                </c:pt>
                <c:pt idx="4609">
                  <c:v>28100</c:v>
                </c:pt>
                <c:pt idx="4610">
                  <c:v>28110</c:v>
                </c:pt>
                <c:pt idx="4611">
                  <c:v>28120</c:v>
                </c:pt>
                <c:pt idx="4612">
                  <c:v>28130</c:v>
                </c:pt>
                <c:pt idx="4613">
                  <c:v>28140</c:v>
                </c:pt>
                <c:pt idx="4614">
                  <c:v>28150</c:v>
                </c:pt>
                <c:pt idx="4615">
                  <c:v>28160</c:v>
                </c:pt>
                <c:pt idx="4616">
                  <c:v>28170</c:v>
                </c:pt>
                <c:pt idx="4617">
                  <c:v>28180</c:v>
                </c:pt>
                <c:pt idx="4618">
                  <c:v>28190</c:v>
                </c:pt>
                <c:pt idx="4619">
                  <c:v>28200</c:v>
                </c:pt>
                <c:pt idx="4620">
                  <c:v>28210</c:v>
                </c:pt>
                <c:pt idx="4621">
                  <c:v>28220</c:v>
                </c:pt>
                <c:pt idx="4622">
                  <c:v>28230</c:v>
                </c:pt>
                <c:pt idx="4623">
                  <c:v>28240</c:v>
                </c:pt>
                <c:pt idx="4624">
                  <c:v>28250</c:v>
                </c:pt>
                <c:pt idx="4625">
                  <c:v>28260</c:v>
                </c:pt>
                <c:pt idx="4626">
                  <c:v>28270</c:v>
                </c:pt>
                <c:pt idx="4627">
                  <c:v>28280</c:v>
                </c:pt>
                <c:pt idx="4628">
                  <c:v>28290</c:v>
                </c:pt>
                <c:pt idx="4629">
                  <c:v>28300</c:v>
                </c:pt>
                <c:pt idx="4630">
                  <c:v>28310</c:v>
                </c:pt>
                <c:pt idx="4631">
                  <c:v>28320</c:v>
                </c:pt>
                <c:pt idx="4632">
                  <c:v>28330</c:v>
                </c:pt>
                <c:pt idx="4633">
                  <c:v>28340</c:v>
                </c:pt>
                <c:pt idx="4634">
                  <c:v>28350</c:v>
                </c:pt>
                <c:pt idx="4635">
                  <c:v>28360</c:v>
                </c:pt>
                <c:pt idx="4636">
                  <c:v>28370</c:v>
                </c:pt>
                <c:pt idx="4637">
                  <c:v>28380</c:v>
                </c:pt>
                <c:pt idx="4638">
                  <c:v>28390</c:v>
                </c:pt>
                <c:pt idx="4639">
                  <c:v>28400</c:v>
                </c:pt>
                <c:pt idx="4640">
                  <c:v>28410</c:v>
                </c:pt>
                <c:pt idx="4641">
                  <c:v>28420</c:v>
                </c:pt>
                <c:pt idx="4642">
                  <c:v>28430</c:v>
                </c:pt>
                <c:pt idx="4643">
                  <c:v>28440</c:v>
                </c:pt>
                <c:pt idx="4644">
                  <c:v>28450</c:v>
                </c:pt>
                <c:pt idx="4645">
                  <c:v>28460</c:v>
                </c:pt>
                <c:pt idx="4646">
                  <c:v>28470</c:v>
                </c:pt>
                <c:pt idx="4647">
                  <c:v>28480</c:v>
                </c:pt>
                <c:pt idx="4648">
                  <c:v>28490</c:v>
                </c:pt>
                <c:pt idx="4649">
                  <c:v>28500</c:v>
                </c:pt>
                <c:pt idx="4650">
                  <c:v>28510</c:v>
                </c:pt>
                <c:pt idx="4651">
                  <c:v>28520</c:v>
                </c:pt>
                <c:pt idx="4652">
                  <c:v>28530</c:v>
                </c:pt>
                <c:pt idx="4653">
                  <c:v>28540</c:v>
                </c:pt>
                <c:pt idx="4654">
                  <c:v>28550</c:v>
                </c:pt>
                <c:pt idx="4655">
                  <c:v>28560</c:v>
                </c:pt>
                <c:pt idx="4656">
                  <c:v>28570</c:v>
                </c:pt>
                <c:pt idx="4657">
                  <c:v>28580</c:v>
                </c:pt>
                <c:pt idx="4658">
                  <c:v>28590</c:v>
                </c:pt>
                <c:pt idx="4659">
                  <c:v>28600</c:v>
                </c:pt>
                <c:pt idx="4660">
                  <c:v>28610</c:v>
                </c:pt>
                <c:pt idx="4661">
                  <c:v>28620</c:v>
                </c:pt>
                <c:pt idx="4662">
                  <c:v>28630</c:v>
                </c:pt>
                <c:pt idx="4663">
                  <c:v>28640</c:v>
                </c:pt>
                <c:pt idx="4664">
                  <c:v>28650</c:v>
                </c:pt>
                <c:pt idx="4665">
                  <c:v>28660</c:v>
                </c:pt>
                <c:pt idx="4666">
                  <c:v>28670</c:v>
                </c:pt>
                <c:pt idx="4667">
                  <c:v>28680</c:v>
                </c:pt>
                <c:pt idx="4668">
                  <c:v>28690</c:v>
                </c:pt>
                <c:pt idx="4669">
                  <c:v>28700</c:v>
                </c:pt>
                <c:pt idx="4670">
                  <c:v>28710</c:v>
                </c:pt>
                <c:pt idx="4671">
                  <c:v>28720</c:v>
                </c:pt>
                <c:pt idx="4672">
                  <c:v>28730</c:v>
                </c:pt>
                <c:pt idx="4673">
                  <c:v>28740</c:v>
                </c:pt>
                <c:pt idx="4674">
                  <c:v>28750</c:v>
                </c:pt>
                <c:pt idx="4675">
                  <c:v>28760</c:v>
                </c:pt>
                <c:pt idx="4676">
                  <c:v>28770</c:v>
                </c:pt>
                <c:pt idx="4677">
                  <c:v>28780</c:v>
                </c:pt>
                <c:pt idx="4678">
                  <c:v>28790</c:v>
                </c:pt>
                <c:pt idx="4679">
                  <c:v>28800</c:v>
                </c:pt>
                <c:pt idx="4680">
                  <c:v>28810</c:v>
                </c:pt>
                <c:pt idx="4681">
                  <c:v>28820</c:v>
                </c:pt>
                <c:pt idx="4682">
                  <c:v>28830</c:v>
                </c:pt>
                <c:pt idx="4683">
                  <c:v>28840</c:v>
                </c:pt>
                <c:pt idx="4684">
                  <c:v>28850</c:v>
                </c:pt>
                <c:pt idx="4685">
                  <c:v>28860</c:v>
                </c:pt>
                <c:pt idx="4686">
                  <c:v>28870</c:v>
                </c:pt>
                <c:pt idx="4687">
                  <c:v>28880</c:v>
                </c:pt>
                <c:pt idx="4688">
                  <c:v>28890</c:v>
                </c:pt>
                <c:pt idx="4689">
                  <c:v>28900</c:v>
                </c:pt>
                <c:pt idx="4690">
                  <c:v>28910</c:v>
                </c:pt>
                <c:pt idx="4691">
                  <c:v>28920</c:v>
                </c:pt>
                <c:pt idx="4692">
                  <c:v>28930</c:v>
                </c:pt>
                <c:pt idx="4693">
                  <c:v>28940</c:v>
                </c:pt>
                <c:pt idx="4694">
                  <c:v>28950</c:v>
                </c:pt>
                <c:pt idx="4695">
                  <c:v>28960</c:v>
                </c:pt>
                <c:pt idx="4696">
                  <c:v>28970</c:v>
                </c:pt>
                <c:pt idx="4697">
                  <c:v>28980</c:v>
                </c:pt>
                <c:pt idx="4698">
                  <c:v>28990</c:v>
                </c:pt>
                <c:pt idx="4699">
                  <c:v>29000</c:v>
                </c:pt>
                <c:pt idx="4700">
                  <c:v>29010</c:v>
                </c:pt>
                <c:pt idx="4701">
                  <c:v>29020</c:v>
                </c:pt>
                <c:pt idx="4702">
                  <c:v>29030</c:v>
                </c:pt>
                <c:pt idx="4703">
                  <c:v>29040</c:v>
                </c:pt>
                <c:pt idx="4704">
                  <c:v>29050</c:v>
                </c:pt>
                <c:pt idx="4705">
                  <c:v>29060</c:v>
                </c:pt>
                <c:pt idx="4706">
                  <c:v>29070</c:v>
                </c:pt>
                <c:pt idx="4707">
                  <c:v>29080</c:v>
                </c:pt>
                <c:pt idx="4708">
                  <c:v>29090</c:v>
                </c:pt>
                <c:pt idx="4709">
                  <c:v>29100</c:v>
                </c:pt>
                <c:pt idx="4710">
                  <c:v>29110</c:v>
                </c:pt>
                <c:pt idx="4711">
                  <c:v>29120</c:v>
                </c:pt>
                <c:pt idx="4712">
                  <c:v>29130</c:v>
                </c:pt>
                <c:pt idx="4713">
                  <c:v>29140</c:v>
                </c:pt>
                <c:pt idx="4714">
                  <c:v>29150</c:v>
                </c:pt>
                <c:pt idx="4715">
                  <c:v>29160</c:v>
                </c:pt>
                <c:pt idx="4716">
                  <c:v>29170</c:v>
                </c:pt>
                <c:pt idx="4717">
                  <c:v>29180</c:v>
                </c:pt>
                <c:pt idx="4718">
                  <c:v>29190</c:v>
                </c:pt>
                <c:pt idx="4719">
                  <c:v>29200</c:v>
                </c:pt>
                <c:pt idx="4720">
                  <c:v>29210</c:v>
                </c:pt>
                <c:pt idx="4721">
                  <c:v>29220</c:v>
                </c:pt>
                <c:pt idx="4722">
                  <c:v>29230</c:v>
                </c:pt>
                <c:pt idx="4723">
                  <c:v>29240</c:v>
                </c:pt>
                <c:pt idx="4724">
                  <c:v>29250</c:v>
                </c:pt>
                <c:pt idx="4725">
                  <c:v>29260</c:v>
                </c:pt>
                <c:pt idx="4726">
                  <c:v>29270</c:v>
                </c:pt>
                <c:pt idx="4727">
                  <c:v>29280</c:v>
                </c:pt>
                <c:pt idx="4728">
                  <c:v>29290</c:v>
                </c:pt>
                <c:pt idx="4729">
                  <c:v>29300</c:v>
                </c:pt>
                <c:pt idx="4730">
                  <c:v>29310</c:v>
                </c:pt>
                <c:pt idx="4731">
                  <c:v>29320</c:v>
                </c:pt>
                <c:pt idx="4732">
                  <c:v>29330</c:v>
                </c:pt>
                <c:pt idx="4733">
                  <c:v>29340</c:v>
                </c:pt>
                <c:pt idx="4734">
                  <c:v>29350</c:v>
                </c:pt>
                <c:pt idx="4735">
                  <c:v>29360</c:v>
                </c:pt>
                <c:pt idx="4736">
                  <c:v>29370</c:v>
                </c:pt>
                <c:pt idx="4737">
                  <c:v>29380</c:v>
                </c:pt>
                <c:pt idx="4738">
                  <c:v>29390</c:v>
                </c:pt>
                <c:pt idx="4739">
                  <c:v>29400</c:v>
                </c:pt>
                <c:pt idx="4740">
                  <c:v>29410</c:v>
                </c:pt>
                <c:pt idx="4741">
                  <c:v>29420</c:v>
                </c:pt>
                <c:pt idx="4742">
                  <c:v>29430</c:v>
                </c:pt>
                <c:pt idx="4743">
                  <c:v>29440</c:v>
                </c:pt>
                <c:pt idx="4744">
                  <c:v>29450</c:v>
                </c:pt>
                <c:pt idx="4745">
                  <c:v>29460</c:v>
                </c:pt>
                <c:pt idx="4746">
                  <c:v>29470</c:v>
                </c:pt>
                <c:pt idx="4747">
                  <c:v>29480</c:v>
                </c:pt>
                <c:pt idx="4748">
                  <c:v>29490</c:v>
                </c:pt>
                <c:pt idx="4749">
                  <c:v>29500</c:v>
                </c:pt>
                <c:pt idx="4750">
                  <c:v>29510</c:v>
                </c:pt>
                <c:pt idx="4751">
                  <c:v>29520</c:v>
                </c:pt>
                <c:pt idx="4752">
                  <c:v>29530</c:v>
                </c:pt>
                <c:pt idx="4753">
                  <c:v>29540</c:v>
                </c:pt>
                <c:pt idx="4754">
                  <c:v>29550</c:v>
                </c:pt>
                <c:pt idx="4755">
                  <c:v>29560</c:v>
                </c:pt>
                <c:pt idx="4756">
                  <c:v>29570</c:v>
                </c:pt>
                <c:pt idx="4757">
                  <c:v>29580</c:v>
                </c:pt>
                <c:pt idx="4758">
                  <c:v>29590</c:v>
                </c:pt>
                <c:pt idx="4759">
                  <c:v>29600</c:v>
                </c:pt>
                <c:pt idx="4760">
                  <c:v>29610</c:v>
                </c:pt>
                <c:pt idx="4761">
                  <c:v>29620</c:v>
                </c:pt>
                <c:pt idx="4762">
                  <c:v>29630</c:v>
                </c:pt>
                <c:pt idx="4763">
                  <c:v>29640</c:v>
                </c:pt>
                <c:pt idx="4764">
                  <c:v>29650</c:v>
                </c:pt>
                <c:pt idx="4765">
                  <c:v>29660</c:v>
                </c:pt>
                <c:pt idx="4766">
                  <c:v>29670</c:v>
                </c:pt>
                <c:pt idx="4767">
                  <c:v>29680</c:v>
                </c:pt>
                <c:pt idx="4768">
                  <c:v>29690</c:v>
                </c:pt>
                <c:pt idx="4769">
                  <c:v>29700</c:v>
                </c:pt>
                <c:pt idx="4770">
                  <c:v>29710</c:v>
                </c:pt>
                <c:pt idx="4771">
                  <c:v>29720</c:v>
                </c:pt>
                <c:pt idx="4772">
                  <c:v>29730</c:v>
                </c:pt>
                <c:pt idx="4773">
                  <c:v>29740</c:v>
                </c:pt>
                <c:pt idx="4774">
                  <c:v>29750</c:v>
                </c:pt>
                <c:pt idx="4775">
                  <c:v>29760</c:v>
                </c:pt>
                <c:pt idx="4776">
                  <c:v>29770</c:v>
                </c:pt>
                <c:pt idx="4777">
                  <c:v>29780</c:v>
                </c:pt>
                <c:pt idx="4778">
                  <c:v>29790</c:v>
                </c:pt>
                <c:pt idx="4779">
                  <c:v>29800</c:v>
                </c:pt>
                <c:pt idx="4780">
                  <c:v>29810</c:v>
                </c:pt>
                <c:pt idx="4781">
                  <c:v>29820</c:v>
                </c:pt>
                <c:pt idx="4782">
                  <c:v>29830</c:v>
                </c:pt>
                <c:pt idx="4783">
                  <c:v>29840</c:v>
                </c:pt>
                <c:pt idx="4784">
                  <c:v>29850</c:v>
                </c:pt>
                <c:pt idx="4785">
                  <c:v>29860</c:v>
                </c:pt>
                <c:pt idx="4786">
                  <c:v>29870</c:v>
                </c:pt>
                <c:pt idx="4787">
                  <c:v>29880</c:v>
                </c:pt>
                <c:pt idx="4788">
                  <c:v>29890</c:v>
                </c:pt>
                <c:pt idx="4789">
                  <c:v>29900</c:v>
                </c:pt>
                <c:pt idx="4790">
                  <c:v>29910</c:v>
                </c:pt>
                <c:pt idx="4791">
                  <c:v>29920</c:v>
                </c:pt>
                <c:pt idx="4792">
                  <c:v>29930</c:v>
                </c:pt>
                <c:pt idx="4793">
                  <c:v>29940</c:v>
                </c:pt>
                <c:pt idx="4794">
                  <c:v>29950</c:v>
                </c:pt>
                <c:pt idx="4795">
                  <c:v>29960</c:v>
                </c:pt>
                <c:pt idx="4796">
                  <c:v>29970</c:v>
                </c:pt>
                <c:pt idx="4797">
                  <c:v>29980</c:v>
                </c:pt>
                <c:pt idx="4798">
                  <c:v>29990</c:v>
                </c:pt>
                <c:pt idx="4799">
                  <c:v>30000</c:v>
                </c:pt>
                <c:pt idx="4800">
                  <c:v>30010</c:v>
                </c:pt>
                <c:pt idx="4801">
                  <c:v>30020</c:v>
                </c:pt>
                <c:pt idx="4802">
                  <c:v>30030</c:v>
                </c:pt>
                <c:pt idx="4803">
                  <c:v>30040</c:v>
                </c:pt>
                <c:pt idx="4804">
                  <c:v>30050</c:v>
                </c:pt>
                <c:pt idx="4805">
                  <c:v>30060</c:v>
                </c:pt>
                <c:pt idx="4806">
                  <c:v>30070</c:v>
                </c:pt>
                <c:pt idx="4807">
                  <c:v>30080</c:v>
                </c:pt>
                <c:pt idx="4808">
                  <c:v>30090</c:v>
                </c:pt>
                <c:pt idx="4809">
                  <c:v>30100</c:v>
                </c:pt>
                <c:pt idx="4810">
                  <c:v>30110</c:v>
                </c:pt>
                <c:pt idx="4811">
                  <c:v>30120</c:v>
                </c:pt>
                <c:pt idx="4812">
                  <c:v>30130</c:v>
                </c:pt>
                <c:pt idx="4813">
                  <c:v>30140</c:v>
                </c:pt>
                <c:pt idx="4814">
                  <c:v>30150</c:v>
                </c:pt>
                <c:pt idx="4815">
                  <c:v>30160</c:v>
                </c:pt>
                <c:pt idx="4816">
                  <c:v>30170</c:v>
                </c:pt>
                <c:pt idx="4817">
                  <c:v>30180</c:v>
                </c:pt>
                <c:pt idx="4818">
                  <c:v>30190</c:v>
                </c:pt>
                <c:pt idx="4819">
                  <c:v>30200</c:v>
                </c:pt>
                <c:pt idx="4820">
                  <c:v>30210</c:v>
                </c:pt>
                <c:pt idx="4821">
                  <c:v>30220</c:v>
                </c:pt>
                <c:pt idx="4822">
                  <c:v>30230</c:v>
                </c:pt>
                <c:pt idx="4823">
                  <c:v>30240</c:v>
                </c:pt>
                <c:pt idx="4824">
                  <c:v>30250</c:v>
                </c:pt>
                <c:pt idx="4825">
                  <c:v>30260</c:v>
                </c:pt>
                <c:pt idx="4826">
                  <c:v>30270</c:v>
                </c:pt>
                <c:pt idx="4827">
                  <c:v>30280</c:v>
                </c:pt>
                <c:pt idx="4828">
                  <c:v>30290</c:v>
                </c:pt>
                <c:pt idx="4829">
                  <c:v>30300</c:v>
                </c:pt>
                <c:pt idx="4830">
                  <c:v>30310</c:v>
                </c:pt>
                <c:pt idx="4831">
                  <c:v>30320</c:v>
                </c:pt>
                <c:pt idx="4832">
                  <c:v>30330</c:v>
                </c:pt>
                <c:pt idx="4833">
                  <c:v>30340</c:v>
                </c:pt>
                <c:pt idx="4834">
                  <c:v>30350</c:v>
                </c:pt>
                <c:pt idx="4835">
                  <c:v>30360</c:v>
                </c:pt>
                <c:pt idx="4836">
                  <c:v>30370</c:v>
                </c:pt>
                <c:pt idx="4837">
                  <c:v>30380</c:v>
                </c:pt>
                <c:pt idx="4838">
                  <c:v>30390</c:v>
                </c:pt>
                <c:pt idx="4839">
                  <c:v>30400</c:v>
                </c:pt>
                <c:pt idx="4840">
                  <c:v>30410</c:v>
                </c:pt>
                <c:pt idx="4841">
                  <c:v>30420</c:v>
                </c:pt>
                <c:pt idx="4842">
                  <c:v>30430</c:v>
                </c:pt>
                <c:pt idx="4843">
                  <c:v>30440</c:v>
                </c:pt>
                <c:pt idx="4844">
                  <c:v>30450</c:v>
                </c:pt>
                <c:pt idx="4845">
                  <c:v>30460</c:v>
                </c:pt>
                <c:pt idx="4846">
                  <c:v>30470</c:v>
                </c:pt>
                <c:pt idx="4847">
                  <c:v>30480</c:v>
                </c:pt>
                <c:pt idx="4848">
                  <c:v>30490</c:v>
                </c:pt>
                <c:pt idx="4849">
                  <c:v>30500</c:v>
                </c:pt>
                <c:pt idx="4850">
                  <c:v>30510</c:v>
                </c:pt>
                <c:pt idx="4851">
                  <c:v>30520</c:v>
                </c:pt>
                <c:pt idx="4852">
                  <c:v>30530</c:v>
                </c:pt>
                <c:pt idx="4853">
                  <c:v>30540</c:v>
                </c:pt>
                <c:pt idx="4854">
                  <c:v>30550</c:v>
                </c:pt>
                <c:pt idx="4855">
                  <c:v>30560</c:v>
                </c:pt>
                <c:pt idx="4856">
                  <c:v>30570</c:v>
                </c:pt>
                <c:pt idx="4857">
                  <c:v>30580</c:v>
                </c:pt>
                <c:pt idx="4858">
                  <c:v>30590</c:v>
                </c:pt>
                <c:pt idx="4859">
                  <c:v>30600</c:v>
                </c:pt>
                <c:pt idx="4860">
                  <c:v>30610</c:v>
                </c:pt>
                <c:pt idx="4861">
                  <c:v>30620</c:v>
                </c:pt>
                <c:pt idx="4862">
                  <c:v>30630</c:v>
                </c:pt>
                <c:pt idx="4863">
                  <c:v>30640</c:v>
                </c:pt>
                <c:pt idx="4864">
                  <c:v>30650</c:v>
                </c:pt>
                <c:pt idx="4865">
                  <c:v>30660</c:v>
                </c:pt>
                <c:pt idx="4866">
                  <c:v>30670</c:v>
                </c:pt>
                <c:pt idx="4867">
                  <c:v>30680</c:v>
                </c:pt>
                <c:pt idx="4868">
                  <c:v>30690</c:v>
                </c:pt>
                <c:pt idx="4869">
                  <c:v>30700</c:v>
                </c:pt>
                <c:pt idx="4870">
                  <c:v>30710</c:v>
                </c:pt>
                <c:pt idx="4871">
                  <c:v>30720</c:v>
                </c:pt>
                <c:pt idx="4872">
                  <c:v>30730</c:v>
                </c:pt>
                <c:pt idx="4873">
                  <c:v>30740</c:v>
                </c:pt>
                <c:pt idx="4874">
                  <c:v>30750</c:v>
                </c:pt>
                <c:pt idx="4875">
                  <c:v>30760</c:v>
                </c:pt>
                <c:pt idx="4876">
                  <c:v>30770</c:v>
                </c:pt>
                <c:pt idx="4877">
                  <c:v>30780</c:v>
                </c:pt>
                <c:pt idx="4878">
                  <c:v>30790</c:v>
                </c:pt>
                <c:pt idx="4879">
                  <c:v>30800</c:v>
                </c:pt>
                <c:pt idx="4880">
                  <c:v>30810</c:v>
                </c:pt>
                <c:pt idx="4881">
                  <c:v>30820</c:v>
                </c:pt>
                <c:pt idx="4882">
                  <c:v>30830</c:v>
                </c:pt>
                <c:pt idx="4883">
                  <c:v>30840</c:v>
                </c:pt>
                <c:pt idx="4884">
                  <c:v>30850</c:v>
                </c:pt>
                <c:pt idx="4885">
                  <c:v>30860</c:v>
                </c:pt>
                <c:pt idx="4886">
                  <c:v>30870</c:v>
                </c:pt>
                <c:pt idx="4887">
                  <c:v>30880</c:v>
                </c:pt>
                <c:pt idx="4888">
                  <c:v>30890</c:v>
                </c:pt>
                <c:pt idx="4889">
                  <c:v>30900</c:v>
                </c:pt>
                <c:pt idx="4890">
                  <c:v>30910</c:v>
                </c:pt>
                <c:pt idx="4891">
                  <c:v>30920</c:v>
                </c:pt>
                <c:pt idx="4892">
                  <c:v>30930</c:v>
                </c:pt>
                <c:pt idx="4893">
                  <c:v>30940</c:v>
                </c:pt>
                <c:pt idx="4894">
                  <c:v>30950</c:v>
                </c:pt>
                <c:pt idx="4895">
                  <c:v>30960</c:v>
                </c:pt>
                <c:pt idx="4896">
                  <c:v>30970</c:v>
                </c:pt>
                <c:pt idx="4897">
                  <c:v>30980</c:v>
                </c:pt>
                <c:pt idx="4898">
                  <c:v>30990</c:v>
                </c:pt>
                <c:pt idx="4899">
                  <c:v>31000</c:v>
                </c:pt>
                <c:pt idx="4900">
                  <c:v>31010</c:v>
                </c:pt>
                <c:pt idx="4901">
                  <c:v>31020</c:v>
                </c:pt>
                <c:pt idx="4902">
                  <c:v>31030</c:v>
                </c:pt>
                <c:pt idx="4903">
                  <c:v>31040</c:v>
                </c:pt>
                <c:pt idx="4904">
                  <c:v>31050</c:v>
                </c:pt>
                <c:pt idx="4905">
                  <c:v>31060</c:v>
                </c:pt>
                <c:pt idx="4906">
                  <c:v>31070</c:v>
                </c:pt>
                <c:pt idx="4907">
                  <c:v>31080</c:v>
                </c:pt>
                <c:pt idx="4908">
                  <c:v>31090</c:v>
                </c:pt>
                <c:pt idx="4909">
                  <c:v>31100</c:v>
                </c:pt>
                <c:pt idx="4910">
                  <c:v>31110</c:v>
                </c:pt>
                <c:pt idx="4911">
                  <c:v>31120</c:v>
                </c:pt>
                <c:pt idx="4912">
                  <c:v>31130</c:v>
                </c:pt>
                <c:pt idx="4913">
                  <c:v>31140</c:v>
                </c:pt>
                <c:pt idx="4914">
                  <c:v>31150</c:v>
                </c:pt>
                <c:pt idx="4915">
                  <c:v>31160</c:v>
                </c:pt>
                <c:pt idx="4916">
                  <c:v>31170</c:v>
                </c:pt>
                <c:pt idx="4917">
                  <c:v>31180</c:v>
                </c:pt>
                <c:pt idx="4918">
                  <c:v>31190</c:v>
                </c:pt>
                <c:pt idx="4919">
                  <c:v>31200</c:v>
                </c:pt>
                <c:pt idx="4920">
                  <c:v>31210</c:v>
                </c:pt>
                <c:pt idx="4921">
                  <c:v>31220</c:v>
                </c:pt>
                <c:pt idx="4922">
                  <c:v>31230</c:v>
                </c:pt>
                <c:pt idx="4923">
                  <c:v>31240</c:v>
                </c:pt>
                <c:pt idx="4924">
                  <c:v>31250</c:v>
                </c:pt>
                <c:pt idx="4925">
                  <c:v>31260</c:v>
                </c:pt>
                <c:pt idx="4926">
                  <c:v>31270</c:v>
                </c:pt>
                <c:pt idx="4927">
                  <c:v>31280</c:v>
                </c:pt>
                <c:pt idx="4928">
                  <c:v>31290</c:v>
                </c:pt>
                <c:pt idx="4929">
                  <c:v>31300</c:v>
                </c:pt>
                <c:pt idx="4930">
                  <c:v>31310</c:v>
                </c:pt>
                <c:pt idx="4931">
                  <c:v>31320</c:v>
                </c:pt>
                <c:pt idx="4932">
                  <c:v>31330</c:v>
                </c:pt>
                <c:pt idx="4933">
                  <c:v>31340</c:v>
                </c:pt>
                <c:pt idx="4934">
                  <c:v>31350</c:v>
                </c:pt>
                <c:pt idx="4935">
                  <c:v>31360</c:v>
                </c:pt>
                <c:pt idx="4936">
                  <c:v>31370</c:v>
                </c:pt>
                <c:pt idx="4937">
                  <c:v>31380</c:v>
                </c:pt>
                <c:pt idx="4938">
                  <c:v>31390</c:v>
                </c:pt>
                <c:pt idx="4939">
                  <c:v>31400</c:v>
                </c:pt>
                <c:pt idx="4940">
                  <c:v>31410</c:v>
                </c:pt>
                <c:pt idx="4941">
                  <c:v>31420</c:v>
                </c:pt>
                <c:pt idx="4942">
                  <c:v>31430</c:v>
                </c:pt>
                <c:pt idx="4943">
                  <c:v>31440</c:v>
                </c:pt>
                <c:pt idx="4944">
                  <c:v>31450</c:v>
                </c:pt>
                <c:pt idx="4945">
                  <c:v>31460</c:v>
                </c:pt>
                <c:pt idx="4946">
                  <c:v>31470</c:v>
                </c:pt>
                <c:pt idx="4947">
                  <c:v>31480</c:v>
                </c:pt>
                <c:pt idx="4948">
                  <c:v>31490</c:v>
                </c:pt>
                <c:pt idx="4949">
                  <c:v>31500</c:v>
                </c:pt>
                <c:pt idx="4950">
                  <c:v>31510</c:v>
                </c:pt>
                <c:pt idx="4951">
                  <c:v>31520</c:v>
                </c:pt>
                <c:pt idx="4952">
                  <c:v>31530</c:v>
                </c:pt>
                <c:pt idx="4953">
                  <c:v>31540</c:v>
                </c:pt>
                <c:pt idx="4954">
                  <c:v>31550</c:v>
                </c:pt>
                <c:pt idx="4955">
                  <c:v>31560</c:v>
                </c:pt>
                <c:pt idx="4956">
                  <c:v>31570</c:v>
                </c:pt>
                <c:pt idx="4957">
                  <c:v>31580</c:v>
                </c:pt>
                <c:pt idx="4958">
                  <c:v>31590</c:v>
                </c:pt>
                <c:pt idx="4959">
                  <c:v>31600</c:v>
                </c:pt>
                <c:pt idx="4960">
                  <c:v>31610</c:v>
                </c:pt>
                <c:pt idx="4961">
                  <c:v>31620</c:v>
                </c:pt>
                <c:pt idx="4962">
                  <c:v>31630</c:v>
                </c:pt>
                <c:pt idx="4963">
                  <c:v>31640</c:v>
                </c:pt>
                <c:pt idx="4964">
                  <c:v>31650</c:v>
                </c:pt>
                <c:pt idx="4965">
                  <c:v>31660</c:v>
                </c:pt>
                <c:pt idx="4966">
                  <c:v>31670</c:v>
                </c:pt>
                <c:pt idx="4967">
                  <c:v>31680</c:v>
                </c:pt>
                <c:pt idx="4968">
                  <c:v>31690</c:v>
                </c:pt>
                <c:pt idx="4969">
                  <c:v>31700</c:v>
                </c:pt>
                <c:pt idx="4970">
                  <c:v>31710</c:v>
                </c:pt>
                <c:pt idx="4971">
                  <c:v>31720</c:v>
                </c:pt>
                <c:pt idx="4972">
                  <c:v>31730</c:v>
                </c:pt>
                <c:pt idx="4973">
                  <c:v>31740</c:v>
                </c:pt>
                <c:pt idx="4974">
                  <c:v>31750</c:v>
                </c:pt>
                <c:pt idx="4975">
                  <c:v>31760</c:v>
                </c:pt>
                <c:pt idx="4976">
                  <c:v>31770</c:v>
                </c:pt>
                <c:pt idx="4977">
                  <c:v>31780</c:v>
                </c:pt>
                <c:pt idx="4978">
                  <c:v>31790</c:v>
                </c:pt>
                <c:pt idx="4979">
                  <c:v>31800</c:v>
                </c:pt>
                <c:pt idx="4980">
                  <c:v>31810</c:v>
                </c:pt>
                <c:pt idx="4981">
                  <c:v>31820</c:v>
                </c:pt>
                <c:pt idx="4982">
                  <c:v>31830</c:v>
                </c:pt>
                <c:pt idx="4983">
                  <c:v>31840</c:v>
                </c:pt>
                <c:pt idx="4984">
                  <c:v>31850</c:v>
                </c:pt>
                <c:pt idx="4985">
                  <c:v>31860</c:v>
                </c:pt>
                <c:pt idx="4986">
                  <c:v>31870</c:v>
                </c:pt>
                <c:pt idx="4987">
                  <c:v>31880</c:v>
                </c:pt>
                <c:pt idx="4988">
                  <c:v>31890</c:v>
                </c:pt>
                <c:pt idx="4989">
                  <c:v>31900</c:v>
                </c:pt>
                <c:pt idx="4990">
                  <c:v>31910</c:v>
                </c:pt>
                <c:pt idx="4991">
                  <c:v>31920</c:v>
                </c:pt>
                <c:pt idx="4992">
                  <c:v>31930</c:v>
                </c:pt>
                <c:pt idx="4993">
                  <c:v>31940</c:v>
                </c:pt>
                <c:pt idx="4994">
                  <c:v>31950</c:v>
                </c:pt>
                <c:pt idx="4995">
                  <c:v>31960</c:v>
                </c:pt>
                <c:pt idx="4996">
                  <c:v>31970</c:v>
                </c:pt>
                <c:pt idx="4997">
                  <c:v>31980</c:v>
                </c:pt>
                <c:pt idx="4998">
                  <c:v>31990</c:v>
                </c:pt>
                <c:pt idx="4999">
                  <c:v>32000</c:v>
                </c:pt>
                <c:pt idx="5000">
                  <c:v>32010</c:v>
                </c:pt>
                <c:pt idx="5001">
                  <c:v>32020</c:v>
                </c:pt>
                <c:pt idx="5002">
                  <c:v>32030</c:v>
                </c:pt>
                <c:pt idx="5003">
                  <c:v>32040</c:v>
                </c:pt>
                <c:pt idx="5004">
                  <c:v>32050</c:v>
                </c:pt>
                <c:pt idx="5005">
                  <c:v>32060</c:v>
                </c:pt>
                <c:pt idx="5006">
                  <c:v>32070</c:v>
                </c:pt>
                <c:pt idx="5007">
                  <c:v>32080</c:v>
                </c:pt>
                <c:pt idx="5008">
                  <c:v>32090</c:v>
                </c:pt>
                <c:pt idx="5009">
                  <c:v>32100</c:v>
                </c:pt>
                <c:pt idx="5010">
                  <c:v>32110</c:v>
                </c:pt>
                <c:pt idx="5011">
                  <c:v>32120</c:v>
                </c:pt>
                <c:pt idx="5012">
                  <c:v>32130</c:v>
                </c:pt>
                <c:pt idx="5013">
                  <c:v>32140</c:v>
                </c:pt>
                <c:pt idx="5014">
                  <c:v>32150</c:v>
                </c:pt>
                <c:pt idx="5015">
                  <c:v>32160</c:v>
                </c:pt>
                <c:pt idx="5016">
                  <c:v>32170</c:v>
                </c:pt>
                <c:pt idx="5017">
                  <c:v>32180</c:v>
                </c:pt>
                <c:pt idx="5018">
                  <c:v>32190</c:v>
                </c:pt>
                <c:pt idx="5019">
                  <c:v>32200</c:v>
                </c:pt>
                <c:pt idx="5020">
                  <c:v>32210</c:v>
                </c:pt>
                <c:pt idx="5021">
                  <c:v>32220</c:v>
                </c:pt>
                <c:pt idx="5022">
                  <c:v>32230</c:v>
                </c:pt>
                <c:pt idx="5023">
                  <c:v>32240</c:v>
                </c:pt>
                <c:pt idx="5024">
                  <c:v>32250</c:v>
                </c:pt>
                <c:pt idx="5025">
                  <c:v>32260</c:v>
                </c:pt>
                <c:pt idx="5026">
                  <c:v>32270</c:v>
                </c:pt>
                <c:pt idx="5027">
                  <c:v>32280</c:v>
                </c:pt>
                <c:pt idx="5028">
                  <c:v>32290</c:v>
                </c:pt>
                <c:pt idx="5029">
                  <c:v>32300</c:v>
                </c:pt>
                <c:pt idx="5030">
                  <c:v>32310</c:v>
                </c:pt>
                <c:pt idx="5031">
                  <c:v>32320</c:v>
                </c:pt>
                <c:pt idx="5032">
                  <c:v>32330</c:v>
                </c:pt>
                <c:pt idx="5033">
                  <c:v>32340</c:v>
                </c:pt>
                <c:pt idx="5034">
                  <c:v>32350</c:v>
                </c:pt>
                <c:pt idx="5035">
                  <c:v>32360</c:v>
                </c:pt>
                <c:pt idx="5036">
                  <c:v>32370</c:v>
                </c:pt>
                <c:pt idx="5037">
                  <c:v>32380</c:v>
                </c:pt>
                <c:pt idx="5038">
                  <c:v>32390</c:v>
                </c:pt>
                <c:pt idx="5039">
                  <c:v>32400</c:v>
                </c:pt>
                <c:pt idx="5040">
                  <c:v>32410</c:v>
                </c:pt>
                <c:pt idx="5041">
                  <c:v>32420</c:v>
                </c:pt>
                <c:pt idx="5042">
                  <c:v>32430</c:v>
                </c:pt>
                <c:pt idx="5043">
                  <c:v>32440</c:v>
                </c:pt>
                <c:pt idx="5044">
                  <c:v>32450</c:v>
                </c:pt>
                <c:pt idx="5045">
                  <c:v>32460</c:v>
                </c:pt>
                <c:pt idx="5046">
                  <c:v>32470</c:v>
                </c:pt>
                <c:pt idx="5047">
                  <c:v>32480</c:v>
                </c:pt>
                <c:pt idx="5048">
                  <c:v>32490</c:v>
                </c:pt>
                <c:pt idx="5049">
                  <c:v>32500</c:v>
                </c:pt>
                <c:pt idx="5050">
                  <c:v>32510</c:v>
                </c:pt>
                <c:pt idx="5051">
                  <c:v>32520</c:v>
                </c:pt>
                <c:pt idx="5052">
                  <c:v>32530</c:v>
                </c:pt>
                <c:pt idx="5053">
                  <c:v>32540</c:v>
                </c:pt>
                <c:pt idx="5054">
                  <c:v>32550</c:v>
                </c:pt>
                <c:pt idx="5055">
                  <c:v>32560</c:v>
                </c:pt>
                <c:pt idx="5056">
                  <c:v>32570</c:v>
                </c:pt>
                <c:pt idx="5057">
                  <c:v>32580</c:v>
                </c:pt>
                <c:pt idx="5058">
                  <c:v>32590</c:v>
                </c:pt>
                <c:pt idx="5059">
                  <c:v>32600</c:v>
                </c:pt>
                <c:pt idx="5060">
                  <c:v>32610</c:v>
                </c:pt>
                <c:pt idx="5061">
                  <c:v>32620</c:v>
                </c:pt>
                <c:pt idx="5062">
                  <c:v>32630</c:v>
                </c:pt>
                <c:pt idx="5063">
                  <c:v>32640</c:v>
                </c:pt>
                <c:pt idx="5064">
                  <c:v>32650</c:v>
                </c:pt>
                <c:pt idx="5065">
                  <c:v>32660</c:v>
                </c:pt>
                <c:pt idx="5066">
                  <c:v>32670</c:v>
                </c:pt>
                <c:pt idx="5067">
                  <c:v>32680</c:v>
                </c:pt>
                <c:pt idx="5068">
                  <c:v>32690</c:v>
                </c:pt>
                <c:pt idx="5069">
                  <c:v>32700</c:v>
                </c:pt>
                <c:pt idx="5070">
                  <c:v>32710</c:v>
                </c:pt>
                <c:pt idx="5071">
                  <c:v>32720</c:v>
                </c:pt>
                <c:pt idx="5072">
                  <c:v>32730</c:v>
                </c:pt>
                <c:pt idx="5073">
                  <c:v>32740</c:v>
                </c:pt>
                <c:pt idx="5074">
                  <c:v>32750</c:v>
                </c:pt>
                <c:pt idx="5075">
                  <c:v>32760</c:v>
                </c:pt>
                <c:pt idx="5076">
                  <c:v>32770</c:v>
                </c:pt>
                <c:pt idx="5077">
                  <c:v>32780</c:v>
                </c:pt>
                <c:pt idx="5078">
                  <c:v>32790</c:v>
                </c:pt>
                <c:pt idx="5079">
                  <c:v>32800</c:v>
                </c:pt>
                <c:pt idx="5080">
                  <c:v>32810</c:v>
                </c:pt>
                <c:pt idx="5081">
                  <c:v>32820</c:v>
                </c:pt>
                <c:pt idx="5082">
                  <c:v>32830</c:v>
                </c:pt>
                <c:pt idx="5083">
                  <c:v>32840</c:v>
                </c:pt>
                <c:pt idx="5084">
                  <c:v>32850</c:v>
                </c:pt>
                <c:pt idx="5085">
                  <c:v>32860</c:v>
                </c:pt>
                <c:pt idx="5086">
                  <c:v>32870</c:v>
                </c:pt>
                <c:pt idx="5087">
                  <c:v>32880</c:v>
                </c:pt>
                <c:pt idx="5088">
                  <c:v>32890</c:v>
                </c:pt>
                <c:pt idx="5089">
                  <c:v>32900</c:v>
                </c:pt>
                <c:pt idx="5090">
                  <c:v>32910</c:v>
                </c:pt>
                <c:pt idx="5091">
                  <c:v>32920</c:v>
                </c:pt>
                <c:pt idx="5092">
                  <c:v>32930</c:v>
                </c:pt>
                <c:pt idx="5093">
                  <c:v>32940</c:v>
                </c:pt>
                <c:pt idx="5094">
                  <c:v>32950</c:v>
                </c:pt>
                <c:pt idx="5095">
                  <c:v>32960</c:v>
                </c:pt>
                <c:pt idx="5096">
                  <c:v>32970</c:v>
                </c:pt>
                <c:pt idx="5097">
                  <c:v>32980</c:v>
                </c:pt>
                <c:pt idx="5098">
                  <c:v>32990</c:v>
                </c:pt>
                <c:pt idx="5099">
                  <c:v>33000</c:v>
                </c:pt>
                <c:pt idx="5100">
                  <c:v>33010</c:v>
                </c:pt>
                <c:pt idx="5101">
                  <c:v>33020</c:v>
                </c:pt>
                <c:pt idx="5102">
                  <c:v>33030</c:v>
                </c:pt>
                <c:pt idx="5103">
                  <c:v>33040</c:v>
                </c:pt>
                <c:pt idx="5104">
                  <c:v>33050</c:v>
                </c:pt>
                <c:pt idx="5105">
                  <c:v>33060</c:v>
                </c:pt>
                <c:pt idx="5106">
                  <c:v>33070</c:v>
                </c:pt>
                <c:pt idx="5107">
                  <c:v>33080</c:v>
                </c:pt>
                <c:pt idx="5108">
                  <c:v>33090</c:v>
                </c:pt>
                <c:pt idx="5109">
                  <c:v>33100</c:v>
                </c:pt>
                <c:pt idx="5110">
                  <c:v>33110</c:v>
                </c:pt>
                <c:pt idx="5111">
                  <c:v>33120</c:v>
                </c:pt>
                <c:pt idx="5112">
                  <c:v>33130</c:v>
                </c:pt>
                <c:pt idx="5113">
                  <c:v>33140</c:v>
                </c:pt>
                <c:pt idx="5114">
                  <c:v>33150</c:v>
                </c:pt>
                <c:pt idx="5115">
                  <c:v>33160</c:v>
                </c:pt>
                <c:pt idx="5116">
                  <c:v>33170</c:v>
                </c:pt>
                <c:pt idx="5117">
                  <c:v>33180</c:v>
                </c:pt>
                <c:pt idx="5118">
                  <c:v>33190</c:v>
                </c:pt>
                <c:pt idx="5119">
                  <c:v>33200</c:v>
                </c:pt>
                <c:pt idx="5120">
                  <c:v>33210</c:v>
                </c:pt>
                <c:pt idx="5121">
                  <c:v>33220</c:v>
                </c:pt>
                <c:pt idx="5122">
                  <c:v>33230</c:v>
                </c:pt>
                <c:pt idx="5123">
                  <c:v>33240</c:v>
                </c:pt>
                <c:pt idx="5124">
                  <c:v>33250</c:v>
                </c:pt>
                <c:pt idx="5125">
                  <c:v>33260</c:v>
                </c:pt>
                <c:pt idx="5126">
                  <c:v>33270</c:v>
                </c:pt>
                <c:pt idx="5127">
                  <c:v>33280</c:v>
                </c:pt>
                <c:pt idx="5128">
                  <c:v>33290</c:v>
                </c:pt>
                <c:pt idx="5129">
                  <c:v>33300</c:v>
                </c:pt>
                <c:pt idx="5130">
                  <c:v>33310</c:v>
                </c:pt>
                <c:pt idx="5131">
                  <c:v>33320</c:v>
                </c:pt>
                <c:pt idx="5132">
                  <c:v>33330</c:v>
                </c:pt>
                <c:pt idx="5133">
                  <c:v>33340</c:v>
                </c:pt>
                <c:pt idx="5134">
                  <c:v>33350</c:v>
                </c:pt>
                <c:pt idx="5135">
                  <c:v>33360</c:v>
                </c:pt>
                <c:pt idx="5136">
                  <c:v>33370</c:v>
                </c:pt>
                <c:pt idx="5137">
                  <c:v>33380</c:v>
                </c:pt>
                <c:pt idx="5138">
                  <c:v>33390</c:v>
                </c:pt>
                <c:pt idx="5139">
                  <c:v>33400</c:v>
                </c:pt>
                <c:pt idx="5140">
                  <c:v>33410</c:v>
                </c:pt>
                <c:pt idx="5141">
                  <c:v>33420</c:v>
                </c:pt>
                <c:pt idx="5142">
                  <c:v>33430</c:v>
                </c:pt>
                <c:pt idx="5143">
                  <c:v>33440</c:v>
                </c:pt>
                <c:pt idx="5144">
                  <c:v>33450</c:v>
                </c:pt>
                <c:pt idx="5145">
                  <c:v>33460</c:v>
                </c:pt>
                <c:pt idx="5146">
                  <c:v>33470</c:v>
                </c:pt>
                <c:pt idx="5147">
                  <c:v>33480</c:v>
                </c:pt>
                <c:pt idx="5148">
                  <c:v>33490</c:v>
                </c:pt>
                <c:pt idx="5149">
                  <c:v>33500</c:v>
                </c:pt>
                <c:pt idx="5150">
                  <c:v>33510</c:v>
                </c:pt>
                <c:pt idx="5151">
                  <c:v>33520</c:v>
                </c:pt>
                <c:pt idx="5152">
                  <c:v>33530</c:v>
                </c:pt>
                <c:pt idx="5153">
                  <c:v>33540</c:v>
                </c:pt>
                <c:pt idx="5154">
                  <c:v>33550</c:v>
                </c:pt>
                <c:pt idx="5155">
                  <c:v>33560</c:v>
                </c:pt>
                <c:pt idx="5156">
                  <c:v>33570</c:v>
                </c:pt>
                <c:pt idx="5157">
                  <c:v>33580</c:v>
                </c:pt>
                <c:pt idx="5158">
                  <c:v>33590</c:v>
                </c:pt>
                <c:pt idx="5159">
                  <c:v>33600</c:v>
                </c:pt>
                <c:pt idx="5160">
                  <c:v>33610</c:v>
                </c:pt>
                <c:pt idx="5161">
                  <c:v>33620</c:v>
                </c:pt>
                <c:pt idx="5162">
                  <c:v>33630</c:v>
                </c:pt>
                <c:pt idx="5163">
                  <c:v>33640</c:v>
                </c:pt>
                <c:pt idx="5164">
                  <c:v>33650</c:v>
                </c:pt>
                <c:pt idx="5165">
                  <c:v>33660</c:v>
                </c:pt>
                <c:pt idx="5166">
                  <c:v>33670</c:v>
                </c:pt>
                <c:pt idx="5167">
                  <c:v>33680</c:v>
                </c:pt>
                <c:pt idx="5168">
                  <c:v>33690</c:v>
                </c:pt>
                <c:pt idx="5169">
                  <c:v>33700</c:v>
                </c:pt>
                <c:pt idx="5170">
                  <c:v>33710</c:v>
                </c:pt>
                <c:pt idx="5171">
                  <c:v>33720</c:v>
                </c:pt>
                <c:pt idx="5172">
                  <c:v>33730</c:v>
                </c:pt>
                <c:pt idx="5173">
                  <c:v>33740</c:v>
                </c:pt>
                <c:pt idx="5174">
                  <c:v>33750</c:v>
                </c:pt>
                <c:pt idx="5175">
                  <c:v>33760</c:v>
                </c:pt>
                <c:pt idx="5176">
                  <c:v>33770</c:v>
                </c:pt>
                <c:pt idx="5177">
                  <c:v>33780</c:v>
                </c:pt>
                <c:pt idx="5178">
                  <c:v>33790</c:v>
                </c:pt>
                <c:pt idx="5179">
                  <c:v>33800</c:v>
                </c:pt>
                <c:pt idx="5180">
                  <c:v>33810</c:v>
                </c:pt>
                <c:pt idx="5181">
                  <c:v>33820</c:v>
                </c:pt>
                <c:pt idx="5182">
                  <c:v>33830</c:v>
                </c:pt>
                <c:pt idx="5183">
                  <c:v>33840</c:v>
                </c:pt>
                <c:pt idx="5184">
                  <c:v>33850</c:v>
                </c:pt>
                <c:pt idx="5185">
                  <c:v>33860</c:v>
                </c:pt>
                <c:pt idx="5186">
                  <c:v>33870</c:v>
                </c:pt>
                <c:pt idx="5187">
                  <c:v>33880</c:v>
                </c:pt>
                <c:pt idx="5188">
                  <c:v>33890</c:v>
                </c:pt>
                <c:pt idx="5189">
                  <c:v>33900</c:v>
                </c:pt>
                <c:pt idx="5190">
                  <c:v>33910</c:v>
                </c:pt>
                <c:pt idx="5191">
                  <c:v>33920</c:v>
                </c:pt>
                <c:pt idx="5192">
                  <c:v>33930</c:v>
                </c:pt>
                <c:pt idx="5193">
                  <c:v>33940</c:v>
                </c:pt>
                <c:pt idx="5194">
                  <c:v>33950</c:v>
                </c:pt>
                <c:pt idx="5195">
                  <c:v>33960</c:v>
                </c:pt>
                <c:pt idx="5196">
                  <c:v>33970</c:v>
                </c:pt>
                <c:pt idx="5197">
                  <c:v>33980</c:v>
                </c:pt>
                <c:pt idx="5198">
                  <c:v>33990</c:v>
                </c:pt>
                <c:pt idx="5199">
                  <c:v>34000</c:v>
                </c:pt>
                <c:pt idx="5200">
                  <c:v>34010</c:v>
                </c:pt>
                <c:pt idx="5201">
                  <c:v>34020</c:v>
                </c:pt>
                <c:pt idx="5202">
                  <c:v>34030</c:v>
                </c:pt>
                <c:pt idx="5203">
                  <c:v>34040</c:v>
                </c:pt>
                <c:pt idx="5204">
                  <c:v>34050</c:v>
                </c:pt>
                <c:pt idx="5205">
                  <c:v>34060</c:v>
                </c:pt>
                <c:pt idx="5206">
                  <c:v>34070</c:v>
                </c:pt>
                <c:pt idx="5207">
                  <c:v>34080</c:v>
                </c:pt>
                <c:pt idx="5208">
                  <c:v>34090</c:v>
                </c:pt>
                <c:pt idx="5209">
                  <c:v>34100</c:v>
                </c:pt>
                <c:pt idx="5210">
                  <c:v>34110</c:v>
                </c:pt>
                <c:pt idx="5211">
                  <c:v>34120</c:v>
                </c:pt>
                <c:pt idx="5212">
                  <c:v>34130</c:v>
                </c:pt>
                <c:pt idx="5213">
                  <c:v>34140</c:v>
                </c:pt>
                <c:pt idx="5214">
                  <c:v>34150</c:v>
                </c:pt>
                <c:pt idx="5215">
                  <c:v>34160</c:v>
                </c:pt>
                <c:pt idx="5216">
                  <c:v>34170</c:v>
                </c:pt>
                <c:pt idx="5217">
                  <c:v>34180</c:v>
                </c:pt>
                <c:pt idx="5218">
                  <c:v>34190</c:v>
                </c:pt>
                <c:pt idx="5219">
                  <c:v>34200</c:v>
                </c:pt>
                <c:pt idx="5220">
                  <c:v>34210</c:v>
                </c:pt>
                <c:pt idx="5221">
                  <c:v>34220</c:v>
                </c:pt>
                <c:pt idx="5222">
                  <c:v>34230</c:v>
                </c:pt>
                <c:pt idx="5223">
                  <c:v>34240</c:v>
                </c:pt>
                <c:pt idx="5224">
                  <c:v>34250</c:v>
                </c:pt>
                <c:pt idx="5225">
                  <c:v>34260</c:v>
                </c:pt>
                <c:pt idx="5226">
                  <c:v>34270</c:v>
                </c:pt>
                <c:pt idx="5227">
                  <c:v>34280</c:v>
                </c:pt>
                <c:pt idx="5228">
                  <c:v>34290</c:v>
                </c:pt>
                <c:pt idx="5229">
                  <c:v>34300</c:v>
                </c:pt>
                <c:pt idx="5230">
                  <c:v>34310</c:v>
                </c:pt>
                <c:pt idx="5231">
                  <c:v>34320</c:v>
                </c:pt>
                <c:pt idx="5232">
                  <c:v>34330</c:v>
                </c:pt>
                <c:pt idx="5233">
                  <c:v>34340</c:v>
                </c:pt>
                <c:pt idx="5234">
                  <c:v>34350</c:v>
                </c:pt>
                <c:pt idx="5235">
                  <c:v>34360</c:v>
                </c:pt>
                <c:pt idx="5236">
                  <c:v>34370</c:v>
                </c:pt>
                <c:pt idx="5237">
                  <c:v>34380</c:v>
                </c:pt>
                <c:pt idx="5238">
                  <c:v>34390</c:v>
                </c:pt>
                <c:pt idx="5239">
                  <c:v>34400</c:v>
                </c:pt>
                <c:pt idx="5240">
                  <c:v>34410</c:v>
                </c:pt>
                <c:pt idx="5241">
                  <c:v>34420</c:v>
                </c:pt>
                <c:pt idx="5242">
                  <c:v>34430</c:v>
                </c:pt>
                <c:pt idx="5243">
                  <c:v>34440</c:v>
                </c:pt>
                <c:pt idx="5244">
                  <c:v>34450</c:v>
                </c:pt>
                <c:pt idx="5245">
                  <c:v>34460</c:v>
                </c:pt>
                <c:pt idx="5246">
                  <c:v>34470</c:v>
                </c:pt>
                <c:pt idx="5247">
                  <c:v>34480</c:v>
                </c:pt>
                <c:pt idx="5248">
                  <c:v>34490</c:v>
                </c:pt>
                <c:pt idx="5249">
                  <c:v>34500</c:v>
                </c:pt>
                <c:pt idx="5250">
                  <c:v>34510</c:v>
                </c:pt>
                <c:pt idx="5251">
                  <c:v>34520</c:v>
                </c:pt>
                <c:pt idx="5252">
                  <c:v>34530</c:v>
                </c:pt>
                <c:pt idx="5253">
                  <c:v>34540</c:v>
                </c:pt>
                <c:pt idx="5254">
                  <c:v>34550</c:v>
                </c:pt>
                <c:pt idx="5255">
                  <c:v>34560</c:v>
                </c:pt>
                <c:pt idx="5256">
                  <c:v>34570</c:v>
                </c:pt>
                <c:pt idx="5257">
                  <c:v>34580</c:v>
                </c:pt>
                <c:pt idx="5258">
                  <c:v>34590</c:v>
                </c:pt>
                <c:pt idx="5259">
                  <c:v>34600</c:v>
                </c:pt>
                <c:pt idx="5260">
                  <c:v>34610</c:v>
                </c:pt>
                <c:pt idx="5261">
                  <c:v>34620</c:v>
                </c:pt>
                <c:pt idx="5262">
                  <c:v>34630</c:v>
                </c:pt>
                <c:pt idx="5263">
                  <c:v>34640</c:v>
                </c:pt>
                <c:pt idx="5264">
                  <c:v>34650</c:v>
                </c:pt>
                <c:pt idx="5265">
                  <c:v>34660</c:v>
                </c:pt>
                <c:pt idx="5266">
                  <c:v>34670</c:v>
                </c:pt>
                <c:pt idx="5267">
                  <c:v>34680</c:v>
                </c:pt>
                <c:pt idx="5268">
                  <c:v>34690</c:v>
                </c:pt>
                <c:pt idx="5269">
                  <c:v>34700</c:v>
                </c:pt>
                <c:pt idx="5270">
                  <c:v>34710</c:v>
                </c:pt>
                <c:pt idx="5271">
                  <c:v>34720</c:v>
                </c:pt>
                <c:pt idx="5272">
                  <c:v>34730</c:v>
                </c:pt>
                <c:pt idx="5273">
                  <c:v>34740</c:v>
                </c:pt>
                <c:pt idx="5274">
                  <c:v>34750</c:v>
                </c:pt>
                <c:pt idx="5275">
                  <c:v>34760</c:v>
                </c:pt>
                <c:pt idx="5276">
                  <c:v>34770</c:v>
                </c:pt>
                <c:pt idx="5277">
                  <c:v>34780</c:v>
                </c:pt>
                <c:pt idx="5278">
                  <c:v>34790</c:v>
                </c:pt>
                <c:pt idx="5279">
                  <c:v>34800</c:v>
                </c:pt>
                <c:pt idx="5280">
                  <c:v>34810</c:v>
                </c:pt>
                <c:pt idx="5281">
                  <c:v>34820</c:v>
                </c:pt>
                <c:pt idx="5282">
                  <c:v>34830</c:v>
                </c:pt>
                <c:pt idx="5283">
                  <c:v>34840</c:v>
                </c:pt>
                <c:pt idx="5284">
                  <c:v>34850</c:v>
                </c:pt>
                <c:pt idx="5285">
                  <c:v>34860</c:v>
                </c:pt>
                <c:pt idx="5286">
                  <c:v>34870</c:v>
                </c:pt>
                <c:pt idx="5287">
                  <c:v>34880</c:v>
                </c:pt>
                <c:pt idx="5288">
                  <c:v>34890</c:v>
                </c:pt>
                <c:pt idx="5289">
                  <c:v>34900</c:v>
                </c:pt>
                <c:pt idx="5290">
                  <c:v>34910</c:v>
                </c:pt>
                <c:pt idx="5291">
                  <c:v>34920</c:v>
                </c:pt>
                <c:pt idx="5292">
                  <c:v>34930</c:v>
                </c:pt>
                <c:pt idx="5293">
                  <c:v>34940</c:v>
                </c:pt>
                <c:pt idx="5294">
                  <c:v>34950</c:v>
                </c:pt>
                <c:pt idx="5295">
                  <c:v>34960</c:v>
                </c:pt>
                <c:pt idx="5296">
                  <c:v>34970</c:v>
                </c:pt>
                <c:pt idx="5297">
                  <c:v>34980</c:v>
                </c:pt>
                <c:pt idx="5298">
                  <c:v>34990</c:v>
                </c:pt>
                <c:pt idx="5299">
                  <c:v>35000</c:v>
                </c:pt>
                <c:pt idx="5300">
                  <c:v>35010</c:v>
                </c:pt>
                <c:pt idx="5301">
                  <c:v>35020</c:v>
                </c:pt>
                <c:pt idx="5302">
                  <c:v>35030</c:v>
                </c:pt>
                <c:pt idx="5303">
                  <c:v>35040</c:v>
                </c:pt>
                <c:pt idx="5304">
                  <c:v>35050</c:v>
                </c:pt>
                <c:pt idx="5305">
                  <c:v>35060</c:v>
                </c:pt>
                <c:pt idx="5306">
                  <c:v>35070</c:v>
                </c:pt>
                <c:pt idx="5307">
                  <c:v>35080</c:v>
                </c:pt>
                <c:pt idx="5308">
                  <c:v>35090</c:v>
                </c:pt>
                <c:pt idx="5309">
                  <c:v>35100</c:v>
                </c:pt>
                <c:pt idx="5310">
                  <c:v>35110</c:v>
                </c:pt>
                <c:pt idx="5311">
                  <c:v>35120</c:v>
                </c:pt>
                <c:pt idx="5312">
                  <c:v>35130</c:v>
                </c:pt>
                <c:pt idx="5313">
                  <c:v>35140</c:v>
                </c:pt>
                <c:pt idx="5314">
                  <c:v>35150</c:v>
                </c:pt>
                <c:pt idx="5315">
                  <c:v>35160</c:v>
                </c:pt>
                <c:pt idx="5316">
                  <c:v>35170</c:v>
                </c:pt>
                <c:pt idx="5317">
                  <c:v>35180</c:v>
                </c:pt>
                <c:pt idx="5318">
                  <c:v>35190</c:v>
                </c:pt>
                <c:pt idx="5319">
                  <c:v>35200</c:v>
                </c:pt>
                <c:pt idx="5320">
                  <c:v>35210</c:v>
                </c:pt>
                <c:pt idx="5321">
                  <c:v>35220</c:v>
                </c:pt>
                <c:pt idx="5322">
                  <c:v>35230</c:v>
                </c:pt>
                <c:pt idx="5323">
                  <c:v>35240</c:v>
                </c:pt>
                <c:pt idx="5324">
                  <c:v>35250</c:v>
                </c:pt>
                <c:pt idx="5325">
                  <c:v>35260</c:v>
                </c:pt>
                <c:pt idx="5326">
                  <c:v>35270</c:v>
                </c:pt>
                <c:pt idx="5327">
                  <c:v>35280</c:v>
                </c:pt>
                <c:pt idx="5328">
                  <c:v>35290</c:v>
                </c:pt>
                <c:pt idx="5329">
                  <c:v>35300</c:v>
                </c:pt>
                <c:pt idx="5330">
                  <c:v>35310</c:v>
                </c:pt>
                <c:pt idx="5331">
                  <c:v>35320</c:v>
                </c:pt>
                <c:pt idx="5332">
                  <c:v>35330</c:v>
                </c:pt>
                <c:pt idx="5333">
                  <c:v>35340</c:v>
                </c:pt>
                <c:pt idx="5334">
                  <c:v>35350</c:v>
                </c:pt>
                <c:pt idx="5335">
                  <c:v>35360</c:v>
                </c:pt>
                <c:pt idx="5336">
                  <c:v>35370</c:v>
                </c:pt>
                <c:pt idx="5337">
                  <c:v>35380</c:v>
                </c:pt>
                <c:pt idx="5338">
                  <c:v>35390</c:v>
                </c:pt>
                <c:pt idx="5339">
                  <c:v>35400</c:v>
                </c:pt>
                <c:pt idx="5340">
                  <c:v>35410</c:v>
                </c:pt>
                <c:pt idx="5341">
                  <c:v>35420</c:v>
                </c:pt>
                <c:pt idx="5342">
                  <c:v>35430</c:v>
                </c:pt>
                <c:pt idx="5343">
                  <c:v>35440</c:v>
                </c:pt>
                <c:pt idx="5344">
                  <c:v>35450</c:v>
                </c:pt>
                <c:pt idx="5345">
                  <c:v>35460</c:v>
                </c:pt>
                <c:pt idx="5346">
                  <c:v>35470</c:v>
                </c:pt>
                <c:pt idx="5347">
                  <c:v>35480</c:v>
                </c:pt>
                <c:pt idx="5348">
                  <c:v>35490</c:v>
                </c:pt>
                <c:pt idx="5349">
                  <c:v>35500</c:v>
                </c:pt>
                <c:pt idx="5350">
                  <c:v>35510</c:v>
                </c:pt>
                <c:pt idx="5351">
                  <c:v>35520</c:v>
                </c:pt>
                <c:pt idx="5352">
                  <c:v>35530</c:v>
                </c:pt>
                <c:pt idx="5353">
                  <c:v>35540</c:v>
                </c:pt>
                <c:pt idx="5354">
                  <c:v>35550</c:v>
                </c:pt>
                <c:pt idx="5355">
                  <c:v>35560</c:v>
                </c:pt>
                <c:pt idx="5356">
                  <c:v>35570</c:v>
                </c:pt>
                <c:pt idx="5357">
                  <c:v>35580</c:v>
                </c:pt>
                <c:pt idx="5358">
                  <c:v>35590</c:v>
                </c:pt>
                <c:pt idx="5359">
                  <c:v>35600</c:v>
                </c:pt>
                <c:pt idx="5360">
                  <c:v>35610</c:v>
                </c:pt>
                <c:pt idx="5361">
                  <c:v>35620</c:v>
                </c:pt>
                <c:pt idx="5362">
                  <c:v>35630</c:v>
                </c:pt>
                <c:pt idx="5363">
                  <c:v>35640</c:v>
                </c:pt>
                <c:pt idx="5364">
                  <c:v>35650</c:v>
                </c:pt>
                <c:pt idx="5365">
                  <c:v>35660</c:v>
                </c:pt>
                <c:pt idx="5366">
                  <c:v>35670</c:v>
                </c:pt>
                <c:pt idx="5367">
                  <c:v>35680</c:v>
                </c:pt>
                <c:pt idx="5368">
                  <c:v>35690</c:v>
                </c:pt>
                <c:pt idx="5369">
                  <c:v>35700</c:v>
                </c:pt>
                <c:pt idx="5370">
                  <c:v>35710</c:v>
                </c:pt>
                <c:pt idx="5371">
                  <c:v>35720</c:v>
                </c:pt>
                <c:pt idx="5372">
                  <c:v>35730</c:v>
                </c:pt>
                <c:pt idx="5373">
                  <c:v>35740</c:v>
                </c:pt>
                <c:pt idx="5374">
                  <c:v>35750</c:v>
                </c:pt>
                <c:pt idx="5375">
                  <c:v>35760</c:v>
                </c:pt>
                <c:pt idx="5376">
                  <c:v>35770</c:v>
                </c:pt>
                <c:pt idx="5377">
                  <c:v>35780</c:v>
                </c:pt>
                <c:pt idx="5378">
                  <c:v>35790</c:v>
                </c:pt>
                <c:pt idx="5379">
                  <c:v>35800</c:v>
                </c:pt>
                <c:pt idx="5380">
                  <c:v>35810</c:v>
                </c:pt>
                <c:pt idx="5381">
                  <c:v>35820</c:v>
                </c:pt>
                <c:pt idx="5382">
                  <c:v>35830</c:v>
                </c:pt>
                <c:pt idx="5383">
                  <c:v>35840</c:v>
                </c:pt>
                <c:pt idx="5384">
                  <c:v>35850</c:v>
                </c:pt>
                <c:pt idx="5385">
                  <c:v>35860</c:v>
                </c:pt>
                <c:pt idx="5386">
                  <c:v>35870</c:v>
                </c:pt>
                <c:pt idx="5387">
                  <c:v>35880</c:v>
                </c:pt>
                <c:pt idx="5388">
                  <c:v>35890</c:v>
                </c:pt>
                <c:pt idx="5389">
                  <c:v>35900</c:v>
                </c:pt>
                <c:pt idx="5390">
                  <c:v>35910</c:v>
                </c:pt>
                <c:pt idx="5391">
                  <c:v>35920</c:v>
                </c:pt>
                <c:pt idx="5392">
                  <c:v>35930</c:v>
                </c:pt>
                <c:pt idx="5393">
                  <c:v>35940</c:v>
                </c:pt>
                <c:pt idx="5394">
                  <c:v>35950</c:v>
                </c:pt>
                <c:pt idx="5395">
                  <c:v>35960</c:v>
                </c:pt>
                <c:pt idx="5396">
                  <c:v>35970</c:v>
                </c:pt>
                <c:pt idx="5397">
                  <c:v>35980</c:v>
                </c:pt>
                <c:pt idx="5398">
                  <c:v>35990</c:v>
                </c:pt>
                <c:pt idx="5399">
                  <c:v>36000</c:v>
                </c:pt>
                <c:pt idx="5400">
                  <c:v>36010</c:v>
                </c:pt>
                <c:pt idx="5401">
                  <c:v>36020</c:v>
                </c:pt>
                <c:pt idx="5402">
                  <c:v>36030</c:v>
                </c:pt>
                <c:pt idx="5403">
                  <c:v>36040</c:v>
                </c:pt>
                <c:pt idx="5404">
                  <c:v>36050</c:v>
                </c:pt>
                <c:pt idx="5405">
                  <c:v>36060</c:v>
                </c:pt>
                <c:pt idx="5406">
                  <c:v>36070</c:v>
                </c:pt>
                <c:pt idx="5407">
                  <c:v>36080</c:v>
                </c:pt>
                <c:pt idx="5408">
                  <c:v>36090</c:v>
                </c:pt>
                <c:pt idx="5409">
                  <c:v>36100</c:v>
                </c:pt>
                <c:pt idx="5410">
                  <c:v>36110</c:v>
                </c:pt>
                <c:pt idx="5411">
                  <c:v>36120</c:v>
                </c:pt>
                <c:pt idx="5412">
                  <c:v>36130</c:v>
                </c:pt>
                <c:pt idx="5413">
                  <c:v>36140</c:v>
                </c:pt>
                <c:pt idx="5414">
                  <c:v>36150</c:v>
                </c:pt>
                <c:pt idx="5415">
                  <c:v>36160</c:v>
                </c:pt>
                <c:pt idx="5416">
                  <c:v>36170</c:v>
                </c:pt>
                <c:pt idx="5417">
                  <c:v>36180</c:v>
                </c:pt>
                <c:pt idx="5418">
                  <c:v>36190</c:v>
                </c:pt>
                <c:pt idx="5419">
                  <c:v>36200</c:v>
                </c:pt>
                <c:pt idx="5420">
                  <c:v>36210</c:v>
                </c:pt>
                <c:pt idx="5421">
                  <c:v>36220</c:v>
                </c:pt>
                <c:pt idx="5422">
                  <c:v>36230</c:v>
                </c:pt>
                <c:pt idx="5423">
                  <c:v>36240</c:v>
                </c:pt>
                <c:pt idx="5424">
                  <c:v>36250</c:v>
                </c:pt>
                <c:pt idx="5425">
                  <c:v>36260</c:v>
                </c:pt>
                <c:pt idx="5426">
                  <c:v>36270</c:v>
                </c:pt>
                <c:pt idx="5427">
                  <c:v>36280</c:v>
                </c:pt>
                <c:pt idx="5428">
                  <c:v>36290</c:v>
                </c:pt>
                <c:pt idx="5429">
                  <c:v>36300</c:v>
                </c:pt>
                <c:pt idx="5430">
                  <c:v>36310</c:v>
                </c:pt>
                <c:pt idx="5431">
                  <c:v>36320</c:v>
                </c:pt>
                <c:pt idx="5432">
                  <c:v>36330</c:v>
                </c:pt>
                <c:pt idx="5433">
                  <c:v>36340</c:v>
                </c:pt>
                <c:pt idx="5434">
                  <c:v>36350</c:v>
                </c:pt>
                <c:pt idx="5435">
                  <c:v>36360</c:v>
                </c:pt>
                <c:pt idx="5436">
                  <c:v>36370</c:v>
                </c:pt>
                <c:pt idx="5437">
                  <c:v>36380</c:v>
                </c:pt>
                <c:pt idx="5438">
                  <c:v>36390</c:v>
                </c:pt>
                <c:pt idx="5439">
                  <c:v>36400</c:v>
                </c:pt>
                <c:pt idx="5440">
                  <c:v>36410</c:v>
                </c:pt>
                <c:pt idx="5441">
                  <c:v>36420</c:v>
                </c:pt>
                <c:pt idx="5442">
                  <c:v>36430</c:v>
                </c:pt>
                <c:pt idx="5443">
                  <c:v>36440</c:v>
                </c:pt>
                <c:pt idx="5444">
                  <c:v>36450</c:v>
                </c:pt>
                <c:pt idx="5445">
                  <c:v>36460</c:v>
                </c:pt>
                <c:pt idx="5446">
                  <c:v>36470</c:v>
                </c:pt>
                <c:pt idx="5447">
                  <c:v>36480</c:v>
                </c:pt>
                <c:pt idx="5448">
                  <c:v>36490</c:v>
                </c:pt>
                <c:pt idx="5449">
                  <c:v>36500</c:v>
                </c:pt>
                <c:pt idx="5450">
                  <c:v>36510</c:v>
                </c:pt>
                <c:pt idx="5451">
                  <c:v>36520</c:v>
                </c:pt>
                <c:pt idx="5452">
                  <c:v>36530</c:v>
                </c:pt>
                <c:pt idx="5453">
                  <c:v>36540</c:v>
                </c:pt>
                <c:pt idx="5454">
                  <c:v>36550</c:v>
                </c:pt>
                <c:pt idx="5455">
                  <c:v>36560</c:v>
                </c:pt>
                <c:pt idx="5456">
                  <c:v>36570</c:v>
                </c:pt>
                <c:pt idx="5457">
                  <c:v>36580</c:v>
                </c:pt>
                <c:pt idx="5458">
                  <c:v>36590</c:v>
                </c:pt>
                <c:pt idx="5459">
                  <c:v>36600</c:v>
                </c:pt>
                <c:pt idx="5460">
                  <c:v>36610</c:v>
                </c:pt>
                <c:pt idx="5461">
                  <c:v>36620</c:v>
                </c:pt>
                <c:pt idx="5462">
                  <c:v>36630</c:v>
                </c:pt>
                <c:pt idx="5463">
                  <c:v>36640</c:v>
                </c:pt>
                <c:pt idx="5464">
                  <c:v>36650</c:v>
                </c:pt>
                <c:pt idx="5465">
                  <c:v>36660</c:v>
                </c:pt>
                <c:pt idx="5466">
                  <c:v>36670</c:v>
                </c:pt>
                <c:pt idx="5467">
                  <c:v>36680</c:v>
                </c:pt>
                <c:pt idx="5468">
                  <c:v>36690</c:v>
                </c:pt>
                <c:pt idx="5469">
                  <c:v>36700</c:v>
                </c:pt>
                <c:pt idx="5470">
                  <c:v>36710</c:v>
                </c:pt>
                <c:pt idx="5471">
                  <c:v>36720</c:v>
                </c:pt>
                <c:pt idx="5472">
                  <c:v>36730</c:v>
                </c:pt>
                <c:pt idx="5473">
                  <c:v>36740</c:v>
                </c:pt>
                <c:pt idx="5474">
                  <c:v>36750</c:v>
                </c:pt>
                <c:pt idx="5475">
                  <c:v>36760</c:v>
                </c:pt>
                <c:pt idx="5476">
                  <c:v>36770</c:v>
                </c:pt>
                <c:pt idx="5477">
                  <c:v>36780</c:v>
                </c:pt>
                <c:pt idx="5478">
                  <c:v>36790</c:v>
                </c:pt>
                <c:pt idx="5479">
                  <c:v>36800</c:v>
                </c:pt>
                <c:pt idx="5480">
                  <c:v>36810</c:v>
                </c:pt>
                <c:pt idx="5481">
                  <c:v>36820</c:v>
                </c:pt>
                <c:pt idx="5482">
                  <c:v>36830</c:v>
                </c:pt>
                <c:pt idx="5483">
                  <c:v>36840</c:v>
                </c:pt>
                <c:pt idx="5484">
                  <c:v>36850</c:v>
                </c:pt>
                <c:pt idx="5485">
                  <c:v>36860</c:v>
                </c:pt>
                <c:pt idx="5486">
                  <c:v>36870</c:v>
                </c:pt>
                <c:pt idx="5487">
                  <c:v>36880</c:v>
                </c:pt>
                <c:pt idx="5488">
                  <c:v>36890</c:v>
                </c:pt>
                <c:pt idx="5489">
                  <c:v>36900</c:v>
                </c:pt>
                <c:pt idx="5490">
                  <c:v>36910</c:v>
                </c:pt>
                <c:pt idx="5491">
                  <c:v>36920</c:v>
                </c:pt>
                <c:pt idx="5492">
                  <c:v>36930</c:v>
                </c:pt>
                <c:pt idx="5493">
                  <c:v>36940</c:v>
                </c:pt>
                <c:pt idx="5494">
                  <c:v>36950</c:v>
                </c:pt>
                <c:pt idx="5495">
                  <c:v>36960</c:v>
                </c:pt>
                <c:pt idx="5496">
                  <c:v>36970</c:v>
                </c:pt>
                <c:pt idx="5497">
                  <c:v>36980</c:v>
                </c:pt>
                <c:pt idx="5498">
                  <c:v>36990</c:v>
                </c:pt>
                <c:pt idx="5499">
                  <c:v>37000</c:v>
                </c:pt>
                <c:pt idx="5500">
                  <c:v>37010</c:v>
                </c:pt>
                <c:pt idx="5501">
                  <c:v>37020</c:v>
                </c:pt>
                <c:pt idx="5502">
                  <c:v>37030</c:v>
                </c:pt>
                <c:pt idx="5503">
                  <c:v>37040</c:v>
                </c:pt>
                <c:pt idx="5504">
                  <c:v>37050</c:v>
                </c:pt>
                <c:pt idx="5505">
                  <c:v>37060</c:v>
                </c:pt>
                <c:pt idx="5506">
                  <c:v>37070</c:v>
                </c:pt>
                <c:pt idx="5507">
                  <c:v>37080</c:v>
                </c:pt>
                <c:pt idx="5508">
                  <c:v>37090</c:v>
                </c:pt>
                <c:pt idx="5509">
                  <c:v>37100</c:v>
                </c:pt>
                <c:pt idx="5510">
                  <c:v>37110</c:v>
                </c:pt>
                <c:pt idx="5511">
                  <c:v>37120</c:v>
                </c:pt>
                <c:pt idx="5512">
                  <c:v>37130</c:v>
                </c:pt>
                <c:pt idx="5513">
                  <c:v>37140</c:v>
                </c:pt>
                <c:pt idx="5514">
                  <c:v>37150</c:v>
                </c:pt>
                <c:pt idx="5515">
                  <c:v>37160</c:v>
                </c:pt>
                <c:pt idx="5516">
                  <c:v>37170</c:v>
                </c:pt>
                <c:pt idx="5517">
                  <c:v>37180</c:v>
                </c:pt>
                <c:pt idx="5518">
                  <c:v>37190</c:v>
                </c:pt>
                <c:pt idx="5519">
                  <c:v>37200</c:v>
                </c:pt>
                <c:pt idx="5520">
                  <c:v>37210</c:v>
                </c:pt>
                <c:pt idx="5521">
                  <c:v>37220</c:v>
                </c:pt>
                <c:pt idx="5522">
                  <c:v>37230</c:v>
                </c:pt>
                <c:pt idx="5523">
                  <c:v>37240</c:v>
                </c:pt>
                <c:pt idx="5524">
                  <c:v>37250</c:v>
                </c:pt>
                <c:pt idx="5525">
                  <c:v>37260</c:v>
                </c:pt>
                <c:pt idx="5526">
                  <c:v>37270</c:v>
                </c:pt>
                <c:pt idx="5527">
                  <c:v>37280</c:v>
                </c:pt>
                <c:pt idx="5528">
                  <c:v>37290</c:v>
                </c:pt>
                <c:pt idx="5529">
                  <c:v>37300</c:v>
                </c:pt>
                <c:pt idx="5530">
                  <c:v>37310</c:v>
                </c:pt>
                <c:pt idx="5531">
                  <c:v>37320</c:v>
                </c:pt>
                <c:pt idx="5532">
                  <c:v>37330</c:v>
                </c:pt>
                <c:pt idx="5533">
                  <c:v>37340</c:v>
                </c:pt>
                <c:pt idx="5534">
                  <c:v>37350</c:v>
                </c:pt>
                <c:pt idx="5535">
                  <c:v>37360</c:v>
                </c:pt>
                <c:pt idx="5536">
                  <c:v>37370</c:v>
                </c:pt>
                <c:pt idx="5537">
                  <c:v>37380</c:v>
                </c:pt>
                <c:pt idx="5538">
                  <c:v>37390</c:v>
                </c:pt>
                <c:pt idx="5539">
                  <c:v>37400</c:v>
                </c:pt>
                <c:pt idx="5540">
                  <c:v>37410</c:v>
                </c:pt>
                <c:pt idx="5541">
                  <c:v>37420</c:v>
                </c:pt>
                <c:pt idx="5542">
                  <c:v>37430</c:v>
                </c:pt>
                <c:pt idx="5543">
                  <c:v>37440</c:v>
                </c:pt>
                <c:pt idx="5544">
                  <c:v>37450</c:v>
                </c:pt>
                <c:pt idx="5545">
                  <c:v>37460</c:v>
                </c:pt>
                <c:pt idx="5546">
                  <c:v>37470</c:v>
                </c:pt>
                <c:pt idx="5547">
                  <c:v>37480</c:v>
                </c:pt>
                <c:pt idx="5548">
                  <c:v>37490</c:v>
                </c:pt>
                <c:pt idx="5549">
                  <c:v>37500</c:v>
                </c:pt>
                <c:pt idx="5550">
                  <c:v>37510</c:v>
                </c:pt>
                <c:pt idx="5551">
                  <c:v>37520</c:v>
                </c:pt>
                <c:pt idx="5552">
                  <c:v>37530</c:v>
                </c:pt>
                <c:pt idx="5553">
                  <c:v>37540</c:v>
                </c:pt>
                <c:pt idx="5554">
                  <c:v>37550</c:v>
                </c:pt>
                <c:pt idx="5555">
                  <c:v>37560</c:v>
                </c:pt>
                <c:pt idx="5556">
                  <c:v>37570</c:v>
                </c:pt>
                <c:pt idx="5557">
                  <c:v>37580</c:v>
                </c:pt>
                <c:pt idx="5558">
                  <c:v>37590</c:v>
                </c:pt>
                <c:pt idx="5559">
                  <c:v>37600</c:v>
                </c:pt>
                <c:pt idx="5560">
                  <c:v>37610</c:v>
                </c:pt>
                <c:pt idx="5561">
                  <c:v>37620</c:v>
                </c:pt>
                <c:pt idx="5562">
                  <c:v>37630</c:v>
                </c:pt>
                <c:pt idx="5563">
                  <c:v>37640</c:v>
                </c:pt>
                <c:pt idx="5564">
                  <c:v>37650</c:v>
                </c:pt>
                <c:pt idx="5565">
                  <c:v>37660</c:v>
                </c:pt>
                <c:pt idx="5566">
                  <c:v>37670</c:v>
                </c:pt>
                <c:pt idx="5567">
                  <c:v>37680</c:v>
                </c:pt>
                <c:pt idx="5568">
                  <c:v>37690</c:v>
                </c:pt>
                <c:pt idx="5569">
                  <c:v>37700</c:v>
                </c:pt>
                <c:pt idx="5570">
                  <c:v>37710</c:v>
                </c:pt>
                <c:pt idx="5571">
                  <c:v>37720</c:v>
                </c:pt>
                <c:pt idx="5572">
                  <c:v>37730</c:v>
                </c:pt>
                <c:pt idx="5573">
                  <c:v>37740</c:v>
                </c:pt>
                <c:pt idx="5574">
                  <c:v>37750</c:v>
                </c:pt>
                <c:pt idx="5575">
                  <c:v>37760</c:v>
                </c:pt>
                <c:pt idx="5576">
                  <c:v>37770</c:v>
                </c:pt>
                <c:pt idx="5577">
                  <c:v>37780</c:v>
                </c:pt>
                <c:pt idx="5578">
                  <c:v>37790</c:v>
                </c:pt>
                <c:pt idx="5579">
                  <c:v>37800</c:v>
                </c:pt>
                <c:pt idx="5580">
                  <c:v>37810</c:v>
                </c:pt>
                <c:pt idx="5581">
                  <c:v>37820</c:v>
                </c:pt>
                <c:pt idx="5582">
                  <c:v>37830</c:v>
                </c:pt>
                <c:pt idx="5583">
                  <c:v>37840</c:v>
                </c:pt>
                <c:pt idx="5584">
                  <c:v>37850</c:v>
                </c:pt>
                <c:pt idx="5585">
                  <c:v>37860</c:v>
                </c:pt>
                <c:pt idx="5586">
                  <c:v>37870</c:v>
                </c:pt>
                <c:pt idx="5587">
                  <c:v>37880</c:v>
                </c:pt>
                <c:pt idx="5588">
                  <c:v>37890</c:v>
                </c:pt>
                <c:pt idx="5589">
                  <c:v>37900</c:v>
                </c:pt>
                <c:pt idx="5590">
                  <c:v>37910</c:v>
                </c:pt>
                <c:pt idx="5591">
                  <c:v>37920</c:v>
                </c:pt>
                <c:pt idx="5592">
                  <c:v>37930</c:v>
                </c:pt>
                <c:pt idx="5593">
                  <c:v>37940</c:v>
                </c:pt>
                <c:pt idx="5594">
                  <c:v>37950</c:v>
                </c:pt>
                <c:pt idx="5595">
                  <c:v>37960</c:v>
                </c:pt>
                <c:pt idx="5596">
                  <c:v>37970</c:v>
                </c:pt>
                <c:pt idx="5597">
                  <c:v>37980</c:v>
                </c:pt>
                <c:pt idx="5598">
                  <c:v>37990</c:v>
                </c:pt>
                <c:pt idx="5599">
                  <c:v>38000</c:v>
                </c:pt>
                <c:pt idx="5600">
                  <c:v>38010</c:v>
                </c:pt>
                <c:pt idx="5601">
                  <c:v>38020</c:v>
                </c:pt>
                <c:pt idx="5602">
                  <c:v>38030</c:v>
                </c:pt>
                <c:pt idx="5603">
                  <c:v>38040</c:v>
                </c:pt>
                <c:pt idx="5604">
                  <c:v>38050</c:v>
                </c:pt>
                <c:pt idx="5605">
                  <c:v>38060</c:v>
                </c:pt>
                <c:pt idx="5606">
                  <c:v>38070</c:v>
                </c:pt>
                <c:pt idx="5607">
                  <c:v>38080</c:v>
                </c:pt>
                <c:pt idx="5608">
                  <c:v>38090</c:v>
                </c:pt>
                <c:pt idx="5609">
                  <c:v>38100</c:v>
                </c:pt>
                <c:pt idx="5610">
                  <c:v>38110</c:v>
                </c:pt>
                <c:pt idx="5611">
                  <c:v>38120</c:v>
                </c:pt>
                <c:pt idx="5612">
                  <c:v>38130</c:v>
                </c:pt>
                <c:pt idx="5613">
                  <c:v>38140</c:v>
                </c:pt>
                <c:pt idx="5614">
                  <c:v>38150</c:v>
                </c:pt>
                <c:pt idx="5615">
                  <c:v>38160</c:v>
                </c:pt>
                <c:pt idx="5616">
                  <c:v>38170</c:v>
                </c:pt>
                <c:pt idx="5617">
                  <c:v>38180</c:v>
                </c:pt>
                <c:pt idx="5618">
                  <c:v>38190</c:v>
                </c:pt>
                <c:pt idx="5619">
                  <c:v>38200</c:v>
                </c:pt>
                <c:pt idx="5620">
                  <c:v>38210</c:v>
                </c:pt>
                <c:pt idx="5621">
                  <c:v>38220</c:v>
                </c:pt>
                <c:pt idx="5622">
                  <c:v>38230</c:v>
                </c:pt>
                <c:pt idx="5623">
                  <c:v>38240</c:v>
                </c:pt>
                <c:pt idx="5624">
                  <c:v>38250</c:v>
                </c:pt>
                <c:pt idx="5625">
                  <c:v>38260</c:v>
                </c:pt>
                <c:pt idx="5626">
                  <c:v>38270</c:v>
                </c:pt>
                <c:pt idx="5627">
                  <c:v>38280</c:v>
                </c:pt>
                <c:pt idx="5628">
                  <c:v>38290</c:v>
                </c:pt>
                <c:pt idx="5629">
                  <c:v>38300</c:v>
                </c:pt>
                <c:pt idx="5630">
                  <c:v>38310</c:v>
                </c:pt>
                <c:pt idx="5631">
                  <c:v>38320</c:v>
                </c:pt>
                <c:pt idx="5632">
                  <c:v>38330</c:v>
                </c:pt>
                <c:pt idx="5633">
                  <c:v>38340</c:v>
                </c:pt>
                <c:pt idx="5634">
                  <c:v>38350</c:v>
                </c:pt>
                <c:pt idx="5635">
                  <c:v>38360</c:v>
                </c:pt>
                <c:pt idx="5636">
                  <c:v>38370</c:v>
                </c:pt>
                <c:pt idx="5637">
                  <c:v>38380</c:v>
                </c:pt>
                <c:pt idx="5638">
                  <c:v>38390</c:v>
                </c:pt>
                <c:pt idx="5639">
                  <c:v>38400</c:v>
                </c:pt>
                <c:pt idx="5640">
                  <c:v>38410</c:v>
                </c:pt>
                <c:pt idx="5641">
                  <c:v>38420</c:v>
                </c:pt>
                <c:pt idx="5642">
                  <c:v>38430</c:v>
                </c:pt>
                <c:pt idx="5643">
                  <c:v>38440</c:v>
                </c:pt>
                <c:pt idx="5644">
                  <c:v>38450</c:v>
                </c:pt>
                <c:pt idx="5645">
                  <c:v>38460</c:v>
                </c:pt>
                <c:pt idx="5646">
                  <c:v>38470</c:v>
                </c:pt>
                <c:pt idx="5647">
                  <c:v>38480</c:v>
                </c:pt>
                <c:pt idx="5648">
                  <c:v>38490</c:v>
                </c:pt>
                <c:pt idx="5649">
                  <c:v>38500</c:v>
                </c:pt>
                <c:pt idx="5650">
                  <c:v>38510</c:v>
                </c:pt>
                <c:pt idx="5651">
                  <c:v>38520</c:v>
                </c:pt>
                <c:pt idx="5652">
                  <c:v>38530</c:v>
                </c:pt>
                <c:pt idx="5653">
                  <c:v>38540</c:v>
                </c:pt>
                <c:pt idx="5654">
                  <c:v>38550</c:v>
                </c:pt>
                <c:pt idx="5655">
                  <c:v>38560</c:v>
                </c:pt>
                <c:pt idx="5656">
                  <c:v>38570</c:v>
                </c:pt>
                <c:pt idx="5657">
                  <c:v>38580</c:v>
                </c:pt>
                <c:pt idx="5658">
                  <c:v>38590</c:v>
                </c:pt>
                <c:pt idx="5659">
                  <c:v>38600</c:v>
                </c:pt>
                <c:pt idx="5660">
                  <c:v>38610</c:v>
                </c:pt>
                <c:pt idx="5661">
                  <c:v>38620</c:v>
                </c:pt>
                <c:pt idx="5662">
                  <c:v>38630</c:v>
                </c:pt>
                <c:pt idx="5663">
                  <c:v>38640</c:v>
                </c:pt>
                <c:pt idx="5664">
                  <c:v>38650</c:v>
                </c:pt>
                <c:pt idx="5665">
                  <c:v>38660</c:v>
                </c:pt>
                <c:pt idx="5666">
                  <c:v>38670</c:v>
                </c:pt>
                <c:pt idx="5667">
                  <c:v>38680</c:v>
                </c:pt>
                <c:pt idx="5668">
                  <c:v>38690</c:v>
                </c:pt>
                <c:pt idx="5669">
                  <c:v>38700</c:v>
                </c:pt>
                <c:pt idx="5670">
                  <c:v>38710</c:v>
                </c:pt>
                <c:pt idx="5671">
                  <c:v>38720</c:v>
                </c:pt>
                <c:pt idx="5672">
                  <c:v>38730</c:v>
                </c:pt>
                <c:pt idx="5673">
                  <c:v>38740</c:v>
                </c:pt>
                <c:pt idx="5674">
                  <c:v>38750</c:v>
                </c:pt>
                <c:pt idx="5675">
                  <c:v>38760</c:v>
                </c:pt>
                <c:pt idx="5676">
                  <c:v>38770</c:v>
                </c:pt>
                <c:pt idx="5677">
                  <c:v>38780</c:v>
                </c:pt>
                <c:pt idx="5678">
                  <c:v>38790</c:v>
                </c:pt>
                <c:pt idx="5679">
                  <c:v>38800</c:v>
                </c:pt>
                <c:pt idx="5680">
                  <c:v>38810</c:v>
                </c:pt>
                <c:pt idx="5681">
                  <c:v>38820</c:v>
                </c:pt>
                <c:pt idx="5682">
                  <c:v>38830</c:v>
                </c:pt>
                <c:pt idx="5683">
                  <c:v>38840</c:v>
                </c:pt>
                <c:pt idx="5684">
                  <c:v>38850</c:v>
                </c:pt>
                <c:pt idx="5685">
                  <c:v>38860</c:v>
                </c:pt>
                <c:pt idx="5686">
                  <c:v>38870</c:v>
                </c:pt>
                <c:pt idx="5687">
                  <c:v>38880</c:v>
                </c:pt>
                <c:pt idx="5688">
                  <c:v>38890</c:v>
                </c:pt>
                <c:pt idx="5689">
                  <c:v>38900</c:v>
                </c:pt>
                <c:pt idx="5690">
                  <c:v>38910</c:v>
                </c:pt>
                <c:pt idx="5691">
                  <c:v>38920</c:v>
                </c:pt>
                <c:pt idx="5692">
                  <c:v>38930</c:v>
                </c:pt>
                <c:pt idx="5693">
                  <c:v>38940</c:v>
                </c:pt>
                <c:pt idx="5694">
                  <c:v>38950</c:v>
                </c:pt>
                <c:pt idx="5695">
                  <c:v>38960</c:v>
                </c:pt>
                <c:pt idx="5696">
                  <c:v>38970</c:v>
                </c:pt>
                <c:pt idx="5697">
                  <c:v>38980</c:v>
                </c:pt>
                <c:pt idx="5698">
                  <c:v>38990</c:v>
                </c:pt>
                <c:pt idx="5699">
                  <c:v>39000</c:v>
                </c:pt>
                <c:pt idx="5700">
                  <c:v>39010</c:v>
                </c:pt>
                <c:pt idx="5701">
                  <c:v>39020</c:v>
                </c:pt>
                <c:pt idx="5702">
                  <c:v>39030</c:v>
                </c:pt>
                <c:pt idx="5703">
                  <c:v>39040</c:v>
                </c:pt>
                <c:pt idx="5704">
                  <c:v>39050</c:v>
                </c:pt>
                <c:pt idx="5705">
                  <c:v>39060</c:v>
                </c:pt>
                <c:pt idx="5706">
                  <c:v>39070</c:v>
                </c:pt>
                <c:pt idx="5707">
                  <c:v>39080</c:v>
                </c:pt>
                <c:pt idx="5708">
                  <c:v>39090</c:v>
                </c:pt>
                <c:pt idx="5709">
                  <c:v>39100</c:v>
                </c:pt>
                <c:pt idx="5710">
                  <c:v>39110</c:v>
                </c:pt>
                <c:pt idx="5711">
                  <c:v>39120</c:v>
                </c:pt>
                <c:pt idx="5712">
                  <c:v>39130</c:v>
                </c:pt>
                <c:pt idx="5713">
                  <c:v>39140</c:v>
                </c:pt>
                <c:pt idx="5714">
                  <c:v>39150</c:v>
                </c:pt>
                <c:pt idx="5715">
                  <c:v>39160</c:v>
                </c:pt>
                <c:pt idx="5716">
                  <c:v>39170</c:v>
                </c:pt>
                <c:pt idx="5717">
                  <c:v>39180</c:v>
                </c:pt>
                <c:pt idx="5718">
                  <c:v>39190</c:v>
                </c:pt>
                <c:pt idx="5719">
                  <c:v>39200</c:v>
                </c:pt>
                <c:pt idx="5720">
                  <c:v>39210</c:v>
                </c:pt>
                <c:pt idx="5721">
                  <c:v>39220</c:v>
                </c:pt>
                <c:pt idx="5722">
                  <c:v>39230</c:v>
                </c:pt>
                <c:pt idx="5723">
                  <c:v>39240</c:v>
                </c:pt>
                <c:pt idx="5724">
                  <c:v>39250</c:v>
                </c:pt>
                <c:pt idx="5725">
                  <c:v>39260</c:v>
                </c:pt>
                <c:pt idx="5726">
                  <c:v>39270</c:v>
                </c:pt>
                <c:pt idx="5727">
                  <c:v>39280</c:v>
                </c:pt>
                <c:pt idx="5728">
                  <c:v>39290</c:v>
                </c:pt>
                <c:pt idx="5729">
                  <c:v>39300</c:v>
                </c:pt>
                <c:pt idx="5730">
                  <c:v>39310</c:v>
                </c:pt>
                <c:pt idx="5731">
                  <c:v>39320</c:v>
                </c:pt>
                <c:pt idx="5732">
                  <c:v>39330</c:v>
                </c:pt>
                <c:pt idx="5733">
                  <c:v>39340</c:v>
                </c:pt>
                <c:pt idx="5734">
                  <c:v>39350</c:v>
                </c:pt>
                <c:pt idx="5735">
                  <c:v>39360</c:v>
                </c:pt>
                <c:pt idx="5736">
                  <c:v>39370</c:v>
                </c:pt>
                <c:pt idx="5737">
                  <c:v>39380</c:v>
                </c:pt>
                <c:pt idx="5738">
                  <c:v>39390</c:v>
                </c:pt>
                <c:pt idx="5739">
                  <c:v>39400</c:v>
                </c:pt>
                <c:pt idx="5740">
                  <c:v>39410</c:v>
                </c:pt>
                <c:pt idx="5741">
                  <c:v>39420</c:v>
                </c:pt>
                <c:pt idx="5742">
                  <c:v>39430</c:v>
                </c:pt>
                <c:pt idx="5743">
                  <c:v>39440</c:v>
                </c:pt>
                <c:pt idx="5744">
                  <c:v>39450</c:v>
                </c:pt>
                <c:pt idx="5745">
                  <c:v>39460</c:v>
                </c:pt>
                <c:pt idx="5746">
                  <c:v>39470</c:v>
                </c:pt>
                <c:pt idx="5747">
                  <c:v>39480</c:v>
                </c:pt>
                <c:pt idx="5748">
                  <c:v>39490</c:v>
                </c:pt>
                <c:pt idx="5749">
                  <c:v>39500</c:v>
                </c:pt>
                <c:pt idx="5750">
                  <c:v>39510</c:v>
                </c:pt>
                <c:pt idx="5751">
                  <c:v>39520</c:v>
                </c:pt>
                <c:pt idx="5752">
                  <c:v>39530</c:v>
                </c:pt>
                <c:pt idx="5753">
                  <c:v>39540</c:v>
                </c:pt>
                <c:pt idx="5754">
                  <c:v>39550</c:v>
                </c:pt>
                <c:pt idx="5755">
                  <c:v>39560</c:v>
                </c:pt>
                <c:pt idx="5756">
                  <c:v>39570</c:v>
                </c:pt>
                <c:pt idx="5757">
                  <c:v>39580</c:v>
                </c:pt>
                <c:pt idx="5758">
                  <c:v>39590</c:v>
                </c:pt>
                <c:pt idx="5759">
                  <c:v>39600</c:v>
                </c:pt>
                <c:pt idx="5760">
                  <c:v>39610</c:v>
                </c:pt>
                <c:pt idx="5761">
                  <c:v>39620</c:v>
                </c:pt>
                <c:pt idx="5762">
                  <c:v>39630</c:v>
                </c:pt>
                <c:pt idx="5763">
                  <c:v>39640</c:v>
                </c:pt>
                <c:pt idx="5764">
                  <c:v>39650</c:v>
                </c:pt>
                <c:pt idx="5765">
                  <c:v>39660</c:v>
                </c:pt>
                <c:pt idx="5766">
                  <c:v>39670</c:v>
                </c:pt>
                <c:pt idx="5767">
                  <c:v>39680</c:v>
                </c:pt>
                <c:pt idx="5768">
                  <c:v>39690</c:v>
                </c:pt>
                <c:pt idx="5769">
                  <c:v>39700</c:v>
                </c:pt>
                <c:pt idx="5770">
                  <c:v>39710</c:v>
                </c:pt>
                <c:pt idx="5771">
                  <c:v>39720</c:v>
                </c:pt>
                <c:pt idx="5772">
                  <c:v>39730</c:v>
                </c:pt>
                <c:pt idx="5773">
                  <c:v>39740</c:v>
                </c:pt>
                <c:pt idx="5774">
                  <c:v>39750</c:v>
                </c:pt>
                <c:pt idx="5775">
                  <c:v>39760</c:v>
                </c:pt>
                <c:pt idx="5776">
                  <c:v>39770</c:v>
                </c:pt>
                <c:pt idx="5777">
                  <c:v>39780</c:v>
                </c:pt>
                <c:pt idx="5778">
                  <c:v>39790</c:v>
                </c:pt>
                <c:pt idx="5779">
                  <c:v>39800</c:v>
                </c:pt>
                <c:pt idx="5780">
                  <c:v>39810</c:v>
                </c:pt>
                <c:pt idx="5781">
                  <c:v>39820</c:v>
                </c:pt>
                <c:pt idx="5782">
                  <c:v>39830</c:v>
                </c:pt>
                <c:pt idx="5783">
                  <c:v>39840</c:v>
                </c:pt>
                <c:pt idx="5784">
                  <c:v>39850</c:v>
                </c:pt>
                <c:pt idx="5785">
                  <c:v>39860</c:v>
                </c:pt>
                <c:pt idx="5786">
                  <c:v>39870</c:v>
                </c:pt>
                <c:pt idx="5787">
                  <c:v>39880</c:v>
                </c:pt>
                <c:pt idx="5788">
                  <c:v>39890</c:v>
                </c:pt>
                <c:pt idx="5789">
                  <c:v>39900</c:v>
                </c:pt>
                <c:pt idx="5790">
                  <c:v>39910</c:v>
                </c:pt>
                <c:pt idx="5791">
                  <c:v>39920</c:v>
                </c:pt>
                <c:pt idx="5792">
                  <c:v>39930</c:v>
                </c:pt>
                <c:pt idx="5793">
                  <c:v>39940</c:v>
                </c:pt>
                <c:pt idx="5794">
                  <c:v>39950</c:v>
                </c:pt>
                <c:pt idx="5795">
                  <c:v>39960</c:v>
                </c:pt>
                <c:pt idx="5796">
                  <c:v>39970</c:v>
                </c:pt>
                <c:pt idx="5797">
                  <c:v>39980</c:v>
                </c:pt>
                <c:pt idx="5798">
                  <c:v>39990</c:v>
                </c:pt>
                <c:pt idx="5799">
                  <c:v>40000</c:v>
                </c:pt>
                <c:pt idx="5800">
                  <c:v>40010</c:v>
                </c:pt>
                <c:pt idx="5801">
                  <c:v>40020</c:v>
                </c:pt>
                <c:pt idx="5802">
                  <c:v>40030</c:v>
                </c:pt>
                <c:pt idx="5803">
                  <c:v>40040</c:v>
                </c:pt>
                <c:pt idx="5804">
                  <c:v>40050</c:v>
                </c:pt>
                <c:pt idx="5805">
                  <c:v>40060</c:v>
                </c:pt>
                <c:pt idx="5806">
                  <c:v>40070</c:v>
                </c:pt>
                <c:pt idx="5807">
                  <c:v>40080</c:v>
                </c:pt>
                <c:pt idx="5808">
                  <c:v>40090</c:v>
                </c:pt>
                <c:pt idx="5809">
                  <c:v>40100</c:v>
                </c:pt>
                <c:pt idx="5810">
                  <c:v>40110</c:v>
                </c:pt>
                <c:pt idx="5811">
                  <c:v>40120</c:v>
                </c:pt>
                <c:pt idx="5812">
                  <c:v>40130</c:v>
                </c:pt>
                <c:pt idx="5813">
                  <c:v>40140</c:v>
                </c:pt>
                <c:pt idx="5814">
                  <c:v>40150</c:v>
                </c:pt>
                <c:pt idx="5815">
                  <c:v>40160</c:v>
                </c:pt>
                <c:pt idx="5816">
                  <c:v>40170</c:v>
                </c:pt>
                <c:pt idx="5817">
                  <c:v>40180</c:v>
                </c:pt>
                <c:pt idx="5818">
                  <c:v>40190</c:v>
                </c:pt>
                <c:pt idx="5819">
                  <c:v>40200</c:v>
                </c:pt>
                <c:pt idx="5820">
                  <c:v>40210</c:v>
                </c:pt>
                <c:pt idx="5821">
                  <c:v>40220</c:v>
                </c:pt>
                <c:pt idx="5822">
                  <c:v>40230</c:v>
                </c:pt>
                <c:pt idx="5823">
                  <c:v>40240</c:v>
                </c:pt>
                <c:pt idx="5824">
                  <c:v>40250</c:v>
                </c:pt>
                <c:pt idx="5825">
                  <c:v>40260</c:v>
                </c:pt>
                <c:pt idx="5826">
                  <c:v>40270</c:v>
                </c:pt>
                <c:pt idx="5827">
                  <c:v>40280</c:v>
                </c:pt>
                <c:pt idx="5828">
                  <c:v>40290</c:v>
                </c:pt>
                <c:pt idx="5829">
                  <c:v>40300</c:v>
                </c:pt>
                <c:pt idx="5830">
                  <c:v>40310</c:v>
                </c:pt>
                <c:pt idx="5831">
                  <c:v>40320</c:v>
                </c:pt>
                <c:pt idx="5832">
                  <c:v>40330</c:v>
                </c:pt>
                <c:pt idx="5833">
                  <c:v>40340</c:v>
                </c:pt>
                <c:pt idx="5834">
                  <c:v>40350</c:v>
                </c:pt>
                <c:pt idx="5835">
                  <c:v>40360</c:v>
                </c:pt>
                <c:pt idx="5836">
                  <c:v>40370</c:v>
                </c:pt>
                <c:pt idx="5837">
                  <c:v>40380</c:v>
                </c:pt>
                <c:pt idx="5838">
                  <c:v>40390</c:v>
                </c:pt>
                <c:pt idx="5839">
                  <c:v>40400</c:v>
                </c:pt>
                <c:pt idx="5840">
                  <c:v>40410</c:v>
                </c:pt>
                <c:pt idx="5841">
                  <c:v>40420</c:v>
                </c:pt>
                <c:pt idx="5842">
                  <c:v>40430</c:v>
                </c:pt>
                <c:pt idx="5843">
                  <c:v>40440</c:v>
                </c:pt>
                <c:pt idx="5844">
                  <c:v>40450</c:v>
                </c:pt>
                <c:pt idx="5845">
                  <c:v>40460</c:v>
                </c:pt>
                <c:pt idx="5846">
                  <c:v>40470</c:v>
                </c:pt>
                <c:pt idx="5847">
                  <c:v>40480</c:v>
                </c:pt>
                <c:pt idx="5848">
                  <c:v>40490</c:v>
                </c:pt>
                <c:pt idx="5849">
                  <c:v>40500</c:v>
                </c:pt>
                <c:pt idx="5850">
                  <c:v>40510</c:v>
                </c:pt>
                <c:pt idx="5851">
                  <c:v>40520</c:v>
                </c:pt>
                <c:pt idx="5852">
                  <c:v>40530</c:v>
                </c:pt>
                <c:pt idx="5853">
                  <c:v>40540</c:v>
                </c:pt>
                <c:pt idx="5854">
                  <c:v>40550</c:v>
                </c:pt>
                <c:pt idx="5855">
                  <c:v>40560</c:v>
                </c:pt>
                <c:pt idx="5856">
                  <c:v>40570</c:v>
                </c:pt>
                <c:pt idx="5857">
                  <c:v>40580</c:v>
                </c:pt>
                <c:pt idx="5858">
                  <c:v>40590</c:v>
                </c:pt>
                <c:pt idx="5859">
                  <c:v>40600</c:v>
                </c:pt>
                <c:pt idx="5860">
                  <c:v>40610</c:v>
                </c:pt>
                <c:pt idx="5861">
                  <c:v>40620</c:v>
                </c:pt>
                <c:pt idx="5862">
                  <c:v>40630</c:v>
                </c:pt>
                <c:pt idx="5863">
                  <c:v>40640</c:v>
                </c:pt>
                <c:pt idx="5864">
                  <c:v>40650</c:v>
                </c:pt>
                <c:pt idx="5865">
                  <c:v>40660</c:v>
                </c:pt>
                <c:pt idx="5866">
                  <c:v>40670</c:v>
                </c:pt>
                <c:pt idx="5867">
                  <c:v>40680</c:v>
                </c:pt>
                <c:pt idx="5868">
                  <c:v>40690</c:v>
                </c:pt>
                <c:pt idx="5869">
                  <c:v>40700</c:v>
                </c:pt>
                <c:pt idx="5870">
                  <c:v>40710</c:v>
                </c:pt>
                <c:pt idx="5871">
                  <c:v>40720</c:v>
                </c:pt>
                <c:pt idx="5872">
                  <c:v>40730</c:v>
                </c:pt>
                <c:pt idx="5873">
                  <c:v>40740</c:v>
                </c:pt>
                <c:pt idx="5874">
                  <c:v>40750</c:v>
                </c:pt>
                <c:pt idx="5875">
                  <c:v>40760</c:v>
                </c:pt>
                <c:pt idx="5876">
                  <c:v>40770</c:v>
                </c:pt>
                <c:pt idx="5877">
                  <c:v>40780</c:v>
                </c:pt>
                <c:pt idx="5878">
                  <c:v>40790</c:v>
                </c:pt>
                <c:pt idx="5879">
                  <c:v>40800</c:v>
                </c:pt>
                <c:pt idx="5880">
                  <c:v>40810</c:v>
                </c:pt>
                <c:pt idx="5881">
                  <c:v>40820</c:v>
                </c:pt>
                <c:pt idx="5882">
                  <c:v>40830</c:v>
                </c:pt>
                <c:pt idx="5883">
                  <c:v>40840</c:v>
                </c:pt>
                <c:pt idx="5884">
                  <c:v>40850</c:v>
                </c:pt>
                <c:pt idx="5885">
                  <c:v>40860</c:v>
                </c:pt>
                <c:pt idx="5886">
                  <c:v>40870</c:v>
                </c:pt>
                <c:pt idx="5887">
                  <c:v>40880</c:v>
                </c:pt>
                <c:pt idx="5888">
                  <c:v>40890</c:v>
                </c:pt>
                <c:pt idx="5889">
                  <c:v>40900</c:v>
                </c:pt>
                <c:pt idx="5890">
                  <c:v>40910</c:v>
                </c:pt>
                <c:pt idx="5891">
                  <c:v>40920</c:v>
                </c:pt>
                <c:pt idx="5892">
                  <c:v>40930</c:v>
                </c:pt>
                <c:pt idx="5893">
                  <c:v>40940</c:v>
                </c:pt>
                <c:pt idx="5894">
                  <c:v>40950</c:v>
                </c:pt>
                <c:pt idx="5895">
                  <c:v>40960</c:v>
                </c:pt>
                <c:pt idx="5896">
                  <c:v>40970</c:v>
                </c:pt>
                <c:pt idx="5897">
                  <c:v>40980</c:v>
                </c:pt>
                <c:pt idx="5898">
                  <c:v>40990</c:v>
                </c:pt>
                <c:pt idx="5899">
                  <c:v>41000</c:v>
                </c:pt>
                <c:pt idx="5900">
                  <c:v>41010</c:v>
                </c:pt>
                <c:pt idx="5901">
                  <c:v>41020</c:v>
                </c:pt>
                <c:pt idx="5902">
                  <c:v>41030</c:v>
                </c:pt>
                <c:pt idx="5903">
                  <c:v>41040</c:v>
                </c:pt>
                <c:pt idx="5904">
                  <c:v>41050</c:v>
                </c:pt>
                <c:pt idx="5905">
                  <c:v>41060</c:v>
                </c:pt>
                <c:pt idx="5906">
                  <c:v>41070</c:v>
                </c:pt>
                <c:pt idx="5907">
                  <c:v>41080</c:v>
                </c:pt>
                <c:pt idx="5908">
                  <c:v>41090</c:v>
                </c:pt>
                <c:pt idx="5909">
                  <c:v>41100</c:v>
                </c:pt>
                <c:pt idx="5910">
                  <c:v>41110</c:v>
                </c:pt>
                <c:pt idx="5911">
                  <c:v>41120</c:v>
                </c:pt>
                <c:pt idx="5912">
                  <c:v>41130</c:v>
                </c:pt>
                <c:pt idx="5913">
                  <c:v>41140</c:v>
                </c:pt>
                <c:pt idx="5914">
                  <c:v>41150</c:v>
                </c:pt>
                <c:pt idx="5915">
                  <c:v>41160</c:v>
                </c:pt>
                <c:pt idx="5916">
                  <c:v>41170</c:v>
                </c:pt>
                <c:pt idx="5917">
                  <c:v>41180</c:v>
                </c:pt>
                <c:pt idx="5918">
                  <c:v>41190</c:v>
                </c:pt>
                <c:pt idx="5919">
                  <c:v>41200</c:v>
                </c:pt>
                <c:pt idx="5920">
                  <c:v>41210</c:v>
                </c:pt>
                <c:pt idx="5921">
                  <c:v>41220</c:v>
                </c:pt>
                <c:pt idx="5922">
                  <c:v>41230</c:v>
                </c:pt>
                <c:pt idx="5923">
                  <c:v>41240</c:v>
                </c:pt>
                <c:pt idx="5924">
                  <c:v>41250</c:v>
                </c:pt>
                <c:pt idx="5925">
                  <c:v>41260</c:v>
                </c:pt>
                <c:pt idx="5926">
                  <c:v>41270</c:v>
                </c:pt>
                <c:pt idx="5927">
                  <c:v>41280</c:v>
                </c:pt>
                <c:pt idx="5928">
                  <c:v>41290</c:v>
                </c:pt>
                <c:pt idx="5929">
                  <c:v>41300</c:v>
                </c:pt>
                <c:pt idx="5930">
                  <c:v>41310</c:v>
                </c:pt>
                <c:pt idx="5931">
                  <c:v>41320</c:v>
                </c:pt>
                <c:pt idx="5932">
                  <c:v>41330</c:v>
                </c:pt>
                <c:pt idx="5933">
                  <c:v>41340</c:v>
                </c:pt>
                <c:pt idx="5934">
                  <c:v>41350</c:v>
                </c:pt>
                <c:pt idx="5935">
                  <c:v>41360</c:v>
                </c:pt>
                <c:pt idx="5936">
                  <c:v>41370</c:v>
                </c:pt>
                <c:pt idx="5937">
                  <c:v>41380</c:v>
                </c:pt>
                <c:pt idx="5938">
                  <c:v>41390</c:v>
                </c:pt>
                <c:pt idx="5939">
                  <c:v>41400</c:v>
                </c:pt>
                <c:pt idx="5940">
                  <c:v>41410</c:v>
                </c:pt>
                <c:pt idx="5941">
                  <c:v>41420</c:v>
                </c:pt>
                <c:pt idx="5942">
                  <c:v>41430</c:v>
                </c:pt>
                <c:pt idx="5943">
                  <c:v>41440</c:v>
                </c:pt>
                <c:pt idx="5944">
                  <c:v>41450</c:v>
                </c:pt>
                <c:pt idx="5945">
                  <c:v>41460</c:v>
                </c:pt>
                <c:pt idx="5946">
                  <c:v>41470</c:v>
                </c:pt>
                <c:pt idx="5947">
                  <c:v>41480</c:v>
                </c:pt>
                <c:pt idx="5948">
                  <c:v>41490</c:v>
                </c:pt>
                <c:pt idx="5949">
                  <c:v>41500</c:v>
                </c:pt>
                <c:pt idx="5950">
                  <c:v>41510</c:v>
                </c:pt>
                <c:pt idx="5951">
                  <c:v>41520</c:v>
                </c:pt>
                <c:pt idx="5952">
                  <c:v>41530</c:v>
                </c:pt>
                <c:pt idx="5953">
                  <c:v>41540</c:v>
                </c:pt>
                <c:pt idx="5954">
                  <c:v>41550</c:v>
                </c:pt>
                <c:pt idx="5955">
                  <c:v>41560</c:v>
                </c:pt>
                <c:pt idx="5956">
                  <c:v>41570</c:v>
                </c:pt>
                <c:pt idx="5957">
                  <c:v>41580</c:v>
                </c:pt>
                <c:pt idx="5958">
                  <c:v>41590</c:v>
                </c:pt>
                <c:pt idx="5959">
                  <c:v>41600</c:v>
                </c:pt>
                <c:pt idx="5960">
                  <c:v>41610</c:v>
                </c:pt>
                <c:pt idx="5961">
                  <c:v>41620</c:v>
                </c:pt>
                <c:pt idx="5962">
                  <c:v>41630</c:v>
                </c:pt>
                <c:pt idx="5963">
                  <c:v>41640</c:v>
                </c:pt>
                <c:pt idx="5964">
                  <c:v>41650</c:v>
                </c:pt>
                <c:pt idx="5965">
                  <c:v>41660</c:v>
                </c:pt>
                <c:pt idx="5966">
                  <c:v>41670</c:v>
                </c:pt>
                <c:pt idx="5967">
                  <c:v>41680</c:v>
                </c:pt>
                <c:pt idx="5968">
                  <c:v>41690</c:v>
                </c:pt>
                <c:pt idx="5969">
                  <c:v>41700</c:v>
                </c:pt>
                <c:pt idx="5970">
                  <c:v>41710</c:v>
                </c:pt>
                <c:pt idx="5971">
                  <c:v>41720</c:v>
                </c:pt>
                <c:pt idx="5972">
                  <c:v>41730</c:v>
                </c:pt>
                <c:pt idx="5973">
                  <c:v>41740</c:v>
                </c:pt>
                <c:pt idx="5974">
                  <c:v>41750</c:v>
                </c:pt>
                <c:pt idx="5975">
                  <c:v>41760</c:v>
                </c:pt>
                <c:pt idx="5976">
                  <c:v>41770</c:v>
                </c:pt>
                <c:pt idx="5977">
                  <c:v>41780</c:v>
                </c:pt>
                <c:pt idx="5978">
                  <c:v>41790</c:v>
                </c:pt>
                <c:pt idx="5979">
                  <c:v>41800</c:v>
                </c:pt>
                <c:pt idx="5980">
                  <c:v>41810</c:v>
                </c:pt>
                <c:pt idx="5981">
                  <c:v>41820</c:v>
                </c:pt>
                <c:pt idx="5982">
                  <c:v>41830</c:v>
                </c:pt>
                <c:pt idx="5983">
                  <c:v>41840</c:v>
                </c:pt>
                <c:pt idx="5984">
                  <c:v>41850</c:v>
                </c:pt>
                <c:pt idx="5985">
                  <c:v>41860</c:v>
                </c:pt>
                <c:pt idx="5986">
                  <c:v>41870</c:v>
                </c:pt>
                <c:pt idx="5987">
                  <c:v>41880</c:v>
                </c:pt>
                <c:pt idx="5988">
                  <c:v>41890</c:v>
                </c:pt>
                <c:pt idx="5989">
                  <c:v>41900</c:v>
                </c:pt>
                <c:pt idx="5990">
                  <c:v>41910</c:v>
                </c:pt>
                <c:pt idx="5991">
                  <c:v>41920</c:v>
                </c:pt>
                <c:pt idx="5992">
                  <c:v>41930</c:v>
                </c:pt>
                <c:pt idx="5993">
                  <c:v>41940</c:v>
                </c:pt>
                <c:pt idx="5994">
                  <c:v>41950</c:v>
                </c:pt>
                <c:pt idx="5995">
                  <c:v>41960</c:v>
                </c:pt>
                <c:pt idx="5996">
                  <c:v>41970</c:v>
                </c:pt>
                <c:pt idx="5997">
                  <c:v>41980</c:v>
                </c:pt>
                <c:pt idx="5998">
                  <c:v>41990</c:v>
                </c:pt>
                <c:pt idx="5999">
                  <c:v>42000</c:v>
                </c:pt>
                <c:pt idx="6000">
                  <c:v>42010</c:v>
                </c:pt>
                <c:pt idx="6001">
                  <c:v>42020</c:v>
                </c:pt>
                <c:pt idx="6002">
                  <c:v>42030</c:v>
                </c:pt>
                <c:pt idx="6003">
                  <c:v>42040</c:v>
                </c:pt>
                <c:pt idx="6004">
                  <c:v>42050</c:v>
                </c:pt>
                <c:pt idx="6005">
                  <c:v>42060</c:v>
                </c:pt>
                <c:pt idx="6006">
                  <c:v>42070</c:v>
                </c:pt>
                <c:pt idx="6007">
                  <c:v>42080</c:v>
                </c:pt>
                <c:pt idx="6008">
                  <c:v>42090</c:v>
                </c:pt>
                <c:pt idx="6009">
                  <c:v>42100</c:v>
                </c:pt>
                <c:pt idx="6010">
                  <c:v>42110</c:v>
                </c:pt>
                <c:pt idx="6011">
                  <c:v>42120</c:v>
                </c:pt>
                <c:pt idx="6012">
                  <c:v>42130</c:v>
                </c:pt>
                <c:pt idx="6013">
                  <c:v>42140</c:v>
                </c:pt>
                <c:pt idx="6014">
                  <c:v>42150</c:v>
                </c:pt>
                <c:pt idx="6015">
                  <c:v>42160</c:v>
                </c:pt>
                <c:pt idx="6016">
                  <c:v>42170</c:v>
                </c:pt>
                <c:pt idx="6017">
                  <c:v>42180</c:v>
                </c:pt>
                <c:pt idx="6018">
                  <c:v>42190</c:v>
                </c:pt>
                <c:pt idx="6019">
                  <c:v>42200</c:v>
                </c:pt>
                <c:pt idx="6020">
                  <c:v>42210</c:v>
                </c:pt>
                <c:pt idx="6021">
                  <c:v>42220</c:v>
                </c:pt>
                <c:pt idx="6022">
                  <c:v>42230</c:v>
                </c:pt>
                <c:pt idx="6023">
                  <c:v>42240</c:v>
                </c:pt>
                <c:pt idx="6024">
                  <c:v>42250</c:v>
                </c:pt>
                <c:pt idx="6025">
                  <c:v>42260</c:v>
                </c:pt>
                <c:pt idx="6026">
                  <c:v>42270</c:v>
                </c:pt>
                <c:pt idx="6027">
                  <c:v>42280</c:v>
                </c:pt>
                <c:pt idx="6028">
                  <c:v>42290</c:v>
                </c:pt>
                <c:pt idx="6029">
                  <c:v>42300</c:v>
                </c:pt>
                <c:pt idx="6030">
                  <c:v>42310</c:v>
                </c:pt>
                <c:pt idx="6031">
                  <c:v>42320</c:v>
                </c:pt>
                <c:pt idx="6032">
                  <c:v>42330</c:v>
                </c:pt>
                <c:pt idx="6033">
                  <c:v>42340</c:v>
                </c:pt>
                <c:pt idx="6034">
                  <c:v>42350</c:v>
                </c:pt>
                <c:pt idx="6035">
                  <c:v>42360</c:v>
                </c:pt>
                <c:pt idx="6036">
                  <c:v>42370</c:v>
                </c:pt>
                <c:pt idx="6037">
                  <c:v>42380</c:v>
                </c:pt>
                <c:pt idx="6038">
                  <c:v>42390</c:v>
                </c:pt>
                <c:pt idx="6039">
                  <c:v>42400</c:v>
                </c:pt>
                <c:pt idx="6040">
                  <c:v>42410</c:v>
                </c:pt>
                <c:pt idx="6041">
                  <c:v>42420</c:v>
                </c:pt>
                <c:pt idx="6042">
                  <c:v>42430</c:v>
                </c:pt>
                <c:pt idx="6043">
                  <c:v>42440</c:v>
                </c:pt>
                <c:pt idx="6044">
                  <c:v>42450</c:v>
                </c:pt>
                <c:pt idx="6045">
                  <c:v>42460</c:v>
                </c:pt>
                <c:pt idx="6046">
                  <c:v>42470</c:v>
                </c:pt>
                <c:pt idx="6047">
                  <c:v>42480</c:v>
                </c:pt>
                <c:pt idx="6048">
                  <c:v>42490</c:v>
                </c:pt>
                <c:pt idx="6049">
                  <c:v>42500</c:v>
                </c:pt>
                <c:pt idx="6050">
                  <c:v>42510</c:v>
                </c:pt>
                <c:pt idx="6051">
                  <c:v>42520</c:v>
                </c:pt>
                <c:pt idx="6052">
                  <c:v>42530</c:v>
                </c:pt>
                <c:pt idx="6053">
                  <c:v>42540</c:v>
                </c:pt>
                <c:pt idx="6054">
                  <c:v>42550</c:v>
                </c:pt>
                <c:pt idx="6055">
                  <c:v>42560</c:v>
                </c:pt>
                <c:pt idx="6056">
                  <c:v>42570</c:v>
                </c:pt>
                <c:pt idx="6057">
                  <c:v>42580</c:v>
                </c:pt>
                <c:pt idx="6058">
                  <c:v>42590</c:v>
                </c:pt>
                <c:pt idx="6059">
                  <c:v>42600</c:v>
                </c:pt>
                <c:pt idx="6060">
                  <c:v>42610</c:v>
                </c:pt>
                <c:pt idx="6061">
                  <c:v>42620</c:v>
                </c:pt>
                <c:pt idx="6062">
                  <c:v>42630</c:v>
                </c:pt>
                <c:pt idx="6063">
                  <c:v>42640</c:v>
                </c:pt>
                <c:pt idx="6064">
                  <c:v>42650</c:v>
                </c:pt>
                <c:pt idx="6065">
                  <c:v>42660</c:v>
                </c:pt>
                <c:pt idx="6066">
                  <c:v>42670</c:v>
                </c:pt>
                <c:pt idx="6067">
                  <c:v>42680</c:v>
                </c:pt>
                <c:pt idx="6068">
                  <c:v>42690</c:v>
                </c:pt>
                <c:pt idx="6069">
                  <c:v>42700</c:v>
                </c:pt>
                <c:pt idx="6070">
                  <c:v>42710</c:v>
                </c:pt>
                <c:pt idx="6071">
                  <c:v>42720</c:v>
                </c:pt>
                <c:pt idx="6072">
                  <c:v>42730</c:v>
                </c:pt>
                <c:pt idx="6073">
                  <c:v>42740</c:v>
                </c:pt>
                <c:pt idx="6074">
                  <c:v>42750</c:v>
                </c:pt>
                <c:pt idx="6075">
                  <c:v>42760</c:v>
                </c:pt>
                <c:pt idx="6076">
                  <c:v>42770</c:v>
                </c:pt>
                <c:pt idx="6077">
                  <c:v>42780</c:v>
                </c:pt>
                <c:pt idx="6078">
                  <c:v>42790</c:v>
                </c:pt>
                <c:pt idx="6079">
                  <c:v>42800</c:v>
                </c:pt>
                <c:pt idx="6080">
                  <c:v>42810</c:v>
                </c:pt>
                <c:pt idx="6081">
                  <c:v>42820</c:v>
                </c:pt>
                <c:pt idx="6082">
                  <c:v>42830</c:v>
                </c:pt>
                <c:pt idx="6083">
                  <c:v>42840</c:v>
                </c:pt>
                <c:pt idx="6084">
                  <c:v>42850</c:v>
                </c:pt>
                <c:pt idx="6085">
                  <c:v>42860</c:v>
                </c:pt>
                <c:pt idx="6086">
                  <c:v>42870</c:v>
                </c:pt>
                <c:pt idx="6087">
                  <c:v>42880</c:v>
                </c:pt>
                <c:pt idx="6088">
                  <c:v>42890</c:v>
                </c:pt>
                <c:pt idx="6089">
                  <c:v>42900</c:v>
                </c:pt>
                <c:pt idx="6090">
                  <c:v>42910</c:v>
                </c:pt>
                <c:pt idx="6091">
                  <c:v>42920</c:v>
                </c:pt>
                <c:pt idx="6092">
                  <c:v>42930</c:v>
                </c:pt>
                <c:pt idx="6093">
                  <c:v>42940</c:v>
                </c:pt>
                <c:pt idx="6094">
                  <c:v>42950</c:v>
                </c:pt>
                <c:pt idx="6095">
                  <c:v>42960</c:v>
                </c:pt>
                <c:pt idx="6096">
                  <c:v>42970</c:v>
                </c:pt>
                <c:pt idx="6097">
                  <c:v>42980</c:v>
                </c:pt>
                <c:pt idx="6098">
                  <c:v>42990</c:v>
                </c:pt>
                <c:pt idx="6099">
                  <c:v>43000</c:v>
                </c:pt>
                <c:pt idx="6100">
                  <c:v>43010</c:v>
                </c:pt>
                <c:pt idx="6101">
                  <c:v>43020</c:v>
                </c:pt>
                <c:pt idx="6102">
                  <c:v>43030</c:v>
                </c:pt>
                <c:pt idx="6103">
                  <c:v>43040</c:v>
                </c:pt>
                <c:pt idx="6104">
                  <c:v>43050</c:v>
                </c:pt>
                <c:pt idx="6105">
                  <c:v>43060</c:v>
                </c:pt>
                <c:pt idx="6106">
                  <c:v>43070</c:v>
                </c:pt>
                <c:pt idx="6107">
                  <c:v>43080</c:v>
                </c:pt>
                <c:pt idx="6108">
                  <c:v>43090</c:v>
                </c:pt>
                <c:pt idx="6109">
                  <c:v>43100</c:v>
                </c:pt>
                <c:pt idx="6110">
                  <c:v>43110</c:v>
                </c:pt>
                <c:pt idx="6111">
                  <c:v>43120</c:v>
                </c:pt>
                <c:pt idx="6112">
                  <c:v>43130</c:v>
                </c:pt>
                <c:pt idx="6113">
                  <c:v>43140</c:v>
                </c:pt>
                <c:pt idx="6114">
                  <c:v>43150</c:v>
                </c:pt>
                <c:pt idx="6115">
                  <c:v>43160</c:v>
                </c:pt>
                <c:pt idx="6116">
                  <c:v>43170</c:v>
                </c:pt>
                <c:pt idx="6117">
                  <c:v>43180</c:v>
                </c:pt>
                <c:pt idx="6118">
                  <c:v>43190</c:v>
                </c:pt>
                <c:pt idx="6119">
                  <c:v>43200</c:v>
                </c:pt>
                <c:pt idx="6120">
                  <c:v>43210</c:v>
                </c:pt>
                <c:pt idx="6121">
                  <c:v>43220</c:v>
                </c:pt>
                <c:pt idx="6122">
                  <c:v>43230</c:v>
                </c:pt>
                <c:pt idx="6123">
                  <c:v>43240</c:v>
                </c:pt>
                <c:pt idx="6124">
                  <c:v>43250</c:v>
                </c:pt>
                <c:pt idx="6125">
                  <c:v>43260</c:v>
                </c:pt>
                <c:pt idx="6126">
                  <c:v>43270</c:v>
                </c:pt>
                <c:pt idx="6127">
                  <c:v>43280</c:v>
                </c:pt>
                <c:pt idx="6128">
                  <c:v>43290</c:v>
                </c:pt>
                <c:pt idx="6129">
                  <c:v>43300</c:v>
                </c:pt>
                <c:pt idx="6130">
                  <c:v>43310</c:v>
                </c:pt>
                <c:pt idx="6131">
                  <c:v>43320</c:v>
                </c:pt>
                <c:pt idx="6132">
                  <c:v>43330</c:v>
                </c:pt>
                <c:pt idx="6133">
                  <c:v>43340</c:v>
                </c:pt>
                <c:pt idx="6134">
                  <c:v>43350</c:v>
                </c:pt>
                <c:pt idx="6135">
                  <c:v>43360</c:v>
                </c:pt>
                <c:pt idx="6136">
                  <c:v>43370</c:v>
                </c:pt>
                <c:pt idx="6137">
                  <c:v>43380</c:v>
                </c:pt>
                <c:pt idx="6138">
                  <c:v>43390</c:v>
                </c:pt>
                <c:pt idx="6139">
                  <c:v>43400</c:v>
                </c:pt>
                <c:pt idx="6140">
                  <c:v>43410</c:v>
                </c:pt>
                <c:pt idx="6141">
                  <c:v>43420</c:v>
                </c:pt>
                <c:pt idx="6142">
                  <c:v>43430</c:v>
                </c:pt>
                <c:pt idx="6143">
                  <c:v>43440</c:v>
                </c:pt>
                <c:pt idx="6144">
                  <c:v>43450</c:v>
                </c:pt>
                <c:pt idx="6145">
                  <c:v>43460</c:v>
                </c:pt>
                <c:pt idx="6146">
                  <c:v>43470</c:v>
                </c:pt>
                <c:pt idx="6147">
                  <c:v>43480</c:v>
                </c:pt>
                <c:pt idx="6148">
                  <c:v>43490</c:v>
                </c:pt>
                <c:pt idx="6149">
                  <c:v>43500</c:v>
                </c:pt>
                <c:pt idx="6150">
                  <c:v>43510</c:v>
                </c:pt>
                <c:pt idx="6151">
                  <c:v>43520</c:v>
                </c:pt>
                <c:pt idx="6152">
                  <c:v>43530</c:v>
                </c:pt>
                <c:pt idx="6153">
                  <c:v>43540</c:v>
                </c:pt>
                <c:pt idx="6154">
                  <c:v>43550</c:v>
                </c:pt>
                <c:pt idx="6155">
                  <c:v>43560</c:v>
                </c:pt>
                <c:pt idx="6156">
                  <c:v>43570</c:v>
                </c:pt>
                <c:pt idx="6157">
                  <c:v>43580</c:v>
                </c:pt>
                <c:pt idx="6158">
                  <c:v>43590</c:v>
                </c:pt>
                <c:pt idx="6159">
                  <c:v>43600</c:v>
                </c:pt>
                <c:pt idx="6160">
                  <c:v>43610</c:v>
                </c:pt>
                <c:pt idx="6161">
                  <c:v>43620</c:v>
                </c:pt>
                <c:pt idx="6162">
                  <c:v>43630</c:v>
                </c:pt>
                <c:pt idx="6163">
                  <c:v>43640</c:v>
                </c:pt>
                <c:pt idx="6164">
                  <c:v>43650</c:v>
                </c:pt>
                <c:pt idx="6165">
                  <c:v>43660</c:v>
                </c:pt>
                <c:pt idx="6166">
                  <c:v>43670</c:v>
                </c:pt>
                <c:pt idx="6167">
                  <c:v>43680</c:v>
                </c:pt>
                <c:pt idx="6168">
                  <c:v>43690</c:v>
                </c:pt>
                <c:pt idx="6169">
                  <c:v>43700</c:v>
                </c:pt>
                <c:pt idx="6170">
                  <c:v>43710</c:v>
                </c:pt>
                <c:pt idx="6171">
                  <c:v>43720</c:v>
                </c:pt>
                <c:pt idx="6172">
                  <c:v>43730</c:v>
                </c:pt>
                <c:pt idx="6173">
                  <c:v>43740</c:v>
                </c:pt>
                <c:pt idx="6174">
                  <c:v>43750</c:v>
                </c:pt>
                <c:pt idx="6175">
                  <c:v>43760</c:v>
                </c:pt>
                <c:pt idx="6176">
                  <c:v>43770</c:v>
                </c:pt>
                <c:pt idx="6177">
                  <c:v>43780</c:v>
                </c:pt>
                <c:pt idx="6178">
                  <c:v>43790</c:v>
                </c:pt>
                <c:pt idx="6179">
                  <c:v>43800</c:v>
                </c:pt>
                <c:pt idx="6180">
                  <c:v>43810</c:v>
                </c:pt>
                <c:pt idx="6181">
                  <c:v>43820</c:v>
                </c:pt>
                <c:pt idx="6182">
                  <c:v>43830</c:v>
                </c:pt>
                <c:pt idx="6183">
                  <c:v>43840</c:v>
                </c:pt>
                <c:pt idx="6184">
                  <c:v>43850</c:v>
                </c:pt>
                <c:pt idx="6185">
                  <c:v>43860</c:v>
                </c:pt>
                <c:pt idx="6186">
                  <c:v>43870</c:v>
                </c:pt>
                <c:pt idx="6187">
                  <c:v>43880</c:v>
                </c:pt>
                <c:pt idx="6188">
                  <c:v>43890</c:v>
                </c:pt>
                <c:pt idx="6189">
                  <c:v>43900</c:v>
                </c:pt>
                <c:pt idx="6190">
                  <c:v>43910</c:v>
                </c:pt>
                <c:pt idx="6191">
                  <c:v>43920</c:v>
                </c:pt>
                <c:pt idx="6192">
                  <c:v>43930</c:v>
                </c:pt>
                <c:pt idx="6193">
                  <c:v>43940</c:v>
                </c:pt>
                <c:pt idx="6194">
                  <c:v>43950</c:v>
                </c:pt>
                <c:pt idx="6195">
                  <c:v>43960</c:v>
                </c:pt>
                <c:pt idx="6196">
                  <c:v>43970</c:v>
                </c:pt>
                <c:pt idx="6197">
                  <c:v>43980</c:v>
                </c:pt>
                <c:pt idx="6198">
                  <c:v>43990</c:v>
                </c:pt>
                <c:pt idx="6199">
                  <c:v>44000</c:v>
                </c:pt>
                <c:pt idx="6200">
                  <c:v>44010</c:v>
                </c:pt>
                <c:pt idx="6201">
                  <c:v>44020</c:v>
                </c:pt>
                <c:pt idx="6202">
                  <c:v>44030</c:v>
                </c:pt>
                <c:pt idx="6203">
                  <c:v>44040</c:v>
                </c:pt>
                <c:pt idx="6204">
                  <c:v>44050</c:v>
                </c:pt>
                <c:pt idx="6205">
                  <c:v>44060</c:v>
                </c:pt>
                <c:pt idx="6206">
                  <c:v>44070</c:v>
                </c:pt>
                <c:pt idx="6207">
                  <c:v>44080</c:v>
                </c:pt>
                <c:pt idx="6208">
                  <c:v>44090</c:v>
                </c:pt>
                <c:pt idx="6209">
                  <c:v>44100</c:v>
                </c:pt>
                <c:pt idx="6210">
                  <c:v>44110</c:v>
                </c:pt>
                <c:pt idx="6211">
                  <c:v>44120</c:v>
                </c:pt>
                <c:pt idx="6212">
                  <c:v>44130</c:v>
                </c:pt>
                <c:pt idx="6213">
                  <c:v>44140</c:v>
                </c:pt>
                <c:pt idx="6214">
                  <c:v>44150</c:v>
                </c:pt>
                <c:pt idx="6215">
                  <c:v>44160</c:v>
                </c:pt>
                <c:pt idx="6216">
                  <c:v>44170</c:v>
                </c:pt>
                <c:pt idx="6217">
                  <c:v>44180</c:v>
                </c:pt>
                <c:pt idx="6218">
                  <c:v>44190</c:v>
                </c:pt>
                <c:pt idx="6219">
                  <c:v>44200</c:v>
                </c:pt>
                <c:pt idx="6220">
                  <c:v>44210</c:v>
                </c:pt>
                <c:pt idx="6221">
                  <c:v>44220</c:v>
                </c:pt>
                <c:pt idx="6222">
                  <c:v>44230</c:v>
                </c:pt>
                <c:pt idx="6223">
                  <c:v>44240</c:v>
                </c:pt>
                <c:pt idx="6224">
                  <c:v>44250</c:v>
                </c:pt>
                <c:pt idx="6225">
                  <c:v>44260</c:v>
                </c:pt>
                <c:pt idx="6226">
                  <c:v>44270</c:v>
                </c:pt>
                <c:pt idx="6227">
                  <c:v>44280</c:v>
                </c:pt>
                <c:pt idx="6228">
                  <c:v>44290</c:v>
                </c:pt>
                <c:pt idx="6229">
                  <c:v>44300</c:v>
                </c:pt>
                <c:pt idx="6230">
                  <c:v>44310</c:v>
                </c:pt>
                <c:pt idx="6231">
                  <c:v>44320</c:v>
                </c:pt>
                <c:pt idx="6232">
                  <c:v>44330</c:v>
                </c:pt>
                <c:pt idx="6233">
                  <c:v>44340</c:v>
                </c:pt>
                <c:pt idx="6234">
                  <c:v>44350</c:v>
                </c:pt>
                <c:pt idx="6235">
                  <c:v>44360</c:v>
                </c:pt>
                <c:pt idx="6236">
                  <c:v>44370</c:v>
                </c:pt>
                <c:pt idx="6237">
                  <c:v>44380</c:v>
                </c:pt>
                <c:pt idx="6238">
                  <c:v>44390</c:v>
                </c:pt>
                <c:pt idx="6239">
                  <c:v>44400</c:v>
                </c:pt>
                <c:pt idx="6240">
                  <c:v>44410</c:v>
                </c:pt>
                <c:pt idx="6241">
                  <c:v>44420</c:v>
                </c:pt>
                <c:pt idx="6242">
                  <c:v>44430</c:v>
                </c:pt>
                <c:pt idx="6243">
                  <c:v>44440</c:v>
                </c:pt>
                <c:pt idx="6244">
                  <c:v>44450</c:v>
                </c:pt>
                <c:pt idx="6245">
                  <c:v>44460</c:v>
                </c:pt>
                <c:pt idx="6246">
                  <c:v>44470</c:v>
                </c:pt>
                <c:pt idx="6247">
                  <c:v>44480</c:v>
                </c:pt>
                <c:pt idx="6248">
                  <c:v>44490</c:v>
                </c:pt>
                <c:pt idx="6249">
                  <c:v>44500</c:v>
                </c:pt>
                <c:pt idx="6250">
                  <c:v>44510</c:v>
                </c:pt>
                <c:pt idx="6251">
                  <c:v>44520</c:v>
                </c:pt>
                <c:pt idx="6252">
                  <c:v>44530</c:v>
                </c:pt>
                <c:pt idx="6253">
                  <c:v>44540</c:v>
                </c:pt>
                <c:pt idx="6254">
                  <c:v>44550</c:v>
                </c:pt>
                <c:pt idx="6255">
                  <c:v>44560</c:v>
                </c:pt>
                <c:pt idx="6256">
                  <c:v>44570</c:v>
                </c:pt>
                <c:pt idx="6257">
                  <c:v>44580</c:v>
                </c:pt>
                <c:pt idx="6258">
                  <c:v>44590</c:v>
                </c:pt>
                <c:pt idx="6259">
                  <c:v>44600</c:v>
                </c:pt>
                <c:pt idx="6260">
                  <c:v>44610</c:v>
                </c:pt>
                <c:pt idx="6261">
                  <c:v>44620</c:v>
                </c:pt>
                <c:pt idx="6262">
                  <c:v>44630</c:v>
                </c:pt>
                <c:pt idx="6263">
                  <c:v>44640</c:v>
                </c:pt>
                <c:pt idx="6264">
                  <c:v>44650</c:v>
                </c:pt>
                <c:pt idx="6265">
                  <c:v>44660</c:v>
                </c:pt>
                <c:pt idx="6266">
                  <c:v>44670</c:v>
                </c:pt>
                <c:pt idx="6267">
                  <c:v>44680</c:v>
                </c:pt>
                <c:pt idx="6268">
                  <c:v>44690</c:v>
                </c:pt>
                <c:pt idx="6269">
                  <c:v>44700</c:v>
                </c:pt>
                <c:pt idx="6270">
                  <c:v>44710</c:v>
                </c:pt>
                <c:pt idx="6271">
                  <c:v>44720</c:v>
                </c:pt>
                <c:pt idx="6272">
                  <c:v>44730</c:v>
                </c:pt>
                <c:pt idx="6273">
                  <c:v>44740</c:v>
                </c:pt>
                <c:pt idx="6274">
                  <c:v>44750</c:v>
                </c:pt>
                <c:pt idx="6275">
                  <c:v>44760</c:v>
                </c:pt>
                <c:pt idx="6276">
                  <c:v>44770</c:v>
                </c:pt>
                <c:pt idx="6277">
                  <c:v>44780</c:v>
                </c:pt>
                <c:pt idx="6278">
                  <c:v>44790</c:v>
                </c:pt>
                <c:pt idx="6279">
                  <c:v>44800</c:v>
                </c:pt>
                <c:pt idx="6280">
                  <c:v>44810</c:v>
                </c:pt>
                <c:pt idx="6281">
                  <c:v>44820</c:v>
                </c:pt>
                <c:pt idx="6282">
                  <c:v>44830</c:v>
                </c:pt>
                <c:pt idx="6283">
                  <c:v>44840</c:v>
                </c:pt>
                <c:pt idx="6284">
                  <c:v>44850</c:v>
                </c:pt>
                <c:pt idx="6285">
                  <c:v>44860</c:v>
                </c:pt>
                <c:pt idx="6286">
                  <c:v>44870</c:v>
                </c:pt>
                <c:pt idx="6287">
                  <c:v>44880</c:v>
                </c:pt>
                <c:pt idx="6288">
                  <c:v>44890</c:v>
                </c:pt>
                <c:pt idx="6289">
                  <c:v>44900</c:v>
                </c:pt>
                <c:pt idx="6290">
                  <c:v>44910</c:v>
                </c:pt>
                <c:pt idx="6291">
                  <c:v>44920</c:v>
                </c:pt>
                <c:pt idx="6292">
                  <c:v>44930</c:v>
                </c:pt>
                <c:pt idx="6293">
                  <c:v>44940</c:v>
                </c:pt>
                <c:pt idx="6294">
                  <c:v>44950</c:v>
                </c:pt>
                <c:pt idx="6295">
                  <c:v>44960</c:v>
                </c:pt>
                <c:pt idx="6296">
                  <c:v>44970</c:v>
                </c:pt>
                <c:pt idx="6297">
                  <c:v>44980</c:v>
                </c:pt>
                <c:pt idx="6298">
                  <c:v>44990</c:v>
                </c:pt>
                <c:pt idx="6299">
                  <c:v>45000</c:v>
                </c:pt>
                <c:pt idx="6300">
                  <c:v>45010</c:v>
                </c:pt>
                <c:pt idx="6301">
                  <c:v>45020</c:v>
                </c:pt>
                <c:pt idx="6302">
                  <c:v>45030</c:v>
                </c:pt>
                <c:pt idx="6303">
                  <c:v>45040</c:v>
                </c:pt>
                <c:pt idx="6304">
                  <c:v>45050</c:v>
                </c:pt>
                <c:pt idx="6305">
                  <c:v>45060</c:v>
                </c:pt>
                <c:pt idx="6306">
                  <c:v>45070</c:v>
                </c:pt>
                <c:pt idx="6307">
                  <c:v>45080</c:v>
                </c:pt>
                <c:pt idx="6308">
                  <c:v>45090</c:v>
                </c:pt>
                <c:pt idx="6309">
                  <c:v>45100</c:v>
                </c:pt>
                <c:pt idx="6310">
                  <c:v>45110</c:v>
                </c:pt>
                <c:pt idx="6311">
                  <c:v>45120</c:v>
                </c:pt>
                <c:pt idx="6312">
                  <c:v>45130</c:v>
                </c:pt>
                <c:pt idx="6313">
                  <c:v>45140</c:v>
                </c:pt>
                <c:pt idx="6314">
                  <c:v>45150</c:v>
                </c:pt>
                <c:pt idx="6315">
                  <c:v>45160</c:v>
                </c:pt>
                <c:pt idx="6316">
                  <c:v>45170</c:v>
                </c:pt>
                <c:pt idx="6317">
                  <c:v>45180</c:v>
                </c:pt>
                <c:pt idx="6318">
                  <c:v>45190</c:v>
                </c:pt>
                <c:pt idx="6319">
                  <c:v>45200</c:v>
                </c:pt>
                <c:pt idx="6320">
                  <c:v>45210</c:v>
                </c:pt>
                <c:pt idx="6321">
                  <c:v>45220</c:v>
                </c:pt>
                <c:pt idx="6322">
                  <c:v>45230</c:v>
                </c:pt>
                <c:pt idx="6323">
                  <c:v>45240</c:v>
                </c:pt>
                <c:pt idx="6324">
                  <c:v>45250</c:v>
                </c:pt>
                <c:pt idx="6325">
                  <c:v>45260</c:v>
                </c:pt>
                <c:pt idx="6326">
                  <c:v>45270</c:v>
                </c:pt>
                <c:pt idx="6327">
                  <c:v>45280</c:v>
                </c:pt>
                <c:pt idx="6328">
                  <c:v>45290</c:v>
                </c:pt>
                <c:pt idx="6329">
                  <c:v>45300</c:v>
                </c:pt>
                <c:pt idx="6330">
                  <c:v>45310</c:v>
                </c:pt>
                <c:pt idx="6331">
                  <c:v>45320</c:v>
                </c:pt>
                <c:pt idx="6332">
                  <c:v>45330</c:v>
                </c:pt>
                <c:pt idx="6333">
                  <c:v>45340</c:v>
                </c:pt>
                <c:pt idx="6334">
                  <c:v>45350</c:v>
                </c:pt>
                <c:pt idx="6335">
                  <c:v>45360</c:v>
                </c:pt>
                <c:pt idx="6336">
                  <c:v>45370</c:v>
                </c:pt>
                <c:pt idx="6337">
                  <c:v>45380</c:v>
                </c:pt>
                <c:pt idx="6338">
                  <c:v>45390</c:v>
                </c:pt>
                <c:pt idx="6339">
                  <c:v>45400</c:v>
                </c:pt>
                <c:pt idx="6340">
                  <c:v>45410</c:v>
                </c:pt>
                <c:pt idx="6341">
                  <c:v>45420</c:v>
                </c:pt>
                <c:pt idx="6342">
                  <c:v>45430</c:v>
                </c:pt>
                <c:pt idx="6343">
                  <c:v>45440</c:v>
                </c:pt>
                <c:pt idx="6344">
                  <c:v>45450</c:v>
                </c:pt>
                <c:pt idx="6345">
                  <c:v>45460</c:v>
                </c:pt>
                <c:pt idx="6346">
                  <c:v>45470</c:v>
                </c:pt>
                <c:pt idx="6347">
                  <c:v>45480</c:v>
                </c:pt>
                <c:pt idx="6348">
                  <c:v>45490</c:v>
                </c:pt>
                <c:pt idx="6349">
                  <c:v>45500</c:v>
                </c:pt>
                <c:pt idx="6350">
                  <c:v>45510</c:v>
                </c:pt>
                <c:pt idx="6351">
                  <c:v>45520</c:v>
                </c:pt>
                <c:pt idx="6352">
                  <c:v>45530</c:v>
                </c:pt>
                <c:pt idx="6353">
                  <c:v>45540</c:v>
                </c:pt>
                <c:pt idx="6354">
                  <c:v>45550</c:v>
                </c:pt>
                <c:pt idx="6355">
                  <c:v>45560</c:v>
                </c:pt>
                <c:pt idx="6356">
                  <c:v>45570</c:v>
                </c:pt>
                <c:pt idx="6357">
                  <c:v>45580</c:v>
                </c:pt>
                <c:pt idx="6358">
                  <c:v>45590</c:v>
                </c:pt>
                <c:pt idx="6359">
                  <c:v>45600</c:v>
                </c:pt>
                <c:pt idx="6360">
                  <c:v>45610</c:v>
                </c:pt>
                <c:pt idx="6361">
                  <c:v>45620</c:v>
                </c:pt>
                <c:pt idx="6362">
                  <c:v>45630</c:v>
                </c:pt>
                <c:pt idx="6363">
                  <c:v>45640</c:v>
                </c:pt>
                <c:pt idx="6364">
                  <c:v>45650</c:v>
                </c:pt>
                <c:pt idx="6365">
                  <c:v>45660</c:v>
                </c:pt>
                <c:pt idx="6366">
                  <c:v>45670</c:v>
                </c:pt>
                <c:pt idx="6367">
                  <c:v>45680</c:v>
                </c:pt>
                <c:pt idx="6368">
                  <c:v>45690</c:v>
                </c:pt>
                <c:pt idx="6369">
                  <c:v>45700</c:v>
                </c:pt>
                <c:pt idx="6370">
                  <c:v>45710</c:v>
                </c:pt>
                <c:pt idx="6371">
                  <c:v>45720</c:v>
                </c:pt>
                <c:pt idx="6372">
                  <c:v>45730</c:v>
                </c:pt>
                <c:pt idx="6373">
                  <c:v>45740</c:v>
                </c:pt>
                <c:pt idx="6374">
                  <c:v>45750</c:v>
                </c:pt>
                <c:pt idx="6375">
                  <c:v>45760</c:v>
                </c:pt>
                <c:pt idx="6376">
                  <c:v>45770</c:v>
                </c:pt>
                <c:pt idx="6377">
                  <c:v>45780</c:v>
                </c:pt>
                <c:pt idx="6378">
                  <c:v>45790</c:v>
                </c:pt>
                <c:pt idx="6379">
                  <c:v>45800</c:v>
                </c:pt>
                <c:pt idx="6380">
                  <c:v>45810</c:v>
                </c:pt>
                <c:pt idx="6381">
                  <c:v>45820</c:v>
                </c:pt>
                <c:pt idx="6382">
                  <c:v>45830</c:v>
                </c:pt>
                <c:pt idx="6383">
                  <c:v>45840</c:v>
                </c:pt>
                <c:pt idx="6384">
                  <c:v>45850</c:v>
                </c:pt>
                <c:pt idx="6385">
                  <c:v>45860</c:v>
                </c:pt>
                <c:pt idx="6386">
                  <c:v>45870</c:v>
                </c:pt>
                <c:pt idx="6387">
                  <c:v>45880</c:v>
                </c:pt>
                <c:pt idx="6388">
                  <c:v>45890</c:v>
                </c:pt>
                <c:pt idx="6389">
                  <c:v>45900</c:v>
                </c:pt>
                <c:pt idx="6390">
                  <c:v>45910</c:v>
                </c:pt>
                <c:pt idx="6391">
                  <c:v>45920</c:v>
                </c:pt>
                <c:pt idx="6392">
                  <c:v>45930</c:v>
                </c:pt>
                <c:pt idx="6393">
                  <c:v>45940</c:v>
                </c:pt>
                <c:pt idx="6394">
                  <c:v>45950</c:v>
                </c:pt>
                <c:pt idx="6395">
                  <c:v>45960</c:v>
                </c:pt>
                <c:pt idx="6396">
                  <c:v>45970</c:v>
                </c:pt>
                <c:pt idx="6397">
                  <c:v>45980</c:v>
                </c:pt>
                <c:pt idx="6398">
                  <c:v>45990</c:v>
                </c:pt>
                <c:pt idx="6399">
                  <c:v>46000</c:v>
                </c:pt>
                <c:pt idx="6400">
                  <c:v>46010</c:v>
                </c:pt>
                <c:pt idx="6401">
                  <c:v>46020</c:v>
                </c:pt>
                <c:pt idx="6402">
                  <c:v>46030</c:v>
                </c:pt>
                <c:pt idx="6403">
                  <c:v>46040</c:v>
                </c:pt>
                <c:pt idx="6404">
                  <c:v>46050</c:v>
                </c:pt>
                <c:pt idx="6405">
                  <c:v>46060</c:v>
                </c:pt>
                <c:pt idx="6406">
                  <c:v>46070</c:v>
                </c:pt>
                <c:pt idx="6407">
                  <c:v>46080</c:v>
                </c:pt>
                <c:pt idx="6408">
                  <c:v>46090</c:v>
                </c:pt>
                <c:pt idx="6409">
                  <c:v>46100</c:v>
                </c:pt>
                <c:pt idx="6410">
                  <c:v>46110</c:v>
                </c:pt>
                <c:pt idx="6411">
                  <c:v>46120</c:v>
                </c:pt>
                <c:pt idx="6412">
                  <c:v>46130</c:v>
                </c:pt>
                <c:pt idx="6413">
                  <c:v>46140</c:v>
                </c:pt>
                <c:pt idx="6414">
                  <c:v>46150</c:v>
                </c:pt>
                <c:pt idx="6415">
                  <c:v>46160</c:v>
                </c:pt>
                <c:pt idx="6416">
                  <c:v>46170</c:v>
                </c:pt>
                <c:pt idx="6417">
                  <c:v>46180</c:v>
                </c:pt>
                <c:pt idx="6418">
                  <c:v>46190</c:v>
                </c:pt>
                <c:pt idx="6419">
                  <c:v>46200</c:v>
                </c:pt>
                <c:pt idx="6420">
                  <c:v>46210</c:v>
                </c:pt>
                <c:pt idx="6421">
                  <c:v>46220</c:v>
                </c:pt>
                <c:pt idx="6422">
                  <c:v>46230</c:v>
                </c:pt>
                <c:pt idx="6423">
                  <c:v>46240</c:v>
                </c:pt>
                <c:pt idx="6424">
                  <c:v>46250</c:v>
                </c:pt>
                <c:pt idx="6425">
                  <c:v>46260</c:v>
                </c:pt>
                <c:pt idx="6426">
                  <c:v>46270</c:v>
                </c:pt>
                <c:pt idx="6427">
                  <c:v>46280</c:v>
                </c:pt>
                <c:pt idx="6428">
                  <c:v>46290</c:v>
                </c:pt>
                <c:pt idx="6429">
                  <c:v>46300</c:v>
                </c:pt>
                <c:pt idx="6430">
                  <c:v>46310</c:v>
                </c:pt>
                <c:pt idx="6431">
                  <c:v>46320</c:v>
                </c:pt>
                <c:pt idx="6432">
                  <c:v>46330</c:v>
                </c:pt>
                <c:pt idx="6433">
                  <c:v>46340</c:v>
                </c:pt>
                <c:pt idx="6434">
                  <c:v>46350</c:v>
                </c:pt>
                <c:pt idx="6435">
                  <c:v>46360</c:v>
                </c:pt>
                <c:pt idx="6436">
                  <c:v>46370</c:v>
                </c:pt>
                <c:pt idx="6437">
                  <c:v>46380</c:v>
                </c:pt>
                <c:pt idx="6438">
                  <c:v>46390</c:v>
                </c:pt>
                <c:pt idx="6439">
                  <c:v>46400</c:v>
                </c:pt>
                <c:pt idx="6440">
                  <c:v>46410</c:v>
                </c:pt>
                <c:pt idx="6441">
                  <c:v>46420</c:v>
                </c:pt>
                <c:pt idx="6442">
                  <c:v>46430</c:v>
                </c:pt>
                <c:pt idx="6443">
                  <c:v>46440</c:v>
                </c:pt>
                <c:pt idx="6444">
                  <c:v>46450</c:v>
                </c:pt>
                <c:pt idx="6445">
                  <c:v>46460</c:v>
                </c:pt>
                <c:pt idx="6446">
                  <c:v>46470</c:v>
                </c:pt>
                <c:pt idx="6447">
                  <c:v>46480</c:v>
                </c:pt>
                <c:pt idx="6448">
                  <c:v>46490</c:v>
                </c:pt>
                <c:pt idx="6449">
                  <c:v>46500</c:v>
                </c:pt>
                <c:pt idx="6450">
                  <c:v>46510</c:v>
                </c:pt>
                <c:pt idx="6451">
                  <c:v>46520</c:v>
                </c:pt>
                <c:pt idx="6452">
                  <c:v>46530</c:v>
                </c:pt>
                <c:pt idx="6453">
                  <c:v>46540</c:v>
                </c:pt>
                <c:pt idx="6454">
                  <c:v>46550</c:v>
                </c:pt>
                <c:pt idx="6455">
                  <c:v>46560</c:v>
                </c:pt>
                <c:pt idx="6456">
                  <c:v>46570</c:v>
                </c:pt>
                <c:pt idx="6457">
                  <c:v>46580</c:v>
                </c:pt>
                <c:pt idx="6458">
                  <c:v>46590</c:v>
                </c:pt>
                <c:pt idx="6459">
                  <c:v>46600</c:v>
                </c:pt>
                <c:pt idx="6460">
                  <c:v>46610</c:v>
                </c:pt>
                <c:pt idx="6461">
                  <c:v>46620</c:v>
                </c:pt>
                <c:pt idx="6462">
                  <c:v>46630</c:v>
                </c:pt>
                <c:pt idx="6463">
                  <c:v>46640</c:v>
                </c:pt>
                <c:pt idx="6464">
                  <c:v>46650</c:v>
                </c:pt>
                <c:pt idx="6465">
                  <c:v>46660</c:v>
                </c:pt>
                <c:pt idx="6466">
                  <c:v>46670</c:v>
                </c:pt>
                <c:pt idx="6467">
                  <c:v>46680</c:v>
                </c:pt>
                <c:pt idx="6468">
                  <c:v>46690</c:v>
                </c:pt>
                <c:pt idx="6469">
                  <c:v>46700</c:v>
                </c:pt>
                <c:pt idx="6470">
                  <c:v>46710</c:v>
                </c:pt>
                <c:pt idx="6471">
                  <c:v>46720</c:v>
                </c:pt>
                <c:pt idx="6472">
                  <c:v>46730</c:v>
                </c:pt>
                <c:pt idx="6473">
                  <c:v>46740</c:v>
                </c:pt>
                <c:pt idx="6474">
                  <c:v>46750</c:v>
                </c:pt>
                <c:pt idx="6475">
                  <c:v>46760</c:v>
                </c:pt>
                <c:pt idx="6476">
                  <c:v>46770</c:v>
                </c:pt>
                <c:pt idx="6477">
                  <c:v>46780</c:v>
                </c:pt>
                <c:pt idx="6478">
                  <c:v>46790</c:v>
                </c:pt>
                <c:pt idx="6479">
                  <c:v>46800</c:v>
                </c:pt>
                <c:pt idx="6480">
                  <c:v>46810</c:v>
                </c:pt>
                <c:pt idx="6481">
                  <c:v>46820</c:v>
                </c:pt>
                <c:pt idx="6482">
                  <c:v>46830</c:v>
                </c:pt>
                <c:pt idx="6483">
                  <c:v>46840</c:v>
                </c:pt>
                <c:pt idx="6484">
                  <c:v>46850</c:v>
                </c:pt>
                <c:pt idx="6485">
                  <c:v>46860</c:v>
                </c:pt>
                <c:pt idx="6486">
                  <c:v>46870</c:v>
                </c:pt>
                <c:pt idx="6487">
                  <c:v>46880</c:v>
                </c:pt>
                <c:pt idx="6488">
                  <c:v>46890</c:v>
                </c:pt>
                <c:pt idx="6489">
                  <c:v>46900</c:v>
                </c:pt>
                <c:pt idx="6490">
                  <c:v>46910</c:v>
                </c:pt>
                <c:pt idx="6491">
                  <c:v>46920</c:v>
                </c:pt>
                <c:pt idx="6492">
                  <c:v>46930</c:v>
                </c:pt>
                <c:pt idx="6493">
                  <c:v>46940</c:v>
                </c:pt>
                <c:pt idx="6494">
                  <c:v>46950</c:v>
                </c:pt>
                <c:pt idx="6495">
                  <c:v>46960</c:v>
                </c:pt>
                <c:pt idx="6496">
                  <c:v>46970</c:v>
                </c:pt>
                <c:pt idx="6497">
                  <c:v>46980</c:v>
                </c:pt>
                <c:pt idx="6498">
                  <c:v>46990</c:v>
                </c:pt>
                <c:pt idx="6499">
                  <c:v>47000</c:v>
                </c:pt>
                <c:pt idx="6500">
                  <c:v>47010</c:v>
                </c:pt>
                <c:pt idx="6501">
                  <c:v>47020</c:v>
                </c:pt>
                <c:pt idx="6502">
                  <c:v>47030</c:v>
                </c:pt>
                <c:pt idx="6503">
                  <c:v>47040</c:v>
                </c:pt>
                <c:pt idx="6504">
                  <c:v>47050</c:v>
                </c:pt>
                <c:pt idx="6505">
                  <c:v>47060</c:v>
                </c:pt>
                <c:pt idx="6506">
                  <c:v>47070</c:v>
                </c:pt>
                <c:pt idx="6507">
                  <c:v>47080</c:v>
                </c:pt>
                <c:pt idx="6508">
                  <c:v>47090</c:v>
                </c:pt>
                <c:pt idx="6509">
                  <c:v>47100</c:v>
                </c:pt>
                <c:pt idx="6510">
                  <c:v>47110</c:v>
                </c:pt>
                <c:pt idx="6511">
                  <c:v>47120</c:v>
                </c:pt>
                <c:pt idx="6512">
                  <c:v>47130</c:v>
                </c:pt>
                <c:pt idx="6513">
                  <c:v>47140</c:v>
                </c:pt>
                <c:pt idx="6514">
                  <c:v>47150</c:v>
                </c:pt>
                <c:pt idx="6515">
                  <c:v>47160</c:v>
                </c:pt>
                <c:pt idx="6516">
                  <c:v>47170</c:v>
                </c:pt>
                <c:pt idx="6517">
                  <c:v>47180</c:v>
                </c:pt>
                <c:pt idx="6518">
                  <c:v>47190</c:v>
                </c:pt>
                <c:pt idx="6519">
                  <c:v>47200</c:v>
                </c:pt>
                <c:pt idx="6520">
                  <c:v>47210</c:v>
                </c:pt>
                <c:pt idx="6521">
                  <c:v>47220</c:v>
                </c:pt>
                <c:pt idx="6522">
                  <c:v>47230</c:v>
                </c:pt>
                <c:pt idx="6523">
                  <c:v>47240</c:v>
                </c:pt>
                <c:pt idx="6524">
                  <c:v>47250</c:v>
                </c:pt>
                <c:pt idx="6525">
                  <c:v>47260</c:v>
                </c:pt>
                <c:pt idx="6526">
                  <c:v>47270</c:v>
                </c:pt>
                <c:pt idx="6527">
                  <c:v>47280</c:v>
                </c:pt>
                <c:pt idx="6528">
                  <c:v>47290</c:v>
                </c:pt>
                <c:pt idx="6529">
                  <c:v>47300</c:v>
                </c:pt>
                <c:pt idx="6530">
                  <c:v>47310</c:v>
                </c:pt>
                <c:pt idx="6531">
                  <c:v>47320</c:v>
                </c:pt>
                <c:pt idx="6532">
                  <c:v>47330</c:v>
                </c:pt>
                <c:pt idx="6533">
                  <c:v>47340</c:v>
                </c:pt>
                <c:pt idx="6534">
                  <c:v>47350</c:v>
                </c:pt>
                <c:pt idx="6535">
                  <c:v>47360</c:v>
                </c:pt>
                <c:pt idx="6536">
                  <c:v>47370</c:v>
                </c:pt>
                <c:pt idx="6537">
                  <c:v>47380</c:v>
                </c:pt>
                <c:pt idx="6538">
                  <c:v>47390</c:v>
                </c:pt>
                <c:pt idx="6539">
                  <c:v>47400</c:v>
                </c:pt>
                <c:pt idx="6540">
                  <c:v>47410</c:v>
                </c:pt>
                <c:pt idx="6541">
                  <c:v>47420</c:v>
                </c:pt>
                <c:pt idx="6542">
                  <c:v>47430</c:v>
                </c:pt>
                <c:pt idx="6543">
                  <c:v>47440</c:v>
                </c:pt>
                <c:pt idx="6544">
                  <c:v>47450</c:v>
                </c:pt>
                <c:pt idx="6545">
                  <c:v>47460</c:v>
                </c:pt>
                <c:pt idx="6546">
                  <c:v>47470</c:v>
                </c:pt>
                <c:pt idx="6547">
                  <c:v>47480</c:v>
                </c:pt>
                <c:pt idx="6548">
                  <c:v>47490</c:v>
                </c:pt>
                <c:pt idx="6549">
                  <c:v>47500</c:v>
                </c:pt>
                <c:pt idx="6550">
                  <c:v>47510</c:v>
                </c:pt>
                <c:pt idx="6551">
                  <c:v>47520</c:v>
                </c:pt>
                <c:pt idx="6552">
                  <c:v>47530</c:v>
                </c:pt>
                <c:pt idx="6553">
                  <c:v>47540</c:v>
                </c:pt>
                <c:pt idx="6554">
                  <c:v>47550</c:v>
                </c:pt>
                <c:pt idx="6555">
                  <c:v>47560</c:v>
                </c:pt>
                <c:pt idx="6556">
                  <c:v>47570</c:v>
                </c:pt>
                <c:pt idx="6557">
                  <c:v>47580</c:v>
                </c:pt>
                <c:pt idx="6558">
                  <c:v>47590</c:v>
                </c:pt>
                <c:pt idx="6559">
                  <c:v>47600</c:v>
                </c:pt>
                <c:pt idx="6560">
                  <c:v>47610</c:v>
                </c:pt>
                <c:pt idx="6561">
                  <c:v>47620</c:v>
                </c:pt>
                <c:pt idx="6562">
                  <c:v>47630</c:v>
                </c:pt>
                <c:pt idx="6563">
                  <c:v>47640</c:v>
                </c:pt>
                <c:pt idx="6564">
                  <c:v>47650</c:v>
                </c:pt>
                <c:pt idx="6565">
                  <c:v>47660</c:v>
                </c:pt>
                <c:pt idx="6566">
                  <c:v>47670</c:v>
                </c:pt>
                <c:pt idx="6567">
                  <c:v>47680</c:v>
                </c:pt>
                <c:pt idx="6568">
                  <c:v>47690</c:v>
                </c:pt>
                <c:pt idx="6569">
                  <c:v>47700</c:v>
                </c:pt>
                <c:pt idx="6570">
                  <c:v>47710</c:v>
                </c:pt>
                <c:pt idx="6571">
                  <c:v>47720</c:v>
                </c:pt>
                <c:pt idx="6572">
                  <c:v>47730</c:v>
                </c:pt>
                <c:pt idx="6573">
                  <c:v>47740</c:v>
                </c:pt>
                <c:pt idx="6574">
                  <c:v>47750</c:v>
                </c:pt>
                <c:pt idx="6575">
                  <c:v>47760</c:v>
                </c:pt>
                <c:pt idx="6576">
                  <c:v>47770</c:v>
                </c:pt>
                <c:pt idx="6577">
                  <c:v>47780</c:v>
                </c:pt>
                <c:pt idx="6578">
                  <c:v>47790</c:v>
                </c:pt>
                <c:pt idx="6579">
                  <c:v>47800</c:v>
                </c:pt>
                <c:pt idx="6580">
                  <c:v>47810</c:v>
                </c:pt>
                <c:pt idx="6581">
                  <c:v>47820</c:v>
                </c:pt>
                <c:pt idx="6582">
                  <c:v>47830</c:v>
                </c:pt>
                <c:pt idx="6583">
                  <c:v>47840</c:v>
                </c:pt>
                <c:pt idx="6584">
                  <c:v>47850</c:v>
                </c:pt>
                <c:pt idx="6585">
                  <c:v>47860</c:v>
                </c:pt>
                <c:pt idx="6586">
                  <c:v>47870</c:v>
                </c:pt>
                <c:pt idx="6587">
                  <c:v>47880</c:v>
                </c:pt>
                <c:pt idx="6588">
                  <c:v>47890</c:v>
                </c:pt>
                <c:pt idx="6589">
                  <c:v>47900</c:v>
                </c:pt>
                <c:pt idx="6590">
                  <c:v>47910</c:v>
                </c:pt>
                <c:pt idx="6591">
                  <c:v>47920</c:v>
                </c:pt>
                <c:pt idx="6592">
                  <c:v>47930</c:v>
                </c:pt>
                <c:pt idx="6593">
                  <c:v>47940</c:v>
                </c:pt>
                <c:pt idx="6594">
                  <c:v>47950</c:v>
                </c:pt>
                <c:pt idx="6595">
                  <c:v>47960</c:v>
                </c:pt>
                <c:pt idx="6596">
                  <c:v>47970</c:v>
                </c:pt>
                <c:pt idx="6597">
                  <c:v>47980</c:v>
                </c:pt>
                <c:pt idx="6598">
                  <c:v>47990</c:v>
                </c:pt>
                <c:pt idx="6599">
                  <c:v>48000</c:v>
                </c:pt>
                <c:pt idx="6600">
                  <c:v>48010</c:v>
                </c:pt>
                <c:pt idx="6601">
                  <c:v>48020</c:v>
                </c:pt>
                <c:pt idx="6602">
                  <c:v>48030</c:v>
                </c:pt>
                <c:pt idx="6603">
                  <c:v>48040</c:v>
                </c:pt>
                <c:pt idx="6604">
                  <c:v>48050</c:v>
                </c:pt>
                <c:pt idx="6605">
                  <c:v>48060</c:v>
                </c:pt>
                <c:pt idx="6606">
                  <c:v>48070</c:v>
                </c:pt>
                <c:pt idx="6607">
                  <c:v>48080</c:v>
                </c:pt>
                <c:pt idx="6608">
                  <c:v>48090</c:v>
                </c:pt>
                <c:pt idx="6609">
                  <c:v>48100</c:v>
                </c:pt>
                <c:pt idx="6610">
                  <c:v>48110</c:v>
                </c:pt>
                <c:pt idx="6611">
                  <c:v>48120</c:v>
                </c:pt>
                <c:pt idx="6612">
                  <c:v>48130</c:v>
                </c:pt>
                <c:pt idx="6613">
                  <c:v>48140</c:v>
                </c:pt>
                <c:pt idx="6614">
                  <c:v>48150</c:v>
                </c:pt>
                <c:pt idx="6615">
                  <c:v>48160</c:v>
                </c:pt>
                <c:pt idx="6616">
                  <c:v>48170</c:v>
                </c:pt>
                <c:pt idx="6617">
                  <c:v>48180</c:v>
                </c:pt>
                <c:pt idx="6618">
                  <c:v>48190</c:v>
                </c:pt>
                <c:pt idx="6619">
                  <c:v>48200</c:v>
                </c:pt>
                <c:pt idx="6620">
                  <c:v>48210</c:v>
                </c:pt>
                <c:pt idx="6621">
                  <c:v>48220</c:v>
                </c:pt>
                <c:pt idx="6622">
                  <c:v>48230</c:v>
                </c:pt>
                <c:pt idx="6623">
                  <c:v>48240</c:v>
                </c:pt>
                <c:pt idx="6624">
                  <c:v>48250</c:v>
                </c:pt>
                <c:pt idx="6625">
                  <c:v>48260</c:v>
                </c:pt>
                <c:pt idx="6626">
                  <c:v>48270</c:v>
                </c:pt>
                <c:pt idx="6627">
                  <c:v>48280</c:v>
                </c:pt>
                <c:pt idx="6628">
                  <c:v>48290</c:v>
                </c:pt>
                <c:pt idx="6629">
                  <c:v>48300</c:v>
                </c:pt>
                <c:pt idx="6630">
                  <c:v>48310</c:v>
                </c:pt>
                <c:pt idx="6631">
                  <c:v>48320</c:v>
                </c:pt>
                <c:pt idx="6632">
                  <c:v>48330</c:v>
                </c:pt>
                <c:pt idx="6633">
                  <c:v>48340</c:v>
                </c:pt>
                <c:pt idx="6634">
                  <c:v>48350</c:v>
                </c:pt>
                <c:pt idx="6635">
                  <c:v>48360</c:v>
                </c:pt>
                <c:pt idx="6636">
                  <c:v>48370</c:v>
                </c:pt>
                <c:pt idx="6637">
                  <c:v>48380</c:v>
                </c:pt>
                <c:pt idx="6638">
                  <c:v>48390</c:v>
                </c:pt>
                <c:pt idx="6639">
                  <c:v>48400</c:v>
                </c:pt>
                <c:pt idx="6640">
                  <c:v>48410</c:v>
                </c:pt>
                <c:pt idx="6641">
                  <c:v>48420</c:v>
                </c:pt>
                <c:pt idx="6642">
                  <c:v>48430</c:v>
                </c:pt>
                <c:pt idx="6643">
                  <c:v>48440</c:v>
                </c:pt>
                <c:pt idx="6644">
                  <c:v>48450</c:v>
                </c:pt>
                <c:pt idx="6645">
                  <c:v>48460</c:v>
                </c:pt>
                <c:pt idx="6646">
                  <c:v>48470</c:v>
                </c:pt>
                <c:pt idx="6647">
                  <c:v>48480</c:v>
                </c:pt>
                <c:pt idx="6648">
                  <c:v>48490</c:v>
                </c:pt>
                <c:pt idx="6649">
                  <c:v>48500</c:v>
                </c:pt>
                <c:pt idx="6650">
                  <c:v>48510</c:v>
                </c:pt>
                <c:pt idx="6651">
                  <c:v>48520</c:v>
                </c:pt>
                <c:pt idx="6652">
                  <c:v>48530</c:v>
                </c:pt>
                <c:pt idx="6653">
                  <c:v>48540</c:v>
                </c:pt>
                <c:pt idx="6654">
                  <c:v>48550</c:v>
                </c:pt>
                <c:pt idx="6655">
                  <c:v>48560</c:v>
                </c:pt>
                <c:pt idx="6656">
                  <c:v>48570</c:v>
                </c:pt>
                <c:pt idx="6657">
                  <c:v>48580</c:v>
                </c:pt>
                <c:pt idx="6658">
                  <c:v>48590</c:v>
                </c:pt>
                <c:pt idx="6659">
                  <c:v>48600</c:v>
                </c:pt>
                <c:pt idx="6660">
                  <c:v>48610</c:v>
                </c:pt>
                <c:pt idx="6661">
                  <c:v>48620</c:v>
                </c:pt>
                <c:pt idx="6662">
                  <c:v>48630</c:v>
                </c:pt>
                <c:pt idx="6663">
                  <c:v>48640</c:v>
                </c:pt>
                <c:pt idx="6664">
                  <c:v>48650</c:v>
                </c:pt>
                <c:pt idx="6665">
                  <c:v>48660</c:v>
                </c:pt>
                <c:pt idx="6666">
                  <c:v>48670</c:v>
                </c:pt>
                <c:pt idx="6667">
                  <c:v>48680</c:v>
                </c:pt>
                <c:pt idx="6668">
                  <c:v>48690</c:v>
                </c:pt>
                <c:pt idx="6669">
                  <c:v>48700</c:v>
                </c:pt>
                <c:pt idx="6670">
                  <c:v>48710</c:v>
                </c:pt>
                <c:pt idx="6671">
                  <c:v>48720</c:v>
                </c:pt>
                <c:pt idx="6672">
                  <c:v>48730</c:v>
                </c:pt>
                <c:pt idx="6673">
                  <c:v>48740</c:v>
                </c:pt>
                <c:pt idx="6674">
                  <c:v>48750</c:v>
                </c:pt>
                <c:pt idx="6675">
                  <c:v>48760</c:v>
                </c:pt>
                <c:pt idx="6676">
                  <c:v>48770</c:v>
                </c:pt>
                <c:pt idx="6677">
                  <c:v>48780</c:v>
                </c:pt>
                <c:pt idx="6678">
                  <c:v>48790</c:v>
                </c:pt>
                <c:pt idx="6679">
                  <c:v>48800</c:v>
                </c:pt>
                <c:pt idx="6680">
                  <c:v>48810</c:v>
                </c:pt>
                <c:pt idx="6681">
                  <c:v>48820</c:v>
                </c:pt>
                <c:pt idx="6682">
                  <c:v>48830</c:v>
                </c:pt>
                <c:pt idx="6683">
                  <c:v>48840</c:v>
                </c:pt>
                <c:pt idx="6684">
                  <c:v>48850</c:v>
                </c:pt>
                <c:pt idx="6685">
                  <c:v>48860</c:v>
                </c:pt>
                <c:pt idx="6686">
                  <c:v>48870</c:v>
                </c:pt>
                <c:pt idx="6687">
                  <c:v>48880</c:v>
                </c:pt>
                <c:pt idx="6688">
                  <c:v>48890</c:v>
                </c:pt>
                <c:pt idx="6689">
                  <c:v>48900</c:v>
                </c:pt>
                <c:pt idx="6690">
                  <c:v>48910</c:v>
                </c:pt>
                <c:pt idx="6691">
                  <c:v>48920</c:v>
                </c:pt>
                <c:pt idx="6692">
                  <c:v>48930</c:v>
                </c:pt>
                <c:pt idx="6693">
                  <c:v>48940</c:v>
                </c:pt>
                <c:pt idx="6694">
                  <c:v>48950</c:v>
                </c:pt>
                <c:pt idx="6695">
                  <c:v>48960</c:v>
                </c:pt>
                <c:pt idx="6696">
                  <c:v>48970</c:v>
                </c:pt>
                <c:pt idx="6697">
                  <c:v>48980</c:v>
                </c:pt>
                <c:pt idx="6698">
                  <c:v>48990</c:v>
                </c:pt>
                <c:pt idx="6699">
                  <c:v>49000</c:v>
                </c:pt>
                <c:pt idx="6700">
                  <c:v>49010</c:v>
                </c:pt>
                <c:pt idx="6701">
                  <c:v>49020</c:v>
                </c:pt>
                <c:pt idx="6702">
                  <c:v>49030</c:v>
                </c:pt>
                <c:pt idx="6703">
                  <c:v>49040</c:v>
                </c:pt>
                <c:pt idx="6704">
                  <c:v>49050</c:v>
                </c:pt>
                <c:pt idx="6705">
                  <c:v>49060</c:v>
                </c:pt>
                <c:pt idx="6706">
                  <c:v>49070</c:v>
                </c:pt>
                <c:pt idx="6707">
                  <c:v>49080</c:v>
                </c:pt>
                <c:pt idx="6708">
                  <c:v>49090</c:v>
                </c:pt>
                <c:pt idx="6709">
                  <c:v>49100</c:v>
                </c:pt>
                <c:pt idx="6710">
                  <c:v>49110</c:v>
                </c:pt>
                <c:pt idx="6711">
                  <c:v>49120</c:v>
                </c:pt>
                <c:pt idx="6712">
                  <c:v>49130</c:v>
                </c:pt>
                <c:pt idx="6713">
                  <c:v>49140</c:v>
                </c:pt>
                <c:pt idx="6714">
                  <c:v>49150</c:v>
                </c:pt>
                <c:pt idx="6715">
                  <c:v>49160</c:v>
                </c:pt>
                <c:pt idx="6716">
                  <c:v>49170</c:v>
                </c:pt>
                <c:pt idx="6717">
                  <c:v>49180</c:v>
                </c:pt>
                <c:pt idx="6718">
                  <c:v>49190</c:v>
                </c:pt>
                <c:pt idx="6719">
                  <c:v>49200</c:v>
                </c:pt>
                <c:pt idx="6720">
                  <c:v>49210</c:v>
                </c:pt>
                <c:pt idx="6721">
                  <c:v>49220</c:v>
                </c:pt>
                <c:pt idx="6722">
                  <c:v>49230</c:v>
                </c:pt>
                <c:pt idx="6723">
                  <c:v>49240</c:v>
                </c:pt>
                <c:pt idx="6724">
                  <c:v>49250</c:v>
                </c:pt>
                <c:pt idx="6725">
                  <c:v>49260</c:v>
                </c:pt>
                <c:pt idx="6726">
                  <c:v>49270</c:v>
                </c:pt>
                <c:pt idx="6727">
                  <c:v>49280</c:v>
                </c:pt>
                <c:pt idx="6728">
                  <c:v>49290</c:v>
                </c:pt>
                <c:pt idx="6729">
                  <c:v>49300</c:v>
                </c:pt>
                <c:pt idx="6730">
                  <c:v>49310</c:v>
                </c:pt>
                <c:pt idx="6731">
                  <c:v>49320</c:v>
                </c:pt>
                <c:pt idx="6732">
                  <c:v>49330</c:v>
                </c:pt>
                <c:pt idx="6733">
                  <c:v>49340</c:v>
                </c:pt>
                <c:pt idx="6734">
                  <c:v>49350</c:v>
                </c:pt>
                <c:pt idx="6735">
                  <c:v>49360</c:v>
                </c:pt>
                <c:pt idx="6736">
                  <c:v>49370</c:v>
                </c:pt>
                <c:pt idx="6737">
                  <c:v>49380</c:v>
                </c:pt>
                <c:pt idx="6738">
                  <c:v>49390</c:v>
                </c:pt>
                <c:pt idx="6739">
                  <c:v>49400</c:v>
                </c:pt>
                <c:pt idx="6740">
                  <c:v>49410</c:v>
                </c:pt>
                <c:pt idx="6741">
                  <c:v>49420</c:v>
                </c:pt>
                <c:pt idx="6742">
                  <c:v>49430</c:v>
                </c:pt>
                <c:pt idx="6743">
                  <c:v>49440</c:v>
                </c:pt>
                <c:pt idx="6744">
                  <c:v>49450</c:v>
                </c:pt>
                <c:pt idx="6745">
                  <c:v>49460</c:v>
                </c:pt>
                <c:pt idx="6746">
                  <c:v>49470</c:v>
                </c:pt>
                <c:pt idx="6747">
                  <c:v>49480</c:v>
                </c:pt>
                <c:pt idx="6748">
                  <c:v>49490</c:v>
                </c:pt>
                <c:pt idx="6749">
                  <c:v>49500</c:v>
                </c:pt>
                <c:pt idx="6750">
                  <c:v>49510</c:v>
                </c:pt>
                <c:pt idx="6751">
                  <c:v>49520</c:v>
                </c:pt>
                <c:pt idx="6752">
                  <c:v>49530</c:v>
                </c:pt>
                <c:pt idx="6753">
                  <c:v>49540</c:v>
                </c:pt>
                <c:pt idx="6754">
                  <c:v>49550</c:v>
                </c:pt>
                <c:pt idx="6755">
                  <c:v>49560</c:v>
                </c:pt>
                <c:pt idx="6756">
                  <c:v>49570</c:v>
                </c:pt>
                <c:pt idx="6757">
                  <c:v>49580</c:v>
                </c:pt>
                <c:pt idx="6758">
                  <c:v>49590</c:v>
                </c:pt>
                <c:pt idx="6759">
                  <c:v>49600</c:v>
                </c:pt>
                <c:pt idx="6760">
                  <c:v>49610</c:v>
                </c:pt>
                <c:pt idx="6761">
                  <c:v>49620</c:v>
                </c:pt>
                <c:pt idx="6762">
                  <c:v>49630</c:v>
                </c:pt>
                <c:pt idx="6763">
                  <c:v>49640</c:v>
                </c:pt>
                <c:pt idx="6764">
                  <c:v>49650</c:v>
                </c:pt>
                <c:pt idx="6765">
                  <c:v>49660</c:v>
                </c:pt>
                <c:pt idx="6766">
                  <c:v>49670</c:v>
                </c:pt>
                <c:pt idx="6767">
                  <c:v>49680</c:v>
                </c:pt>
                <c:pt idx="6768">
                  <c:v>49690</c:v>
                </c:pt>
                <c:pt idx="6769">
                  <c:v>49700</c:v>
                </c:pt>
                <c:pt idx="6770">
                  <c:v>49710</c:v>
                </c:pt>
                <c:pt idx="6771">
                  <c:v>49720</c:v>
                </c:pt>
                <c:pt idx="6772">
                  <c:v>49730</c:v>
                </c:pt>
                <c:pt idx="6773">
                  <c:v>49740</c:v>
                </c:pt>
                <c:pt idx="6774">
                  <c:v>49750</c:v>
                </c:pt>
                <c:pt idx="6775">
                  <c:v>49760</c:v>
                </c:pt>
                <c:pt idx="6776">
                  <c:v>49770</c:v>
                </c:pt>
                <c:pt idx="6777">
                  <c:v>49780</c:v>
                </c:pt>
                <c:pt idx="6778">
                  <c:v>49790</c:v>
                </c:pt>
                <c:pt idx="6779">
                  <c:v>49800</c:v>
                </c:pt>
                <c:pt idx="6780">
                  <c:v>49810</c:v>
                </c:pt>
                <c:pt idx="6781">
                  <c:v>49820</c:v>
                </c:pt>
                <c:pt idx="6782">
                  <c:v>49830</c:v>
                </c:pt>
                <c:pt idx="6783">
                  <c:v>49840</c:v>
                </c:pt>
                <c:pt idx="6784">
                  <c:v>49850</c:v>
                </c:pt>
                <c:pt idx="6785">
                  <c:v>49860</c:v>
                </c:pt>
                <c:pt idx="6786">
                  <c:v>49870</c:v>
                </c:pt>
                <c:pt idx="6787">
                  <c:v>49880</c:v>
                </c:pt>
                <c:pt idx="6788">
                  <c:v>49890</c:v>
                </c:pt>
                <c:pt idx="6789">
                  <c:v>49900</c:v>
                </c:pt>
                <c:pt idx="6790">
                  <c:v>49910</c:v>
                </c:pt>
                <c:pt idx="6791">
                  <c:v>49920</c:v>
                </c:pt>
                <c:pt idx="6792">
                  <c:v>49930</c:v>
                </c:pt>
                <c:pt idx="6793">
                  <c:v>49940</c:v>
                </c:pt>
                <c:pt idx="6794">
                  <c:v>49950</c:v>
                </c:pt>
                <c:pt idx="6795">
                  <c:v>49960</c:v>
                </c:pt>
                <c:pt idx="6796">
                  <c:v>49970</c:v>
                </c:pt>
                <c:pt idx="6797">
                  <c:v>49980</c:v>
                </c:pt>
                <c:pt idx="6798">
                  <c:v>49990</c:v>
                </c:pt>
                <c:pt idx="6799">
                  <c:v>50000</c:v>
                </c:pt>
                <c:pt idx="6800">
                  <c:v>50100</c:v>
                </c:pt>
                <c:pt idx="6801">
                  <c:v>50200</c:v>
                </c:pt>
                <c:pt idx="6802">
                  <c:v>50300</c:v>
                </c:pt>
                <c:pt idx="6803">
                  <c:v>50400</c:v>
                </c:pt>
                <c:pt idx="6804">
                  <c:v>50500</c:v>
                </c:pt>
                <c:pt idx="6805">
                  <c:v>50600</c:v>
                </c:pt>
                <c:pt idx="6806">
                  <c:v>50700</c:v>
                </c:pt>
                <c:pt idx="6807">
                  <c:v>50800</c:v>
                </c:pt>
                <c:pt idx="6808">
                  <c:v>50900</c:v>
                </c:pt>
                <c:pt idx="6809">
                  <c:v>51000</c:v>
                </c:pt>
                <c:pt idx="6810">
                  <c:v>51100</c:v>
                </c:pt>
                <c:pt idx="6811">
                  <c:v>51200</c:v>
                </c:pt>
                <c:pt idx="6812">
                  <c:v>51300</c:v>
                </c:pt>
                <c:pt idx="6813">
                  <c:v>51400</c:v>
                </c:pt>
                <c:pt idx="6814">
                  <c:v>51500</c:v>
                </c:pt>
                <c:pt idx="6815">
                  <c:v>51600</c:v>
                </c:pt>
                <c:pt idx="6816">
                  <c:v>51700</c:v>
                </c:pt>
                <c:pt idx="6817">
                  <c:v>51800</c:v>
                </c:pt>
                <c:pt idx="6818">
                  <c:v>51900</c:v>
                </c:pt>
                <c:pt idx="6819">
                  <c:v>52000</c:v>
                </c:pt>
                <c:pt idx="6820">
                  <c:v>52100</c:v>
                </c:pt>
                <c:pt idx="6821">
                  <c:v>52200</c:v>
                </c:pt>
                <c:pt idx="6822">
                  <c:v>52300</c:v>
                </c:pt>
                <c:pt idx="6823">
                  <c:v>52400</c:v>
                </c:pt>
                <c:pt idx="6824">
                  <c:v>52500</c:v>
                </c:pt>
                <c:pt idx="6825">
                  <c:v>52600</c:v>
                </c:pt>
                <c:pt idx="6826">
                  <c:v>52700</c:v>
                </c:pt>
                <c:pt idx="6827">
                  <c:v>52800</c:v>
                </c:pt>
                <c:pt idx="6828">
                  <c:v>52900</c:v>
                </c:pt>
                <c:pt idx="6829">
                  <c:v>53000</c:v>
                </c:pt>
                <c:pt idx="6830">
                  <c:v>53100</c:v>
                </c:pt>
                <c:pt idx="6831">
                  <c:v>53200</c:v>
                </c:pt>
                <c:pt idx="6832">
                  <c:v>53300</c:v>
                </c:pt>
                <c:pt idx="6833">
                  <c:v>53400</c:v>
                </c:pt>
                <c:pt idx="6834">
                  <c:v>53500</c:v>
                </c:pt>
                <c:pt idx="6835">
                  <c:v>53600</c:v>
                </c:pt>
                <c:pt idx="6836">
                  <c:v>53700</c:v>
                </c:pt>
                <c:pt idx="6837">
                  <c:v>53800</c:v>
                </c:pt>
                <c:pt idx="6838">
                  <c:v>53900</c:v>
                </c:pt>
                <c:pt idx="6839">
                  <c:v>54000</c:v>
                </c:pt>
                <c:pt idx="6840">
                  <c:v>54100</c:v>
                </c:pt>
                <c:pt idx="6841">
                  <c:v>54200</c:v>
                </c:pt>
                <c:pt idx="6842">
                  <c:v>54300</c:v>
                </c:pt>
                <c:pt idx="6843">
                  <c:v>54400</c:v>
                </c:pt>
                <c:pt idx="6844">
                  <c:v>54500</c:v>
                </c:pt>
                <c:pt idx="6845">
                  <c:v>54600</c:v>
                </c:pt>
                <c:pt idx="6846">
                  <c:v>54700</c:v>
                </c:pt>
                <c:pt idx="6847">
                  <c:v>54800</c:v>
                </c:pt>
                <c:pt idx="6848">
                  <c:v>54900</c:v>
                </c:pt>
                <c:pt idx="6849">
                  <c:v>55000</c:v>
                </c:pt>
                <c:pt idx="6850">
                  <c:v>55100</c:v>
                </c:pt>
                <c:pt idx="6851">
                  <c:v>55200</c:v>
                </c:pt>
                <c:pt idx="6852">
                  <c:v>55300</c:v>
                </c:pt>
                <c:pt idx="6853">
                  <c:v>55400</c:v>
                </c:pt>
                <c:pt idx="6854">
                  <c:v>55500</c:v>
                </c:pt>
                <c:pt idx="6855">
                  <c:v>55600</c:v>
                </c:pt>
                <c:pt idx="6856">
                  <c:v>55700</c:v>
                </c:pt>
                <c:pt idx="6857">
                  <c:v>55800</c:v>
                </c:pt>
                <c:pt idx="6858">
                  <c:v>55900</c:v>
                </c:pt>
                <c:pt idx="6859">
                  <c:v>56000</c:v>
                </c:pt>
                <c:pt idx="6860">
                  <c:v>56100</c:v>
                </c:pt>
                <c:pt idx="6861">
                  <c:v>56200</c:v>
                </c:pt>
                <c:pt idx="6862">
                  <c:v>56300</c:v>
                </c:pt>
                <c:pt idx="6863">
                  <c:v>56400</c:v>
                </c:pt>
                <c:pt idx="6864">
                  <c:v>56500</c:v>
                </c:pt>
                <c:pt idx="6865">
                  <c:v>56600</c:v>
                </c:pt>
                <c:pt idx="6866">
                  <c:v>56700</c:v>
                </c:pt>
                <c:pt idx="6867">
                  <c:v>56800</c:v>
                </c:pt>
                <c:pt idx="6868">
                  <c:v>56900</c:v>
                </c:pt>
                <c:pt idx="6869">
                  <c:v>57000</c:v>
                </c:pt>
                <c:pt idx="6870">
                  <c:v>57100</c:v>
                </c:pt>
                <c:pt idx="6871">
                  <c:v>57200</c:v>
                </c:pt>
                <c:pt idx="6872">
                  <c:v>57300</c:v>
                </c:pt>
                <c:pt idx="6873">
                  <c:v>57400</c:v>
                </c:pt>
                <c:pt idx="6874">
                  <c:v>57500</c:v>
                </c:pt>
                <c:pt idx="6875">
                  <c:v>57600</c:v>
                </c:pt>
                <c:pt idx="6876">
                  <c:v>57700</c:v>
                </c:pt>
                <c:pt idx="6877">
                  <c:v>57800</c:v>
                </c:pt>
                <c:pt idx="6878">
                  <c:v>57900</c:v>
                </c:pt>
                <c:pt idx="6879">
                  <c:v>58000</c:v>
                </c:pt>
                <c:pt idx="6880">
                  <c:v>58100</c:v>
                </c:pt>
                <c:pt idx="6881">
                  <c:v>58200</c:v>
                </c:pt>
                <c:pt idx="6882">
                  <c:v>58300</c:v>
                </c:pt>
                <c:pt idx="6883">
                  <c:v>58400</c:v>
                </c:pt>
                <c:pt idx="6884">
                  <c:v>58500</c:v>
                </c:pt>
                <c:pt idx="6885">
                  <c:v>58600</c:v>
                </c:pt>
                <c:pt idx="6886">
                  <c:v>58700</c:v>
                </c:pt>
                <c:pt idx="6887">
                  <c:v>58800</c:v>
                </c:pt>
                <c:pt idx="6888">
                  <c:v>58900</c:v>
                </c:pt>
                <c:pt idx="6889">
                  <c:v>59000</c:v>
                </c:pt>
                <c:pt idx="6890">
                  <c:v>59100</c:v>
                </c:pt>
                <c:pt idx="6891">
                  <c:v>59200</c:v>
                </c:pt>
                <c:pt idx="6892">
                  <c:v>59300</c:v>
                </c:pt>
                <c:pt idx="6893">
                  <c:v>59400</c:v>
                </c:pt>
                <c:pt idx="6894">
                  <c:v>59500</c:v>
                </c:pt>
                <c:pt idx="6895">
                  <c:v>59600</c:v>
                </c:pt>
                <c:pt idx="6896">
                  <c:v>59700</c:v>
                </c:pt>
                <c:pt idx="6897">
                  <c:v>59800</c:v>
                </c:pt>
                <c:pt idx="6898">
                  <c:v>59900</c:v>
                </c:pt>
                <c:pt idx="6899">
                  <c:v>60000</c:v>
                </c:pt>
                <c:pt idx="6900">
                  <c:v>60100</c:v>
                </c:pt>
                <c:pt idx="6901">
                  <c:v>60200</c:v>
                </c:pt>
                <c:pt idx="6902">
                  <c:v>60300</c:v>
                </c:pt>
                <c:pt idx="6903">
                  <c:v>60400</c:v>
                </c:pt>
                <c:pt idx="6904">
                  <c:v>60500</c:v>
                </c:pt>
                <c:pt idx="6905">
                  <c:v>60600</c:v>
                </c:pt>
                <c:pt idx="6906">
                  <c:v>60700</c:v>
                </c:pt>
                <c:pt idx="6907">
                  <c:v>60800</c:v>
                </c:pt>
                <c:pt idx="6908">
                  <c:v>60900</c:v>
                </c:pt>
                <c:pt idx="6909">
                  <c:v>61000</c:v>
                </c:pt>
                <c:pt idx="6910">
                  <c:v>61100</c:v>
                </c:pt>
                <c:pt idx="6911">
                  <c:v>61200</c:v>
                </c:pt>
                <c:pt idx="6912">
                  <c:v>61300</c:v>
                </c:pt>
                <c:pt idx="6913">
                  <c:v>61400</c:v>
                </c:pt>
                <c:pt idx="6914">
                  <c:v>61500</c:v>
                </c:pt>
                <c:pt idx="6915">
                  <c:v>61600</c:v>
                </c:pt>
                <c:pt idx="6916">
                  <c:v>61700</c:v>
                </c:pt>
                <c:pt idx="6917">
                  <c:v>61800</c:v>
                </c:pt>
                <c:pt idx="6918">
                  <c:v>61900</c:v>
                </c:pt>
                <c:pt idx="6919">
                  <c:v>62000</c:v>
                </c:pt>
                <c:pt idx="6920">
                  <c:v>62100</c:v>
                </c:pt>
                <c:pt idx="6921">
                  <c:v>62200</c:v>
                </c:pt>
                <c:pt idx="6922">
                  <c:v>62300</c:v>
                </c:pt>
                <c:pt idx="6923">
                  <c:v>62400</c:v>
                </c:pt>
                <c:pt idx="6924">
                  <c:v>62500</c:v>
                </c:pt>
                <c:pt idx="6925">
                  <c:v>62600</c:v>
                </c:pt>
                <c:pt idx="6926">
                  <c:v>62700</c:v>
                </c:pt>
                <c:pt idx="6927">
                  <c:v>62800</c:v>
                </c:pt>
                <c:pt idx="6928">
                  <c:v>62900</c:v>
                </c:pt>
                <c:pt idx="6929">
                  <c:v>63000</c:v>
                </c:pt>
                <c:pt idx="6930">
                  <c:v>63100</c:v>
                </c:pt>
                <c:pt idx="6931">
                  <c:v>63200</c:v>
                </c:pt>
                <c:pt idx="6932">
                  <c:v>63300</c:v>
                </c:pt>
                <c:pt idx="6933">
                  <c:v>63400</c:v>
                </c:pt>
                <c:pt idx="6934">
                  <c:v>63500</c:v>
                </c:pt>
                <c:pt idx="6935">
                  <c:v>63600</c:v>
                </c:pt>
                <c:pt idx="6936">
                  <c:v>63700</c:v>
                </c:pt>
                <c:pt idx="6937">
                  <c:v>63800</c:v>
                </c:pt>
                <c:pt idx="6938">
                  <c:v>63900</c:v>
                </c:pt>
                <c:pt idx="6939">
                  <c:v>64000</c:v>
                </c:pt>
                <c:pt idx="6940">
                  <c:v>64100</c:v>
                </c:pt>
                <c:pt idx="6941">
                  <c:v>64200</c:v>
                </c:pt>
                <c:pt idx="6942">
                  <c:v>64300</c:v>
                </c:pt>
                <c:pt idx="6943">
                  <c:v>64400</c:v>
                </c:pt>
                <c:pt idx="6944">
                  <c:v>64500</c:v>
                </c:pt>
                <c:pt idx="6945">
                  <c:v>64600</c:v>
                </c:pt>
                <c:pt idx="6946">
                  <c:v>64700</c:v>
                </c:pt>
                <c:pt idx="6947">
                  <c:v>64800</c:v>
                </c:pt>
                <c:pt idx="6948">
                  <c:v>64900</c:v>
                </c:pt>
                <c:pt idx="6949">
                  <c:v>65000</c:v>
                </c:pt>
                <c:pt idx="6950">
                  <c:v>65100</c:v>
                </c:pt>
                <c:pt idx="6951">
                  <c:v>65200</c:v>
                </c:pt>
                <c:pt idx="6952">
                  <c:v>65300</c:v>
                </c:pt>
                <c:pt idx="6953">
                  <c:v>65400</c:v>
                </c:pt>
                <c:pt idx="6954">
                  <c:v>65500</c:v>
                </c:pt>
                <c:pt idx="6955">
                  <c:v>65600</c:v>
                </c:pt>
                <c:pt idx="6956">
                  <c:v>65700</c:v>
                </c:pt>
                <c:pt idx="6957">
                  <c:v>65800</c:v>
                </c:pt>
                <c:pt idx="6958">
                  <c:v>65900</c:v>
                </c:pt>
                <c:pt idx="6959">
                  <c:v>66000</c:v>
                </c:pt>
                <c:pt idx="6960">
                  <c:v>66100</c:v>
                </c:pt>
                <c:pt idx="6961">
                  <c:v>66200</c:v>
                </c:pt>
                <c:pt idx="6962">
                  <c:v>66300</c:v>
                </c:pt>
                <c:pt idx="6963">
                  <c:v>66400</c:v>
                </c:pt>
                <c:pt idx="6964">
                  <c:v>66500</c:v>
                </c:pt>
                <c:pt idx="6965">
                  <c:v>66600</c:v>
                </c:pt>
                <c:pt idx="6966">
                  <c:v>66700</c:v>
                </c:pt>
                <c:pt idx="6967">
                  <c:v>66800</c:v>
                </c:pt>
                <c:pt idx="6968">
                  <c:v>66900</c:v>
                </c:pt>
                <c:pt idx="6969">
                  <c:v>67000</c:v>
                </c:pt>
                <c:pt idx="6970">
                  <c:v>67100</c:v>
                </c:pt>
                <c:pt idx="6971">
                  <c:v>67200</c:v>
                </c:pt>
                <c:pt idx="6972">
                  <c:v>67300</c:v>
                </c:pt>
                <c:pt idx="6973">
                  <c:v>67400</c:v>
                </c:pt>
                <c:pt idx="6974">
                  <c:v>67500</c:v>
                </c:pt>
                <c:pt idx="6975">
                  <c:v>67600</c:v>
                </c:pt>
                <c:pt idx="6976">
                  <c:v>67700</c:v>
                </c:pt>
                <c:pt idx="6977">
                  <c:v>67800</c:v>
                </c:pt>
                <c:pt idx="6978">
                  <c:v>67900</c:v>
                </c:pt>
                <c:pt idx="6979">
                  <c:v>68000</c:v>
                </c:pt>
                <c:pt idx="6980">
                  <c:v>68100</c:v>
                </c:pt>
                <c:pt idx="6981">
                  <c:v>68200</c:v>
                </c:pt>
                <c:pt idx="6982">
                  <c:v>68300</c:v>
                </c:pt>
                <c:pt idx="6983">
                  <c:v>68400</c:v>
                </c:pt>
                <c:pt idx="6984">
                  <c:v>68500</c:v>
                </c:pt>
                <c:pt idx="6985">
                  <c:v>68600</c:v>
                </c:pt>
                <c:pt idx="6986">
                  <c:v>68700</c:v>
                </c:pt>
                <c:pt idx="6987">
                  <c:v>68800</c:v>
                </c:pt>
                <c:pt idx="6988">
                  <c:v>68900</c:v>
                </c:pt>
                <c:pt idx="6989">
                  <c:v>69000</c:v>
                </c:pt>
                <c:pt idx="6990">
                  <c:v>69100</c:v>
                </c:pt>
                <c:pt idx="6991">
                  <c:v>69200</c:v>
                </c:pt>
                <c:pt idx="6992">
                  <c:v>69300</c:v>
                </c:pt>
                <c:pt idx="6993">
                  <c:v>69400</c:v>
                </c:pt>
                <c:pt idx="6994">
                  <c:v>69500</c:v>
                </c:pt>
                <c:pt idx="6995">
                  <c:v>69600</c:v>
                </c:pt>
                <c:pt idx="6996">
                  <c:v>69700</c:v>
                </c:pt>
                <c:pt idx="6997">
                  <c:v>69800</c:v>
                </c:pt>
                <c:pt idx="6998">
                  <c:v>69900</c:v>
                </c:pt>
                <c:pt idx="6999">
                  <c:v>70000</c:v>
                </c:pt>
                <c:pt idx="7000">
                  <c:v>70100</c:v>
                </c:pt>
                <c:pt idx="7001">
                  <c:v>70200</c:v>
                </c:pt>
                <c:pt idx="7002">
                  <c:v>70300</c:v>
                </c:pt>
                <c:pt idx="7003">
                  <c:v>70400</c:v>
                </c:pt>
                <c:pt idx="7004">
                  <c:v>70500</c:v>
                </c:pt>
                <c:pt idx="7005">
                  <c:v>70600</c:v>
                </c:pt>
                <c:pt idx="7006">
                  <c:v>70700</c:v>
                </c:pt>
                <c:pt idx="7007">
                  <c:v>70800</c:v>
                </c:pt>
                <c:pt idx="7008">
                  <c:v>70900</c:v>
                </c:pt>
                <c:pt idx="7009">
                  <c:v>71000</c:v>
                </c:pt>
                <c:pt idx="7010">
                  <c:v>71100</c:v>
                </c:pt>
                <c:pt idx="7011">
                  <c:v>71200</c:v>
                </c:pt>
                <c:pt idx="7012">
                  <c:v>71300</c:v>
                </c:pt>
                <c:pt idx="7013">
                  <c:v>71400</c:v>
                </c:pt>
                <c:pt idx="7014">
                  <c:v>71500</c:v>
                </c:pt>
                <c:pt idx="7015">
                  <c:v>71600</c:v>
                </c:pt>
                <c:pt idx="7016">
                  <c:v>71700</c:v>
                </c:pt>
                <c:pt idx="7017">
                  <c:v>71800</c:v>
                </c:pt>
                <c:pt idx="7018">
                  <c:v>71900</c:v>
                </c:pt>
                <c:pt idx="7019">
                  <c:v>72000</c:v>
                </c:pt>
                <c:pt idx="7020">
                  <c:v>72100</c:v>
                </c:pt>
                <c:pt idx="7021">
                  <c:v>72200</c:v>
                </c:pt>
                <c:pt idx="7022">
                  <c:v>72300</c:v>
                </c:pt>
                <c:pt idx="7023">
                  <c:v>72400</c:v>
                </c:pt>
                <c:pt idx="7024">
                  <c:v>72500</c:v>
                </c:pt>
                <c:pt idx="7025">
                  <c:v>72600</c:v>
                </c:pt>
                <c:pt idx="7026">
                  <c:v>72700</c:v>
                </c:pt>
                <c:pt idx="7027">
                  <c:v>72800</c:v>
                </c:pt>
                <c:pt idx="7028">
                  <c:v>72900</c:v>
                </c:pt>
                <c:pt idx="7029">
                  <c:v>73000</c:v>
                </c:pt>
                <c:pt idx="7030">
                  <c:v>73100</c:v>
                </c:pt>
                <c:pt idx="7031">
                  <c:v>73200</c:v>
                </c:pt>
                <c:pt idx="7032">
                  <c:v>73300</c:v>
                </c:pt>
                <c:pt idx="7033">
                  <c:v>73400</c:v>
                </c:pt>
                <c:pt idx="7034">
                  <c:v>73500</c:v>
                </c:pt>
                <c:pt idx="7035">
                  <c:v>73600</c:v>
                </c:pt>
                <c:pt idx="7036">
                  <c:v>73700</c:v>
                </c:pt>
                <c:pt idx="7037">
                  <c:v>73800</c:v>
                </c:pt>
                <c:pt idx="7038">
                  <c:v>73900</c:v>
                </c:pt>
                <c:pt idx="7039">
                  <c:v>74000</c:v>
                </c:pt>
                <c:pt idx="7040">
                  <c:v>74100</c:v>
                </c:pt>
                <c:pt idx="7041">
                  <c:v>74200</c:v>
                </c:pt>
                <c:pt idx="7042">
                  <c:v>74300</c:v>
                </c:pt>
                <c:pt idx="7043">
                  <c:v>74400</c:v>
                </c:pt>
                <c:pt idx="7044">
                  <c:v>74500</c:v>
                </c:pt>
                <c:pt idx="7045">
                  <c:v>74600</c:v>
                </c:pt>
                <c:pt idx="7046">
                  <c:v>74700</c:v>
                </c:pt>
                <c:pt idx="7047">
                  <c:v>74800</c:v>
                </c:pt>
                <c:pt idx="7048">
                  <c:v>74900</c:v>
                </c:pt>
                <c:pt idx="7049">
                  <c:v>75000</c:v>
                </c:pt>
                <c:pt idx="7050">
                  <c:v>75100</c:v>
                </c:pt>
                <c:pt idx="7051">
                  <c:v>75200</c:v>
                </c:pt>
                <c:pt idx="7052">
                  <c:v>75300</c:v>
                </c:pt>
                <c:pt idx="7053">
                  <c:v>75400</c:v>
                </c:pt>
                <c:pt idx="7054">
                  <c:v>75500</c:v>
                </c:pt>
                <c:pt idx="7055">
                  <c:v>75600</c:v>
                </c:pt>
                <c:pt idx="7056">
                  <c:v>75700</c:v>
                </c:pt>
                <c:pt idx="7057">
                  <c:v>75800</c:v>
                </c:pt>
                <c:pt idx="7058">
                  <c:v>75900</c:v>
                </c:pt>
                <c:pt idx="7059">
                  <c:v>76000</c:v>
                </c:pt>
                <c:pt idx="7060">
                  <c:v>76100</c:v>
                </c:pt>
                <c:pt idx="7061">
                  <c:v>76200</c:v>
                </c:pt>
                <c:pt idx="7062">
                  <c:v>76300</c:v>
                </c:pt>
                <c:pt idx="7063">
                  <c:v>76400</c:v>
                </c:pt>
                <c:pt idx="7064">
                  <c:v>76500</c:v>
                </c:pt>
                <c:pt idx="7065">
                  <c:v>76600</c:v>
                </c:pt>
                <c:pt idx="7066">
                  <c:v>76700</c:v>
                </c:pt>
                <c:pt idx="7067">
                  <c:v>76800</c:v>
                </c:pt>
                <c:pt idx="7068">
                  <c:v>76900</c:v>
                </c:pt>
                <c:pt idx="7069">
                  <c:v>77000</c:v>
                </c:pt>
                <c:pt idx="7070">
                  <c:v>77100</c:v>
                </c:pt>
                <c:pt idx="7071">
                  <c:v>77200</c:v>
                </c:pt>
                <c:pt idx="7072">
                  <c:v>77300</c:v>
                </c:pt>
                <c:pt idx="7073">
                  <c:v>77400</c:v>
                </c:pt>
                <c:pt idx="7074">
                  <c:v>77500</c:v>
                </c:pt>
                <c:pt idx="7075">
                  <c:v>77600</c:v>
                </c:pt>
                <c:pt idx="7076">
                  <c:v>77700</c:v>
                </c:pt>
                <c:pt idx="7077">
                  <c:v>77800</c:v>
                </c:pt>
                <c:pt idx="7078">
                  <c:v>77900</c:v>
                </c:pt>
                <c:pt idx="7079">
                  <c:v>78000</c:v>
                </c:pt>
                <c:pt idx="7080">
                  <c:v>78100</c:v>
                </c:pt>
                <c:pt idx="7081">
                  <c:v>78200</c:v>
                </c:pt>
                <c:pt idx="7082">
                  <c:v>78300</c:v>
                </c:pt>
                <c:pt idx="7083">
                  <c:v>78400</c:v>
                </c:pt>
                <c:pt idx="7084">
                  <c:v>78500</c:v>
                </c:pt>
                <c:pt idx="7085">
                  <c:v>78600</c:v>
                </c:pt>
                <c:pt idx="7086">
                  <c:v>78700</c:v>
                </c:pt>
                <c:pt idx="7087">
                  <c:v>78800</c:v>
                </c:pt>
                <c:pt idx="7088">
                  <c:v>78900</c:v>
                </c:pt>
                <c:pt idx="7089">
                  <c:v>79000</c:v>
                </c:pt>
                <c:pt idx="7090">
                  <c:v>79100</c:v>
                </c:pt>
                <c:pt idx="7091">
                  <c:v>79200</c:v>
                </c:pt>
                <c:pt idx="7092">
                  <c:v>79300</c:v>
                </c:pt>
                <c:pt idx="7093">
                  <c:v>79400</c:v>
                </c:pt>
                <c:pt idx="7094">
                  <c:v>79500</c:v>
                </c:pt>
                <c:pt idx="7095">
                  <c:v>79600</c:v>
                </c:pt>
                <c:pt idx="7096">
                  <c:v>79700</c:v>
                </c:pt>
                <c:pt idx="7097">
                  <c:v>79800</c:v>
                </c:pt>
                <c:pt idx="7098">
                  <c:v>79900</c:v>
                </c:pt>
                <c:pt idx="7099">
                  <c:v>80000</c:v>
                </c:pt>
                <c:pt idx="7100">
                  <c:v>80100</c:v>
                </c:pt>
                <c:pt idx="7101">
                  <c:v>80200</c:v>
                </c:pt>
                <c:pt idx="7102">
                  <c:v>80300</c:v>
                </c:pt>
                <c:pt idx="7103">
                  <c:v>80400</c:v>
                </c:pt>
                <c:pt idx="7104">
                  <c:v>80500</c:v>
                </c:pt>
                <c:pt idx="7105">
                  <c:v>80600</c:v>
                </c:pt>
                <c:pt idx="7106">
                  <c:v>80700</c:v>
                </c:pt>
                <c:pt idx="7107">
                  <c:v>80800</c:v>
                </c:pt>
                <c:pt idx="7108">
                  <c:v>80900</c:v>
                </c:pt>
                <c:pt idx="7109">
                  <c:v>81000</c:v>
                </c:pt>
                <c:pt idx="7110">
                  <c:v>81100</c:v>
                </c:pt>
                <c:pt idx="7111">
                  <c:v>81200</c:v>
                </c:pt>
                <c:pt idx="7112">
                  <c:v>81300</c:v>
                </c:pt>
                <c:pt idx="7113">
                  <c:v>81400</c:v>
                </c:pt>
                <c:pt idx="7114">
                  <c:v>81500</c:v>
                </c:pt>
                <c:pt idx="7115">
                  <c:v>81600</c:v>
                </c:pt>
                <c:pt idx="7116">
                  <c:v>81700</c:v>
                </c:pt>
                <c:pt idx="7117">
                  <c:v>81800</c:v>
                </c:pt>
                <c:pt idx="7118">
                  <c:v>81900</c:v>
                </c:pt>
                <c:pt idx="7119">
                  <c:v>82000</c:v>
                </c:pt>
                <c:pt idx="7120">
                  <c:v>82100</c:v>
                </c:pt>
                <c:pt idx="7121">
                  <c:v>82200</c:v>
                </c:pt>
                <c:pt idx="7122">
                  <c:v>82300</c:v>
                </c:pt>
                <c:pt idx="7123">
                  <c:v>82400</c:v>
                </c:pt>
                <c:pt idx="7124">
                  <c:v>82500</c:v>
                </c:pt>
                <c:pt idx="7125">
                  <c:v>82600</c:v>
                </c:pt>
                <c:pt idx="7126">
                  <c:v>82700</c:v>
                </c:pt>
                <c:pt idx="7127">
                  <c:v>82800</c:v>
                </c:pt>
                <c:pt idx="7128">
                  <c:v>82900</c:v>
                </c:pt>
                <c:pt idx="7129">
                  <c:v>83000</c:v>
                </c:pt>
                <c:pt idx="7130">
                  <c:v>83100</c:v>
                </c:pt>
                <c:pt idx="7131">
                  <c:v>83200</c:v>
                </c:pt>
                <c:pt idx="7132">
                  <c:v>83300</c:v>
                </c:pt>
                <c:pt idx="7133">
                  <c:v>83400</c:v>
                </c:pt>
                <c:pt idx="7134">
                  <c:v>83500</c:v>
                </c:pt>
                <c:pt idx="7135">
                  <c:v>83600</c:v>
                </c:pt>
                <c:pt idx="7136">
                  <c:v>83700</c:v>
                </c:pt>
                <c:pt idx="7137">
                  <c:v>83800</c:v>
                </c:pt>
                <c:pt idx="7138">
                  <c:v>83900</c:v>
                </c:pt>
                <c:pt idx="7139">
                  <c:v>84000</c:v>
                </c:pt>
                <c:pt idx="7140">
                  <c:v>84100</c:v>
                </c:pt>
                <c:pt idx="7141">
                  <c:v>84200</c:v>
                </c:pt>
                <c:pt idx="7142">
                  <c:v>84300</c:v>
                </c:pt>
                <c:pt idx="7143">
                  <c:v>84400</c:v>
                </c:pt>
                <c:pt idx="7144">
                  <c:v>84500</c:v>
                </c:pt>
                <c:pt idx="7145">
                  <c:v>84600</c:v>
                </c:pt>
                <c:pt idx="7146">
                  <c:v>84700</c:v>
                </c:pt>
                <c:pt idx="7147">
                  <c:v>84800</c:v>
                </c:pt>
                <c:pt idx="7148">
                  <c:v>84900</c:v>
                </c:pt>
                <c:pt idx="7149">
                  <c:v>85000</c:v>
                </c:pt>
                <c:pt idx="7150">
                  <c:v>85100</c:v>
                </c:pt>
                <c:pt idx="7151">
                  <c:v>85200</c:v>
                </c:pt>
                <c:pt idx="7152">
                  <c:v>85300</c:v>
                </c:pt>
                <c:pt idx="7153">
                  <c:v>85400</c:v>
                </c:pt>
                <c:pt idx="7154">
                  <c:v>85500</c:v>
                </c:pt>
                <c:pt idx="7155">
                  <c:v>85600</c:v>
                </c:pt>
                <c:pt idx="7156">
                  <c:v>85700</c:v>
                </c:pt>
                <c:pt idx="7157">
                  <c:v>85800</c:v>
                </c:pt>
                <c:pt idx="7158">
                  <c:v>85900</c:v>
                </c:pt>
                <c:pt idx="7159">
                  <c:v>86000</c:v>
                </c:pt>
                <c:pt idx="7160">
                  <c:v>86100</c:v>
                </c:pt>
                <c:pt idx="7161">
                  <c:v>86200</c:v>
                </c:pt>
                <c:pt idx="7162">
                  <c:v>86300</c:v>
                </c:pt>
                <c:pt idx="7163">
                  <c:v>86400</c:v>
                </c:pt>
                <c:pt idx="7164">
                  <c:v>86500</c:v>
                </c:pt>
                <c:pt idx="7165">
                  <c:v>86600</c:v>
                </c:pt>
                <c:pt idx="7166">
                  <c:v>86700</c:v>
                </c:pt>
                <c:pt idx="7167">
                  <c:v>86800</c:v>
                </c:pt>
                <c:pt idx="7168">
                  <c:v>86900</c:v>
                </c:pt>
                <c:pt idx="7169">
                  <c:v>87000</c:v>
                </c:pt>
                <c:pt idx="7170">
                  <c:v>87100</c:v>
                </c:pt>
                <c:pt idx="7171">
                  <c:v>87200</c:v>
                </c:pt>
                <c:pt idx="7172">
                  <c:v>87300</c:v>
                </c:pt>
                <c:pt idx="7173">
                  <c:v>87400</c:v>
                </c:pt>
                <c:pt idx="7174">
                  <c:v>87500</c:v>
                </c:pt>
                <c:pt idx="7175">
                  <c:v>87600</c:v>
                </c:pt>
                <c:pt idx="7176">
                  <c:v>87700</c:v>
                </c:pt>
                <c:pt idx="7177">
                  <c:v>87800</c:v>
                </c:pt>
                <c:pt idx="7178">
                  <c:v>87900</c:v>
                </c:pt>
                <c:pt idx="7179">
                  <c:v>88000</c:v>
                </c:pt>
                <c:pt idx="7180">
                  <c:v>88100</c:v>
                </c:pt>
                <c:pt idx="7181">
                  <c:v>88200</c:v>
                </c:pt>
                <c:pt idx="7182">
                  <c:v>88300</c:v>
                </c:pt>
                <c:pt idx="7183">
                  <c:v>88400</c:v>
                </c:pt>
                <c:pt idx="7184">
                  <c:v>88500</c:v>
                </c:pt>
                <c:pt idx="7185">
                  <c:v>88600</c:v>
                </c:pt>
                <c:pt idx="7186">
                  <c:v>88700</c:v>
                </c:pt>
                <c:pt idx="7187">
                  <c:v>88800</c:v>
                </c:pt>
                <c:pt idx="7188">
                  <c:v>88900</c:v>
                </c:pt>
                <c:pt idx="7189">
                  <c:v>89000</c:v>
                </c:pt>
                <c:pt idx="7190">
                  <c:v>89100</c:v>
                </c:pt>
                <c:pt idx="7191">
                  <c:v>89200</c:v>
                </c:pt>
                <c:pt idx="7192">
                  <c:v>89300</c:v>
                </c:pt>
                <c:pt idx="7193">
                  <c:v>89400</c:v>
                </c:pt>
                <c:pt idx="7194">
                  <c:v>89500</c:v>
                </c:pt>
                <c:pt idx="7195">
                  <c:v>89600</c:v>
                </c:pt>
                <c:pt idx="7196">
                  <c:v>89700</c:v>
                </c:pt>
                <c:pt idx="7197">
                  <c:v>89800</c:v>
                </c:pt>
                <c:pt idx="7198">
                  <c:v>89900</c:v>
                </c:pt>
                <c:pt idx="7199">
                  <c:v>90000</c:v>
                </c:pt>
                <c:pt idx="7200">
                  <c:v>90100</c:v>
                </c:pt>
                <c:pt idx="7201">
                  <c:v>90200</c:v>
                </c:pt>
                <c:pt idx="7202">
                  <c:v>90300</c:v>
                </c:pt>
                <c:pt idx="7203">
                  <c:v>90400</c:v>
                </c:pt>
                <c:pt idx="7204">
                  <c:v>90500</c:v>
                </c:pt>
                <c:pt idx="7205">
                  <c:v>90600</c:v>
                </c:pt>
                <c:pt idx="7206">
                  <c:v>90700</c:v>
                </c:pt>
                <c:pt idx="7207">
                  <c:v>90800</c:v>
                </c:pt>
                <c:pt idx="7208">
                  <c:v>90900</c:v>
                </c:pt>
                <c:pt idx="7209">
                  <c:v>91000</c:v>
                </c:pt>
                <c:pt idx="7210">
                  <c:v>91100</c:v>
                </c:pt>
                <c:pt idx="7211">
                  <c:v>91200</c:v>
                </c:pt>
                <c:pt idx="7212">
                  <c:v>91300</c:v>
                </c:pt>
                <c:pt idx="7213">
                  <c:v>91400</c:v>
                </c:pt>
                <c:pt idx="7214">
                  <c:v>91500</c:v>
                </c:pt>
                <c:pt idx="7215">
                  <c:v>91600</c:v>
                </c:pt>
                <c:pt idx="7216">
                  <c:v>91700</c:v>
                </c:pt>
                <c:pt idx="7217">
                  <c:v>91800</c:v>
                </c:pt>
                <c:pt idx="7218">
                  <c:v>91900</c:v>
                </c:pt>
                <c:pt idx="7219">
                  <c:v>92000</c:v>
                </c:pt>
                <c:pt idx="7220">
                  <c:v>92100</c:v>
                </c:pt>
                <c:pt idx="7221">
                  <c:v>92200</c:v>
                </c:pt>
                <c:pt idx="7222">
                  <c:v>92300</c:v>
                </c:pt>
                <c:pt idx="7223">
                  <c:v>92400</c:v>
                </c:pt>
                <c:pt idx="7224">
                  <c:v>92500</c:v>
                </c:pt>
                <c:pt idx="7225">
                  <c:v>92600</c:v>
                </c:pt>
                <c:pt idx="7226">
                  <c:v>92700</c:v>
                </c:pt>
                <c:pt idx="7227">
                  <c:v>92800</c:v>
                </c:pt>
                <c:pt idx="7228">
                  <c:v>92900</c:v>
                </c:pt>
                <c:pt idx="7229">
                  <c:v>93000</c:v>
                </c:pt>
                <c:pt idx="7230">
                  <c:v>93100</c:v>
                </c:pt>
                <c:pt idx="7231">
                  <c:v>93200</c:v>
                </c:pt>
                <c:pt idx="7232">
                  <c:v>93300</c:v>
                </c:pt>
                <c:pt idx="7233">
                  <c:v>93400</c:v>
                </c:pt>
                <c:pt idx="7234">
                  <c:v>93500</c:v>
                </c:pt>
                <c:pt idx="7235">
                  <c:v>93600</c:v>
                </c:pt>
                <c:pt idx="7236">
                  <c:v>93700</c:v>
                </c:pt>
                <c:pt idx="7237">
                  <c:v>93800</c:v>
                </c:pt>
                <c:pt idx="7238">
                  <c:v>93900</c:v>
                </c:pt>
                <c:pt idx="7239">
                  <c:v>94000</c:v>
                </c:pt>
                <c:pt idx="7240">
                  <c:v>94100</c:v>
                </c:pt>
                <c:pt idx="7241">
                  <c:v>94200</c:v>
                </c:pt>
                <c:pt idx="7242">
                  <c:v>94300</c:v>
                </c:pt>
                <c:pt idx="7243">
                  <c:v>94400</c:v>
                </c:pt>
                <c:pt idx="7244">
                  <c:v>94500</c:v>
                </c:pt>
                <c:pt idx="7245">
                  <c:v>94600</c:v>
                </c:pt>
                <c:pt idx="7246">
                  <c:v>94700</c:v>
                </c:pt>
                <c:pt idx="7247">
                  <c:v>94800</c:v>
                </c:pt>
                <c:pt idx="7248">
                  <c:v>94900</c:v>
                </c:pt>
                <c:pt idx="7249">
                  <c:v>95000</c:v>
                </c:pt>
                <c:pt idx="7250">
                  <c:v>95100</c:v>
                </c:pt>
                <c:pt idx="7251">
                  <c:v>95200</c:v>
                </c:pt>
                <c:pt idx="7252">
                  <c:v>95300</c:v>
                </c:pt>
                <c:pt idx="7253">
                  <c:v>95400</c:v>
                </c:pt>
                <c:pt idx="7254">
                  <c:v>95500</c:v>
                </c:pt>
                <c:pt idx="7255">
                  <c:v>95600</c:v>
                </c:pt>
                <c:pt idx="7256">
                  <c:v>95700</c:v>
                </c:pt>
                <c:pt idx="7257">
                  <c:v>95800</c:v>
                </c:pt>
                <c:pt idx="7258">
                  <c:v>95900</c:v>
                </c:pt>
                <c:pt idx="7259">
                  <c:v>96000</c:v>
                </c:pt>
                <c:pt idx="7260">
                  <c:v>96100</c:v>
                </c:pt>
                <c:pt idx="7261">
                  <c:v>96200</c:v>
                </c:pt>
                <c:pt idx="7262">
                  <c:v>96300</c:v>
                </c:pt>
                <c:pt idx="7263">
                  <c:v>96400</c:v>
                </c:pt>
                <c:pt idx="7264">
                  <c:v>96500</c:v>
                </c:pt>
                <c:pt idx="7265">
                  <c:v>96600</c:v>
                </c:pt>
                <c:pt idx="7266">
                  <c:v>96700</c:v>
                </c:pt>
                <c:pt idx="7267">
                  <c:v>96800</c:v>
                </c:pt>
                <c:pt idx="7268">
                  <c:v>96900</c:v>
                </c:pt>
                <c:pt idx="7269">
                  <c:v>97000</c:v>
                </c:pt>
                <c:pt idx="7270">
                  <c:v>97100</c:v>
                </c:pt>
                <c:pt idx="7271">
                  <c:v>97200</c:v>
                </c:pt>
                <c:pt idx="7272">
                  <c:v>97300</c:v>
                </c:pt>
                <c:pt idx="7273">
                  <c:v>97400</c:v>
                </c:pt>
                <c:pt idx="7274">
                  <c:v>97500</c:v>
                </c:pt>
                <c:pt idx="7275">
                  <c:v>97600</c:v>
                </c:pt>
                <c:pt idx="7276">
                  <c:v>97700</c:v>
                </c:pt>
                <c:pt idx="7277">
                  <c:v>97800</c:v>
                </c:pt>
                <c:pt idx="7278">
                  <c:v>97900</c:v>
                </c:pt>
                <c:pt idx="7279">
                  <c:v>98000</c:v>
                </c:pt>
                <c:pt idx="7280">
                  <c:v>98100</c:v>
                </c:pt>
                <c:pt idx="7281">
                  <c:v>98200</c:v>
                </c:pt>
                <c:pt idx="7282">
                  <c:v>98300</c:v>
                </c:pt>
                <c:pt idx="7283">
                  <c:v>98400</c:v>
                </c:pt>
                <c:pt idx="7284">
                  <c:v>98500</c:v>
                </c:pt>
                <c:pt idx="7285">
                  <c:v>98600</c:v>
                </c:pt>
                <c:pt idx="7286">
                  <c:v>98700</c:v>
                </c:pt>
                <c:pt idx="7287">
                  <c:v>98800</c:v>
                </c:pt>
                <c:pt idx="7288">
                  <c:v>98900</c:v>
                </c:pt>
                <c:pt idx="7289">
                  <c:v>99000</c:v>
                </c:pt>
                <c:pt idx="7290">
                  <c:v>99100</c:v>
                </c:pt>
                <c:pt idx="7291">
                  <c:v>99200</c:v>
                </c:pt>
                <c:pt idx="7292">
                  <c:v>99300</c:v>
                </c:pt>
                <c:pt idx="7293">
                  <c:v>99400</c:v>
                </c:pt>
                <c:pt idx="7294">
                  <c:v>99500</c:v>
                </c:pt>
                <c:pt idx="7295">
                  <c:v>99600</c:v>
                </c:pt>
                <c:pt idx="7296">
                  <c:v>99700</c:v>
                </c:pt>
                <c:pt idx="7297">
                  <c:v>99800</c:v>
                </c:pt>
                <c:pt idx="7298">
                  <c:v>99900</c:v>
                </c:pt>
                <c:pt idx="7299">
                  <c:v>100000</c:v>
                </c:pt>
                <c:pt idx="7300">
                  <c:v>101000</c:v>
                </c:pt>
                <c:pt idx="7301">
                  <c:v>102000</c:v>
                </c:pt>
                <c:pt idx="7302">
                  <c:v>103000</c:v>
                </c:pt>
                <c:pt idx="7303">
                  <c:v>104000</c:v>
                </c:pt>
                <c:pt idx="7304">
                  <c:v>105000</c:v>
                </c:pt>
                <c:pt idx="7305">
                  <c:v>106000</c:v>
                </c:pt>
                <c:pt idx="7306">
                  <c:v>107000</c:v>
                </c:pt>
                <c:pt idx="7307">
                  <c:v>108000</c:v>
                </c:pt>
                <c:pt idx="7308">
                  <c:v>109000</c:v>
                </c:pt>
                <c:pt idx="7309">
                  <c:v>110000</c:v>
                </c:pt>
                <c:pt idx="7310">
                  <c:v>111000</c:v>
                </c:pt>
                <c:pt idx="7311">
                  <c:v>112000</c:v>
                </c:pt>
                <c:pt idx="7312">
                  <c:v>113000</c:v>
                </c:pt>
                <c:pt idx="7313">
                  <c:v>114000</c:v>
                </c:pt>
                <c:pt idx="7314">
                  <c:v>115000</c:v>
                </c:pt>
                <c:pt idx="7315">
                  <c:v>116000</c:v>
                </c:pt>
                <c:pt idx="7316">
                  <c:v>117000</c:v>
                </c:pt>
                <c:pt idx="7317">
                  <c:v>118000</c:v>
                </c:pt>
                <c:pt idx="7318">
                  <c:v>119000</c:v>
                </c:pt>
                <c:pt idx="7319">
                  <c:v>120000</c:v>
                </c:pt>
                <c:pt idx="7320">
                  <c:v>121000</c:v>
                </c:pt>
                <c:pt idx="7321">
                  <c:v>122000</c:v>
                </c:pt>
                <c:pt idx="7322">
                  <c:v>123000</c:v>
                </c:pt>
                <c:pt idx="7323">
                  <c:v>124000</c:v>
                </c:pt>
                <c:pt idx="7324">
                  <c:v>125000</c:v>
                </c:pt>
                <c:pt idx="7325">
                  <c:v>126000</c:v>
                </c:pt>
                <c:pt idx="7326">
                  <c:v>127000</c:v>
                </c:pt>
                <c:pt idx="7327">
                  <c:v>128000</c:v>
                </c:pt>
                <c:pt idx="7328">
                  <c:v>129000</c:v>
                </c:pt>
                <c:pt idx="7329">
                  <c:v>130000</c:v>
                </c:pt>
                <c:pt idx="7330">
                  <c:v>131000</c:v>
                </c:pt>
                <c:pt idx="7331">
                  <c:v>132000</c:v>
                </c:pt>
                <c:pt idx="7332">
                  <c:v>133000</c:v>
                </c:pt>
                <c:pt idx="7333">
                  <c:v>134000</c:v>
                </c:pt>
                <c:pt idx="7334">
                  <c:v>135000</c:v>
                </c:pt>
                <c:pt idx="7335">
                  <c:v>136000</c:v>
                </c:pt>
                <c:pt idx="7336">
                  <c:v>137000</c:v>
                </c:pt>
                <c:pt idx="7337">
                  <c:v>138000</c:v>
                </c:pt>
                <c:pt idx="7338">
                  <c:v>139000</c:v>
                </c:pt>
                <c:pt idx="7339">
                  <c:v>140000</c:v>
                </c:pt>
                <c:pt idx="7340">
                  <c:v>141000</c:v>
                </c:pt>
                <c:pt idx="7341">
                  <c:v>142000</c:v>
                </c:pt>
                <c:pt idx="7342">
                  <c:v>143000</c:v>
                </c:pt>
                <c:pt idx="7343">
                  <c:v>144000</c:v>
                </c:pt>
                <c:pt idx="7344">
                  <c:v>145000</c:v>
                </c:pt>
                <c:pt idx="7345">
                  <c:v>146000</c:v>
                </c:pt>
                <c:pt idx="7346">
                  <c:v>147000</c:v>
                </c:pt>
                <c:pt idx="7347">
                  <c:v>148000</c:v>
                </c:pt>
                <c:pt idx="7348">
                  <c:v>149000</c:v>
                </c:pt>
                <c:pt idx="7349">
                  <c:v>150000</c:v>
                </c:pt>
                <c:pt idx="7350">
                  <c:v>151000</c:v>
                </c:pt>
                <c:pt idx="7351">
                  <c:v>152000</c:v>
                </c:pt>
                <c:pt idx="7352">
                  <c:v>153000</c:v>
                </c:pt>
                <c:pt idx="7353">
                  <c:v>154000</c:v>
                </c:pt>
                <c:pt idx="7354">
                  <c:v>155000</c:v>
                </c:pt>
                <c:pt idx="7355">
                  <c:v>156000</c:v>
                </c:pt>
                <c:pt idx="7356">
                  <c:v>157000</c:v>
                </c:pt>
                <c:pt idx="7357">
                  <c:v>158000</c:v>
                </c:pt>
                <c:pt idx="7358">
                  <c:v>159000</c:v>
                </c:pt>
                <c:pt idx="7359">
                  <c:v>160000</c:v>
                </c:pt>
                <c:pt idx="7360">
                  <c:v>161000</c:v>
                </c:pt>
                <c:pt idx="7361">
                  <c:v>162000</c:v>
                </c:pt>
                <c:pt idx="7362">
                  <c:v>163000</c:v>
                </c:pt>
                <c:pt idx="7363">
                  <c:v>164000</c:v>
                </c:pt>
                <c:pt idx="7364">
                  <c:v>165000</c:v>
                </c:pt>
                <c:pt idx="7365">
                  <c:v>166000</c:v>
                </c:pt>
                <c:pt idx="7366">
                  <c:v>167000</c:v>
                </c:pt>
                <c:pt idx="7367">
                  <c:v>168000</c:v>
                </c:pt>
                <c:pt idx="7368">
                  <c:v>169000</c:v>
                </c:pt>
                <c:pt idx="7369">
                  <c:v>170000</c:v>
                </c:pt>
                <c:pt idx="7370">
                  <c:v>171000</c:v>
                </c:pt>
                <c:pt idx="7371">
                  <c:v>172000</c:v>
                </c:pt>
                <c:pt idx="7372">
                  <c:v>173000</c:v>
                </c:pt>
                <c:pt idx="7373">
                  <c:v>174000</c:v>
                </c:pt>
                <c:pt idx="7374">
                  <c:v>175000</c:v>
                </c:pt>
                <c:pt idx="7375">
                  <c:v>176000</c:v>
                </c:pt>
                <c:pt idx="7376">
                  <c:v>177000</c:v>
                </c:pt>
                <c:pt idx="7377">
                  <c:v>178000</c:v>
                </c:pt>
                <c:pt idx="7378">
                  <c:v>179000</c:v>
                </c:pt>
                <c:pt idx="7379">
                  <c:v>180000</c:v>
                </c:pt>
                <c:pt idx="7380">
                  <c:v>181000</c:v>
                </c:pt>
                <c:pt idx="7381">
                  <c:v>182000</c:v>
                </c:pt>
                <c:pt idx="7382">
                  <c:v>183000</c:v>
                </c:pt>
                <c:pt idx="7383">
                  <c:v>184000</c:v>
                </c:pt>
                <c:pt idx="7384">
                  <c:v>185000</c:v>
                </c:pt>
                <c:pt idx="7385">
                  <c:v>186000</c:v>
                </c:pt>
                <c:pt idx="7386">
                  <c:v>187000</c:v>
                </c:pt>
                <c:pt idx="7387">
                  <c:v>188000</c:v>
                </c:pt>
                <c:pt idx="7388">
                  <c:v>189000</c:v>
                </c:pt>
                <c:pt idx="7389">
                  <c:v>190000</c:v>
                </c:pt>
                <c:pt idx="7390">
                  <c:v>191000</c:v>
                </c:pt>
                <c:pt idx="7391">
                  <c:v>192000</c:v>
                </c:pt>
                <c:pt idx="7392">
                  <c:v>193000</c:v>
                </c:pt>
                <c:pt idx="7393">
                  <c:v>194000</c:v>
                </c:pt>
                <c:pt idx="7394">
                  <c:v>195000</c:v>
                </c:pt>
                <c:pt idx="7395">
                  <c:v>196000</c:v>
                </c:pt>
                <c:pt idx="7396">
                  <c:v>197000</c:v>
                </c:pt>
                <c:pt idx="7397">
                  <c:v>198000</c:v>
                </c:pt>
                <c:pt idx="7398">
                  <c:v>199000</c:v>
                </c:pt>
                <c:pt idx="7399">
                  <c:v>200000</c:v>
                </c:pt>
                <c:pt idx="7400">
                  <c:v>201000</c:v>
                </c:pt>
                <c:pt idx="7401">
                  <c:v>202000</c:v>
                </c:pt>
                <c:pt idx="7402">
                  <c:v>203000</c:v>
                </c:pt>
                <c:pt idx="7403">
                  <c:v>204000</c:v>
                </c:pt>
                <c:pt idx="7404">
                  <c:v>205000</c:v>
                </c:pt>
                <c:pt idx="7405">
                  <c:v>206000</c:v>
                </c:pt>
                <c:pt idx="7406">
                  <c:v>207000</c:v>
                </c:pt>
                <c:pt idx="7407">
                  <c:v>208000</c:v>
                </c:pt>
                <c:pt idx="7408">
                  <c:v>209000</c:v>
                </c:pt>
                <c:pt idx="7409">
                  <c:v>210000</c:v>
                </c:pt>
                <c:pt idx="7410">
                  <c:v>211000</c:v>
                </c:pt>
                <c:pt idx="7411">
                  <c:v>212000</c:v>
                </c:pt>
                <c:pt idx="7412">
                  <c:v>213000</c:v>
                </c:pt>
                <c:pt idx="7413">
                  <c:v>214000</c:v>
                </c:pt>
                <c:pt idx="7414">
                  <c:v>215000</c:v>
                </c:pt>
                <c:pt idx="7415">
                  <c:v>216000</c:v>
                </c:pt>
                <c:pt idx="7416">
                  <c:v>217000</c:v>
                </c:pt>
                <c:pt idx="7417">
                  <c:v>218000</c:v>
                </c:pt>
                <c:pt idx="7418">
                  <c:v>219000</c:v>
                </c:pt>
                <c:pt idx="7419">
                  <c:v>220000</c:v>
                </c:pt>
                <c:pt idx="7420">
                  <c:v>221000</c:v>
                </c:pt>
                <c:pt idx="7421">
                  <c:v>222000</c:v>
                </c:pt>
                <c:pt idx="7422">
                  <c:v>223000</c:v>
                </c:pt>
                <c:pt idx="7423">
                  <c:v>224000</c:v>
                </c:pt>
                <c:pt idx="7424">
                  <c:v>225000</c:v>
                </c:pt>
                <c:pt idx="7425">
                  <c:v>226000</c:v>
                </c:pt>
                <c:pt idx="7426">
                  <c:v>227000</c:v>
                </c:pt>
                <c:pt idx="7427">
                  <c:v>228000</c:v>
                </c:pt>
                <c:pt idx="7428">
                  <c:v>229000</c:v>
                </c:pt>
                <c:pt idx="7429">
                  <c:v>230000</c:v>
                </c:pt>
                <c:pt idx="7430">
                  <c:v>231000</c:v>
                </c:pt>
                <c:pt idx="7431">
                  <c:v>232000</c:v>
                </c:pt>
                <c:pt idx="7432">
                  <c:v>233000</c:v>
                </c:pt>
                <c:pt idx="7433">
                  <c:v>234000</c:v>
                </c:pt>
                <c:pt idx="7434">
                  <c:v>235000</c:v>
                </c:pt>
                <c:pt idx="7435">
                  <c:v>236000</c:v>
                </c:pt>
                <c:pt idx="7436">
                  <c:v>237000</c:v>
                </c:pt>
                <c:pt idx="7437">
                  <c:v>238000</c:v>
                </c:pt>
                <c:pt idx="7438">
                  <c:v>239000</c:v>
                </c:pt>
                <c:pt idx="7439">
                  <c:v>240000</c:v>
                </c:pt>
                <c:pt idx="7440">
                  <c:v>241000</c:v>
                </c:pt>
                <c:pt idx="7441">
                  <c:v>242000</c:v>
                </c:pt>
                <c:pt idx="7442">
                  <c:v>243000</c:v>
                </c:pt>
                <c:pt idx="7443">
                  <c:v>244000</c:v>
                </c:pt>
                <c:pt idx="7444">
                  <c:v>245000</c:v>
                </c:pt>
                <c:pt idx="7445">
                  <c:v>246000</c:v>
                </c:pt>
                <c:pt idx="7446">
                  <c:v>247000</c:v>
                </c:pt>
                <c:pt idx="7447">
                  <c:v>248000</c:v>
                </c:pt>
                <c:pt idx="7448">
                  <c:v>249000</c:v>
                </c:pt>
                <c:pt idx="7449">
                  <c:v>250000</c:v>
                </c:pt>
                <c:pt idx="7450">
                  <c:v>251000</c:v>
                </c:pt>
                <c:pt idx="7451">
                  <c:v>252000</c:v>
                </c:pt>
                <c:pt idx="7452">
                  <c:v>253000</c:v>
                </c:pt>
                <c:pt idx="7453">
                  <c:v>254000</c:v>
                </c:pt>
                <c:pt idx="7454">
                  <c:v>255000</c:v>
                </c:pt>
                <c:pt idx="7455">
                  <c:v>256000</c:v>
                </c:pt>
                <c:pt idx="7456">
                  <c:v>257000</c:v>
                </c:pt>
                <c:pt idx="7457">
                  <c:v>258000</c:v>
                </c:pt>
                <c:pt idx="7458">
                  <c:v>259000</c:v>
                </c:pt>
                <c:pt idx="7459">
                  <c:v>260000</c:v>
                </c:pt>
                <c:pt idx="7460">
                  <c:v>261000</c:v>
                </c:pt>
                <c:pt idx="7461">
                  <c:v>262000</c:v>
                </c:pt>
                <c:pt idx="7462">
                  <c:v>263000</c:v>
                </c:pt>
                <c:pt idx="7463">
                  <c:v>264000</c:v>
                </c:pt>
                <c:pt idx="7464">
                  <c:v>265000</c:v>
                </c:pt>
                <c:pt idx="7465">
                  <c:v>266000</c:v>
                </c:pt>
                <c:pt idx="7466">
                  <c:v>267000</c:v>
                </c:pt>
                <c:pt idx="7467">
                  <c:v>268000</c:v>
                </c:pt>
                <c:pt idx="7468">
                  <c:v>269000</c:v>
                </c:pt>
                <c:pt idx="7469">
                  <c:v>270000</c:v>
                </c:pt>
                <c:pt idx="7470">
                  <c:v>271000</c:v>
                </c:pt>
                <c:pt idx="7471">
                  <c:v>272000</c:v>
                </c:pt>
                <c:pt idx="7472">
                  <c:v>273000</c:v>
                </c:pt>
                <c:pt idx="7473">
                  <c:v>274000</c:v>
                </c:pt>
                <c:pt idx="7474">
                  <c:v>275000</c:v>
                </c:pt>
                <c:pt idx="7475">
                  <c:v>276000</c:v>
                </c:pt>
                <c:pt idx="7476">
                  <c:v>277000</c:v>
                </c:pt>
                <c:pt idx="7477">
                  <c:v>278000</c:v>
                </c:pt>
                <c:pt idx="7478">
                  <c:v>279000</c:v>
                </c:pt>
                <c:pt idx="7479">
                  <c:v>280000</c:v>
                </c:pt>
                <c:pt idx="7480">
                  <c:v>281000</c:v>
                </c:pt>
                <c:pt idx="7481">
                  <c:v>282000</c:v>
                </c:pt>
                <c:pt idx="7482">
                  <c:v>283000</c:v>
                </c:pt>
                <c:pt idx="7483">
                  <c:v>284000</c:v>
                </c:pt>
                <c:pt idx="7484">
                  <c:v>285000</c:v>
                </c:pt>
                <c:pt idx="7485">
                  <c:v>286000</c:v>
                </c:pt>
                <c:pt idx="7486">
                  <c:v>287000</c:v>
                </c:pt>
                <c:pt idx="7487">
                  <c:v>288000</c:v>
                </c:pt>
                <c:pt idx="7488">
                  <c:v>289000</c:v>
                </c:pt>
                <c:pt idx="7489">
                  <c:v>290000</c:v>
                </c:pt>
                <c:pt idx="7490">
                  <c:v>291000</c:v>
                </c:pt>
                <c:pt idx="7491">
                  <c:v>292000</c:v>
                </c:pt>
                <c:pt idx="7492">
                  <c:v>293000</c:v>
                </c:pt>
                <c:pt idx="7493">
                  <c:v>294000</c:v>
                </c:pt>
                <c:pt idx="7494">
                  <c:v>295000</c:v>
                </c:pt>
                <c:pt idx="7495">
                  <c:v>296000</c:v>
                </c:pt>
                <c:pt idx="7496">
                  <c:v>297000</c:v>
                </c:pt>
                <c:pt idx="7497">
                  <c:v>298000</c:v>
                </c:pt>
                <c:pt idx="7498">
                  <c:v>299000</c:v>
                </c:pt>
                <c:pt idx="7499">
                  <c:v>300000</c:v>
                </c:pt>
                <c:pt idx="7500">
                  <c:v>301000</c:v>
                </c:pt>
                <c:pt idx="7501">
                  <c:v>302000</c:v>
                </c:pt>
                <c:pt idx="7502">
                  <c:v>303000</c:v>
                </c:pt>
                <c:pt idx="7503">
                  <c:v>304000</c:v>
                </c:pt>
                <c:pt idx="7504">
                  <c:v>305000</c:v>
                </c:pt>
                <c:pt idx="7505">
                  <c:v>306000</c:v>
                </c:pt>
                <c:pt idx="7506">
                  <c:v>307000</c:v>
                </c:pt>
                <c:pt idx="7507">
                  <c:v>308000</c:v>
                </c:pt>
                <c:pt idx="7508">
                  <c:v>309000</c:v>
                </c:pt>
                <c:pt idx="7509">
                  <c:v>310000</c:v>
                </c:pt>
                <c:pt idx="7510">
                  <c:v>311000</c:v>
                </c:pt>
                <c:pt idx="7511">
                  <c:v>312000</c:v>
                </c:pt>
                <c:pt idx="7512">
                  <c:v>313000</c:v>
                </c:pt>
                <c:pt idx="7513">
                  <c:v>314000</c:v>
                </c:pt>
                <c:pt idx="7514">
                  <c:v>315000</c:v>
                </c:pt>
                <c:pt idx="7515">
                  <c:v>316000</c:v>
                </c:pt>
                <c:pt idx="7516">
                  <c:v>317000</c:v>
                </c:pt>
                <c:pt idx="7517">
                  <c:v>318000</c:v>
                </c:pt>
                <c:pt idx="7518">
                  <c:v>319000</c:v>
                </c:pt>
                <c:pt idx="7519">
                  <c:v>320000</c:v>
                </c:pt>
                <c:pt idx="7520">
                  <c:v>321000</c:v>
                </c:pt>
                <c:pt idx="7521">
                  <c:v>322000</c:v>
                </c:pt>
                <c:pt idx="7522">
                  <c:v>323000</c:v>
                </c:pt>
                <c:pt idx="7523">
                  <c:v>324000</c:v>
                </c:pt>
                <c:pt idx="7524">
                  <c:v>325000</c:v>
                </c:pt>
                <c:pt idx="7525">
                  <c:v>326000</c:v>
                </c:pt>
                <c:pt idx="7526">
                  <c:v>327000</c:v>
                </c:pt>
                <c:pt idx="7527">
                  <c:v>328000</c:v>
                </c:pt>
                <c:pt idx="7528">
                  <c:v>329000</c:v>
                </c:pt>
                <c:pt idx="7529">
                  <c:v>330000</c:v>
                </c:pt>
                <c:pt idx="7530">
                  <c:v>331000</c:v>
                </c:pt>
                <c:pt idx="7531">
                  <c:v>332000</c:v>
                </c:pt>
                <c:pt idx="7532">
                  <c:v>333000</c:v>
                </c:pt>
                <c:pt idx="7533">
                  <c:v>334000</c:v>
                </c:pt>
                <c:pt idx="7534">
                  <c:v>335000</c:v>
                </c:pt>
                <c:pt idx="7535">
                  <c:v>336000</c:v>
                </c:pt>
                <c:pt idx="7536">
                  <c:v>337000</c:v>
                </c:pt>
                <c:pt idx="7537">
                  <c:v>338000</c:v>
                </c:pt>
                <c:pt idx="7538">
                  <c:v>339000</c:v>
                </c:pt>
                <c:pt idx="7539">
                  <c:v>340000</c:v>
                </c:pt>
                <c:pt idx="7540">
                  <c:v>341000</c:v>
                </c:pt>
                <c:pt idx="7541">
                  <c:v>342000</c:v>
                </c:pt>
                <c:pt idx="7542">
                  <c:v>343000</c:v>
                </c:pt>
                <c:pt idx="7543">
                  <c:v>344000</c:v>
                </c:pt>
                <c:pt idx="7544">
                  <c:v>345000</c:v>
                </c:pt>
                <c:pt idx="7545">
                  <c:v>346000</c:v>
                </c:pt>
                <c:pt idx="7546">
                  <c:v>347000</c:v>
                </c:pt>
                <c:pt idx="7547">
                  <c:v>348000</c:v>
                </c:pt>
                <c:pt idx="7548">
                  <c:v>349000</c:v>
                </c:pt>
                <c:pt idx="7549">
                  <c:v>350000</c:v>
                </c:pt>
                <c:pt idx="7550">
                  <c:v>351000</c:v>
                </c:pt>
                <c:pt idx="7551">
                  <c:v>352000</c:v>
                </c:pt>
                <c:pt idx="7552">
                  <c:v>353000</c:v>
                </c:pt>
                <c:pt idx="7553">
                  <c:v>354000</c:v>
                </c:pt>
                <c:pt idx="7554">
                  <c:v>355000</c:v>
                </c:pt>
                <c:pt idx="7555">
                  <c:v>356000</c:v>
                </c:pt>
                <c:pt idx="7556">
                  <c:v>357000</c:v>
                </c:pt>
                <c:pt idx="7557">
                  <c:v>358000</c:v>
                </c:pt>
                <c:pt idx="7558">
                  <c:v>359000</c:v>
                </c:pt>
                <c:pt idx="7559">
                  <c:v>360000</c:v>
                </c:pt>
                <c:pt idx="7560">
                  <c:v>361000</c:v>
                </c:pt>
                <c:pt idx="7561">
                  <c:v>362000</c:v>
                </c:pt>
                <c:pt idx="7562">
                  <c:v>363000</c:v>
                </c:pt>
                <c:pt idx="7563">
                  <c:v>364000</c:v>
                </c:pt>
                <c:pt idx="7564">
                  <c:v>365000</c:v>
                </c:pt>
                <c:pt idx="7565">
                  <c:v>366000</c:v>
                </c:pt>
                <c:pt idx="7566">
                  <c:v>367000</c:v>
                </c:pt>
                <c:pt idx="7567">
                  <c:v>368000</c:v>
                </c:pt>
                <c:pt idx="7568">
                  <c:v>369000</c:v>
                </c:pt>
                <c:pt idx="7569">
                  <c:v>370000</c:v>
                </c:pt>
                <c:pt idx="7570">
                  <c:v>371000</c:v>
                </c:pt>
                <c:pt idx="7571">
                  <c:v>372000</c:v>
                </c:pt>
                <c:pt idx="7572">
                  <c:v>373000</c:v>
                </c:pt>
                <c:pt idx="7573">
                  <c:v>374000</c:v>
                </c:pt>
                <c:pt idx="7574">
                  <c:v>375000</c:v>
                </c:pt>
                <c:pt idx="7575">
                  <c:v>376000</c:v>
                </c:pt>
                <c:pt idx="7576">
                  <c:v>377000</c:v>
                </c:pt>
                <c:pt idx="7577">
                  <c:v>378000</c:v>
                </c:pt>
                <c:pt idx="7578">
                  <c:v>379000</c:v>
                </c:pt>
                <c:pt idx="7579">
                  <c:v>380000</c:v>
                </c:pt>
                <c:pt idx="7580">
                  <c:v>381000</c:v>
                </c:pt>
                <c:pt idx="7581">
                  <c:v>382000</c:v>
                </c:pt>
                <c:pt idx="7582">
                  <c:v>383000</c:v>
                </c:pt>
                <c:pt idx="7583">
                  <c:v>384000</c:v>
                </c:pt>
                <c:pt idx="7584">
                  <c:v>385000</c:v>
                </c:pt>
                <c:pt idx="7585">
                  <c:v>386000</c:v>
                </c:pt>
                <c:pt idx="7586">
                  <c:v>387000</c:v>
                </c:pt>
                <c:pt idx="7587">
                  <c:v>388000</c:v>
                </c:pt>
                <c:pt idx="7588">
                  <c:v>389000</c:v>
                </c:pt>
                <c:pt idx="7589">
                  <c:v>390000</c:v>
                </c:pt>
                <c:pt idx="7590">
                  <c:v>391000</c:v>
                </c:pt>
                <c:pt idx="7591">
                  <c:v>392000</c:v>
                </c:pt>
                <c:pt idx="7592">
                  <c:v>393000</c:v>
                </c:pt>
                <c:pt idx="7593">
                  <c:v>394000</c:v>
                </c:pt>
                <c:pt idx="7594">
                  <c:v>395000</c:v>
                </c:pt>
                <c:pt idx="7595">
                  <c:v>396000</c:v>
                </c:pt>
                <c:pt idx="7596">
                  <c:v>397000</c:v>
                </c:pt>
                <c:pt idx="7597">
                  <c:v>398000</c:v>
                </c:pt>
                <c:pt idx="7598">
                  <c:v>399000</c:v>
                </c:pt>
                <c:pt idx="7599">
                  <c:v>400000</c:v>
                </c:pt>
                <c:pt idx="7600">
                  <c:v>401000</c:v>
                </c:pt>
                <c:pt idx="7601">
                  <c:v>402000</c:v>
                </c:pt>
                <c:pt idx="7602">
                  <c:v>403000</c:v>
                </c:pt>
                <c:pt idx="7603">
                  <c:v>404000</c:v>
                </c:pt>
                <c:pt idx="7604">
                  <c:v>405000</c:v>
                </c:pt>
                <c:pt idx="7605">
                  <c:v>406000</c:v>
                </c:pt>
                <c:pt idx="7606">
                  <c:v>407000</c:v>
                </c:pt>
                <c:pt idx="7607">
                  <c:v>408000</c:v>
                </c:pt>
                <c:pt idx="7608">
                  <c:v>409000</c:v>
                </c:pt>
                <c:pt idx="7609">
                  <c:v>410000</c:v>
                </c:pt>
                <c:pt idx="7610">
                  <c:v>411000</c:v>
                </c:pt>
                <c:pt idx="7611">
                  <c:v>412000</c:v>
                </c:pt>
                <c:pt idx="7612">
                  <c:v>413000</c:v>
                </c:pt>
                <c:pt idx="7613">
                  <c:v>414000</c:v>
                </c:pt>
                <c:pt idx="7614">
                  <c:v>415000</c:v>
                </c:pt>
                <c:pt idx="7615">
                  <c:v>416000</c:v>
                </c:pt>
                <c:pt idx="7616">
                  <c:v>417000</c:v>
                </c:pt>
                <c:pt idx="7617">
                  <c:v>418000</c:v>
                </c:pt>
                <c:pt idx="7618">
                  <c:v>419000</c:v>
                </c:pt>
                <c:pt idx="7619">
                  <c:v>420000</c:v>
                </c:pt>
                <c:pt idx="7620">
                  <c:v>421000</c:v>
                </c:pt>
                <c:pt idx="7621">
                  <c:v>422000</c:v>
                </c:pt>
                <c:pt idx="7622">
                  <c:v>423000</c:v>
                </c:pt>
                <c:pt idx="7623">
                  <c:v>424000</c:v>
                </c:pt>
                <c:pt idx="7624">
                  <c:v>425000</c:v>
                </c:pt>
                <c:pt idx="7625">
                  <c:v>426000</c:v>
                </c:pt>
                <c:pt idx="7626">
                  <c:v>427000</c:v>
                </c:pt>
                <c:pt idx="7627">
                  <c:v>428000</c:v>
                </c:pt>
                <c:pt idx="7628">
                  <c:v>429000</c:v>
                </c:pt>
                <c:pt idx="7629">
                  <c:v>430000</c:v>
                </c:pt>
                <c:pt idx="7630">
                  <c:v>431000</c:v>
                </c:pt>
                <c:pt idx="7631">
                  <c:v>432000</c:v>
                </c:pt>
                <c:pt idx="7632">
                  <c:v>433000</c:v>
                </c:pt>
                <c:pt idx="7633">
                  <c:v>434000</c:v>
                </c:pt>
                <c:pt idx="7634">
                  <c:v>435000</c:v>
                </c:pt>
                <c:pt idx="7635">
                  <c:v>436000</c:v>
                </c:pt>
                <c:pt idx="7636">
                  <c:v>437000</c:v>
                </c:pt>
                <c:pt idx="7637">
                  <c:v>438000</c:v>
                </c:pt>
                <c:pt idx="7638">
                  <c:v>439000</c:v>
                </c:pt>
                <c:pt idx="7639">
                  <c:v>440000</c:v>
                </c:pt>
                <c:pt idx="7640">
                  <c:v>441000</c:v>
                </c:pt>
                <c:pt idx="7641">
                  <c:v>442000</c:v>
                </c:pt>
                <c:pt idx="7642">
                  <c:v>443000</c:v>
                </c:pt>
                <c:pt idx="7643">
                  <c:v>444000</c:v>
                </c:pt>
                <c:pt idx="7644">
                  <c:v>445000</c:v>
                </c:pt>
                <c:pt idx="7645">
                  <c:v>446000</c:v>
                </c:pt>
                <c:pt idx="7646">
                  <c:v>447000</c:v>
                </c:pt>
                <c:pt idx="7647">
                  <c:v>448000</c:v>
                </c:pt>
                <c:pt idx="7648">
                  <c:v>449000</c:v>
                </c:pt>
                <c:pt idx="7649">
                  <c:v>450000</c:v>
                </c:pt>
                <c:pt idx="7650">
                  <c:v>451000</c:v>
                </c:pt>
                <c:pt idx="7651">
                  <c:v>452000</c:v>
                </c:pt>
                <c:pt idx="7652">
                  <c:v>453000</c:v>
                </c:pt>
                <c:pt idx="7653">
                  <c:v>454000</c:v>
                </c:pt>
                <c:pt idx="7654">
                  <c:v>455000</c:v>
                </c:pt>
                <c:pt idx="7655">
                  <c:v>456000</c:v>
                </c:pt>
                <c:pt idx="7656">
                  <c:v>457000</c:v>
                </c:pt>
                <c:pt idx="7657">
                  <c:v>458000</c:v>
                </c:pt>
                <c:pt idx="7658">
                  <c:v>459000</c:v>
                </c:pt>
                <c:pt idx="7659">
                  <c:v>460000</c:v>
                </c:pt>
                <c:pt idx="7660">
                  <c:v>461000</c:v>
                </c:pt>
                <c:pt idx="7661">
                  <c:v>462000</c:v>
                </c:pt>
                <c:pt idx="7662">
                  <c:v>463000</c:v>
                </c:pt>
                <c:pt idx="7663">
                  <c:v>464000</c:v>
                </c:pt>
                <c:pt idx="7664">
                  <c:v>465000</c:v>
                </c:pt>
                <c:pt idx="7665">
                  <c:v>466000</c:v>
                </c:pt>
                <c:pt idx="7666">
                  <c:v>467000</c:v>
                </c:pt>
                <c:pt idx="7667">
                  <c:v>468000</c:v>
                </c:pt>
                <c:pt idx="7668">
                  <c:v>469000</c:v>
                </c:pt>
                <c:pt idx="7669">
                  <c:v>470000</c:v>
                </c:pt>
                <c:pt idx="7670">
                  <c:v>471000</c:v>
                </c:pt>
                <c:pt idx="7671">
                  <c:v>472000</c:v>
                </c:pt>
                <c:pt idx="7672">
                  <c:v>473000</c:v>
                </c:pt>
                <c:pt idx="7673">
                  <c:v>474000</c:v>
                </c:pt>
                <c:pt idx="7674">
                  <c:v>475000</c:v>
                </c:pt>
                <c:pt idx="7675">
                  <c:v>476000</c:v>
                </c:pt>
                <c:pt idx="7676">
                  <c:v>477000</c:v>
                </c:pt>
                <c:pt idx="7677">
                  <c:v>478000</c:v>
                </c:pt>
                <c:pt idx="7678">
                  <c:v>479000</c:v>
                </c:pt>
                <c:pt idx="7679">
                  <c:v>480000</c:v>
                </c:pt>
                <c:pt idx="7680">
                  <c:v>481000</c:v>
                </c:pt>
                <c:pt idx="7681">
                  <c:v>482000</c:v>
                </c:pt>
                <c:pt idx="7682">
                  <c:v>483000</c:v>
                </c:pt>
                <c:pt idx="7683">
                  <c:v>484000</c:v>
                </c:pt>
                <c:pt idx="7684">
                  <c:v>485000</c:v>
                </c:pt>
                <c:pt idx="7685">
                  <c:v>486000</c:v>
                </c:pt>
                <c:pt idx="7686">
                  <c:v>487000</c:v>
                </c:pt>
                <c:pt idx="7687">
                  <c:v>488000</c:v>
                </c:pt>
                <c:pt idx="7688">
                  <c:v>489000</c:v>
                </c:pt>
                <c:pt idx="7689">
                  <c:v>490000</c:v>
                </c:pt>
                <c:pt idx="7690">
                  <c:v>491000</c:v>
                </c:pt>
                <c:pt idx="7691">
                  <c:v>492000</c:v>
                </c:pt>
                <c:pt idx="7692">
                  <c:v>493000</c:v>
                </c:pt>
                <c:pt idx="7693">
                  <c:v>494000</c:v>
                </c:pt>
                <c:pt idx="7694">
                  <c:v>495000</c:v>
                </c:pt>
                <c:pt idx="7695">
                  <c:v>496000</c:v>
                </c:pt>
                <c:pt idx="7696">
                  <c:v>497000</c:v>
                </c:pt>
                <c:pt idx="7697">
                  <c:v>498000</c:v>
                </c:pt>
                <c:pt idx="7698">
                  <c:v>499000</c:v>
                </c:pt>
                <c:pt idx="7699">
                  <c:v>500000</c:v>
                </c:pt>
                <c:pt idx="7700">
                  <c:v>501000</c:v>
                </c:pt>
                <c:pt idx="7701">
                  <c:v>502000</c:v>
                </c:pt>
                <c:pt idx="7702">
                  <c:v>503000</c:v>
                </c:pt>
                <c:pt idx="7703">
                  <c:v>504000</c:v>
                </c:pt>
                <c:pt idx="7704">
                  <c:v>505000</c:v>
                </c:pt>
                <c:pt idx="7705">
                  <c:v>506000</c:v>
                </c:pt>
                <c:pt idx="7706">
                  <c:v>507000</c:v>
                </c:pt>
                <c:pt idx="7707">
                  <c:v>508000</c:v>
                </c:pt>
                <c:pt idx="7708">
                  <c:v>509000</c:v>
                </c:pt>
                <c:pt idx="7709">
                  <c:v>510000</c:v>
                </c:pt>
                <c:pt idx="7710">
                  <c:v>511000</c:v>
                </c:pt>
                <c:pt idx="7711">
                  <c:v>512000</c:v>
                </c:pt>
                <c:pt idx="7712">
                  <c:v>513000</c:v>
                </c:pt>
                <c:pt idx="7713">
                  <c:v>514000</c:v>
                </c:pt>
                <c:pt idx="7714">
                  <c:v>515000</c:v>
                </c:pt>
                <c:pt idx="7715">
                  <c:v>516000</c:v>
                </c:pt>
                <c:pt idx="7716">
                  <c:v>517000</c:v>
                </c:pt>
                <c:pt idx="7717">
                  <c:v>518000</c:v>
                </c:pt>
                <c:pt idx="7718">
                  <c:v>519000</c:v>
                </c:pt>
                <c:pt idx="7719">
                  <c:v>520000</c:v>
                </c:pt>
                <c:pt idx="7720">
                  <c:v>521000</c:v>
                </c:pt>
                <c:pt idx="7721">
                  <c:v>522000</c:v>
                </c:pt>
                <c:pt idx="7722">
                  <c:v>523000</c:v>
                </c:pt>
                <c:pt idx="7723">
                  <c:v>524000</c:v>
                </c:pt>
                <c:pt idx="7724">
                  <c:v>525000</c:v>
                </c:pt>
                <c:pt idx="7725">
                  <c:v>526000</c:v>
                </c:pt>
                <c:pt idx="7726">
                  <c:v>527000</c:v>
                </c:pt>
                <c:pt idx="7727">
                  <c:v>528000</c:v>
                </c:pt>
                <c:pt idx="7728">
                  <c:v>529000</c:v>
                </c:pt>
                <c:pt idx="7729">
                  <c:v>530000</c:v>
                </c:pt>
                <c:pt idx="7730">
                  <c:v>531000</c:v>
                </c:pt>
                <c:pt idx="7731">
                  <c:v>532000</c:v>
                </c:pt>
                <c:pt idx="7732">
                  <c:v>533000</c:v>
                </c:pt>
                <c:pt idx="7733">
                  <c:v>534000</c:v>
                </c:pt>
                <c:pt idx="7734">
                  <c:v>535000</c:v>
                </c:pt>
                <c:pt idx="7735">
                  <c:v>536000</c:v>
                </c:pt>
                <c:pt idx="7736">
                  <c:v>537000</c:v>
                </c:pt>
                <c:pt idx="7737">
                  <c:v>538000</c:v>
                </c:pt>
                <c:pt idx="7738">
                  <c:v>539000</c:v>
                </c:pt>
                <c:pt idx="7739">
                  <c:v>540000</c:v>
                </c:pt>
                <c:pt idx="7740">
                  <c:v>541000</c:v>
                </c:pt>
                <c:pt idx="7741">
                  <c:v>542000</c:v>
                </c:pt>
                <c:pt idx="7742">
                  <c:v>543000</c:v>
                </c:pt>
                <c:pt idx="7743">
                  <c:v>544000</c:v>
                </c:pt>
                <c:pt idx="7744">
                  <c:v>545000</c:v>
                </c:pt>
                <c:pt idx="7745">
                  <c:v>546000</c:v>
                </c:pt>
                <c:pt idx="7746">
                  <c:v>547000</c:v>
                </c:pt>
                <c:pt idx="7747">
                  <c:v>548000</c:v>
                </c:pt>
                <c:pt idx="7748">
                  <c:v>549000</c:v>
                </c:pt>
                <c:pt idx="7749">
                  <c:v>550000</c:v>
                </c:pt>
                <c:pt idx="7750">
                  <c:v>551000</c:v>
                </c:pt>
                <c:pt idx="7751">
                  <c:v>552000</c:v>
                </c:pt>
                <c:pt idx="7752">
                  <c:v>553000</c:v>
                </c:pt>
                <c:pt idx="7753">
                  <c:v>554000</c:v>
                </c:pt>
                <c:pt idx="7754">
                  <c:v>555000</c:v>
                </c:pt>
                <c:pt idx="7755">
                  <c:v>556000</c:v>
                </c:pt>
                <c:pt idx="7756">
                  <c:v>557000</c:v>
                </c:pt>
                <c:pt idx="7757">
                  <c:v>558000</c:v>
                </c:pt>
                <c:pt idx="7758">
                  <c:v>559000</c:v>
                </c:pt>
                <c:pt idx="7759">
                  <c:v>560000</c:v>
                </c:pt>
                <c:pt idx="7760">
                  <c:v>561000</c:v>
                </c:pt>
                <c:pt idx="7761">
                  <c:v>562000</c:v>
                </c:pt>
                <c:pt idx="7762">
                  <c:v>563000</c:v>
                </c:pt>
                <c:pt idx="7763">
                  <c:v>564000</c:v>
                </c:pt>
                <c:pt idx="7764">
                  <c:v>565000</c:v>
                </c:pt>
                <c:pt idx="7765">
                  <c:v>566000</c:v>
                </c:pt>
                <c:pt idx="7766">
                  <c:v>567000</c:v>
                </c:pt>
                <c:pt idx="7767">
                  <c:v>568000</c:v>
                </c:pt>
                <c:pt idx="7768">
                  <c:v>569000</c:v>
                </c:pt>
                <c:pt idx="7769">
                  <c:v>570000</c:v>
                </c:pt>
                <c:pt idx="7770">
                  <c:v>571000</c:v>
                </c:pt>
                <c:pt idx="7771">
                  <c:v>572000</c:v>
                </c:pt>
                <c:pt idx="7772">
                  <c:v>573000</c:v>
                </c:pt>
                <c:pt idx="7773">
                  <c:v>574000</c:v>
                </c:pt>
                <c:pt idx="7774">
                  <c:v>575000</c:v>
                </c:pt>
                <c:pt idx="7775">
                  <c:v>576000</c:v>
                </c:pt>
                <c:pt idx="7776">
                  <c:v>577000</c:v>
                </c:pt>
                <c:pt idx="7777">
                  <c:v>578000</c:v>
                </c:pt>
                <c:pt idx="7778">
                  <c:v>579000</c:v>
                </c:pt>
                <c:pt idx="7779">
                  <c:v>580000</c:v>
                </c:pt>
                <c:pt idx="7780">
                  <c:v>581000</c:v>
                </c:pt>
                <c:pt idx="7781">
                  <c:v>582000</c:v>
                </c:pt>
                <c:pt idx="7782">
                  <c:v>583000</c:v>
                </c:pt>
                <c:pt idx="7783">
                  <c:v>584000</c:v>
                </c:pt>
                <c:pt idx="7784">
                  <c:v>585000</c:v>
                </c:pt>
                <c:pt idx="7785">
                  <c:v>586000</c:v>
                </c:pt>
                <c:pt idx="7786">
                  <c:v>587000</c:v>
                </c:pt>
                <c:pt idx="7787">
                  <c:v>588000</c:v>
                </c:pt>
                <c:pt idx="7788">
                  <c:v>589000</c:v>
                </c:pt>
                <c:pt idx="7789">
                  <c:v>590000</c:v>
                </c:pt>
                <c:pt idx="7790">
                  <c:v>591000</c:v>
                </c:pt>
                <c:pt idx="7791">
                  <c:v>592000</c:v>
                </c:pt>
                <c:pt idx="7792">
                  <c:v>593000</c:v>
                </c:pt>
                <c:pt idx="7793">
                  <c:v>594000</c:v>
                </c:pt>
                <c:pt idx="7794">
                  <c:v>595000</c:v>
                </c:pt>
                <c:pt idx="7795">
                  <c:v>596000</c:v>
                </c:pt>
                <c:pt idx="7796">
                  <c:v>597000</c:v>
                </c:pt>
                <c:pt idx="7797">
                  <c:v>598000</c:v>
                </c:pt>
                <c:pt idx="7798">
                  <c:v>599000</c:v>
                </c:pt>
                <c:pt idx="7799">
                  <c:v>600000</c:v>
                </c:pt>
                <c:pt idx="7800">
                  <c:v>601000</c:v>
                </c:pt>
                <c:pt idx="7801">
                  <c:v>602000</c:v>
                </c:pt>
                <c:pt idx="7802">
                  <c:v>603000</c:v>
                </c:pt>
                <c:pt idx="7803">
                  <c:v>604000</c:v>
                </c:pt>
                <c:pt idx="7804">
                  <c:v>605000</c:v>
                </c:pt>
                <c:pt idx="7805">
                  <c:v>606000</c:v>
                </c:pt>
                <c:pt idx="7806">
                  <c:v>607000</c:v>
                </c:pt>
                <c:pt idx="7807">
                  <c:v>608000</c:v>
                </c:pt>
                <c:pt idx="7808">
                  <c:v>609000</c:v>
                </c:pt>
                <c:pt idx="7809">
                  <c:v>610000</c:v>
                </c:pt>
                <c:pt idx="7810">
                  <c:v>611000</c:v>
                </c:pt>
                <c:pt idx="7811">
                  <c:v>612000</c:v>
                </c:pt>
                <c:pt idx="7812">
                  <c:v>613000</c:v>
                </c:pt>
                <c:pt idx="7813">
                  <c:v>614000</c:v>
                </c:pt>
                <c:pt idx="7814">
                  <c:v>615000</c:v>
                </c:pt>
                <c:pt idx="7815">
                  <c:v>616000</c:v>
                </c:pt>
                <c:pt idx="7816">
                  <c:v>617000</c:v>
                </c:pt>
                <c:pt idx="7817">
                  <c:v>618000</c:v>
                </c:pt>
                <c:pt idx="7818">
                  <c:v>619000</c:v>
                </c:pt>
                <c:pt idx="7819">
                  <c:v>620000</c:v>
                </c:pt>
                <c:pt idx="7820">
                  <c:v>621000</c:v>
                </c:pt>
                <c:pt idx="7821">
                  <c:v>622000</c:v>
                </c:pt>
                <c:pt idx="7822">
                  <c:v>623000</c:v>
                </c:pt>
                <c:pt idx="7823">
                  <c:v>624000</c:v>
                </c:pt>
                <c:pt idx="7824">
                  <c:v>625000</c:v>
                </c:pt>
                <c:pt idx="7825">
                  <c:v>626000</c:v>
                </c:pt>
                <c:pt idx="7826">
                  <c:v>627000</c:v>
                </c:pt>
                <c:pt idx="7827">
                  <c:v>628000</c:v>
                </c:pt>
                <c:pt idx="7828">
                  <c:v>629000</c:v>
                </c:pt>
                <c:pt idx="7829">
                  <c:v>630000</c:v>
                </c:pt>
                <c:pt idx="7830">
                  <c:v>631000</c:v>
                </c:pt>
                <c:pt idx="7831">
                  <c:v>632000</c:v>
                </c:pt>
                <c:pt idx="7832">
                  <c:v>633000</c:v>
                </c:pt>
                <c:pt idx="7833">
                  <c:v>634000</c:v>
                </c:pt>
                <c:pt idx="7834">
                  <c:v>635000</c:v>
                </c:pt>
                <c:pt idx="7835">
                  <c:v>636000</c:v>
                </c:pt>
                <c:pt idx="7836">
                  <c:v>637000</c:v>
                </c:pt>
                <c:pt idx="7837">
                  <c:v>638000</c:v>
                </c:pt>
                <c:pt idx="7838">
                  <c:v>639000</c:v>
                </c:pt>
                <c:pt idx="7839">
                  <c:v>640000</c:v>
                </c:pt>
                <c:pt idx="7840">
                  <c:v>641000</c:v>
                </c:pt>
                <c:pt idx="7841">
                  <c:v>642000</c:v>
                </c:pt>
                <c:pt idx="7842">
                  <c:v>643000</c:v>
                </c:pt>
                <c:pt idx="7843">
                  <c:v>644000</c:v>
                </c:pt>
                <c:pt idx="7844">
                  <c:v>645000</c:v>
                </c:pt>
                <c:pt idx="7845">
                  <c:v>646000</c:v>
                </c:pt>
                <c:pt idx="7846">
                  <c:v>647000</c:v>
                </c:pt>
                <c:pt idx="7847">
                  <c:v>648000</c:v>
                </c:pt>
                <c:pt idx="7848">
                  <c:v>649000</c:v>
                </c:pt>
                <c:pt idx="7849">
                  <c:v>650000</c:v>
                </c:pt>
                <c:pt idx="7850">
                  <c:v>651000</c:v>
                </c:pt>
                <c:pt idx="7851">
                  <c:v>652000</c:v>
                </c:pt>
                <c:pt idx="7852">
                  <c:v>653000</c:v>
                </c:pt>
                <c:pt idx="7853">
                  <c:v>654000</c:v>
                </c:pt>
                <c:pt idx="7854">
                  <c:v>655000</c:v>
                </c:pt>
                <c:pt idx="7855">
                  <c:v>656000</c:v>
                </c:pt>
                <c:pt idx="7856">
                  <c:v>657000</c:v>
                </c:pt>
                <c:pt idx="7857">
                  <c:v>658000</c:v>
                </c:pt>
                <c:pt idx="7858">
                  <c:v>659000</c:v>
                </c:pt>
                <c:pt idx="7859">
                  <c:v>660000</c:v>
                </c:pt>
                <c:pt idx="7860">
                  <c:v>661000</c:v>
                </c:pt>
                <c:pt idx="7861">
                  <c:v>662000</c:v>
                </c:pt>
                <c:pt idx="7862">
                  <c:v>663000</c:v>
                </c:pt>
                <c:pt idx="7863">
                  <c:v>664000</c:v>
                </c:pt>
                <c:pt idx="7864">
                  <c:v>665000</c:v>
                </c:pt>
                <c:pt idx="7865">
                  <c:v>666000</c:v>
                </c:pt>
                <c:pt idx="7866">
                  <c:v>667000</c:v>
                </c:pt>
                <c:pt idx="7867">
                  <c:v>668000</c:v>
                </c:pt>
                <c:pt idx="7868">
                  <c:v>669000</c:v>
                </c:pt>
                <c:pt idx="7869">
                  <c:v>670000</c:v>
                </c:pt>
                <c:pt idx="7870">
                  <c:v>671000</c:v>
                </c:pt>
                <c:pt idx="7871">
                  <c:v>672000</c:v>
                </c:pt>
                <c:pt idx="7872">
                  <c:v>673000</c:v>
                </c:pt>
                <c:pt idx="7873">
                  <c:v>674000</c:v>
                </c:pt>
                <c:pt idx="7874">
                  <c:v>675000</c:v>
                </c:pt>
                <c:pt idx="7875">
                  <c:v>676000</c:v>
                </c:pt>
                <c:pt idx="7876">
                  <c:v>677000</c:v>
                </c:pt>
                <c:pt idx="7877">
                  <c:v>678000</c:v>
                </c:pt>
                <c:pt idx="7878">
                  <c:v>679000</c:v>
                </c:pt>
                <c:pt idx="7879">
                  <c:v>680000</c:v>
                </c:pt>
                <c:pt idx="7880">
                  <c:v>681000</c:v>
                </c:pt>
                <c:pt idx="7881">
                  <c:v>682000</c:v>
                </c:pt>
                <c:pt idx="7882">
                  <c:v>683000</c:v>
                </c:pt>
                <c:pt idx="7883">
                  <c:v>684000</c:v>
                </c:pt>
                <c:pt idx="7884">
                  <c:v>685000</c:v>
                </c:pt>
                <c:pt idx="7885">
                  <c:v>686000</c:v>
                </c:pt>
                <c:pt idx="7886">
                  <c:v>687000</c:v>
                </c:pt>
                <c:pt idx="7887">
                  <c:v>688000</c:v>
                </c:pt>
                <c:pt idx="7888">
                  <c:v>689000</c:v>
                </c:pt>
                <c:pt idx="7889">
                  <c:v>690000</c:v>
                </c:pt>
                <c:pt idx="7890">
                  <c:v>691000</c:v>
                </c:pt>
                <c:pt idx="7891">
                  <c:v>692000</c:v>
                </c:pt>
                <c:pt idx="7892">
                  <c:v>693000</c:v>
                </c:pt>
                <c:pt idx="7893">
                  <c:v>694000</c:v>
                </c:pt>
                <c:pt idx="7894">
                  <c:v>695000</c:v>
                </c:pt>
                <c:pt idx="7895">
                  <c:v>696000</c:v>
                </c:pt>
                <c:pt idx="7896">
                  <c:v>697000</c:v>
                </c:pt>
                <c:pt idx="7897">
                  <c:v>698000</c:v>
                </c:pt>
                <c:pt idx="7898">
                  <c:v>699000</c:v>
                </c:pt>
                <c:pt idx="7899">
                  <c:v>700000</c:v>
                </c:pt>
                <c:pt idx="7900">
                  <c:v>701000</c:v>
                </c:pt>
                <c:pt idx="7901">
                  <c:v>702000</c:v>
                </c:pt>
                <c:pt idx="7902">
                  <c:v>703000</c:v>
                </c:pt>
                <c:pt idx="7903">
                  <c:v>704000</c:v>
                </c:pt>
                <c:pt idx="7904">
                  <c:v>705000</c:v>
                </c:pt>
                <c:pt idx="7905">
                  <c:v>706000</c:v>
                </c:pt>
                <c:pt idx="7906">
                  <c:v>707000</c:v>
                </c:pt>
                <c:pt idx="7907">
                  <c:v>708000</c:v>
                </c:pt>
                <c:pt idx="7908">
                  <c:v>709000</c:v>
                </c:pt>
                <c:pt idx="7909">
                  <c:v>710000</c:v>
                </c:pt>
                <c:pt idx="7910">
                  <c:v>711000</c:v>
                </c:pt>
                <c:pt idx="7911">
                  <c:v>712000</c:v>
                </c:pt>
                <c:pt idx="7912">
                  <c:v>713000</c:v>
                </c:pt>
                <c:pt idx="7913">
                  <c:v>714000</c:v>
                </c:pt>
                <c:pt idx="7914">
                  <c:v>715000</c:v>
                </c:pt>
                <c:pt idx="7915">
                  <c:v>716000</c:v>
                </c:pt>
                <c:pt idx="7916">
                  <c:v>717000</c:v>
                </c:pt>
                <c:pt idx="7917">
                  <c:v>718000</c:v>
                </c:pt>
                <c:pt idx="7918">
                  <c:v>719000</c:v>
                </c:pt>
                <c:pt idx="7919">
                  <c:v>720000</c:v>
                </c:pt>
                <c:pt idx="7920">
                  <c:v>721000</c:v>
                </c:pt>
                <c:pt idx="7921">
                  <c:v>722000</c:v>
                </c:pt>
                <c:pt idx="7922">
                  <c:v>723000</c:v>
                </c:pt>
                <c:pt idx="7923">
                  <c:v>724000</c:v>
                </c:pt>
                <c:pt idx="7924">
                  <c:v>725000</c:v>
                </c:pt>
                <c:pt idx="7925">
                  <c:v>726000</c:v>
                </c:pt>
                <c:pt idx="7926">
                  <c:v>727000</c:v>
                </c:pt>
                <c:pt idx="7927">
                  <c:v>728000</c:v>
                </c:pt>
                <c:pt idx="7928">
                  <c:v>729000</c:v>
                </c:pt>
                <c:pt idx="7929">
                  <c:v>730000</c:v>
                </c:pt>
                <c:pt idx="7930">
                  <c:v>731000</c:v>
                </c:pt>
                <c:pt idx="7931">
                  <c:v>732000</c:v>
                </c:pt>
                <c:pt idx="7932">
                  <c:v>733000</c:v>
                </c:pt>
                <c:pt idx="7933">
                  <c:v>734000</c:v>
                </c:pt>
                <c:pt idx="7934">
                  <c:v>735000</c:v>
                </c:pt>
                <c:pt idx="7935">
                  <c:v>736000</c:v>
                </c:pt>
                <c:pt idx="7936">
                  <c:v>737000</c:v>
                </c:pt>
                <c:pt idx="7937">
                  <c:v>738000</c:v>
                </c:pt>
                <c:pt idx="7938">
                  <c:v>739000</c:v>
                </c:pt>
                <c:pt idx="7939">
                  <c:v>740000</c:v>
                </c:pt>
                <c:pt idx="7940">
                  <c:v>741000</c:v>
                </c:pt>
                <c:pt idx="7941">
                  <c:v>742000</c:v>
                </c:pt>
                <c:pt idx="7942">
                  <c:v>743000</c:v>
                </c:pt>
                <c:pt idx="7943">
                  <c:v>744000</c:v>
                </c:pt>
                <c:pt idx="7944">
                  <c:v>745000</c:v>
                </c:pt>
                <c:pt idx="7945">
                  <c:v>746000</c:v>
                </c:pt>
                <c:pt idx="7946">
                  <c:v>747000</c:v>
                </c:pt>
                <c:pt idx="7947">
                  <c:v>748000</c:v>
                </c:pt>
                <c:pt idx="7948">
                  <c:v>749000</c:v>
                </c:pt>
                <c:pt idx="7949">
                  <c:v>750000</c:v>
                </c:pt>
                <c:pt idx="7950">
                  <c:v>751000</c:v>
                </c:pt>
                <c:pt idx="7951">
                  <c:v>752000</c:v>
                </c:pt>
                <c:pt idx="7952">
                  <c:v>753000</c:v>
                </c:pt>
                <c:pt idx="7953">
                  <c:v>754000</c:v>
                </c:pt>
                <c:pt idx="7954">
                  <c:v>755000</c:v>
                </c:pt>
                <c:pt idx="7955">
                  <c:v>756000</c:v>
                </c:pt>
                <c:pt idx="7956">
                  <c:v>757000</c:v>
                </c:pt>
                <c:pt idx="7957">
                  <c:v>758000</c:v>
                </c:pt>
                <c:pt idx="7958">
                  <c:v>759000</c:v>
                </c:pt>
                <c:pt idx="7959">
                  <c:v>760000</c:v>
                </c:pt>
                <c:pt idx="7960">
                  <c:v>761000</c:v>
                </c:pt>
                <c:pt idx="7961">
                  <c:v>762000</c:v>
                </c:pt>
                <c:pt idx="7962">
                  <c:v>763000</c:v>
                </c:pt>
                <c:pt idx="7963">
                  <c:v>764000</c:v>
                </c:pt>
                <c:pt idx="7964">
                  <c:v>765000</c:v>
                </c:pt>
                <c:pt idx="7965">
                  <c:v>766000</c:v>
                </c:pt>
                <c:pt idx="7966">
                  <c:v>767000</c:v>
                </c:pt>
                <c:pt idx="7967">
                  <c:v>768000</c:v>
                </c:pt>
                <c:pt idx="7968">
                  <c:v>769000</c:v>
                </c:pt>
                <c:pt idx="7969">
                  <c:v>770000</c:v>
                </c:pt>
                <c:pt idx="7970">
                  <c:v>771000</c:v>
                </c:pt>
                <c:pt idx="7971">
                  <c:v>772000</c:v>
                </c:pt>
                <c:pt idx="7972">
                  <c:v>773000</c:v>
                </c:pt>
                <c:pt idx="7973">
                  <c:v>774000</c:v>
                </c:pt>
                <c:pt idx="7974">
                  <c:v>775000</c:v>
                </c:pt>
                <c:pt idx="7975">
                  <c:v>776000</c:v>
                </c:pt>
                <c:pt idx="7976">
                  <c:v>777000</c:v>
                </c:pt>
                <c:pt idx="7977">
                  <c:v>778000</c:v>
                </c:pt>
                <c:pt idx="7978">
                  <c:v>779000</c:v>
                </c:pt>
                <c:pt idx="7979">
                  <c:v>780000</c:v>
                </c:pt>
                <c:pt idx="7980">
                  <c:v>781000</c:v>
                </c:pt>
                <c:pt idx="7981">
                  <c:v>782000</c:v>
                </c:pt>
                <c:pt idx="7982">
                  <c:v>783000</c:v>
                </c:pt>
                <c:pt idx="7983">
                  <c:v>784000</c:v>
                </c:pt>
                <c:pt idx="7984">
                  <c:v>785000</c:v>
                </c:pt>
                <c:pt idx="7985">
                  <c:v>786000</c:v>
                </c:pt>
                <c:pt idx="7986">
                  <c:v>787000</c:v>
                </c:pt>
                <c:pt idx="7987">
                  <c:v>788000</c:v>
                </c:pt>
                <c:pt idx="7988">
                  <c:v>789000</c:v>
                </c:pt>
                <c:pt idx="7989">
                  <c:v>790000</c:v>
                </c:pt>
                <c:pt idx="7990">
                  <c:v>791000</c:v>
                </c:pt>
                <c:pt idx="7991">
                  <c:v>792000</c:v>
                </c:pt>
                <c:pt idx="7992">
                  <c:v>793000</c:v>
                </c:pt>
                <c:pt idx="7993">
                  <c:v>794000</c:v>
                </c:pt>
                <c:pt idx="7994">
                  <c:v>795000</c:v>
                </c:pt>
                <c:pt idx="7995">
                  <c:v>796000</c:v>
                </c:pt>
                <c:pt idx="7996">
                  <c:v>797000</c:v>
                </c:pt>
                <c:pt idx="7997">
                  <c:v>798000</c:v>
                </c:pt>
                <c:pt idx="7998">
                  <c:v>799000</c:v>
                </c:pt>
                <c:pt idx="7999">
                  <c:v>800000</c:v>
                </c:pt>
                <c:pt idx="8000">
                  <c:v>801000</c:v>
                </c:pt>
                <c:pt idx="8001">
                  <c:v>802000</c:v>
                </c:pt>
                <c:pt idx="8002">
                  <c:v>803000</c:v>
                </c:pt>
                <c:pt idx="8003">
                  <c:v>804000</c:v>
                </c:pt>
                <c:pt idx="8004">
                  <c:v>805000</c:v>
                </c:pt>
                <c:pt idx="8005">
                  <c:v>806000</c:v>
                </c:pt>
                <c:pt idx="8006">
                  <c:v>807000</c:v>
                </c:pt>
                <c:pt idx="8007">
                  <c:v>808000</c:v>
                </c:pt>
                <c:pt idx="8008">
                  <c:v>809000</c:v>
                </c:pt>
                <c:pt idx="8009">
                  <c:v>810000</c:v>
                </c:pt>
                <c:pt idx="8010">
                  <c:v>811000</c:v>
                </c:pt>
                <c:pt idx="8011">
                  <c:v>812000</c:v>
                </c:pt>
                <c:pt idx="8012">
                  <c:v>813000</c:v>
                </c:pt>
                <c:pt idx="8013">
                  <c:v>814000</c:v>
                </c:pt>
                <c:pt idx="8014">
                  <c:v>815000</c:v>
                </c:pt>
                <c:pt idx="8015">
                  <c:v>816000</c:v>
                </c:pt>
                <c:pt idx="8016">
                  <c:v>817000</c:v>
                </c:pt>
                <c:pt idx="8017">
                  <c:v>818000</c:v>
                </c:pt>
                <c:pt idx="8018">
                  <c:v>819000</c:v>
                </c:pt>
                <c:pt idx="8019">
                  <c:v>820000</c:v>
                </c:pt>
                <c:pt idx="8020">
                  <c:v>821000</c:v>
                </c:pt>
                <c:pt idx="8021">
                  <c:v>822000</c:v>
                </c:pt>
                <c:pt idx="8022">
                  <c:v>823000</c:v>
                </c:pt>
                <c:pt idx="8023">
                  <c:v>824000</c:v>
                </c:pt>
                <c:pt idx="8024">
                  <c:v>825000</c:v>
                </c:pt>
                <c:pt idx="8025">
                  <c:v>826000</c:v>
                </c:pt>
                <c:pt idx="8026">
                  <c:v>827000</c:v>
                </c:pt>
                <c:pt idx="8027">
                  <c:v>828000</c:v>
                </c:pt>
                <c:pt idx="8028">
                  <c:v>829000</c:v>
                </c:pt>
                <c:pt idx="8029">
                  <c:v>830000</c:v>
                </c:pt>
                <c:pt idx="8030">
                  <c:v>831000</c:v>
                </c:pt>
                <c:pt idx="8031">
                  <c:v>832000</c:v>
                </c:pt>
                <c:pt idx="8032">
                  <c:v>833000</c:v>
                </c:pt>
                <c:pt idx="8033">
                  <c:v>834000</c:v>
                </c:pt>
                <c:pt idx="8034">
                  <c:v>835000</c:v>
                </c:pt>
                <c:pt idx="8035">
                  <c:v>836000</c:v>
                </c:pt>
                <c:pt idx="8036">
                  <c:v>837000</c:v>
                </c:pt>
                <c:pt idx="8037">
                  <c:v>838000</c:v>
                </c:pt>
                <c:pt idx="8038">
                  <c:v>839000</c:v>
                </c:pt>
                <c:pt idx="8039">
                  <c:v>840000</c:v>
                </c:pt>
                <c:pt idx="8040">
                  <c:v>841000</c:v>
                </c:pt>
                <c:pt idx="8041">
                  <c:v>842000</c:v>
                </c:pt>
                <c:pt idx="8042">
                  <c:v>843000</c:v>
                </c:pt>
                <c:pt idx="8043">
                  <c:v>844000</c:v>
                </c:pt>
                <c:pt idx="8044">
                  <c:v>845000</c:v>
                </c:pt>
                <c:pt idx="8045">
                  <c:v>846000</c:v>
                </c:pt>
                <c:pt idx="8046">
                  <c:v>847000</c:v>
                </c:pt>
                <c:pt idx="8047">
                  <c:v>848000</c:v>
                </c:pt>
                <c:pt idx="8048">
                  <c:v>849000</c:v>
                </c:pt>
                <c:pt idx="8049">
                  <c:v>850000</c:v>
                </c:pt>
                <c:pt idx="8050">
                  <c:v>851000</c:v>
                </c:pt>
                <c:pt idx="8051">
                  <c:v>852000</c:v>
                </c:pt>
                <c:pt idx="8052">
                  <c:v>853000</c:v>
                </c:pt>
                <c:pt idx="8053">
                  <c:v>854000</c:v>
                </c:pt>
                <c:pt idx="8054">
                  <c:v>855000</c:v>
                </c:pt>
                <c:pt idx="8055">
                  <c:v>856000</c:v>
                </c:pt>
                <c:pt idx="8056">
                  <c:v>857000</c:v>
                </c:pt>
                <c:pt idx="8057">
                  <c:v>858000</c:v>
                </c:pt>
                <c:pt idx="8058">
                  <c:v>859000</c:v>
                </c:pt>
                <c:pt idx="8059">
                  <c:v>860000</c:v>
                </c:pt>
                <c:pt idx="8060">
                  <c:v>861000</c:v>
                </c:pt>
                <c:pt idx="8061">
                  <c:v>862000</c:v>
                </c:pt>
                <c:pt idx="8062">
                  <c:v>863000</c:v>
                </c:pt>
                <c:pt idx="8063">
                  <c:v>864000</c:v>
                </c:pt>
                <c:pt idx="8064">
                  <c:v>865000</c:v>
                </c:pt>
                <c:pt idx="8065">
                  <c:v>866000</c:v>
                </c:pt>
                <c:pt idx="8066">
                  <c:v>867000</c:v>
                </c:pt>
                <c:pt idx="8067">
                  <c:v>868000</c:v>
                </c:pt>
                <c:pt idx="8068">
                  <c:v>869000</c:v>
                </c:pt>
                <c:pt idx="8069">
                  <c:v>870000</c:v>
                </c:pt>
                <c:pt idx="8070">
                  <c:v>871000</c:v>
                </c:pt>
                <c:pt idx="8071">
                  <c:v>872000</c:v>
                </c:pt>
                <c:pt idx="8072">
                  <c:v>873000</c:v>
                </c:pt>
                <c:pt idx="8073">
                  <c:v>874000</c:v>
                </c:pt>
                <c:pt idx="8074">
                  <c:v>875000</c:v>
                </c:pt>
                <c:pt idx="8075">
                  <c:v>876000</c:v>
                </c:pt>
                <c:pt idx="8076">
                  <c:v>877000</c:v>
                </c:pt>
                <c:pt idx="8077">
                  <c:v>878000</c:v>
                </c:pt>
                <c:pt idx="8078">
                  <c:v>879000</c:v>
                </c:pt>
                <c:pt idx="8079">
                  <c:v>880000</c:v>
                </c:pt>
                <c:pt idx="8080">
                  <c:v>881000</c:v>
                </c:pt>
                <c:pt idx="8081">
                  <c:v>882000</c:v>
                </c:pt>
                <c:pt idx="8082">
                  <c:v>883000</c:v>
                </c:pt>
                <c:pt idx="8083">
                  <c:v>884000</c:v>
                </c:pt>
                <c:pt idx="8084">
                  <c:v>885000</c:v>
                </c:pt>
                <c:pt idx="8085">
                  <c:v>886000</c:v>
                </c:pt>
                <c:pt idx="8086">
                  <c:v>887000</c:v>
                </c:pt>
                <c:pt idx="8087">
                  <c:v>888000</c:v>
                </c:pt>
                <c:pt idx="8088">
                  <c:v>889000</c:v>
                </c:pt>
                <c:pt idx="8089">
                  <c:v>890000</c:v>
                </c:pt>
                <c:pt idx="8090">
                  <c:v>891000</c:v>
                </c:pt>
                <c:pt idx="8091">
                  <c:v>892000</c:v>
                </c:pt>
                <c:pt idx="8092">
                  <c:v>893000</c:v>
                </c:pt>
                <c:pt idx="8093">
                  <c:v>894000</c:v>
                </c:pt>
                <c:pt idx="8094">
                  <c:v>895000</c:v>
                </c:pt>
                <c:pt idx="8095">
                  <c:v>896000</c:v>
                </c:pt>
                <c:pt idx="8096">
                  <c:v>897000</c:v>
                </c:pt>
                <c:pt idx="8097">
                  <c:v>898000</c:v>
                </c:pt>
                <c:pt idx="8098">
                  <c:v>899000</c:v>
                </c:pt>
                <c:pt idx="8099">
                  <c:v>900000</c:v>
                </c:pt>
                <c:pt idx="8100">
                  <c:v>901000</c:v>
                </c:pt>
                <c:pt idx="8101">
                  <c:v>902000</c:v>
                </c:pt>
                <c:pt idx="8102">
                  <c:v>903000</c:v>
                </c:pt>
                <c:pt idx="8103">
                  <c:v>904000</c:v>
                </c:pt>
                <c:pt idx="8104">
                  <c:v>905000</c:v>
                </c:pt>
                <c:pt idx="8105">
                  <c:v>906000</c:v>
                </c:pt>
                <c:pt idx="8106">
                  <c:v>907000</c:v>
                </c:pt>
                <c:pt idx="8107">
                  <c:v>908000</c:v>
                </c:pt>
                <c:pt idx="8108">
                  <c:v>909000</c:v>
                </c:pt>
                <c:pt idx="8109">
                  <c:v>910000</c:v>
                </c:pt>
                <c:pt idx="8110">
                  <c:v>911000</c:v>
                </c:pt>
                <c:pt idx="8111">
                  <c:v>912000</c:v>
                </c:pt>
                <c:pt idx="8112">
                  <c:v>913000</c:v>
                </c:pt>
                <c:pt idx="8113">
                  <c:v>914000</c:v>
                </c:pt>
                <c:pt idx="8114">
                  <c:v>915000</c:v>
                </c:pt>
                <c:pt idx="8115">
                  <c:v>916000</c:v>
                </c:pt>
                <c:pt idx="8116">
                  <c:v>917000</c:v>
                </c:pt>
                <c:pt idx="8117">
                  <c:v>918000</c:v>
                </c:pt>
                <c:pt idx="8118">
                  <c:v>919000</c:v>
                </c:pt>
                <c:pt idx="8119">
                  <c:v>920000</c:v>
                </c:pt>
                <c:pt idx="8120">
                  <c:v>921000</c:v>
                </c:pt>
                <c:pt idx="8121">
                  <c:v>922000</c:v>
                </c:pt>
                <c:pt idx="8122">
                  <c:v>923000</c:v>
                </c:pt>
                <c:pt idx="8123">
                  <c:v>924000</c:v>
                </c:pt>
                <c:pt idx="8124">
                  <c:v>925000</c:v>
                </c:pt>
                <c:pt idx="8125">
                  <c:v>926000</c:v>
                </c:pt>
                <c:pt idx="8126">
                  <c:v>927000</c:v>
                </c:pt>
                <c:pt idx="8127">
                  <c:v>928000</c:v>
                </c:pt>
                <c:pt idx="8128">
                  <c:v>929000</c:v>
                </c:pt>
                <c:pt idx="8129">
                  <c:v>930000</c:v>
                </c:pt>
                <c:pt idx="8130">
                  <c:v>931000</c:v>
                </c:pt>
                <c:pt idx="8131">
                  <c:v>932000</c:v>
                </c:pt>
                <c:pt idx="8132">
                  <c:v>933000</c:v>
                </c:pt>
                <c:pt idx="8133">
                  <c:v>934000</c:v>
                </c:pt>
                <c:pt idx="8134">
                  <c:v>935000</c:v>
                </c:pt>
                <c:pt idx="8135">
                  <c:v>936000</c:v>
                </c:pt>
                <c:pt idx="8136">
                  <c:v>937000</c:v>
                </c:pt>
                <c:pt idx="8137">
                  <c:v>938000</c:v>
                </c:pt>
                <c:pt idx="8138">
                  <c:v>939000</c:v>
                </c:pt>
                <c:pt idx="8139">
                  <c:v>940000</c:v>
                </c:pt>
                <c:pt idx="8140">
                  <c:v>941000</c:v>
                </c:pt>
                <c:pt idx="8141">
                  <c:v>942000</c:v>
                </c:pt>
                <c:pt idx="8142">
                  <c:v>943000</c:v>
                </c:pt>
                <c:pt idx="8143">
                  <c:v>944000</c:v>
                </c:pt>
                <c:pt idx="8144">
                  <c:v>945000</c:v>
                </c:pt>
                <c:pt idx="8145">
                  <c:v>946000</c:v>
                </c:pt>
                <c:pt idx="8146">
                  <c:v>947000</c:v>
                </c:pt>
                <c:pt idx="8147">
                  <c:v>948000</c:v>
                </c:pt>
                <c:pt idx="8148">
                  <c:v>949000</c:v>
                </c:pt>
                <c:pt idx="8149">
                  <c:v>950000</c:v>
                </c:pt>
                <c:pt idx="8150">
                  <c:v>951000</c:v>
                </c:pt>
                <c:pt idx="8151">
                  <c:v>952000</c:v>
                </c:pt>
                <c:pt idx="8152">
                  <c:v>953000</c:v>
                </c:pt>
                <c:pt idx="8153">
                  <c:v>954000</c:v>
                </c:pt>
                <c:pt idx="8154">
                  <c:v>955000</c:v>
                </c:pt>
                <c:pt idx="8155">
                  <c:v>956000</c:v>
                </c:pt>
                <c:pt idx="8156">
                  <c:v>957000</c:v>
                </c:pt>
                <c:pt idx="8157">
                  <c:v>958000</c:v>
                </c:pt>
                <c:pt idx="8158">
                  <c:v>959000</c:v>
                </c:pt>
                <c:pt idx="8159">
                  <c:v>960000</c:v>
                </c:pt>
                <c:pt idx="8160">
                  <c:v>961000</c:v>
                </c:pt>
                <c:pt idx="8161">
                  <c:v>962000</c:v>
                </c:pt>
                <c:pt idx="8162">
                  <c:v>963000</c:v>
                </c:pt>
                <c:pt idx="8163">
                  <c:v>964000</c:v>
                </c:pt>
                <c:pt idx="8164">
                  <c:v>965000</c:v>
                </c:pt>
                <c:pt idx="8165">
                  <c:v>966000</c:v>
                </c:pt>
                <c:pt idx="8166">
                  <c:v>967000</c:v>
                </c:pt>
                <c:pt idx="8167">
                  <c:v>968000</c:v>
                </c:pt>
                <c:pt idx="8168">
                  <c:v>969000</c:v>
                </c:pt>
                <c:pt idx="8169">
                  <c:v>970000</c:v>
                </c:pt>
                <c:pt idx="8170">
                  <c:v>971000</c:v>
                </c:pt>
                <c:pt idx="8171">
                  <c:v>972000</c:v>
                </c:pt>
                <c:pt idx="8172">
                  <c:v>973000</c:v>
                </c:pt>
                <c:pt idx="8173">
                  <c:v>974000</c:v>
                </c:pt>
                <c:pt idx="8174">
                  <c:v>975000</c:v>
                </c:pt>
                <c:pt idx="8175">
                  <c:v>976000</c:v>
                </c:pt>
                <c:pt idx="8176">
                  <c:v>977000</c:v>
                </c:pt>
                <c:pt idx="8177">
                  <c:v>978000</c:v>
                </c:pt>
                <c:pt idx="8178">
                  <c:v>979000</c:v>
                </c:pt>
                <c:pt idx="8179">
                  <c:v>980000</c:v>
                </c:pt>
                <c:pt idx="8180">
                  <c:v>981000</c:v>
                </c:pt>
                <c:pt idx="8181">
                  <c:v>982000</c:v>
                </c:pt>
                <c:pt idx="8182">
                  <c:v>983000</c:v>
                </c:pt>
                <c:pt idx="8183">
                  <c:v>984000</c:v>
                </c:pt>
                <c:pt idx="8184">
                  <c:v>985000</c:v>
                </c:pt>
                <c:pt idx="8185">
                  <c:v>986000</c:v>
                </c:pt>
                <c:pt idx="8186">
                  <c:v>987000</c:v>
                </c:pt>
                <c:pt idx="8187">
                  <c:v>988000</c:v>
                </c:pt>
                <c:pt idx="8188">
                  <c:v>989000</c:v>
                </c:pt>
                <c:pt idx="8189">
                  <c:v>990000</c:v>
                </c:pt>
                <c:pt idx="8190">
                  <c:v>991000</c:v>
                </c:pt>
                <c:pt idx="8191">
                  <c:v>992000</c:v>
                </c:pt>
                <c:pt idx="8192">
                  <c:v>993000</c:v>
                </c:pt>
                <c:pt idx="8193">
                  <c:v>994000</c:v>
                </c:pt>
                <c:pt idx="8194">
                  <c:v>995000</c:v>
                </c:pt>
                <c:pt idx="8195">
                  <c:v>996000</c:v>
                </c:pt>
                <c:pt idx="8196">
                  <c:v>997000</c:v>
                </c:pt>
                <c:pt idx="8197">
                  <c:v>998000</c:v>
                </c:pt>
                <c:pt idx="8198">
                  <c:v>999000</c:v>
                </c:pt>
                <c:pt idx="8199">
                  <c:v>1000000</c:v>
                </c:pt>
                <c:pt idx="8200">
                  <c:v>1001000</c:v>
                </c:pt>
                <c:pt idx="8201">
                  <c:v>1002000</c:v>
                </c:pt>
                <c:pt idx="8202">
                  <c:v>1003000</c:v>
                </c:pt>
                <c:pt idx="8203">
                  <c:v>1004000</c:v>
                </c:pt>
                <c:pt idx="8204">
                  <c:v>1005000</c:v>
                </c:pt>
                <c:pt idx="8205">
                  <c:v>1006000</c:v>
                </c:pt>
                <c:pt idx="8206">
                  <c:v>1007000</c:v>
                </c:pt>
                <c:pt idx="8207">
                  <c:v>1008000</c:v>
                </c:pt>
                <c:pt idx="8208">
                  <c:v>1009000</c:v>
                </c:pt>
                <c:pt idx="8209">
                  <c:v>1010000</c:v>
                </c:pt>
                <c:pt idx="8210">
                  <c:v>1011000</c:v>
                </c:pt>
                <c:pt idx="8211">
                  <c:v>1012000</c:v>
                </c:pt>
                <c:pt idx="8212">
                  <c:v>1013000</c:v>
                </c:pt>
                <c:pt idx="8213">
                  <c:v>1014000</c:v>
                </c:pt>
                <c:pt idx="8214">
                  <c:v>1015000</c:v>
                </c:pt>
                <c:pt idx="8215">
                  <c:v>1016000</c:v>
                </c:pt>
                <c:pt idx="8216">
                  <c:v>1017000</c:v>
                </c:pt>
                <c:pt idx="8217">
                  <c:v>1018000</c:v>
                </c:pt>
                <c:pt idx="8218">
                  <c:v>1019000</c:v>
                </c:pt>
                <c:pt idx="8219">
                  <c:v>1020000</c:v>
                </c:pt>
                <c:pt idx="8220">
                  <c:v>1021000</c:v>
                </c:pt>
                <c:pt idx="8221">
                  <c:v>1022000</c:v>
                </c:pt>
                <c:pt idx="8222">
                  <c:v>1023000</c:v>
                </c:pt>
                <c:pt idx="8223">
                  <c:v>1024000</c:v>
                </c:pt>
                <c:pt idx="8224">
                  <c:v>1025000</c:v>
                </c:pt>
                <c:pt idx="8225">
                  <c:v>1026000</c:v>
                </c:pt>
                <c:pt idx="8226">
                  <c:v>1027000</c:v>
                </c:pt>
                <c:pt idx="8227">
                  <c:v>1028000</c:v>
                </c:pt>
                <c:pt idx="8228">
                  <c:v>1029000</c:v>
                </c:pt>
                <c:pt idx="8229">
                  <c:v>1030000</c:v>
                </c:pt>
                <c:pt idx="8230">
                  <c:v>1031000</c:v>
                </c:pt>
                <c:pt idx="8231">
                  <c:v>1032000</c:v>
                </c:pt>
                <c:pt idx="8232">
                  <c:v>1033000</c:v>
                </c:pt>
                <c:pt idx="8233">
                  <c:v>1034000</c:v>
                </c:pt>
                <c:pt idx="8234">
                  <c:v>1035000</c:v>
                </c:pt>
                <c:pt idx="8235">
                  <c:v>1036000</c:v>
                </c:pt>
                <c:pt idx="8236">
                  <c:v>1037000</c:v>
                </c:pt>
                <c:pt idx="8237">
                  <c:v>1038000</c:v>
                </c:pt>
                <c:pt idx="8238">
                  <c:v>1039000</c:v>
                </c:pt>
                <c:pt idx="8239">
                  <c:v>1040000</c:v>
                </c:pt>
                <c:pt idx="8240">
                  <c:v>1041000</c:v>
                </c:pt>
                <c:pt idx="8241">
                  <c:v>1042000</c:v>
                </c:pt>
                <c:pt idx="8242">
                  <c:v>1043000</c:v>
                </c:pt>
                <c:pt idx="8243">
                  <c:v>1044000</c:v>
                </c:pt>
                <c:pt idx="8244">
                  <c:v>1045000</c:v>
                </c:pt>
                <c:pt idx="8245">
                  <c:v>1046000</c:v>
                </c:pt>
                <c:pt idx="8246">
                  <c:v>1047000</c:v>
                </c:pt>
                <c:pt idx="8247">
                  <c:v>1048000</c:v>
                </c:pt>
                <c:pt idx="8248">
                  <c:v>1049000</c:v>
                </c:pt>
                <c:pt idx="8249">
                  <c:v>1050000</c:v>
                </c:pt>
                <c:pt idx="8250">
                  <c:v>1051000</c:v>
                </c:pt>
                <c:pt idx="8251">
                  <c:v>1052000</c:v>
                </c:pt>
                <c:pt idx="8252">
                  <c:v>1053000</c:v>
                </c:pt>
                <c:pt idx="8253">
                  <c:v>1054000</c:v>
                </c:pt>
                <c:pt idx="8254">
                  <c:v>1055000</c:v>
                </c:pt>
                <c:pt idx="8255">
                  <c:v>1056000</c:v>
                </c:pt>
                <c:pt idx="8256">
                  <c:v>1057000</c:v>
                </c:pt>
                <c:pt idx="8257">
                  <c:v>1058000</c:v>
                </c:pt>
                <c:pt idx="8258">
                  <c:v>1059000</c:v>
                </c:pt>
                <c:pt idx="8259">
                  <c:v>1060000</c:v>
                </c:pt>
                <c:pt idx="8260">
                  <c:v>1061000</c:v>
                </c:pt>
                <c:pt idx="8261">
                  <c:v>1062000</c:v>
                </c:pt>
                <c:pt idx="8262">
                  <c:v>1063000</c:v>
                </c:pt>
                <c:pt idx="8263">
                  <c:v>1064000</c:v>
                </c:pt>
                <c:pt idx="8264">
                  <c:v>1065000</c:v>
                </c:pt>
                <c:pt idx="8265">
                  <c:v>1066000</c:v>
                </c:pt>
                <c:pt idx="8266">
                  <c:v>1067000</c:v>
                </c:pt>
                <c:pt idx="8267">
                  <c:v>1068000</c:v>
                </c:pt>
                <c:pt idx="8268">
                  <c:v>1069000</c:v>
                </c:pt>
                <c:pt idx="8269">
                  <c:v>1070000</c:v>
                </c:pt>
                <c:pt idx="8270">
                  <c:v>1071000</c:v>
                </c:pt>
                <c:pt idx="8271">
                  <c:v>1072000</c:v>
                </c:pt>
                <c:pt idx="8272">
                  <c:v>1073000</c:v>
                </c:pt>
                <c:pt idx="8273">
                  <c:v>1074000</c:v>
                </c:pt>
                <c:pt idx="8274">
                  <c:v>1075000</c:v>
                </c:pt>
                <c:pt idx="8275">
                  <c:v>1076000</c:v>
                </c:pt>
                <c:pt idx="8276">
                  <c:v>1077000</c:v>
                </c:pt>
                <c:pt idx="8277">
                  <c:v>1078000</c:v>
                </c:pt>
                <c:pt idx="8278">
                  <c:v>1079000</c:v>
                </c:pt>
                <c:pt idx="8279">
                  <c:v>1080000</c:v>
                </c:pt>
                <c:pt idx="8280">
                  <c:v>1081000</c:v>
                </c:pt>
                <c:pt idx="8281">
                  <c:v>1082000</c:v>
                </c:pt>
                <c:pt idx="8282">
                  <c:v>1083000</c:v>
                </c:pt>
                <c:pt idx="8283">
                  <c:v>1084000</c:v>
                </c:pt>
                <c:pt idx="8284">
                  <c:v>1085000</c:v>
                </c:pt>
                <c:pt idx="8285">
                  <c:v>1086000</c:v>
                </c:pt>
                <c:pt idx="8286">
                  <c:v>1087000</c:v>
                </c:pt>
                <c:pt idx="8287">
                  <c:v>1088000</c:v>
                </c:pt>
                <c:pt idx="8288">
                  <c:v>1089000</c:v>
                </c:pt>
                <c:pt idx="8289">
                  <c:v>1090000</c:v>
                </c:pt>
                <c:pt idx="8290">
                  <c:v>1091000</c:v>
                </c:pt>
                <c:pt idx="8291">
                  <c:v>1092000</c:v>
                </c:pt>
                <c:pt idx="8292">
                  <c:v>1093000</c:v>
                </c:pt>
                <c:pt idx="8293">
                  <c:v>1094000</c:v>
                </c:pt>
                <c:pt idx="8294">
                  <c:v>1095000</c:v>
                </c:pt>
                <c:pt idx="8295">
                  <c:v>1096000</c:v>
                </c:pt>
                <c:pt idx="8296">
                  <c:v>1097000</c:v>
                </c:pt>
                <c:pt idx="8297">
                  <c:v>1098000</c:v>
                </c:pt>
                <c:pt idx="8298">
                  <c:v>1099000</c:v>
                </c:pt>
                <c:pt idx="8299">
                  <c:v>1100000</c:v>
                </c:pt>
                <c:pt idx="8300">
                  <c:v>1101000</c:v>
                </c:pt>
                <c:pt idx="8301">
                  <c:v>1102000</c:v>
                </c:pt>
                <c:pt idx="8302">
                  <c:v>1103000</c:v>
                </c:pt>
                <c:pt idx="8303">
                  <c:v>1104000</c:v>
                </c:pt>
                <c:pt idx="8304">
                  <c:v>1105000</c:v>
                </c:pt>
                <c:pt idx="8305">
                  <c:v>1106000</c:v>
                </c:pt>
                <c:pt idx="8306">
                  <c:v>1107000</c:v>
                </c:pt>
                <c:pt idx="8307">
                  <c:v>1108000</c:v>
                </c:pt>
                <c:pt idx="8308">
                  <c:v>1109000</c:v>
                </c:pt>
                <c:pt idx="8309">
                  <c:v>1110000</c:v>
                </c:pt>
                <c:pt idx="8310">
                  <c:v>1111000</c:v>
                </c:pt>
                <c:pt idx="8311">
                  <c:v>1112000</c:v>
                </c:pt>
                <c:pt idx="8312">
                  <c:v>1113000</c:v>
                </c:pt>
                <c:pt idx="8313">
                  <c:v>1114000</c:v>
                </c:pt>
                <c:pt idx="8314">
                  <c:v>1115000</c:v>
                </c:pt>
                <c:pt idx="8315">
                  <c:v>1116000</c:v>
                </c:pt>
                <c:pt idx="8316">
                  <c:v>1117000</c:v>
                </c:pt>
                <c:pt idx="8317">
                  <c:v>1118000</c:v>
                </c:pt>
                <c:pt idx="8318">
                  <c:v>1119000</c:v>
                </c:pt>
                <c:pt idx="8319">
                  <c:v>1120000</c:v>
                </c:pt>
                <c:pt idx="8320">
                  <c:v>1121000</c:v>
                </c:pt>
                <c:pt idx="8321">
                  <c:v>1122000</c:v>
                </c:pt>
                <c:pt idx="8322">
                  <c:v>1123000</c:v>
                </c:pt>
                <c:pt idx="8323">
                  <c:v>1124000</c:v>
                </c:pt>
                <c:pt idx="8324">
                  <c:v>1125000</c:v>
                </c:pt>
                <c:pt idx="8325">
                  <c:v>1126000</c:v>
                </c:pt>
                <c:pt idx="8326">
                  <c:v>1127000</c:v>
                </c:pt>
                <c:pt idx="8327">
                  <c:v>1128000</c:v>
                </c:pt>
                <c:pt idx="8328">
                  <c:v>1129000</c:v>
                </c:pt>
                <c:pt idx="8329">
                  <c:v>1130000</c:v>
                </c:pt>
                <c:pt idx="8330">
                  <c:v>1131000</c:v>
                </c:pt>
                <c:pt idx="8331">
                  <c:v>1132000</c:v>
                </c:pt>
                <c:pt idx="8332">
                  <c:v>1133000</c:v>
                </c:pt>
                <c:pt idx="8333">
                  <c:v>1134000</c:v>
                </c:pt>
                <c:pt idx="8334">
                  <c:v>1135000</c:v>
                </c:pt>
                <c:pt idx="8335">
                  <c:v>1136000</c:v>
                </c:pt>
                <c:pt idx="8336">
                  <c:v>1137000</c:v>
                </c:pt>
                <c:pt idx="8337">
                  <c:v>1138000</c:v>
                </c:pt>
                <c:pt idx="8338">
                  <c:v>1139000</c:v>
                </c:pt>
                <c:pt idx="8339">
                  <c:v>1140000</c:v>
                </c:pt>
                <c:pt idx="8340">
                  <c:v>1141000</c:v>
                </c:pt>
                <c:pt idx="8341">
                  <c:v>1142000</c:v>
                </c:pt>
                <c:pt idx="8342">
                  <c:v>1143000</c:v>
                </c:pt>
                <c:pt idx="8343">
                  <c:v>1144000</c:v>
                </c:pt>
                <c:pt idx="8344">
                  <c:v>1145000</c:v>
                </c:pt>
                <c:pt idx="8345">
                  <c:v>1146000</c:v>
                </c:pt>
                <c:pt idx="8346">
                  <c:v>1147000</c:v>
                </c:pt>
                <c:pt idx="8347">
                  <c:v>1148000</c:v>
                </c:pt>
                <c:pt idx="8348">
                  <c:v>1149000</c:v>
                </c:pt>
                <c:pt idx="8349">
                  <c:v>1150000</c:v>
                </c:pt>
                <c:pt idx="8350">
                  <c:v>1151000</c:v>
                </c:pt>
                <c:pt idx="8351">
                  <c:v>1152000</c:v>
                </c:pt>
                <c:pt idx="8352">
                  <c:v>1153000</c:v>
                </c:pt>
                <c:pt idx="8353">
                  <c:v>1154000</c:v>
                </c:pt>
                <c:pt idx="8354">
                  <c:v>1155000</c:v>
                </c:pt>
                <c:pt idx="8355">
                  <c:v>1156000</c:v>
                </c:pt>
                <c:pt idx="8356">
                  <c:v>1157000</c:v>
                </c:pt>
                <c:pt idx="8357">
                  <c:v>1158000</c:v>
                </c:pt>
                <c:pt idx="8358">
                  <c:v>1159000</c:v>
                </c:pt>
                <c:pt idx="8359">
                  <c:v>1160000</c:v>
                </c:pt>
                <c:pt idx="8360">
                  <c:v>1161000</c:v>
                </c:pt>
                <c:pt idx="8361">
                  <c:v>1162000</c:v>
                </c:pt>
                <c:pt idx="8362">
                  <c:v>1163000</c:v>
                </c:pt>
                <c:pt idx="8363">
                  <c:v>1164000</c:v>
                </c:pt>
                <c:pt idx="8364">
                  <c:v>1165000</c:v>
                </c:pt>
                <c:pt idx="8365">
                  <c:v>1166000</c:v>
                </c:pt>
                <c:pt idx="8366">
                  <c:v>1167000</c:v>
                </c:pt>
                <c:pt idx="8367">
                  <c:v>1168000</c:v>
                </c:pt>
                <c:pt idx="8368">
                  <c:v>1169000</c:v>
                </c:pt>
                <c:pt idx="8369">
                  <c:v>1170000</c:v>
                </c:pt>
                <c:pt idx="8370">
                  <c:v>1171000</c:v>
                </c:pt>
                <c:pt idx="8371">
                  <c:v>1172000</c:v>
                </c:pt>
                <c:pt idx="8372">
                  <c:v>1173000</c:v>
                </c:pt>
                <c:pt idx="8373">
                  <c:v>1174000</c:v>
                </c:pt>
                <c:pt idx="8374">
                  <c:v>1175000</c:v>
                </c:pt>
                <c:pt idx="8375">
                  <c:v>1176000</c:v>
                </c:pt>
                <c:pt idx="8376">
                  <c:v>1177000</c:v>
                </c:pt>
                <c:pt idx="8377">
                  <c:v>1178000</c:v>
                </c:pt>
                <c:pt idx="8378">
                  <c:v>1179000</c:v>
                </c:pt>
                <c:pt idx="8379">
                  <c:v>1180000</c:v>
                </c:pt>
                <c:pt idx="8380">
                  <c:v>1181000</c:v>
                </c:pt>
                <c:pt idx="8381">
                  <c:v>1182000</c:v>
                </c:pt>
                <c:pt idx="8382">
                  <c:v>1183000</c:v>
                </c:pt>
                <c:pt idx="8383">
                  <c:v>1184000</c:v>
                </c:pt>
                <c:pt idx="8384">
                  <c:v>1185000</c:v>
                </c:pt>
                <c:pt idx="8385">
                  <c:v>1186000</c:v>
                </c:pt>
                <c:pt idx="8386">
                  <c:v>1187000</c:v>
                </c:pt>
                <c:pt idx="8387">
                  <c:v>1188000</c:v>
                </c:pt>
                <c:pt idx="8388">
                  <c:v>1189000</c:v>
                </c:pt>
                <c:pt idx="8389">
                  <c:v>1190000</c:v>
                </c:pt>
                <c:pt idx="8390">
                  <c:v>1191000</c:v>
                </c:pt>
                <c:pt idx="8391">
                  <c:v>1192000</c:v>
                </c:pt>
                <c:pt idx="8392">
                  <c:v>1193000</c:v>
                </c:pt>
                <c:pt idx="8393">
                  <c:v>1194000</c:v>
                </c:pt>
                <c:pt idx="8394">
                  <c:v>1195000</c:v>
                </c:pt>
                <c:pt idx="8395">
                  <c:v>1196000</c:v>
                </c:pt>
                <c:pt idx="8396">
                  <c:v>1197000</c:v>
                </c:pt>
                <c:pt idx="8397">
                  <c:v>1198000</c:v>
                </c:pt>
                <c:pt idx="8398">
                  <c:v>1199000</c:v>
                </c:pt>
                <c:pt idx="8399">
                  <c:v>1200000</c:v>
                </c:pt>
                <c:pt idx="8400">
                  <c:v>1201000</c:v>
                </c:pt>
                <c:pt idx="8401">
                  <c:v>1202000</c:v>
                </c:pt>
                <c:pt idx="8402">
                  <c:v>1203000</c:v>
                </c:pt>
                <c:pt idx="8403">
                  <c:v>1204000</c:v>
                </c:pt>
                <c:pt idx="8404">
                  <c:v>1205000</c:v>
                </c:pt>
                <c:pt idx="8405">
                  <c:v>1206000</c:v>
                </c:pt>
                <c:pt idx="8406">
                  <c:v>1207000</c:v>
                </c:pt>
                <c:pt idx="8407">
                  <c:v>1208000</c:v>
                </c:pt>
                <c:pt idx="8408">
                  <c:v>1209000</c:v>
                </c:pt>
                <c:pt idx="8409">
                  <c:v>1210000</c:v>
                </c:pt>
                <c:pt idx="8410">
                  <c:v>1211000</c:v>
                </c:pt>
                <c:pt idx="8411">
                  <c:v>1212000</c:v>
                </c:pt>
                <c:pt idx="8412">
                  <c:v>1213000</c:v>
                </c:pt>
                <c:pt idx="8413">
                  <c:v>1214000</c:v>
                </c:pt>
                <c:pt idx="8414">
                  <c:v>1215000</c:v>
                </c:pt>
                <c:pt idx="8415">
                  <c:v>1216000</c:v>
                </c:pt>
                <c:pt idx="8416">
                  <c:v>1217000</c:v>
                </c:pt>
                <c:pt idx="8417">
                  <c:v>1218000</c:v>
                </c:pt>
                <c:pt idx="8418">
                  <c:v>1219000</c:v>
                </c:pt>
                <c:pt idx="8419">
                  <c:v>1220000</c:v>
                </c:pt>
                <c:pt idx="8420">
                  <c:v>1221000</c:v>
                </c:pt>
                <c:pt idx="8421">
                  <c:v>1222000</c:v>
                </c:pt>
                <c:pt idx="8422">
                  <c:v>1223000</c:v>
                </c:pt>
                <c:pt idx="8423">
                  <c:v>1224000</c:v>
                </c:pt>
                <c:pt idx="8424">
                  <c:v>1225000</c:v>
                </c:pt>
                <c:pt idx="8425">
                  <c:v>1226000</c:v>
                </c:pt>
                <c:pt idx="8426">
                  <c:v>1227000</c:v>
                </c:pt>
                <c:pt idx="8427">
                  <c:v>1228000</c:v>
                </c:pt>
                <c:pt idx="8428">
                  <c:v>1229000</c:v>
                </c:pt>
                <c:pt idx="8429">
                  <c:v>1230000</c:v>
                </c:pt>
                <c:pt idx="8430">
                  <c:v>1231000</c:v>
                </c:pt>
                <c:pt idx="8431">
                  <c:v>1232000</c:v>
                </c:pt>
                <c:pt idx="8432">
                  <c:v>1233000</c:v>
                </c:pt>
                <c:pt idx="8433">
                  <c:v>1234000</c:v>
                </c:pt>
                <c:pt idx="8434">
                  <c:v>1235000</c:v>
                </c:pt>
                <c:pt idx="8435">
                  <c:v>1236000</c:v>
                </c:pt>
                <c:pt idx="8436">
                  <c:v>1237000</c:v>
                </c:pt>
                <c:pt idx="8437">
                  <c:v>1238000</c:v>
                </c:pt>
                <c:pt idx="8438">
                  <c:v>1239000</c:v>
                </c:pt>
                <c:pt idx="8439">
                  <c:v>1240000</c:v>
                </c:pt>
                <c:pt idx="8440">
                  <c:v>1241000</c:v>
                </c:pt>
                <c:pt idx="8441">
                  <c:v>1242000</c:v>
                </c:pt>
                <c:pt idx="8442">
                  <c:v>1243000</c:v>
                </c:pt>
                <c:pt idx="8443">
                  <c:v>1244000</c:v>
                </c:pt>
                <c:pt idx="8444">
                  <c:v>1245000</c:v>
                </c:pt>
                <c:pt idx="8445">
                  <c:v>1246000</c:v>
                </c:pt>
                <c:pt idx="8446">
                  <c:v>1247000</c:v>
                </c:pt>
                <c:pt idx="8447">
                  <c:v>1248000</c:v>
                </c:pt>
                <c:pt idx="8448">
                  <c:v>1249000</c:v>
                </c:pt>
                <c:pt idx="8449">
                  <c:v>1250000</c:v>
                </c:pt>
                <c:pt idx="8450">
                  <c:v>1251000</c:v>
                </c:pt>
                <c:pt idx="8451">
                  <c:v>1252000</c:v>
                </c:pt>
                <c:pt idx="8452">
                  <c:v>1253000</c:v>
                </c:pt>
                <c:pt idx="8453">
                  <c:v>1254000</c:v>
                </c:pt>
                <c:pt idx="8454">
                  <c:v>1255000</c:v>
                </c:pt>
                <c:pt idx="8455">
                  <c:v>1256000</c:v>
                </c:pt>
                <c:pt idx="8456">
                  <c:v>1257000</c:v>
                </c:pt>
                <c:pt idx="8457">
                  <c:v>1258000</c:v>
                </c:pt>
                <c:pt idx="8458">
                  <c:v>1259000</c:v>
                </c:pt>
                <c:pt idx="8459">
                  <c:v>1260000</c:v>
                </c:pt>
                <c:pt idx="8460">
                  <c:v>1261000</c:v>
                </c:pt>
                <c:pt idx="8461">
                  <c:v>1262000</c:v>
                </c:pt>
                <c:pt idx="8462">
                  <c:v>1263000</c:v>
                </c:pt>
                <c:pt idx="8463">
                  <c:v>1264000</c:v>
                </c:pt>
                <c:pt idx="8464">
                  <c:v>1265000</c:v>
                </c:pt>
                <c:pt idx="8465">
                  <c:v>1266000</c:v>
                </c:pt>
                <c:pt idx="8466">
                  <c:v>1267000</c:v>
                </c:pt>
                <c:pt idx="8467">
                  <c:v>1268000</c:v>
                </c:pt>
                <c:pt idx="8468">
                  <c:v>1269000</c:v>
                </c:pt>
                <c:pt idx="8469">
                  <c:v>1270000</c:v>
                </c:pt>
                <c:pt idx="8470">
                  <c:v>1271000</c:v>
                </c:pt>
                <c:pt idx="8471">
                  <c:v>1272000</c:v>
                </c:pt>
                <c:pt idx="8472">
                  <c:v>1273000</c:v>
                </c:pt>
                <c:pt idx="8473">
                  <c:v>1274000</c:v>
                </c:pt>
                <c:pt idx="8474">
                  <c:v>1275000</c:v>
                </c:pt>
                <c:pt idx="8475">
                  <c:v>1276000</c:v>
                </c:pt>
                <c:pt idx="8476">
                  <c:v>1277000</c:v>
                </c:pt>
                <c:pt idx="8477">
                  <c:v>1278000</c:v>
                </c:pt>
                <c:pt idx="8478">
                  <c:v>1279000</c:v>
                </c:pt>
                <c:pt idx="8479">
                  <c:v>1280000</c:v>
                </c:pt>
                <c:pt idx="8480">
                  <c:v>1281000</c:v>
                </c:pt>
                <c:pt idx="8481">
                  <c:v>1282000</c:v>
                </c:pt>
                <c:pt idx="8482">
                  <c:v>1283000</c:v>
                </c:pt>
                <c:pt idx="8483">
                  <c:v>1284000</c:v>
                </c:pt>
                <c:pt idx="8484">
                  <c:v>1285000</c:v>
                </c:pt>
                <c:pt idx="8485">
                  <c:v>1286000</c:v>
                </c:pt>
                <c:pt idx="8486">
                  <c:v>1287000</c:v>
                </c:pt>
                <c:pt idx="8487">
                  <c:v>1288000</c:v>
                </c:pt>
                <c:pt idx="8488">
                  <c:v>1289000</c:v>
                </c:pt>
                <c:pt idx="8489">
                  <c:v>1290000</c:v>
                </c:pt>
                <c:pt idx="8490">
                  <c:v>1291000</c:v>
                </c:pt>
                <c:pt idx="8491">
                  <c:v>1292000</c:v>
                </c:pt>
                <c:pt idx="8492">
                  <c:v>1293000</c:v>
                </c:pt>
                <c:pt idx="8493">
                  <c:v>1294000</c:v>
                </c:pt>
                <c:pt idx="8494">
                  <c:v>1295000</c:v>
                </c:pt>
                <c:pt idx="8495">
                  <c:v>1296000</c:v>
                </c:pt>
                <c:pt idx="8496">
                  <c:v>1297000</c:v>
                </c:pt>
                <c:pt idx="8497">
                  <c:v>1298000</c:v>
                </c:pt>
                <c:pt idx="8498">
                  <c:v>1299000</c:v>
                </c:pt>
                <c:pt idx="8499">
                  <c:v>1300000</c:v>
                </c:pt>
                <c:pt idx="8500">
                  <c:v>1301000</c:v>
                </c:pt>
                <c:pt idx="8501">
                  <c:v>1302000</c:v>
                </c:pt>
                <c:pt idx="8502">
                  <c:v>1303000</c:v>
                </c:pt>
                <c:pt idx="8503">
                  <c:v>1304000</c:v>
                </c:pt>
                <c:pt idx="8504">
                  <c:v>1305000</c:v>
                </c:pt>
                <c:pt idx="8505">
                  <c:v>1306000</c:v>
                </c:pt>
                <c:pt idx="8506">
                  <c:v>1307000</c:v>
                </c:pt>
                <c:pt idx="8507">
                  <c:v>1308000</c:v>
                </c:pt>
                <c:pt idx="8508">
                  <c:v>1309000</c:v>
                </c:pt>
                <c:pt idx="8509">
                  <c:v>1310000</c:v>
                </c:pt>
                <c:pt idx="8510">
                  <c:v>1311000</c:v>
                </c:pt>
                <c:pt idx="8511">
                  <c:v>1312000</c:v>
                </c:pt>
                <c:pt idx="8512">
                  <c:v>1313000</c:v>
                </c:pt>
                <c:pt idx="8513">
                  <c:v>1314000</c:v>
                </c:pt>
                <c:pt idx="8514">
                  <c:v>1315000</c:v>
                </c:pt>
                <c:pt idx="8515">
                  <c:v>1316000</c:v>
                </c:pt>
                <c:pt idx="8516">
                  <c:v>1317000</c:v>
                </c:pt>
                <c:pt idx="8517">
                  <c:v>1318000</c:v>
                </c:pt>
                <c:pt idx="8518">
                  <c:v>1319000</c:v>
                </c:pt>
                <c:pt idx="8519">
                  <c:v>1320000</c:v>
                </c:pt>
                <c:pt idx="8520">
                  <c:v>1321000</c:v>
                </c:pt>
                <c:pt idx="8521">
                  <c:v>1322000</c:v>
                </c:pt>
                <c:pt idx="8522">
                  <c:v>1323000</c:v>
                </c:pt>
                <c:pt idx="8523">
                  <c:v>1324000</c:v>
                </c:pt>
                <c:pt idx="8524">
                  <c:v>1325000</c:v>
                </c:pt>
                <c:pt idx="8525">
                  <c:v>1326000</c:v>
                </c:pt>
                <c:pt idx="8526">
                  <c:v>1327000</c:v>
                </c:pt>
                <c:pt idx="8527">
                  <c:v>1328000</c:v>
                </c:pt>
                <c:pt idx="8528">
                  <c:v>1329000</c:v>
                </c:pt>
                <c:pt idx="8529">
                  <c:v>1330000</c:v>
                </c:pt>
                <c:pt idx="8530">
                  <c:v>1331000</c:v>
                </c:pt>
                <c:pt idx="8531">
                  <c:v>1332000</c:v>
                </c:pt>
                <c:pt idx="8532">
                  <c:v>1333000</c:v>
                </c:pt>
                <c:pt idx="8533">
                  <c:v>1334000</c:v>
                </c:pt>
                <c:pt idx="8534">
                  <c:v>1335000</c:v>
                </c:pt>
                <c:pt idx="8535">
                  <c:v>1336000</c:v>
                </c:pt>
                <c:pt idx="8536">
                  <c:v>1337000</c:v>
                </c:pt>
                <c:pt idx="8537">
                  <c:v>1338000</c:v>
                </c:pt>
                <c:pt idx="8538">
                  <c:v>1339000</c:v>
                </c:pt>
                <c:pt idx="8539">
                  <c:v>1340000</c:v>
                </c:pt>
                <c:pt idx="8540">
                  <c:v>1341000</c:v>
                </c:pt>
                <c:pt idx="8541">
                  <c:v>1342000</c:v>
                </c:pt>
                <c:pt idx="8542">
                  <c:v>1343000</c:v>
                </c:pt>
                <c:pt idx="8543">
                  <c:v>1344000</c:v>
                </c:pt>
                <c:pt idx="8544">
                  <c:v>1345000</c:v>
                </c:pt>
                <c:pt idx="8545">
                  <c:v>1346000</c:v>
                </c:pt>
                <c:pt idx="8546">
                  <c:v>1347000</c:v>
                </c:pt>
                <c:pt idx="8547">
                  <c:v>1348000</c:v>
                </c:pt>
                <c:pt idx="8548">
                  <c:v>1349000</c:v>
                </c:pt>
                <c:pt idx="8549">
                  <c:v>1350000</c:v>
                </c:pt>
                <c:pt idx="8550">
                  <c:v>1351000</c:v>
                </c:pt>
                <c:pt idx="8551">
                  <c:v>1352000</c:v>
                </c:pt>
                <c:pt idx="8552">
                  <c:v>1353000</c:v>
                </c:pt>
                <c:pt idx="8553">
                  <c:v>1354000</c:v>
                </c:pt>
                <c:pt idx="8554">
                  <c:v>1355000</c:v>
                </c:pt>
                <c:pt idx="8555">
                  <c:v>1356000</c:v>
                </c:pt>
                <c:pt idx="8556">
                  <c:v>1357000</c:v>
                </c:pt>
                <c:pt idx="8557">
                  <c:v>1358000</c:v>
                </c:pt>
                <c:pt idx="8558">
                  <c:v>1359000</c:v>
                </c:pt>
                <c:pt idx="8559">
                  <c:v>1360000</c:v>
                </c:pt>
                <c:pt idx="8560">
                  <c:v>1361000</c:v>
                </c:pt>
                <c:pt idx="8561">
                  <c:v>1362000</c:v>
                </c:pt>
                <c:pt idx="8562">
                  <c:v>1363000</c:v>
                </c:pt>
                <c:pt idx="8563">
                  <c:v>1364000</c:v>
                </c:pt>
                <c:pt idx="8564">
                  <c:v>1365000</c:v>
                </c:pt>
                <c:pt idx="8565">
                  <c:v>1366000</c:v>
                </c:pt>
                <c:pt idx="8566">
                  <c:v>1367000</c:v>
                </c:pt>
                <c:pt idx="8567">
                  <c:v>1368000</c:v>
                </c:pt>
                <c:pt idx="8568">
                  <c:v>1369000</c:v>
                </c:pt>
                <c:pt idx="8569">
                  <c:v>1370000</c:v>
                </c:pt>
                <c:pt idx="8570">
                  <c:v>1371000</c:v>
                </c:pt>
                <c:pt idx="8571">
                  <c:v>1372000</c:v>
                </c:pt>
                <c:pt idx="8572">
                  <c:v>1373000</c:v>
                </c:pt>
                <c:pt idx="8573">
                  <c:v>1374000</c:v>
                </c:pt>
                <c:pt idx="8574">
                  <c:v>1375000</c:v>
                </c:pt>
                <c:pt idx="8575">
                  <c:v>1376000</c:v>
                </c:pt>
                <c:pt idx="8576">
                  <c:v>1377000</c:v>
                </c:pt>
                <c:pt idx="8577">
                  <c:v>1378000</c:v>
                </c:pt>
                <c:pt idx="8578">
                  <c:v>1379000</c:v>
                </c:pt>
                <c:pt idx="8579">
                  <c:v>1380000</c:v>
                </c:pt>
                <c:pt idx="8580">
                  <c:v>1381000</c:v>
                </c:pt>
                <c:pt idx="8581">
                  <c:v>1382000</c:v>
                </c:pt>
                <c:pt idx="8582">
                  <c:v>1383000</c:v>
                </c:pt>
                <c:pt idx="8583">
                  <c:v>1384000</c:v>
                </c:pt>
                <c:pt idx="8584">
                  <c:v>1385000</c:v>
                </c:pt>
                <c:pt idx="8585">
                  <c:v>1386000</c:v>
                </c:pt>
                <c:pt idx="8586">
                  <c:v>1387000</c:v>
                </c:pt>
                <c:pt idx="8587">
                  <c:v>1388000</c:v>
                </c:pt>
                <c:pt idx="8588">
                  <c:v>1389000</c:v>
                </c:pt>
                <c:pt idx="8589">
                  <c:v>1390000</c:v>
                </c:pt>
                <c:pt idx="8590">
                  <c:v>1391000</c:v>
                </c:pt>
                <c:pt idx="8591">
                  <c:v>1392000</c:v>
                </c:pt>
                <c:pt idx="8592">
                  <c:v>1393000</c:v>
                </c:pt>
                <c:pt idx="8593">
                  <c:v>1394000</c:v>
                </c:pt>
                <c:pt idx="8594">
                  <c:v>1395000</c:v>
                </c:pt>
                <c:pt idx="8595">
                  <c:v>1396000</c:v>
                </c:pt>
                <c:pt idx="8596">
                  <c:v>1397000</c:v>
                </c:pt>
                <c:pt idx="8597">
                  <c:v>1398000</c:v>
                </c:pt>
                <c:pt idx="8598">
                  <c:v>1399000</c:v>
                </c:pt>
                <c:pt idx="8599">
                  <c:v>1400000</c:v>
                </c:pt>
              </c:numCache>
            </c:numRef>
          </c:xVal>
          <c:yVal>
            <c:numRef>
              <c:f>'Digital Filter'!$K$58:$K$8657</c:f>
              <c:numCache>
                <c:formatCode>General</c:formatCode>
                <c:ptCount val="8600"/>
                <c:pt idx="0">
                  <c:v>-1.666912046273048E-4</c:v>
                </c:pt>
                <c:pt idx="1">
                  <c:v>-6.6676741767044941E-4</c:v>
                </c:pt>
                <c:pt idx="2">
                  <c:v>-1.5002364367848896E-3</c:v>
                </c:pt>
                <c:pt idx="3">
                  <c:v>-2.6671112586659274E-3</c:v>
                </c:pt>
                <c:pt idx="4">
                  <c:v>-4.1674100798846031E-3</c:v>
                </c:pt>
                <c:pt idx="5">
                  <c:v>-6.0011562983025178E-3</c:v>
                </c:pt>
                <c:pt idx="6">
                  <c:v>-8.1683785145747739E-3</c:v>
                </c:pt>
                <c:pt idx="7">
                  <c:v>-1.0669110534244622E-2</c:v>
                </c:pt>
                <c:pt idx="8">
                  <c:v>-1.350339136995695E-2</c:v>
                </c:pt>
                <c:pt idx="9">
                  <c:v>-1.6671265244329072E-2</c:v>
                </c:pt>
                <c:pt idx="10">
                  <c:v>-2.0172781592954381E-2</c:v>
                </c:pt>
                <c:pt idx="11">
                  <c:v>-2.400799506787258E-2</c:v>
                </c:pt>
                <c:pt idx="12">
                  <c:v>-2.8176965541383447E-2</c:v>
                </c:pt>
                <c:pt idx="13">
                  <c:v>-3.2679758110184101E-2</c:v>
                </c:pt>
                <c:pt idx="14">
                  <c:v>-3.7516443100045954E-2</c:v>
                </c:pt>
                <c:pt idx="15">
                  <c:v>-4.2687096070523518E-2</c:v>
                </c:pt>
                <c:pt idx="16">
                  <c:v>-4.8191797820431627E-2</c:v>
                </c:pt>
                <c:pt idx="17">
                  <c:v>-5.4030634393349569E-2</c:v>
                </c:pt>
                <c:pt idx="18">
                  <c:v>-6.0203697083721398E-2</c:v>
                </c:pt>
                <c:pt idx="19">
                  <c:v>-6.6711082443250164E-2</c:v>
                </c:pt>
                <c:pt idx="20">
                  <c:v>-7.355289228757933E-2</c:v>
                </c:pt>
                <c:pt idx="21">
                  <c:v>-8.0729233703504003E-2</c:v>
                </c:pt>
                <c:pt idx="22">
                  <c:v>-8.8240219056436309E-2</c:v>
                </c:pt>
                <c:pt idx="23">
                  <c:v>-9.6085965998321698E-2</c:v>
                </c:pt>
                <c:pt idx="24">
                  <c:v>-0.10426659747580941</c:v>
                </c:pt>
                <c:pt idx="25">
                  <c:v>-0.11278224173901834</c:v>
                </c:pt>
                <c:pt idx="26">
                  <c:v>-0.12163303235043701</c:v>
                </c:pt>
                <c:pt idx="27">
                  <c:v>-0.13081910819434639</c:v>
                </c:pt>
                <c:pt idx="28">
                  <c:v>-0.14034061348665317</c:v>
                </c:pt>
                <c:pt idx="29">
                  <c:v>-0.15019769778495995</c:v>
                </c:pt>
                <c:pt idx="30">
                  <c:v>-0.16039051599914306</c:v>
                </c:pt>
                <c:pt idx="31">
                  <c:v>-0.17091922840228879</c:v>
                </c:pt>
                <c:pt idx="32">
                  <c:v>-0.18178400064196951</c:v>
                </c:pt>
                <c:pt idx="33">
                  <c:v>-0.19298500375205718</c:v>
                </c:pt>
                <c:pt idx="34">
                  <c:v>-0.20452241416464778</c:v>
                </c:pt>
                <c:pt idx="35">
                  <c:v>-0.21639641372271085</c:v>
                </c:pt>
                <c:pt idx="36">
                  <c:v>-0.22860718969285443</c:v>
                </c:pt>
                <c:pt idx="37">
                  <c:v>-0.24115493477871819</c:v>
                </c:pt>
                <c:pt idx="38">
                  <c:v>-0.25403984713456429</c:v>
                </c:pt>
                <c:pt idx="39">
                  <c:v>-0.26726213037938251</c:v>
                </c:pt>
                <c:pt idx="40">
                  <c:v>-0.28082199361145482</c:v>
                </c:pt>
                <c:pt idx="41">
                  <c:v>-0.29471965142313256</c:v>
                </c:pt>
                <c:pt idx="42">
                  <c:v>-0.30895532391620129</c:v>
                </c:pt>
                <c:pt idx="43">
                  <c:v>-0.3235292367176113</c:v>
                </c:pt>
                <c:pt idx="44">
                  <c:v>-0.3384416209955694</c:v>
                </c:pt>
                <c:pt idx="45">
                  <c:v>-0.35369271347610876</c:v>
                </c:pt>
                <c:pt idx="46">
                  <c:v>-0.36928275646003028</c:v>
                </c:pt>
                <c:pt idx="47">
                  <c:v>-0.38521199784030624</c:v>
                </c:pt>
                <c:pt idx="48">
                  <c:v>-0.40148069111986806</c:v>
                </c:pt>
                <c:pt idx="49">
                  <c:v>-0.41808909542989553</c:v>
                </c:pt>
                <c:pt idx="50">
                  <c:v>-0.43503747554836814</c:v>
                </c:pt>
                <c:pt idx="51">
                  <c:v>-0.4523261019193483</c:v>
                </c:pt>
                <c:pt idx="52">
                  <c:v>-0.46995525067231375</c:v>
                </c:pt>
                <c:pt idx="53">
                  <c:v>-0.48792520364231196</c:v>
                </c:pt>
                <c:pt idx="54">
                  <c:v>-0.50623624839023118</c:v>
                </c:pt>
                <c:pt idx="55">
                  <c:v>-0.52488867822376983</c:v>
                </c:pt>
                <c:pt idx="56">
                  <c:v>-0.54388279221869507</c:v>
                </c:pt>
                <c:pt idx="57">
                  <c:v>-0.56321889524068469</c:v>
                </c:pt>
                <c:pt idx="58">
                  <c:v>-0.58289729796742373</c:v>
                </c:pt>
                <c:pt idx="59">
                  <c:v>-0.60291831691139364</c:v>
                </c:pt>
                <c:pt idx="60">
                  <c:v>-0.62328227444302031</c:v>
                </c:pt>
                <c:pt idx="61">
                  <c:v>-0.6439894988142213</c:v>
                </c:pt>
                <c:pt idx="62">
                  <c:v>-0.66504032418253878</c:v>
                </c:pt>
                <c:pt idx="63">
                  <c:v>-0.68643509063571573</c:v>
                </c:pt>
                <c:pt idx="64">
                  <c:v>-0.70817414421672953</c:v>
                </c:pt>
                <c:pt idx="65">
                  <c:v>-0.73025783694926749</c:v>
                </c:pt>
                <c:pt idx="66">
                  <c:v>-0.75268652686381843</c:v>
                </c:pt>
                <c:pt idx="67">
                  <c:v>-0.77546057802418744</c:v>
                </c:pt>
                <c:pt idx="68">
                  <c:v>-0.79858036055441295</c:v>
                </c:pt>
                <c:pt idx="69">
                  <c:v>-0.82204625066635395</c:v>
                </c:pt>
                <c:pt idx="70">
                  <c:v>-0.84585863068766487</c:v>
                </c:pt>
                <c:pt idx="71">
                  <c:v>-0.87001788909037991</c:v>
                </c:pt>
                <c:pt idx="72">
                  <c:v>-0.89452442051985548</c:v>
                </c:pt>
                <c:pt idx="73">
                  <c:v>-0.91937862582442076</c:v>
                </c:pt>
                <c:pt idx="74">
                  <c:v>-0.94458091208541328</c:v>
                </c:pt>
                <c:pt idx="75">
                  <c:v>-0.9701316926478305</c:v>
                </c:pt>
                <c:pt idx="76">
                  <c:v>-0.99603138715148021</c:v>
                </c:pt>
                <c:pt idx="77">
                  <c:v>-1.0222804215626433</c:v>
                </c:pt>
                <c:pt idx="78">
                  <c:v>-1.0488792282063639</c:v>
                </c:pt>
                <c:pt idx="79">
                  <c:v>-1.0758282457992512</c:v>
                </c:pt>
                <c:pt idx="80">
                  <c:v>-1.1031279194827739</c:v>
                </c:pt>
                <c:pt idx="81">
                  <c:v>-1.1307787008572197</c:v>
                </c:pt>
                <c:pt idx="82">
                  <c:v>-1.1587810480162093</c:v>
                </c:pt>
                <c:pt idx="83">
                  <c:v>-1.1871354255817248</c:v>
                </c:pt>
                <c:pt idx="84">
                  <c:v>-1.2158423047397868</c:v>
                </c:pt>
                <c:pt idx="85">
                  <c:v>-1.2449021632766311</c:v>
                </c:pt>
                <c:pt idx="86">
                  <c:v>-1.2743154856156416</c:v>
                </c:pt>
                <c:pt idx="87">
                  <c:v>-1.3040827628546943</c:v>
                </c:pt>
                <c:pt idx="88">
                  <c:v>-1.3342044928042522</c:v>
                </c:pt>
                <c:pt idx="89">
                  <c:v>-1.3646811800260383</c:v>
                </c:pt>
                <c:pt idx="90">
                  <c:v>-1.3955133358721956</c:v>
                </c:pt>
                <c:pt idx="91">
                  <c:v>-1.4267014785253633</c:v>
                </c:pt>
                <c:pt idx="92">
                  <c:v>-1.4582461330390926</c:v>
                </c:pt>
                <c:pt idx="93">
                  <c:v>-1.4901478313791277</c:v>
                </c:pt>
                <c:pt idx="94">
                  <c:v>-1.5224071124651841</c:v>
                </c:pt>
                <c:pt idx="95">
                  <c:v>-1.5550245222134542</c:v>
                </c:pt>
                <c:pt idx="96">
                  <c:v>-1.5880006135797662</c:v>
                </c:pt>
                <c:pt idx="97">
                  <c:v>-1.6213359466035024</c:v>
                </c:pt>
                <c:pt idx="98">
                  <c:v>-1.6550310884519948</c:v>
                </c:pt>
                <c:pt idx="99">
                  <c:v>-1.6890866134658244</c:v>
                </c:pt>
                <c:pt idx="100">
                  <c:v>-1.7235031032046968</c:v>
                </c:pt>
                <c:pt idx="101">
                  <c:v>-1.7582811464941004</c:v>
                </c:pt>
                <c:pt idx="102">
                  <c:v>-1.7934213394725753</c:v>
                </c:pt>
                <c:pt idx="103">
                  <c:v>-1.8289242856398091</c:v>
                </c:pt>
                <c:pt idx="104">
                  <c:v>-1.8647905959055098</c:v>
                </c:pt>
                <c:pt idx="105">
                  <c:v>-1.9010208886387627</c:v>
                </c:pt>
                <c:pt idx="106">
                  <c:v>-1.9376157897184743</c:v>
                </c:pt>
                <c:pt idx="107">
                  <c:v>-1.9745759325843448</c:v>
                </c:pt>
                <c:pt idx="108">
                  <c:v>-2.011901958288778</c:v>
                </c:pt>
                <c:pt idx="109">
                  <c:v>-2.0495945155493622</c:v>
                </c:pt>
                <c:pt idx="110">
                  <c:v>-2.0876542608023758</c:v>
                </c:pt>
                <c:pt idx="111">
                  <c:v>-2.1260818582569421</c:v>
                </c:pt>
                <c:pt idx="112">
                  <c:v>-2.164877979950071</c:v>
                </c:pt>
                <c:pt idx="113">
                  <c:v>-2.2040433058024154</c:v>
                </c:pt>
                <c:pt idx="114">
                  <c:v>-2.2435785236750765</c:v>
                </c:pt>
                <c:pt idx="115">
                  <c:v>-2.2834843294269849</c:v>
                </c:pt>
                <c:pt idx="116">
                  <c:v>-2.3237614269733964</c:v>
                </c:pt>
                <c:pt idx="117">
                  <c:v>-2.3644105283450161</c:v>
                </c:pt>
                <c:pt idx="118">
                  <c:v>-2.4054323537482136</c:v>
                </c:pt>
                <c:pt idx="119">
                  <c:v>-2.4468276316259967</c:v>
                </c:pt>
                <c:pt idx="120">
                  <c:v>-2.4885970987199748</c:v>
                </c:pt>
                <c:pt idx="121">
                  <c:v>-2.5307415001330908</c:v>
                </c:pt>
                <c:pt idx="122">
                  <c:v>-2.5732615893934878</c:v>
                </c:pt>
                <c:pt idx="123">
                  <c:v>-2.616158128519237</c:v>
                </c:pt>
                <c:pt idx="124">
                  <c:v>-2.6594318880838639</c:v>
                </c:pt>
                <c:pt idx="125">
                  <c:v>-2.7030836472831221</c:v>
                </c:pt>
                <c:pt idx="126">
                  <c:v>-2.7471141940025481</c:v>
                </c:pt>
                <c:pt idx="127">
                  <c:v>-2.7915243248860788</c:v>
                </c:pt>
                <c:pt idx="128">
                  <c:v>-2.836314845405687</c:v>
                </c:pt>
                <c:pt idx="129">
                  <c:v>-2.8814865699319707</c:v>
                </c:pt>
                <c:pt idx="130">
                  <c:v>-2.9270403218059853</c:v>
                </c:pt>
                <c:pt idx="131">
                  <c:v>-2.9729769334118155</c:v>
                </c:pt>
                <c:pt idx="132">
                  <c:v>-3.0192972462504968</c:v>
                </c:pt>
                <c:pt idx="133">
                  <c:v>-3.0660021110149183</c:v>
                </c:pt>
                <c:pt idx="134">
                  <c:v>-3.1130923876657777</c:v>
                </c:pt>
                <c:pt idx="135">
                  <c:v>-3.1605689455087123</c:v>
                </c:pt>
                <c:pt idx="136">
                  <c:v>-3.2084326632725713</c:v>
                </c:pt>
                <c:pt idx="137">
                  <c:v>-3.2566844291888679</c:v>
                </c:pt>
                <c:pt idx="138">
                  <c:v>-3.3053251410722395</c:v>
                </c:pt>
                <c:pt idx="139">
                  <c:v>-3.3543557064023761</c:v>
                </c:pt>
                <c:pt idx="140">
                  <c:v>-3.403777042406805</c:v>
                </c:pt>
                <c:pt idx="141">
                  <c:v>-3.4535900761452423</c:v>
                </c:pt>
                <c:pt idx="142">
                  <c:v>-3.5037957445949557</c:v>
                </c:pt>
                <c:pt idx="143">
                  <c:v>-3.5543949947374012</c:v>
                </c:pt>
                <c:pt idx="144">
                  <c:v>-3.6053887836463971</c:v>
                </c:pt>
                <c:pt idx="145">
                  <c:v>-3.656778078577104</c:v>
                </c:pt>
                <c:pt idx="146">
                  <c:v>-3.7085638570568937</c:v>
                </c:pt>
                <c:pt idx="147">
                  <c:v>-3.7607471069771163</c:v>
                </c:pt>
                <c:pt idx="148">
                  <c:v>-3.8133288266864658</c:v>
                </c:pt>
                <c:pt idx="149">
                  <c:v>-3.8663100250856139</c:v>
                </c:pt>
                <c:pt idx="150">
                  <c:v>-3.9196917217233196</c:v>
                </c:pt>
                <c:pt idx="151">
                  <c:v>-3.9734749468939738</c:v>
                </c:pt>
                <c:pt idx="152">
                  <c:v>-4.0276607417364367</c:v>
                </c:pt>
                <c:pt idx="153">
                  <c:v>-4.0822501583346193</c:v>
                </c:pt>
                <c:pt idx="154">
                  <c:v>-4.1372442598192869</c:v>
                </c:pt>
                <c:pt idx="155">
                  <c:v>-4.1926441204715976</c:v>
                </c:pt>
                <c:pt idx="156">
                  <c:v>-4.2484508258280149</c:v>
                </c:pt>
                <c:pt idx="157">
                  <c:v>-4.3046654727869234</c:v>
                </c:pt>
                <c:pt idx="158">
                  <c:v>-4.3612891697167253</c:v>
                </c:pt>
                <c:pt idx="159">
                  <c:v>-4.4183230365656705</c:v>
                </c:pt>
                <c:pt idx="160">
                  <c:v>-4.4757682049732868</c:v>
                </c:pt>
                <c:pt idx="161">
                  <c:v>-4.5336258183833946</c:v>
                </c:pt>
                <c:pt idx="162">
                  <c:v>-4.5918970321589985</c:v>
                </c:pt>
                <c:pt idx="163">
                  <c:v>-4.6505830136987951</c:v>
                </c:pt>
                <c:pt idx="164">
                  <c:v>-4.7096849425554375</c:v>
                </c:pt>
                <c:pt idx="165">
                  <c:v>-4.7692040105556011</c:v>
                </c:pt>
                <c:pt idx="166">
                  <c:v>-4.8291414219219782</c:v>
                </c:pt>
                <c:pt idx="167">
                  <c:v>-4.8894983933969129</c:v>
                </c:pt>
                <c:pt idx="168">
                  <c:v>-4.950276154368086</c:v>
                </c:pt>
                <c:pt idx="169">
                  <c:v>-5.0114759469960655</c:v>
                </c:pt>
                <c:pt idx="170">
                  <c:v>-5.073099026343808</c:v>
                </c:pt>
                <c:pt idx="171">
                  <c:v>-5.1351466605080409</c:v>
                </c:pt>
                <c:pt idx="172">
                  <c:v>-5.1976201307528722</c:v>
                </c:pt>
                <c:pt idx="173">
                  <c:v>-5.2605207316451894</c:v>
                </c:pt>
                <c:pt idx="174">
                  <c:v>-5.3238497711924468</c:v>
                </c:pt>
                <c:pt idx="175">
                  <c:v>-5.3876085709821986</c:v>
                </c:pt>
                <c:pt idx="176">
                  <c:v>-5.4517984663240764</c:v>
                </c:pt>
                <c:pt idx="177">
                  <c:v>-5.5164208063939366</c:v>
                </c:pt>
                <c:pt idx="178">
                  <c:v>-5.5814769543800891</c:v>
                </c:pt>
                <c:pt idx="179">
                  <c:v>-5.6469682876319585</c:v>
                </c:pt>
                <c:pt idx="180">
                  <c:v>-5.7128961978108741</c:v>
                </c:pt>
                <c:pt idx="181">
                  <c:v>-5.7792620910434609</c:v>
                </c:pt>
                <c:pt idx="182">
                  <c:v>-5.8460673880772518</c:v>
                </c:pt>
                <c:pt idx="183">
                  <c:v>-5.9133135244386947</c:v>
                </c:pt>
                <c:pt idx="184">
                  <c:v>-5.9810019505938685</c:v>
                </c:pt>
                <c:pt idx="185">
                  <c:v>-6.0491341321114316</c:v>
                </c:pt>
                <c:pt idx="186">
                  <c:v>-6.1177115498284849</c:v>
                </c:pt>
                <c:pt idx="187">
                  <c:v>-6.1867357000186907</c:v>
                </c:pt>
                <c:pt idx="188">
                  <c:v>-6.2562080945633607</c:v>
                </c:pt>
                <c:pt idx="189">
                  <c:v>-6.3261302611250763</c:v>
                </c:pt>
                <c:pt idx="190">
                  <c:v>-6.3965037433241854</c:v>
                </c:pt>
                <c:pt idx="191">
                  <c:v>-6.4673301009179953</c:v>
                </c:pt>
                <c:pt idx="192">
                  <c:v>-6.5386109099830714</c:v>
                </c:pt>
                <c:pt idx="193">
                  <c:v>-6.6103477631000658</c:v>
                </c:pt>
                <c:pt idx="194">
                  <c:v>-6.6825422695420622</c:v>
                </c:pt>
                <c:pt idx="195">
                  <c:v>-6.7551960554653228</c:v>
                </c:pt>
                <c:pt idx="196">
                  <c:v>-6.8283107641037564</c:v>
                </c:pt>
                <c:pt idx="197">
                  <c:v>-6.9018880559660989</c:v>
                </c:pt>
                <c:pt idx="198">
                  <c:v>-6.9759296090363918</c:v>
                </c:pt>
                <c:pt idx="199">
                  <c:v>-7.0504371189779649</c:v>
                </c:pt>
                <c:pt idx="200">
                  <c:v>-7.1254122993404465</c:v>
                </c:pt>
                <c:pt idx="201">
                  <c:v>-7.2008568817702834</c:v>
                </c:pt>
                <c:pt idx="202">
                  <c:v>-7.2767726162248545</c:v>
                </c:pt>
                <c:pt idx="203">
                  <c:v>-7.3531612711898902</c:v>
                </c:pt>
                <c:pt idx="204">
                  <c:v>-7.4300246339007314</c:v>
                </c:pt>
                <c:pt idx="205">
                  <c:v>-7.5073645105670295</c:v>
                </c:pt>
                <c:pt idx="206">
                  <c:v>-7.5851827266012819</c:v>
                </c:pt>
                <c:pt idx="207">
                  <c:v>-7.6634811268512726</c:v>
                </c:pt>
                <c:pt idx="208">
                  <c:v>-7.7422615758363245</c:v>
                </c:pt>
                <c:pt idx="209">
                  <c:v>-7.8215259579873582</c:v>
                </c:pt>
                <c:pt idx="210">
                  <c:v>-7.9012761778913951</c:v>
                </c:pt>
                <c:pt idx="211">
                  <c:v>-7.9815141605397848</c:v>
                </c:pt>
                <c:pt idx="212">
                  <c:v>-8.062241851580767</c:v>
                </c:pt>
                <c:pt idx="213">
                  <c:v>-8.1434612175765384</c:v>
                </c:pt>
                <c:pt idx="214">
                  <c:v>-8.2251742462643858</c:v>
                </c:pt>
                <c:pt idx="215">
                  <c:v>-8.3073829468224734</c:v>
                </c:pt>
                <c:pt idx="216">
                  <c:v>-8.3900893501401903</c:v>
                </c:pt>
                <c:pt idx="217">
                  <c:v>-8.4732955090929565</c:v>
                </c:pt>
                <c:pt idx="218">
                  <c:v>-8.5570034988221195</c:v>
                </c:pt>
                <c:pt idx="219">
                  <c:v>-8.6412154170193993</c:v>
                </c:pt>
                <c:pt idx="220">
                  <c:v>-8.7259333842163969</c:v>
                </c:pt>
                <c:pt idx="221">
                  <c:v>-8.8111595440791515</c:v>
                </c:pt>
                <c:pt idx="222">
                  <c:v>-8.8968960637078265</c:v>
                </c:pt>
                <c:pt idx="223">
                  <c:v>-8.9831451339417061</c:v>
                </c:pt>
                <c:pt idx="224">
                  <c:v>-9.0699089696694983</c:v>
                </c:pt>
                <c:pt idx="225">
                  <c:v>-9.1571898101451445</c:v>
                </c:pt>
                <c:pt idx="226">
                  <c:v>-9.244989919309317</c:v>
                </c:pt>
                <c:pt idx="227">
                  <c:v>-9.3333115861164462</c:v>
                </c:pt>
                <c:pt idx="228">
                  <c:v>-9.4221571248678391</c:v>
                </c:pt>
                <c:pt idx="229">
                  <c:v>-9.5115288755504395</c:v>
                </c:pt>
                <c:pt idx="230">
                  <c:v>-9.6014292041821374</c:v>
                </c:pt>
                <c:pt idx="231">
                  <c:v>-9.6918605031627383</c:v>
                </c:pt>
                <c:pt idx="232">
                  <c:v>-9.7828251916318916</c:v>
                </c:pt>
                <c:pt idx="233">
                  <c:v>-9.874325715833006</c:v>
                </c:pt>
                <c:pt idx="234">
                  <c:v>-9.9663645494841795</c:v>
                </c:pt>
                <c:pt idx="235">
                  <c:v>-10.058944194155607</c:v>
                </c:pt>
                <c:pt idx="236">
                  <c:v>-10.152067179654253</c:v>
                </c:pt>
                <c:pt idx="237">
                  <c:v>-10.24573606441535</c:v>
                </c:pt>
                <c:pt idx="238">
                  <c:v>-10.339953435901233</c:v>
                </c:pt>
                <c:pt idx="239">
                  <c:v>-10.434721911007596</c:v>
                </c:pt>
                <c:pt idx="240">
                  <c:v>-10.530044136477345</c:v>
                </c:pt>
                <c:pt idx="241">
                  <c:v>-10.625922789322191</c:v>
                </c:pt>
                <c:pt idx="242">
                  <c:v>-10.72236057725206</c:v>
                </c:pt>
                <c:pt idx="243">
                  <c:v>-10.819360239112722</c:v>
                </c:pt>
                <c:pt idx="244">
                  <c:v>-10.916924545331678</c:v>
                </c:pt>
                <c:pt idx="245">
                  <c:v>-11.015056298372464</c:v>
                </c:pt>
                <c:pt idx="246">
                  <c:v>-11.113758333197808</c:v>
                </c:pt>
                <c:pt idx="247">
                  <c:v>-11.213033517741239</c:v>
                </c:pt>
                <c:pt idx="248">
                  <c:v>-11.312884753388328</c:v>
                </c:pt>
                <c:pt idx="249">
                  <c:v>-11.413314975466724</c:v>
                </c:pt>
                <c:pt idx="250">
                  <c:v>-11.514327153746011</c:v>
                </c:pt>
                <c:pt idx="251">
                  <c:v>-11.615924292947014</c:v>
                </c:pt>
                <c:pt idx="252">
                  <c:v>-11.718109433261478</c:v>
                </c:pt>
                <c:pt idx="253">
                  <c:v>-11.820885650881356</c:v>
                </c:pt>
                <c:pt idx="254">
                  <c:v>-11.924256058539042</c:v>
                </c:pt>
                <c:pt idx="255">
                  <c:v>-12.028223806057916</c:v>
                </c:pt>
                <c:pt idx="256">
                  <c:v>-12.132792080914165</c:v>
                </c:pt>
                <c:pt idx="257">
                  <c:v>-12.23796410880939</c:v>
                </c:pt>
                <c:pt idx="258">
                  <c:v>-12.343743154255121</c:v>
                </c:pt>
                <c:pt idx="259">
                  <c:v>-12.450132521168722</c:v>
                </c:pt>
                <c:pt idx="260">
                  <c:v>-12.557135553481389</c:v>
                </c:pt>
                <c:pt idx="261">
                  <c:v>-12.664755635758722</c:v>
                </c:pt>
                <c:pt idx="262">
                  <c:v>-12.772996193833597</c:v>
                </c:pt>
                <c:pt idx="263">
                  <c:v>-12.881860695452223</c:v>
                </c:pt>
                <c:pt idx="264">
                  <c:v>-12.991352650933299</c:v>
                </c:pt>
                <c:pt idx="265">
                  <c:v>-13.101475613840794</c:v>
                </c:pt>
                <c:pt idx="266">
                  <c:v>-13.212233181670767</c:v>
                </c:pt>
                <c:pt idx="267">
                  <c:v>-13.323628996552365</c:v>
                </c:pt>
                <c:pt idx="268">
                  <c:v>-13.435666745963422</c:v>
                </c:pt>
                <c:pt idx="269">
                  <c:v>-13.548350163461226</c:v>
                </c:pt>
                <c:pt idx="270">
                  <c:v>-13.661683029428453</c:v>
                </c:pt>
                <c:pt idx="271">
                  <c:v>-13.775669171835247</c:v>
                </c:pt>
                <c:pt idx="272">
                  <c:v>-13.890312467017079</c:v>
                </c:pt>
                <c:pt idx="273">
                  <c:v>-14.005616840469466</c:v>
                </c:pt>
                <c:pt idx="274">
                  <c:v>-14.121586267659778</c:v>
                </c:pt>
                <c:pt idx="275">
                  <c:v>-14.238224774856349</c:v>
                </c:pt>
                <c:pt idx="276">
                  <c:v>-14.355536439975721</c:v>
                </c:pt>
                <c:pt idx="277">
                  <c:v>-14.473525393448147</c:v>
                </c:pt>
                <c:pt idx="278">
                  <c:v>-14.592195819102145</c:v>
                </c:pt>
                <c:pt idx="279">
                  <c:v>-14.711551955068439</c:v>
                </c:pt>
                <c:pt idx="280">
                  <c:v>-14.831598094703741</c:v>
                </c:pt>
                <c:pt idx="281">
                  <c:v>-14.952338587535019</c:v>
                </c:pt>
                <c:pt idx="282">
                  <c:v>-15.07377784022497</c:v>
                </c:pt>
                <c:pt idx="283">
                  <c:v>-15.195920317558807</c:v>
                </c:pt>
                <c:pt idx="284">
                  <c:v>-15.318770543453438</c:v>
                </c:pt>
                <c:pt idx="285">
                  <c:v>-15.442333101989359</c:v>
                </c:pt>
                <c:pt idx="286">
                  <c:v>-15.566612638465834</c:v>
                </c:pt>
                <c:pt idx="287">
                  <c:v>-15.691613860480391</c:v>
                </c:pt>
                <c:pt idx="288">
                  <c:v>-15.817341539032814</c:v>
                </c:pt>
                <c:pt idx="289">
                  <c:v>-15.943800509654737</c:v>
                </c:pt>
                <c:pt idx="290">
                  <c:v>-16.070995673565179</c:v>
                </c:pt>
                <c:pt idx="291">
                  <c:v>-16.198931998853009</c:v>
                </c:pt>
                <c:pt idx="292">
                  <c:v>-16.327614521687298</c:v>
                </c:pt>
                <c:pt idx="293">
                  <c:v>-16.45704834755567</c:v>
                </c:pt>
                <c:pt idx="294">
                  <c:v>-16.587238652532221</c:v>
                </c:pt>
                <c:pt idx="295">
                  <c:v>-16.71819068457517</c:v>
                </c:pt>
                <c:pt idx="296">
                  <c:v>-16.849909764855958</c:v>
                </c:pt>
                <c:pt idx="297">
                  <c:v>-16.98240128911976</c:v>
                </c:pt>
                <c:pt idx="298">
                  <c:v>-17.115670729078762</c:v>
                </c:pt>
                <c:pt idx="299">
                  <c:v>-17.249723633839658</c:v>
                </c:pt>
                <c:pt idx="300">
                  <c:v>-17.384565631365266</c:v>
                </c:pt>
                <c:pt idx="301">
                  <c:v>-17.520202429972414</c:v>
                </c:pt>
                <c:pt idx="302">
                  <c:v>-17.656639819866232</c:v>
                </c:pt>
                <c:pt idx="303">
                  <c:v>-17.793883674712969</c:v>
                </c:pt>
                <c:pt idx="304">
                  <c:v>-17.931939953251074</c:v>
                </c:pt>
                <c:pt idx="305">
                  <c:v>-18.070814700943465</c:v>
                </c:pt>
                <c:pt idx="306">
                  <c:v>-18.21051405167054</c:v>
                </c:pt>
                <c:pt idx="307">
                  <c:v>-18.35104422946652</c:v>
                </c:pt>
                <c:pt idx="308">
                  <c:v>-18.492411550299607</c:v>
                </c:pt>
                <c:pt idx="309">
                  <c:v>-18.634622423897621</c:v>
                </c:pt>
                <c:pt idx="310">
                  <c:v>-18.777683355620553</c:v>
                </c:pt>
                <c:pt idx="311">
                  <c:v>-18.92160094838162</c:v>
                </c:pt>
                <c:pt idx="312">
                  <c:v>-19.066381904617963</c:v>
                </c:pt>
                <c:pt idx="313">
                  <c:v>-19.212033028313076</c:v>
                </c:pt>
                <c:pt idx="314">
                  <c:v>-19.358561227072183</c:v>
                </c:pt>
                <c:pt idx="315">
                  <c:v>-19.50597351425235</c:v>
                </c:pt>
                <c:pt idx="316">
                  <c:v>-19.654277011149283</c:v>
                </c:pt>
                <c:pt idx="317">
                  <c:v>-19.803478949242908</c:v>
                </c:pt>
                <c:pt idx="318">
                  <c:v>-19.953586672502478</c:v>
                </c:pt>
                <c:pt idx="319">
                  <c:v>-20.104607639754818</c:v>
                </c:pt>
                <c:pt idx="320">
                  <c:v>-20.256549427116308</c:v>
                </c:pt>
                <c:pt idx="321">
                  <c:v>-20.409419730491877</c:v>
                </c:pt>
                <c:pt idx="322">
                  <c:v>-20.56322636814242</c:v>
                </c:pt>
                <c:pt idx="323">
                  <c:v>-20.717977283323393</c:v>
                </c:pt>
                <c:pt idx="324">
                  <c:v>-20.873680546996859</c:v>
                </c:pt>
                <c:pt idx="325">
                  <c:v>-21.030344360619413</c:v>
                </c:pt>
                <c:pt idx="326">
                  <c:v>-21.187977059008706</c:v>
                </c:pt>
                <c:pt idx="327">
                  <c:v>-21.346587113291413</c:v>
                </c:pt>
                <c:pt idx="328">
                  <c:v>-21.506183133934989</c:v>
                </c:pt>
                <c:pt idx="329">
                  <c:v>-21.666773873866568</c:v>
                </c:pt>
                <c:pt idx="330">
                  <c:v>-21.828368231682095</c:v>
                </c:pt>
                <c:pt idx="331">
                  <c:v>-21.990975254948509</c:v>
                </c:pt>
                <c:pt idx="332">
                  <c:v>-22.154604143602516</c:v>
                </c:pt>
                <c:pt idx="333">
                  <c:v>-22.319264253449639</c:v>
                </c:pt>
                <c:pt idx="334">
                  <c:v>-22.484965099766441</c:v>
                </c:pt>
                <c:pt idx="335">
                  <c:v>-22.65171636101071</c:v>
                </c:pt>
                <c:pt idx="336">
                  <c:v>-22.819527882642493</c:v>
                </c:pt>
                <c:pt idx="337">
                  <c:v>-22.988409681060702</c:v>
                </c:pt>
                <c:pt idx="338">
                  <c:v>-23.158371947659514</c:v>
                </c:pt>
                <c:pt idx="339">
                  <c:v>-23.329425053008571</c:v>
                </c:pt>
                <c:pt idx="340">
                  <c:v>-23.501579551162266</c:v>
                </c:pt>
                <c:pt idx="341">
                  <c:v>-23.674846184102392</c:v>
                </c:pt>
                <c:pt idx="342">
                  <c:v>-23.84923588631969</c:v>
                </c:pt>
                <c:pt idx="343">
                  <c:v>-24.024759789539356</c:v>
                </c:pt>
                <c:pt idx="344">
                  <c:v>-24.201429227595838</c:v>
                </c:pt>
                <c:pt idx="345">
                  <c:v>-24.379255741463275</c:v>
                </c:pt>
                <c:pt idx="346">
                  <c:v>-24.558251084447193</c:v>
                </c:pt>
                <c:pt idx="347">
                  <c:v>-24.73842722754387</c:v>
                </c:pt>
                <c:pt idx="348">
                  <c:v>-24.919796364974193</c:v>
                </c:pt>
                <c:pt idx="349">
                  <c:v>-25.10237091989864</c:v>
                </c:pt>
                <c:pt idx="350">
                  <c:v>-25.286163550321156</c:v>
                </c:pt>
                <c:pt idx="351">
                  <c:v>-25.471187155188733</c:v>
                </c:pt>
                <c:pt idx="352">
                  <c:v>-25.657454880695735</c:v>
                </c:pt>
                <c:pt idx="353">
                  <c:v>-25.844980126800476</c:v>
                </c:pt>
                <c:pt idx="354">
                  <c:v>-26.033776553963058</c:v>
                </c:pt>
                <c:pt idx="355">
                  <c:v>-26.223858090113957</c:v>
                </c:pt>
                <c:pt idx="356">
                  <c:v>-26.415238937862895</c:v>
                </c:pt>
                <c:pt idx="357">
                  <c:v>-26.607933581957663</c:v>
                </c:pt>
                <c:pt idx="358">
                  <c:v>-26.801956797004379</c:v>
                </c:pt>
                <c:pt idx="359">
                  <c:v>-26.997323655459603</c:v>
                </c:pt>
                <c:pt idx="360">
                  <c:v>-27.194049535906814</c:v>
                </c:pt>
                <c:pt idx="361">
                  <c:v>-27.392150131628576</c:v>
                </c:pt>
                <c:pt idx="362">
                  <c:v>-27.591641459488692</c:v>
                </c:pt>
                <c:pt idx="363">
                  <c:v>-27.792539869136839</c:v>
                </c:pt>
                <c:pt idx="364">
                  <c:v>-27.994862052550765</c:v>
                </c:pt>
                <c:pt idx="365">
                  <c:v>-28.198625053931007</c:v>
                </c:pt>
                <c:pt idx="366">
                  <c:v>-28.403846279963933</c:v>
                </c:pt>
                <c:pt idx="367">
                  <c:v>-28.610543510470468</c:v>
                </c:pt>
                <c:pt idx="368">
                  <c:v>-28.818734909457262</c:v>
                </c:pt>
                <c:pt idx="369">
                  <c:v>-29.028439036590026</c:v>
                </c:pt>
                <c:pt idx="370">
                  <c:v>-29.23967485910811</c:v>
                </c:pt>
                <c:pt idx="371">
                  <c:v>-29.452461764201296</c:v>
                </c:pt>
                <c:pt idx="372">
                  <c:v>-29.66681957187096</c:v>
                </c:pt>
                <c:pt idx="373">
                  <c:v>-29.88276854829849</c:v>
                </c:pt>
                <c:pt idx="374">
                  <c:v>-30.100329419745776</c:v>
                </c:pt>
                <c:pt idx="375">
                  <c:v>-30.319523387013586</c:v>
                </c:pt>
                <c:pt idx="376">
                  <c:v>-30.540372140485552</c:v>
                </c:pt>
                <c:pt idx="377">
                  <c:v>-30.762897875785992</c:v>
                </c:pt>
                <c:pt idx="378">
                  <c:v>-30.987123310083774</c:v>
                </c:pt>
                <c:pt idx="379">
                  <c:v>-31.213071699073105</c:v>
                </c:pt>
                <c:pt idx="380">
                  <c:v>-31.440766854667274</c:v>
                </c:pt>
                <c:pt idx="381">
                  <c:v>-31.670233163441075</c:v>
                </c:pt>
                <c:pt idx="382">
                  <c:v>-31.901495605861065</c:v>
                </c:pt>
                <c:pt idx="383">
                  <c:v>-32.134579776345092</c:v>
                </c:pt>
                <c:pt idx="384">
                  <c:v>-32.369511904194461</c:v>
                </c:pt>
                <c:pt idx="385">
                  <c:v>-32.606318875445837</c:v>
                </c:pt>
                <c:pt idx="386">
                  <c:v>-32.845028255692256</c:v>
                </c:pt>
                <c:pt idx="387">
                  <c:v>-33.085668313925545</c:v>
                </c:pt>
                <c:pt idx="388">
                  <c:v>-33.328268047457058</c:v>
                </c:pt>
                <c:pt idx="389">
                  <c:v>-33.572857207975439</c:v>
                </c:pt>
                <c:pt idx="390">
                  <c:v>-33.81946632880635</c:v>
                </c:pt>
                <c:pt idx="391">
                  <c:v>-34.068126753440751</c:v>
                </c:pt>
                <c:pt idx="392">
                  <c:v>-34.318870665405342</c:v>
                </c:pt>
                <c:pt idx="393">
                  <c:v>-34.571731119552375</c:v>
                </c:pt>
                <c:pt idx="394">
                  <c:v>-34.826742074850465</c:v>
                </c:pt>
                <c:pt idx="395">
                  <c:v>-35.083938428766423</c:v>
                </c:pt>
                <c:pt idx="396">
                  <c:v>-35.343356053332037</c:v>
                </c:pt>
                <c:pt idx="397">
                  <c:v>-35.605031832996389</c:v>
                </c:pt>
                <c:pt idx="398">
                  <c:v>-35.869003704373739</c:v>
                </c:pt>
                <c:pt idx="399">
                  <c:v>-36.135310698002343</c:v>
                </c:pt>
                <c:pt idx="400">
                  <c:v>-36.403992982239068</c:v>
                </c:pt>
                <c:pt idx="401">
                  <c:v>-36.675091909424687</c:v>
                </c:pt>
                <c:pt idx="402">
                  <c:v>-36.948650064463166</c:v>
                </c:pt>
                <c:pt idx="403">
                  <c:v>-37.224711315970602</c:v>
                </c:pt>
                <c:pt idx="404">
                  <c:v>-37.503320870159982</c:v>
                </c:pt>
                <c:pt idx="405">
                  <c:v>-37.784525327641894</c:v>
                </c:pt>
                <c:pt idx="406">
                  <c:v>-38.06837274333526</c:v>
                </c:pt>
                <c:pt idx="407">
                  <c:v>-38.354912689696135</c:v>
                </c:pt>
                <c:pt idx="408">
                  <c:v>-38.644196323491528</c:v>
                </c:pt>
                <c:pt idx="409">
                  <c:v>-38.936276456361441</c:v>
                </c:pt>
                <c:pt idx="410">
                  <c:v>-39.231207629433953</c:v>
                </c:pt>
                <c:pt idx="411">
                  <c:v>-39.529046192277661</c:v>
                </c:pt>
                <c:pt idx="412">
                  <c:v>-39.829850386504127</c:v>
                </c:pt>
                <c:pt idx="413">
                  <c:v>-40.133680434354474</c:v>
                </c:pt>
                <c:pt idx="414">
                  <c:v>-40.440598632635471</c:v>
                </c:pt>
                <c:pt idx="415">
                  <c:v>-40.750669452404438</c:v>
                </c:pt>
                <c:pt idx="416">
                  <c:v>-41.063959644831968</c:v>
                </c:pt>
                <c:pt idx="417">
                  <c:v>-41.380538353716823</c:v>
                </c:pt>
                <c:pt idx="418">
                  <c:v>-41.700477235163945</c:v>
                </c:pt>
                <c:pt idx="419">
                  <c:v>-42.023850584989333</c:v>
                </c:pt>
                <c:pt idx="420">
                  <c:v>-42.350735474462446</c:v>
                </c:pt>
                <c:pt idx="421">
                  <c:v>-42.681211895060144</c:v>
                </c:pt>
                <c:pt idx="422">
                  <c:v>-43.015362912966921</c:v>
                </c:pt>
                <c:pt idx="423">
                  <c:v>-43.353274834129529</c:v>
                </c:pt>
                <c:pt idx="424">
                  <c:v>-43.695037380753014</c:v>
                </c:pt>
                <c:pt idx="425">
                  <c:v>-44.040743880216056</c:v>
                </c:pt>
                <c:pt idx="426">
                  <c:v>-44.390491467480658</c:v>
                </c:pt>
                <c:pt idx="427">
                  <c:v>-44.744381302184522</c:v>
                </c:pt>
                <c:pt idx="428">
                  <c:v>-45.10251880172703</c:v>
                </c:pt>
                <c:pt idx="429">
                  <c:v>-45.465013891803466</c:v>
                </c:pt>
                <c:pt idx="430">
                  <c:v>-45.83198127599541</c:v>
                </c:pt>
                <c:pt idx="431">
                  <c:v>-46.203540726205844</c:v>
                </c:pt>
                <c:pt idx="432">
                  <c:v>-46.579817395927982</c:v>
                </c:pt>
                <c:pt idx="433">
                  <c:v>-46.96094215855959</c:v>
                </c:pt>
                <c:pt idx="434">
                  <c:v>-47.347051973238308</c:v>
                </c:pt>
                <c:pt idx="435">
                  <c:v>-47.738290280960747</c:v>
                </c:pt>
                <c:pt idx="436">
                  <c:v>-48.134807434078553</c:v>
                </c:pt>
                <c:pt idx="437">
                  <c:v>-48.536761162652525</c:v>
                </c:pt>
                <c:pt idx="438">
                  <c:v>-48.944317081568862</c:v>
                </c:pt>
                <c:pt idx="439">
                  <c:v>-49.357649242824522</c:v>
                </c:pt>
                <c:pt idx="440">
                  <c:v>-49.776940737961922</c:v>
                </c:pt>
                <c:pt idx="441">
                  <c:v>-50.202384356282678</c:v>
                </c:pt>
                <c:pt idx="442">
                  <c:v>-50.634183305240242</c:v>
                </c:pt>
                <c:pt idx="443">
                  <c:v>-51.072552000284475</c:v>
                </c:pt>
                <c:pt idx="444">
                  <c:v>-51.517716932455421</c:v>
                </c:pt>
                <c:pt idx="445">
                  <c:v>-51.969917623219935</c:v>
                </c:pt>
                <c:pt idx="446">
                  <c:v>-52.429407677432692</c:v>
                </c:pt>
                <c:pt idx="447">
                  <c:v>-52.89645594693603</c:v>
                </c:pt>
                <c:pt idx="448">
                  <c:v>-53.37134781924766</c:v>
                </c:pt>
                <c:pt idx="449">
                  <c:v>-53.854386648034932</c:v>
                </c:pt>
                <c:pt idx="450">
                  <c:v>-54.345895344792368</c:v>
                </c:pt>
                <c:pt idx="451">
                  <c:v>-54.846218154316013</c:v>
                </c:pt>
                <c:pt idx="452">
                  <c:v>-55.355722640415557</c:v>
                </c:pt>
                <c:pt idx="453">
                  <c:v>-55.874801912890611</c:v>
                </c:pt>
                <c:pt idx="454">
                  <c:v>-56.403877132326656</c:v>
                </c:pt>
                <c:pt idx="455">
                  <c:v>-56.943400335986787</c:v>
                </c:pt>
                <c:pt idx="456">
                  <c:v>-57.493857636216674</c:v>
                </c:pt>
                <c:pt idx="457">
                  <c:v>-58.055772852775092</c:v>
                </c:pt>
                <c:pt idx="458">
                  <c:v>-58.629711652780344</c:v>
                </c:pt>
                <c:pt idx="459">
                  <c:v>-59.216286287149799</c:v>
                </c:pt>
                <c:pt idx="460">
                  <c:v>-59.816161031335284</c:v>
                </c:pt>
                <c:pt idx="461">
                  <c:v>-60.430058461852084</c:v>
                </c:pt>
                <c:pt idx="462">
                  <c:v>-61.058766730001025</c:v>
                </c:pt>
                <c:pt idx="463">
                  <c:v>-61.703148032198484</c:v>
                </c:pt>
                <c:pt idx="464">
                  <c:v>-62.364148524989758</c:v>
                </c:pt>
                <c:pt idx="465">
                  <c:v>-63.042809995723601</c:v>
                </c:pt>
                <c:pt idx="466">
                  <c:v>-63.740283681743229</c:v>
                </c:pt>
                <c:pt idx="467">
                  <c:v>-64.4578467387731</c:v>
                </c:pt>
                <c:pt idx="468">
                  <c:v>-65.196922002341736</c:v>
                </c:pt>
                <c:pt idx="469">
                  <c:v>-65.959101878548779</c:v>
                </c:pt>
                <c:pt idx="470">
                  <c:v>-66.746177462084049</c:v>
                </c:pt>
                <c:pt idx="471">
                  <c:v>-67.560174339682803</c:v>
                </c:pt>
                <c:pt idx="472">
                  <c:v>-68.403397040303403</c:v>
                </c:pt>
                <c:pt idx="473">
                  <c:v>-69.278484806538117</c:v>
                </c:pt>
                <c:pt idx="474">
                  <c:v>-70.188482389876469</c:v>
                </c:pt>
                <c:pt idx="475">
                  <c:v>-71.13693108152853</c:v>
                </c:pt>
                <c:pt idx="476">
                  <c:v>-72.127987450773105</c:v>
                </c:pt>
                <c:pt idx="477">
                  <c:v>-73.166580724446746</c:v>
                </c:pt>
                <c:pt idx="478">
                  <c:v>-74.258625176416373</c:v>
                </c:pt>
                <c:pt idx="479">
                  <c:v>-75.411312672732265</c:v>
                </c:pt>
                <c:pt idx="480">
                  <c:v>-76.633525147566971</c:v>
                </c:pt>
                <c:pt idx="481">
                  <c:v>-77.93643207162738</c:v>
                </c:pt>
                <c:pt idx="482">
                  <c:v>-79.334383552840094</c:v>
                </c:pt>
                <c:pt idx="483">
                  <c:v>-80.846295994906811</c:v>
                </c:pt>
                <c:pt idx="484">
                  <c:v>-82.497900394699414</c:v>
                </c:pt>
                <c:pt idx="485">
                  <c:v>-84.325596246118906</c:v>
                </c:pt>
                <c:pt idx="486">
                  <c:v>-86.3835304193409</c:v>
                </c:pt>
                <c:pt idx="487">
                  <c:v>-88.757824050916582</c:v>
                </c:pt>
                <c:pt idx="488">
                  <c:v>-91.598902711333722</c:v>
                </c:pt>
                <c:pt idx="489">
                  <c:v>-95.209469859133321</c:v>
                </c:pt>
                <c:pt idx="490">
                  <c:v>-100.36748084471944</c:v>
                </c:pt>
                <c:pt idx="491">
                  <c:v>-110.664947782721</c:v>
                </c:pt>
                <c:pt idx="492">
                  <c:v>-111.48243952676458</c:v>
                </c:pt>
                <c:pt idx="493">
                  <c:v>-102.78763373077251</c:v>
                </c:pt>
                <c:pt idx="494">
                  <c:v>-99.259658219258867</c:v>
                </c:pt>
                <c:pt idx="495">
                  <c:v>-97.314345873687671</c:v>
                </c:pt>
                <c:pt idx="496">
                  <c:v>-96.189833746822444</c:v>
                </c:pt>
                <c:pt idx="497">
                  <c:v>-95.603907597583472</c:v>
                </c:pt>
                <c:pt idx="498">
                  <c:v>-95.4329506224949</c:v>
                </c:pt>
                <c:pt idx="499">
                  <c:v>-95.627796391649724</c:v>
                </c:pt>
                <c:pt idx="500">
                  <c:v>-96.188482887798941</c:v>
                </c:pt>
                <c:pt idx="501">
                  <c:v>-97.164253777202873</c:v>
                </c:pt>
                <c:pt idx="502">
                  <c:v>-98.678808315172105</c:v>
                </c:pt>
                <c:pt idx="503">
                  <c:v>-101.01446007482097</c:v>
                </c:pt>
                <c:pt idx="504">
                  <c:v>-104.93324507471002</c:v>
                </c:pt>
                <c:pt idx="505">
                  <c:v>-114.02031435445315</c:v>
                </c:pt>
                <c:pt idx="506">
                  <c:v>-113.59023696623078</c:v>
                </c:pt>
                <c:pt idx="507">
                  <c:v>-103.68602903306115</c:v>
                </c:pt>
                <c:pt idx="508">
                  <c:v>-98.920826214005103</c:v>
                </c:pt>
                <c:pt idx="509">
                  <c:v>-95.703599751004646</c:v>
                </c:pt>
                <c:pt idx="510">
                  <c:v>-93.25657068624308</c:v>
                </c:pt>
                <c:pt idx="511">
                  <c:v>-91.277139418504149</c:v>
                </c:pt>
                <c:pt idx="512">
                  <c:v>-89.614968345210968</c:v>
                </c:pt>
                <c:pt idx="513">
                  <c:v>-88.184019830943882</c:v>
                </c:pt>
                <c:pt idx="514">
                  <c:v>-86.930229482922087</c:v>
                </c:pt>
                <c:pt idx="515">
                  <c:v>-85.817280606810499</c:v>
                </c:pt>
                <c:pt idx="516">
                  <c:v>-84.819525977817122</c:v>
                </c:pt>
                <c:pt idx="517">
                  <c:v>-83.918134318379344</c:v>
                </c:pt>
                <c:pt idx="518">
                  <c:v>-83.098842267609299</c:v>
                </c:pt>
                <c:pt idx="519">
                  <c:v>-82.350568938177048</c:v>
                </c:pt>
                <c:pt idx="520">
                  <c:v>-81.664523008283382</c:v>
                </c:pt>
                <c:pt idx="521">
                  <c:v>-81.0336054375353</c:v>
                </c:pt>
                <c:pt idx="522">
                  <c:v>-80.451997174510439</c:v>
                </c:pt>
                <c:pt idx="523">
                  <c:v>-79.914866799195025</c:v>
                </c:pt>
                <c:pt idx="524">
                  <c:v>-79.418158328104738</c:v>
                </c:pt>
                <c:pt idx="525">
                  <c:v>-78.958434038772396</c:v>
                </c:pt>
                <c:pt idx="526">
                  <c:v>-78.532755946553181</c:v>
                </c:pt>
                <c:pt idx="527">
                  <c:v>-78.138595001949241</c:v>
                </c:pt>
                <c:pt idx="528">
                  <c:v>-77.773760538066384</c:v>
                </c:pt>
                <c:pt idx="529">
                  <c:v>-77.436344758171572</c:v>
                </c:pt>
                <c:pt idx="530">
                  <c:v>-77.124678562601957</c:v>
                </c:pt>
                <c:pt idx="531">
                  <c:v>-76.83729604232802</c:v>
                </c:pt>
                <c:pt idx="532">
                  <c:v>-76.572905680023325</c:v>
                </c:pt>
                <c:pt idx="533">
                  <c:v>-76.330366802785377</c:v>
                </c:pt>
                <c:pt idx="534">
                  <c:v>-76.108670191027642</c:v>
                </c:pt>
                <c:pt idx="535">
                  <c:v>-75.906922010231355</c:v>
                </c:pt>
                <c:pt idx="536">
                  <c:v>-75.724330424738</c:v>
                </c:pt>
                <c:pt idx="537">
                  <c:v>-75.560194396517929</c:v>
                </c:pt>
                <c:pt idx="538">
                  <c:v>-75.413894280053725</c:v>
                </c:pt>
                <c:pt idx="539">
                  <c:v>-75.284883906823296</c:v>
                </c:pt>
                <c:pt idx="540">
                  <c:v>-75.172683916391605</c:v>
                </c:pt>
                <c:pt idx="541">
                  <c:v>-75.076876140499408</c:v>
                </c:pt>
                <c:pt idx="542">
                  <c:v>-74.997098885200387</c:v>
                </c:pt>
                <c:pt idx="543">
                  <c:v>-74.933042987098048</c:v>
                </c:pt>
                <c:pt idx="544">
                  <c:v>-74.884448544317962</c:v>
                </c:pt>
                <c:pt idx="545">
                  <c:v>-74.851102243118163</c:v>
                </c:pt>
                <c:pt idx="546">
                  <c:v>-74.832835217661554</c:v>
                </c:pt>
                <c:pt idx="547">
                  <c:v>-74.829521394401596</c:v>
                </c:pt>
                <c:pt idx="548">
                  <c:v>-74.841076284639612</c:v>
                </c:pt>
                <c:pt idx="549">
                  <c:v>-74.867456199244586</c:v>
                </c:pt>
                <c:pt idx="550">
                  <c:v>-74.908657869161914</c:v>
                </c:pt>
                <c:pt idx="551">
                  <c:v>-74.964718464160214</c:v>
                </c:pt>
                <c:pt idx="552">
                  <c:v>-75.03571601102901</c:v>
                </c:pt>
                <c:pt idx="553">
                  <c:v>-75.121770221031014</c:v>
                </c:pt>
                <c:pt idx="554">
                  <c:v>-75.223043745622263</c:v>
                </c:pt>
                <c:pt idx="555">
                  <c:v>-75.339743889251338</c:v>
                </c:pt>
                <c:pt idx="556">
                  <c:v>-75.4721248191169</c:v>
                </c:pt>
                <c:pt idx="557">
                  <c:v>-75.620490324462992</c:v>
                </c:pt>
                <c:pt idx="558">
                  <c:v>-75.785197192868353</c:v>
                </c:pt>
                <c:pt idx="559">
                  <c:v>-75.96665928895635</c:v>
                </c:pt>
                <c:pt idx="560">
                  <c:v>-76.165352442766746</c:v>
                </c:pt>
                <c:pt idx="561">
                  <c:v>-76.381820282016307</c:v>
                </c:pt>
                <c:pt idx="562">
                  <c:v>-76.616681176390983</c:v>
                </c:pt>
                <c:pt idx="563">
                  <c:v>-76.870636504775987</c:v>
                </c:pt>
                <c:pt idx="564">
                  <c:v>-77.144480511256276</c:v>
                </c:pt>
                <c:pt idx="565">
                  <c:v>-77.439112086603231</c:v>
                </c:pt>
                <c:pt idx="566">
                  <c:v>-77.755548904850855</c:v>
                </c:pt>
                <c:pt idx="567">
                  <c:v>-78.094944466975434</c:v>
                </c:pt>
                <c:pt idx="568">
                  <c:v>-78.458608767525689</c:v>
                </c:pt>
                <c:pt idx="569">
                  <c:v>-78.848033521474164</c:v>
                </c:pt>
                <c:pt idx="570">
                  <c:v>-79.264923191502902</c:v>
                </c:pt>
                <c:pt idx="571">
                  <c:v>-79.711233476668653</c:v>
                </c:pt>
                <c:pt idx="572">
                  <c:v>-80.189219515430707</c:v>
                </c:pt>
                <c:pt idx="573">
                  <c:v>-80.701496903370014</c:v>
                </c:pt>
                <c:pt idx="574">
                  <c:v>-81.251119859101451</c:v>
                </c:pt>
                <c:pt idx="575">
                  <c:v>-81.841682701899728</c:v>
                </c:pt>
                <c:pt idx="576">
                  <c:v>-82.47745357779408</c:v>
                </c:pt>
                <c:pt idx="577">
                  <c:v>-83.163553673709458</c:v>
                </c:pt>
                <c:pt idx="578">
                  <c:v>-83.9062020136369</c:v>
                </c:pt>
                <c:pt idx="579">
                  <c:v>-84.713057178408718</c:v>
                </c:pt>
                <c:pt idx="580">
                  <c:v>-85.593706383918772</c:v>
                </c:pt>
                <c:pt idx="581">
                  <c:v>-86.560386046195546</c:v>
                </c:pt>
                <c:pt idx="582">
                  <c:v>-87.62908017323366</c:v>
                </c:pt>
                <c:pt idx="583">
                  <c:v>-88.82126407281369</c:v>
                </c:pt>
                <c:pt idx="584">
                  <c:v>-90.166812357650628</c:v>
                </c:pt>
                <c:pt idx="585">
                  <c:v>-91.709154766801518</c:v>
                </c:pt>
                <c:pt idx="586">
                  <c:v>-93.515161620907406</c:v>
                </c:pt>
                <c:pt idx="587">
                  <c:v>-95.6961788959226</c:v>
                </c:pt>
                <c:pt idx="588">
                  <c:v>-98.459870908640369</c:v>
                </c:pt>
                <c:pt idx="589">
                  <c:v>-102.27057890738037</c:v>
                </c:pt>
                <c:pt idx="590">
                  <c:v>-108.60579223317372</c:v>
                </c:pt>
                <c:pt idx="591">
                  <c:v>-181.06959618630395</c:v>
                </c:pt>
                <c:pt idx="592">
                  <c:v>-109.33215725091408</c:v>
                </c:pt>
                <c:pt idx="593">
                  <c:v>-103.72390691559568</c:v>
                </c:pt>
                <c:pt idx="594">
                  <c:v>-100.65601284422763</c:v>
                </c:pt>
                <c:pt idx="595">
                  <c:v>-98.657910311874076</c:v>
                </c:pt>
                <c:pt idx="596">
                  <c:v>-97.274094985731509</c:v>
                </c:pt>
                <c:pt idx="597">
                  <c:v>-96.307473871319402</c:v>
                </c:pt>
                <c:pt idx="598">
                  <c:v>-95.659661494926681</c:v>
                </c:pt>
                <c:pt idx="599">
                  <c:v>-95.280235590720835</c:v>
                </c:pt>
                <c:pt idx="600">
                  <c:v>-95.147453552288681</c:v>
                </c:pt>
                <c:pt idx="601">
                  <c:v>-95.261279908144886</c:v>
                </c:pt>
                <c:pt idx="602">
                  <c:v>-95.64338593425299</c:v>
                </c:pt>
                <c:pt idx="603">
                  <c:v>-96.344121162505729</c:v>
                </c:pt>
                <c:pt idx="604">
                  <c:v>-97.461794853725422</c:v>
                </c:pt>
                <c:pt idx="605">
                  <c:v>-99.193414481605402</c:v>
                </c:pt>
                <c:pt idx="606">
                  <c:v>-101.99436667065453</c:v>
                </c:pt>
                <c:pt idx="607">
                  <c:v>-107.33490679077292</c:v>
                </c:pt>
                <c:pt idx="608">
                  <c:v>-183.9031321670131</c:v>
                </c:pt>
                <c:pt idx="609">
                  <c:v>-106.0743554018045</c:v>
                </c:pt>
                <c:pt idx="610">
                  <c:v>-99.46965519759901</c:v>
                </c:pt>
                <c:pt idx="611">
                  <c:v>-95.389041349619262</c:v>
                </c:pt>
                <c:pt idx="612">
                  <c:v>-92.354711673678509</c:v>
                </c:pt>
                <c:pt idx="613">
                  <c:v>-89.902202081956816</c:v>
                </c:pt>
                <c:pt idx="614">
                  <c:v>-87.823756114469106</c:v>
                </c:pt>
                <c:pt idx="615">
                  <c:v>-86.007943490803811</c:v>
                </c:pt>
                <c:pt idx="616">
                  <c:v>-84.387811622828423</c:v>
                </c:pt>
                <c:pt idx="617">
                  <c:v>-82.919848525711686</c:v>
                </c:pt>
                <c:pt idx="618">
                  <c:v>-81.574096479862575</c:v>
                </c:pt>
                <c:pt idx="619">
                  <c:v>-80.32899573471218</c:v>
                </c:pt>
                <c:pt idx="620">
                  <c:v>-79.16847619492701</c:v>
                </c:pt>
                <c:pt idx="621">
                  <c:v>-78.080213476592007</c:v>
                </c:pt>
                <c:pt idx="622">
                  <c:v>-77.054530311716547</c:v>
                </c:pt>
                <c:pt idx="623">
                  <c:v>-76.08367579244063</c:v>
                </c:pt>
                <c:pt idx="624">
                  <c:v>-75.161336105138062</c:v>
                </c:pt>
                <c:pt idx="625">
                  <c:v>-74.282292620008818</c:v>
                </c:pt>
                <c:pt idx="626">
                  <c:v>-73.4421768979376</c:v>
                </c:pt>
                <c:pt idx="627">
                  <c:v>-72.637291270251168</c:v>
                </c:pt>
                <c:pt idx="628">
                  <c:v>-71.864474895441717</c:v>
                </c:pt>
                <c:pt idx="629">
                  <c:v>-71.121002051459058</c:v>
                </c:pt>
                <c:pt idx="630">
                  <c:v>-70.404503725088304</c:v>
                </c:pt>
                <c:pt idx="631">
                  <c:v>-69.712906333203605</c:v>
                </c:pt>
                <c:pt idx="632">
                  <c:v>-69.0443832405698</c:v>
                </c:pt>
                <c:pt idx="633">
                  <c:v>-68.397315971990153</c:v>
                </c:pt>
                <c:pt idx="634">
                  <c:v>-67.770262863678411</c:v>
                </c:pt>
                <c:pt idx="635">
                  <c:v>-67.161933490700761</c:v>
                </c:pt>
                <c:pt idx="636">
                  <c:v>-66.571167627668629</c:v>
                </c:pt>
                <c:pt idx="637">
                  <c:v>-65.996917802653769</c:v>
                </c:pt>
                <c:pt idx="638">
                  <c:v>-65.438234725371927</c:v>
                </c:pt>
                <c:pt idx="639">
                  <c:v>-64.894255034040299</c:v>
                </c:pt>
                <c:pt idx="640">
                  <c:v>-64.364190927459902</c:v>
                </c:pt>
                <c:pt idx="641">
                  <c:v>-63.847321341127461</c:v>
                </c:pt>
                <c:pt idx="642">
                  <c:v>-63.34298439658987</c:v>
                </c:pt>
                <c:pt idx="643">
                  <c:v>-62.850570907436747</c:v>
                </c:pt>
                <c:pt idx="644">
                  <c:v>-62.369518767449478</c:v>
                </c:pt>
                <c:pt idx="645">
                  <c:v>-61.899308079341637</c:v>
                </c:pt>
                <c:pt idx="646">
                  <c:v>-61.439456908561787</c:v>
                </c:pt>
                <c:pt idx="647">
                  <c:v>-60.989517567247788</c:v>
                </c:pt>
                <c:pt idx="648">
                  <c:v>-60.549073349963798</c:v>
                </c:pt>
                <c:pt idx="649">
                  <c:v>-60.117735656134755</c:v>
                </c:pt>
                <c:pt idx="650">
                  <c:v>-59.695141444861591</c:v>
                </c:pt>
                <c:pt idx="651">
                  <c:v>-59.280950976565819</c:v>
                </c:pt>
                <c:pt idx="652">
                  <c:v>-58.874845803086586</c:v>
                </c:pt>
                <c:pt idx="653">
                  <c:v>-58.476526973770831</c:v>
                </c:pt>
                <c:pt idx="654">
                  <c:v>-58.085713429963064</c:v>
                </c:pt>
                <c:pt idx="655">
                  <c:v>-57.702140564373607</c:v>
                </c:pt>
                <c:pt idx="656">
                  <c:v>-57.32555892518198</c:v>
                </c:pt>
                <c:pt idx="657">
                  <c:v>-56.955733047570611</c:v>
                </c:pt>
                <c:pt idx="658">
                  <c:v>-56.592440397769046</c:v>
                </c:pt>
                <c:pt idx="659">
                  <c:v>-56.235470416705255</c:v>
                </c:pt>
                <c:pt idx="660">
                  <c:v>-55.884623652071184</c:v>
                </c:pt>
                <c:pt idx="661">
                  <c:v>-55.539710969056415</c:v>
                </c:pt>
                <c:pt idx="662">
                  <c:v>-55.200552831250661</c:v>
                </c:pt>
                <c:pt idx="663">
                  <c:v>-54.866978644273168</c:v>
                </c:pt>
                <c:pt idx="664">
                  <c:v>-54.538826155600255</c:v>
                </c:pt>
                <c:pt idx="665">
                  <c:v>-54.215940904851166</c:v>
                </c:pt>
                <c:pt idx="666">
                  <c:v>-53.898175719464369</c:v>
                </c:pt>
                <c:pt idx="667">
                  <c:v>-53.585390251290626</c:v>
                </c:pt>
                <c:pt idx="668">
                  <c:v>-53.277450550138845</c:v>
                </c:pt>
                <c:pt idx="669">
                  <c:v>-52.974228670751032</c:v>
                </c:pt>
                <c:pt idx="670">
                  <c:v>-52.675602310077096</c:v>
                </c:pt>
                <c:pt idx="671">
                  <c:v>-52.381454472057342</c:v>
                </c:pt>
                <c:pt idx="672">
                  <c:v>-52.091673157418647</c:v>
                </c:pt>
                <c:pt idx="673">
                  <c:v>-51.806151076249236</c:v>
                </c:pt>
                <c:pt idx="674">
                  <c:v>-51.52478538135631</c:v>
                </c:pt>
                <c:pt idx="675">
                  <c:v>-51.2474774206052</c:v>
                </c:pt>
                <c:pt idx="676">
                  <c:v>-50.974132506624784</c:v>
                </c:pt>
                <c:pt idx="677">
                  <c:v>-50.704659702420898</c:v>
                </c:pt>
                <c:pt idx="678">
                  <c:v>-50.438971621582738</c:v>
                </c:pt>
                <c:pt idx="679">
                  <c:v>-50.176984241894395</c:v>
                </c:pt>
                <c:pt idx="680">
                  <c:v>-49.918616731272039</c:v>
                </c:pt>
                <c:pt idx="681">
                  <c:v>-49.663791285052184</c:v>
                </c:pt>
                <c:pt idx="682">
                  <c:v>-49.412432973745695</c:v>
                </c:pt>
                <c:pt idx="683">
                  <c:v>-49.164469600447227</c:v>
                </c:pt>
                <c:pt idx="684">
                  <c:v>-48.919831567171826</c:v>
                </c:pt>
                <c:pt idx="685">
                  <c:v>-48.678451749443909</c:v>
                </c:pt>
                <c:pt idx="686">
                  <c:v>-48.440265378531144</c:v>
                </c:pt>
                <c:pt idx="687">
                  <c:v>-48.205209930764646</c:v>
                </c:pt>
                <c:pt idx="688">
                  <c:v>-47.97322502343291</c:v>
                </c:pt>
                <c:pt idx="689">
                  <c:v>-47.744252316781683</c:v>
                </c:pt>
                <c:pt idx="690">
                  <c:v>-47.518235421693085</c:v>
                </c:pt>
                <c:pt idx="691">
                  <c:v>-47.29511981264497</c:v>
                </c:pt>
                <c:pt idx="692">
                  <c:v>-47.074852745592786</c:v>
                </c:pt>
                <c:pt idx="693">
                  <c:v>-46.857383180437388</c:v>
                </c:pt>
                <c:pt idx="694">
                  <c:v>-46.642661707772589</c:v>
                </c:pt>
                <c:pt idx="695">
                  <c:v>-46.430640479629552</c:v>
                </c:pt>
                <c:pt idx="696">
                  <c:v>-46.221273143955827</c:v>
                </c:pt>
                <c:pt idx="697">
                  <c:v>-46.01451478258852</c:v>
                </c:pt>
                <c:pt idx="698">
                  <c:v>-45.810321852496507</c:v>
                </c:pt>
                <c:pt idx="699">
                  <c:v>-45.60865213008767</c:v>
                </c:pt>
                <c:pt idx="700">
                  <c:v>-45.409464658386497</c:v>
                </c:pt>
                <c:pt idx="701">
                  <c:v>-45.212719696907051</c:v>
                </c:pt>
                <c:pt idx="702">
                  <c:v>-45.018378674055477</c:v>
                </c:pt>
                <c:pt idx="703">
                  <c:v>-44.82640414190881</c:v>
                </c:pt>
                <c:pt idx="704">
                  <c:v>-44.636759733228601</c:v>
                </c:pt>
                <c:pt idx="705">
                  <c:v>-44.449410120575983</c:v>
                </c:pt>
                <c:pt idx="706">
                  <c:v>-44.264320977406506</c:v>
                </c:pt>
                <c:pt idx="707">
                  <c:v>-44.081458941028615</c:v>
                </c:pt>
                <c:pt idx="708">
                  <c:v>-43.900791577319261</c:v>
                </c:pt>
                <c:pt idx="709">
                  <c:v>-43.722287347097293</c:v>
                </c:pt>
                <c:pt idx="710">
                  <c:v>-43.545915574060643</c:v>
                </c:pt>
                <c:pt idx="711">
                  <c:v>-43.371646414200562</c:v>
                </c:pt>
                <c:pt idx="712">
                  <c:v>-43.199450826612221</c:v>
                </c:pt>
                <c:pt idx="713">
                  <c:v>-43.029300545623755</c:v>
                </c:pt>
                <c:pt idx="714">
                  <c:v>-42.861168054174158</c:v>
                </c:pt>
                <c:pt idx="715">
                  <c:v>-42.695026558372717</c:v>
                </c:pt>
                <c:pt idx="716">
                  <c:v>-42.530849963176394</c:v>
                </c:pt>
                <c:pt idx="717">
                  <c:v>-42.368612849127985</c:v>
                </c:pt>
                <c:pt idx="718">
                  <c:v>-42.208290450098779</c:v>
                </c:pt>
                <c:pt idx="719">
                  <c:v>-42.049858631984321</c:v>
                </c:pt>
                <c:pt idx="720">
                  <c:v>-41.893293872304739</c:v>
                </c:pt>
                <c:pt idx="721">
                  <c:v>-41.738573240663641</c:v>
                </c:pt>
                <c:pt idx="722">
                  <c:v>-41.585674380022795</c:v>
                </c:pt>
                <c:pt idx="723">
                  <c:v>-41.434575488751683</c:v>
                </c:pt>
                <c:pt idx="724">
                  <c:v>-41.285255303414687</c:v>
                </c:pt>
                <c:pt idx="725">
                  <c:v>-41.137693082258536</c:v>
                </c:pt>
                <c:pt idx="726">
                  <c:v>-40.99186858936779</c:v>
                </c:pt>
                <c:pt idx="727">
                  <c:v>-40.847762079455052</c:v>
                </c:pt>
                <c:pt idx="728">
                  <c:v>-40.705354283256412</c:v>
                </c:pt>
                <c:pt idx="729">
                  <c:v>-40.564626393503744</c:v>
                </c:pt>
                <c:pt idx="730">
                  <c:v>-40.425560051446261</c:v>
                </c:pt>
                <c:pt idx="731">
                  <c:v>-40.288137333897033</c:v>
                </c:pt>
                <c:pt idx="732">
                  <c:v>-40.152340740779479</c:v>
                </c:pt>
                <c:pt idx="733">
                  <c:v>-40.018153183151043</c:v>
                </c:pt>
                <c:pt idx="734">
                  <c:v>-39.885557971684371</c:v>
                </c:pt>
                <c:pt idx="735">
                  <c:v>-39.754538805582172</c:v>
                </c:pt>
                <c:pt idx="736">
                  <c:v>-39.625079761910158</c:v>
                </c:pt>
                <c:pt idx="737">
                  <c:v>-39.497165285327796</c:v>
                </c:pt>
                <c:pt idx="738">
                  <c:v>-39.370780178199311</c:v>
                </c:pt>
                <c:pt idx="739">
                  <c:v>-39.245909591069854</c:v>
                </c:pt>
                <c:pt idx="740">
                  <c:v>-39.122539013490091</c:v>
                </c:pt>
                <c:pt idx="741">
                  <c:v>-39.000654265175314</c:v>
                </c:pt>
                <c:pt idx="742">
                  <c:v>-38.88024148748412</c:v>
                </c:pt>
                <c:pt idx="743">
                  <c:v>-38.761287135204199</c:v>
                </c:pt>
                <c:pt idx="744">
                  <c:v>-38.643777968631895</c:v>
                </c:pt>
                <c:pt idx="745">
                  <c:v>-38.527701045934172</c:v>
                </c:pt>
                <c:pt idx="746">
                  <c:v>-38.413043715780631</c:v>
                </c:pt>
                <c:pt idx="747">
                  <c:v>-38.299793610236051</c:v>
                </c:pt>
                <c:pt idx="748">
                  <c:v>-38.18793863790134</c:v>
                </c:pt>
                <c:pt idx="749">
                  <c:v>-38.077466977294961</c:v>
                </c:pt>
                <c:pt idx="750">
                  <c:v>-37.968367070463593</c:v>
                </c:pt>
                <c:pt idx="751">
                  <c:v>-37.86062761681486</c:v>
                </c:pt>
                <c:pt idx="752">
                  <c:v>-37.754237567162072</c:v>
                </c:pt>
                <c:pt idx="753">
                  <c:v>-37.649186117974246</c:v>
                </c:pt>
                <c:pt idx="754">
                  <c:v>-37.545462705822523</c:v>
                </c:pt>
                <c:pt idx="755">
                  <c:v>-37.44305700201614</c:v>
                </c:pt>
                <c:pt idx="756">
                  <c:v>-37.341958907421528</c:v>
                </c:pt>
                <c:pt idx="757">
                  <c:v>-37.242158547456619</c:v>
                </c:pt>
                <c:pt idx="758">
                  <c:v>-37.143646267254724</c:v>
                </c:pt>
                <c:pt idx="759">
                  <c:v>-37.046412626992229</c:v>
                </c:pt>
                <c:pt idx="760">
                  <c:v>-36.950448397373137</c:v>
                </c:pt>
                <c:pt idx="761">
                  <c:v>-36.855744555266597</c:v>
                </c:pt>
                <c:pt idx="762">
                  <c:v>-36.762292279490218</c:v>
                </c:pt>
                <c:pt idx="763">
                  <c:v>-36.670082946735327</c:v>
                </c:pt>
                <c:pt idx="764">
                  <c:v>-36.57910812762988</c:v>
                </c:pt>
                <c:pt idx="765">
                  <c:v>-36.489359582932252</c:v>
                </c:pt>
                <c:pt idx="766">
                  <c:v>-36.400829259854007</c:v>
                </c:pt>
                <c:pt idx="767">
                  <c:v>-36.313509288505784</c:v>
                </c:pt>
                <c:pt idx="768">
                  <c:v>-36.227391978462876</c:v>
                </c:pt>
                <c:pt idx="769">
                  <c:v>-36.142469815446731</c:v>
                </c:pt>
                <c:pt idx="770">
                  <c:v>-36.058735458118377</c:v>
                </c:pt>
                <c:pt idx="771">
                  <c:v>-35.976181734980585</c:v>
                </c:pt>
                <c:pt idx="772">
                  <c:v>-35.89480164138547</c:v>
                </c:pt>
                <c:pt idx="773">
                  <c:v>-35.814588336643638</c:v>
                </c:pt>
                <c:pt idx="774">
                  <c:v>-35.735535141233122</c:v>
                </c:pt>
                <c:pt idx="775">
                  <c:v>-35.657635534103697</c:v>
                </c:pt>
                <c:pt idx="776">
                  <c:v>-35.580883150074946</c:v>
                </c:pt>
                <c:pt idx="777">
                  <c:v>-35.505271777324815</c:v>
                </c:pt>
                <c:pt idx="778">
                  <c:v>-35.430795354966378</c:v>
                </c:pt>
                <c:pt idx="779">
                  <c:v>-35.35744797071029</c:v>
                </c:pt>
                <c:pt idx="780">
                  <c:v>-35.285223858610316</c:v>
                </c:pt>
                <c:pt idx="781">
                  <c:v>-35.214117396890522</c:v>
                </c:pt>
                <c:pt idx="782">
                  <c:v>-35.14412310585125</c:v>
                </c:pt>
                <c:pt idx="783">
                  <c:v>-35.075235645851983</c:v>
                </c:pt>
                <c:pt idx="784">
                  <c:v>-35.007449815369696</c:v>
                </c:pt>
                <c:pt idx="785">
                  <c:v>-34.940760549130331</c:v>
                </c:pt>
                <c:pt idx="786">
                  <c:v>-34.87516291631178</c:v>
                </c:pt>
                <c:pt idx="787">
                  <c:v>-34.810652118817053</c:v>
                </c:pt>
                <c:pt idx="788">
                  <c:v>-34.747223489615408</c:v>
                </c:pt>
                <c:pt idx="789">
                  <c:v>-34.684872491150941</c:v>
                </c:pt>
                <c:pt idx="790">
                  <c:v>-34.623594713815969</c:v>
                </c:pt>
                <c:pt idx="791">
                  <c:v>-34.563385874488951</c:v>
                </c:pt>
                <c:pt idx="792">
                  <c:v>-34.504241815135416</c:v>
                </c:pt>
                <c:pt idx="793">
                  <c:v>-34.446158501470016</c:v>
                </c:pt>
                <c:pt idx="794">
                  <c:v>-34.389132021679522</c:v>
                </c:pt>
                <c:pt idx="795">
                  <c:v>-34.333158585205439</c:v>
                </c:pt>
                <c:pt idx="796">
                  <c:v>-34.27823452158448</c:v>
                </c:pt>
                <c:pt idx="797">
                  <c:v>-34.224356279347418</c:v>
                </c:pt>
                <c:pt idx="798">
                  <c:v>-34.171520424973785</c:v>
                </c:pt>
                <c:pt idx="799">
                  <c:v>-34.119723641903022</c:v>
                </c:pt>
                <c:pt idx="800">
                  <c:v>-34.068962729600713</c:v>
                </c:pt>
                <c:pt idx="801">
                  <c:v>-34.019234602678736</c:v>
                </c:pt>
                <c:pt idx="802">
                  <c:v>-33.970536290069802</c:v>
                </c:pt>
                <c:pt idx="803">
                  <c:v>-33.922864934254783</c:v>
                </c:pt>
                <c:pt idx="804">
                  <c:v>-33.876217790542952</c:v>
                </c:pt>
                <c:pt idx="805">
                  <c:v>-33.830592226404214</c:v>
                </c:pt>
                <c:pt idx="806">
                  <c:v>-33.785985720853276</c:v>
                </c:pt>
                <c:pt idx="807">
                  <c:v>-33.74239586388515</c:v>
                </c:pt>
                <c:pt idx="808">
                  <c:v>-33.699820355961648</c:v>
                </c:pt>
                <c:pt idx="809">
                  <c:v>-33.658257007549018</c:v>
                </c:pt>
                <c:pt idx="810">
                  <c:v>-33.617703738705835</c:v>
                </c:pt>
                <c:pt idx="811">
                  <c:v>-33.578158578721435</c:v>
                </c:pt>
                <c:pt idx="812">
                  <c:v>-33.539619665805184</c:v>
                </c:pt>
                <c:pt idx="813">
                  <c:v>-33.502085246825061</c:v>
                </c:pt>
                <c:pt idx="814">
                  <c:v>-33.46555367709761</c:v>
                </c:pt>
                <c:pt idx="815">
                  <c:v>-33.430023420227585</c:v>
                </c:pt>
                <c:pt idx="816">
                  <c:v>-33.395493047998116</c:v>
                </c:pt>
                <c:pt idx="817">
                  <c:v>-33.361961240311715</c:v>
                </c:pt>
                <c:pt idx="818">
                  <c:v>-33.329426785181965</c:v>
                </c:pt>
                <c:pt idx="819">
                  <c:v>-33.297888578776252</c:v>
                </c:pt>
                <c:pt idx="820">
                  <c:v>-33.26734562550994</c:v>
                </c:pt>
                <c:pt idx="821">
                  <c:v>-33.237797038192234</c:v>
                </c:pt>
                <c:pt idx="822">
                  <c:v>-33.209242038224616</c:v>
                </c:pt>
                <c:pt idx="823">
                  <c:v>-33.181679955851358</c:v>
                </c:pt>
                <c:pt idx="824">
                  <c:v>-33.155110230463684</c:v>
                </c:pt>
                <c:pt idx="825">
                  <c:v>-33.1295324109579</c:v>
                </c:pt>
                <c:pt idx="826">
                  <c:v>-33.104946156147641</c:v>
                </c:pt>
                <c:pt idx="827">
                  <c:v>-33.081351235231566</c:v>
                </c:pt>
                <c:pt idx="828">
                  <c:v>-33.058747528317397</c:v>
                </c:pt>
                <c:pt idx="829">
                  <c:v>-33.037135027002165</c:v>
                </c:pt>
                <c:pt idx="830">
                  <c:v>-33.016513835011153</c:v>
                </c:pt>
                <c:pt idx="831">
                  <c:v>-32.996884168894873</c:v>
                </c:pt>
                <c:pt idx="832">
                  <c:v>-32.978246358786684</c:v>
                </c:pt>
                <c:pt idx="833">
                  <c:v>-32.960600849221102</c:v>
                </c:pt>
                <c:pt idx="834">
                  <c:v>-32.943948200014354</c:v>
                </c:pt>
                <c:pt idx="835">
                  <c:v>-32.92828908720886</c:v>
                </c:pt>
                <c:pt idx="836">
                  <c:v>-32.913624304082568</c:v>
                </c:pt>
                <c:pt idx="837">
                  <c:v>-32.899954762224738</c:v>
                </c:pt>
                <c:pt idx="838">
                  <c:v>-32.887281492679904</c:v>
                </c:pt>
                <c:pt idx="839">
                  <c:v>-32.875605647161535</c:v>
                </c:pt>
                <c:pt idx="840">
                  <c:v>-32.864928499337324</c:v>
                </c:pt>
                <c:pt idx="841">
                  <c:v>-32.855251446187594</c:v>
                </c:pt>
                <c:pt idx="842">
                  <c:v>-32.84657600943931</c:v>
                </c:pt>
                <c:pt idx="843">
                  <c:v>-32.838903837077453</c:v>
                </c:pt>
                <c:pt idx="844">
                  <c:v>-32.832236704935902</c:v>
                </c:pt>
                <c:pt idx="845">
                  <c:v>-32.826576518370508</c:v>
                </c:pt>
                <c:pt idx="846">
                  <c:v>-32.82192531401644</c:v>
                </c:pt>
                <c:pt idx="847">
                  <c:v>-32.818285261632475</c:v>
                </c:pt>
                <c:pt idx="848">
                  <c:v>-32.815658666035084</c:v>
                </c:pt>
                <c:pt idx="849">
                  <c:v>-32.814047969125191</c:v>
                </c:pt>
                <c:pt idx="850">
                  <c:v>-32.813455752010313</c:v>
                </c:pt>
                <c:pt idx="851">
                  <c:v>-32.813884737225607</c:v>
                </c:pt>
                <c:pt idx="852">
                  <c:v>-32.815337791057189</c:v>
                </c:pt>
                <c:pt idx="853">
                  <c:v>-32.817817925970807</c:v>
                </c:pt>
                <c:pt idx="854">
                  <c:v>-32.821328303150182</c:v>
                </c:pt>
                <c:pt idx="855">
                  <c:v>-32.825872235148587</c:v>
                </c:pt>
                <c:pt idx="856">
                  <c:v>-32.831453188657491</c:v>
                </c:pt>
                <c:pt idx="857">
                  <c:v>-32.838074787397687</c:v>
                </c:pt>
                <c:pt idx="858">
                  <c:v>-32.845740815135891</c:v>
                </c:pt>
                <c:pt idx="859">
                  <c:v>-32.854455218833159</c:v>
                </c:pt>
                <c:pt idx="860">
                  <c:v>-32.864222111929038</c:v>
                </c:pt>
                <c:pt idx="861">
                  <c:v>-32.875045777767468</c:v>
                </c:pt>
                <c:pt idx="862">
                  <c:v>-32.88693067316985</c:v>
                </c:pt>
                <c:pt idx="863">
                  <c:v>-32.899881432161109</c:v>
                </c:pt>
                <c:pt idx="864">
                  <c:v>-32.913902869855058</c:v>
                </c:pt>
                <c:pt idx="865">
                  <c:v>-32.928999986505751</c:v>
                </c:pt>
                <c:pt idx="866">
                  <c:v>-32.945177971731638</c:v>
                </c:pt>
                <c:pt idx="867">
                  <c:v>-32.962442208919803</c:v>
                </c:pt>
                <c:pt idx="868">
                  <c:v>-32.980798279818345</c:v>
                </c:pt>
                <c:pt idx="869">
                  <c:v>-33.000251969324339</c:v>
                </c:pt>
                <c:pt idx="870">
                  <c:v>-33.020809270476938</c:v>
                </c:pt>
                <c:pt idx="871">
                  <c:v>-33.042476389663797</c:v>
                </c:pt>
                <c:pt idx="872">
                  <c:v>-33.065259752050878</c:v>
                </c:pt>
                <c:pt idx="873">
                  <c:v>-33.089166007245765</c:v>
                </c:pt>
                <c:pt idx="874">
                  <c:v>-33.114202035205047</c:v>
                </c:pt>
                <c:pt idx="875">
                  <c:v>-33.140374952397096</c:v>
                </c:pt>
                <c:pt idx="876">
                  <c:v>-33.167692118232416</c:v>
                </c:pt>
                <c:pt idx="877">
                  <c:v>-33.1961611417737</c:v>
                </c:pt>
                <c:pt idx="878">
                  <c:v>-33.225789888739627</c:v>
                </c:pt>
                <c:pt idx="879">
                  <c:v>-33.256586488816502</c:v>
                </c:pt>
                <c:pt idx="880">
                  <c:v>-33.288559343292121</c:v>
                </c:pt>
                <c:pt idx="881">
                  <c:v>-33.321717133028407</c:v>
                </c:pt>
                <c:pt idx="882">
                  <c:v>-33.356068826789745</c:v>
                </c:pt>
                <c:pt idx="883">
                  <c:v>-33.391623689944375</c:v>
                </c:pt>
                <c:pt idx="884">
                  <c:v>-33.428391293558441</c:v>
                </c:pt>
                <c:pt idx="885">
                  <c:v>-33.466381523902534</c:v>
                </c:pt>
                <c:pt idx="886">
                  <c:v>-33.505604592391983</c:v>
                </c:pt>
                <c:pt idx="887">
                  <c:v>-33.546071045984213</c:v>
                </c:pt>
                <c:pt idx="888">
                  <c:v>-33.587791778056783</c:v>
                </c:pt>
                <c:pt idx="889">
                  <c:v>-33.630778039792276</c:v>
                </c:pt>
                <c:pt idx="890">
                  <c:v>-33.67504145209697</c:v>
                </c:pt>
                <c:pt idx="891">
                  <c:v>-33.720594018083219</c:v>
                </c:pt>
                <c:pt idx="892">
                  <c:v>-33.767448136145461</c:v>
                </c:pt>
                <c:pt idx="893">
                  <c:v>-33.815616613664247</c:v>
                </c:pt>
                <c:pt idx="894">
                  <c:v>-33.865112681372494</c:v>
                </c:pt>
                <c:pt idx="895">
                  <c:v>-33.915950008422492</c:v>
                </c:pt>
                <c:pt idx="896">
                  <c:v>-33.968142718193526</c:v>
                </c:pt>
                <c:pt idx="897">
                  <c:v>-34.021705404883022</c:v>
                </c:pt>
                <c:pt idx="898">
                  <c:v>-34.076653150927335</c:v>
                </c:pt>
                <c:pt idx="899">
                  <c:v>-34.133001545301731</c:v>
                </c:pt>
                <c:pt idx="900">
                  <c:v>-34.190766702751311</c:v>
                </c:pt>
                <c:pt idx="901">
                  <c:v>-34.249965284010173</c:v>
                </c:pt>
                <c:pt idx="902">
                  <c:v>-34.310614517068913</c:v>
                </c:pt>
                <c:pt idx="903">
                  <c:v>-34.372732219555047</c:v>
                </c:pt>
                <c:pt idx="904">
                  <c:v>-34.436336822296283</c:v>
                </c:pt>
                <c:pt idx="905">
                  <c:v>-34.501447394141785</c:v>
                </c:pt>
                <c:pt idx="906">
                  <c:v>-34.568083668120394</c:v>
                </c:pt>
                <c:pt idx="907">
                  <c:v>-34.636266069024281</c:v>
                </c:pt>
                <c:pt idx="908">
                  <c:v>-34.706015742509109</c:v>
                </c:pt>
                <c:pt idx="909">
                  <c:v>-34.777354585812262</c:v>
                </c:pt>
                <c:pt idx="910">
                  <c:v>-34.850305280197055</c:v>
                </c:pt>
                <c:pt idx="911">
                  <c:v>-34.924891325239152</c:v>
                </c:pt>
                <c:pt idx="912">
                  <c:v>-35.001137075081424</c:v>
                </c:pt>
                <c:pt idx="913">
                  <c:v>-35.079067776793671</c:v>
                </c:pt>
                <c:pt idx="914">
                  <c:v>-35.158709610984516</c:v>
                </c:pt>
                <c:pt idx="915">
                  <c:v>-35.240089734824494</c:v>
                </c:pt>
                <c:pt idx="916">
                  <c:v>-35.323236327654413</c:v>
                </c:pt>
                <c:pt idx="917">
                  <c:v>-35.408178639365467</c:v>
                </c:pt>
                <c:pt idx="918">
                  <c:v>-35.494947041755424</c:v>
                </c:pt>
                <c:pt idx="919">
                  <c:v>-35.58357308308284</c:v>
                </c:pt>
                <c:pt idx="920">
                  <c:v>-35.674089546059072</c:v>
                </c:pt>
                <c:pt idx="921">
                  <c:v>-35.766530509541653</c:v>
                </c:pt>
                <c:pt idx="922">
                  <c:v>-35.860931414215138</c:v>
                </c:pt>
                <c:pt idx="923">
                  <c:v>-35.957329132570948</c:v>
                </c:pt>
                <c:pt idx="924">
                  <c:v>-36.055762043528972</c:v>
                </c:pt>
                <c:pt idx="925">
                  <c:v>-36.156270112072583</c:v>
                </c:pt>
                <c:pt idx="926">
                  <c:v>-36.258894974308298</c:v>
                </c:pt>
                <c:pt idx="927">
                  <c:v>-36.363680028396146</c:v>
                </c:pt>
                <c:pt idx="928">
                  <c:v>-36.470670531845428</c:v>
                </c:pt>
                <c:pt idx="929">
                  <c:v>-36.579913705715718</c:v>
                </c:pt>
                <c:pt idx="930">
                  <c:v>-36.691458846319549</c:v>
                </c:pt>
                <c:pt idx="931">
                  <c:v>-36.805357445083374</c:v>
                </c:pt>
                <c:pt idx="932">
                  <c:v>-36.921663317291632</c:v>
                </c:pt>
                <c:pt idx="933">
                  <c:v>-37.040432740515868</c:v>
                </c:pt>
                <c:pt idx="934">
                  <c:v>-37.161724603614175</c:v>
                </c:pt>
                <c:pt idx="935">
                  <c:v>-37.285600567285648</c:v>
                </c:pt>
                <c:pt idx="936">
                  <c:v>-37.412125237270544</c:v>
                </c:pt>
                <c:pt idx="937">
                  <c:v>-37.541366351409522</c:v>
                </c:pt>
                <c:pt idx="938">
                  <c:v>-37.673394981915308</c:v>
                </c:pt>
                <c:pt idx="939">
                  <c:v>-37.808285754362899</c:v>
                </c:pt>
                <c:pt idx="940">
                  <c:v>-37.946117085086854</c:v>
                </c:pt>
                <c:pt idx="941">
                  <c:v>-38.086971438870719</c:v>
                </c:pt>
                <c:pt idx="942">
                  <c:v>-38.230935609047393</c:v>
                </c:pt>
                <c:pt idx="943">
                  <c:v>-38.378101022390794</c:v>
                </c:pt>
                <c:pt idx="944">
                  <c:v>-38.52856407147685</c:v>
                </c:pt>
                <c:pt idx="945">
                  <c:v>-38.682426477540275</c:v>
                </c:pt>
                <c:pt idx="946">
                  <c:v>-38.839795687246017</c:v>
                </c:pt>
                <c:pt idx="947">
                  <c:v>-39.000785307251832</c:v>
                </c:pt>
                <c:pt idx="948">
                  <c:v>-39.165515580965547</c:v>
                </c:pt>
                <c:pt idx="949">
                  <c:v>-39.334113912510311</c:v>
                </c:pt>
                <c:pt idx="950">
                  <c:v>-39.506715443620578</c:v>
                </c:pt>
                <c:pt idx="951">
                  <c:v>-39.683463690018939</c:v>
                </c:pt>
                <c:pt idx="952">
                  <c:v>-39.86451124478684</c:v>
                </c:pt>
                <c:pt idx="953">
                  <c:v>-40.05002055737603</c:v>
                </c:pt>
                <c:pt idx="954">
                  <c:v>-40.240164798237466</c:v>
                </c:pt>
                <c:pt idx="955">
                  <c:v>-40.435128820613066</c:v>
                </c:pt>
                <c:pt idx="956">
                  <c:v>-40.635110232896736</c:v>
                </c:pt>
                <c:pt idx="957">
                  <c:v>-40.840320597176436</c:v>
                </c:pt>
                <c:pt idx="958">
                  <c:v>-41.050986772207523</c:v>
                </c:pt>
                <c:pt idx="959">
                  <c:v>-41.267352422219119</c:v>
                </c:pt>
                <c:pt idx="960">
                  <c:v>-41.489679716751809</c:v>
                </c:pt>
                <c:pt idx="961">
                  <c:v>-41.718251251308622</c:v>
                </c:pt>
                <c:pt idx="962">
                  <c:v>-41.95337222416002</c:v>
                </c:pt>
                <c:pt idx="963">
                  <c:v>-42.195372911429473</c:v>
                </c:pt>
                <c:pt idx="964">
                  <c:v>-42.444611490890274</c:v>
                </c:pt>
                <c:pt idx="965">
                  <c:v>-42.70147727514896</c:v>
                </c:pt>
                <c:pt idx="966">
                  <c:v>-42.966394427569327</c:v>
                </c:pt>
                <c:pt idx="967">
                  <c:v>-43.239826250104045</c:v>
                </c:pt>
                <c:pt idx="968">
                  <c:v>-43.522280152025907</c:v>
                </c:pt>
                <c:pt idx="969">
                  <c:v>-43.814313433581134</c:v>
                </c:pt>
                <c:pt idx="970">
                  <c:v>-44.116540050411508</c:v>
                </c:pt>
                <c:pt idx="971">
                  <c:v>-44.429638565357159</c:v>
                </c:pt>
                <c:pt idx="972">
                  <c:v>-44.754361546882649</c:v>
                </c:pt>
                <c:pt idx="973">
                  <c:v>-45.091546741910015</c:v>
                </c:pt>
                <c:pt idx="974">
                  <c:v>-45.442130440899149</c:v>
                </c:pt>
                <c:pt idx="975">
                  <c:v>-45.807163572519237</c:v>
                </c:pt>
                <c:pt idx="976">
                  <c:v>-46.18783122548335</c:v>
                </c:pt>
                <c:pt idx="977">
                  <c:v>-46.585476512388269</c:v>
                </c:pt>
                <c:pt idx="978">
                  <c:v>-47.00162998863307</c:v>
                </c:pt>
                <c:pt idx="979">
                  <c:v>-47.438046254273132</c:v>
                </c:pt>
                <c:pt idx="980">
                  <c:v>-47.896749951905662</c:v>
                </c:pt>
                <c:pt idx="981">
                  <c:v>-48.380094212455973</c:v>
                </c:pt>
                <c:pt idx="982">
                  <c:v>-48.890835823724721</c:v>
                </c:pt>
                <c:pt idx="983">
                  <c:v>-49.432233213846509</c:v>
                </c:pt>
                <c:pt idx="984">
                  <c:v>-50.008176099427445</c:v>
                </c:pt>
                <c:pt idx="985">
                  <c:v>-50.62335993153372</c:v>
                </c:pt>
                <c:pt idx="986">
                  <c:v>-51.283525102650273</c:v>
                </c:pt>
                <c:pt idx="987">
                  <c:v>-51.995792095167474</c:v>
                </c:pt>
                <c:pt idx="988">
                  <c:v>-52.769142806595461</c:v>
                </c:pt>
                <c:pt idx="989">
                  <c:v>-53.615131933137981</c:v>
                </c:pt>
                <c:pt idx="990">
                  <c:v>-54.548974445759086</c:v>
                </c:pt>
                <c:pt idx="991">
                  <c:v>-55.591276274134543</c:v>
                </c:pt>
                <c:pt idx="992">
                  <c:v>-56.770926735147469</c:v>
                </c:pt>
                <c:pt idx="993">
                  <c:v>-58.130235743474032</c:v>
                </c:pt>
                <c:pt idx="994">
                  <c:v>-59.734797267483835</c:v>
                </c:pt>
                <c:pt idx="995">
                  <c:v>-61.694499482898863</c:v>
                </c:pt>
                <c:pt idx="996">
                  <c:v>-64.215344150832522</c:v>
                </c:pt>
                <c:pt idx="997">
                  <c:v>-67.759812105244194</c:v>
                </c:pt>
                <c:pt idx="998">
                  <c:v>-73.803645668520687</c:v>
                </c:pt>
                <c:pt idx="999">
                  <c:v>-176.25011250274105</c:v>
                </c:pt>
                <c:pt idx="1000">
                  <c:v>-54.096835102662347</c:v>
                </c:pt>
                <c:pt idx="1001">
                  <c:v>-48.404921162590355</c:v>
                </c:pt>
                <c:pt idx="1002">
                  <c:v>-45.273379086465908</c:v>
                </c:pt>
                <c:pt idx="1003">
                  <c:v>-43.229467212338129</c:v>
                </c:pt>
                <c:pt idx="1004">
                  <c:v>-41.814392401233079</c:v>
                </c:pt>
                <c:pt idx="1005">
                  <c:v>-40.826712611964268</c:v>
                </c:pt>
                <c:pt idx="1006">
                  <c:v>-40.162211458256536</c:v>
                </c:pt>
                <c:pt idx="1007">
                  <c:v>-39.762414134057558</c:v>
                </c:pt>
                <c:pt idx="1008">
                  <c:v>-39.594059061227746</c:v>
                </c:pt>
                <c:pt idx="1009">
                  <c:v>-39.639946827592311</c:v>
                </c:pt>
                <c:pt idx="1010">
                  <c:v>-39.894892076581108</c:v>
                </c:pt>
                <c:pt idx="1011">
                  <c:v>-40.36456405694868</c:v>
                </c:pt>
                <c:pt idx="1012">
                  <c:v>-41.066651390852094</c:v>
                </c:pt>
                <c:pt idx="1013">
                  <c:v>-42.034915630379444</c:v>
                </c:pt>
                <c:pt idx="1014">
                  <c:v>-43.328348028305072</c:v>
                </c:pt>
                <c:pt idx="1015">
                  <c:v>-45.05170400929245</c:v>
                </c:pt>
                <c:pt idx="1016">
                  <c:v>-47.406993947443169</c:v>
                </c:pt>
                <c:pt idx="1017">
                  <c:v>-50.853616145143768</c:v>
                </c:pt>
                <c:pt idx="1018">
                  <c:v>-56.864963415449033</c:v>
                </c:pt>
                <c:pt idx="1019">
                  <c:v>-189.56069442678637</c:v>
                </c:pt>
                <c:pt idx="1020">
                  <c:v>-57.038053192085663</c:v>
                </c:pt>
                <c:pt idx="1021">
                  <c:v>-51.197961147726723</c:v>
                </c:pt>
                <c:pt idx="1022">
                  <c:v>-47.918841734007451</c:v>
                </c:pt>
                <c:pt idx="1023">
                  <c:v>-45.72517305774582</c:v>
                </c:pt>
                <c:pt idx="1024">
                  <c:v>-44.155100383196746</c:v>
                </c:pt>
                <c:pt idx="1025">
                  <c:v>-43.003670190807796</c:v>
                </c:pt>
                <c:pt idx="1026">
                  <c:v>-42.162485488240158</c:v>
                </c:pt>
                <c:pt idx="1027">
                  <c:v>-41.567920473389748</c:v>
                </c:pt>
                <c:pt idx="1028">
                  <c:v>-41.180160551309079</c:v>
                </c:pt>
                <c:pt idx="1029">
                  <c:v>-40.973408632678073</c:v>
                </c:pt>
                <c:pt idx="1030">
                  <c:v>-40.930842270313825</c:v>
                </c:pt>
                <c:pt idx="1031">
                  <c:v>-41.041847500943121</c:v>
                </c:pt>
                <c:pt idx="1032">
                  <c:v>-41.300457110566278</c:v>
                </c:pt>
                <c:pt idx="1033">
                  <c:v>-41.704490732553403</c:v>
                </c:pt>
                <c:pt idx="1034">
                  <c:v>-42.255153716216839</c:v>
                </c:pt>
                <c:pt idx="1035">
                  <c:v>-42.956985863430049</c:v>
                </c:pt>
                <c:pt idx="1036">
                  <c:v>-43.818135131493399</c:v>
                </c:pt>
                <c:pt idx="1037">
                  <c:v>-44.851003006662154</c:v>
                </c:pt>
                <c:pt idx="1038">
                  <c:v>-46.073396315585512</c:v>
                </c:pt>
                <c:pt idx="1039">
                  <c:v>-47.510463780790673</c:v>
                </c:pt>
                <c:pt idx="1040">
                  <c:v>-49.197972952934677</c:v>
                </c:pt>
                <c:pt idx="1041">
                  <c:v>-51.188085602257296</c:v>
                </c:pt>
                <c:pt idx="1042">
                  <c:v>-53.560253003538165</c:v>
                </c:pt>
                <c:pt idx="1043">
                  <c:v>-56.443914442502255</c:v>
                </c:pt>
                <c:pt idx="1044">
                  <c:v>-60.073176948756029</c:v>
                </c:pt>
                <c:pt idx="1045">
                  <c:v>-64.952293624824435</c:v>
                </c:pt>
                <c:pt idx="1046">
                  <c:v>-72.622287313297576</c:v>
                </c:pt>
                <c:pt idx="1047">
                  <c:v>-182.99467788544152</c:v>
                </c:pt>
                <c:pt idx="1048">
                  <c:v>-77.332791828984597</c:v>
                </c:pt>
                <c:pt idx="1049">
                  <c:v>-75.042355357391571</c:v>
                </c:pt>
                <c:pt idx="1050">
                  <c:v>-77.797820821140434</c:v>
                </c:pt>
                <c:pt idx="1051">
                  <c:v>-187.87373999783358</c:v>
                </c:pt>
                <c:pt idx="1052">
                  <c:v>-74.022604210805483</c:v>
                </c:pt>
                <c:pt idx="1053">
                  <c:v>-66.825813048256933</c:v>
                </c:pt>
                <c:pt idx="1054">
                  <c:v>-62.425478764355155</c:v>
                </c:pt>
                <c:pt idx="1055">
                  <c:v>-59.282161329597272</c:v>
                </c:pt>
                <c:pt idx="1056">
                  <c:v>-56.893302631304181</c:v>
                </c:pt>
                <c:pt idx="1057">
                  <c:v>-55.026647880956162</c:v>
                </c:pt>
                <c:pt idx="1058">
                  <c:v>-53.55481226442609</c:v>
                </c:pt>
                <c:pt idx="1059">
                  <c:v>-52.400655784050841</c:v>
                </c:pt>
                <c:pt idx="1060">
                  <c:v>-51.514653691381255</c:v>
                </c:pt>
                <c:pt idx="1061">
                  <c:v>-50.864090396779822</c:v>
                </c:pt>
                <c:pt idx="1062">
                  <c:v>-50.427401992040195</c:v>
                </c:pt>
                <c:pt idx="1063">
                  <c:v>-50.191058650978668</c:v>
                </c:pt>
                <c:pt idx="1064">
                  <c:v>-50.147848480459487</c:v>
                </c:pt>
                <c:pt idx="1065">
                  <c:v>-50.296038593030602</c:v>
                </c:pt>
                <c:pt idx="1066">
                  <c:v>-50.63918708418818</c:v>
                </c:pt>
                <c:pt idx="1067">
                  <c:v>-51.186560792278655</c:v>
                </c:pt>
                <c:pt idx="1068">
                  <c:v>-51.954274237238764</c:v>
                </c:pt>
                <c:pt idx="1069">
                  <c:v>-52.967484764213005</c:v>
                </c:pt>
                <c:pt idx="1070">
                  <c:v>-54.264387980439466</c:v>
                </c:pt>
                <c:pt idx="1071">
                  <c:v>-55.903672082395737</c:v>
                </c:pt>
                <c:pt idx="1072">
                  <c:v>-57.979447197198972</c:v>
                </c:pt>
                <c:pt idx="1073">
                  <c:v>-60.654791970788573</c:v>
                </c:pt>
                <c:pt idx="1074">
                  <c:v>-64.251835717255631</c:v>
                </c:pt>
                <c:pt idx="1075">
                  <c:v>-69.578599536707173</c:v>
                </c:pt>
                <c:pt idx="1076">
                  <c:v>-80.277352648367469</c:v>
                </c:pt>
                <c:pt idx="1077">
                  <c:v>-81.783407569259325</c:v>
                </c:pt>
                <c:pt idx="1078">
                  <c:v>-74.244660234980088</c:v>
                </c:pt>
                <c:pt idx="1079">
                  <c:v>-72.608848427342636</c:v>
                </c:pt>
                <c:pt idx="1080">
                  <c:v>-74.060334863645949</c:v>
                </c:pt>
                <c:pt idx="1081">
                  <c:v>-81.416468987468775</c:v>
                </c:pt>
                <c:pt idx="1082">
                  <c:v>-79.731720744210349</c:v>
                </c:pt>
                <c:pt idx="1083">
                  <c:v>-68.85968376873906</c:v>
                </c:pt>
                <c:pt idx="1084">
                  <c:v>-63.367784495324457</c:v>
                </c:pt>
                <c:pt idx="1085">
                  <c:v>-59.616583977171366</c:v>
                </c:pt>
                <c:pt idx="1086">
                  <c:v>-56.801632855863915</c:v>
                </c:pt>
                <c:pt idx="1087">
                  <c:v>-54.605369446512817</c:v>
                </c:pt>
                <c:pt idx="1088">
                  <c:v>-52.870700837448496</c:v>
                </c:pt>
                <c:pt idx="1089">
                  <c:v>-51.511556836001795</c:v>
                </c:pt>
                <c:pt idx="1090">
                  <c:v>-50.480332281093823</c:v>
                </c:pt>
                <c:pt idx="1091">
                  <c:v>-49.754558792477582</c:v>
                </c:pt>
                <c:pt idx="1092">
                  <c:v>-49.332171357717954</c:v>
                </c:pt>
                <c:pt idx="1093">
                  <c:v>-49.232420641608599</c:v>
                </c:pt>
                <c:pt idx="1094">
                  <c:v>-49.503229767820685</c:v>
                </c:pt>
                <c:pt idx="1095">
                  <c:v>-50.240634729792255</c:v>
                </c:pt>
                <c:pt idx="1096">
                  <c:v>-51.639576769301186</c:v>
                </c:pt>
                <c:pt idx="1097">
                  <c:v>-54.153570434320486</c:v>
                </c:pt>
                <c:pt idx="1098">
                  <c:v>-59.25098980018744</c:v>
                </c:pt>
                <c:pt idx="1099">
                  <c:v>-182.2789787216503</c:v>
                </c:pt>
                <c:pt idx="1100">
                  <c:v>-57.635207314888184</c:v>
                </c:pt>
                <c:pt idx="1101">
                  <c:v>-50.912673651063002</c:v>
                </c:pt>
                <c:pt idx="1102">
                  <c:v>-46.754531407593525</c:v>
                </c:pt>
                <c:pt idx="1103">
                  <c:v>-43.6820287355416</c:v>
                </c:pt>
                <c:pt idx="1104">
                  <c:v>-41.230139263293289</c:v>
                </c:pt>
                <c:pt idx="1105">
                  <c:v>-39.190725352065549</c:v>
                </c:pt>
                <c:pt idx="1106">
                  <c:v>-37.452122641781827</c:v>
                </c:pt>
                <c:pt idx="1107">
                  <c:v>-35.947280868988194</c:v>
                </c:pt>
                <c:pt idx="1108">
                  <c:v>-34.632722813324975</c:v>
                </c:pt>
                <c:pt idx="1109">
                  <c:v>-33.478657420103531</c:v>
                </c:pt>
                <c:pt idx="1110">
                  <c:v>-32.46382554285411</c:v>
                </c:pt>
                <c:pt idx="1111">
                  <c:v>-31.572596063232279</c:v>
                </c:pt>
                <c:pt idx="1112">
                  <c:v>-30.793228851801988</c:v>
                </c:pt>
                <c:pt idx="1113">
                  <c:v>-30.116785780302216</c:v>
                </c:pt>
                <c:pt idx="1114">
                  <c:v>-29.536422646478691</c:v>
                </c:pt>
                <c:pt idx="1115">
                  <c:v>-29.046916184174908</c:v>
                </c:pt>
                <c:pt idx="1116">
                  <c:v>-28.644342734693073</c:v>
                </c:pt>
                <c:pt idx="1117">
                  <c:v>-28.325859095710094</c:v>
                </c:pt>
                <c:pt idx="1118">
                  <c:v>-28.08955548452824</c:v>
                </c:pt>
                <c:pt idx="1119">
                  <c:v>-27.934362247543984</c:v>
                </c:pt>
                <c:pt idx="1120">
                  <c:v>-27.859999425060753</c:v>
                </c:pt>
                <c:pt idx="1121">
                  <c:v>-27.866963467826263</c:v>
                </c:pt>
                <c:pt idx="1122">
                  <c:v>-27.956549454623129</c:v>
                </c:pt>
                <c:pt idx="1123">
                  <c:v>-28.130910879461972</c:v>
                </c:pt>
                <c:pt idx="1124">
                  <c:v>-28.393163160851454</c:v>
                </c:pt>
                <c:pt idx="1125">
                  <c:v>-28.747542278313013</c:v>
                </c:pt>
                <c:pt idx="1126">
                  <c:v>-29.199637525962999</c:v>
                </c:pt>
                <c:pt idx="1127">
                  <c:v>-29.756729230296536</c:v>
                </c:pt>
                <c:pt idx="1128">
                  <c:v>-30.428281937115827</c:v>
                </c:pt>
                <c:pt idx="1129">
                  <c:v>-31.226677856807648</c:v>
                </c:pt>
                <c:pt idx="1130">
                  <c:v>-32.168338260148936</c:v>
                </c:pt>
                <c:pt idx="1131">
                  <c:v>-33.275502560588748</c:v>
                </c:pt>
                <c:pt idx="1132">
                  <c:v>-34.579187556460049</c:v>
                </c:pt>
                <c:pt idx="1133">
                  <c:v>-36.124415694383089</c:v>
                </c:pt>
                <c:pt idx="1134">
                  <c:v>-37.98020244638532</c:v>
                </c:pt>
                <c:pt idx="1135">
                  <c:v>-40.260736182013616</c:v>
                </c:pt>
                <c:pt idx="1136">
                  <c:v>-43.177432741563742</c:v>
                </c:pt>
                <c:pt idx="1137">
                  <c:v>-47.199631886472687</c:v>
                </c:pt>
                <c:pt idx="1138">
                  <c:v>-53.811849458828007</c:v>
                </c:pt>
                <c:pt idx="1139">
                  <c:v>-174.69443451640734</c:v>
                </c:pt>
                <c:pt idx="1140">
                  <c:v>-55.318207182887129</c:v>
                </c:pt>
                <c:pt idx="1141">
                  <c:v>-50.24812377307466</c:v>
                </c:pt>
                <c:pt idx="1142">
                  <c:v>-47.844178969060039</c:v>
                </c:pt>
                <c:pt idx="1143">
                  <c:v>-46.673085614838385</c:v>
                </c:pt>
                <c:pt idx="1144">
                  <c:v>-46.338154529876014</c:v>
                </c:pt>
                <c:pt idx="1145">
                  <c:v>-46.743537617768709</c:v>
                </c:pt>
                <c:pt idx="1146">
                  <c:v>-47.98568718519946</c:v>
                </c:pt>
                <c:pt idx="1147">
                  <c:v>-50.46190595108812</c:v>
                </c:pt>
                <c:pt idx="1148">
                  <c:v>-55.606113958787816</c:v>
                </c:pt>
                <c:pt idx="1149">
                  <c:v>-178.65471627348654</c:v>
                </c:pt>
                <c:pt idx="1150">
                  <c:v>-54.256230122243366</c:v>
                </c:pt>
                <c:pt idx="1151">
                  <c:v>-47.72782504885317</c:v>
                </c:pt>
                <c:pt idx="1152">
                  <c:v>-43.794222925576783</c:v>
                </c:pt>
                <c:pt idx="1153">
                  <c:v>-40.971812134989136</c:v>
                </c:pt>
                <c:pt idx="1154">
                  <c:v>-38.79225975561657</c:v>
                </c:pt>
                <c:pt idx="1155">
                  <c:v>-37.045283897410258</c:v>
                </c:pt>
                <c:pt idx="1156">
                  <c:v>-35.617986800933188</c:v>
                </c:pt>
                <c:pt idx="1157">
                  <c:v>-34.442836977909828</c:v>
                </c:pt>
                <c:pt idx="1158">
                  <c:v>-33.476535646445463</c:v>
                </c:pt>
                <c:pt idx="1159">
                  <c:v>-32.690088579949013</c:v>
                </c:pt>
                <c:pt idx="1160">
                  <c:v>-32.063654675568017</c:v>
                </c:pt>
                <c:pt idx="1161">
                  <c:v>-31.583687889818801</c:v>
                </c:pt>
                <c:pt idx="1162">
                  <c:v>-31.241293572264137</c:v>
                </c:pt>
                <c:pt idx="1163">
                  <c:v>-31.031291569208584</c:v>
                </c:pt>
                <c:pt idx="1164">
                  <c:v>-30.951739203014959</c:v>
                </c:pt>
                <c:pt idx="1165">
                  <c:v>-31.003802585419749</c:v>
                </c:pt>
                <c:pt idx="1166">
                  <c:v>-31.191950567911491</c:v>
                </c:pt>
                <c:pt idx="1167">
                  <c:v>-31.524521097666117</c:v>
                </c:pt>
                <c:pt idx="1168">
                  <c:v>-32.014806915359173</c:v>
                </c:pt>
                <c:pt idx="1169">
                  <c:v>-32.682973721372534</c:v>
                </c:pt>
                <c:pt idx="1170">
                  <c:v>-33.559460451035328</c:v>
                </c:pt>
                <c:pt idx="1171">
                  <c:v>-34.691279119428579</c:v>
                </c:pt>
                <c:pt idx="1172">
                  <c:v>-36.154603634711926</c:v>
                </c:pt>
                <c:pt idx="1173">
                  <c:v>-38.08289537225798</c:v>
                </c:pt>
                <c:pt idx="1174">
                  <c:v>-40.741114877922968</c:v>
                </c:pt>
                <c:pt idx="1175">
                  <c:v>-44.782865840560746</c:v>
                </c:pt>
                <c:pt idx="1176">
                  <c:v>-52.83178117292632</c:v>
                </c:pt>
                <c:pt idx="1177">
                  <c:v>-58.387746355700969</c:v>
                </c:pt>
                <c:pt idx="1178">
                  <c:v>-46.689225257321084</c:v>
                </c:pt>
                <c:pt idx="1179">
                  <c:v>-42.013344642769738</c:v>
                </c:pt>
                <c:pt idx="1180">
                  <c:v>-39.13464941940029</c:v>
                </c:pt>
                <c:pt idx="1181">
                  <c:v>-37.12628240311259</c:v>
                </c:pt>
                <c:pt idx="1182">
                  <c:v>-35.65040246767235</c:v>
                </c:pt>
                <c:pt idx="1183">
                  <c:v>-34.546760448758796</c:v>
                </c:pt>
                <c:pt idx="1184">
                  <c:v>-33.727977286045494</c:v>
                </c:pt>
                <c:pt idx="1185">
                  <c:v>-33.142576068364235</c:v>
                </c:pt>
                <c:pt idx="1186">
                  <c:v>-32.759273444972379</c:v>
                </c:pt>
                <c:pt idx="1187">
                  <c:v>-32.559524420524447</c:v>
                </c:pt>
                <c:pt idx="1188">
                  <c:v>-32.533825678954436</c:v>
                </c:pt>
                <c:pt idx="1189">
                  <c:v>-32.680021522460919</c:v>
                </c:pt>
                <c:pt idx="1190">
                  <c:v>-33.00292712350538</c:v>
                </c:pt>
                <c:pt idx="1191">
                  <c:v>-33.515127254859877</c:v>
                </c:pt>
                <c:pt idx="1192">
                  <c:v>-34.239253766091629</c:v>
                </c:pt>
                <c:pt idx="1193">
                  <c:v>-35.212705091783732</c:v>
                </c:pt>
                <c:pt idx="1194">
                  <c:v>-36.497219519165085</c:v>
                </c:pt>
                <c:pt idx="1195">
                  <c:v>-38.199680467789825</c:v>
                </c:pt>
                <c:pt idx="1196">
                  <c:v>-40.523789856970758</c:v>
                </c:pt>
                <c:pt idx="1197">
                  <c:v>-43.930328789857846</c:v>
                </c:pt>
                <c:pt idx="1198">
                  <c:v>-49.89385735560014</c:v>
                </c:pt>
                <c:pt idx="1199">
                  <c:v>-328.53467570087287</c:v>
                </c:pt>
                <c:pt idx="1200">
                  <c:v>-49.952094228708106</c:v>
                </c:pt>
                <c:pt idx="1201">
                  <c:v>-44.046803822921092</c:v>
                </c:pt>
                <c:pt idx="1202">
                  <c:v>-40.69850562385632</c:v>
                </c:pt>
                <c:pt idx="1203">
                  <c:v>-38.43264082972717</c:v>
                </c:pt>
                <c:pt idx="1204">
                  <c:v>-36.788429625260989</c:v>
                </c:pt>
                <c:pt idx="1205">
                  <c:v>-35.562171379709689</c:v>
                </c:pt>
                <c:pt idx="1206">
                  <c:v>-34.646983962942642</c:v>
                </c:pt>
                <c:pt idx="1207">
                  <c:v>-33.981130378185838</c:v>
                </c:pt>
                <c:pt idx="1208">
                  <c:v>-33.527213482515855</c:v>
                </c:pt>
                <c:pt idx="1209">
                  <c:v>-33.262602719402381</c:v>
                </c:pt>
                <c:pt idx="1210">
                  <c:v>-33.174714610661617</c:v>
                </c:pt>
                <c:pt idx="1211">
                  <c:v>-33.258735280145693</c:v>
                </c:pt>
                <c:pt idx="1212">
                  <c:v>-33.516821723869796</c:v>
                </c:pt>
                <c:pt idx="1213">
                  <c:v>-33.958478558189228</c:v>
                </c:pt>
                <c:pt idx="1214">
                  <c:v>-34.602252080990354</c:v>
                </c:pt>
                <c:pt idx="1215">
                  <c:v>-35.479426947985345</c:v>
                </c:pt>
                <c:pt idx="1216">
                  <c:v>-36.641481377917735</c:v>
                </c:pt>
                <c:pt idx="1217">
                  <c:v>-38.175795741474396</c:v>
                </c:pt>
                <c:pt idx="1218">
                  <c:v>-40.242620516300263</c:v>
                </c:pt>
                <c:pt idx="1219">
                  <c:v>-43.179798145098786</c:v>
                </c:pt>
                <c:pt idx="1220">
                  <c:v>-47.914187131765537</c:v>
                </c:pt>
                <c:pt idx="1221">
                  <c:v>-59.6712438922507</c:v>
                </c:pt>
                <c:pt idx="1222">
                  <c:v>-54.173842988570129</c:v>
                </c:pt>
                <c:pt idx="1223">
                  <c:v>-46.183521883158356</c:v>
                </c:pt>
                <c:pt idx="1224">
                  <c:v>-42.200396430275916</c:v>
                </c:pt>
                <c:pt idx="1225">
                  <c:v>-39.600835056358392</c:v>
                </c:pt>
                <c:pt idx="1226">
                  <c:v>-37.731235416184489</c:v>
                </c:pt>
                <c:pt idx="1227">
                  <c:v>-36.326638312163126</c:v>
                </c:pt>
                <c:pt idx="1228">
                  <c:v>-35.253583722011044</c:v>
                </c:pt>
                <c:pt idx="1229">
                  <c:v>-34.435899095677186</c:v>
                </c:pt>
                <c:pt idx="1230">
                  <c:v>-33.826573781403475</c:v>
                </c:pt>
                <c:pt idx="1231">
                  <c:v>-33.395170212596057</c:v>
                </c:pt>
                <c:pt idx="1232">
                  <c:v>-33.12152406322005</c:v>
                </c:pt>
                <c:pt idx="1233">
                  <c:v>-32.992343972760153</c:v>
                </c:pt>
                <c:pt idx="1234">
                  <c:v>-32.999293380217289</c:v>
                </c:pt>
                <c:pt idx="1235">
                  <c:v>-33.137904826502279</c:v>
                </c:pt>
                <c:pt idx="1236">
                  <c:v>-33.407013598707998</c:v>
                </c:pt>
                <c:pt idx="1237">
                  <c:v>-33.808563779941409</c:v>
                </c:pt>
                <c:pt idx="1238">
                  <c:v>-34.34773693622013</c:v>
                </c:pt>
                <c:pt idx="1239">
                  <c:v>-35.033429137371527</c:v>
                </c:pt>
                <c:pt idx="1240">
                  <c:v>-35.879187853553972</c:v>
                </c:pt>
                <c:pt idx="1241">
                  <c:v>-36.904855621799946</c:v>
                </c:pt>
                <c:pt idx="1242">
                  <c:v>-38.13942811060803</c:v>
                </c:pt>
                <c:pt idx="1243">
                  <c:v>-39.626205551733406</c:v>
                </c:pt>
                <c:pt idx="1244">
                  <c:v>-41.432720891494419</c:v>
                </c:pt>
                <c:pt idx="1245">
                  <c:v>-43.671873355782878</c:v>
                </c:pt>
                <c:pt idx="1246">
                  <c:v>-46.553946309750394</c:v>
                </c:pt>
                <c:pt idx="1247">
                  <c:v>-50.547274158858322</c:v>
                </c:pt>
                <c:pt idx="1248">
                  <c:v>-57.135470013645516</c:v>
                </c:pt>
                <c:pt idx="1249">
                  <c:v>-181.59381435048275</c:v>
                </c:pt>
                <c:pt idx="1250">
                  <c:v>-58.605136599231322</c:v>
                </c:pt>
                <c:pt idx="1251">
                  <c:v>-53.520923593248646</c:v>
                </c:pt>
                <c:pt idx="1252">
                  <c:v>-51.104770953293006</c:v>
                </c:pt>
                <c:pt idx="1253">
                  <c:v>-49.922760178489803</c:v>
                </c:pt>
                <c:pt idx="1254">
                  <c:v>-49.577590103043214</c:v>
                </c:pt>
                <c:pt idx="1255">
                  <c:v>-49.972809984307105</c:v>
                </c:pt>
                <c:pt idx="1256">
                  <c:v>-51.204269493906338</c:v>
                </c:pt>
                <c:pt idx="1257">
                  <c:v>-53.668659399054519</c:v>
                </c:pt>
                <c:pt idx="1258">
                  <c:v>-58.799268454175092</c:v>
                </c:pt>
                <c:pt idx="1259">
                  <c:v>-178.23610338265766</c:v>
                </c:pt>
                <c:pt idx="1260">
                  <c:v>-57.414210107336878</c:v>
                </c:pt>
                <c:pt idx="1261">
                  <c:v>-50.862769525006719</c:v>
                </c:pt>
                <c:pt idx="1262">
                  <c:v>-46.901434431118915</c:v>
                </c:pt>
                <c:pt idx="1263">
                  <c:v>-44.045690645058897</c:v>
                </c:pt>
                <c:pt idx="1264">
                  <c:v>-41.826200080381149</c:v>
                </c:pt>
                <c:pt idx="1265">
                  <c:v>-40.031548585614338</c:v>
                </c:pt>
                <c:pt idx="1266">
                  <c:v>-38.547549494188161</c:v>
                </c:pt>
                <c:pt idx="1267">
                  <c:v>-37.305189051531357</c:v>
                </c:pt>
                <c:pt idx="1268">
                  <c:v>-36.259446543289599</c:v>
                </c:pt>
                <c:pt idx="1269">
                  <c:v>-35.379306918545339</c:v>
                </c:pt>
                <c:pt idx="1270">
                  <c:v>-34.642532526757336</c:v>
                </c:pt>
                <c:pt idx="1271">
                  <c:v>-34.032703875900168</c:v>
                </c:pt>
                <c:pt idx="1272">
                  <c:v>-33.537440550539444</c:v>
                </c:pt>
                <c:pt idx="1273">
                  <c:v>-33.147279816390508</c:v>
                </c:pt>
                <c:pt idx="1274">
                  <c:v>-32.854943175411819</c:v>
                </c:pt>
                <c:pt idx="1275">
                  <c:v>-32.654843179255487</c:v>
                </c:pt>
                <c:pt idx="1276">
                  <c:v>-32.542745711868875</c:v>
                </c:pt>
                <c:pt idx="1277">
                  <c:v>-32.515537236306173</c:v>
                </c:pt>
                <c:pt idx="1278">
                  <c:v>-32.571066158615139</c:v>
                </c:pt>
                <c:pt idx="1279">
                  <c:v>-32.708039318976333</c:v>
                </c:pt>
                <c:pt idx="1280">
                  <c:v>-32.925962204928098</c:v>
                </c:pt>
                <c:pt idx="1281">
                  <c:v>-33.225116734202381</c:v>
                </c:pt>
                <c:pt idx="1282">
                  <c:v>-33.606574538622567</c:v>
                </c:pt>
                <c:pt idx="1283">
                  <c:v>-34.072247399735446</c:v>
                </c:pt>
                <c:pt idx="1284">
                  <c:v>-34.6249805397957</c:v>
                </c:pt>
                <c:pt idx="1285">
                  <c:v>-35.268699658979145</c:v>
                </c:pt>
                <c:pt idx="1286">
                  <c:v>-36.008630086939945</c:v>
                </c:pt>
                <c:pt idx="1287">
                  <c:v>-36.851618111933334</c:v>
                </c:pt>
                <c:pt idx="1288">
                  <c:v>-37.806603971218806</c:v>
                </c:pt>
                <c:pt idx="1289">
                  <c:v>-38.885329926733178</c:v>
                </c:pt>
                <c:pt idx="1290">
                  <c:v>-40.103429253340551</c:v>
                </c:pt>
                <c:pt idx="1291">
                  <c:v>-41.482163278576365</c:v>
                </c:pt>
                <c:pt idx="1292">
                  <c:v>-43.051325263281456</c:v>
                </c:pt>
                <c:pt idx="1293">
                  <c:v>-44.854394659605205</c:v>
                </c:pt>
                <c:pt idx="1294">
                  <c:v>-46.958423988993118</c:v>
                </c:pt>
                <c:pt idx="1295">
                  <c:v>-49.475079896293153</c:v>
                </c:pt>
                <c:pt idx="1296">
                  <c:v>-52.612502332429656</c:v>
                </c:pt>
                <c:pt idx="1297">
                  <c:v>-56.835720009133006</c:v>
                </c:pt>
                <c:pt idx="1298">
                  <c:v>-63.623487144050287</c:v>
                </c:pt>
                <c:pt idx="1299">
                  <c:v>-188.33265319528181</c:v>
                </c:pt>
                <c:pt idx="1300">
                  <c:v>-65.370220306731142</c:v>
                </c:pt>
                <c:pt idx="1301">
                  <c:v>-60.338523033313678</c:v>
                </c:pt>
                <c:pt idx="1302">
                  <c:v>-57.890419272269902</c:v>
                </c:pt>
                <c:pt idx="1303">
                  <c:v>-56.557537469746435</c:v>
                </c:pt>
                <c:pt idx="1304">
                  <c:v>-55.886365631884431</c:v>
                </c:pt>
                <c:pt idx="1305">
                  <c:v>-55.681965104379991</c:v>
                </c:pt>
                <c:pt idx="1306">
                  <c:v>-55.848302515378762</c:v>
                </c:pt>
                <c:pt idx="1307">
                  <c:v>-56.337457397670605</c:v>
                </c:pt>
                <c:pt idx="1308">
                  <c:v>-57.130181778588181</c:v>
                </c:pt>
                <c:pt idx="1309">
                  <c:v>-58.228543399164977</c:v>
                </c:pt>
                <c:pt idx="1310">
                  <c:v>-59.655013405546988</c:v>
                </c:pt>
                <c:pt idx="1311">
                  <c:v>-61.457199762860739</c:v>
                </c:pt>
                <c:pt idx="1312">
                  <c:v>-63.721175506843828</c:v>
                </c:pt>
                <c:pt idx="1313">
                  <c:v>-66.604036432148291</c:v>
                </c:pt>
                <c:pt idx="1314">
                  <c:v>-70.423347147477926</c:v>
                </c:pt>
                <c:pt idx="1315">
                  <c:v>-75.983559976835394</c:v>
                </c:pt>
                <c:pt idx="1316">
                  <c:v>-86.924116875340687</c:v>
                </c:pt>
                <c:pt idx="1317">
                  <c:v>-88.677594460780597</c:v>
                </c:pt>
                <c:pt idx="1318">
                  <c:v>-81.390402195095831</c:v>
                </c:pt>
                <c:pt idx="1319">
                  <c:v>-80.00807327548506</c:v>
                </c:pt>
                <c:pt idx="1320">
                  <c:v>-81.713261447847231</c:v>
                </c:pt>
                <c:pt idx="1321">
                  <c:v>-89.321607232330948</c:v>
                </c:pt>
                <c:pt idx="1322">
                  <c:v>-87.885376133679586</c:v>
                </c:pt>
                <c:pt idx="1323">
                  <c:v>-77.256675553137782</c:v>
                </c:pt>
                <c:pt idx="1324">
                  <c:v>-72.000196361985587</c:v>
                </c:pt>
                <c:pt idx="1325">
                  <c:v>-68.473672782019662</c:v>
                </c:pt>
                <c:pt idx="1326">
                  <c:v>-65.869087208126217</c:v>
                </c:pt>
                <c:pt idx="1327">
                  <c:v>-63.864313876486172</c:v>
                </c:pt>
                <c:pt idx="1328">
                  <c:v>-62.296277748051232</c:v>
                </c:pt>
                <c:pt idx="1329">
                  <c:v>-61.070872360595622</c:v>
                </c:pt>
                <c:pt idx="1330">
                  <c:v>-60.129413241952108</c:v>
                </c:pt>
                <c:pt idx="1331">
                  <c:v>-59.433708570073939</c:v>
                </c:pt>
                <c:pt idx="1332">
                  <c:v>-58.958604847392664</c:v>
                </c:pt>
                <c:pt idx="1333">
                  <c:v>-58.687991465481993</c:v>
                </c:pt>
                <c:pt idx="1334">
                  <c:v>-58.612605563034947</c:v>
                </c:pt>
                <c:pt idx="1335">
                  <c:v>-58.728893088767222</c:v>
                </c:pt>
                <c:pt idx="1336">
                  <c:v>-59.038591043208072</c:v>
                </c:pt>
                <c:pt idx="1337">
                  <c:v>-59.548915503179671</c:v>
                </c:pt>
                <c:pt idx="1338">
                  <c:v>-60.273400550959281</c:v>
                </c:pt>
                <c:pt idx="1339">
                  <c:v>-61.233614425107646</c:v>
                </c:pt>
                <c:pt idx="1340">
                  <c:v>-62.462277121787288</c:v>
                </c:pt>
                <c:pt idx="1341">
                  <c:v>-64.00891787411409</c:v>
                </c:pt>
                <c:pt idx="1342">
                  <c:v>-65.950681244592346</c:v>
                </c:pt>
                <c:pt idx="1343">
                  <c:v>-68.414956694460727</c:v>
                </c:pt>
                <c:pt idx="1344">
                  <c:v>-71.634003743785129</c:v>
                </c:pt>
                <c:pt idx="1345">
                  <c:v>-76.110385323459212</c:v>
                </c:pt>
                <c:pt idx="1346">
                  <c:v>-83.383546370173335</c:v>
                </c:pt>
                <c:pt idx="1347">
                  <c:v>-197.31137945551063</c:v>
                </c:pt>
                <c:pt idx="1348">
                  <c:v>-87.312490601998306</c:v>
                </c:pt>
                <c:pt idx="1349">
                  <c:v>-84.634393156632086</c:v>
                </c:pt>
                <c:pt idx="1350">
                  <c:v>-87.002540802284344</c:v>
                </c:pt>
                <c:pt idx="1351">
                  <c:v>-192.74248643057135</c:v>
                </c:pt>
                <c:pt idx="1352">
                  <c:v>-82.448509763718732</c:v>
                </c:pt>
                <c:pt idx="1353">
                  <c:v>-74.857289473420707</c:v>
                </c:pt>
                <c:pt idx="1354">
                  <c:v>-70.057311547328396</c:v>
                </c:pt>
                <c:pt idx="1355">
                  <c:v>-66.507558967979989</c:v>
                </c:pt>
                <c:pt idx="1356">
                  <c:v>-63.703784574676028</c:v>
                </c:pt>
                <c:pt idx="1357">
                  <c:v>-61.411887399654432</c:v>
                </c:pt>
                <c:pt idx="1358">
                  <c:v>-59.502434342488151</c:v>
                </c:pt>
                <c:pt idx="1359">
                  <c:v>-57.895980440711305</c:v>
                </c:pt>
                <c:pt idx="1360">
                  <c:v>-56.540370367097886</c:v>
                </c:pt>
                <c:pt idx="1361">
                  <c:v>-55.399843148524106</c:v>
                </c:pt>
                <c:pt idx="1362">
                  <c:v>-54.449256778473305</c:v>
                </c:pt>
                <c:pt idx="1363">
                  <c:v>-53.670811288885218</c:v>
                </c:pt>
                <c:pt idx="1364">
                  <c:v>-53.052112198925094</c:v>
                </c:pt>
                <c:pt idx="1365">
                  <c:v>-52.585018707954703</c:v>
                </c:pt>
                <c:pt idx="1366">
                  <c:v>-52.264998326579608</c:v>
                </c:pt>
                <c:pt idx="1367">
                  <c:v>-52.090853178530139</c:v>
                </c:pt>
                <c:pt idx="1368">
                  <c:v>-52.06477126897024</c:v>
                </c:pt>
                <c:pt idx="1369">
                  <c:v>-52.192727621040255</c:v>
                </c:pt>
                <c:pt idx="1370">
                  <c:v>-52.485344183073536</c:v>
                </c:pt>
                <c:pt idx="1371">
                  <c:v>-52.959451568751199</c:v>
                </c:pt>
                <c:pt idx="1372">
                  <c:v>-53.640855221064925</c:v>
                </c:pt>
                <c:pt idx="1373">
                  <c:v>-54.569378281767712</c:v>
                </c:pt>
                <c:pt idx="1374">
                  <c:v>-55.808655299102057</c:v>
                </c:pt>
                <c:pt idx="1375">
                  <c:v>-57.46709221732349</c:v>
                </c:pt>
                <c:pt idx="1376">
                  <c:v>-59.749651720387938</c:v>
                </c:pt>
                <c:pt idx="1377">
                  <c:v>-63.118197927910309</c:v>
                </c:pt>
                <c:pt idx="1378">
                  <c:v>-69.048262343677166</c:v>
                </c:pt>
                <c:pt idx="1379">
                  <c:v>-201.66143219128631</c:v>
                </c:pt>
                <c:pt idx="1380">
                  <c:v>-69.056793664484829</c:v>
                </c:pt>
                <c:pt idx="1381">
                  <c:v>-63.137115544807671</c:v>
                </c:pt>
                <c:pt idx="1382">
                  <c:v>-59.782748941307638</c:v>
                </c:pt>
                <c:pt idx="1383">
                  <c:v>-57.520311905301938</c:v>
                </c:pt>
                <c:pt idx="1384">
                  <c:v>-55.890417276000775</c:v>
                </c:pt>
                <c:pt idx="1385">
                  <c:v>-54.691066107848521</c:v>
                </c:pt>
                <c:pt idx="1386">
                  <c:v>-53.817514701832607</c:v>
                </c:pt>
                <c:pt idx="1387">
                  <c:v>-53.210783838538667</c:v>
                </c:pt>
                <c:pt idx="1388">
                  <c:v>-52.837124318029005</c:v>
                </c:pt>
                <c:pt idx="1389">
                  <c:v>-52.678860200668296</c:v>
                </c:pt>
                <c:pt idx="1390">
                  <c:v>-52.730335262705026</c:v>
                </c:pt>
                <c:pt idx="1391">
                  <c:v>-52.99674824086145</c:v>
                </c:pt>
                <c:pt idx="1392">
                  <c:v>-53.495312295869212</c:v>
                </c:pt>
                <c:pt idx="1393">
                  <c:v>-54.25930313670807</c:v>
                </c:pt>
                <c:pt idx="1394">
                  <c:v>-55.347210097089985</c:v>
                </c:pt>
                <c:pt idx="1395">
                  <c:v>-56.863264502999051</c:v>
                </c:pt>
                <c:pt idx="1396">
                  <c:v>-59.008923763346566</c:v>
                </c:pt>
                <c:pt idx="1397">
                  <c:v>-62.242996829591334</c:v>
                </c:pt>
                <c:pt idx="1398">
                  <c:v>-68.038241638499116</c:v>
                </c:pt>
                <c:pt idx="1399">
                  <c:v>-190.29566571175656</c:v>
                </c:pt>
                <c:pt idx="1400">
                  <c:v>-67.765667365280791</c:v>
                </c:pt>
                <c:pt idx="1401">
                  <c:v>-61.694414745834365</c:v>
                </c:pt>
                <c:pt idx="1402">
                  <c:v>-58.177384968922539</c:v>
                </c:pt>
                <c:pt idx="1403">
                  <c:v>-55.738015868203455</c:v>
                </c:pt>
                <c:pt idx="1404">
                  <c:v>-53.9132776065766</c:v>
                </c:pt>
                <c:pt idx="1405">
                  <c:v>-52.496878117532972</c:v>
                </c:pt>
                <c:pt idx="1406">
                  <c:v>-51.378883881869506</c:v>
                </c:pt>
                <c:pt idx="1407">
                  <c:v>-50.493891605919721</c:v>
                </c:pt>
                <c:pt idx="1408">
                  <c:v>-49.80001407501134</c:v>
                </c:pt>
                <c:pt idx="1409">
                  <c:v>-49.269017433494604</c:v>
                </c:pt>
                <c:pt idx="1410">
                  <c:v>-48.881189332068757</c:v>
                </c:pt>
                <c:pt idx="1411">
                  <c:v>-48.622456556601421</c:v>
                </c:pt>
                <c:pt idx="1412">
                  <c:v>-48.482669380588732</c:v>
                </c:pt>
                <c:pt idx="1413">
                  <c:v>-48.454534606740502</c:v>
                </c:pt>
                <c:pt idx="1414">
                  <c:v>-48.532930941359368</c:v>
                </c:pt>
                <c:pt idx="1415">
                  <c:v>-48.7144617383439</c:v>
                </c:pt>
                <c:pt idx="1416">
                  <c:v>-48.997162696777835</c:v>
                </c:pt>
                <c:pt idx="1417">
                  <c:v>-49.380316258336549</c:v>
                </c:pt>
                <c:pt idx="1418">
                  <c:v>-49.864344197562403</c:v>
                </c:pt>
                <c:pt idx="1419">
                  <c:v>-50.450762065046462</c:v>
                </c:pt>
                <c:pt idx="1420">
                  <c:v>-51.142187302676234</c:v>
                </c:pt>
                <c:pt idx="1421">
                  <c:v>-51.942399030741242</c:v>
                </c:pt>
                <c:pt idx="1422">
                  <c:v>-52.856453026990657</c:v>
                </c:pt>
                <c:pt idx="1423">
                  <c:v>-53.89086134395869</c:v>
                </c:pt>
                <c:pt idx="1424">
                  <c:v>-55.053853487161064</c:v>
                </c:pt>
                <c:pt idx="1425">
                  <c:v>-56.355746677199043</c:v>
                </c:pt>
                <c:pt idx="1426">
                  <c:v>-57.809468982538483</c:v>
                </c:pt>
                <c:pt idx="1427">
                  <c:v>-59.431305532179621</c:v>
                </c:pt>
                <c:pt idx="1428">
                  <c:v>-61.241983083954253</c:v>
                </c:pt>
                <c:pt idx="1429">
                  <c:v>-63.268288886188309</c:v>
                </c:pt>
                <c:pt idx="1430">
                  <c:v>-65.545571983322532</c:v>
                </c:pt>
                <c:pt idx="1431">
                  <c:v>-68.121780590071552</c:v>
                </c:pt>
                <c:pt idx="1432">
                  <c:v>-71.064349651874835</c:v>
                </c:pt>
                <c:pt idx="1433">
                  <c:v>-74.472820600727218</c:v>
                </c:pt>
                <c:pt idx="1434">
                  <c:v>-78.504278819145753</c:v>
                </c:pt>
                <c:pt idx="1435">
                  <c:v>-83.43201690629985</c:v>
                </c:pt>
                <c:pt idx="1436">
                  <c:v>-89.812073238588141</c:v>
                </c:pt>
                <c:pt idx="1437">
                  <c:v>-99.175534825904947</c:v>
                </c:pt>
                <c:pt idx="1438">
                  <c:v>-125.0785922802695</c:v>
                </c:pt>
                <c:pt idx="1439">
                  <c:v>-114.44447496310225</c:v>
                </c:pt>
                <c:pt idx="1440">
                  <c:v>-121.59720407040837</c:v>
                </c:pt>
                <c:pt idx="1441">
                  <c:v>-104.20453404333009</c:v>
                </c:pt>
                <c:pt idx="1442">
                  <c:v>-98.506914918404775</c:v>
                </c:pt>
                <c:pt idx="1443">
                  <c:v>-95.79558957613196</c:v>
                </c:pt>
                <c:pt idx="1444">
                  <c:v>-94.869176204496995</c:v>
                </c:pt>
                <c:pt idx="1445">
                  <c:v>-95.462236231876133</c:v>
                </c:pt>
                <c:pt idx="1446">
                  <c:v>-97.792279479613597</c:v>
                </c:pt>
                <c:pt idx="1447">
                  <c:v>-102.88814974288471</c:v>
                </c:pt>
                <c:pt idx="1448">
                  <c:v>-116.42601054826494</c:v>
                </c:pt>
                <c:pt idx="1449">
                  <c:v>-116.53834844911248</c:v>
                </c:pt>
                <c:pt idx="1450">
                  <c:v>-116.31160951550798</c:v>
                </c:pt>
                <c:pt idx="1451">
                  <c:v>-96.708629686943709</c:v>
                </c:pt>
                <c:pt idx="1452">
                  <c:v>-87.455338481883473</c:v>
                </c:pt>
                <c:pt idx="1453">
                  <c:v>-80.915347014455591</c:v>
                </c:pt>
                <c:pt idx="1454">
                  <c:v>-75.760349033366182</c:v>
                </c:pt>
                <c:pt idx="1455">
                  <c:v>-71.474775476752072</c:v>
                </c:pt>
                <c:pt idx="1456">
                  <c:v>-67.797763550937887</c:v>
                </c:pt>
                <c:pt idx="1457">
                  <c:v>-64.576894559898093</c:v>
                </c:pt>
                <c:pt idx="1458">
                  <c:v>-61.71451222230219</c:v>
                </c:pt>
                <c:pt idx="1459">
                  <c:v>-59.143879094300722</c:v>
                </c:pt>
                <c:pt idx="1460">
                  <c:v>-56.817160917069685</c:v>
                </c:pt>
                <c:pt idx="1461">
                  <c:v>-54.698795646034156</c:v>
                </c:pt>
                <c:pt idx="1462">
                  <c:v>-52.761572965261678</c:v>
                </c:pt>
                <c:pt idx="1463">
                  <c:v>-50.984187179494207</c:v>
                </c:pt>
                <c:pt idx="1464">
                  <c:v>-49.349641397390414</c:v>
                </c:pt>
                <c:pt idx="1465">
                  <c:v>-47.844168694105122</c:v>
                </c:pt>
                <c:pt idx="1466">
                  <c:v>-46.45648056408983</c:v>
                </c:pt>
                <c:pt idx="1467">
                  <c:v>-45.177230050932017</c:v>
                </c:pt>
                <c:pt idx="1468">
                  <c:v>-43.998620093592315</c:v>
                </c:pt>
                <c:pt idx="1469">
                  <c:v>-42.914112828196593</c:v>
                </c:pt>
                <c:pt idx="1470">
                  <c:v>-41.918210850418987</c:v>
                </c:pt>
                <c:pt idx="1471">
                  <c:v>-41.006290998147541</c:v>
                </c:pt>
                <c:pt idx="1472">
                  <c:v>-40.174477375645893</c:v>
                </c:pt>
                <c:pt idx="1473">
                  <c:v>-39.419544429405306</c:v>
                </c:pt>
                <c:pt idx="1474">
                  <c:v>-38.738843680918599</c:v>
                </c:pt>
                <c:pt idx="1475">
                  <c:v>-38.130249697482135</c:v>
                </c:pt>
                <c:pt idx="1476">
                  <c:v>-37.592122339440259</c:v>
                </c:pt>
                <c:pt idx="1477">
                  <c:v>-37.123283460746215</c:v>
                </c:pt>
                <c:pt idx="1478">
                  <c:v>-36.723007202006272</c:v>
                </c:pt>
                <c:pt idx="1479">
                  <c:v>-36.391023915255133</c:v>
                </c:pt>
                <c:pt idx="1480">
                  <c:v>-36.127538704090185</c:v>
                </c:pt>
                <c:pt idx="1481">
                  <c:v>-35.9332666704696</c:v>
                </c:pt>
                <c:pt idx="1482">
                  <c:v>-35.809488385988018</c:v>
                </c:pt>
                <c:pt idx="1483">
                  <c:v>-35.758131078330038</c:v>
                </c:pt>
                <c:pt idx="1484">
                  <c:v>-35.781883901301043</c:v>
                </c:pt>
                <c:pt idx="1485">
                  <c:v>-35.88436003373473</c:v>
                </c:pt>
                <c:pt idx="1486">
                  <c:v>-36.070325255938215</c:v>
                </c:pt>
                <c:pt idx="1487">
                  <c:v>-36.346023927854233</c:v>
                </c:pt>
                <c:pt idx="1488">
                  <c:v>-36.719652394070266</c:v>
                </c:pt>
                <c:pt idx="1489">
                  <c:v>-37.202063524362067</c:v>
                </c:pt>
                <c:pt idx="1490">
                  <c:v>-37.807848280858899</c:v>
                </c:pt>
                <c:pt idx="1491">
                  <c:v>-38.557061308191003</c:v>
                </c:pt>
                <c:pt idx="1492">
                  <c:v>-39.478108983060253</c:v>
                </c:pt>
                <c:pt idx="1493">
                  <c:v>-40.612882873727614</c:v>
                </c:pt>
                <c:pt idx="1494">
                  <c:v>-42.026619989473204</c:v>
                </c:pt>
                <c:pt idx="1495">
                  <c:v>-43.828910168007688</c:v>
                </c:pt>
                <c:pt idx="1496">
                  <c:v>-46.225512900420647</c:v>
                </c:pt>
                <c:pt idx="1497">
                  <c:v>-49.678719530307461</c:v>
                </c:pt>
                <c:pt idx="1498">
                  <c:v>-55.664123403222412</c:v>
                </c:pt>
                <c:pt idx="1499">
                  <c:v>-328.27846982172554</c:v>
                </c:pt>
                <c:pt idx="1500">
                  <c:v>-55.693738418791682</c:v>
                </c:pt>
                <c:pt idx="1501">
                  <c:v>-49.737949722310688</c:v>
                </c:pt>
                <c:pt idx="1502">
                  <c:v>-46.31435859059043</c:v>
                </c:pt>
                <c:pt idx="1503">
                  <c:v>-43.947371838956471</c:v>
                </c:pt>
                <c:pt idx="1504">
                  <c:v>-42.174698284710118</c:v>
                </c:pt>
                <c:pt idx="1505">
                  <c:v>-40.790578597678945</c:v>
                </c:pt>
                <c:pt idx="1506">
                  <c:v>-39.685423101096589</c:v>
                </c:pt>
                <c:pt idx="1507">
                  <c:v>-38.793994946659367</c:v>
                </c:pt>
                <c:pt idx="1508">
                  <c:v>-38.074402727120159</c:v>
                </c:pt>
                <c:pt idx="1509">
                  <c:v>-37.49824022683417</c:v>
                </c:pt>
                <c:pt idx="1510">
                  <c:v>-37.045452962276471</c:v>
                </c:pt>
                <c:pt idx="1511">
                  <c:v>-36.701450132476559</c:v>
                </c:pt>
                <c:pt idx="1512">
                  <c:v>-36.455379028876756</c:v>
                </c:pt>
                <c:pt idx="1513">
                  <c:v>-36.299043468172158</c:v>
                </c:pt>
                <c:pt idx="1514">
                  <c:v>-36.226199251772243</c:v>
                </c:pt>
                <c:pt idx="1515">
                  <c:v>-36.232080760797508</c:v>
                </c:pt>
                <c:pt idx="1516">
                  <c:v>-36.313074977922618</c:v>
                </c:pt>
                <c:pt idx="1517">
                  <c:v>-36.466492910936537</c:v>
                </c:pt>
                <c:pt idx="1518">
                  <c:v>-36.690407493840567</c:v>
                </c:pt>
                <c:pt idx="1519">
                  <c:v>-36.983538316823051</c:v>
                </c:pt>
                <c:pt idx="1520">
                  <c:v>-37.345170439810801</c:v>
                </c:pt>
                <c:pt idx="1521">
                  <c:v>-37.775098921199671</c:v>
                </c:pt>
                <c:pt idx="1522">
                  <c:v>-38.273593571061312</c:v>
                </c:pt>
                <c:pt idx="1523">
                  <c:v>-38.84138041101432</c:v>
                </c:pt>
                <c:pt idx="1524">
                  <c:v>-39.479637749455222</c:v>
                </c:pt>
                <c:pt idx="1525">
                  <c:v>-40.190005888518442</c:v>
                </c:pt>
                <c:pt idx="1526">
                  <c:v>-40.974610423521938</c:v>
                </c:pt>
                <c:pt idx="1527">
                  <c:v>-41.836099995727849</c:v>
                </c:pt>
                <c:pt idx="1528">
                  <c:v>-42.777700321546128</c:v>
                </c:pt>
                <c:pt idx="1529">
                  <c:v>-43.80328745976626</c:v>
                </c:pt>
                <c:pt idx="1530">
                  <c:v>-44.917484735710467</c:v>
                </c:pt>
                <c:pt idx="1531">
                  <c:v>-46.125789717077836</c:v>
                </c:pt>
                <c:pt idx="1532">
                  <c:v>-47.434740431283885</c:v>
                </c:pt>
                <c:pt idx="1533">
                  <c:v>-48.852134103084012</c:v>
                </c:pt>
                <c:pt idx="1534">
                  <c:v>-50.387317852785785</c:v>
                </c:pt>
                <c:pt idx="1535">
                  <c:v>-52.051580350018696</c:v>
                </c:pt>
                <c:pt idx="1536">
                  <c:v>-53.858688683899032</c:v>
                </c:pt>
                <c:pt idx="1537">
                  <c:v>-55.825639910236013</c:v>
                </c:pt>
                <c:pt idx="1538">
                  <c:v>-57.9737398889581</c:v>
                </c:pt>
                <c:pt idx="1539">
                  <c:v>-60.330199100875532</c:v>
                </c:pt>
                <c:pt idx="1540">
                  <c:v>-62.930579755655465</c:v>
                </c:pt>
                <c:pt idx="1541">
                  <c:v>-65.822716277432306</c:v>
                </c:pt>
                <c:pt idx="1542">
                  <c:v>-69.073346275591874</c:v>
                </c:pt>
                <c:pt idx="1543">
                  <c:v>-72.780126197230786</c:v>
                </c:pt>
                <c:pt idx="1544">
                  <c:v>-77.095474904378563</c:v>
                </c:pt>
                <c:pt idx="1545">
                  <c:v>-82.280255356954598</c:v>
                </c:pt>
                <c:pt idx="1546">
                  <c:v>-88.850036783319126</c:v>
                </c:pt>
                <c:pt idx="1547">
                  <c:v>-98.133125601513086</c:v>
                </c:pt>
                <c:pt idx="1548">
                  <c:v>-117.76591086439913</c:v>
                </c:pt>
                <c:pt idx="1549">
                  <c:v>-118.02246322084029</c:v>
                </c:pt>
                <c:pt idx="1550">
                  <c:v>-117.93994689880755</c:v>
                </c:pt>
                <c:pt idx="1551">
                  <c:v>-104.43191599611103</c:v>
                </c:pt>
                <c:pt idx="1552">
                  <c:v>-99.365884127478083</c:v>
                </c:pt>
                <c:pt idx="1553">
                  <c:v>-97.065687934721993</c:v>
                </c:pt>
                <c:pt idx="1554">
                  <c:v>-96.502483791356681</c:v>
                </c:pt>
                <c:pt idx="1555">
                  <c:v>-97.458762045038711</c:v>
                </c:pt>
                <c:pt idx="1556">
                  <c:v>-100.1999614366938</c:v>
                </c:pt>
                <c:pt idx="1557">
                  <c:v>-105.92746394793858</c:v>
                </c:pt>
                <c:pt idx="1558">
                  <c:v>-123.35002686825801</c:v>
                </c:pt>
                <c:pt idx="1559">
                  <c:v>-116.22720033126819</c:v>
                </c:pt>
                <c:pt idx="1560">
                  <c:v>-126.89123006651494</c:v>
                </c:pt>
                <c:pt idx="1561">
                  <c:v>-101.01809504887369</c:v>
                </c:pt>
                <c:pt idx="1562">
                  <c:v>-91.68456608822504</c:v>
                </c:pt>
                <c:pt idx="1563">
                  <c:v>-85.334452744164508</c:v>
                </c:pt>
                <c:pt idx="1564">
                  <c:v>-80.436668178783236</c:v>
                </c:pt>
                <c:pt idx="1565">
                  <c:v>-76.435174188024334</c:v>
                </c:pt>
                <c:pt idx="1566">
                  <c:v>-73.056678345435401</c:v>
                </c:pt>
                <c:pt idx="1567">
                  <c:v>-70.144095441588405</c:v>
                </c:pt>
                <c:pt idx="1568">
                  <c:v>-67.597884217964008</c:v>
                </c:pt>
                <c:pt idx="1569">
                  <c:v>-65.350609902984729</c:v>
                </c:pt>
                <c:pt idx="1570">
                  <c:v>-63.354324456193879</c:v>
                </c:pt>
                <c:pt idx="1571">
                  <c:v>-61.57367900781005</c:v>
                </c:pt>
                <c:pt idx="1572">
                  <c:v>-59.981886484575931</c:v>
                </c:pt>
                <c:pt idx="1573">
                  <c:v>-58.558220304142381</c:v>
                </c:pt>
                <c:pt idx="1574">
                  <c:v>-57.286395513414035</c:v>
                </c:pt>
                <c:pt idx="1575">
                  <c:v>-56.153484220258306</c:v>
                </c:pt>
                <c:pt idx="1576">
                  <c:v>-55.149169380841762</c:v>
                </c:pt>
                <c:pt idx="1577">
                  <c:v>-54.265221666858359</c:v>
                </c:pt>
                <c:pt idx="1578">
                  <c:v>-53.495129203431738</c:v>
                </c:pt>
                <c:pt idx="1579">
                  <c:v>-52.833836390926649</c:v>
                </c:pt>
                <c:pt idx="1580">
                  <c:v>-52.277564287628941</c:v>
                </c:pt>
                <c:pt idx="1581">
                  <c:v>-51.823695630695696</c:v>
                </c:pt>
                <c:pt idx="1582">
                  <c:v>-51.470715049056423</c:v>
                </c:pt>
                <c:pt idx="1583">
                  <c:v>-51.218200948172537</c:v>
                </c:pt>
                <c:pt idx="1584">
                  <c:v>-51.066871066862021</c:v>
                </c:pt>
                <c:pt idx="1585">
                  <c:v>-51.018689887031869</c:v>
                </c:pt>
                <c:pt idx="1586">
                  <c:v>-51.077054236278187</c:v>
                </c:pt>
                <c:pt idx="1587">
                  <c:v>-51.247085590304444</c:v>
                </c:pt>
                <c:pt idx="1588">
                  <c:v>-51.536077328925451</c:v>
                </c:pt>
                <c:pt idx="1589">
                  <c:v>-51.954179361695658</c:v>
                </c:pt>
                <c:pt idx="1590">
                  <c:v>-52.51546508633065</c:v>
                </c:pt>
                <c:pt idx="1591">
                  <c:v>-53.239647036255263</c:v>
                </c:pt>
                <c:pt idx="1592">
                  <c:v>-54.154959251790942</c:v>
                </c:pt>
                <c:pt idx="1593">
                  <c:v>-55.303289132837222</c:v>
                </c:pt>
                <c:pt idx="1594">
                  <c:v>-56.750040158850254</c:v>
                </c:pt>
                <c:pt idx="1595">
                  <c:v>-58.605146035393346</c:v>
                </c:pt>
                <c:pt idx="1596">
                  <c:v>-61.074899015913822</c:v>
                </c:pt>
                <c:pt idx="1597">
                  <c:v>-64.622329125035606</c:v>
                </c:pt>
                <c:pt idx="1598">
                  <c:v>-70.723998717216489</c:v>
                </c:pt>
                <c:pt idx="1599">
                  <c:v>-193.28443236880983</c:v>
                </c:pt>
                <c:pt idx="1600">
                  <c:v>-71.057457612965692</c:v>
                </c:pt>
                <c:pt idx="1601">
                  <c:v>-65.292680833123669</c:v>
                </c:pt>
                <c:pt idx="1602">
                  <c:v>-62.089093195027644</c:v>
                </c:pt>
                <c:pt idx="1603">
                  <c:v>-59.973936953113942</c:v>
                </c:pt>
                <c:pt idx="1604">
                  <c:v>-58.488403347765242</c:v>
                </c:pt>
                <c:pt idx="1605">
                  <c:v>-57.431035162561869</c:v>
                </c:pt>
                <c:pt idx="1606">
                  <c:v>-56.697601264667625</c:v>
                </c:pt>
                <c:pt idx="1607">
                  <c:v>-56.229612514184154</c:v>
                </c:pt>
                <c:pt idx="1608">
                  <c:v>-55.993793396618841</c:v>
                </c:pt>
                <c:pt idx="1609">
                  <c:v>-55.972930946408937</c:v>
                </c:pt>
                <c:pt idx="1610">
                  <c:v>-56.161826622692203</c:v>
                </c:pt>
                <c:pt idx="1611">
                  <c:v>-56.566136845778487</c:v>
                </c:pt>
                <c:pt idx="1612">
                  <c:v>-57.203537752568998</c:v>
                </c:pt>
                <c:pt idx="1613">
                  <c:v>-58.107778740983989</c:v>
                </c:pt>
                <c:pt idx="1614">
                  <c:v>-59.337839229144791</c:v>
                </c:pt>
                <c:pt idx="1615">
                  <c:v>-60.998463115504762</c:v>
                </c:pt>
                <c:pt idx="1616">
                  <c:v>-63.291649545802706</c:v>
                </c:pt>
                <c:pt idx="1617">
                  <c:v>-66.676785881763138</c:v>
                </c:pt>
                <c:pt idx="1618">
                  <c:v>-72.627254273764549</c:v>
                </c:pt>
                <c:pt idx="1619">
                  <c:v>-205.26270191855991</c:v>
                </c:pt>
                <c:pt idx="1620">
                  <c:v>-72.680365927831176</c:v>
                </c:pt>
                <c:pt idx="1621">
                  <c:v>-66.781154621888035</c:v>
                </c:pt>
                <c:pt idx="1622">
                  <c:v>-63.443482878619058</c:v>
                </c:pt>
                <c:pt idx="1623">
                  <c:v>-61.191819399873488</c:v>
                </c:pt>
                <c:pt idx="1624">
                  <c:v>-59.564300272485923</c:v>
                </c:pt>
                <c:pt idx="1625">
                  <c:v>-58.355963019776809</c:v>
                </c:pt>
                <c:pt idx="1626">
                  <c:v>-57.458401905601768</c:v>
                </c:pt>
                <c:pt idx="1627">
                  <c:v>-56.807982590674413</c:v>
                </c:pt>
                <c:pt idx="1628">
                  <c:v>-56.364882143052384</c:v>
                </c:pt>
                <c:pt idx="1629">
                  <c:v>-56.103295330419186</c:v>
                </c:pt>
                <c:pt idx="1630">
                  <c:v>-56.006391750643367</c:v>
                </c:pt>
                <c:pt idx="1631">
                  <c:v>-56.063549667825669</c:v>
                </c:pt>
                <c:pt idx="1632">
                  <c:v>-56.268794272154487</c:v>
                </c:pt>
                <c:pt idx="1633">
                  <c:v>-56.619937772699693</c:v>
                </c:pt>
                <c:pt idx="1634">
                  <c:v>-57.118178260879596</c:v>
                </c:pt>
                <c:pt idx="1635">
                  <c:v>-57.768048442163192</c:v>
                </c:pt>
                <c:pt idx="1636">
                  <c:v>-58.577689334199519</c:v>
                </c:pt>
                <c:pt idx="1637">
                  <c:v>-59.559495635780529</c:v>
                </c:pt>
                <c:pt idx="1638">
                  <c:v>-60.731267533881088</c:v>
                </c:pt>
                <c:pt idx="1639">
                  <c:v>-62.118147254901224</c:v>
                </c:pt>
                <c:pt idx="1640">
                  <c:v>-63.755895992826943</c:v>
                </c:pt>
                <c:pt idx="1641">
                  <c:v>-65.696669296736076</c:v>
                </c:pt>
                <c:pt idx="1642">
                  <c:v>-68.019912351949102</c:v>
                </c:pt>
                <c:pt idx="1643">
                  <c:v>-70.855058482758324</c:v>
                </c:pt>
                <c:pt idx="1644">
                  <c:v>-74.436208881817166</c:v>
                </c:pt>
                <c:pt idx="1645">
                  <c:v>-79.267610935748664</c:v>
                </c:pt>
                <c:pt idx="1646">
                  <c:v>-86.890281888985811</c:v>
                </c:pt>
                <c:pt idx="1647">
                  <c:v>-197.21573596179138</c:v>
                </c:pt>
                <c:pt idx="1648">
                  <c:v>-91.507294771932649</c:v>
                </c:pt>
                <c:pt idx="1649">
                  <c:v>-89.170678767002073</c:v>
                </c:pt>
                <c:pt idx="1650">
                  <c:v>-91.880335306782456</c:v>
                </c:pt>
                <c:pt idx="1651">
                  <c:v>-201.9108108617072</c:v>
                </c:pt>
                <c:pt idx="1652">
                  <c:v>-88.014592555518064</c:v>
                </c:pt>
                <c:pt idx="1653">
                  <c:v>-80.77307436308125</c:v>
                </c:pt>
                <c:pt idx="1654">
                  <c:v>-76.328364027671398</c:v>
                </c:pt>
                <c:pt idx="1655">
                  <c:v>-73.141016849527844</c:v>
                </c:pt>
                <c:pt idx="1656">
                  <c:v>-70.708470135858931</c:v>
                </c:pt>
                <c:pt idx="1657">
                  <c:v>-68.798464605879602</c:v>
                </c:pt>
                <c:pt idx="1658">
                  <c:v>-67.283611038827132</c:v>
                </c:pt>
                <c:pt idx="1659">
                  <c:v>-66.086765113881768</c:v>
                </c:pt>
                <c:pt idx="1660">
                  <c:v>-65.158397840832237</c:v>
                </c:pt>
                <c:pt idx="1661">
                  <c:v>-64.46578946765473</c:v>
                </c:pt>
                <c:pt idx="1662">
                  <c:v>-63.987372001175572</c:v>
                </c:pt>
                <c:pt idx="1663">
                  <c:v>-63.70961160576573</c:v>
                </c:pt>
                <c:pt idx="1664">
                  <c:v>-63.625292452526395</c:v>
                </c:pt>
                <c:pt idx="1665">
                  <c:v>-63.73267779014131</c:v>
                </c:pt>
                <c:pt idx="1666">
                  <c:v>-64.035321920410951</c:v>
                </c:pt>
                <c:pt idx="1667">
                  <c:v>-64.542487956475753</c:v>
                </c:pt>
                <c:pt idx="1668">
                  <c:v>-65.270286759927927</c:v>
                </c:pt>
                <c:pt idx="1669">
                  <c:v>-66.243872082848313</c:v>
                </c:pt>
                <c:pt idx="1670">
                  <c:v>-67.501436003157124</c:v>
                </c:pt>
                <c:pt idx="1671">
                  <c:v>-69.101663250271216</c:v>
                </c:pt>
                <c:pt idx="1672">
                  <c:v>-71.138660545057533</c:v>
                </c:pt>
                <c:pt idx="1673">
                  <c:v>-73.775503186611402</c:v>
                </c:pt>
                <c:pt idx="1674">
                  <c:v>-77.334317200220468</c:v>
                </c:pt>
                <c:pt idx="1675">
                  <c:v>-82.623120453905727</c:v>
                </c:pt>
                <c:pt idx="1676">
                  <c:v>-93.284178990230942</c:v>
                </c:pt>
                <c:pt idx="1677">
                  <c:v>-94.752802203743229</c:v>
                </c:pt>
                <c:pt idx="1678">
                  <c:v>-87.176882960506219</c:v>
                </c:pt>
                <c:pt idx="1679">
                  <c:v>-85.504156024595929</c:v>
                </c:pt>
                <c:pt idx="1680">
                  <c:v>-86.918981146194696</c:v>
                </c:pt>
                <c:pt idx="1681">
                  <c:v>-94.238704851268622</c:v>
                </c:pt>
                <c:pt idx="1682">
                  <c:v>-92.517794216033195</c:v>
                </c:pt>
                <c:pt idx="1683">
                  <c:v>-81.609840053533773</c:v>
                </c:pt>
                <c:pt idx="1684">
                  <c:v>-76.082266022552119</c:v>
                </c:pt>
                <c:pt idx="1685">
                  <c:v>-72.295630446140606</c:v>
                </c:pt>
                <c:pt idx="1686">
                  <c:v>-69.445481280086227</c:v>
                </c:pt>
                <c:pt idx="1687">
                  <c:v>-67.214254197114158</c:v>
                </c:pt>
                <c:pt idx="1688">
                  <c:v>-65.444853685656796</c:v>
                </c:pt>
                <c:pt idx="1689">
                  <c:v>-64.051206994734628</c:v>
                </c:pt>
                <c:pt idx="1690">
                  <c:v>-62.985706445669877</c:v>
                </c:pt>
                <c:pt idx="1691">
                  <c:v>-62.225881180477238</c:v>
                </c:pt>
                <c:pt idx="1692">
                  <c:v>-61.769663748012682</c:v>
                </c:pt>
                <c:pt idx="1693">
                  <c:v>-61.636302412581436</c:v>
                </c:pt>
                <c:pt idx="1694">
                  <c:v>-61.873717934798748</c:v>
                </c:pt>
                <c:pt idx="1695">
                  <c:v>-62.57794398171157</c:v>
                </c:pt>
                <c:pt idx="1696">
                  <c:v>-63.94391950462235</c:v>
                </c:pt>
                <c:pt idx="1697">
                  <c:v>-66.425156796215759</c:v>
                </c:pt>
                <c:pt idx="1698">
                  <c:v>-71.490027711017461</c:v>
                </c:pt>
                <c:pt idx="1699">
                  <c:v>-194.48567282263292</c:v>
                </c:pt>
                <c:pt idx="1700">
                  <c:v>-69.8097633756542</c:v>
                </c:pt>
                <c:pt idx="1701">
                  <c:v>-63.055292037431663</c:v>
                </c:pt>
                <c:pt idx="1702">
                  <c:v>-58.865411489824275</c:v>
                </c:pt>
                <c:pt idx="1703">
                  <c:v>-55.761367825401848</c:v>
                </c:pt>
                <c:pt idx="1704">
                  <c:v>-53.27813264462268</c:v>
                </c:pt>
                <c:pt idx="1705">
                  <c:v>-51.20756631074584</c:v>
                </c:pt>
                <c:pt idx="1706">
                  <c:v>-49.438002495123222</c:v>
                </c:pt>
                <c:pt idx="1707">
                  <c:v>-47.902388994549568</c:v>
                </c:pt>
                <c:pt idx="1708">
                  <c:v>-46.557246677176281</c:v>
                </c:pt>
                <c:pt idx="1709">
                  <c:v>-45.372782604548874</c:v>
                </c:pt>
                <c:pt idx="1710">
                  <c:v>-44.327735773626429</c:v>
                </c:pt>
                <c:pt idx="1711">
                  <c:v>-43.406473236171017</c:v>
                </c:pt>
                <c:pt idx="1712">
                  <c:v>-42.597253059027182</c:v>
                </c:pt>
                <c:pt idx="1713">
                  <c:v>-41.891135335896756</c:v>
                </c:pt>
                <c:pt idx="1714">
                  <c:v>-41.281274111690188</c:v>
                </c:pt>
                <c:pt idx="1715">
                  <c:v>-40.762444392147643</c:v>
                </c:pt>
                <c:pt idx="1716">
                  <c:v>-40.330720814741625</c:v>
                </c:pt>
                <c:pt idx="1717">
                  <c:v>-39.983258497144973</c:v>
                </c:pt>
                <c:pt idx="1718">
                  <c:v>-39.718146000043973</c:v>
                </c:pt>
                <c:pt idx="1719">
                  <c:v>-39.534312036178918</c:v>
                </c:pt>
                <c:pt idx="1720">
                  <c:v>-39.431475034739279</c:v>
                </c:pt>
                <c:pt idx="1721">
                  <c:v>-39.41012985749218</c:v>
                </c:pt>
                <c:pt idx="1722">
                  <c:v>-39.471570015973754</c:v>
                </c:pt>
                <c:pt idx="1723">
                  <c:v>-39.617947458291532</c:v>
                </c:pt>
                <c:pt idx="1724">
                  <c:v>-39.852376078013073</c:v>
                </c:pt>
                <c:pt idx="1725">
                  <c:v>-40.179090350306971</c:v>
                </c:pt>
                <c:pt idx="1726">
                  <c:v>-40.603678085160205</c:v>
                </c:pt>
                <c:pt idx="1727">
                  <c:v>-41.133418144805127</c:v>
                </c:pt>
                <c:pt idx="1728">
                  <c:v>-41.777773630298285</c:v>
                </c:pt>
                <c:pt idx="1729">
                  <c:v>-42.549125326456199</c:v>
                </c:pt>
                <c:pt idx="1730">
                  <c:v>-43.463893097327635</c:v>
                </c:pt>
                <c:pt idx="1731">
                  <c:v>-44.544314968147319</c:v>
                </c:pt>
                <c:pt idx="1732">
                  <c:v>-45.821406367229216</c:v>
                </c:pt>
                <c:pt idx="1733">
                  <c:v>-47.340188389055498</c:v>
                </c:pt>
                <c:pt idx="1734">
                  <c:v>-49.16967517109142</c:v>
                </c:pt>
                <c:pt idx="1735">
                  <c:v>-51.424053765597264</c:v>
                </c:pt>
                <c:pt idx="1736">
                  <c:v>-54.314738712562907</c:v>
                </c:pt>
                <c:pt idx="1737">
                  <c:v>-58.311068489815128</c:v>
                </c:pt>
                <c:pt idx="1738">
                  <c:v>-64.89755767224446</c:v>
                </c:pt>
                <c:pt idx="1739">
                  <c:v>-185.75455422025607</c:v>
                </c:pt>
                <c:pt idx="1740">
                  <c:v>-66.352876561279118</c:v>
                </c:pt>
                <c:pt idx="1741">
                  <c:v>-61.257480251587701</c:v>
                </c:pt>
                <c:pt idx="1742">
                  <c:v>-58.828358615348371</c:v>
                </c:pt>
                <c:pt idx="1743">
                  <c:v>-57.632223307406946</c:v>
                </c:pt>
                <c:pt idx="1744">
                  <c:v>-57.272383972924963</c:v>
                </c:pt>
                <c:pt idx="1745">
                  <c:v>-57.65299135579486</c:v>
                </c:pt>
                <c:pt idx="1746">
                  <c:v>-58.870496617359478</c:v>
                </c:pt>
                <c:pt idx="1747">
                  <c:v>-61.322201345327542</c:v>
                </c:pt>
                <c:pt idx="1748">
                  <c:v>-66.442024465742662</c:v>
                </c:pt>
                <c:pt idx="1749">
                  <c:v>-189.46636842550217</c:v>
                </c:pt>
                <c:pt idx="1750">
                  <c:v>-65.043753905467824</c:v>
                </c:pt>
                <c:pt idx="1751">
                  <c:v>-58.491344828522614</c:v>
                </c:pt>
                <c:pt idx="1752">
                  <c:v>-54.533863517686292</c:v>
                </c:pt>
                <c:pt idx="1753">
                  <c:v>-51.687697304458283</c:v>
                </c:pt>
                <c:pt idx="1754">
                  <c:v>-49.484512228910937</c:v>
                </c:pt>
                <c:pt idx="1755">
                  <c:v>-47.714025374964237</c:v>
                </c:pt>
                <c:pt idx="1756">
                  <c:v>-46.263337969379343</c:v>
                </c:pt>
                <c:pt idx="1757">
                  <c:v>-45.064917522115842</c:v>
                </c:pt>
                <c:pt idx="1758">
                  <c:v>-44.075464261365468</c:v>
                </c:pt>
                <c:pt idx="1759">
                  <c:v>-43.26598298228916</c:v>
                </c:pt>
                <c:pt idx="1760">
                  <c:v>-42.616631615273413</c:v>
                </c:pt>
                <c:pt idx="1761">
                  <c:v>-42.113863161382923</c:v>
                </c:pt>
                <c:pt idx="1762">
                  <c:v>-41.748782025865395</c:v>
                </c:pt>
                <c:pt idx="1763">
                  <c:v>-41.516207121676423</c:v>
                </c:pt>
                <c:pt idx="1764">
                  <c:v>-41.414194848629442</c:v>
                </c:pt>
                <c:pt idx="1765">
                  <c:v>-41.443910406547239</c:v>
                </c:pt>
                <c:pt idx="1766">
                  <c:v>-41.609821745479735</c:v>
                </c:pt>
                <c:pt idx="1767">
                  <c:v>-41.920265921481921</c:v>
                </c:pt>
                <c:pt idx="1768">
                  <c:v>-42.388534794271273</c:v>
                </c:pt>
                <c:pt idx="1769">
                  <c:v>-43.034793193282553</c:v>
                </c:pt>
                <c:pt idx="1770">
                  <c:v>-43.889479192760035</c:v>
                </c:pt>
                <c:pt idx="1771">
                  <c:v>-44.999603956415761</c:v>
                </c:pt>
                <c:pt idx="1772">
                  <c:v>-46.44134055061302</c:v>
                </c:pt>
                <c:pt idx="1773">
                  <c:v>-48.348149518358824</c:v>
                </c:pt>
                <c:pt idx="1774">
                  <c:v>-50.984990582437895</c:v>
                </c:pt>
                <c:pt idx="1775">
                  <c:v>-55.005466617789466</c:v>
                </c:pt>
                <c:pt idx="1776">
                  <c:v>-63.033209732276923</c:v>
                </c:pt>
                <c:pt idx="1777">
                  <c:v>-68.568104610583703</c:v>
                </c:pt>
                <c:pt idx="1778">
                  <c:v>-56.848614333913119</c:v>
                </c:pt>
                <c:pt idx="1779">
                  <c:v>-52.151864888652561</c:v>
                </c:pt>
                <c:pt idx="1780">
                  <c:v>-49.252400412075417</c:v>
                </c:pt>
                <c:pt idx="1781">
                  <c:v>-47.223362958391391</c:v>
                </c:pt>
                <c:pt idx="1782">
                  <c:v>-45.72691064794995</c:v>
                </c:pt>
                <c:pt idx="1783">
                  <c:v>-44.602793571168711</c:v>
                </c:pt>
                <c:pt idx="1784">
                  <c:v>-43.76363193049955</c:v>
                </c:pt>
                <c:pt idx="1785">
                  <c:v>-43.157948085478637</c:v>
                </c:pt>
                <c:pt idx="1786">
                  <c:v>-42.75445796388184</c:v>
                </c:pt>
                <c:pt idx="1787">
                  <c:v>-42.534615856587799</c:v>
                </c:pt>
                <c:pt idx="1788">
                  <c:v>-42.488917741351855</c:v>
                </c:pt>
                <c:pt idx="1789">
                  <c:v>-42.615207221685615</c:v>
                </c:pt>
                <c:pt idx="1790">
                  <c:v>-42.91829877875162</c:v>
                </c:pt>
                <c:pt idx="1791">
                  <c:v>-43.410776501308284</c:v>
                </c:pt>
                <c:pt idx="1792">
                  <c:v>-44.115271562094762</c:v>
                </c:pt>
                <c:pt idx="1793">
                  <c:v>-45.069181725952205</c:v>
                </c:pt>
                <c:pt idx="1794">
                  <c:v>-46.334244617357925</c:v>
                </c:pt>
                <c:pt idx="1795">
                  <c:v>-48.017343000007919</c:v>
                </c:pt>
                <c:pt idx="1796">
                  <c:v>-50.322178144157093</c:v>
                </c:pt>
                <c:pt idx="1797">
                  <c:v>-53.709530510607202</c:v>
                </c:pt>
                <c:pt idx="1798">
                  <c:v>-59.653959552774424</c:v>
                </c:pt>
                <c:pt idx="1799">
                  <c:v>-328.73333969373869</c:v>
                </c:pt>
                <c:pt idx="1800">
                  <c:v>-59.674255996950336</c:v>
                </c:pt>
                <c:pt idx="1801">
                  <c:v>-53.750123446635875</c:v>
                </c:pt>
                <c:pt idx="1802">
                  <c:v>-50.383067667397867</c:v>
                </c:pt>
                <c:pt idx="1803">
                  <c:v>-48.098529253498498</c:v>
                </c:pt>
                <c:pt idx="1804">
                  <c:v>-46.435727791819602</c:v>
                </c:pt>
                <c:pt idx="1805">
                  <c:v>-45.190962059791346</c:v>
                </c:pt>
                <c:pt idx="1806">
                  <c:v>-44.257349341406929</c:v>
                </c:pt>
                <c:pt idx="1807">
                  <c:v>-43.573152059882801</c:v>
                </c:pt>
                <c:pt idx="1808">
                  <c:v>-43.100972498075699</c:v>
                </c:pt>
                <c:pt idx="1809">
                  <c:v>-42.818179530950687</c:v>
                </c:pt>
                <c:pt idx="1810">
                  <c:v>-42.712189117459346</c:v>
                </c:pt>
                <c:pt idx="1811">
                  <c:v>-42.778186824156634</c:v>
                </c:pt>
                <c:pt idx="1812">
                  <c:v>-43.018329095256107</c:v>
                </c:pt>
                <c:pt idx="1813">
                  <c:v>-43.442120000735812</c:v>
                </c:pt>
                <c:pt idx="1814">
                  <c:v>-44.068105297460136</c:v>
                </c:pt>
                <c:pt idx="1815">
                  <c:v>-44.927569105405603</c:v>
                </c:pt>
                <c:pt idx="1816">
                  <c:v>-46.071989112799649</c:v>
                </c:pt>
                <c:pt idx="1817">
                  <c:v>-47.588745164965125</c:v>
                </c:pt>
                <c:pt idx="1818">
                  <c:v>-49.638087219270616</c:v>
                </c:pt>
                <c:pt idx="1819">
                  <c:v>-52.557857203166797</c:v>
                </c:pt>
                <c:pt idx="1820">
                  <c:v>-57.274913110254843</c:v>
                </c:pt>
                <c:pt idx="1821">
                  <c:v>-69.01471085108922</c:v>
                </c:pt>
                <c:pt idx="1822">
                  <c:v>-63.500124487128829</c:v>
                </c:pt>
                <c:pt idx="1823">
                  <c:v>-55.4926909850196</c:v>
                </c:pt>
                <c:pt idx="1824">
                  <c:v>-51.492525707958229</c:v>
                </c:pt>
                <c:pt idx="1825">
                  <c:v>-48.875996595969411</c:v>
                </c:pt>
                <c:pt idx="1826">
                  <c:v>-46.989500822022322</c:v>
                </c:pt>
                <c:pt idx="1827">
                  <c:v>-45.56807871125951</c:v>
                </c:pt>
                <c:pt idx="1828">
                  <c:v>-44.478269768619931</c:v>
                </c:pt>
                <c:pt idx="1829">
                  <c:v>-43.643900975706444</c:v>
                </c:pt>
                <c:pt idx="1830">
                  <c:v>-43.017961216793225</c:v>
                </c:pt>
                <c:pt idx="1831">
                  <c:v>-42.570012465644005</c:v>
                </c:pt>
                <c:pt idx="1832">
                  <c:v>-42.27988994085355</c:v>
                </c:pt>
                <c:pt idx="1833">
                  <c:v>-42.134301830757018</c:v>
                </c:pt>
                <c:pt idx="1834">
                  <c:v>-42.124911127375391</c:v>
                </c:pt>
                <c:pt idx="1835">
                  <c:v>-42.247249928758876</c:v>
                </c:pt>
                <c:pt idx="1836">
                  <c:v>-42.50015308320971</c:v>
                </c:pt>
                <c:pt idx="1837">
                  <c:v>-42.88556423906531</c:v>
                </c:pt>
                <c:pt idx="1838">
                  <c:v>-43.408664531546968</c:v>
                </c:pt>
                <c:pt idx="1839">
                  <c:v>-44.078349603611102</c:v>
                </c:pt>
                <c:pt idx="1840">
                  <c:v>-44.908166502424926</c:v>
                </c:pt>
                <c:pt idx="1841">
                  <c:v>-45.917957345862519</c:v>
                </c:pt>
                <c:pt idx="1842">
                  <c:v>-47.13671738705208</c:v>
                </c:pt>
                <c:pt idx="1843">
                  <c:v>-48.60774644612215</c:v>
                </c:pt>
                <c:pt idx="1844">
                  <c:v>-50.398577061463143</c:v>
                </c:pt>
                <c:pt idx="1845">
                  <c:v>-52.622108054696341</c:v>
                </c:pt>
                <c:pt idx="1846">
                  <c:v>-55.488622390314227</c:v>
                </c:pt>
                <c:pt idx="1847">
                  <c:v>-59.46645407669196</c:v>
                </c:pt>
                <c:pt idx="1848">
                  <c:v>-66.039215830812381</c:v>
                </c:pt>
                <c:pt idx="1849">
                  <c:v>-190.48218633022358</c:v>
                </c:pt>
                <c:pt idx="1850">
                  <c:v>-67.478198844429699</c:v>
                </c:pt>
                <c:pt idx="1851">
                  <c:v>-62.378735597316748</c:v>
                </c:pt>
                <c:pt idx="1852">
                  <c:v>-59.947393238556408</c:v>
                </c:pt>
                <c:pt idx="1853">
                  <c:v>-58.750252890765601</c:v>
                </c:pt>
                <c:pt idx="1854">
                  <c:v>-58.390013014932521</c:v>
                </c:pt>
                <c:pt idx="1855">
                  <c:v>-58.77022249845129</c:v>
                </c:pt>
                <c:pt idx="1856">
                  <c:v>-59.986730646206084</c:v>
                </c:pt>
                <c:pt idx="1857">
                  <c:v>-62.436227861851002</c:v>
                </c:pt>
                <c:pt idx="1858">
                  <c:v>-67.552002539397279</c:v>
                </c:pt>
                <c:pt idx="1859">
                  <c:v>-186.97406077252722</c:v>
                </c:pt>
                <c:pt idx="1860">
                  <c:v>-66.137448947069572</c:v>
                </c:pt>
                <c:pt idx="1861">
                  <c:v>-59.571346791415451</c:v>
                </c:pt>
                <c:pt idx="1862">
                  <c:v>-55.595407025245265</c:v>
                </c:pt>
                <c:pt idx="1863">
                  <c:v>-52.725115122742139</c:v>
                </c:pt>
                <c:pt idx="1864">
                  <c:v>-50.491132655200346</c:v>
                </c:pt>
                <c:pt idx="1865">
                  <c:v>-48.682045131795</c:v>
                </c:pt>
                <c:pt idx="1866">
                  <c:v>-47.183665549479308</c:v>
                </c:pt>
                <c:pt idx="1867">
                  <c:v>-45.926979820049368</c:v>
                </c:pt>
                <c:pt idx="1868">
                  <c:v>-44.866966898332663</c:v>
                </c:pt>
                <c:pt idx="1869">
                  <c:v>-43.972611405374565</c:v>
                </c:pt>
                <c:pt idx="1870">
                  <c:v>-43.221675365349306</c:v>
                </c:pt>
                <c:pt idx="1871">
                  <c:v>-42.597738963668881</c:v>
                </c:pt>
                <c:pt idx="1872">
                  <c:v>-42.088421465028631</c:v>
                </c:pt>
                <c:pt idx="1873">
                  <c:v>-41.684259817936493</c:v>
                </c:pt>
                <c:pt idx="1874">
                  <c:v>-41.377975209777915</c:v>
                </c:pt>
                <c:pt idx="1875">
                  <c:v>-41.163979880237846</c:v>
                </c:pt>
                <c:pt idx="1876">
                  <c:v>-41.038039403874258</c:v>
                </c:pt>
                <c:pt idx="1877">
                  <c:v>-40.997039936901906</c:v>
                </c:pt>
                <c:pt idx="1878">
                  <c:v>-41.038829581051928</c:v>
                </c:pt>
                <c:pt idx="1879">
                  <c:v>-41.162114874684065</c:v>
                </c:pt>
                <c:pt idx="1880">
                  <c:v>-41.36640100598504</c:v>
                </c:pt>
                <c:pt idx="1881">
                  <c:v>-41.651969595778098</c:v>
                </c:pt>
                <c:pt idx="1882">
                  <c:v>-42.019891981394892</c:v>
                </c:pt>
                <c:pt idx="1883">
                  <c:v>-42.472079652281842</c:v>
                </c:pt>
                <c:pt idx="1884">
                  <c:v>-43.0113775409597</c:v>
                </c:pt>
                <c:pt idx="1885">
                  <c:v>-43.641711060211733</c:v>
                </c:pt>
                <c:pt idx="1886">
                  <c:v>-44.368305254615862</c:v>
                </c:pt>
                <c:pt idx="1887">
                  <c:v>-45.198006129643971</c:v>
                </c:pt>
                <c:pt idx="1888">
                  <c:v>-46.139753642040432</c:v>
                </c:pt>
                <c:pt idx="1889">
                  <c:v>-47.205289775472195</c:v>
                </c:pt>
                <c:pt idx="1890">
                  <c:v>-48.410247528754496</c:v>
                </c:pt>
                <c:pt idx="1891">
                  <c:v>-49.775887955573303</c:v>
                </c:pt>
                <c:pt idx="1892">
                  <c:v>-51.332004045094699</c:v>
                </c:pt>
                <c:pt idx="1893">
                  <c:v>-53.122074979946987</c:v>
                </c:pt>
                <c:pt idx="1894">
                  <c:v>-55.213153014186176</c:v>
                </c:pt>
                <c:pt idx="1895">
                  <c:v>-57.716904527379718</c:v>
                </c:pt>
                <c:pt idx="1896">
                  <c:v>-60.841469207259877</c:v>
                </c:pt>
                <c:pt idx="1897">
                  <c:v>-65.051875504429063</c:v>
                </c:pt>
                <c:pt idx="1898">
                  <c:v>-71.826877377454252</c:v>
                </c:pt>
                <c:pt idx="1899">
                  <c:v>-196.52332156527797</c:v>
                </c:pt>
                <c:pt idx="1900">
                  <c:v>-66.29448740507793</c:v>
                </c:pt>
                <c:pt idx="1901">
                  <c:v>-87.953608024526361</c:v>
                </c:pt>
                <c:pt idx="1902">
                  <c:v>-68.900088779535736</c:v>
                </c:pt>
                <c:pt idx="1903">
                  <c:v>-68.950393096473462</c:v>
                </c:pt>
                <c:pt idx="1904">
                  <c:v>-92.242419126803199</c:v>
                </c:pt>
                <c:pt idx="1905">
                  <c:v>-65.398756702764658</c:v>
                </c:pt>
                <c:pt idx="1906">
                  <c:v>-59.593587415945024</c:v>
                </c:pt>
                <c:pt idx="1907">
                  <c:v>-208.96355104372077</c:v>
                </c:pt>
                <c:pt idx="1908">
                  <c:v>-59.885263054024556</c:v>
                </c:pt>
                <c:pt idx="1909">
                  <c:v>-197.40924279455155</c:v>
                </c:pt>
                <c:pt idx="1910">
                  <c:v>-56.292523088995935</c:v>
                </c:pt>
                <c:pt idx="1911">
                  <c:v>-57.386833571290751</c:v>
                </c:pt>
                <c:pt idx="1912">
                  <c:v>-70.119447135518058</c:v>
                </c:pt>
                <c:pt idx="1913">
                  <c:v>-121.21313294001938</c:v>
                </c:pt>
                <c:pt idx="1914">
                  <c:v>-123.22681752325585</c:v>
                </c:pt>
                <c:pt idx="1915">
                  <c:v>-65.754374847847146</c:v>
                </c:pt>
                <c:pt idx="1916">
                  <c:v>-49.448760459338502</c:v>
                </c:pt>
                <c:pt idx="1917">
                  <c:v>-42.851863255215783</c:v>
                </c:pt>
                <c:pt idx="1918">
                  <c:v>-43.591053701314252</c:v>
                </c:pt>
                <c:pt idx="1919">
                  <c:v>-328.57689368846934</c:v>
                </c:pt>
                <c:pt idx="1920">
                  <c:v>-43.74910805898039</c:v>
                </c:pt>
                <c:pt idx="1921">
                  <c:v>-43.167992106706585</c:v>
                </c:pt>
                <c:pt idx="1922">
                  <c:v>-49.923004093738157</c:v>
                </c:pt>
                <c:pt idx="1923">
                  <c:v>-66.386793740734603</c:v>
                </c:pt>
                <c:pt idx="1924">
                  <c:v>-124.01749238715</c:v>
                </c:pt>
                <c:pt idx="1925">
                  <c:v>-122.16216479178642</c:v>
                </c:pt>
                <c:pt idx="1926">
                  <c:v>-71.226957380916488</c:v>
                </c:pt>
                <c:pt idx="1927">
                  <c:v>-58.652964106811261</c:v>
                </c:pt>
                <c:pt idx="1928">
                  <c:v>-57.717436421197171</c:v>
                </c:pt>
                <c:pt idx="1929">
                  <c:v>-198.99312324397954</c:v>
                </c:pt>
                <c:pt idx="1930">
                  <c:v>-61.6283126431412</c:v>
                </c:pt>
                <c:pt idx="1931">
                  <c:v>-210.86598640841657</c:v>
                </c:pt>
                <c:pt idx="1932">
                  <c:v>-61.655674382162182</c:v>
                </c:pt>
                <c:pt idx="1933">
                  <c:v>-67.620753587464748</c:v>
                </c:pt>
                <c:pt idx="1934">
                  <c:v>-94.624615620633833</c:v>
                </c:pt>
                <c:pt idx="1935">
                  <c:v>-71.493100852138824</c:v>
                </c:pt>
                <c:pt idx="1936">
                  <c:v>-71.603641683753864</c:v>
                </c:pt>
                <c:pt idx="1937">
                  <c:v>-90.818362491288056</c:v>
                </c:pt>
                <c:pt idx="1938">
                  <c:v>-69.320822690869448</c:v>
                </c:pt>
                <c:pt idx="1939">
                  <c:v>-199.71164361014917</c:v>
                </c:pt>
                <c:pt idx="1940">
                  <c:v>-50.556017551718845</c:v>
                </c:pt>
                <c:pt idx="1941">
                  <c:v>-44.675701791507869</c:v>
                </c:pt>
                <c:pt idx="1942">
                  <c:v>-47.649531707054521</c:v>
                </c:pt>
                <c:pt idx="1943">
                  <c:v>-190.81481432079957</c:v>
                </c:pt>
                <c:pt idx="1944">
                  <c:v>-194.48729440007298</c:v>
                </c:pt>
                <c:pt idx="1945">
                  <c:v>-48.248365627758105</c:v>
                </c:pt>
                <c:pt idx="1946">
                  <c:v>-47.979399899901082</c:v>
                </c:pt>
                <c:pt idx="1947">
                  <c:v>-57.059442080166782</c:v>
                </c:pt>
                <c:pt idx="1948">
                  <c:v>-47.486480806165368</c:v>
                </c:pt>
                <c:pt idx="1949">
                  <c:v>-329.13204083202714</c:v>
                </c:pt>
                <c:pt idx="1950">
                  <c:v>-47.618945331201978</c:v>
                </c:pt>
                <c:pt idx="1951">
                  <c:v>-57.32438145857855</c:v>
                </c:pt>
                <c:pt idx="1952">
                  <c:v>-48.37683479386012</c:v>
                </c:pt>
                <c:pt idx="1953">
                  <c:v>-48.778327044260443</c:v>
                </c:pt>
                <c:pt idx="1954">
                  <c:v>-195.14982768992073</c:v>
                </c:pt>
                <c:pt idx="1955">
                  <c:v>-191.60996222052461</c:v>
                </c:pt>
                <c:pt idx="1956">
                  <c:v>-48.577362462304436</c:v>
                </c:pt>
                <c:pt idx="1957">
                  <c:v>-45.736286958957663</c:v>
                </c:pt>
                <c:pt idx="1958">
                  <c:v>-51.749440221352444</c:v>
                </c:pt>
                <c:pt idx="1959">
                  <c:v>-201.03799808495785</c:v>
                </c:pt>
                <c:pt idx="1960">
                  <c:v>-70.780211795700097</c:v>
                </c:pt>
                <c:pt idx="1961">
                  <c:v>-92.410901741212669</c:v>
                </c:pt>
                <c:pt idx="1962">
                  <c:v>-73.329456604652989</c:v>
                </c:pt>
                <c:pt idx="1963">
                  <c:v>-73.352327734120109</c:v>
                </c:pt>
                <c:pt idx="1964">
                  <c:v>-96.617401592166289</c:v>
                </c:pt>
                <c:pt idx="1965">
                  <c:v>-69.747256695698979</c:v>
                </c:pt>
                <c:pt idx="1966">
                  <c:v>-63.916063679540059</c:v>
                </c:pt>
                <c:pt idx="1967">
                  <c:v>-213.26045260227545</c:v>
                </c:pt>
                <c:pt idx="1968">
                  <c:v>-64.157025969029107</c:v>
                </c:pt>
                <c:pt idx="1969">
                  <c:v>-201.65629164765568</c:v>
                </c:pt>
                <c:pt idx="1970">
                  <c:v>-60.515284500123741</c:v>
                </c:pt>
                <c:pt idx="1971">
                  <c:v>-61.585712204855426</c:v>
                </c:pt>
                <c:pt idx="1972">
                  <c:v>-74.294842770279018</c:v>
                </c:pt>
                <c:pt idx="1973">
                  <c:v>-125.36543654396311</c:v>
                </c:pt>
                <c:pt idx="1974">
                  <c:v>-127.35641151517541</c:v>
                </c:pt>
                <c:pt idx="1975">
                  <c:v>-69.861633349079028</c:v>
                </c:pt>
                <c:pt idx="1976">
                  <c:v>-53.534049536274779</c:v>
                </c:pt>
                <c:pt idx="1977">
                  <c:v>-46.915541152889027</c:v>
                </c:pt>
                <c:pt idx="1978">
                  <c:v>-47.633471068483786</c:v>
                </c:pt>
                <c:pt idx="1979">
                  <c:v>-329.07656861346589</c:v>
                </c:pt>
                <c:pt idx="1980">
                  <c:v>-47.750027003345934</c:v>
                </c:pt>
                <c:pt idx="1981">
                  <c:v>-47.148659020257391</c:v>
                </c:pt>
                <c:pt idx="1982">
                  <c:v>-53.883741333643378</c:v>
                </c:pt>
                <c:pt idx="1983">
                  <c:v>-70.327917078211044</c:v>
                </c:pt>
                <c:pt idx="1984">
                  <c:v>-127.93931118872302</c:v>
                </c:pt>
                <c:pt idx="1985">
                  <c:v>-126.06498219436553</c:v>
                </c:pt>
                <c:pt idx="1986">
                  <c:v>-75.111070460740564</c:v>
                </c:pt>
                <c:pt idx="1987">
                  <c:v>-62.518664042772286</c:v>
                </c:pt>
                <c:pt idx="1988">
                  <c:v>-61.565008652589874</c:v>
                </c:pt>
                <c:pt idx="1989">
                  <c:v>-202.82284398921249</c:v>
                </c:pt>
                <c:pt idx="1990">
                  <c:v>-65.440463582171134</c:v>
                </c:pt>
                <c:pt idx="1991">
                  <c:v>-214.66083778110698</c:v>
                </c:pt>
                <c:pt idx="1992">
                  <c:v>-65.433480627586945</c:v>
                </c:pt>
                <c:pt idx="1993">
                  <c:v>-71.381778393867435</c:v>
                </c:pt>
                <c:pt idx="1994">
                  <c:v>-98.369113020881514</c:v>
                </c:pt>
                <c:pt idx="1995">
                  <c:v>-75.221320107002455</c:v>
                </c:pt>
                <c:pt idx="1996">
                  <c:v>-75.315827402798334</c:v>
                </c:pt>
                <c:pt idx="1997">
                  <c:v>-94.514754749937637</c:v>
                </c:pt>
                <c:pt idx="1998">
                  <c:v>-73.001657143773642</c:v>
                </c:pt>
                <c:pt idx="1999">
                  <c:v>-203.37715409738558</c:v>
                </c:pt>
                <c:pt idx="2000">
                  <c:v>-54.206426219694009</c:v>
                </c:pt>
                <c:pt idx="2001">
                  <c:v>-48.31123417433254</c:v>
                </c:pt>
                <c:pt idx="2002">
                  <c:v>-51.270406840994092</c:v>
                </c:pt>
                <c:pt idx="2003">
                  <c:v>-194.42124753944108</c:v>
                </c:pt>
                <c:pt idx="2004">
                  <c:v>-198.07949857256693</c:v>
                </c:pt>
                <c:pt idx="2005">
                  <c:v>-51.826544654020424</c:v>
                </c:pt>
                <c:pt idx="2006">
                  <c:v>-51.543759702358336</c:v>
                </c:pt>
                <c:pt idx="2007">
                  <c:v>-60.610183084178232</c:v>
                </c:pt>
                <c:pt idx="2008">
                  <c:v>-51.023799975083612</c:v>
                </c:pt>
                <c:pt idx="2009">
                  <c:v>-329.73357103443959</c:v>
                </c:pt>
                <c:pt idx="2010">
                  <c:v>-51.129998273636559</c:v>
                </c:pt>
                <c:pt idx="2011">
                  <c:v>-60.822583480286099</c:v>
                </c:pt>
                <c:pt idx="2012">
                  <c:v>-51.862369795049794</c:v>
                </c:pt>
                <c:pt idx="2013">
                  <c:v>-52.251375844389337</c:v>
                </c:pt>
                <c:pt idx="2014">
                  <c:v>-198.61056839993441</c:v>
                </c:pt>
                <c:pt idx="2015">
                  <c:v>-195.05856898415067</c:v>
                </c:pt>
                <c:pt idx="2016">
                  <c:v>-52.014007803814827</c:v>
                </c:pt>
                <c:pt idx="2017">
                  <c:v>-49.161139936642954</c:v>
                </c:pt>
                <c:pt idx="2018">
                  <c:v>-55.162667259500317</c:v>
                </c:pt>
                <c:pt idx="2019">
                  <c:v>-204.43976244248904</c:v>
                </c:pt>
                <c:pt idx="2020">
                  <c:v>-74.170675525566921</c:v>
                </c:pt>
                <c:pt idx="2021">
                  <c:v>-95.790222896956124</c:v>
                </c:pt>
                <c:pt idx="2022">
                  <c:v>-76.69779119663319</c:v>
                </c:pt>
                <c:pt idx="2023">
                  <c:v>-76.709829308624109</c:v>
                </c:pt>
                <c:pt idx="2024">
                  <c:v>-99.964221284181448</c:v>
                </c:pt>
                <c:pt idx="2025">
                  <c:v>-73.083543280276388</c:v>
                </c:pt>
                <c:pt idx="2026">
                  <c:v>-67.241963621791001</c:v>
                </c:pt>
                <c:pt idx="2027">
                  <c:v>-216.57611081607999</c:v>
                </c:pt>
                <c:pt idx="2028">
                  <c:v>-67.462583024302745</c:v>
                </c:pt>
                <c:pt idx="2029">
                  <c:v>-204.95188783343249</c:v>
                </c:pt>
                <c:pt idx="2030">
                  <c:v>-63.801058002454241</c:v>
                </c:pt>
                <c:pt idx="2031">
                  <c:v>-64.861798401026661</c:v>
                </c:pt>
                <c:pt idx="2032">
                  <c:v>-77.561375244552522</c:v>
                </c:pt>
                <c:pt idx="2033">
                  <c:v>-128.62254688588965</c:v>
                </c:pt>
                <c:pt idx="2034">
                  <c:v>-130.60422936006808</c:v>
                </c:pt>
                <c:pt idx="2035">
                  <c:v>-73.100286417612224</c:v>
                </c:pt>
                <c:pt idx="2036">
                  <c:v>-56.763663672854889</c:v>
                </c:pt>
                <c:pt idx="2037">
                  <c:v>-50.136240363258473</c:v>
                </c:pt>
                <c:pt idx="2038">
                  <c:v>-50.845377556303369</c:v>
                </c:pt>
                <c:pt idx="2039">
                  <c:v>-329.78102808383835</c:v>
                </c:pt>
                <c:pt idx="2040">
                  <c:v>-50.944707626288206</c:v>
                </c:pt>
                <c:pt idx="2041">
                  <c:v>-50.334903071659667</c:v>
                </c:pt>
                <c:pt idx="2042">
                  <c:v>-57.061664157060605</c:v>
                </c:pt>
                <c:pt idx="2043">
                  <c:v>-73.497632385017766</c:v>
                </c:pt>
                <c:pt idx="2044">
                  <c:v>-131.10093108965171</c:v>
                </c:pt>
                <c:pt idx="2045">
                  <c:v>-129.21861723030187</c:v>
                </c:pt>
                <c:pt idx="2046">
                  <c:v>-78.256829632729819</c:v>
                </c:pt>
                <c:pt idx="2047">
                  <c:v>-65.65665484140014</c:v>
                </c:pt>
                <c:pt idx="2048">
                  <c:v>-64.695337086585511</c:v>
                </c:pt>
                <c:pt idx="2049">
                  <c:v>-205.94561496368368</c:v>
                </c:pt>
                <c:pt idx="2050">
                  <c:v>-68.555779524837135</c:v>
                </c:pt>
                <c:pt idx="2051">
                  <c:v>-217.7688003907615</c:v>
                </c:pt>
                <c:pt idx="2052">
                  <c:v>-68.534191018311503</c:v>
                </c:pt>
                <c:pt idx="2053">
                  <c:v>-74.475335191887353</c:v>
                </c:pt>
                <c:pt idx="2054">
                  <c:v>-101.4556139086627</c:v>
                </c:pt>
                <c:pt idx="2055">
                  <c:v>-78.300861467729433</c:v>
                </c:pt>
                <c:pt idx="2056">
                  <c:v>-78.38850434411286</c:v>
                </c:pt>
                <c:pt idx="2057">
                  <c:v>-97.580661127133681</c:v>
                </c:pt>
                <c:pt idx="2058">
                  <c:v>-76.06088558247373</c:v>
                </c:pt>
                <c:pt idx="2059">
                  <c:v>-206.42979644037186</c:v>
                </c:pt>
                <c:pt idx="2060">
                  <c:v>-57.252571849894935</c:v>
                </c:pt>
                <c:pt idx="2061">
                  <c:v>-51.350972584033755</c:v>
                </c:pt>
                <c:pt idx="2062">
                  <c:v>-54.303825953870167</c:v>
                </c:pt>
                <c:pt idx="2063">
                  <c:v>-197.44843739907043</c:v>
                </c:pt>
                <c:pt idx="2064">
                  <c:v>-201.10053804317661</c:v>
                </c:pt>
                <c:pt idx="2065">
                  <c:v>-54.841522280299728</c:v>
                </c:pt>
                <c:pt idx="2066">
                  <c:v>-54.552758685688964</c:v>
                </c:pt>
                <c:pt idx="2067">
                  <c:v>-63.6132859236954</c:v>
                </c:pt>
                <c:pt idx="2068">
                  <c:v>-54.021088141091589</c:v>
                </c:pt>
                <c:pt idx="2069">
                  <c:v>-323.60209682055597</c:v>
                </c:pt>
                <c:pt idx="2070">
                  <c:v>-54.115897476629442</c:v>
                </c:pt>
                <c:pt idx="2071">
                  <c:v>-63.802906423395306</c:v>
                </c:pt>
                <c:pt idx="2072">
                  <c:v>-54.837194007093792</c:v>
                </c:pt>
                <c:pt idx="2073">
                  <c:v>-55.220777910447751</c:v>
                </c:pt>
                <c:pt idx="2074">
                  <c:v>-201.57462872088618</c:v>
                </c:pt>
                <c:pt idx="2075">
                  <c:v>-198.01735558212553</c:v>
                </c:pt>
                <c:pt idx="2076">
                  <c:v>-54.967593742343574</c:v>
                </c:pt>
                <c:pt idx="2077">
                  <c:v>-52.109600946266106</c:v>
                </c:pt>
                <c:pt idx="2078">
                  <c:v>-58.106075439381343</c:v>
                </c:pt>
                <c:pt idx="2079">
                  <c:v>-207.37818417829288</c:v>
                </c:pt>
                <c:pt idx="2080">
                  <c:v>-77.104190946131382</c:v>
                </c:pt>
                <c:pt idx="2081">
                  <c:v>-98.718896724182557</c:v>
                </c:pt>
                <c:pt idx="2082">
                  <c:v>-79.621692201591117</c:v>
                </c:pt>
                <c:pt idx="2083">
                  <c:v>-79.629025464138067</c:v>
                </c:pt>
                <c:pt idx="2084">
                  <c:v>-102.87877977779763</c:v>
                </c:pt>
                <c:pt idx="2085">
                  <c:v>-75.993530526969607</c:v>
                </c:pt>
                <c:pt idx="2086">
                  <c:v>-70.147445276422815</c:v>
                </c:pt>
                <c:pt idx="2087">
                  <c:v>-219.47715240856502</c:v>
                </c:pt>
                <c:pt idx="2088">
                  <c:v>-70.359247479722825</c:v>
                </c:pt>
                <c:pt idx="2089">
                  <c:v>-207.84423905458533</c:v>
                </c:pt>
                <c:pt idx="2090">
                  <c:v>-66.689159057341399</c:v>
                </c:pt>
                <c:pt idx="2091">
                  <c:v>-67.745711155327498</c:v>
                </c:pt>
                <c:pt idx="2092">
                  <c:v>-80.441161040521564</c:v>
                </c:pt>
                <c:pt idx="2093">
                  <c:v>-131.49826638623898</c:v>
                </c:pt>
                <c:pt idx="2094">
                  <c:v>-133.4759425586351</c:v>
                </c:pt>
                <c:pt idx="2095">
                  <c:v>-75.968052649616183</c:v>
                </c:pt>
                <c:pt idx="2096">
                  <c:v>-59.627541625386883</c:v>
                </c:pt>
                <c:pt idx="2097">
                  <c:v>-52.996288085137792</c:v>
                </c:pt>
                <c:pt idx="2098">
                  <c:v>-53.701652467959576</c:v>
                </c:pt>
                <c:pt idx="2099">
                  <c:v>-318.8744887812714</c:v>
                </c:pt>
                <c:pt idx="2100">
                  <c:v>-53.7936067133218</c:v>
                </c:pt>
                <c:pt idx="2101">
                  <c:v>-53.180197935064882</c:v>
                </c:pt>
                <c:pt idx="2102">
                  <c:v>-59.903409798457204</c:v>
                </c:pt>
                <c:pt idx="2103">
                  <c:v>-76.335883224127741</c:v>
                </c:pt>
                <c:pt idx="2104">
                  <c:v>-133.93574097309269</c:v>
                </c:pt>
                <c:pt idx="2105">
                  <c:v>-132.05003944017892</c:v>
                </c:pt>
                <c:pt idx="2106">
                  <c:v>-81.084916895149618</c:v>
                </c:pt>
                <c:pt idx="2107">
                  <c:v>-68.481459334731298</c:v>
                </c:pt>
                <c:pt idx="2108">
                  <c:v>-67.516910449638829</c:v>
                </c:pt>
                <c:pt idx="2109">
                  <c:v>-208.76401237563914</c:v>
                </c:pt>
                <c:pt idx="2110">
                  <c:v>-71.371043425398483</c:v>
                </c:pt>
                <c:pt idx="2111">
                  <c:v>-220.58098406597722</c:v>
                </c:pt>
                <c:pt idx="2112">
                  <c:v>-71.343345734293791</c:v>
                </c:pt>
                <c:pt idx="2113">
                  <c:v>-77.281509153414135</c:v>
                </c:pt>
                <c:pt idx="2114">
                  <c:v>-104.25885568033425</c:v>
                </c:pt>
                <c:pt idx="2115">
                  <c:v>-81.101219127691536</c:v>
                </c:pt>
                <c:pt idx="2116">
                  <c:v>-81.186025491108623</c:v>
                </c:pt>
                <c:pt idx="2117">
                  <c:v>-100.3753928874342</c:v>
                </c:pt>
                <c:pt idx="2118">
                  <c:v>-78.85287461668301</c:v>
                </c:pt>
                <c:pt idx="2119">
                  <c:v>-209.21908003336156</c:v>
                </c:pt>
                <c:pt idx="2120">
                  <c:v>-60.039213584402233</c:v>
                </c:pt>
                <c:pt idx="2121">
                  <c:v>-54.135008846573065</c:v>
                </c:pt>
                <c:pt idx="2122">
                  <c:v>-57.085301608110122</c:v>
                </c:pt>
                <c:pt idx="2123">
                  <c:v>-200.22739410159656</c:v>
                </c:pt>
                <c:pt idx="2124">
                  <c:v>-203.87702503707675</c:v>
                </c:pt>
                <c:pt idx="2125">
                  <c:v>-57.615580988488119</c:v>
                </c:pt>
                <c:pt idx="2126">
                  <c:v>-57.324431967307873</c:v>
                </c:pt>
                <c:pt idx="2127">
                  <c:v>-66.382616535801475</c:v>
                </c:pt>
                <c:pt idx="2128">
                  <c:v>-56.788118436976525</c:v>
                </c:pt>
                <c:pt idx="2129">
                  <c:v>-327.28153103095178</c:v>
                </c:pt>
                <c:pt idx="2130">
                  <c:v>-56.878452612932257</c:v>
                </c:pt>
                <c:pt idx="2131">
                  <c:v>-66.563285936549661</c:v>
                </c:pt>
                <c:pt idx="2132">
                  <c:v>-57.595438690643263</c:v>
                </c:pt>
                <c:pt idx="2133">
                  <c:v>-57.976928181357145</c:v>
                </c:pt>
                <c:pt idx="2134">
                  <c:v>-204.32871124570408</c:v>
                </c:pt>
                <c:pt idx="2135">
                  <c:v>-200.76943354115414</c:v>
                </c:pt>
                <c:pt idx="2136">
                  <c:v>-57.717699588392264</c:v>
                </c:pt>
                <c:pt idx="2137">
                  <c:v>-54.857770383880421</c:v>
                </c:pt>
                <c:pt idx="2138">
                  <c:v>-60.852347078489331</c:v>
                </c:pt>
                <c:pt idx="2139">
                  <c:v>-210.12259158014604</c:v>
                </c:pt>
                <c:pt idx="2140">
                  <c:v>-79.846781435423225</c:v>
                </c:pt>
                <c:pt idx="2141">
                  <c:v>-101.45970318249559</c:v>
                </c:pt>
                <c:pt idx="2142">
                  <c:v>-82.360751879364159</c:v>
                </c:pt>
                <c:pt idx="2143">
                  <c:v>-82.366375283260965</c:v>
                </c:pt>
                <c:pt idx="2144">
                  <c:v>-105.61445633599966</c:v>
                </c:pt>
                <c:pt idx="2145">
                  <c:v>-78.727570102130329</c:v>
                </c:pt>
                <c:pt idx="2146">
                  <c:v>-72.879883830822621</c:v>
                </c:pt>
                <c:pt idx="2147">
                  <c:v>-222.20802663310855</c:v>
                </c:pt>
                <c:pt idx="2148">
                  <c:v>-73.088590637857578</c:v>
                </c:pt>
                <c:pt idx="2149">
                  <c:v>-210.57209061921753</c:v>
                </c:pt>
                <c:pt idx="2150">
                  <c:v>-69.41554698432472</c:v>
                </c:pt>
                <c:pt idx="2151">
                  <c:v>-70.470673282882345</c:v>
                </c:pt>
                <c:pt idx="2152">
                  <c:v>-83.164731522796671</c:v>
                </c:pt>
                <c:pt idx="2153">
                  <c:v>-134.22047908968301</c:v>
                </c:pt>
                <c:pt idx="2154">
                  <c:v>-136.19683106572498</c:v>
                </c:pt>
                <c:pt idx="2155">
                  <c:v>-78.687650262623819</c:v>
                </c:pt>
                <c:pt idx="2156">
                  <c:v>-62.34588136986509</c:v>
                </c:pt>
                <c:pt idx="2157">
                  <c:v>-55.713402713593013</c:v>
                </c:pt>
                <c:pt idx="2158">
                  <c:v>-56.41757446333731</c:v>
                </c:pt>
                <c:pt idx="2159">
                  <c:v>-331.82652338500611</c:v>
                </c:pt>
                <c:pt idx="2160">
                  <c:v>-56.507239830418868</c:v>
                </c:pt>
                <c:pt idx="2161">
                  <c:v>-55.892734284946442</c:v>
                </c:pt>
                <c:pt idx="2162">
                  <c:v>-62.61488081994878</c:v>
                </c:pt>
                <c:pt idx="2163">
                  <c:v>-79.04632010329307</c:v>
                </c:pt>
                <c:pt idx="2164">
                  <c:v>-136.64517464644118</c:v>
                </c:pt>
                <c:pt idx="2165">
                  <c:v>-134.75850059784031</c:v>
                </c:pt>
                <c:pt idx="2166">
                  <c:v>-83.792435983975665</c:v>
                </c:pt>
                <c:pt idx="2167">
                  <c:v>-71.18806656136104</c:v>
                </c:pt>
                <c:pt idx="2168">
                  <c:v>-70.22263578353045</c:v>
                </c:pt>
                <c:pt idx="2169">
                  <c:v>-211.46888585260226</c:v>
                </c:pt>
                <c:pt idx="2170">
                  <c:v>-74.075093948296498</c:v>
                </c:pt>
                <c:pt idx="2171">
                  <c:v>-223.28424047296099</c:v>
                </c:pt>
                <c:pt idx="2172">
                  <c:v>-74.045838551441818</c:v>
                </c:pt>
                <c:pt idx="2173">
                  <c:v>-79.983266470063057</c:v>
                </c:pt>
                <c:pt idx="2174">
                  <c:v>-106.95990610386963</c:v>
                </c:pt>
                <c:pt idx="2175">
                  <c:v>-83.801591048266715</c:v>
                </c:pt>
                <c:pt idx="2176">
                  <c:v>-83.88574708433535</c:v>
                </c:pt>
                <c:pt idx="2177">
                  <c:v>-103.07449211702928</c:v>
                </c:pt>
                <c:pt idx="2178">
                  <c:v>-81.551379237080909</c:v>
                </c:pt>
                <c:pt idx="2179">
                  <c:v>-211.91701792187831</c:v>
                </c:pt>
                <c:pt idx="2180">
                  <c:v>-62.736611425405442</c:v>
                </c:pt>
                <c:pt idx="2181">
                  <c:v>-56.831894111535533</c:v>
                </c:pt>
                <c:pt idx="2182">
                  <c:v>-59.781701239706841</c:v>
                </c:pt>
                <c:pt idx="2183">
                  <c:v>-202.92333497620069</c:v>
                </c:pt>
                <c:pt idx="2184">
                  <c:v>-206.572533188167</c:v>
                </c:pt>
                <c:pt idx="2185">
                  <c:v>-60.310683420244324</c:v>
                </c:pt>
                <c:pt idx="2186">
                  <c:v>-60.01915459245572</c:v>
                </c:pt>
                <c:pt idx="2187">
                  <c:v>-69.076985336780169</c:v>
                </c:pt>
                <c:pt idx="2188">
                  <c:v>-59.482159211105305</c:v>
                </c:pt>
                <c:pt idx="2189">
                  <c:v>-330.99771046054411</c:v>
                </c:pt>
                <c:pt idx="2190">
                  <c:v>-59.571913995983863</c:v>
                </c:pt>
                <c:pt idx="2191">
                  <c:v>-69.256495596185928</c:v>
                </c:pt>
                <c:pt idx="2192">
                  <c:v>-60.288421705747822</c:v>
                </c:pt>
                <c:pt idx="2193">
                  <c:v>-60.669709456565158</c:v>
                </c:pt>
                <c:pt idx="2194">
                  <c:v>-207.02132499203594</c:v>
                </c:pt>
                <c:pt idx="2195">
                  <c:v>-203.46188513246889</c:v>
                </c:pt>
                <c:pt idx="2196">
                  <c:v>-60.410023360361635</c:v>
                </c:pt>
                <c:pt idx="2197">
                  <c:v>-57.549990333311897</c:v>
                </c:pt>
                <c:pt idx="2198">
                  <c:v>-63.54448726950956</c:v>
                </c:pt>
                <c:pt idx="2199">
                  <c:v>-212.81467545254003</c:v>
                </c:pt>
                <c:pt idx="2200">
                  <c:v>-82.538833655338237</c:v>
                </c:pt>
                <c:pt idx="2201">
                  <c:v>-104.1517468711683</c:v>
                </c:pt>
                <c:pt idx="2202">
                  <c:v>-85.05281046377317</c:v>
                </c:pt>
                <c:pt idx="2203">
                  <c:v>-85.058472035780426</c:v>
                </c:pt>
                <c:pt idx="2204">
                  <c:v>-108.30661437622268</c:v>
                </c:pt>
                <c:pt idx="2205">
                  <c:v>-81.419812398668768</c:v>
                </c:pt>
                <c:pt idx="2206">
                  <c:v>-75.57223320308286</c:v>
                </c:pt>
                <c:pt idx="2207">
                  <c:v>-224.90050706729983</c:v>
                </c:pt>
                <c:pt idx="2208">
                  <c:v>-75.781222031702455</c:v>
                </c:pt>
                <c:pt idx="2209">
                  <c:v>-213.26489657169765</c:v>
                </c:pt>
                <c:pt idx="2210">
                  <c:v>-72.108549930313217</c:v>
                </c:pt>
                <c:pt idx="2211">
                  <c:v>-73.163895224113404</c:v>
                </c:pt>
                <c:pt idx="2212">
                  <c:v>-85.858194419474785</c:v>
                </c:pt>
                <c:pt idx="2213">
                  <c:v>-136.91420476462736</c:v>
                </c:pt>
                <c:pt idx="2214">
                  <c:v>-138.8908412059225</c:v>
                </c:pt>
                <c:pt idx="2215">
                  <c:v>-81.381966420858816</c:v>
                </c:pt>
                <c:pt idx="2216">
                  <c:v>-65.040524966278838</c:v>
                </c:pt>
                <c:pt idx="2217">
                  <c:v>-58.408395037200847</c:v>
                </c:pt>
                <c:pt idx="2218">
                  <c:v>-59.112936673561151</c:v>
                </c:pt>
                <c:pt idx="2219">
                  <c:v>-333.18334072056388</c:v>
                </c:pt>
                <c:pt idx="2220">
                  <c:v>-59.203404781257106</c:v>
                </c:pt>
                <c:pt idx="2221">
                  <c:v>-58.58933183803429</c:v>
                </c:pt>
                <c:pt idx="2222">
                  <c:v>-65.311931631170737</c:v>
                </c:pt>
                <c:pt idx="2223">
                  <c:v>-81.743844706269101</c:v>
                </c:pt>
                <c:pt idx="2224">
                  <c:v>-139.34319345396645</c:v>
                </c:pt>
                <c:pt idx="2225">
                  <c:v>-137.45703390313514</c:v>
                </c:pt>
                <c:pt idx="2226">
                  <c:v>-86.49150396234387</c:v>
                </c:pt>
                <c:pt idx="2227">
                  <c:v>-73.887689271278688</c:v>
                </c:pt>
                <c:pt idx="2228">
                  <c:v>-72.922833168120292</c:v>
                </c:pt>
                <c:pt idx="2229">
                  <c:v>-214.1696779209928</c:v>
                </c:pt>
                <c:pt idx="2230">
                  <c:v>-76.776500056709608</c:v>
                </c:pt>
                <c:pt idx="2231">
                  <c:v>-225.98627917293445</c:v>
                </c:pt>
                <c:pt idx="2232">
                  <c:v>-76.748531804519601</c:v>
                </c:pt>
                <c:pt idx="2233">
                  <c:v>-82.686632428665604</c:v>
                </c:pt>
                <c:pt idx="2234">
                  <c:v>-109.66396404617754</c:v>
                </c:pt>
                <c:pt idx="2235">
                  <c:v>-86.50636014604801</c:v>
                </c:pt>
                <c:pt idx="2236">
                  <c:v>-86.591246404163883</c:v>
                </c:pt>
                <c:pt idx="2237">
                  <c:v>-105.78074062149268</c:v>
                </c:pt>
                <c:pt idx="2238">
                  <c:v>-84.258395785969768</c:v>
                </c:pt>
                <c:pt idx="2239">
                  <c:v>-214.62482151480845</c:v>
                </c:pt>
                <c:pt idx="2240">
                  <c:v>-65.445220237214386</c:v>
                </c:pt>
                <c:pt idx="2241">
                  <c:v>-59.541326942081653</c:v>
                </c:pt>
                <c:pt idx="2242">
                  <c:v>-62.491976549241045</c:v>
                </c:pt>
                <c:pt idx="2243">
                  <c:v>-205.63447142678706</c:v>
                </c:pt>
                <c:pt idx="2244">
                  <c:v>-209.2845481370133</c:v>
                </c:pt>
                <c:pt idx="2245">
                  <c:v>-63.023595963368457</c:v>
                </c:pt>
                <c:pt idx="2246">
                  <c:v>-62.732982496195817</c:v>
                </c:pt>
                <c:pt idx="2247">
                  <c:v>-71.791746587159565</c:v>
                </c:pt>
                <c:pt idx="2248">
                  <c:v>-62.19787170253408</c:v>
                </c:pt>
                <c:pt idx="2249">
                  <c:v>-334.87344750929219</c:v>
                </c:pt>
                <c:pt idx="2250">
                  <c:v>-62.289582291524148</c:v>
                </c:pt>
                <c:pt idx="2251">
                  <c:v>-71.975168276760456</c:v>
                </c:pt>
                <c:pt idx="2252">
                  <c:v>-63.008116309688482</c:v>
                </c:pt>
                <c:pt idx="2253">
                  <c:v>-63.390443435719291</c:v>
                </c:pt>
                <c:pt idx="2254">
                  <c:v>-209.74311596006225</c:v>
                </c:pt>
                <c:pt idx="2255">
                  <c:v>-206.18474964004724</c:v>
                </c:pt>
                <c:pt idx="2256">
                  <c:v>-63.133979326206941</c:v>
                </c:pt>
                <c:pt idx="2257">
                  <c:v>-60.275054636586219</c:v>
                </c:pt>
                <c:pt idx="2258">
                  <c:v>-66.270676944295715</c:v>
                </c:pt>
                <c:pt idx="2259">
                  <c:v>-215.54200715524138</c:v>
                </c:pt>
                <c:pt idx="2260">
                  <c:v>-85.26732485353898</c:v>
                </c:pt>
                <c:pt idx="2261">
                  <c:v>-106.88141406265268</c:v>
                </c:pt>
                <c:pt idx="2262">
                  <c:v>-87.783670365367072</c:v>
                </c:pt>
                <c:pt idx="2263">
                  <c:v>-87.790541287264546</c:v>
                </c:pt>
                <c:pt idx="2264">
                  <c:v>-111.03990954122266</c:v>
                </c:pt>
                <c:pt idx="2265">
                  <c:v>-84.154349965533669</c:v>
                </c:pt>
                <c:pt idx="2266">
                  <c:v>-78.308029585755023</c:v>
                </c:pt>
                <c:pt idx="2267">
                  <c:v>-227.63757911997575</c:v>
                </c:pt>
                <c:pt idx="2268">
                  <c:v>-78.519584994482912</c:v>
                </c:pt>
                <c:pt idx="2269">
                  <c:v>-216.00456682990315</c:v>
                </c:pt>
                <c:pt idx="2270">
                  <c:v>-74.849544257432512</c:v>
                </c:pt>
                <c:pt idx="2271">
                  <c:v>-75.906229350454225</c:v>
                </c:pt>
                <c:pt idx="2272">
                  <c:v>-88.601884330296556</c:v>
                </c:pt>
                <c:pt idx="2273">
                  <c:v>-139.6592663766001</c:v>
                </c:pt>
                <c:pt idx="2274">
                  <c:v>-141.63729036799313</c:v>
                </c:pt>
                <c:pt idx="2275">
                  <c:v>-84.129818914976426</c:v>
                </c:pt>
                <c:pt idx="2276">
                  <c:v>-67.789796508175584</c:v>
                </c:pt>
                <c:pt idx="2277">
                  <c:v>-61.159101277202609</c:v>
                </c:pt>
                <c:pt idx="2278">
                  <c:v>-61.865093197341743</c:v>
                </c:pt>
                <c:pt idx="2279">
                  <c:v>-334.7771241103494</c:v>
                </c:pt>
                <c:pt idx="2280">
                  <c:v>-61.958508374793837</c:v>
                </c:pt>
                <c:pt idx="2281">
                  <c:v>-61.345932092010649</c:v>
                </c:pt>
                <c:pt idx="2282">
                  <c:v>-68.070043880168242</c:v>
                </c:pt>
                <c:pt idx="2283">
                  <c:v>-84.503484223939068</c:v>
                </c:pt>
                <c:pt idx="2284">
                  <c:v>-142.10437545375163</c:v>
                </c:pt>
                <c:pt idx="2285">
                  <c:v>-140.21977353901585</c:v>
                </c:pt>
                <c:pt idx="2286">
                  <c:v>-89.255816329431212</c:v>
                </c:pt>
                <c:pt idx="2287">
                  <c:v>-76.653589406682244</c:v>
                </c:pt>
                <c:pt idx="2288">
                  <c:v>-75.690336051534274</c:v>
                </c:pt>
                <c:pt idx="2289">
                  <c:v>-216.93879878505726</c:v>
                </c:pt>
                <c:pt idx="2290">
                  <c:v>-79.547253149102616</c:v>
                </c:pt>
                <c:pt idx="2291">
                  <c:v>-228.75867856551199</c:v>
                </c:pt>
                <c:pt idx="2292">
                  <c:v>-79.522594353067248</c:v>
                </c:pt>
                <c:pt idx="2293">
                  <c:v>-85.462371786698611</c:v>
                </c:pt>
                <c:pt idx="2294">
                  <c:v>-112.44139486326814</c:v>
                </c:pt>
                <c:pt idx="2295">
                  <c:v>-89.285497019057885</c:v>
                </c:pt>
                <c:pt idx="2296">
                  <c:v>-89.372103877885124</c:v>
                </c:pt>
                <c:pt idx="2297">
                  <c:v>-108.56333318928608</c:v>
                </c:pt>
                <c:pt idx="2298">
                  <c:v>-87.042737890396921</c:v>
                </c:pt>
                <c:pt idx="2299">
                  <c:v>-217.41092793522665</c:v>
                </c:pt>
                <c:pt idx="2300">
                  <c:v>-68.233104542509139</c:v>
                </c:pt>
                <c:pt idx="2301">
                  <c:v>-62.331003813112858</c:v>
                </c:pt>
                <c:pt idx="2302">
                  <c:v>-65.283460231562614</c:v>
                </c:pt>
                <c:pt idx="2303">
                  <c:v>-208.42777629702854</c:v>
                </c:pt>
                <c:pt idx="2304">
                  <c:v>-212.07968777964507</c:v>
                </c:pt>
                <c:pt idx="2305">
                  <c:v>-65.820585078551531</c:v>
                </c:pt>
                <c:pt idx="2306">
                  <c:v>-65.531834933515711</c:v>
                </c:pt>
                <c:pt idx="2307">
                  <c:v>-74.592476359431132</c:v>
                </c:pt>
                <c:pt idx="2308">
                  <c:v>-65.000492777772806</c:v>
                </c:pt>
                <c:pt idx="2309">
                  <c:v>-339.01586514429658</c:v>
                </c:pt>
                <c:pt idx="2310">
                  <c:v>-65.096027700397698</c:v>
                </c:pt>
                <c:pt idx="2311">
                  <c:v>-74.783546629537767</c:v>
                </c:pt>
                <c:pt idx="2312">
                  <c:v>-65.81844140084813</c:v>
                </c:pt>
                <c:pt idx="2313">
                  <c:v>-66.202729017745241</c:v>
                </c:pt>
                <c:pt idx="2314">
                  <c:v>-212.55737619440828</c:v>
                </c:pt>
                <c:pt idx="2315">
                  <c:v>-209.00099719257241</c:v>
                </c:pt>
                <c:pt idx="2316">
                  <c:v>-65.952228483961989</c:v>
                </c:pt>
                <c:pt idx="2317">
                  <c:v>-63.095318886059466</c:v>
                </c:pt>
                <c:pt idx="2318">
                  <c:v>-69.092969836103066</c:v>
                </c:pt>
                <c:pt idx="2319">
                  <c:v>-218.36634182658855</c:v>
                </c:pt>
                <c:pt idx="2320">
                  <c:v>-88.093715527241613</c:v>
                </c:pt>
                <c:pt idx="2321">
                  <c:v>-109.70987379989958</c:v>
                </c:pt>
                <c:pt idx="2322">
                  <c:v>-90.614212564732682</c:v>
                </c:pt>
                <c:pt idx="2323">
                  <c:v>-90.623179310588711</c:v>
                </c:pt>
                <c:pt idx="2324">
                  <c:v>-113.87465671411371</c:v>
                </c:pt>
                <c:pt idx="2325">
                  <c:v>-86.991219577867938</c:v>
                </c:pt>
                <c:pt idx="2326">
                  <c:v>-81.14703489216582</c:v>
                </c:pt>
                <c:pt idx="2327">
                  <c:v>-230.47875895080654</c:v>
                </c:pt>
                <c:pt idx="2328">
                  <c:v>-81.36290131444656</c:v>
                </c:pt>
                <c:pt idx="2329">
                  <c:v>-218.85005799232172</c:v>
                </c:pt>
                <c:pt idx="2330">
                  <c:v>-77.697224198800711</c:v>
                </c:pt>
                <c:pt idx="2331">
                  <c:v>-78.75611074751049</c:v>
                </c:pt>
                <c:pt idx="2332">
                  <c:v>-91.453980236398905</c:v>
                </c:pt>
                <c:pt idx="2333">
                  <c:v>-142.51358981323961</c:v>
                </c:pt>
                <c:pt idx="2334">
                  <c:v>-144.49385432516246</c:v>
                </c:pt>
                <c:pt idx="2335">
                  <c:v>-86.98863635180021</c:v>
                </c:pt>
                <c:pt idx="2336">
                  <c:v>-70.650880353216323</c:v>
                </c:pt>
                <c:pt idx="2337">
                  <c:v>-64.022464428978893</c:v>
                </c:pt>
                <c:pt idx="2338">
                  <c:v>-64.73074852476897</c:v>
                </c:pt>
                <c:pt idx="2339">
                  <c:v>-329.6870529765585</c:v>
                </c:pt>
                <c:pt idx="2340">
                  <c:v>-64.828786544082192</c:v>
                </c:pt>
                <c:pt idx="2341">
                  <c:v>-64.218540870519732</c:v>
                </c:pt>
                <c:pt idx="2342">
                  <c:v>-70.944996022828576</c:v>
                </c:pt>
                <c:pt idx="2343">
                  <c:v>-87.380792458277654</c:v>
                </c:pt>
                <c:pt idx="2344">
                  <c:v>-144.98405248030932</c:v>
                </c:pt>
                <c:pt idx="2345">
                  <c:v>-143.10183203182373</c:v>
                </c:pt>
                <c:pt idx="2346">
                  <c:v>-92.140268936362389</c:v>
                </c:pt>
                <c:pt idx="2347">
                  <c:v>-79.540448749920941</c:v>
                </c:pt>
                <c:pt idx="2348">
                  <c:v>-78.579614727981408</c:v>
                </c:pt>
                <c:pt idx="2349">
                  <c:v>-219.83051749467563</c:v>
                </c:pt>
                <c:pt idx="2350">
                  <c:v>-82.44140818361771</c:v>
                </c:pt>
                <c:pt idx="2351">
                  <c:v>-231.65531532417234</c:v>
                </c:pt>
                <c:pt idx="2352">
                  <c:v>-82.421675840200663</c:v>
                </c:pt>
                <c:pt idx="2353">
                  <c:v>-88.363935226754904</c:v>
                </c:pt>
                <c:pt idx="2354">
                  <c:v>-115.34545271008045</c:v>
                </c:pt>
                <c:pt idx="2355">
                  <c:v>-92.192061704023956</c:v>
                </c:pt>
                <c:pt idx="2356">
                  <c:v>-92.281187810367527</c:v>
                </c:pt>
                <c:pt idx="2357">
                  <c:v>-111.47494875700335</c:v>
                </c:pt>
                <c:pt idx="2358">
                  <c:v>-89.956897459815153</c:v>
                </c:pt>
                <c:pt idx="2359">
                  <c:v>-220.32765334865996</c:v>
                </c:pt>
                <c:pt idx="2360">
                  <c:v>-71.152389131653294</c:v>
                </c:pt>
                <c:pt idx="2361">
                  <c:v>-65.252869379708784</c:v>
                </c:pt>
                <c:pt idx="2362">
                  <c:v>-68.207919060926272</c:v>
                </c:pt>
                <c:pt idx="2363">
                  <c:v>-211.35484084864291</c:v>
                </c:pt>
                <c:pt idx="2364">
                  <c:v>-215.0093696043258</c:v>
                </c:pt>
                <c:pt idx="2365">
                  <c:v>-68.752897216631283</c:v>
                </c:pt>
                <c:pt idx="2366">
                  <c:v>-68.466789286021623</c:v>
                </c:pt>
                <c:pt idx="2367">
                  <c:v>-77.530085118743017</c:v>
                </c:pt>
                <c:pt idx="2368">
                  <c:v>-67.940768118794082</c:v>
                </c:pt>
                <c:pt idx="2369">
                  <c:v>-329.92310421286015</c:v>
                </c:pt>
                <c:pt idx="2370">
                  <c:v>-68.041672661467999</c:v>
                </c:pt>
                <c:pt idx="2371">
                  <c:v>-77.731894595814509</c:v>
                </c:pt>
                <c:pt idx="2372">
                  <c:v>-68.769504480955476</c:v>
                </c:pt>
                <c:pt idx="2373">
                  <c:v>-69.156519304644561</c:v>
                </c:pt>
                <c:pt idx="2374">
                  <c:v>-215.51390603588516</c:v>
                </c:pt>
                <c:pt idx="2375">
                  <c:v>-211.96027789502611</c:v>
                </c:pt>
                <c:pt idx="2376">
                  <c:v>-68.914272797571712</c:v>
                </c:pt>
                <c:pt idx="2377">
                  <c:v>-66.060138628638839</c:v>
                </c:pt>
                <c:pt idx="2378">
                  <c:v>-72.060577027532261</c:v>
                </c:pt>
                <c:pt idx="2379">
                  <c:v>-221.3367482864457</c:v>
                </c:pt>
                <c:pt idx="2380">
                  <c:v>-91.06693362206795</c:v>
                </c:pt>
                <c:pt idx="2381">
                  <c:v>-112.68591532315634</c:v>
                </c:pt>
                <c:pt idx="2382">
                  <c:v>-93.593089484061082</c:v>
                </c:pt>
                <c:pt idx="2383">
                  <c:v>-93.604903581423869</c:v>
                </c:pt>
                <c:pt idx="2384">
                  <c:v>-116.8592402800127</c:v>
                </c:pt>
                <c:pt idx="2385">
                  <c:v>-89.978674370848864</c:v>
                </c:pt>
                <c:pt idx="2386">
                  <c:v>-84.137372833043571</c:v>
                </c:pt>
                <c:pt idx="2387">
                  <c:v>-233.4719684754524</c:v>
                </c:pt>
                <c:pt idx="2388">
                  <c:v>-84.359041270379933</c:v>
                </c:pt>
                <c:pt idx="2389">
                  <c:v>-221.84911670333275</c:v>
                </c:pt>
                <c:pt idx="2390">
                  <c:v>-80.699213726807471</c:v>
                </c:pt>
                <c:pt idx="2391">
                  <c:v>-81.761042870907943</c:v>
                </c:pt>
                <c:pt idx="2392">
                  <c:v>-94.461866815658055</c:v>
                </c:pt>
                <c:pt idx="2393">
                  <c:v>-145.52444269991224</c:v>
                </c:pt>
                <c:pt idx="2394">
                  <c:v>-147.50768536220639</c:v>
                </c:pt>
                <c:pt idx="2395">
                  <c:v>-90.005457373859599</c:v>
                </c:pt>
                <c:pt idx="2396">
                  <c:v>-73.670703187007035</c:v>
                </c:pt>
                <c:pt idx="2397">
                  <c:v>-67.045300893554284</c:v>
                </c:pt>
                <c:pt idx="2398">
                  <c:v>-67.75661043185039</c:v>
                </c:pt>
                <c:pt idx="2399">
                  <c:v>-326.91488540177761</c:v>
                </c:pt>
                <c:pt idx="2400">
                  <c:v>-67.860734743569239</c:v>
                </c:pt>
                <c:pt idx="2401">
                  <c:v>-67.253549906803983</c:v>
                </c:pt>
                <c:pt idx="2402">
                  <c:v>-73.983077681419957</c:v>
                </c:pt>
                <c:pt idx="2403">
                  <c:v>-90.421958518908298</c:v>
                </c:pt>
                <c:pt idx="2404">
                  <c:v>-148.02831471723954</c:v>
                </c:pt>
                <c:pt idx="2405">
                  <c:v>-146.14920221414462</c:v>
                </c:pt>
                <c:pt idx="2406">
                  <c:v>-95.190758828323112</c:v>
                </c:pt>
                <c:pt idx="2407">
                  <c:v>-82.594070111194185</c:v>
                </c:pt>
                <c:pt idx="2408">
                  <c:v>-81.636379313991938</c:v>
                </c:pt>
                <c:pt idx="2409">
                  <c:v>-222.89042943568893</c:v>
                </c:pt>
                <c:pt idx="2410">
                  <c:v>-85.504494469869258</c:v>
                </c:pt>
                <c:pt idx="2411">
                  <c:v>-234.72152859355018</c:v>
                </c:pt>
                <c:pt idx="2412">
                  <c:v>-85.491130804866472</c:v>
                </c:pt>
                <c:pt idx="2413">
                  <c:v>-91.436592139991504</c:v>
                </c:pt>
                <c:pt idx="2414">
                  <c:v>-118.42132330808732</c:v>
                </c:pt>
                <c:pt idx="2415">
                  <c:v>-95.271157720831724</c:v>
                </c:pt>
                <c:pt idx="2416">
                  <c:v>-95.363520978140613</c:v>
                </c:pt>
                <c:pt idx="2417">
                  <c:v>-114.56053080632236</c:v>
                </c:pt>
                <c:pt idx="2418">
                  <c:v>-93.045740119981716</c:v>
                </c:pt>
                <c:pt idx="2419">
                  <c:v>-223.41976859542234</c:v>
                </c:pt>
                <c:pt idx="2420">
                  <c:v>-74.247788197733186</c:v>
                </c:pt>
                <c:pt idx="2421">
                  <c:v>-68.351564239742217</c:v>
                </c:pt>
                <c:pt idx="2422">
                  <c:v>-71.309921441982013</c:v>
                </c:pt>
                <c:pt idx="2423">
                  <c:v>-214.46016265251495</c:v>
                </c:pt>
                <c:pt idx="2424">
                  <c:v>-218.11802189788904</c:v>
                </c:pt>
                <c:pt idx="2425">
                  <c:v>-71.864892526271319</c:v>
                </c:pt>
                <c:pt idx="2426">
                  <c:v>-71.582139029493575</c:v>
                </c:pt>
                <c:pt idx="2427">
                  <c:v>-80.648801026811071</c:v>
                </c:pt>
                <c:pt idx="2428">
                  <c:v>-71.062861923825437</c:v>
                </c:pt>
                <c:pt idx="2429">
                  <c:v>-348.60247322229924</c:v>
                </c:pt>
                <c:pt idx="2430">
                  <c:v>-71.170557465311532</c:v>
                </c:pt>
                <c:pt idx="2431">
                  <c:v>-80.864192506118826</c:v>
                </c:pt>
                <c:pt idx="2432">
                  <c:v>-71.905227239300245</c:v>
                </c:pt>
                <c:pt idx="2433">
                  <c:v>-72.295678655617465</c:v>
                </c:pt>
                <c:pt idx="2434">
                  <c:v>-218.65652311961114</c:v>
                </c:pt>
                <c:pt idx="2435">
                  <c:v>-215.10633944298303</c:v>
                </c:pt>
                <c:pt idx="2436">
                  <c:v>-72.063812428268903</c:v>
                </c:pt>
                <c:pt idx="2437">
                  <c:v>-69.21316186602094</c:v>
                </c:pt>
                <c:pt idx="2438">
                  <c:v>-75.217095635437332</c:v>
                </c:pt>
                <c:pt idx="2439">
                  <c:v>-224.49679191143804</c:v>
                </c:pt>
                <c:pt idx="2440">
                  <c:v>-94.230478281544436</c:v>
                </c:pt>
                <c:pt idx="2441">
                  <c:v>-115.8529906738883</c:v>
                </c:pt>
                <c:pt idx="2442">
                  <c:v>-96.763707310292787</c:v>
                </c:pt>
                <c:pt idx="2443">
                  <c:v>-96.779075673190192</c:v>
                </c:pt>
                <c:pt idx="2444">
                  <c:v>-120.03697843342255</c:v>
                </c:pt>
                <c:pt idx="2445">
                  <c:v>-93.159990388354416</c:v>
                </c:pt>
                <c:pt idx="2446">
                  <c:v>-87.32227852371426</c:v>
                </c:pt>
                <c:pt idx="2447">
                  <c:v>-236.66047629955676</c:v>
                </c:pt>
                <c:pt idx="2448">
                  <c:v>-87.55116176245194</c:v>
                </c:pt>
                <c:pt idx="2449">
                  <c:v>-225.04486201125269</c:v>
                </c:pt>
                <c:pt idx="2450">
                  <c:v>-83.89859634287015</c:v>
                </c:pt>
                <c:pt idx="2451">
                  <c:v>-84.964074314401344</c:v>
                </c:pt>
                <c:pt idx="2452">
                  <c:v>-97.668558941132645</c:v>
                </c:pt>
                <c:pt idx="2453">
                  <c:v>-148.73480737044474</c:v>
                </c:pt>
                <c:pt idx="2454">
                  <c:v>-150.72173444970866</c:v>
                </c:pt>
                <c:pt idx="2455">
                  <c:v>-93.223202759307128</c:v>
                </c:pt>
                <c:pt idx="2456">
                  <c:v>-76.892156760725172</c:v>
                </c:pt>
                <c:pt idx="2457">
                  <c:v>-70.27047455550192</c:v>
                </c:pt>
                <c:pt idx="2458">
                  <c:v>-70.985516091883511</c:v>
                </c:pt>
                <c:pt idx="2459">
                  <c:v>-336.86383693516188</c:v>
                </c:pt>
                <c:pt idx="2460">
                  <c:v>-71.097140170295873</c:v>
                </c:pt>
                <c:pt idx="2461">
                  <c:v>-70.493723123289385</c:v>
                </c:pt>
                <c:pt idx="2462">
                  <c:v>-77.227030639828257</c:v>
                </c:pt>
                <c:pt idx="2463">
                  <c:v>-93.669703182658509</c:v>
                </c:pt>
                <c:pt idx="2464">
                  <c:v>-151.27986306125109</c:v>
                </c:pt>
                <c:pt idx="2465">
                  <c:v>-149.40456622522254</c:v>
                </c:pt>
                <c:pt idx="2466">
                  <c:v>-98.449950505241503</c:v>
                </c:pt>
                <c:pt idx="2467">
                  <c:v>-85.857101465109139</c:v>
                </c:pt>
                <c:pt idx="2468">
                  <c:v>-84.903262368667797</c:v>
                </c:pt>
                <c:pt idx="2469">
                  <c:v>-226.1611609715336</c:v>
                </c:pt>
                <c:pt idx="2470">
                  <c:v>-88.77911704915735</c:v>
                </c:pt>
                <c:pt idx="2471">
                  <c:v>-238.00006390188858</c:v>
                </c:pt>
                <c:pt idx="2472">
                  <c:v>-88.773541161929643</c:v>
                </c:pt>
                <c:pt idx="2473">
                  <c:v>-94.722914515287528</c:v>
                </c:pt>
                <c:pt idx="2474">
                  <c:v>-121.71156980673707</c:v>
                </c:pt>
                <c:pt idx="2475">
                  <c:v>-98.565340462469095</c:v>
                </c:pt>
                <c:pt idx="2476">
                  <c:v>-98.661652097176699</c:v>
                </c:pt>
                <c:pt idx="2477">
                  <c:v>-117.86262245222508</c:v>
                </c:pt>
                <c:pt idx="2478">
                  <c:v>-96.351804457541704</c:v>
                </c:pt>
                <c:pt idx="2479">
                  <c:v>-226.72982737571544</c:v>
                </c:pt>
                <c:pt idx="2480">
                  <c:v>-77.561834475632565</c:v>
                </c:pt>
                <c:pt idx="2481">
                  <c:v>-71.669619798336399</c:v>
                </c:pt>
                <c:pt idx="2482">
                  <c:v>-74.631998510080649</c:v>
                </c:pt>
                <c:pt idx="2483">
                  <c:v>-217.78626762742365</c:v>
                </c:pt>
                <c:pt idx="2484">
                  <c:v>-221.44818747025033</c:v>
                </c:pt>
                <c:pt idx="2485">
                  <c:v>-75.199107663967311</c:v>
                </c:pt>
                <c:pt idx="2486">
                  <c:v>-74.920424761525283</c:v>
                </c:pt>
                <c:pt idx="2487">
                  <c:v>-83.991169668156687</c:v>
                </c:pt>
                <c:pt idx="2488">
                  <c:v>-74.409325807507543</c:v>
                </c:pt>
                <c:pt idx="2489">
                  <c:v>-335.70405768311264</c:v>
                </c:pt>
                <c:pt idx="2490">
                  <c:v>-74.525248906346761</c:v>
                </c:pt>
                <c:pt idx="2491">
                  <c:v>-84.22301629965213</c:v>
                </c:pt>
                <c:pt idx="2492">
                  <c:v>-75.268195793321155</c:v>
                </c:pt>
                <c:pt idx="2493">
                  <c:v>-75.662804397551369</c:v>
                </c:pt>
                <c:pt idx="2494">
                  <c:v>-222.02780974048207</c:v>
                </c:pt>
                <c:pt idx="2495">
                  <c:v>-218.48182266965165</c:v>
                </c:pt>
                <c:pt idx="2496">
                  <c:v>-75.443484496931717</c:v>
                </c:pt>
                <c:pt idx="2497">
                  <c:v>-72.597041032126299</c:v>
                </c:pt>
                <c:pt idx="2498">
                  <c:v>-78.605194427712036</c:v>
                </c:pt>
                <c:pt idx="2499">
                  <c:v>-227.88911333654221</c:v>
                </c:pt>
                <c:pt idx="2500">
                  <c:v>-97.62705399700036</c:v>
                </c:pt>
                <c:pt idx="2501">
                  <c:v>-119.25382372938361</c:v>
                </c:pt>
                <c:pt idx="2502">
                  <c:v>-100.16881032060851</c:v>
                </c:pt>
                <c:pt idx="2503">
                  <c:v>-100.18846127532552</c:v>
                </c:pt>
                <c:pt idx="2504">
                  <c:v>-123.45065928686735</c:v>
                </c:pt>
                <c:pt idx="2505">
                  <c:v>-96.577979175377195</c:v>
                </c:pt>
                <c:pt idx="2506">
                  <c:v>-90.744587949645364</c:v>
                </c:pt>
                <c:pt idx="2507">
                  <c:v>-240.08709413983794</c:v>
                </c:pt>
                <c:pt idx="2508">
                  <c:v>-90.982150675834646</c:v>
                </c:pt>
                <c:pt idx="2509">
                  <c:v>-228.48020170464406</c:v>
                </c:pt>
                <c:pt idx="2510">
                  <c:v>-87.338315848814361</c:v>
                </c:pt>
                <c:pt idx="2511">
                  <c:v>-88.408178341707242</c:v>
                </c:pt>
                <c:pt idx="2512">
                  <c:v>-101.11706033944785</c:v>
                </c:pt>
                <c:pt idx="2513">
                  <c:v>-152.18771901447511</c:v>
                </c:pt>
                <c:pt idx="2514">
                  <c:v>-154.17906923948681</c:v>
                </c:pt>
                <c:pt idx="2515">
                  <c:v>-96.684973620515123</c:v>
                </c:pt>
                <c:pt idx="2516">
                  <c:v>-80.358376644950837</c:v>
                </c:pt>
                <c:pt idx="2517">
                  <c:v>-73.741156440544103</c:v>
                </c:pt>
                <c:pt idx="2518">
                  <c:v>-74.46067298204045</c:v>
                </c:pt>
                <c:pt idx="2519">
                  <c:v>-343.86445293086501</c:v>
                </c:pt>
                <c:pt idx="2520">
                  <c:v>-74.581286191029065</c:v>
                </c:pt>
                <c:pt idx="2521">
                  <c:v>-73.982383323945726</c:v>
                </c:pt>
                <c:pt idx="2522">
                  <c:v>-80.720218133624286</c:v>
                </c:pt>
                <c:pt idx="2523">
                  <c:v>-97.16743111077362</c:v>
                </c:pt>
                <c:pt idx="2524">
                  <c:v>-154.78214459313824</c:v>
                </c:pt>
                <c:pt idx="2525">
                  <c:v>-152.91141455887816</c:v>
                </c:pt>
                <c:pt idx="2526">
                  <c:v>-101.9613788675014</c:v>
                </c:pt>
                <c:pt idx="2527">
                  <c:v>-89.373123111994175</c:v>
                </c:pt>
                <c:pt idx="2528">
                  <c:v>-88.42389058563667</c:v>
                </c:pt>
                <c:pt idx="2529">
                  <c:v>-229.68641703333137</c:v>
                </c:pt>
                <c:pt idx="2530">
                  <c:v>-92.308998381981823</c:v>
                </c:pt>
                <c:pt idx="2531">
                  <c:v>-241.5345654052856</c:v>
                </c:pt>
                <c:pt idx="2532">
                  <c:v>-92.312729113402142</c:v>
                </c:pt>
                <c:pt idx="2533">
                  <c:v>-98.266775916469413</c:v>
                </c:pt>
                <c:pt idx="2534">
                  <c:v>-125.26011812614547</c:v>
                </c:pt>
                <c:pt idx="2535">
                  <c:v>-102.11858920019445</c:v>
                </c:pt>
                <c:pt idx="2536">
                  <c:v>-102.21961478519549</c:v>
                </c:pt>
                <c:pt idx="2537">
                  <c:v>-121.42531265470282</c:v>
                </c:pt>
                <c:pt idx="2538">
                  <c:v>-99.919235771146461</c:v>
                </c:pt>
                <c:pt idx="2539">
                  <c:v>-230.30200471440872</c:v>
                </c:pt>
                <c:pt idx="2540">
                  <c:v>-81.138788933067218</c:v>
                </c:pt>
                <c:pt idx="2541">
                  <c:v>-75.251356355033977</c:v>
                </c:pt>
                <c:pt idx="2542">
                  <c:v>-78.218530895839706</c:v>
                </c:pt>
                <c:pt idx="2543">
                  <c:v>-221.37761588127486</c:v>
                </c:pt>
                <c:pt idx="2544">
                  <c:v>-225.04434332471544</c:v>
                </c:pt>
                <c:pt idx="2545">
                  <c:v>-78.800110257975888</c:v>
                </c:pt>
                <c:pt idx="2546">
                  <c:v>-78.526278447652359</c:v>
                </c:pt>
                <c:pt idx="2547">
                  <c:v>-87.60188834972152</c:v>
                </c:pt>
                <c:pt idx="2548">
                  <c:v>-78.024923423504418</c:v>
                </c:pt>
                <c:pt idx="2549">
                  <c:v>-361.58318049587501</c:v>
                </c:pt>
                <c:pt idx="2550">
                  <c:v>-78.150646352450124</c:v>
                </c:pt>
                <c:pt idx="2551">
                  <c:v>-87.853334714384047</c:v>
                </c:pt>
                <c:pt idx="2552">
                  <c:v>-78.903449261584711</c:v>
                </c:pt>
                <c:pt idx="2553">
                  <c:v>-79.303007041539502</c:v>
                </c:pt>
                <c:pt idx="2554">
                  <c:v>-225.67298511533582</c:v>
                </c:pt>
                <c:pt idx="2555">
                  <c:v>-222.13196000667679</c:v>
                </c:pt>
                <c:pt idx="2556">
                  <c:v>-79.098619779186222</c:v>
                </c:pt>
                <c:pt idx="2557">
                  <c:v>-76.257182358470857</c:v>
                </c:pt>
                <c:pt idx="2558">
                  <c:v>-82.270356111805143</c:v>
                </c:pt>
                <c:pt idx="2559">
                  <c:v>-231.5593186463401</c:v>
                </c:pt>
                <c:pt idx="2560">
                  <c:v>-101.30229949509798</c:v>
                </c:pt>
                <c:pt idx="2561">
                  <c:v>-122.93413276335515</c:v>
                </c:pt>
                <c:pt idx="2562">
                  <c:v>-103.85419736334994</c:v>
                </c:pt>
                <c:pt idx="2563">
                  <c:v>-103.87894084039593</c:v>
                </c:pt>
                <c:pt idx="2564">
                  <c:v>-127.14624592884023</c:v>
                </c:pt>
                <c:pt idx="2565">
                  <c:v>-100.27868749018339</c:v>
                </c:pt>
                <c:pt idx="2566">
                  <c:v>-94.450432574918054</c:v>
                </c:pt>
                <c:pt idx="2567">
                  <c:v>-243.79811631583931</c:v>
                </c:pt>
                <c:pt idx="2568">
                  <c:v>-94.698312003530901</c:v>
                </c:pt>
                <c:pt idx="2569">
                  <c:v>-232.20155121473053</c:v>
                </c:pt>
                <c:pt idx="2570">
                  <c:v>-91.064852938750093</c:v>
                </c:pt>
                <c:pt idx="2571">
                  <c:v>-92.139925568215304</c:v>
                </c:pt>
                <c:pt idx="2572">
                  <c:v>-104.85403259782356</c:v>
                </c:pt>
                <c:pt idx="2573">
                  <c:v>-155.92993124421949</c:v>
                </c:pt>
                <c:pt idx="2574">
                  <c:v>-157.92653642464805</c:v>
                </c:pt>
                <c:pt idx="2575">
                  <c:v>-100.4377107900371</c:v>
                </c:pt>
                <c:pt idx="2576">
                  <c:v>-84.116398873116964</c:v>
                </c:pt>
                <c:pt idx="2577">
                  <c:v>-77.50447884727572</c:v>
                </c:pt>
                <c:pt idx="2578">
                  <c:v>-78.229310733290362</c:v>
                </c:pt>
                <c:pt idx="2579">
                  <c:v>-345.14060738846297</c:v>
                </c:pt>
                <c:pt idx="2580">
                  <c:v>-78.36060031514252</c:v>
                </c:pt>
                <c:pt idx="2581">
                  <c:v>-77.767058570331841</c:v>
                </c:pt>
                <c:pt idx="2582">
                  <c:v>-84.510269856091625</c:v>
                </c:pt>
                <c:pt idx="2583">
                  <c:v>-100.96287471104378</c:v>
                </c:pt>
                <c:pt idx="2584">
                  <c:v>-158.58299552123529</c:v>
                </c:pt>
                <c:pt idx="2585">
                  <c:v>-156.71768831343451</c:v>
                </c:pt>
                <c:pt idx="2586">
                  <c:v>-105.77309099632478</c:v>
                </c:pt>
                <c:pt idx="2587">
                  <c:v>-93.190289212265313</c:v>
                </c:pt>
                <c:pt idx="2588">
                  <c:v>-92.246526304400206</c:v>
                </c:pt>
                <c:pt idx="2589">
                  <c:v>-233.5145462282243</c:v>
                </c:pt>
                <c:pt idx="2590">
                  <c:v>-96.142620480202169</c:v>
                </c:pt>
                <c:pt idx="2591">
                  <c:v>-245.37372831030194</c:v>
                </c:pt>
                <c:pt idx="2592">
                  <c:v>-96.157400787233229</c:v>
                </c:pt>
                <c:pt idx="2593">
                  <c:v>-102.11699620548657</c:v>
                </c:pt>
                <c:pt idx="2594">
                  <c:v>-129.11590298477716</c:v>
                </c:pt>
                <c:pt idx="2595">
                  <c:v>-105.97995463551229</c:v>
                </c:pt>
                <c:pt idx="2596">
                  <c:v>-106.08657685731778</c:v>
                </c:pt>
                <c:pt idx="2597">
                  <c:v>-125.29788747721264</c:v>
                </c:pt>
                <c:pt idx="2598">
                  <c:v>-103.79743951149948</c:v>
                </c:pt>
                <c:pt idx="2599">
                  <c:v>-234.18586300784017</c:v>
                </c:pt>
                <c:pt idx="2600">
                  <c:v>-85.028299229050845</c:v>
                </c:pt>
                <c:pt idx="2601">
                  <c:v>-79.146544398647876</c:v>
                </c:pt>
                <c:pt idx="2602">
                  <c:v>-82.119413074223786</c:v>
                </c:pt>
                <c:pt idx="2603">
                  <c:v>-225.28420282668037</c:v>
                </c:pt>
                <c:pt idx="2604">
                  <c:v>-228.95667196159425</c:v>
                </c:pt>
                <c:pt idx="2605">
                  <c:v>-82.718173725457376</c:v>
                </c:pt>
                <c:pt idx="2606">
                  <c:v>-82.450102162565599</c:v>
                </c:pt>
                <c:pt idx="2607">
                  <c:v>-91.531488983425731</c:v>
                </c:pt>
                <c:pt idx="2608">
                  <c:v>-81.960317705499577</c:v>
                </c:pt>
                <c:pt idx="2609">
                  <c:v>-342.62217984570975</c:v>
                </c:pt>
                <c:pt idx="2610">
                  <c:v>-82.097678354364788</c:v>
                </c:pt>
                <c:pt idx="2611">
                  <c:v>-91.806210906448854</c:v>
                </c:pt>
                <c:pt idx="2612">
                  <c:v>-82.862186610351714</c:v>
                </c:pt>
                <c:pt idx="2613">
                  <c:v>-83.26762257395508</c:v>
                </c:pt>
                <c:pt idx="2614">
                  <c:v>-229.64348709201008</c:v>
                </c:pt>
                <c:pt idx="2615">
                  <c:v>-226.10838907410704</c:v>
                </c:pt>
                <c:pt idx="2616">
                  <c:v>-83.080972634961029</c:v>
                </c:pt>
                <c:pt idx="2617">
                  <c:v>-80.245482118726684</c:v>
                </c:pt>
                <c:pt idx="2618">
                  <c:v>-86.264620112329538</c:v>
                </c:pt>
                <c:pt idx="2619">
                  <c:v>-235.55955482782909</c:v>
                </c:pt>
                <c:pt idx="2620">
                  <c:v>-105.30854423667959</c:v>
                </c:pt>
                <c:pt idx="2621">
                  <c:v>-126.94639413348955</c:v>
                </c:pt>
                <c:pt idx="2622">
                  <c:v>-107.87249295336066</c:v>
                </c:pt>
                <c:pt idx="2623">
                  <c:v>-107.90328830669309</c:v>
                </c:pt>
                <c:pt idx="2624">
                  <c:v>-131.17666299340098</c:v>
                </c:pt>
                <c:pt idx="2625">
                  <c:v>-104.31519194104845</c:v>
                </c:pt>
                <c:pt idx="2626">
                  <c:v>-98.493042266683929</c:v>
                </c:pt>
                <c:pt idx="2627">
                  <c:v>-247.84687542184369</c:v>
                </c:pt>
                <c:pt idx="2628">
                  <c:v>-98.753186009581825</c:v>
                </c:pt>
                <c:pt idx="2629">
                  <c:v>-236.26257635673267</c:v>
                </c:pt>
                <c:pt idx="2630">
                  <c:v>-95.132063488587661</c:v>
                </c:pt>
                <c:pt idx="2631">
                  <c:v>-96.213331647727955</c:v>
                </c:pt>
                <c:pt idx="2632">
                  <c:v>-108.93365247147261</c:v>
                </c:pt>
                <c:pt idx="2633">
                  <c:v>-160.01578324656751</c:v>
                </c:pt>
                <c:pt idx="2634">
                  <c:v>-162.01863896085536</c:v>
                </c:pt>
                <c:pt idx="2635">
                  <c:v>-104.53608233647719</c:v>
                </c:pt>
                <c:pt idx="2636">
                  <c:v>-88.221057977766804</c:v>
                </c:pt>
                <c:pt idx="2637">
                  <c:v>-81.615444130339995</c:v>
                </c:pt>
                <c:pt idx="2638">
                  <c:v>-82.346600887710053</c:v>
                </c:pt>
                <c:pt idx="2639">
                  <c:v>-350.42311923836894</c:v>
                </c:pt>
                <c:pt idx="2640">
                  <c:v>-82.490596584760411</c:v>
                </c:pt>
                <c:pt idx="2641">
                  <c:v>-81.903436231978745</c:v>
                </c:pt>
                <c:pt idx="2642">
                  <c:v>-88.653047899094815</c:v>
                </c:pt>
                <c:pt idx="2643">
                  <c:v>-105.11207220019601</c:v>
                </c:pt>
                <c:pt idx="2644">
                  <c:v>-162.73863159736061</c:v>
                </c:pt>
                <c:pt idx="2645">
                  <c:v>-160.87978219397979</c:v>
                </c:pt>
                <c:pt idx="2646">
                  <c:v>-109.94166197583644</c:v>
                </c:pt>
                <c:pt idx="2647">
                  <c:v>-97.365356663062698</c:v>
                </c:pt>
                <c:pt idx="2648">
                  <c:v>-96.428109677092507</c:v>
                </c:pt>
                <c:pt idx="2649">
                  <c:v>-237.70265758788838</c:v>
                </c:pt>
                <c:pt idx="2650">
                  <c:v>-100.3372943646211</c:v>
                </c:pt>
                <c:pt idx="2651">
                  <c:v>-249.57495140843346</c:v>
                </c:pt>
                <c:pt idx="2652">
                  <c:v>-100.36524393999839</c:v>
                </c:pt>
                <c:pt idx="2653">
                  <c:v>-106.33145372813649</c:v>
                </c:pt>
                <c:pt idx="2654">
                  <c:v>-133.33699481003987</c:v>
                </c:pt>
                <c:pt idx="2655">
                  <c:v>-110.20770077855764</c:v>
                </c:pt>
                <c:pt idx="2656">
                  <c:v>-110.32099741636833</c:v>
                </c:pt>
                <c:pt idx="2657">
                  <c:v>-129.5390026341538</c:v>
                </c:pt>
                <c:pt idx="2658">
                  <c:v>-108.04526953250141</c:v>
                </c:pt>
                <c:pt idx="2659">
                  <c:v>-238.44041917434618</c:v>
                </c:pt>
                <c:pt idx="2660">
                  <c:v>-89.289620116943027</c:v>
                </c:pt>
                <c:pt idx="2661">
                  <c:v>-83.414641461065727</c:v>
                </c:pt>
                <c:pt idx="2662">
                  <c:v>-86.394306920746814</c:v>
                </c:pt>
                <c:pt idx="2663">
                  <c:v>-229.56592041597594</c:v>
                </c:pt>
                <c:pt idx="2664">
                  <c:v>-233.24521212543729</c:v>
                </c:pt>
                <c:pt idx="2665">
                  <c:v>-87.013582459458846</c:v>
                </c:pt>
                <c:pt idx="2666">
                  <c:v>-86.752390999926519</c:v>
                </c:pt>
                <c:pt idx="2667">
                  <c:v>-95.840678977460897</c:v>
                </c:pt>
                <c:pt idx="2668">
                  <c:v>-86.276430000259325</c:v>
                </c:pt>
                <c:pt idx="2669">
                  <c:v>-421.81663984510686</c:v>
                </c:pt>
                <c:pt idx="2670">
                  <c:v>-86.427699048976962</c:v>
                </c:pt>
                <c:pt idx="2671">
                  <c:v>-96.14321788502383</c:v>
                </c:pt>
                <c:pt idx="2672">
                  <c:v>-87.206201386618574</c:v>
                </c:pt>
                <c:pt idx="2673">
                  <c:v>-87.618666755775237</c:v>
                </c:pt>
                <c:pt idx="2674">
                  <c:v>-234.00159184237208</c:v>
                </c:pt>
                <c:pt idx="2675">
                  <c:v>-230.47355096540065</c:v>
                </c:pt>
                <c:pt idx="2676">
                  <c:v>-87.453235632519352</c:v>
                </c:pt>
                <c:pt idx="2677">
                  <c:v>-84.624861908731347</c:v>
                </c:pt>
                <c:pt idx="2678">
                  <c:v>-90.651138783924239</c:v>
                </c:pt>
                <c:pt idx="2679">
                  <c:v>-239.95324335522264</c:v>
                </c:pt>
                <c:pt idx="2680">
                  <c:v>-109.70940733326569</c:v>
                </c:pt>
                <c:pt idx="2681">
                  <c:v>-131.3544629725038</c:v>
                </c:pt>
                <c:pt idx="2682">
                  <c:v>-112.28779002201424</c:v>
                </c:pt>
                <c:pt idx="2683">
                  <c:v>-112.32583619356943</c:v>
                </c:pt>
                <c:pt idx="2684">
                  <c:v>-135.60648438922078</c:v>
                </c:pt>
                <c:pt idx="2685">
                  <c:v>-108.75230963942312</c:v>
                </c:pt>
                <c:pt idx="2686">
                  <c:v>-102.93747916488621</c:v>
                </c:pt>
                <c:pt idx="2687">
                  <c:v>-252.29863016634599</c:v>
                </c:pt>
                <c:pt idx="2688">
                  <c:v>-103.212330417793</c:v>
                </c:pt>
                <c:pt idx="2689">
                  <c:v>-240.72911678527834</c:v>
                </c:pt>
                <c:pt idx="2690">
                  <c:v>-99.606008259334232</c:v>
                </c:pt>
                <c:pt idx="2691">
                  <c:v>-100.69471168693846</c:v>
                </c:pt>
                <c:pt idx="2692">
                  <c:v>-113.42249131488128</c:v>
                </c:pt>
                <c:pt idx="2693">
                  <c:v>-164.512104539115</c:v>
                </c:pt>
                <c:pt idx="2694">
                  <c:v>-166.52246645755642</c:v>
                </c:pt>
                <c:pt idx="2695">
                  <c:v>-109.04743990317066</c:v>
                </c:pt>
                <c:pt idx="2696">
                  <c:v>-92.739969592007782</c:v>
                </c:pt>
                <c:pt idx="2697">
                  <c:v>-86.141933882221508</c:v>
                </c:pt>
                <c:pt idx="2698">
                  <c:v>-86.880692980712126</c:v>
                </c:pt>
                <c:pt idx="2699">
                  <c:v>-354.96593614934318</c:v>
                </c:pt>
                <c:pt idx="2700">
                  <c:v>-87.039966428268102</c:v>
                </c:pt>
                <c:pt idx="2701">
                  <c:v>-86.460481715949385</c:v>
                </c:pt>
                <c:pt idx="2702">
                  <c:v>-93.217793689170605</c:v>
                </c:pt>
                <c:pt idx="2703">
                  <c:v>-109.68454307976118</c:v>
                </c:pt>
                <c:pt idx="2704">
                  <c:v>-167.31885246840847</c:v>
                </c:pt>
                <c:pt idx="2705">
                  <c:v>-165.4677780780566</c:v>
                </c:pt>
                <c:pt idx="2706">
                  <c:v>-114.5374580148771</c:v>
                </c:pt>
                <c:pt idx="2707">
                  <c:v>-101.96897812037477</c:v>
                </c:pt>
                <c:pt idx="2708">
                  <c:v>-101.0395819382442</c:v>
                </c:pt>
                <c:pt idx="2709">
                  <c:v>-242.32201426262839</c:v>
                </c:pt>
                <c:pt idx="2710">
                  <c:v>-104.96454488388258</c:v>
                </c:pt>
                <c:pt idx="2711">
                  <c:v>-254.21015387773591</c:v>
                </c:pt>
                <c:pt idx="2712">
                  <c:v>-105.00837575024816</c:v>
                </c:pt>
                <c:pt idx="2713">
                  <c:v>-110.98256513690613</c:v>
                </c:pt>
                <c:pt idx="2714">
                  <c:v>-137.99611195631294</c:v>
                </c:pt>
                <c:pt idx="2715">
                  <c:v>-114.87484993027059</c:v>
                </c:pt>
                <c:pt idx="2716">
                  <c:v>-114.99620497139196</c:v>
                </c:pt>
                <c:pt idx="2717">
                  <c:v>-134.22229512129752</c:v>
                </c:pt>
                <c:pt idx="2718">
                  <c:v>-112.73667361251287</c:v>
                </c:pt>
                <c:pt idx="2719">
                  <c:v>-243.13997113447829</c:v>
                </c:pt>
                <c:pt idx="2720">
                  <c:v>-93.997327897769964</c:v>
                </c:pt>
                <c:pt idx="2721">
                  <c:v>-88.130541618832083</c:v>
                </c:pt>
                <c:pt idx="2722">
                  <c:v>-91.118426654194863</c:v>
                </c:pt>
                <c:pt idx="2723">
                  <c:v>-234.29828126727773</c:v>
                </c:pt>
                <c:pt idx="2724">
                  <c:v>-237.98586196585202</c:v>
                </c:pt>
                <c:pt idx="2725">
                  <c:v>-91.762525488742327</c:v>
                </c:pt>
                <c:pt idx="2726">
                  <c:v>-91.509663781539174</c:v>
                </c:pt>
                <c:pt idx="2727">
                  <c:v>-100.60630940636042</c:v>
                </c:pt>
                <c:pt idx="2728">
                  <c:v>-91.050446113894523</c:v>
                </c:pt>
                <c:pt idx="2729">
                  <c:v>-351.12850569794716</c:v>
                </c:pt>
                <c:pt idx="2730">
                  <c:v>-91.218571220006183</c:v>
                </c:pt>
                <c:pt idx="2731">
                  <c:v>-100.94256071929435</c:v>
                </c:pt>
                <c:pt idx="2732">
                  <c:v>-92.014043502768516</c:v>
                </c:pt>
                <c:pt idx="2733">
                  <c:v>-92.435036920593561</c:v>
                </c:pt>
                <c:pt idx="2734">
                  <c:v>-238.82651013181189</c:v>
                </c:pt>
                <c:pt idx="2735">
                  <c:v>-235.3070699636134</c:v>
                </c:pt>
                <c:pt idx="2736">
                  <c:v>-92.295364042977681</c:v>
                </c:pt>
                <c:pt idx="2737">
                  <c:v>-89.475634939814114</c:v>
                </c:pt>
                <c:pt idx="2738">
                  <c:v>-95.5105859607567</c:v>
                </c:pt>
                <c:pt idx="2739">
                  <c:v>-244.8213850821582</c:v>
                </c:pt>
                <c:pt idx="2740">
                  <c:v>-114.58629199926611</c:v>
                </c:pt>
                <c:pt idx="2741">
                  <c:v>-136.2401112961434</c:v>
                </c:pt>
                <c:pt idx="2742">
                  <c:v>-117.18223215688168</c:v>
                </c:pt>
                <c:pt idx="2743">
                  <c:v>-117.22910245349384</c:v>
                </c:pt>
                <c:pt idx="2744">
                  <c:v>-140.51860524953662</c:v>
                </c:pt>
                <c:pt idx="2745">
                  <c:v>-113.67331573825895</c:v>
                </c:pt>
                <c:pt idx="2746">
                  <c:v>-107.86740130446236</c:v>
                </c:pt>
                <c:pt idx="2747">
                  <c:v>-257.23752518630141</c:v>
                </c:pt>
                <c:pt idx="2748">
                  <c:v>-108.16017770840786</c:v>
                </c:pt>
                <c:pt idx="2749">
                  <c:v>-245.68596542924087</c:v>
                </c:pt>
                <c:pt idx="2750">
                  <c:v>-104.57190591185851</c:v>
                </c:pt>
                <c:pt idx="2751">
                  <c:v>-105.66968189883448</c:v>
                </c:pt>
                <c:pt idx="2752">
                  <c:v>-118.40656590080332</c:v>
                </c:pt>
                <c:pt idx="2753">
                  <c:v>-169.50531548721796</c:v>
                </c:pt>
                <c:pt idx="2754">
                  <c:v>-171.52484593095193</c:v>
                </c:pt>
                <c:pt idx="2755">
                  <c:v>-114.05902024118689</c:v>
                </c:pt>
                <c:pt idx="2756">
                  <c:v>-97.760783311798349</c:v>
                </c:pt>
                <c:pt idx="2757">
                  <c:v>-91.172013680092959</c:v>
                </c:pt>
                <c:pt idx="2758">
                  <c:v>-91.92007173360372</c:v>
                </c:pt>
                <c:pt idx="2759">
                  <c:v>-358.8537098176044</c:v>
                </c:pt>
                <c:pt idx="2760">
                  <c:v>-92.098042451885931</c:v>
                </c:pt>
                <c:pt idx="2761">
                  <c:v>-91.527956423921623</c:v>
                </c:pt>
                <c:pt idx="2762">
                  <c:v>-98.294700695770118</c:v>
                </c:pt>
                <c:pt idx="2763">
                  <c:v>-114.77091618735763</c:v>
                </c:pt>
                <c:pt idx="2764">
                  <c:v>-172.41472566905</c:v>
                </c:pt>
                <c:pt idx="2765">
                  <c:v>-170.57318555491184</c:v>
                </c:pt>
                <c:pt idx="2766">
                  <c:v>-119.65243414395046</c:v>
                </c:pt>
                <c:pt idx="2767">
                  <c:v>-107.09355747200853</c:v>
                </c:pt>
                <c:pt idx="2768">
                  <c:v>-106.17379927872902</c:v>
                </c:pt>
                <c:pt idx="2769">
                  <c:v>-247.46589691644235</c:v>
                </c:pt>
                <c:pt idx="2770">
                  <c:v>-110.11814329284829</c:v>
                </c:pt>
                <c:pt idx="2771">
                  <c:v>-259.37346968863613</c:v>
                </c:pt>
                <c:pt idx="2772">
                  <c:v>-110.18149668500465</c:v>
                </c:pt>
                <c:pt idx="2773">
                  <c:v>-116.1655008883917</c:v>
                </c:pt>
                <c:pt idx="2774">
                  <c:v>-143.18889850104688</c:v>
                </c:pt>
                <c:pt idx="2775">
                  <c:v>-120.07752345237789</c:v>
                </c:pt>
                <c:pt idx="2776">
                  <c:v>-120.20880186434476</c:v>
                </c:pt>
                <c:pt idx="2777">
                  <c:v>-139.44485198965643</c:v>
                </c:pt>
                <c:pt idx="2778">
                  <c:v>-117.96922727370193</c:v>
                </c:pt>
                <c:pt idx="2779">
                  <c:v>-248.3825497986262</c:v>
                </c:pt>
                <c:pt idx="2780">
                  <c:v>-99.24998645728445</c:v>
                </c:pt>
                <c:pt idx="2781">
                  <c:v>-93.393308718562395</c:v>
                </c:pt>
                <c:pt idx="2782">
                  <c:v>-96.391339981048688</c:v>
                </c:pt>
                <c:pt idx="2783">
                  <c:v>-239.58138497620632</c:v>
                </c:pt>
                <c:pt idx="2784">
                  <c:v>-243.27917235849827</c:v>
                </c:pt>
                <c:pt idx="2785">
                  <c:v>-97.066105847563335</c:v>
                </c:pt>
                <c:pt idx="2786">
                  <c:v>-96.823543353735232</c:v>
                </c:pt>
                <c:pt idx="2787">
                  <c:v>-105.9305270076845</c:v>
                </c:pt>
                <c:pt idx="2788">
                  <c:v>-96.385040791671216</c:v>
                </c:pt>
                <c:pt idx="2789">
                  <c:v>-380.0187837703678</c:v>
                </c:pt>
                <c:pt idx="2790">
                  <c:v>-96.574038128800979</c:v>
                </c:pt>
                <c:pt idx="2791">
                  <c:v>-106.30852325575121</c:v>
                </c:pt>
                <c:pt idx="2792">
                  <c:v>-97.390541660446942</c:v>
                </c:pt>
                <c:pt idx="2793">
                  <c:v>-97.822110934702877</c:v>
                </c:pt>
                <c:pt idx="2794">
                  <c:v>-244.2242100421453</c:v>
                </c:pt>
                <c:pt idx="2795">
                  <c:v>-240.71541108830928</c:v>
                </c:pt>
                <c:pt idx="2796">
                  <c:v>-97.714409485636651</c:v>
                </c:pt>
                <c:pt idx="2797">
                  <c:v>-94.905419638346729</c:v>
                </c:pt>
                <c:pt idx="2798">
                  <c:v>-100.95115139036297</c:v>
                </c:pt>
                <c:pt idx="2799">
                  <c:v>-250.27278190471381</c:v>
                </c:pt>
                <c:pt idx="2800">
                  <c:v>-120.04854433680735</c:v>
                </c:pt>
                <c:pt idx="2801">
                  <c:v>-141.71327032621116</c:v>
                </c:pt>
                <c:pt idx="2802">
                  <c:v>-122.66634038605517</c:v>
                </c:pt>
                <c:pt idx="2803">
                  <c:v>-122.72420265186027</c:v>
                </c:pt>
                <c:pt idx="2804">
                  <c:v>-146.02474045301386</c:v>
                </c:pt>
                <c:pt idx="2805">
                  <c:v>-119.19052925093028</c:v>
                </c:pt>
                <c:pt idx="2806">
                  <c:v>-113.39573670094006</c:v>
                </c:pt>
                <c:pt idx="2807">
                  <c:v>-262.77700168118423</c:v>
                </c:pt>
                <c:pt idx="2808">
                  <c:v>-113.71088869045636</c:v>
                </c:pt>
                <c:pt idx="2809">
                  <c:v>-251.24793806195265</c:v>
                </c:pt>
                <c:pt idx="2810">
                  <c:v>-110.14517008459731</c:v>
                </c:pt>
                <c:pt idx="2811">
                  <c:v>-111.25428997104379</c:v>
                </c:pt>
                <c:pt idx="2812">
                  <c:v>-124.00256312142454</c:v>
                </c:pt>
                <c:pt idx="2813">
                  <c:v>-175.11274739303519</c:v>
                </c:pt>
                <c:pt idx="2814">
                  <c:v>-177.14375834907042</c:v>
                </c:pt>
                <c:pt idx="2815">
                  <c:v>-119.68945929188111</c:v>
                </c:pt>
                <c:pt idx="2816">
                  <c:v>-103.40279541087321</c:v>
                </c:pt>
                <c:pt idx="2817">
                  <c:v>-96.825645541707871</c:v>
                </c:pt>
                <c:pt idx="2818">
                  <c:v>-97.585370372931024</c:v>
                </c:pt>
                <c:pt idx="2819">
                  <c:v>-355.35829978069279</c:v>
                </c:pt>
                <c:pt idx="2820">
                  <c:v>-97.786816909874418</c:v>
                </c:pt>
                <c:pt idx="2821">
                  <c:v>-97.228540538640118</c:v>
                </c:pt>
                <c:pt idx="2822">
                  <c:v>-104.00714271401051</c:v>
                </c:pt>
                <c:pt idx="2823">
                  <c:v>-120.49526467086983</c:v>
                </c:pt>
                <c:pt idx="2824">
                  <c:v>-178.15102949738861</c:v>
                </c:pt>
                <c:pt idx="2825">
                  <c:v>-176.32149392843837</c:v>
                </c:pt>
                <c:pt idx="2826">
                  <c:v>-125.41279658669518</c:v>
                </c:pt>
                <c:pt idx="2827">
                  <c:v>-112.86602383465885</c:v>
                </c:pt>
                <c:pt idx="2828">
                  <c:v>-111.95841974167953</c:v>
                </c:pt>
                <c:pt idx="2829">
                  <c:v>-253.26273004944542</c:v>
                </c:pt>
                <c:pt idx="2830">
                  <c:v>-115.92722383163544</c:v>
                </c:pt>
                <c:pt idx="2831">
                  <c:v>-265.1948806757988</c:v>
                </c:pt>
                <c:pt idx="2832">
                  <c:v>-116.01524205440978</c:v>
                </c:pt>
                <c:pt idx="2833">
                  <c:v>-122.01165631340892</c:v>
                </c:pt>
                <c:pt idx="2834">
                  <c:v>-149.04751620549365</c:v>
                </c:pt>
                <c:pt idx="2835">
                  <c:v>-125.94865601185887</c:v>
                </c:pt>
                <c:pt idx="2836">
                  <c:v>-126.09250220955217</c:v>
                </c:pt>
                <c:pt idx="2837">
                  <c:v>-145.34117340971733</c:v>
                </c:pt>
                <c:pt idx="2838">
                  <c:v>-123.87822341955429</c:v>
                </c:pt>
                <c:pt idx="2839">
                  <c:v>-254.30428435888584</c:v>
                </c:pt>
                <c:pt idx="2840">
                  <c:v>-105.18449447191745</c:v>
                </c:pt>
                <c:pt idx="2841">
                  <c:v>-99.340654617074534</c:v>
                </c:pt>
                <c:pt idx="2842">
                  <c:v>-102.35157889623221</c:v>
                </c:pt>
                <c:pt idx="2843">
                  <c:v>-245.5545665068918</c:v>
                </c:pt>
                <c:pt idx="2844">
                  <c:v>-249.26537294453794</c:v>
                </c:pt>
                <c:pt idx="2845">
                  <c:v>-103.06535842088536</c:v>
                </c:pt>
                <c:pt idx="2846">
                  <c:v>-102.83591330457301</c:v>
                </c:pt>
                <c:pt idx="2847">
                  <c:v>-111.95607140212964</c:v>
                </c:pt>
                <c:pt idx="2848">
                  <c:v>-102.42381709369317</c:v>
                </c:pt>
                <c:pt idx="2849">
                  <c:v>-361.9650997831173</c:v>
                </c:pt>
                <c:pt idx="2850">
                  <c:v>-102.63945224874024</c:v>
                </c:pt>
                <c:pt idx="2851">
                  <c:v>-112.38734410122322</c:v>
                </c:pt>
                <c:pt idx="2852">
                  <c:v>-103.48282832592091</c:v>
                </c:pt>
                <c:pt idx="2853">
                  <c:v>-103.92792293223492</c:v>
                </c:pt>
                <c:pt idx="2854">
                  <c:v>-250.34361651095406</c:v>
                </c:pt>
                <c:pt idx="2855">
                  <c:v>-246.84844783406564</c:v>
                </c:pt>
                <c:pt idx="2856">
                  <c:v>-103.86115878920081</c:v>
                </c:pt>
                <c:pt idx="2857">
                  <c:v>-101.06593658058799</c:v>
                </c:pt>
                <c:pt idx="2858">
                  <c:v>-107.12549763358795</c:v>
                </c:pt>
                <c:pt idx="2859">
                  <c:v>-256.46100982044334</c:v>
                </c:pt>
                <c:pt idx="2860">
                  <c:v>-126.25073594476844</c:v>
                </c:pt>
                <c:pt idx="2861">
                  <c:v>-147.92947889688929</c:v>
                </c:pt>
                <c:pt idx="2862">
                  <c:v>-128.89662937979705</c:v>
                </c:pt>
                <c:pt idx="2863">
                  <c:v>-128.96863598978365</c:v>
                </c:pt>
                <c:pt idx="2864">
                  <c:v>-152.28338252161876</c:v>
                </c:pt>
                <c:pt idx="2865">
                  <c:v>-125.46344490677704</c:v>
                </c:pt>
                <c:pt idx="2866">
                  <c:v>-119.68299127538458</c:v>
                </c:pt>
                <c:pt idx="2867">
                  <c:v>-269.07868702565617</c:v>
                </c:pt>
                <c:pt idx="2868">
                  <c:v>-120.02701901933779</c:v>
                </c:pt>
                <c:pt idx="2869">
                  <c:v>-257.5785982409231</c:v>
                </c:pt>
                <c:pt idx="2870">
                  <c:v>-116.49044331176638</c:v>
                </c:pt>
                <c:pt idx="2871">
                  <c:v>-117.61423606527798</c:v>
                </c:pt>
                <c:pt idx="2872">
                  <c:v>-130.37725036558695</c:v>
                </c:pt>
                <c:pt idx="2873">
                  <c:v>-181.50224457961082</c:v>
                </c:pt>
                <c:pt idx="2874">
                  <c:v>-183.54813478543082</c:v>
                </c:pt>
                <c:pt idx="2875">
                  <c:v>-126.10878480553174</c:v>
                </c:pt>
                <c:pt idx="2876">
                  <c:v>-109.83714035486162</c:v>
                </c:pt>
                <c:pt idx="2877">
                  <c:v>-103.27508080004088</c:v>
                </c:pt>
                <c:pt idx="2878">
                  <c:v>-104.04996736609071</c:v>
                </c:pt>
                <c:pt idx="2879">
                  <c:v>-363.0525217674533</c:v>
                </c:pt>
                <c:pt idx="2880">
                  <c:v>-104.28195380799175</c:v>
                </c:pt>
                <c:pt idx="2881">
                  <c:v>-103.73905670801375</c:v>
                </c:pt>
                <c:pt idx="2882">
                  <c:v>-110.53311177752539</c:v>
                </c:pt>
                <c:pt idx="2883">
                  <c:v>-127.03676081650866</c:v>
                </c:pt>
                <c:pt idx="2884">
                  <c:v>-184.70812748418624</c:v>
                </c:pt>
                <c:pt idx="2885">
                  <c:v>-182.89426909249789</c:v>
                </c:pt>
                <c:pt idx="2886">
                  <c:v>-132.00132484732504</c:v>
                </c:pt>
                <c:pt idx="2887">
                  <c:v>-119.47038170053978</c:v>
                </c:pt>
                <c:pt idx="2888">
                  <c:v>-118.57868431714307</c:v>
                </c:pt>
                <c:pt idx="2889">
                  <c:v>-259.89897150752546</c:v>
                </c:pt>
                <c:pt idx="2890">
                  <c:v>-122.57953555372274</c:v>
                </c:pt>
                <c:pt idx="2891">
                  <c:v>-271.86330820837111</c:v>
                </c:pt>
                <c:pt idx="2892">
                  <c:v>-122.6999166487637</c:v>
                </c:pt>
                <c:pt idx="2893">
                  <c:v>-128.71263229919916</c:v>
                </c:pt>
                <c:pt idx="2894">
                  <c:v>-155.76487439743613</c:v>
                </c:pt>
                <c:pt idx="2895">
                  <c:v>-132.68247786663414</c:v>
                </c:pt>
                <c:pt idx="2896">
                  <c:v>-132.84286983278218</c:v>
                </c:pt>
                <c:pt idx="2897">
                  <c:v>-152.10816956304546</c:v>
                </c:pt>
                <c:pt idx="2898">
                  <c:v>-130.66193152780835</c:v>
                </c:pt>
                <c:pt idx="2899">
                  <c:v>-261.10479801516561</c:v>
                </c:pt>
                <c:pt idx="2900">
                  <c:v>-112.00187945368008</c:v>
                </c:pt>
                <c:pt idx="2901">
                  <c:v>-106.17500588053028</c:v>
                </c:pt>
                <c:pt idx="2902">
                  <c:v>-109.20298259262681</c:v>
                </c:pt>
                <c:pt idx="2903">
                  <c:v>-252.42310374046787</c:v>
                </c:pt>
                <c:pt idx="2904">
                  <c:v>-256.15113327759173</c:v>
                </c:pt>
                <c:pt idx="2905">
                  <c:v>-109.96844336792131</c:v>
                </c:pt>
                <c:pt idx="2906">
                  <c:v>-109.75640237322791</c:v>
                </c:pt>
                <c:pt idx="2907">
                  <c:v>-118.89405432522209</c:v>
                </c:pt>
                <c:pt idx="2908">
                  <c:v>-109.37938434459315</c:v>
                </c:pt>
                <c:pt idx="2909">
                  <c:v>-387.01249648546298</c:v>
                </c:pt>
                <c:pt idx="2910">
                  <c:v>-109.63046257933711</c:v>
                </c:pt>
                <c:pt idx="2911">
                  <c:v>-119.39621470697719</c:v>
                </c:pt>
                <c:pt idx="2912">
                  <c:v>-110.50965272695899</c:v>
                </c:pt>
                <c:pt idx="2913">
                  <c:v>-110.97279543213406</c:v>
                </c:pt>
                <c:pt idx="2914">
                  <c:v>-257.40662361099351</c:v>
                </c:pt>
                <c:pt idx="2915">
                  <c:v>-253.92970844028994</c:v>
                </c:pt>
                <c:pt idx="2916">
                  <c:v>-110.96074937659014</c:v>
                </c:pt>
                <c:pt idx="2917">
                  <c:v>-108.18396049650255</c:v>
                </c:pt>
                <c:pt idx="2918">
                  <c:v>-114.26205323566043</c:v>
                </c:pt>
                <c:pt idx="2919">
                  <c:v>-263.61618682589699</c:v>
                </c:pt>
                <c:pt idx="2920">
                  <c:v>-133.4246533582388</c:v>
                </c:pt>
                <c:pt idx="2921">
                  <c:v>-155.12222814320839</c:v>
                </c:pt>
                <c:pt idx="2922">
                  <c:v>-136.10831223210386</c:v>
                </c:pt>
                <c:pt idx="2923">
                  <c:v>-136.19935510019775</c:v>
                </c:pt>
                <c:pt idx="2924">
                  <c:v>-159.53324143156618</c:v>
                </c:pt>
                <c:pt idx="2925">
                  <c:v>-132.7325480574859</c:v>
                </c:pt>
                <c:pt idx="2926">
                  <c:v>-126.97144401852466</c:v>
                </c:pt>
                <c:pt idx="2927">
                  <c:v>-276.38657122574136</c:v>
                </c:pt>
                <c:pt idx="2928">
                  <c:v>-127.35449069826913</c:v>
                </c:pt>
                <c:pt idx="2929">
                  <c:v>-264.92574870564789</c:v>
                </c:pt>
                <c:pt idx="2930">
                  <c:v>-123.85736653153316</c:v>
                </c:pt>
                <c:pt idx="2931">
                  <c:v>-125.00104967612418</c:v>
                </c:pt>
                <c:pt idx="2932">
                  <c:v>-137.7840654143568</c:v>
                </c:pt>
                <c:pt idx="2933">
                  <c:v>-188.92917310265727</c:v>
                </c:pt>
                <c:pt idx="2934">
                  <c:v>-190.99528982066207</c:v>
                </c:pt>
                <c:pt idx="2935">
                  <c:v>-133.57628040444158</c:v>
                </c:pt>
                <c:pt idx="2936">
                  <c:v>-117.32509159504448</c:v>
                </c:pt>
                <c:pt idx="2937">
                  <c:v>-110.78360379765058</c:v>
                </c:pt>
                <c:pt idx="2938">
                  <c:v>-111.5791792885905</c:v>
                </c:pt>
                <c:pt idx="2939">
                  <c:v>-369.01846751085196</c:v>
                </c:pt>
                <c:pt idx="2940">
                  <c:v>-111.8528993527633</c:v>
                </c:pt>
                <c:pt idx="2941">
                  <c:v>-111.33104911825173</c:v>
                </c:pt>
                <c:pt idx="2942">
                  <c:v>-118.14627255727808</c:v>
                </c:pt>
                <c:pt idx="2943">
                  <c:v>-134.67121258783177</c:v>
                </c:pt>
                <c:pt idx="2944">
                  <c:v>-192.36399400113652</c:v>
                </c:pt>
                <c:pt idx="2945">
                  <c:v>-190.57167525520049</c:v>
                </c:pt>
                <c:pt idx="2946">
                  <c:v>-139.70039671658719</c:v>
                </c:pt>
                <c:pt idx="2947">
                  <c:v>-127.19124651233678</c:v>
                </c:pt>
                <c:pt idx="2948">
                  <c:v>-126.32147049753527</c:v>
                </c:pt>
                <c:pt idx="2949">
                  <c:v>-267.66381676914767</c:v>
                </c:pt>
                <c:pt idx="2950">
                  <c:v>-130.36655458558809</c:v>
                </c:pt>
                <c:pt idx="2951">
                  <c:v>-279.67266568445257</c:v>
                </c:pt>
                <c:pt idx="2952">
                  <c:v>-130.53169689960004</c:v>
                </c:pt>
                <c:pt idx="2953">
                  <c:v>-136.56699443741829</c:v>
                </c:pt>
                <c:pt idx="2954">
                  <c:v>-163.64195431541603</c:v>
                </c:pt>
                <c:pt idx="2955">
                  <c:v>-140.58241275780418</c:v>
                </c:pt>
                <c:pt idx="2956">
                  <c:v>-140.76579820851589</c:v>
                </c:pt>
                <c:pt idx="2957">
                  <c:v>-160.05423126982316</c:v>
                </c:pt>
                <c:pt idx="2958">
                  <c:v>-138.63126776467044</c:v>
                </c:pt>
                <c:pt idx="2959">
                  <c:v>-269.09754237779367</c:v>
                </c:pt>
                <c:pt idx="2960">
                  <c:v>-120.01819384705372</c:v>
                </c:pt>
                <c:pt idx="2961">
                  <c:v>-114.21502669529895</c:v>
                </c:pt>
                <c:pt idx="2962">
                  <c:v>-117.26685661838268</c:v>
                </c:pt>
                <c:pt idx="2963">
                  <c:v>-260.51099741940936</c:v>
                </c:pt>
                <c:pt idx="2964">
                  <c:v>-264.26315059483323</c:v>
                </c:pt>
                <c:pt idx="2965">
                  <c:v>-118.10477230301188</c:v>
                </c:pt>
                <c:pt idx="2966">
                  <c:v>-117.91718631406982</c:v>
                </c:pt>
                <c:pt idx="2967">
                  <c:v>-127.07944747833245</c:v>
                </c:pt>
                <c:pt idx="2968">
                  <c:v>-117.58954246029458</c:v>
                </c:pt>
                <c:pt idx="2969">
                  <c:v>-379.66808355745138</c:v>
                </c:pt>
                <c:pt idx="2970">
                  <c:v>-117.8906241513954</c:v>
                </c:pt>
                <c:pt idx="2971">
                  <c:v>-127.68161796651952</c:v>
                </c:pt>
                <c:pt idx="2972">
                  <c:v>-118.82045981245994</c:v>
                </c:pt>
                <c:pt idx="2973">
                  <c:v>-119.30917013420267</c:v>
                </c:pt>
                <c:pt idx="2974">
                  <c:v>-265.76872257109443</c:v>
                </c:pt>
                <c:pt idx="2975">
                  <c:v>-262.31772233879815</c:v>
                </c:pt>
                <c:pt idx="2976">
                  <c:v>-119.37482653758487</c:v>
                </c:pt>
                <c:pt idx="2977">
                  <c:v>-116.62427741966903</c:v>
                </c:pt>
                <c:pt idx="2978">
                  <c:v>-122.728782322227</c:v>
                </c:pt>
                <c:pt idx="2979">
                  <c:v>-272.10951115115364</c:v>
                </c:pt>
                <c:pt idx="2980">
                  <c:v>-141.94473118063397</c:v>
                </c:pt>
                <c:pt idx="2981">
                  <c:v>-163.66924620440457</c:v>
                </c:pt>
                <c:pt idx="2982">
                  <c:v>-144.68245026697755</c:v>
                </c:pt>
                <c:pt idx="2983">
                  <c:v>-144.80079474255621</c:v>
                </c:pt>
                <c:pt idx="2984">
                  <c:v>-168.16216624132215</c:v>
                </c:pt>
                <c:pt idx="2985">
                  <c:v>-141.38914354827588</c:v>
                </c:pt>
                <c:pt idx="2986">
                  <c:v>-135.65589768585232</c:v>
                </c:pt>
                <c:pt idx="2987">
                  <c:v>-285.09904890217535</c:v>
                </c:pt>
                <c:pt idx="2988">
                  <c:v>-136.09523127646699</c:v>
                </c:pt>
                <c:pt idx="2989">
                  <c:v>-273.69492983711251</c:v>
                </c:pt>
                <c:pt idx="2990">
                  <c:v>-132.65516851133367</c:v>
                </c:pt>
                <c:pt idx="2991">
                  <c:v>-133.82767805932642</c:v>
                </c:pt>
                <c:pt idx="2992">
                  <c:v>-146.63972020800085</c:v>
                </c:pt>
                <c:pt idx="2993">
                  <c:v>-197.8140565075675</c:v>
                </c:pt>
                <c:pt idx="2994">
                  <c:v>-199.90960626395295</c:v>
                </c:pt>
                <c:pt idx="2995">
                  <c:v>-142.52023657278539</c:v>
                </c:pt>
                <c:pt idx="2996">
                  <c:v>-126.29889646832672</c:v>
                </c:pt>
                <c:pt idx="2997">
                  <c:v>-119.78746868345152</c:v>
                </c:pt>
                <c:pt idx="2998">
                  <c:v>-120.61331785723513</c:v>
                </c:pt>
                <c:pt idx="2999">
                  <c:v>-373.86610243777426</c:v>
                </c:pt>
                <c:pt idx="3000">
                  <c:v>-120.94823592840245</c:v>
                </c:pt>
                <c:pt idx="3001">
                  <c:v>-120.45731492492932</c:v>
                </c:pt>
                <c:pt idx="3002">
                  <c:v>-127.30369108050124</c:v>
                </c:pt>
                <c:pt idx="3003">
                  <c:v>-143.86000986146846</c:v>
                </c:pt>
                <c:pt idx="3004">
                  <c:v>-201.58439864668296</c:v>
                </c:pt>
                <c:pt idx="3005">
                  <c:v>-199.82391852203082</c:v>
                </c:pt>
                <c:pt idx="3006">
                  <c:v>-148.98471252239747</c:v>
                </c:pt>
                <c:pt idx="3007">
                  <c:v>-136.50787148515386</c:v>
                </c:pt>
                <c:pt idx="3008">
                  <c:v>-135.67064401801107</c:v>
                </c:pt>
                <c:pt idx="3009">
                  <c:v>-277.04577335081422</c:v>
                </c:pt>
                <c:pt idx="3010">
                  <c:v>-139.78155457127716</c:v>
                </c:pt>
                <c:pt idx="3011">
                  <c:v>-289.12097357205135</c:v>
                </c:pt>
                <c:pt idx="3012">
                  <c:v>-140.01351500373534</c:v>
                </c:pt>
                <c:pt idx="3013">
                  <c:v>-146.08260082802187</c:v>
                </c:pt>
                <c:pt idx="3014">
                  <c:v>-173.19160582899698</c:v>
                </c:pt>
                <c:pt idx="3015">
                  <c:v>-150.1663693053487</c:v>
                </c:pt>
                <c:pt idx="3016">
                  <c:v>-150.38432282523911</c:v>
                </c:pt>
                <c:pt idx="3017">
                  <c:v>-169.7075901659336</c:v>
                </c:pt>
                <c:pt idx="3018">
                  <c:v>-148.3197303771845</c:v>
                </c:pt>
                <c:pt idx="3019">
                  <c:v>-278.82137251064501</c:v>
                </c:pt>
                <c:pt idx="3020">
                  <c:v>-129.77768537611891</c:v>
                </c:pt>
                <c:pt idx="3021">
                  <c:v>-124.0104501468947</c:v>
                </c:pt>
                <c:pt idx="3022">
                  <c:v>-127.09849487656035</c:v>
                </c:pt>
                <c:pt idx="3023">
                  <c:v>-270.37914309713199</c:v>
                </c:pt>
                <c:pt idx="3024">
                  <c:v>-274.16809009146681</c:v>
                </c:pt>
                <c:pt idx="3025">
                  <c:v>-128.04678760338282</c:v>
                </c:pt>
                <c:pt idx="3026">
                  <c:v>-127.89658357343694</c:v>
                </c:pt>
                <c:pt idx="3027">
                  <c:v>-137.09652769137571</c:v>
                </c:pt>
                <c:pt idx="3028">
                  <c:v>-127.64461042983449</c:v>
                </c:pt>
                <c:pt idx="3029">
                  <c:v>-381.2455016389452</c:v>
                </c:pt>
                <c:pt idx="3030">
                  <c:v>-128.0225976021699</c:v>
                </c:pt>
                <c:pt idx="3031">
                  <c:v>-137.85251708966723</c:v>
                </c:pt>
                <c:pt idx="3032">
                  <c:v>-129.03060530901493</c:v>
                </c:pt>
                <c:pt idx="3033">
                  <c:v>-129.55888685345232</c:v>
                </c:pt>
                <c:pt idx="3034">
                  <c:v>-276.05833066284538</c:v>
                </c:pt>
                <c:pt idx="3035">
                  <c:v>-272.64756666153528</c:v>
                </c:pt>
                <c:pt idx="3036">
                  <c:v>-129.74524860072023</c:v>
                </c:pt>
                <c:pt idx="3037">
                  <c:v>-127.03561306004127</c:v>
                </c:pt>
                <c:pt idx="3038">
                  <c:v>-133.18137825103324</c:v>
                </c:pt>
                <c:pt idx="3039">
                  <c:v>-282.60370925152966</c:v>
                </c:pt>
                <c:pt idx="3040">
                  <c:v>-152.48090633607978</c:v>
                </c:pt>
                <c:pt idx="3041">
                  <c:v>-174.2477497650452</c:v>
                </c:pt>
                <c:pt idx="3042">
                  <c:v>-155.30364788180495</c:v>
                </c:pt>
                <c:pt idx="3043">
                  <c:v>-155.46505701162621</c:v>
                </c:pt>
                <c:pt idx="3044">
                  <c:v>-178.86986880638287</c:v>
                </c:pt>
                <c:pt idx="3045">
                  <c:v>-152.14066718551686</c:v>
                </c:pt>
                <c:pt idx="3046">
                  <c:v>-146.4516284007918</c:v>
                </c:pt>
                <c:pt idx="3047">
                  <c:v>-295.93940406356273</c:v>
                </c:pt>
                <c:pt idx="3048">
                  <c:v>-146.98055556846808</c:v>
                </c:pt>
                <c:pt idx="3049">
                  <c:v>-284.62564327628507</c:v>
                </c:pt>
                <c:pt idx="3050">
                  <c:v>-143.63169562576817</c:v>
                </c:pt>
                <c:pt idx="3051">
                  <c:v>-144.85042419874799</c:v>
                </c:pt>
                <c:pt idx="3052">
                  <c:v>-157.70910487514777</c:v>
                </c:pt>
                <c:pt idx="3053">
                  <c:v>-208.93050516442412</c:v>
                </c:pt>
                <c:pt idx="3054">
                  <c:v>-211.07355044621531</c:v>
                </c:pt>
                <c:pt idx="3055">
                  <c:v>-153.7321140071893</c:v>
                </c:pt>
                <c:pt idx="3056">
                  <c:v>-137.55915119272237</c:v>
                </c:pt>
                <c:pt idx="3057">
                  <c:v>-131.09655116990916</c:v>
                </c:pt>
                <c:pt idx="3058">
                  <c:v>-131.97168513814825</c:v>
                </c:pt>
                <c:pt idx="3059">
                  <c:v>-405.05583822367925</c:v>
                </c:pt>
                <c:pt idx="3060">
                  <c:v>-132.40657078611892</c:v>
                </c:pt>
                <c:pt idx="3061">
                  <c:v>-131.96634634481205</c:v>
                </c:pt>
                <c:pt idx="3062">
                  <c:v>-138.86390366130345</c:v>
                </c:pt>
                <c:pt idx="3063">
                  <c:v>-155.47189544164928</c:v>
                </c:pt>
                <c:pt idx="3064">
                  <c:v>-213.24845645073412</c:v>
                </c:pt>
                <c:pt idx="3065">
                  <c:v>-211.54065531050637</c:v>
                </c:pt>
                <c:pt idx="3066">
                  <c:v>-160.75464274606648</c:v>
                </c:pt>
                <c:pt idx="3067">
                  <c:v>-148.33151744264072</c:v>
                </c:pt>
                <c:pt idx="3068">
                  <c:v>-147.54853601798547</c:v>
                </c:pt>
                <c:pt idx="3069">
                  <c:v>-288.97847365895399</c:v>
                </c:pt>
                <c:pt idx="3070">
                  <c:v>-151.76956245793016</c:v>
                </c:pt>
                <c:pt idx="3071">
                  <c:v>-301.16479183279722</c:v>
                </c:pt>
                <c:pt idx="3072">
                  <c:v>-152.11386037225054</c:v>
                </c:pt>
                <c:pt idx="3073">
                  <c:v>-158.23996990733545</c:v>
                </c:pt>
                <c:pt idx="3074">
                  <c:v>-185.40658063708764</c:v>
                </c:pt>
                <c:pt idx="3075">
                  <c:v>-162.43954113077388</c:v>
                </c:pt>
                <c:pt idx="3076">
                  <c:v>-162.71629242709832</c:v>
                </c:pt>
                <c:pt idx="3077">
                  <c:v>-182.09896797927109</c:v>
                </c:pt>
                <c:pt idx="3078">
                  <c:v>-160.77113672404136</c:v>
                </c:pt>
                <c:pt idx="3079">
                  <c:v>-291.3334106351042</c:v>
                </c:pt>
                <c:pt idx="3080">
                  <c:v>-142.35105039457227</c:v>
                </c:pt>
                <c:pt idx="3081">
                  <c:v>-136.64576618614979</c:v>
                </c:pt>
                <c:pt idx="3082">
                  <c:v>-139.79642403678031</c:v>
                </c:pt>
                <c:pt idx="3083">
                  <c:v>-283.14035278085902</c:v>
                </c:pt>
                <c:pt idx="3084">
                  <c:v>-286.99328475746739</c:v>
                </c:pt>
                <c:pt idx="3085">
                  <c:v>-140.93664031795925</c:v>
                </c:pt>
                <c:pt idx="3086">
                  <c:v>-140.85181067458961</c:v>
                </c:pt>
                <c:pt idx="3087">
                  <c:v>-150.11784901205456</c:v>
                </c:pt>
                <c:pt idx="3088">
                  <c:v>-140.73275815630993</c:v>
                </c:pt>
                <c:pt idx="3089">
                  <c:v>-399.39960830330364</c:v>
                </c:pt>
                <c:pt idx="3090">
                  <c:v>-141.24664555767322</c:v>
                </c:pt>
                <c:pt idx="3091">
                  <c:v>-151.14566504616161</c:v>
                </c:pt>
                <c:pt idx="3092">
                  <c:v>-142.39363782619975</c:v>
                </c:pt>
                <c:pt idx="3093">
                  <c:v>-142.99260236913906</c:v>
                </c:pt>
                <c:pt idx="3094">
                  <c:v>-289.56356956568681</c:v>
                </c:pt>
                <c:pt idx="3095">
                  <c:v>-286.22510648269241</c:v>
                </c:pt>
                <c:pt idx="3096">
                  <c:v>-143.39594757591846</c:v>
                </c:pt>
                <c:pt idx="3097">
                  <c:v>-140.76033438005572</c:v>
                </c:pt>
                <c:pt idx="3098">
                  <c:v>-146.98099494735243</c:v>
                </c:pt>
                <c:pt idx="3099">
                  <c:v>-296.47911917564227</c:v>
                </c:pt>
                <c:pt idx="3100">
                  <c:v>-166.43299742236636</c:v>
                </c:pt>
                <c:pt idx="3101">
                  <c:v>-188.27745314855778</c:v>
                </c:pt>
                <c:pt idx="3102">
                  <c:v>-169.4119031869694</c:v>
                </c:pt>
                <c:pt idx="3103">
                  <c:v>-169.65282157572261</c:v>
                </c:pt>
                <c:pt idx="3104">
                  <c:v>-193.13811813298858</c:v>
                </c:pt>
                <c:pt idx="3105">
                  <c:v>-166.4903954127181</c:v>
                </c:pt>
                <c:pt idx="3106">
                  <c:v>-160.8838487847332</c:v>
                </c:pt>
                <c:pt idx="3107">
                  <c:v>-310.45512475498134</c:v>
                </c:pt>
                <c:pt idx="3108">
                  <c:v>-161.58087902063903</c:v>
                </c:pt>
                <c:pt idx="3109">
                  <c:v>-299.31162590929659</c:v>
                </c:pt>
                <c:pt idx="3110">
                  <c:v>-158.40441739502685</c:v>
                </c:pt>
                <c:pt idx="3111">
                  <c:v>-159.71100925409621</c:v>
                </c:pt>
                <c:pt idx="3112">
                  <c:v>-172.65869227573248</c:v>
                </c:pt>
                <c:pt idx="3113">
                  <c:v>-223.97025695722607</c:v>
                </c:pt>
                <c:pt idx="3114">
                  <c:v>-226.20465229708003</c:v>
                </c:pt>
                <c:pt idx="3115">
                  <c:v>-168.95577585380624</c:v>
                </c:pt>
                <c:pt idx="3116">
                  <c:v>-152.87660792080314</c:v>
                </c:pt>
                <c:pt idx="3117">
                  <c:v>-146.50906331318117</c:v>
                </c:pt>
                <c:pt idx="3118">
                  <c:v>-147.48053960343805</c:v>
                </c:pt>
                <c:pt idx="3119">
                  <c:v>-407.59703100877203</c:v>
                </c:pt>
                <c:pt idx="3120">
                  <c:v>-148.11207989159351</c:v>
                </c:pt>
                <c:pt idx="3121">
                  <c:v>-147.77222438094248</c:v>
                </c:pt>
                <c:pt idx="3122">
                  <c:v>-154.77155081813729</c:v>
                </c:pt>
                <c:pt idx="3123">
                  <c:v>-171.48274232347373</c:v>
                </c:pt>
                <c:pt idx="3124">
                  <c:v>-229.36396497640129</c:v>
                </c:pt>
                <c:pt idx="3125">
                  <c:v>-227.76231964775346</c:v>
                </c:pt>
                <c:pt idx="3126">
                  <c:v>-177.08399028137541</c:v>
                </c:pt>
                <c:pt idx="3127">
                  <c:v>-164.77010978848392</c:v>
                </c:pt>
                <c:pt idx="3128">
                  <c:v>-164.09797005886273</c:v>
                </c:pt>
                <c:pt idx="3129">
                  <c:v>-305.64037516010251</c:v>
                </c:pt>
                <c:pt idx="3130">
                  <c:v>-168.5456171081658</c:v>
                </c:pt>
                <c:pt idx="3131">
                  <c:v>-318.05672536278462</c:v>
                </c:pt>
                <c:pt idx="3132">
                  <c:v>-169.123374435995</c:v>
                </c:pt>
                <c:pt idx="3133">
                  <c:v>-175.36887875473832</c:v>
                </c:pt>
                <c:pt idx="3134">
                  <c:v>-202.6567171834746</c:v>
                </c:pt>
                <c:pt idx="3135">
                  <c:v>-179.81278214735622</c:v>
                </c:pt>
                <c:pt idx="3136">
                  <c:v>-180.21455997521485</c:v>
                </c:pt>
                <c:pt idx="3137">
                  <c:v>-199.7242309047021</c:v>
                </c:pt>
                <c:pt idx="3138">
                  <c:v>-178.52541221438375</c:v>
                </c:pt>
                <c:pt idx="3139">
                  <c:v>-309.21875689546971</c:v>
                </c:pt>
                <c:pt idx="3140">
                  <c:v>-160.36960413358091</c:v>
                </c:pt>
                <c:pt idx="3141">
                  <c:v>-154.79969069459517</c:v>
                </c:pt>
                <c:pt idx="3142">
                  <c:v>-158.08794682463682</c:v>
                </c:pt>
                <c:pt idx="3143">
                  <c:v>-301.57175272259769</c:v>
                </c:pt>
                <c:pt idx="3144">
                  <c:v>-305.56692626210923</c:v>
                </c:pt>
                <c:pt idx="3145">
                  <c:v>-159.65490513086456</c:v>
                </c:pt>
                <c:pt idx="3146">
                  <c:v>-159.71717636416284</c:v>
                </c:pt>
                <c:pt idx="3147">
                  <c:v>-169.1328501332091</c:v>
                </c:pt>
                <c:pt idx="3148">
                  <c:v>-159.89999748380765</c:v>
                </c:pt>
                <c:pt idx="3149">
                  <c:v>-431.7927184678914</c:v>
                </c:pt>
                <c:pt idx="3150">
                  <c:v>-160.72645522337132</c:v>
                </c:pt>
                <c:pt idx="3151">
                  <c:v>-170.78595637125875</c:v>
                </c:pt>
                <c:pt idx="3152">
                  <c:v>-162.19731290132646</c:v>
                </c:pt>
                <c:pt idx="3153">
                  <c:v>-162.96264537606118</c:v>
                </c:pt>
                <c:pt idx="3154">
                  <c:v>-309.70304116527655</c:v>
                </c:pt>
                <c:pt idx="3155">
                  <c:v>-306.5371882098795</c:v>
                </c:pt>
                <c:pt idx="3156">
                  <c:v>-163.88386925721812</c:v>
                </c:pt>
                <c:pt idx="3157">
                  <c:v>-161.42744796769483</c:v>
                </c:pt>
                <c:pt idx="3158">
                  <c:v>-167.8307463384098</c:v>
                </c:pt>
                <c:pt idx="3159">
                  <c:v>-317.5150303318598</c:v>
                </c:pt>
                <c:pt idx="3160">
                  <c:v>-187.65878188055467</c:v>
                </c:pt>
                <c:pt idx="3161">
                  <c:v>-209.69685378077253</c:v>
                </c:pt>
                <c:pt idx="3162">
                  <c:v>-191.02880818962572</c:v>
                </c:pt>
                <c:pt idx="3163">
                  <c:v>-191.47124173140855</c:v>
                </c:pt>
                <c:pt idx="3164">
                  <c:v>-215.16219215206348</c:v>
                </c:pt>
                <c:pt idx="3165">
                  <c:v>-188.72439557589524</c:v>
                </c:pt>
                <c:pt idx="3166">
                  <c:v>-183.33218690767691</c:v>
                </c:pt>
                <c:pt idx="3167">
                  <c:v>-333.12233427950611</c:v>
                </c:pt>
                <c:pt idx="3168">
                  <c:v>-184.47171856635978</c:v>
                </c:pt>
                <c:pt idx="3169">
                  <c:v>-322.43094865379646</c:v>
                </c:pt>
                <c:pt idx="3170">
                  <c:v>-181.75724499128989</c:v>
                </c:pt>
                <c:pt idx="3171">
                  <c:v>-183.30256125468708</c:v>
                </c:pt>
                <c:pt idx="3172">
                  <c:v>-196.49436412682496</c:v>
                </c:pt>
                <c:pt idx="3173">
                  <c:v>-248.0556365926102</c:v>
                </c:pt>
                <c:pt idx="3174">
                  <c:v>-250.54552968926646</c:v>
                </c:pt>
                <c:pt idx="3175">
                  <c:v>-193.5581531814519</c:v>
                </c:pt>
                <c:pt idx="3176">
                  <c:v>-177.74671040201952</c:v>
                </c:pt>
                <c:pt idx="3177">
                  <c:v>-171.65335075897696</c:v>
                </c:pt>
                <c:pt idx="3178">
                  <c:v>-172.90571875105255</c:v>
                </c:pt>
                <c:pt idx="3179">
                  <c:v>-430.11549337595312</c:v>
                </c:pt>
                <c:pt idx="3180">
                  <c:v>-174.1202171714836</c:v>
                </c:pt>
                <c:pt idx="3181">
                  <c:v>-174.08299158912004</c:v>
                </c:pt>
                <c:pt idx="3182">
                  <c:v>-181.39278377107905</c:v>
                </c:pt>
                <c:pt idx="3183">
                  <c:v>-198.42259967781638</c:v>
                </c:pt>
                <c:pt idx="3184">
                  <c:v>-256.63094688463252</c:v>
                </c:pt>
                <c:pt idx="3185">
                  <c:v>-255.36528782612146</c:v>
                </c:pt>
                <c:pt idx="3186">
                  <c:v>-205.03218962401354</c:v>
                </c:pt>
                <c:pt idx="3187">
                  <c:v>-193.07319167685199</c:v>
                </c:pt>
                <c:pt idx="3188">
                  <c:v>-192.76601753368166</c:v>
                </c:pt>
                <c:pt idx="3189">
                  <c:v>-334.68392264974409</c:v>
                </c:pt>
                <c:pt idx="3190">
                  <c:v>-197.97570987885172</c:v>
                </c:pt>
                <c:pt idx="3191">
                  <c:v>-347.88493153089036</c:v>
                </c:pt>
                <c:pt idx="3192">
                  <c:v>-199.36174969727645</c:v>
                </c:pt>
                <c:pt idx="3193">
                  <c:v>-206.0301466489434</c:v>
                </c:pt>
                <c:pt idx="3194">
                  <c:v>-233.75421031302122</c:v>
                </c:pt>
                <c:pt idx="3195">
                  <c:v>-211.36051215093016</c:v>
                </c:pt>
                <c:pt idx="3196">
                  <c:v>-212.22726673253663</c:v>
                </c:pt>
                <c:pt idx="3197">
                  <c:v>-232.21743646789338</c:v>
                </c:pt>
                <c:pt idx="3198">
                  <c:v>-211.51548004034959</c:v>
                </c:pt>
                <c:pt idx="3199">
                  <c:v>-342.72298503695515</c:v>
                </c:pt>
                <c:pt idx="3200">
                  <c:v>-194.40618516209528</c:v>
                </c:pt>
                <c:pt idx="3201">
                  <c:v>-189.38795920251093</c:v>
                </c:pt>
                <c:pt idx="3202">
                  <c:v>-193.24835556954247</c:v>
                </c:pt>
                <c:pt idx="3203">
                  <c:v>-337.32601688048749</c:v>
                </c:pt>
                <c:pt idx="3204">
                  <c:v>-341.93803170569493</c:v>
                </c:pt>
                <c:pt idx="3205">
                  <c:v>-196.66745077447391</c:v>
                </c:pt>
                <c:pt idx="3206">
                  <c:v>-197.39727189699147</c:v>
                </c:pt>
                <c:pt idx="3207">
                  <c:v>-207.50839861201581</c:v>
                </c:pt>
                <c:pt idx="3208">
                  <c:v>-199.00084123787423</c:v>
                </c:pt>
                <c:pt idx="3209">
                  <c:v>-463.67996328397942</c:v>
                </c:pt>
                <c:pt idx="3210">
                  <c:v>-201.37618324426904</c:v>
                </c:pt>
                <c:pt idx="3211">
                  <c:v>-212.26424708903812</c:v>
                </c:pt>
                <c:pt idx="3212">
                  <c:v>-204.54402517187319</c:v>
                </c:pt>
                <c:pt idx="3213">
                  <c:v>-206.22088218312402</c:v>
                </c:pt>
                <c:pt idx="3214">
                  <c:v>-353.91953118245277</c:v>
                </c:pt>
                <c:pt idx="3215">
                  <c:v>-351.76278170289822</c:v>
                </c:pt>
                <c:pt idx="3216">
                  <c:v>-210.17399405179222</c:v>
                </c:pt>
                <c:pt idx="3217">
                  <c:v>-208.84280779461918</c:v>
                </c:pt>
                <c:pt idx="3218">
                  <c:v>-216.4380338096359</c:v>
                </c:pt>
                <c:pt idx="3219">
                  <c:v>-367.3878329333084</c:v>
                </c:pt>
                <c:pt idx="3220">
                  <c:v>-238.87862239579175</c:v>
                </c:pt>
                <c:pt idx="3221">
                  <c:v>-262.35455119127454</c:v>
                </c:pt>
                <c:pt idx="3222">
                  <c:v>-245.22605204225724</c:v>
                </c:pt>
                <c:pt idx="3223">
                  <c:v>-247.32260162853061</c:v>
                </c:pt>
                <c:pt idx="3224">
                  <c:v>-272.79763683880572</c:v>
                </c:pt>
                <c:pt idx="3225">
                  <c:v>-248.29250948961288</c:v>
                </c:pt>
                <c:pt idx="3226">
                  <c:v>-245.00434321104052</c:v>
                </c:pt>
                <c:pt idx="3227">
                  <c:v>-397.09818329616297</c:v>
                </c:pt>
                <c:pt idx="3228">
                  <c:v>-250.98672523347125</c:v>
                </c:pt>
                <c:pt idx="3229">
                  <c:v>-391.76653438994458</c:v>
                </c:pt>
                <c:pt idx="3230">
                  <c:v>-254.25548956494143</c:v>
                </c:pt>
                <c:pt idx="3231">
                  <c:v>-259.38777809996941</c:v>
                </c:pt>
                <c:pt idx="3232">
                  <c:v>-276.70619430094933</c:v>
                </c:pt>
                <c:pt idx="3233">
                  <c:v>-333.10272859055596</c:v>
                </c:pt>
                <c:pt idx="3234">
                  <c:v>-341.39866474252517</c:v>
                </c:pt>
                <c:pt idx="3235">
                  <c:v>-291.62741000576477</c:v>
                </c:pt>
                <c:pt idx="3236">
                  <c:v>-285.26590519766586</c:v>
                </c:pt>
                <c:pt idx="3237">
                  <c:v>-292.70593215207015</c:v>
                </c:pt>
                <c:pt idx="3238">
                  <c:v>-317.47774777435814</c:v>
                </c:pt>
                <c:pt idx="3239">
                  <c:v>-1640.878673143804</c:v>
                </c:pt>
                <c:pt idx="3240">
                  <c:v>-317.53801800692889</c:v>
                </c:pt>
                <c:pt idx="3241">
                  <c:v>-292.82647267538755</c:v>
                </c:pt>
                <c:pt idx="3242">
                  <c:v>-285.44671612807923</c:v>
                </c:pt>
                <c:pt idx="3243">
                  <c:v>-291.86849151781252</c:v>
                </c:pt>
                <c:pt idx="3244">
                  <c:v>-341.70001706892214</c:v>
                </c:pt>
                <c:pt idx="3245">
                  <c:v>-333.4643520221955</c:v>
                </c:pt>
                <c:pt idx="3246">
                  <c:v>-277.12808918692201</c:v>
                </c:pt>
                <c:pt idx="3247">
                  <c:v>-259.8699448475295</c:v>
                </c:pt>
                <c:pt idx="3248">
                  <c:v>-254.79792863953827</c:v>
                </c:pt>
                <c:pt idx="3249">
                  <c:v>-392.36922805517906</c:v>
                </c:pt>
                <c:pt idx="3250">
                  <c:v>-251.64971059125963</c:v>
                </c:pt>
                <c:pt idx="3251">
                  <c:v>-397.82150210300807</c:v>
                </c:pt>
                <c:pt idx="3252">
                  <c:v>-245.78787741214586</c:v>
                </c:pt>
                <c:pt idx="3253">
                  <c:v>-249.13631921792177</c:v>
                </c:pt>
                <c:pt idx="3254">
                  <c:v>-273.70172290896426</c:v>
                </c:pt>
                <c:pt idx="3255">
                  <c:v>-248.28696491339585</c:v>
                </c:pt>
                <c:pt idx="3256">
                  <c:v>-246.25069347289855</c:v>
                </c:pt>
                <c:pt idx="3257">
                  <c:v>-263.43947175699248</c:v>
                </c:pt>
                <c:pt idx="3258">
                  <c:v>-240.02382314411324</c:v>
                </c:pt>
                <c:pt idx="3259">
                  <c:v>-368.59333036947965</c:v>
                </c:pt>
                <c:pt idx="3260">
                  <c:v>-217.7037982986904</c:v>
                </c:pt>
                <c:pt idx="3261">
                  <c:v>-210.16885595829322</c:v>
                </c:pt>
                <c:pt idx="3262">
                  <c:v>-211.5603271705935</c:v>
                </c:pt>
                <c:pt idx="3263">
                  <c:v>-353.20941106323778</c:v>
                </c:pt>
                <c:pt idx="3264">
                  <c:v>-355.42642332315302</c:v>
                </c:pt>
                <c:pt idx="3265">
                  <c:v>-207.78807843303102</c:v>
                </c:pt>
                <c:pt idx="3266">
                  <c:v>-206.17151208164898</c:v>
                </c:pt>
                <c:pt idx="3267">
                  <c:v>-213.9520262305933</c:v>
                </c:pt>
                <c:pt idx="3268">
                  <c:v>-203.12425624780406</c:v>
                </c:pt>
                <c:pt idx="3269">
                  <c:v>-454.86339962456242</c:v>
                </c:pt>
                <c:pt idx="3270">
                  <c:v>-200.86950708927307</c:v>
                </c:pt>
                <c:pt idx="3271">
                  <c:v>-209.437363565959</c:v>
                </c:pt>
                <c:pt idx="3272">
                  <c:v>-199.38653781699458</c:v>
                </c:pt>
                <c:pt idx="3273">
                  <c:v>-198.7170195824298</c:v>
                </c:pt>
                <c:pt idx="3274">
                  <c:v>-344.04792041462201</c:v>
                </c:pt>
                <c:pt idx="3275">
                  <c:v>-339.49616341121941</c:v>
                </c:pt>
                <c:pt idx="3276">
                  <c:v>-195.47884515637836</c:v>
                </c:pt>
                <c:pt idx="3277">
                  <c:v>-191.67875994861595</c:v>
                </c:pt>
                <c:pt idx="3278">
                  <c:v>-196.75729928130687</c:v>
                </c:pt>
                <c:pt idx="3279">
                  <c:v>-345.13439958017659</c:v>
                </c:pt>
                <c:pt idx="3280">
                  <c:v>-213.98722778100876</c:v>
                </c:pt>
                <c:pt idx="3281">
                  <c:v>-234.74950457378984</c:v>
                </c:pt>
                <c:pt idx="3282">
                  <c:v>-214.81965765129831</c:v>
                </c:pt>
                <c:pt idx="3283">
                  <c:v>-214.01322838866372</c:v>
                </c:pt>
                <c:pt idx="3284">
                  <c:v>-236.46725443433792</c:v>
                </c:pt>
                <c:pt idx="3285">
                  <c:v>-208.80352127696131</c:v>
                </c:pt>
                <c:pt idx="3286">
                  <c:v>-202.1954575136397</c:v>
                </c:pt>
                <c:pt idx="3287">
                  <c:v>-350.77901689600822</c:v>
                </c:pt>
                <c:pt idx="3288">
                  <c:v>-200.93009235103489</c:v>
                </c:pt>
                <c:pt idx="3289">
                  <c:v>-337.69863375003229</c:v>
                </c:pt>
                <c:pt idx="3290">
                  <c:v>-195.84108609099118</c:v>
                </c:pt>
                <c:pt idx="3291">
                  <c:v>-196.20860770920314</c:v>
                </c:pt>
                <c:pt idx="3292">
                  <c:v>-208.22795616455892</c:v>
                </c:pt>
                <c:pt idx="3293">
                  <c:v>-258.62140796665363</c:v>
                </c:pt>
                <c:pt idx="3294">
                  <c:v>-259.94742377557537</c:v>
                </c:pt>
                <c:pt idx="3295">
                  <c:v>-201.79943652833688</c:v>
                </c:pt>
                <c:pt idx="3296">
                  <c:v>-184.82998384900131</c:v>
                </c:pt>
                <c:pt idx="3297">
                  <c:v>-177.58055822098567</c:v>
                </c:pt>
                <c:pt idx="3298">
                  <c:v>-177.67815374257748</c:v>
                </c:pt>
                <c:pt idx="3299">
                  <c:v>-456.01621889642286</c:v>
                </c:pt>
                <c:pt idx="3300">
                  <c:v>-176.58440559150037</c:v>
                </c:pt>
                <c:pt idx="3301">
                  <c:v>-175.39241804712336</c:v>
                </c:pt>
                <c:pt idx="3302">
                  <c:v>-181.54616175829301</c:v>
                </c:pt>
                <c:pt idx="3303">
                  <c:v>-197.41799228512184</c:v>
                </c:pt>
                <c:pt idx="3304">
                  <c:v>-254.46576027844816</c:v>
                </c:pt>
                <c:pt idx="3305">
                  <c:v>-252.03626246433103</c:v>
                </c:pt>
                <c:pt idx="3306">
                  <c:v>-200.53538913701567</c:v>
                </c:pt>
                <c:pt idx="3307">
                  <c:v>-187.40398931816983</c:v>
                </c:pt>
                <c:pt idx="3308">
                  <c:v>-185.9190800818514</c:v>
                </c:pt>
                <c:pt idx="3309">
                  <c:v>-326.65320773003947</c:v>
                </c:pt>
                <c:pt idx="3310">
                  <c:v>-188.75437986836513</c:v>
                </c:pt>
                <c:pt idx="3311">
                  <c:v>-337.46537299908732</c:v>
                </c:pt>
                <c:pt idx="3312">
                  <c:v>-187.73569102425591</c:v>
                </c:pt>
                <c:pt idx="3313">
                  <c:v>-193.18832747355782</c:v>
                </c:pt>
                <c:pt idx="3314">
                  <c:v>-219.68655615879476</c:v>
                </c:pt>
                <c:pt idx="3315">
                  <c:v>-196.05604223430535</c:v>
                </c:pt>
                <c:pt idx="3316">
                  <c:v>-195.67404963493408</c:v>
                </c:pt>
                <c:pt idx="3317">
                  <c:v>-214.40254067390765</c:v>
                </c:pt>
                <c:pt idx="3318">
                  <c:v>-192.4249187861258</c:v>
                </c:pt>
                <c:pt idx="3319">
                  <c:v>-322.34163701421375</c:v>
                </c:pt>
                <c:pt idx="3320">
                  <c:v>-172.71779719959937</c:v>
                </c:pt>
                <c:pt idx="3321">
                  <c:v>-166.37496289059442</c:v>
                </c:pt>
                <c:pt idx="3322">
                  <c:v>-168.89185304349181</c:v>
                </c:pt>
                <c:pt idx="3323">
                  <c:v>-311.60565574177724</c:v>
                </c:pt>
                <c:pt idx="3324">
                  <c:v>-314.83196232405089</c:v>
                </c:pt>
                <c:pt idx="3325">
                  <c:v>-168.15206515592462</c:v>
                </c:pt>
                <c:pt idx="3326">
                  <c:v>-167.44722134483908</c:v>
                </c:pt>
                <c:pt idx="3327">
                  <c:v>-176.09635857704427</c:v>
                </c:pt>
                <c:pt idx="3328">
                  <c:v>-166.09735634951613</c:v>
                </c:pt>
                <c:pt idx="3329">
                  <c:v>-423.23813673776044</c:v>
                </c:pt>
                <c:pt idx="3330">
                  <c:v>-165.39191216303593</c:v>
                </c:pt>
                <c:pt idx="3331">
                  <c:v>-174.68527956425964</c:v>
                </c:pt>
                <c:pt idx="3332">
                  <c:v>-165.33012594336122</c:v>
                </c:pt>
                <c:pt idx="3333">
                  <c:v>-165.32838031415304</c:v>
                </c:pt>
                <c:pt idx="3334">
                  <c:v>-311.30094761931508</c:v>
                </c:pt>
                <c:pt idx="3335">
                  <c:v>-307.36628575064964</c:v>
                </c:pt>
                <c:pt idx="3336">
                  <c:v>-163.94303215270537</c:v>
                </c:pt>
                <c:pt idx="3337">
                  <c:v>-160.71532404752759</c:v>
                </c:pt>
                <c:pt idx="3338">
                  <c:v>-166.34579126597879</c:v>
                </c:pt>
                <c:pt idx="3339">
                  <c:v>-315.25552513344905</c:v>
                </c:pt>
                <c:pt idx="3340">
                  <c:v>-184.62272440886392</c:v>
                </c:pt>
                <c:pt idx="3341">
                  <c:v>-205.88211450156837</c:v>
                </c:pt>
                <c:pt idx="3342">
                  <c:v>-186.43302096859605</c:v>
                </c:pt>
                <c:pt idx="3343">
                  <c:v>-186.09182659134572</c:v>
                </c:pt>
                <c:pt idx="3344">
                  <c:v>-208.99635119217913</c:v>
                </c:pt>
                <c:pt idx="3345">
                  <c:v>-181.76910850229854</c:v>
                </c:pt>
                <c:pt idx="3346">
                  <c:v>-175.58420615662752</c:v>
                </c:pt>
                <c:pt idx="3347">
                  <c:v>-324.5782071359651</c:v>
                </c:pt>
                <c:pt idx="3348">
                  <c:v>-175.12767171809574</c:v>
                </c:pt>
                <c:pt idx="3349">
                  <c:v>-312.28303790712607</c:v>
                </c:pt>
                <c:pt idx="3350">
                  <c:v>-170.80127321681209</c:v>
                </c:pt>
                <c:pt idx="3351">
                  <c:v>-171.53404699304917</c:v>
                </c:pt>
                <c:pt idx="3352">
                  <c:v>-183.90856812802141</c:v>
                </c:pt>
                <c:pt idx="3353">
                  <c:v>-234.647544792274</c:v>
                </c:pt>
                <c:pt idx="3354">
                  <c:v>-236.30984413499917</c:v>
                </c:pt>
                <c:pt idx="3355">
                  <c:v>-178.48928227275508</c:v>
                </c:pt>
                <c:pt idx="3356">
                  <c:v>-161.83875839515593</c:v>
                </c:pt>
                <c:pt idx="3357">
                  <c:v>-154.90010648326322</c:v>
                </c:pt>
                <c:pt idx="3358">
                  <c:v>-155.3006434773261</c:v>
                </c:pt>
                <c:pt idx="3359">
                  <c:v>-415.86944031542492</c:v>
                </c:pt>
                <c:pt idx="3360">
                  <c:v>-154.79048727267633</c:v>
                </c:pt>
                <c:pt idx="3361">
                  <c:v>-153.87971370380603</c:v>
                </c:pt>
                <c:pt idx="3362">
                  <c:v>-160.30796823349783</c:v>
                </c:pt>
                <c:pt idx="3363">
                  <c:v>-176.44785335000444</c:v>
                </c:pt>
                <c:pt idx="3364">
                  <c:v>-233.75745429901303</c:v>
                </c:pt>
                <c:pt idx="3365">
                  <c:v>-231.58379084798116</c:v>
                </c:pt>
                <c:pt idx="3366">
                  <c:v>-180.33296549921158</c:v>
                </c:pt>
                <c:pt idx="3367">
                  <c:v>-167.44602931518779</c:v>
                </c:pt>
                <c:pt idx="3368">
                  <c:v>-166.20019185956573</c:v>
                </c:pt>
                <c:pt idx="3369">
                  <c:v>-307.16817531653379</c:v>
                </c:pt>
                <c:pt idx="3370">
                  <c:v>-169.49818523369163</c:v>
                </c:pt>
                <c:pt idx="3371">
                  <c:v>-318.4331669274851</c:v>
                </c:pt>
                <c:pt idx="3372">
                  <c:v>-168.92271774240345</c:v>
                </c:pt>
                <c:pt idx="3373">
                  <c:v>-174.59005751913909</c:v>
                </c:pt>
                <c:pt idx="3374">
                  <c:v>-201.29858132076754</c:v>
                </c:pt>
                <c:pt idx="3375">
                  <c:v>-177.87409383875797</c:v>
                </c:pt>
                <c:pt idx="3376">
                  <c:v>-177.69399258048952</c:v>
                </c:pt>
                <c:pt idx="3377">
                  <c:v>-196.6203677891865</c:v>
                </c:pt>
                <c:pt idx="3378">
                  <c:v>-174.83674548815659</c:v>
                </c:pt>
                <c:pt idx="3379">
                  <c:v>-304.94372414260386</c:v>
                </c:pt>
                <c:pt idx="3380">
                  <c:v>-155.50643464360257</c:v>
                </c:pt>
                <c:pt idx="3381">
                  <c:v>-149.34663240472366</c:v>
                </c:pt>
                <c:pt idx="3382">
                  <c:v>-152.04311235328441</c:v>
                </c:pt>
                <c:pt idx="3383">
                  <c:v>-294.93315648248955</c:v>
                </c:pt>
                <c:pt idx="3384">
                  <c:v>-298.33247827651815</c:v>
                </c:pt>
                <c:pt idx="3385">
                  <c:v>-151.82241856734788</c:v>
                </c:pt>
                <c:pt idx="3386">
                  <c:v>-151.284355091549</c:v>
                </c:pt>
                <c:pt idx="3387">
                  <c:v>-160.09729211185521</c:v>
                </c:pt>
                <c:pt idx="3388">
                  <c:v>-150.259191218837</c:v>
                </c:pt>
                <c:pt idx="3389">
                  <c:v>-418.02038515401313</c:v>
                </c:pt>
                <c:pt idx="3390">
                  <c:v>-149.8671676418472</c:v>
                </c:pt>
                <c:pt idx="3391">
                  <c:v>-159.31320385062568</c:v>
                </c:pt>
                <c:pt idx="3392">
                  <c:v>-150.10811990962105</c:v>
                </c:pt>
                <c:pt idx="3393">
                  <c:v>-150.25391305506687</c:v>
                </c:pt>
                <c:pt idx="3394">
                  <c:v>-296.37154523964034</c:v>
                </c:pt>
                <c:pt idx="3395">
                  <c:v>-292.57957006727372</c:v>
                </c:pt>
                <c:pt idx="3396">
                  <c:v>-149.29664253672513</c:v>
                </c:pt>
                <c:pt idx="3397">
                  <c:v>-146.20698523380437</c:v>
                </c:pt>
                <c:pt idx="3398">
                  <c:v>-151.97327940740934</c:v>
                </c:pt>
                <c:pt idx="3399">
                  <c:v>-301.0166438865715</c:v>
                </c:pt>
                <c:pt idx="3400">
                  <c:v>-170.51541416986868</c:v>
                </c:pt>
                <c:pt idx="3401">
                  <c:v>-191.90428401815416</c:v>
                </c:pt>
                <c:pt idx="3402">
                  <c:v>-172.58265672700281</c:v>
                </c:pt>
                <c:pt idx="3403">
                  <c:v>-172.36696342243346</c:v>
                </c:pt>
                <c:pt idx="3404">
                  <c:v>-195.39507071406121</c:v>
                </c:pt>
                <c:pt idx="3405">
                  <c:v>-168.28953762607222</c:v>
                </c:pt>
                <c:pt idx="3406">
                  <c:v>-162.22451565213777</c:v>
                </c:pt>
                <c:pt idx="3407">
                  <c:v>-311.33658617929564</c:v>
                </c:pt>
                <c:pt idx="3408">
                  <c:v>-162.00242287037224</c:v>
                </c:pt>
                <c:pt idx="3409">
                  <c:v>-299.27243895348721</c:v>
                </c:pt>
                <c:pt idx="3410">
                  <c:v>-157.90364199738374</c:v>
                </c:pt>
                <c:pt idx="3411">
                  <c:v>-158.74776152641786</c:v>
                </c:pt>
                <c:pt idx="3412">
                  <c:v>-171.23203523255336</c:v>
                </c:pt>
                <c:pt idx="3413">
                  <c:v>-222.0792065613997</c:v>
                </c:pt>
                <c:pt idx="3414">
                  <c:v>-223.84817689116881</c:v>
                </c:pt>
                <c:pt idx="3415">
                  <c:v>-166.13279556026711</c:v>
                </c:pt>
                <c:pt idx="3416">
                  <c:v>-149.5859940102838</c:v>
                </c:pt>
                <c:pt idx="3417">
                  <c:v>-142.74963753997213</c:v>
                </c:pt>
                <c:pt idx="3418">
                  <c:v>-143.25107350696331</c:v>
                </c:pt>
                <c:pt idx="3419">
                  <c:v>-389.31131905402543</c:v>
                </c:pt>
                <c:pt idx="3420">
                  <c:v>-142.93864320395627</c:v>
                </c:pt>
                <c:pt idx="3421">
                  <c:v>-142.12475318269827</c:v>
                </c:pt>
                <c:pt idx="3422">
                  <c:v>-148.64860808740298</c:v>
                </c:pt>
                <c:pt idx="3423">
                  <c:v>-164.88283678269536</c:v>
                </c:pt>
                <c:pt idx="3424">
                  <c:v>-222.28555016553659</c:v>
                </c:pt>
                <c:pt idx="3425">
                  <c:v>-220.20379295475328</c:v>
                </c:pt>
                <c:pt idx="3426">
                  <c:v>-169.04369192784213</c:v>
                </c:pt>
                <c:pt idx="3427">
                  <c:v>-156.24632176948538</c:v>
                </c:pt>
                <c:pt idx="3428">
                  <c:v>-155.08891503456482</c:v>
                </c:pt>
                <c:pt idx="3429">
                  <c:v>-296.14420878202878</c:v>
                </c:pt>
                <c:pt idx="3430">
                  <c:v>-158.56045287121407</c:v>
                </c:pt>
                <c:pt idx="3431">
                  <c:v>-307.58061530843429</c:v>
                </c:pt>
                <c:pt idx="3432">
                  <c:v>-158.15424965156348</c:v>
                </c:pt>
                <c:pt idx="3433">
                  <c:v>-163.90466784220561</c:v>
                </c:pt>
                <c:pt idx="3434">
                  <c:v>-190.69526057660568</c:v>
                </c:pt>
                <c:pt idx="3435">
                  <c:v>-167.35185166784436</c:v>
                </c:pt>
                <c:pt idx="3436">
                  <c:v>-167.25185726139361</c:v>
                </c:pt>
                <c:pt idx="3437">
                  <c:v>-186.25738577037882</c:v>
                </c:pt>
                <c:pt idx="3438">
                  <c:v>-164.55198093459245</c:v>
                </c:pt>
                <c:pt idx="3439">
                  <c:v>-294.73624960232877</c:v>
                </c:pt>
                <c:pt idx="3440">
                  <c:v>-145.37536619882789</c:v>
                </c:pt>
                <c:pt idx="3441">
                  <c:v>-139.29107589443592</c:v>
                </c:pt>
                <c:pt idx="3442">
                  <c:v>-142.06219855014194</c:v>
                </c:pt>
                <c:pt idx="3443">
                  <c:v>-285.02605016173499</c:v>
                </c:pt>
                <c:pt idx="3444">
                  <c:v>-288.49831321457737</c:v>
                </c:pt>
                <c:pt idx="3445">
                  <c:v>-142.06037217325527</c:v>
                </c:pt>
                <c:pt idx="3446">
                  <c:v>-141.59362731266793</c:v>
                </c:pt>
                <c:pt idx="3447">
                  <c:v>-150.47708833352377</c:v>
                </c:pt>
                <c:pt idx="3448">
                  <c:v>-140.70873070842205</c:v>
                </c:pt>
                <c:pt idx="3449">
                  <c:v>-406.02823911158998</c:v>
                </c:pt>
                <c:pt idx="3450">
                  <c:v>-140.45390539106464</c:v>
                </c:pt>
                <c:pt idx="3451">
                  <c:v>-149.9674227772139</c:v>
                </c:pt>
                <c:pt idx="3452">
                  <c:v>-140.82909167012281</c:v>
                </c:pt>
                <c:pt idx="3453">
                  <c:v>-141.0409216633511</c:v>
                </c:pt>
                <c:pt idx="3454">
                  <c:v>-287.22387803208983</c:v>
                </c:pt>
                <c:pt idx="3455">
                  <c:v>-283.4965341466567</c:v>
                </c:pt>
                <c:pt idx="3456">
                  <c:v>-140.27758520433883</c:v>
                </c:pt>
                <c:pt idx="3457">
                  <c:v>-137.25121891143453</c:v>
                </c:pt>
                <c:pt idx="3458">
                  <c:v>-143.08014586212448</c:v>
                </c:pt>
                <c:pt idx="3459">
                  <c:v>-292.18550456881655</c:v>
                </c:pt>
                <c:pt idx="3460">
                  <c:v>-161.74561442711018</c:v>
                </c:pt>
                <c:pt idx="3461">
                  <c:v>-183.19520619195796</c:v>
                </c:pt>
                <c:pt idx="3462">
                  <c:v>-163.93368437935706</c:v>
                </c:pt>
                <c:pt idx="3463">
                  <c:v>-163.7774900065852</c:v>
                </c:pt>
                <c:pt idx="3464">
                  <c:v>-186.86449936349803</c:v>
                </c:pt>
                <c:pt idx="3465">
                  <c:v>-159.81728094913208</c:v>
                </c:pt>
                <c:pt idx="3466">
                  <c:v>-153.80999553208491</c:v>
                </c:pt>
                <c:pt idx="3467">
                  <c:v>-302.97920947367481</c:v>
                </c:pt>
                <c:pt idx="3468">
                  <c:v>-153.70167764558894</c:v>
                </c:pt>
                <c:pt idx="3469">
                  <c:v>-291.02775709975379</c:v>
                </c:pt>
                <c:pt idx="3470">
                  <c:v>-149.71446573043113</c:v>
                </c:pt>
                <c:pt idx="3471">
                  <c:v>-150.61356372032367</c:v>
                </c:pt>
                <c:pt idx="3472">
                  <c:v>-163.15228950650214</c:v>
                </c:pt>
                <c:pt idx="3473">
                  <c:v>-214.0533945491305</c:v>
                </c:pt>
                <c:pt idx="3474">
                  <c:v>-215.87578807892439</c:v>
                </c:pt>
                <c:pt idx="3475">
                  <c:v>-158.21332712894974</c:v>
                </c:pt>
                <c:pt idx="3476">
                  <c:v>-141.71895068155368</c:v>
                </c:pt>
                <c:pt idx="3477">
                  <c:v>-134.93453142614749</c:v>
                </c:pt>
                <c:pt idx="3478">
                  <c:v>-135.48742396472502</c:v>
                </c:pt>
                <c:pt idx="3479">
                  <c:v>-397.3656139445593</c:v>
                </c:pt>
                <c:pt idx="3480">
                  <c:v>-135.27649314246781</c:v>
                </c:pt>
                <c:pt idx="3481">
                  <c:v>-134.51265981965142</c:v>
                </c:pt>
                <c:pt idx="3482">
                  <c:v>-141.08611836477161</c:v>
                </c:pt>
                <c:pt idx="3483">
                  <c:v>-157.36950420757415</c:v>
                </c:pt>
                <c:pt idx="3484">
                  <c:v>-214.82093468409806</c:v>
                </c:pt>
                <c:pt idx="3485">
                  <c:v>-212.78746082907304</c:v>
                </c:pt>
                <c:pt idx="3486">
                  <c:v>-161.67521561599852</c:v>
                </c:pt>
                <c:pt idx="3487">
                  <c:v>-148.92527980812483</c:v>
                </c:pt>
                <c:pt idx="3488">
                  <c:v>-147.81489192454575</c:v>
                </c:pt>
                <c:pt idx="3489">
                  <c:v>-288.91678742672366</c:v>
                </c:pt>
                <c:pt idx="3490">
                  <c:v>-151.3792442670096</c:v>
                </c:pt>
                <c:pt idx="3491">
                  <c:v>-300.44523857685215</c:v>
                </c:pt>
                <c:pt idx="3492">
                  <c:v>-151.06426238215096</c:v>
                </c:pt>
                <c:pt idx="3493">
                  <c:v>-156.85970756988712</c:v>
                </c:pt>
                <c:pt idx="3494">
                  <c:v>-183.69494532968642</c:v>
                </c:pt>
                <c:pt idx="3495">
                  <c:v>-160.3958047090976</c:v>
                </c:pt>
                <c:pt idx="3496">
                  <c:v>-160.33970699319738</c:v>
                </c:pt>
                <c:pt idx="3497">
                  <c:v>-179.38876564200416</c:v>
                </c:pt>
                <c:pt idx="3498">
                  <c:v>-157.72652935159567</c:v>
                </c:pt>
                <c:pt idx="3499">
                  <c:v>-287.9536009840233</c:v>
                </c:pt>
                <c:pt idx="3500">
                  <c:v>-138.63518630751608</c:v>
                </c:pt>
                <c:pt idx="3501">
                  <c:v>-132.59300862701613</c:v>
                </c:pt>
                <c:pt idx="3502">
                  <c:v>-135.40590127115104</c:v>
                </c:pt>
                <c:pt idx="3503">
                  <c:v>-278.41117887718622</c:v>
                </c:pt>
                <c:pt idx="3504">
                  <c:v>-281.92451845032491</c:v>
                </c:pt>
                <c:pt idx="3505">
                  <c:v>-135.52737397996722</c:v>
                </c:pt>
                <c:pt idx="3506">
                  <c:v>-135.10107311017995</c:v>
                </c:pt>
                <c:pt idx="3507">
                  <c:v>-144.0246573754379</c:v>
                </c:pt>
                <c:pt idx="3508">
                  <c:v>-134.29610640207221</c:v>
                </c:pt>
                <c:pt idx="3509">
                  <c:v>-386.59725728537478</c:v>
                </c:pt>
                <c:pt idx="3510">
                  <c:v>-134.11996087207461</c:v>
                </c:pt>
                <c:pt idx="3511">
                  <c:v>-143.67235935266575</c:v>
                </c:pt>
                <c:pt idx="3512">
                  <c:v>-134.57260866792808</c:v>
                </c:pt>
                <c:pt idx="3513">
                  <c:v>-134.82272222526174</c:v>
                </c:pt>
                <c:pt idx="3514">
                  <c:v>-281.04366029376314</c:v>
                </c:pt>
                <c:pt idx="3515">
                  <c:v>-277.35403206950957</c:v>
                </c:pt>
                <c:pt idx="3516">
                  <c:v>-134.17249249938138</c:v>
                </c:pt>
                <c:pt idx="3517">
                  <c:v>-131.18325922110182</c:v>
                </c:pt>
                <c:pt idx="3518">
                  <c:v>-137.04904046756721</c:v>
                </c:pt>
                <c:pt idx="3519">
                  <c:v>-286.19098698046605</c:v>
                </c:pt>
                <c:pt idx="3520">
                  <c:v>-155.78739521462302</c:v>
                </c:pt>
                <c:pt idx="3521">
                  <c:v>-177.27302559993888</c:v>
                </c:pt>
                <c:pt idx="3522">
                  <c:v>-158.04727715956668</c:v>
                </c:pt>
                <c:pt idx="3523">
                  <c:v>-157.92659414356757</c:v>
                </c:pt>
                <c:pt idx="3524">
                  <c:v>-181.04885602279165</c:v>
                </c:pt>
                <c:pt idx="3525">
                  <c:v>-154.0366344265411</c:v>
                </c:pt>
                <c:pt idx="3526">
                  <c:v>-148.06409320395284</c:v>
                </c:pt>
                <c:pt idx="3527">
                  <c:v>-297.2678784299186</c:v>
                </c:pt>
                <c:pt idx="3528">
                  <c:v>-148.02451791486692</c:v>
                </c:pt>
                <c:pt idx="3529">
                  <c:v>-285.3845780521234</c:v>
                </c:pt>
                <c:pt idx="3530">
                  <c:v>-144.10507386887463</c:v>
                </c:pt>
                <c:pt idx="3531">
                  <c:v>-145.0376974707718</c:v>
                </c:pt>
                <c:pt idx="3532">
                  <c:v>-157.6097137382196</c:v>
                </c:pt>
                <c:pt idx="3533">
                  <c:v>-208.54387689030889</c:v>
                </c:pt>
                <c:pt idx="3534">
                  <c:v>-210.39909887427143</c:v>
                </c:pt>
                <c:pt idx="3535">
                  <c:v>-152.76923939809683</c:v>
                </c:pt>
                <c:pt idx="3536">
                  <c:v>-136.30724007821544</c:v>
                </c:pt>
                <c:pt idx="3537">
                  <c:v>-129.55497619812104</c:v>
                </c:pt>
                <c:pt idx="3538">
                  <c:v>-130.13980491462601</c:v>
                </c:pt>
                <c:pt idx="3539">
                  <c:v>-476.03384397452476</c:v>
                </c:pt>
                <c:pt idx="3540">
                  <c:v>-129.99209888345609</c:v>
                </c:pt>
                <c:pt idx="3541">
                  <c:v>-129.25955909375637</c:v>
                </c:pt>
                <c:pt idx="3542">
                  <c:v>-135.86410181591231</c:v>
                </c:pt>
                <c:pt idx="3543">
                  <c:v>-152.17836484902915</c:v>
                </c:pt>
                <c:pt idx="3544">
                  <c:v>-209.66046786347249</c:v>
                </c:pt>
                <c:pt idx="3545">
                  <c:v>-207.65746419392516</c:v>
                </c:pt>
                <c:pt idx="3546">
                  <c:v>-156.57548908007971</c:v>
                </c:pt>
                <c:pt idx="3547">
                  <c:v>-143.85562551826911</c:v>
                </c:pt>
                <c:pt idx="3548">
                  <c:v>-142.77511422814126</c:v>
                </c:pt>
                <c:pt idx="3549">
                  <c:v>-283.90671647660946</c:v>
                </c:pt>
                <c:pt idx="3550">
                  <c:v>-146.39864144289535</c:v>
                </c:pt>
                <c:pt idx="3551">
                  <c:v>-295.49386137887984</c:v>
                </c:pt>
                <c:pt idx="3552">
                  <c:v>-146.14207743953594</c:v>
                </c:pt>
                <c:pt idx="3553">
                  <c:v>-151.96645286892138</c:v>
                </c:pt>
                <c:pt idx="3554">
                  <c:v>-178.83043777069076</c:v>
                </c:pt>
                <c:pt idx="3555">
                  <c:v>-155.55986318128527</c:v>
                </c:pt>
                <c:pt idx="3556">
                  <c:v>-155.5321523465729</c:v>
                </c:pt>
                <c:pt idx="3557">
                  <c:v>-174.60942065974803</c:v>
                </c:pt>
                <c:pt idx="3558">
                  <c:v>-152.97521872295269</c:v>
                </c:pt>
                <c:pt idx="3559">
                  <c:v>-283.23014235267516</c:v>
                </c:pt>
                <c:pt idx="3560">
                  <c:v>-133.93942594536807</c:v>
                </c:pt>
                <c:pt idx="3561">
                  <c:v>-127.92476785854322</c:v>
                </c:pt>
                <c:pt idx="3562">
                  <c:v>-130.76501214809522</c:v>
                </c:pt>
                <c:pt idx="3563">
                  <c:v>-273.79746943740844</c:v>
                </c:pt>
                <c:pt idx="3564">
                  <c:v>-277.33784463205359</c:v>
                </c:pt>
                <c:pt idx="3565">
                  <c:v>-130.96754975658126</c:v>
                </c:pt>
                <c:pt idx="3566">
                  <c:v>-130.56794627185275</c:v>
                </c:pt>
                <c:pt idx="3567">
                  <c:v>-139.51806862139202</c:v>
                </c:pt>
                <c:pt idx="3568">
                  <c:v>-129.81589809114428</c:v>
                </c:pt>
                <c:pt idx="3569">
                  <c:v>-386.42170114726503</c:v>
                </c:pt>
                <c:pt idx="3570">
                  <c:v>-129.6920470508106</c:v>
                </c:pt>
                <c:pt idx="3571">
                  <c:v>-139.27036278679617</c:v>
                </c:pt>
                <c:pt idx="3572">
                  <c:v>-130.19637813474827</c:v>
                </c:pt>
                <c:pt idx="3573">
                  <c:v>-130.47210805349783</c:v>
                </c:pt>
                <c:pt idx="3574">
                  <c:v>-276.71854202947009</c:v>
                </c:pt>
                <c:pt idx="3575">
                  <c:v>-273.05421352255433</c:v>
                </c:pt>
                <c:pt idx="3576">
                  <c:v>-129.89784459269248</c:v>
                </c:pt>
                <c:pt idx="3577">
                  <c:v>-126.93364409947438</c:v>
                </c:pt>
                <c:pt idx="3578">
                  <c:v>-132.82431591553799</c:v>
                </c:pt>
                <c:pt idx="3579">
                  <c:v>-281.99102114072849</c:v>
                </c:pt>
                <c:pt idx="3580">
                  <c:v>-151.61203086947356</c:v>
                </c:pt>
                <c:pt idx="3581">
                  <c:v>-173.12213370293009</c:v>
                </c:pt>
                <c:pt idx="3582">
                  <c:v>-153.92072111756218</c:v>
                </c:pt>
                <c:pt idx="3583">
                  <c:v>-153.82423872402055</c:v>
                </c:pt>
                <c:pt idx="3584">
                  <c:v>-176.97056733634804</c:v>
                </c:pt>
                <c:pt idx="3585">
                  <c:v>-149.98227990989983</c:v>
                </c:pt>
                <c:pt idx="3586">
                  <c:v>-144.03354160302075</c:v>
                </c:pt>
                <c:pt idx="3587">
                  <c:v>-293.26097539647714</c:v>
                </c:pt>
                <c:pt idx="3588">
                  <c:v>-144.04118353721773</c:v>
                </c:pt>
                <c:pt idx="3589">
                  <c:v>-281.42466809583857</c:v>
                </c:pt>
                <c:pt idx="3590">
                  <c:v>-140.16844699895782</c:v>
                </c:pt>
                <c:pt idx="3591">
                  <c:v>-141.12423631285819</c:v>
                </c:pt>
                <c:pt idx="3592">
                  <c:v>-153.71929455426516</c:v>
                </c:pt>
                <c:pt idx="3593">
                  <c:v>-204.67637714077685</c:v>
                </c:pt>
                <c:pt idx="3594">
                  <c:v>-206.5543972033652</c:v>
                </c:pt>
                <c:pt idx="3595">
                  <c:v>-148.94721561899846</c:v>
                </c:pt>
                <c:pt idx="3596">
                  <c:v>-132.50777515888058</c:v>
                </c:pt>
                <c:pt idx="3597">
                  <c:v>-125.7779522470569</c:v>
                </c:pt>
                <c:pt idx="3598">
                  <c:v>-126.38510516697389</c:v>
                </c:pt>
                <c:pt idx="3599">
                  <c:v>-388.31832135425208</c:v>
                </c:pt>
                <c:pt idx="3600">
                  <c:v>-126.28170168624648</c:v>
                </c:pt>
                <c:pt idx="3601">
                  <c:v>-125.571142429124</c:v>
                </c:pt>
                <c:pt idx="3602">
                  <c:v>-132.19755329050017</c:v>
                </c:pt>
                <c:pt idx="3603">
                  <c:v>-148.53357312962726</c:v>
                </c:pt>
                <c:pt idx="3604">
                  <c:v>-206.03732266432274</c:v>
                </c:pt>
                <c:pt idx="3605">
                  <c:v>-204.05585626418556</c:v>
                </c:pt>
                <c:pt idx="3606">
                  <c:v>-152.9953101915969</c:v>
                </c:pt>
                <c:pt idx="3607">
                  <c:v>-140.29676845335513</c:v>
                </c:pt>
                <c:pt idx="3608">
                  <c:v>-139.23747276767668</c:v>
                </c:pt>
                <c:pt idx="3609">
                  <c:v>-280.39017781533352</c:v>
                </c:pt>
                <c:pt idx="3610">
                  <c:v>-142.90311646955325</c:v>
                </c:pt>
                <c:pt idx="3611">
                  <c:v>-292.01926382869487</c:v>
                </c:pt>
                <c:pt idx="3612">
                  <c:v>-142.6882557687149</c:v>
                </c:pt>
                <c:pt idx="3613">
                  <c:v>-148.53333027961096</c:v>
                </c:pt>
                <c:pt idx="3614">
                  <c:v>-175.41791379408716</c:v>
                </c:pt>
                <c:pt idx="3615">
                  <c:v>-152.16783826836013</c:v>
                </c:pt>
                <c:pt idx="3616">
                  <c:v>-152.16052785747107</c:v>
                </c:pt>
                <c:pt idx="3617">
                  <c:v>-171.25809885336616</c:v>
                </c:pt>
                <c:pt idx="3618">
                  <c:v>-149.64410274662643</c:v>
                </c:pt>
                <c:pt idx="3619">
                  <c:v>-279.91916409124485</c:v>
                </c:pt>
                <c:pt idx="3620">
                  <c:v>-130.64843457437365</c:v>
                </c:pt>
                <c:pt idx="3621">
                  <c:v>-124.653696989602</c:v>
                </c:pt>
                <c:pt idx="3622">
                  <c:v>-127.51376838237006</c:v>
                </c:pt>
                <c:pt idx="3623">
                  <c:v>-270.56595443655351</c:v>
                </c:pt>
                <c:pt idx="3624">
                  <c:v>-274.12598702982314</c:v>
                </c:pt>
                <c:pt idx="3625">
                  <c:v>-127.77523525231358</c:v>
                </c:pt>
                <c:pt idx="3626">
                  <c:v>-127.39509357367339</c:v>
                </c:pt>
                <c:pt idx="3627">
                  <c:v>-136.36458843342035</c:v>
                </c:pt>
                <c:pt idx="3628">
                  <c:v>-126.68170191086922</c:v>
                </c:pt>
                <c:pt idx="3629">
                  <c:v>-392.09709712463302</c:v>
                </c:pt>
                <c:pt idx="3630">
                  <c:v>-126.59615650804935</c:v>
                </c:pt>
                <c:pt idx="3631">
                  <c:v>-136.19349541718148</c:v>
                </c:pt>
                <c:pt idx="3632">
                  <c:v>-127.13844852264864</c:v>
                </c:pt>
                <c:pt idx="3633">
                  <c:v>-127.43303153397954</c:v>
                </c:pt>
                <c:pt idx="3634">
                  <c:v>-273.69822582787288</c:v>
                </c:pt>
                <c:pt idx="3635">
                  <c:v>-270.05259793874365</c:v>
                </c:pt>
                <c:pt idx="3636">
                  <c:v>-126.91482674617987</c:v>
                </c:pt>
                <c:pt idx="3637">
                  <c:v>-123.96914803080011</c:v>
                </c:pt>
                <c:pt idx="3638">
                  <c:v>-129.878260592777</c:v>
                </c:pt>
                <c:pt idx="3639">
                  <c:v>-279.06329830954894</c:v>
                </c:pt>
                <c:pt idx="3640">
                  <c:v>-148.70261674839338</c:v>
                </c:pt>
                <c:pt idx="3641">
                  <c:v>-170.23092142172717</c:v>
                </c:pt>
                <c:pt idx="3642">
                  <c:v>-151.04763241273082</c:v>
                </c:pt>
                <c:pt idx="3643">
                  <c:v>-150.96919600586691</c:v>
                </c:pt>
                <c:pt idx="3644">
                  <c:v>-174.1334936818609</c:v>
                </c:pt>
                <c:pt idx="3645">
                  <c:v>-147.1630990557347</c:v>
                </c:pt>
                <c:pt idx="3646">
                  <c:v>-141.2321779385677</c:v>
                </c:pt>
                <c:pt idx="3647">
                  <c:v>-290.4773291188622</c:v>
                </c:pt>
                <c:pt idx="3648">
                  <c:v>-141.27522999720341</c:v>
                </c:pt>
                <c:pt idx="3649">
                  <c:v>-278.67631621211859</c:v>
                </c:pt>
                <c:pt idx="3650">
                  <c:v>-137.43760880459877</c:v>
                </c:pt>
                <c:pt idx="3651">
                  <c:v>-138.4108468101154</c:v>
                </c:pt>
                <c:pt idx="3652">
                  <c:v>-151.02328190855818</c:v>
                </c:pt>
                <c:pt idx="3653">
                  <c:v>-201.99767012429373</c:v>
                </c:pt>
                <c:pt idx="3654">
                  <c:v>-203.89292518879665</c:v>
                </c:pt>
                <c:pt idx="3655">
                  <c:v>-146.30290857356084</c:v>
                </c:pt>
                <c:pt idx="3656">
                  <c:v>-129.88056363802963</c:v>
                </c:pt>
                <c:pt idx="3657">
                  <c:v>-123.16776738865394</c:v>
                </c:pt>
                <c:pt idx="3658">
                  <c:v>-123.7918786853501</c:v>
                </c:pt>
                <c:pt idx="3659">
                  <c:v>-379.12127921913839</c:v>
                </c:pt>
                <c:pt idx="3660">
                  <c:v>-123.72218937802431</c:v>
                </c:pt>
                <c:pt idx="3661">
                  <c:v>-123.02838704165025</c:v>
                </c:pt>
                <c:pt idx="3662">
                  <c:v>-129.67148878652392</c:v>
                </c:pt>
                <c:pt idx="3663">
                  <c:v>-146.02413401999814</c:v>
                </c:pt>
                <c:pt idx="3664">
                  <c:v>-203.54444400252828</c:v>
                </c:pt>
                <c:pt idx="3665">
                  <c:v>-201.57947364103038</c:v>
                </c:pt>
                <c:pt idx="3666">
                  <c:v>-150.53535972977971</c:v>
                </c:pt>
                <c:pt idx="3667">
                  <c:v>-137.85318680231893</c:v>
                </c:pt>
                <c:pt idx="3668">
                  <c:v>-136.81019709838566</c:v>
                </c:pt>
                <c:pt idx="3669">
                  <c:v>-277.97913837950779</c:v>
                </c:pt>
                <c:pt idx="3670">
                  <c:v>-140.50826633726223</c:v>
                </c:pt>
                <c:pt idx="3671">
                  <c:v>-289.6405583942518</c:v>
                </c:pt>
                <c:pt idx="3672">
                  <c:v>-140.32558598904944</c:v>
                </c:pt>
                <c:pt idx="3673">
                  <c:v>-146.18665998277234</c:v>
                </c:pt>
                <c:pt idx="3674">
                  <c:v>-173.08718317509653</c:v>
                </c:pt>
                <c:pt idx="3675">
                  <c:v>-149.8529880093177</c:v>
                </c:pt>
                <c:pt idx="3676">
                  <c:v>-149.86149912287874</c:v>
                </c:pt>
                <c:pt idx="3677">
                  <c:v>-168.97483328550322</c:v>
                </c:pt>
                <c:pt idx="3678">
                  <c:v>-147.37654246099868</c:v>
                </c:pt>
                <c:pt idx="3679">
                  <c:v>-277.66724286898841</c:v>
                </c:pt>
                <c:pt idx="3680">
                  <c:v>-128.41211307016604</c:v>
                </c:pt>
                <c:pt idx="3681">
                  <c:v>-122.43290990872828</c:v>
                </c:pt>
                <c:pt idx="3682">
                  <c:v>-125.30845968875347</c:v>
                </c:pt>
                <c:pt idx="3683">
                  <c:v>-268.37608676437162</c:v>
                </c:pt>
                <c:pt idx="3684">
                  <c:v>-271.95147750886355</c:v>
                </c:pt>
                <c:pt idx="3685">
                  <c:v>-125.61602999552736</c:v>
                </c:pt>
                <c:pt idx="3686">
                  <c:v>-125.25114703040842</c:v>
                </c:pt>
                <c:pt idx="3687">
                  <c:v>-134.23584678211608</c:v>
                </c:pt>
                <c:pt idx="3688">
                  <c:v>-124.56811176059729</c:v>
                </c:pt>
                <c:pt idx="3689">
                  <c:v>-392.48366748278721</c:v>
                </c:pt>
                <c:pt idx="3690">
                  <c:v>-124.5127108896921</c:v>
                </c:pt>
                <c:pt idx="3691">
                  <c:v>-134.12504367126621</c:v>
                </c:pt>
                <c:pt idx="3692">
                  <c:v>-125.08493894143993</c:v>
                </c:pt>
                <c:pt idx="3693">
                  <c:v>-125.39441282096703</c:v>
                </c:pt>
                <c:pt idx="3694">
                  <c:v>-271.67443831703815</c:v>
                </c:pt>
                <c:pt idx="3695">
                  <c:v>-268.04359045721907</c:v>
                </c:pt>
                <c:pt idx="3696">
                  <c:v>-124.92057691497392</c:v>
                </c:pt>
                <c:pt idx="3697">
                  <c:v>-121.98958791973637</c:v>
                </c:pt>
                <c:pt idx="3698">
                  <c:v>-127.91334090619195</c:v>
                </c:pt>
                <c:pt idx="3699">
                  <c:v>-277.11297908787492</c:v>
                </c:pt>
                <c:pt idx="3700">
                  <c:v>-146.76683157802171</c:v>
                </c:pt>
                <c:pt idx="3701">
                  <c:v>-168.30963111155495</c:v>
                </c:pt>
                <c:pt idx="3702">
                  <c:v>-149.14078920410714</c:v>
                </c:pt>
                <c:pt idx="3703">
                  <c:v>-149.0767525158989</c:v>
                </c:pt>
                <c:pt idx="3704">
                  <c:v>-172.25540290010167</c:v>
                </c:pt>
                <c:pt idx="3705">
                  <c:v>-145.29931434089508</c:v>
                </c:pt>
                <c:pt idx="3706">
                  <c:v>-139.38265301527682</c:v>
                </c:pt>
                <c:pt idx="3707">
                  <c:v>-288.64199408656378</c:v>
                </c:pt>
                <c:pt idx="3708">
                  <c:v>-139.45408727864302</c:v>
                </c:pt>
                <c:pt idx="3709">
                  <c:v>-276.86927305993424</c:v>
                </c:pt>
                <c:pt idx="3710">
                  <c:v>-135.64466750106124</c:v>
                </c:pt>
                <c:pt idx="3711">
                  <c:v>-136.631939299408</c:v>
                </c:pt>
                <c:pt idx="3712">
                  <c:v>-149.25836404492475</c:v>
                </c:pt>
                <c:pt idx="3713">
                  <c:v>-200.24669810627839</c:v>
                </c:pt>
                <c:pt idx="3714">
                  <c:v>-202.1558555562743</c:v>
                </c:pt>
                <c:pt idx="3715">
                  <c:v>-144.57969820475279</c:v>
                </c:pt>
                <c:pt idx="3716">
                  <c:v>-128.17116974681173</c:v>
                </c:pt>
                <c:pt idx="3717">
                  <c:v>-121.47214752155568</c:v>
                </c:pt>
                <c:pt idx="3718">
                  <c:v>-122.10999071877653</c:v>
                </c:pt>
                <c:pt idx="3719">
                  <c:v>-382.91285057315906</c:v>
                </c:pt>
                <c:pt idx="3720">
                  <c:v>-122.06764014737007</c:v>
                </c:pt>
                <c:pt idx="3721">
                  <c:v>-121.38744529237151</c:v>
                </c:pt>
                <c:pt idx="3722">
                  <c:v>-128.04411368704436</c:v>
                </c:pt>
                <c:pt idx="3723">
                  <c:v>-144.41028505503306</c:v>
                </c:pt>
                <c:pt idx="3724">
                  <c:v>-201.94408097045869</c:v>
                </c:pt>
                <c:pt idx="3725">
                  <c:v>-199.99255665131389</c:v>
                </c:pt>
                <c:pt idx="3726">
                  <c:v>-148.96184920031888</c:v>
                </c:pt>
                <c:pt idx="3727">
                  <c:v>-136.29304345701905</c:v>
                </c:pt>
                <c:pt idx="3728">
                  <c:v>-135.26338196459389</c:v>
                </c:pt>
                <c:pt idx="3729">
                  <c:v>-276.44560522330181</c:v>
                </c:pt>
                <c:pt idx="3730">
                  <c:v>-138.98799190995288</c:v>
                </c:pt>
                <c:pt idx="3731">
                  <c:v>-288.1335211131011</c:v>
                </c:pt>
                <c:pt idx="3732">
                  <c:v>-138.83169995752741</c:v>
                </c:pt>
                <c:pt idx="3733">
                  <c:v>-144.70591176539966</c:v>
                </c:pt>
                <c:pt idx="3734">
                  <c:v>-171.61953556879763</c:v>
                </c:pt>
                <c:pt idx="3735">
                  <c:v>-148.39840409768095</c:v>
                </c:pt>
                <c:pt idx="3736">
                  <c:v>-148.41994227386647</c:v>
                </c:pt>
                <c:pt idx="3737">
                  <c:v>-167.54626714917836</c:v>
                </c:pt>
                <c:pt idx="3738">
                  <c:v>-145.96093096729015</c:v>
                </c:pt>
                <c:pt idx="3739">
                  <c:v>-276.26454127336154</c:v>
                </c:pt>
                <c:pt idx="3740">
                  <c:v>-127.02230375988263</c:v>
                </c:pt>
                <c:pt idx="3741">
                  <c:v>-121.05594868800088</c:v>
                </c:pt>
                <c:pt idx="3742">
                  <c:v>-123.94431158505485</c:v>
                </c:pt>
                <c:pt idx="3743">
                  <c:v>-267.02471128903471</c:v>
                </c:pt>
                <c:pt idx="3744">
                  <c:v>-270.61282429781636</c:v>
                </c:pt>
                <c:pt idx="3745">
                  <c:v>-124.29011408757923</c:v>
                </c:pt>
                <c:pt idx="3746">
                  <c:v>-123.93790701881871</c:v>
                </c:pt>
                <c:pt idx="3747">
                  <c:v>-132.93524901878425</c:v>
                </c:pt>
                <c:pt idx="3748">
                  <c:v>-123.28012285617328</c:v>
                </c:pt>
                <c:pt idx="3749">
                  <c:v>-380.75616190573373</c:v>
                </c:pt>
                <c:pt idx="3750">
                  <c:v>-123.24984056031752</c:v>
                </c:pt>
                <c:pt idx="3751">
                  <c:v>-132.87468356575806</c:v>
                </c:pt>
                <c:pt idx="3752">
                  <c:v>-123.84705668596054</c:v>
                </c:pt>
                <c:pt idx="3753">
                  <c:v>-124.16897629076679</c:v>
                </c:pt>
                <c:pt idx="3754">
                  <c:v>-270.46140692366095</c:v>
                </c:pt>
                <c:pt idx="3755">
                  <c:v>-266.84295575381026</c:v>
                </c:pt>
                <c:pt idx="3756">
                  <c:v>-123.73228727484872</c:v>
                </c:pt>
                <c:pt idx="3757">
                  <c:v>-120.81361795943705</c:v>
                </c:pt>
                <c:pt idx="3758">
                  <c:v>-126.74965971861442</c:v>
                </c:pt>
                <c:pt idx="3759">
                  <c:v>-275.9615648370326</c:v>
                </c:pt>
                <c:pt idx="3760">
                  <c:v>-145.62763616529784</c:v>
                </c:pt>
                <c:pt idx="3761">
                  <c:v>-167.18263317194956</c:v>
                </c:pt>
                <c:pt idx="3762">
                  <c:v>-148.02595877252583</c:v>
                </c:pt>
                <c:pt idx="3763">
                  <c:v>-147.97405985845367</c:v>
                </c:pt>
                <c:pt idx="3764">
                  <c:v>-171.16481851241869</c:v>
                </c:pt>
                <c:pt idx="3765">
                  <c:v>-144.2208089464585</c:v>
                </c:pt>
                <c:pt idx="3766">
                  <c:v>-138.31619756377884</c:v>
                </c:pt>
                <c:pt idx="3767">
                  <c:v>-287.58763591732958</c:v>
                </c:pt>
                <c:pt idx="3768">
                  <c:v>-138.41164545879661</c:v>
                </c:pt>
                <c:pt idx="3769">
                  <c:v>-275.8388029690617</c:v>
                </c:pt>
                <c:pt idx="3770">
                  <c:v>-134.6261257857218</c:v>
                </c:pt>
                <c:pt idx="3771">
                  <c:v>-135.6253056121592</c:v>
                </c:pt>
                <c:pt idx="3772">
                  <c:v>-148.26361065909475</c:v>
                </c:pt>
                <c:pt idx="3773">
                  <c:v>-199.26379751034409</c:v>
                </c:pt>
                <c:pt idx="3774">
                  <c:v>-201.18478045237782</c:v>
                </c:pt>
                <c:pt idx="3775">
                  <c:v>-143.62042150722488</c:v>
                </c:pt>
                <c:pt idx="3776">
                  <c:v>-127.22366458060903</c:v>
                </c:pt>
                <c:pt idx="3777">
                  <c:v>-120.53638722086546</c:v>
                </c:pt>
                <c:pt idx="3778">
                  <c:v>-121.18594882555684</c:v>
                </c:pt>
                <c:pt idx="3779">
                  <c:v>-400.05845811158372</c:v>
                </c:pt>
                <c:pt idx="3780">
                  <c:v>-121.16695651888631</c:v>
                </c:pt>
                <c:pt idx="3781">
                  <c:v>-120.49840192958277</c:v>
                </c:pt>
                <c:pt idx="3782">
                  <c:v>-127.16668494880501</c:v>
                </c:pt>
                <c:pt idx="3783">
                  <c:v>-143.54444550095056</c:v>
                </c:pt>
                <c:pt idx="3784">
                  <c:v>-201.08980535954001</c:v>
                </c:pt>
                <c:pt idx="3785">
                  <c:v>-199.14981994060039</c:v>
                </c:pt>
                <c:pt idx="3786">
                  <c:v>-148.13062654361616</c:v>
                </c:pt>
                <c:pt idx="3787">
                  <c:v>-135.47331020351365</c:v>
                </c:pt>
                <c:pt idx="3788">
                  <c:v>-134.45511365758531</c:v>
                </c:pt>
                <c:pt idx="3789">
                  <c:v>-275.64880105516397</c:v>
                </c:pt>
                <c:pt idx="3790">
                  <c:v>-138.20258089584783</c:v>
                </c:pt>
                <c:pt idx="3791">
                  <c:v>-287.3594264507667</c:v>
                </c:pt>
                <c:pt idx="3792">
                  <c:v>-138.06905070688839</c:v>
                </c:pt>
                <c:pt idx="3793">
                  <c:v>-143.95460804478438</c:v>
                </c:pt>
                <c:pt idx="3794">
                  <c:v>-170.87955405958132</c:v>
                </c:pt>
                <c:pt idx="3795">
                  <c:v>-147.66972166661498</c:v>
                </c:pt>
                <c:pt idx="3796">
                  <c:v>-147.70253597188326</c:v>
                </c:pt>
                <c:pt idx="3797">
                  <c:v>-166.84011421020142</c:v>
                </c:pt>
                <c:pt idx="3798">
                  <c:v>-145.26600880707113</c:v>
                </c:pt>
                <c:pt idx="3799">
                  <c:v>-275.58081875313638</c:v>
                </c:pt>
                <c:pt idx="3800">
                  <c:v>-126.34977612595497</c:v>
                </c:pt>
                <c:pt idx="3801">
                  <c:v>-120.39458515951425</c:v>
                </c:pt>
                <c:pt idx="3802">
                  <c:v>-123.29409029359951</c:v>
                </c:pt>
                <c:pt idx="3803">
                  <c:v>-266.3856046784361</c:v>
                </c:pt>
                <c:pt idx="3804">
                  <c:v>-269.98483123320148</c:v>
                </c:pt>
                <c:pt idx="3805">
                  <c:v>-123.67319005281688</c:v>
                </c:pt>
                <c:pt idx="3806">
                  <c:v>-123.33203949806295</c:v>
                </c:pt>
                <c:pt idx="3807">
                  <c:v>-132.34041701352157</c:v>
                </c:pt>
                <c:pt idx="3808">
                  <c:v>-122.69630553867421</c:v>
                </c:pt>
                <c:pt idx="3809">
                  <c:v>-378.60428509749681</c:v>
                </c:pt>
                <c:pt idx="3810">
                  <c:v>-122.68799081304175</c:v>
                </c:pt>
                <c:pt idx="3811">
                  <c:v>-132.32378703731945</c:v>
                </c:pt>
                <c:pt idx="3812">
                  <c:v>-123.30709322143088</c:v>
                </c:pt>
                <c:pt idx="3813">
                  <c:v>-123.63992590086289</c:v>
                </c:pt>
                <c:pt idx="3814">
                  <c:v>-269.94327732454929</c:v>
                </c:pt>
                <c:pt idx="3815">
                  <c:v>-266.33567809067063</c:v>
                </c:pt>
                <c:pt idx="3816">
                  <c:v>-123.23585781517266</c:v>
                </c:pt>
                <c:pt idx="3817">
                  <c:v>-120.32802325442454</c:v>
                </c:pt>
                <c:pt idx="3818">
                  <c:v>-126.2748805927404</c:v>
                </c:pt>
                <c:pt idx="3819">
                  <c:v>-275.49759122785309</c:v>
                </c:pt>
                <c:pt idx="3820">
                  <c:v>-145.17443130978259</c:v>
                </c:pt>
                <c:pt idx="3821">
                  <c:v>-166.74018732467385</c:v>
                </c:pt>
                <c:pt idx="3822">
                  <c:v>-147.59425339202863</c:v>
                </c:pt>
                <c:pt idx="3823">
                  <c:v>-147.55307655950924</c:v>
                </c:pt>
                <c:pt idx="3824">
                  <c:v>-170.75453906516196</c:v>
                </c:pt>
                <c:pt idx="3825">
                  <c:v>-143.8212152754991</c:v>
                </c:pt>
                <c:pt idx="3826">
                  <c:v>-137.92727174733443</c:v>
                </c:pt>
                <c:pt idx="3827">
                  <c:v>-287.20933586492913</c:v>
                </c:pt>
                <c:pt idx="3828">
                  <c:v>-138.04400219615027</c:v>
                </c:pt>
                <c:pt idx="3829">
                  <c:v>-275.48178215679451</c:v>
                </c:pt>
                <c:pt idx="3830">
                  <c:v>-134.27969521164374</c:v>
                </c:pt>
                <c:pt idx="3831">
                  <c:v>-135.28945555792984</c:v>
                </c:pt>
                <c:pt idx="3832">
                  <c:v>-147.93832410679181</c:v>
                </c:pt>
                <c:pt idx="3833">
                  <c:v>-198.94905758982301</c:v>
                </c:pt>
                <c:pt idx="3834">
                  <c:v>-200.88057044044649</c:v>
                </c:pt>
                <c:pt idx="3835">
                  <c:v>-143.32672482687522</c:v>
                </c:pt>
                <c:pt idx="3836">
                  <c:v>-126.9404648002199</c:v>
                </c:pt>
                <c:pt idx="3837">
                  <c:v>-120.2636680534424</c:v>
                </c:pt>
                <c:pt idx="3838">
                  <c:v>-120.92369412796282</c:v>
                </c:pt>
                <c:pt idx="3839">
                  <c:v>-372.57627183503024</c:v>
                </c:pt>
                <c:pt idx="3840">
                  <c:v>-120.92558290316964</c:v>
                </c:pt>
                <c:pt idx="3841">
                  <c:v>-120.26744520987764</c:v>
                </c:pt>
                <c:pt idx="3842">
                  <c:v>-126.94612954989863</c:v>
                </c:pt>
                <c:pt idx="3843">
                  <c:v>-143.33427598778223</c:v>
                </c:pt>
                <c:pt idx="3844">
                  <c:v>-200.89000643647424</c:v>
                </c:pt>
                <c:pt idx="3845">
                  <c:v>-198.96037645075432</c:v>
                </c:pt>
                <c:pt idx="3846">
                  <c:v>-147.95152346807765</c:v>
                </c:pt>
                <c:pt idx="3847">
                  <c:v>-135.30453266073727</c:v>
                </c:pt>
                <c:pt idx="3848">
                  <c:v>-134.29664690265264</c:v>
                </c:pt>
                <c:pt idx="3849">
                  <c:v>-275.50062310525595</c:v>
                </c:pt>
                <c:pt idx="3850">
                  <c:v>-138.06469202501964</c:v>
                </c:pt>
                <c:pt idx="3851">
                  <c:v>-287.23182907723265</c:v>
                </c:pt>
                <c:pt idx="3852">
                  <c:v>-137.9516823633333</c:v>
                </c:pt>
                <c:pt idx="3853">
                  <c:v>-143.84747879056673</c:v>
                </c:pt>
                <c:pt idx="3854">
                  <c:v>-170.78264995562321</c:v>
                </c:pt>
                <c:pt idx="3855">
                  <c:v>-147.58302890587223</c:v>
                </c:pt>
                <c:pt idx="3856">
                  <c:v>-147.62604087871469</c:v>
                </c:pt>
                <c:pt idx="3857">
                  <c:v>-166.77380323976968</c:v>
                </c:pt>
                <c:pt idx="3858">
                  <c:v>-145.20986854470141</c:v>
                </c:pt>
                <c:pt idx="3859">
                  <c:v>-275.53486367611583</c:v>
                </c:pt>
                <c:pt idx="3860">
                  <c:v>-126.31393755336431</c:v>
                </c:pt>
                <c:pt idx="3861">
                  <c:v>-120.36887782597594</c:v>
                </c:pt>
                <c:pt idx="3862">
                  <c:v>-123.27850129912859</c:v>
                </c:pt>
                <c:pt idx="3863">
                  <c:v>-266.38011548081147</c:v>
                </c:pt>
                <c:pt idx="3864">
                  <c:v>-269.98944954370643</c:v>
                </c:pt>
                <c:pt idx="3865">
                  <c:v>-123.68787994479158</c:v>
                </c:pt>
                <c:pt idx="3866">
                  <c:v>-123.35679739547528</c:v>
                </c:pt>
                <c:pt idx="3867">
                  <c:v>-132.37523064671402</c:v>
                </c:pt>
                <c:pt idx="3868">
                  <c:v>-122.74116276239266</c:v>
                </c:pt>
                <c:pt idx="3869">
                  <c:v>-386.26650865171229</c:v>
                </c:pt>
                <c:pt idx="3870">
                  <c:v>-122.75289927690105</c:v>
                </c:pt>
                <c:pt idx="3871">
                  <c:v>-132.39870339690046</c:v>
                </c:pt>
                <c:pt idx="3872">
                  <c:v>-123.3920058236849</c:v>
                </c:pt>
                <c:pt idx="3873">
                  <c:v>-123.7348232144945</c:v>
                </c:pt>
                <c:pt idx="3874">
                  <c:v>-270.04813915525591</c:v>
                </c:pt>
                <c:pt idx="3875">
                  <c:v>-266.45051649038908</c:v>
                </c:pt>
                <c:pt idx="3876">
                  <c:v>-123.36064128494468</c:v>
                </c:pt>
                <c:pt idx="3877">
                  <c:v>-120.46274651767422</c:v>
                </c:pt>
                <c:pt idx="3878">
                  <c:v>-126.4195327193346</c:v>
                </c:pt>
                <c:pt idx="3879">
                  <c:v>-275.65213349373744</c:v>
                </c:pt>
                <c:pt idx="3880">
                  <c:v>-145.33890884725136</c:v>
                </c:pt>
                <c:pt idx="3881">
                  <c:v>-166.91456164577059</c:v>
                </c:pt>
                <c:pt idx="3882">
                  <c:v>-147.77851403883884</c:v>
                </c:pt>
                <c:pt idx="3883">
                  <c:v>-147.74721319101323</c:v>
                </c:pt>
                <c:pt idx="3884">
                  <c:v>-170.95854145677433</c:v>
                </c:pt>
                <c:pt idx="3885">
                  <c:v>-144.03507331862804</c:v>
                </c:pt>
                <c:pt idx="3886">
                  <c:v>-138.15097544893658</c:v>
                </c:pt>
                <c:pt idx="3887">
                  <c:v>-287.4428514246041</c:v>
                </c:pt>
                <c:pt idx="3888">
                  <c:v>-138.28736769557864</c:v>
                </c:pt>
                <c:pt idx="3889">
                  <c:v>-275.73497156614729</c:v>
                </c:pt>
                <c:pt idx="3890">
                  <c:v>-134.54268391247544</c:v>
                </c:pt>
                <c:pt idx="3891">
                  <c:v>-135.56224167012599</c:v>
                </c:pt>
                <c:pt idx="3892">
                  <c:v>-148.22089832161569</c:v>
                </c:pt>
                <c:pt idx="3893">
                  <c:v>-199.24141071110782</c:v>
                </c:pt>
                <c:pt idx="3894">
                  <c:v>-201.1826933842774</c:v>
                </c:pt>
                <c:pt idx="3895">
                  <c:v>-143.63860862110462</c:v>
                </c:pt>
                <c:pt idx="3896">
                  <c:v>-127.26210058413493</c:v>
                </c:pt>
                <c:pt idx="3897">
                  <c:v>-120.59504707735906</c:v>
                </c:pt>
                <c:pt idx="3898">
                  <c:v>-121.26480775285276</c:v>
                </c:pt>
                <c:pt idx="3899">
                  <c:v>-376.07917460217601</c:v>
                </c:pt>
                <c:pt idx="3900">
                  <c:v>-121.28614025366932</c:v>
                </c:pt>
                <c:pt idx="3901">
                  <c:v>-120.63771190446755</c:v>
                </c:pt>
                <c:pt idx="3902">
                  <c:v>-127.32609738847728</c:v>
                </c:pt>
                <c:pt idx="3903">
                  <c:v>-143.72393687907214</c:v>
                </c:pt>
                <c:pt idx="3904">
                  <c:v>-201.28935239770641</c:v>
                </c:pt>
                <c:pt idx="3905">
                  <c:v>-199.36939960727298</c:v>
                </c:pt>
                <c:pt idx="3906">
                  <c:v>-148.37021605300447</c:v>
                </c:pt>
                <c:pt idx="3907">
                  <c:v>-135.73288701470642</c:v>
                </c:pt>
                <c:pt idx="3908">
                  <c:v>-134.73465547340734</c:v>
                </c:pt>
                <c:pt idx="3909">
                  <c:v>-275.94830205168114</c:v>
                </c:pt>
                <c:pt idx="3910">
                  <c:v>-138.52198679949791</c:v>
                </c:pt>
                <c:pt idx="3911">
                  <c:v>-287.69867996495753</c:v>
                </c:pt>
                <c:pt idx="3912">
                  <c:v>-138.42823441007621</c:v>
                </c:pt>
                <c:pt idx="3913">
                  <c:v>-144.33364888860774</c:v>
                </c:pt>
                <c:pt idx="3914">
                  <c:v>-171.27843118882799</c:v>
                </c:pt>
                <c:pt idx="3915">
                  <c:v>-148.08841446307062</c:v>
                </c:pt>
                <c:pt idx="3916">
                  <c:v>-148.14102405340233</c:v>
                </c:pt>
                <c:pt idx="3917">
                  <c:v>-167.29837742979902</c:v>
                </c:pt>
                <c:pt idx="3918">
                  <c:v>-145.74402725202242</c:v>
                </c:pt>
                <c:pt idx="3919">
                  <c:v>-276.07859177343994</c:v>
                </c:pt>
                <c:pt idx="3920">
                  <c:v>-126.86724621604986</c:v>
                </c:pt>
                <c:pt idx="3921">
                  <c:v>-120.93175213352799</c:v>
                </c:pt>
                <c:pt idx="3922">
                  <c:v>-123.85093516708682</c:v>
                </c:pt>
                <c:pt idx="3923">
                  <c:v>-266.9620970716195</c:v>
                </c:pt>
                <c:pt idx="3924">
                  <c:v>-270.58095714184253</c:v>
                </c:pt>
                <c:pt idx="3925">
                  <c:v>-124.28895701324718</c:v>
                </c:pt>
                <c:pt idx="3926">
                  <c:v>-123.96741071126114</c:v>
                </c:pt>
                <c:pt idx="3927">
                  <c:v>-132.99537463649682</c:v>
                </c:pt>
                <c:pt idx="3928">
                  <c:v>-123.37083195432911</c:v>
                </c:pt>
                <c:pt idx="3929">
                  <c:v>-394.84585496619894</c:v>
                </c:pt>
                <c:pt idx="3930">
                  <c:v>-123.40160286236981</c:v>
                </c:pt>
                <c:pt idx="3931">
                  <c:v>-133.056916375561</c:v>
                </c:pt>
                <c:pt idx="3932">
                  <c:v>-124.05972312731421</c:v>
                </c:pt>
                <c:pt idx="3933">
                  <c:v>-124.41203987521939</c:v>
                </c:pt>
                <c:pt idx="3934">
                  <c:v>-270.73487790785981</c:v>
                </c:pt>
                <c:pt idx="3935">
                  <c:v>-267.14669909738154</c:v>
                </c:pt>
                <c:pt idx="3936">
                  <c:v>-124.06632720998614</c:v>
                </c:pt>
                <c:pt idx="3937">
                  <c:v>-121.17791292755155</c:v>
                </c:pt>
                <c:pt idx="3938">
                  <c:v>-127.14417514476438</c:v>
                </c:pt>
                <c:pt idx="3939">
                  <c:v>-276.38625660719703</c:v>
                </c:pt>
                <c:pt idx="3940">
                  <c:v>-146.08249029219894</c:v>
                </c:pt>
                <c:pt idx="3941">
                  <c:v>-167.66760629235461</c:v>
                </c:pt>
                <c:pt idx="3942">
                  <c:v>-148.54101781311311</c:v>
                </c:pt>
                <c:pt idx="3943">
                  <c:v>-148.51917211740846</c:v>
                </c:pt>
                <c:pt idx="3944">
                  <c:v>-171.73995165792797</c:v>
                </c:pt>
                <c:pt idx="3945">
                  <c:v>-144.82593101520661</c:v>
                </c:pt>
                <c:pt idx="3946">
                  <c:v>-138.95127695946528</c:v>
                </c:pt>
                <c:pt idx="3947">
                  <c:v>-288.2526694016795</c:v>
                </c:pt>
                <c:pt idx="3948">
                  <c:v>-139.10654618025146</c:v>
                </c:pt>
                <c:pt idx="3949">
                  <c:v>-276.56355957712145</c:v>
                </c:pt>
                <c:pt idx="3950">
                  <c:v>-135.38072581579286</c:v>
                </c:pt>
                <c:pt idx="3951">
                  <c:v>-136.40971044245646</c:v>
                </c:pt>
                <c:pt idx="3952">
                  <c:v>-149.07779086538648</c:v>
                </c:pt>
                <c:pt idx="3953">
                  <c:v>-200.1077240255843</c:v>
                </c:pt>
                <c:pt idx="3954">
                  <c:v>-202.05842456533861</c:v>
                </c:pt>
                <c:pt idx="3955">
                  <c:v>-144.52375486120911</c:v>
                </c:pt>
                <c:pt idx="3956">
                  <c:v>-128.15665917213539</c:v>
                </c:pt>
                <c:pt idx="3957">
                  <c:v>-121.49901539840681</c:v>
                </c:pt>
                <c:pt idx="3958">
                  <c:v>-122.17818328825722</c:v>
                </c:pt>
                <c:pt idx="3959">
                  <c:v>-375.06428315550266</c:v>
                </c:pt>
                <c:pt idx="3960">
                  <c:v>-122.21832304579837</c:v>
                </c:pt>
                <c:pt idx="3961">
                  <c:v>-121.57929493072935</c:v>
                </c:pt>
                <c:pt idx="3962">
                  <c:v>-128.27707851370931</c:v>
                </c:pt>
                <c:pt idx="3963">
                  <c:v>-144.68431406374162</c:v>
                </c:pt>
                <c:pt idx="3964">
                  <c:v>-202.25912369777001</c:v>
                </c:pt>
                <c:pt idx="3965">
                  <c:v>-200.34856317413468</c:v>
                </c:pt>
                <c:pt idx="3966">
                  <c:v>-149.35877013350219</c:v>
                </c:pt>
                <c:pt idx="3967">
                  <c:v>-136.73082995077559</c:v>
                </c:pt>
                <c:pt idx="3968">
                  <c:v>-135.74198570222239</c:v>
                </c:pt>
                <c:pt idx="3969">
                  <c:v>-276.96497939693808</c:v>
                </c:pt>
                <c:pt idx="3970">
                  <c:v>-139.54808730558335</c:v>
                </c:pt>
                <c:pt idx="3971">
                  <c:v>-288.73428877253394</c:v>
                </c:pt>
                <c:pt idx="3972">
                  <c:v>-139.4731000822029</c:v>
                </c:pt>
                <c:pt idx="3973">
                  <c:v>-145.38789546418525</c:v>
                </c:pt>
                <c:pt idx="3974">
                  <c:v>-172.34205767450135</c:v>
                </c:pt>
                <c:pt idx="3975">
                  <c:v>-149.16141996017046</c:v>
                </c:pt>
                <c:pt idx="3976">
                  <c:v>-149.22340775788956</c:v>
                </c:pt>
                <c:pt idx="3977">
                  <c:v>-168.39013863223627</c:v>
                </c:pt>
                <c:pt idx="3978">
                  <c:v>-146.84516533750022</c:v>
                </c:pt>
                <c:pt idx="3979">
                  <c:v>-277.18909726002346</c:v>
                </c:pt>
                <c:pt idx="3980">
                  <c:v>-127.98713660086838</c:v>
                </c:pt>
                <c:pt idx="3981">
                  <c:v>-122.06101812353189</c:v>
                </c:pt>
                <c:pt idx="3982">
                  <c:v>-124.98957652515115</c:v>
                </c:pt>
                <c:pt idx="3983">
                  <c:v>-268.11013195168624</c:v>
                </c:pt>
                <c:pt idx="3984">
                  <c:v>-271.7383941117273</c:v>
                </c:pt>
                <c:pt idx="3985">
                  <c:v>-125.45572399628873</c:v>
                </c:pt>
                <c:pt idx="3986">
                  <c:v>-125.14355305730491</c:v>
                </c:pt>
                <c:pt idx="3987">
                  <c:v>-134.18089258005335</c:v>
                </c:pt>
                <c:pt idx="3988">
                  <c:v>-124.56572582416875</c:v>
                </c:pt>
                <c:pt idx="3989">
                  <c:v>-376.06492655491502</c:v>
                </c:pt>
                <c:pt idx="3990">
                  <c:v>-124.61524994824443</c:v>
                </c:pt>
                <c:pt idx="3991">
                  <c:v>-134.27994093972308</c:v>
                </c:pt>
                <c:pt idx="3992">
                  <c:v>-125.29212587566411</c:v>
                </c:pt>
                <c:pt idx="3993">
                  <c:v>-125.65382160793089</c:v>
                </c:pt>
                <c:pt idx="3994">
                  <c:v>-271.98599425079613</c:v>
                </c:pt>
                <c:pt idx="3995">
                  <c:v>-268.40724741092407</c:v>
                </c:pt>
                <c:pt idx="3996">
                  <c:v>-125.33625163993926</c:v>
                </c:pt>
                <c:pt idx="3997">
                  <c:v>-122.45722048575858</c:v>
                </c:pt>
                <c:pt idx="3998">
                  <c:v>-128.43286710310215</c:v>
                </c:pt>
                <c:pt idx="3999">
                  <c:v>-277.68430613903502</c:v>
                </c:pt>
                <c:pt idx="4000">
                  <c:v>-147.38995524413329</c:v>
                </c:pt>
                <c:pt idx="4001">
                  <c:v>-168.98446002669488</c:v>
                </c:pt>
                <c:pt idx="4002">
                  <c:v>-149.86726197961789</c:v>
                </c:pt>
                <c:pt idx="4003">
                  <c:v>-149.85480846042071</c:v>
                </c:pt>
                <c:pt idx="4004">
                  <c:v>-173.08498201640165</c:v>
                </c:pt>
                <c:pt idx="4005">
                  <c:v>-146.18035732277662</c:v>
                </c:pt>
                <c:pt idx="4006">
                  <c:v>-140.3151012445112</c:v>
                </c:pt>
                <c:pt idx="4007">
                  <c:v>-289.62576874384757</c:v>
                </c:pt>
                <c:pt idx="4008">
                  <c:v>-140.48917288457983</c:v>
                </c:pt>
                <c:pt idx="4009">
                  <c:v>-277.95559885055047</c:v>
                </c:pt>
                <c:pt idx="4010">
                  <c:v>-136.78216419123078</c:v>
                </c:pt>
                <c:pt idx="4011">
                  <c:v>-137.82055836041405</c:v>
                </c:pt>
                <c:pt idx="4012">
                  <c:v>-150.49805092400479</c:v>
                </c:pt>
                <c:pt idx="4013">
                  <c:v>-201.53739891823423</c:v>
                </c:pt>
                <c:pt idx="4014">
                  <c:v>-203.49751708075257</c:v>
                </c:pt>
                <c:pt idx="4015">
                  <c:v>-145.97226788340345</c:v>
                </c:pt>
                <c:pt idx="4016">
                  <c:v>-129.61459568074082</c:v>
                </c:pt>
                <c:pt idx="4017">
                  <c:v>-122.96637846858832</c:v>
                </c:pt>
                <c:pt idx="4018">
                  <c:v>-123.65497609088473</c:v>
                </c:pt>
                <c:pt idx="4019">
                  <c:v>-396.54781881597307</c:v>
                </c:pt>
                <c:pt idx="4020">
                  <c:v>-123.71398520923164</c:v>
                </c:pt>
                <c:pt idx="4021">
                  <c:v>-123.08439691443604</c:v>
                </c:pt>
                <c:pt idx="4022">
                  <c:v>-129.79162387242016</c:v>
                </c:pt>
                <c:pt idx="4023">
                  <c:v>-146.20830644842553</c:v>
                </c:pt>
                <c:pt idx="4024">
                  <c:v>-203.79256685580015</c:v>
                </c:pt>
                <c:pt idx="4025">
                  <c:v>-201.89146094935015</c:v>
                </c:pt>
                <c:pt idx="4026">
                  <c:v>-150.91112646633698</c:v>
                </c:pt>
                <c:pt idx="4027">
                  <c:v>-138.29264887853103</c:v>
                </c:pt>
                <c:pt idx="4028">
                  <c:v>-137.31327135904911</c:v>
                </c:pt>
                <c:pt idx="4029">
                  <c:v>-278.5457596212454</c:v>
                </c:pt>
                <c:pt idx="4030">
                  <c:v>-141.13831921136381</c:v>
                </c:pt>
                <c:pt idx="4031">
                  <c:v>-290.33392377369734</c:v>
                </c:pt>
                <c:pt idx="4032">
                  <c:v>-141.08229594007307</c:v>
                </c:pt>
                <c:pt idx="4033">
                  <c:v>-147.00658018061932</c:v>
                </c:pt>
                <c:pt idx="4034">
                  <c:v>-173.97023596822442</c:v>
                </c:pt>
                <c:pt idx="4035">
                  <c:v>-150.79909664788084</c:v>
                </c:pt>
                <c:pt idx="4036">
                  <c:v>-150.87058775444228</c:v>
                </c:pt>
                <c:pt idx="4037">
                  <c:v>-170.04682695080763</c:v>
                </c:pt>
                <c:pt idx="4038">
                  <c:v>-148.511367089782</c:v>
                </c:pt>
                <c:pt idx="4039">
                  <c:v>-278.86484564656371</c:v>
                </c:pt>
                <c:pt idx="4040">
                  <c:v>-129.67238095055106</c:v>
                </c:pt>
                <c:pt idx="4041">
                  <c:v>-123.75579183483745</c:v>
                </c:pt>
                <c:pt idx="4042">
                  <c:v>-126.69388510563813</c:v>
                </c:pt>
                <c:pt idx="4043">
                  <c:v>-269.82399934315515</c:v>
                </c:pt>
                <c:pt idx="4044">
                  <c:v>-273.46176178553446</c:v>
                </c:pt>
                <c:pt idx="4045">
                  <c:v>-127.18867122520149</c:v>
                </c:pt>
                <c:pt idx="4046">
                  <c:v>-126.8860581821901</c:v>
                </c:pt>
                <c:pt idx="4047">
                  <c:v>-135.93296160776984</c:v>
                </c:pt>
                <c:pt idx="4048">
                  <c:v>-126.327364862116</c:v>
                </c:pt>
                <c:pt idx="4049">
                  <c:v>-379.77118781336719</c:v>
                </c:pt>
                <c:pt idx="4050">
                  <c:v>-126.39604773187619</c:v>
                </c:pt>
                <c:pt idx="4051">
                  <c:v>-136.07032766096066</c:v>
                </c:pt>
                <c:pt idx="4052">
                  <c:v>-127.0921080461288</c:v>
                </c:pt>
                <c:pt idx="4053">
                  <c:v>-127.46340584093119</c:v>
                </c:pt>
                <c:pt idx="4054">
                  <c:v>-273.80521500982638</c:v>
                </c:pt>
                <c:pt idx="4055">
                  <c:v>-270.23606183375358</c:v>
                </c:pt>
                <c:pt idx="4056">
                  <c:v>-127.17468276053876</c:v>
                </c:pt>
                <c:pt idx="4057">
                  <c:v>-124.30528114354794</c:v>
                </c:pt>
                <c:pt idx="4058">
                  <c:v>-130.29056442338054</c:v>
                </c:pt>
                <c:pt idx="4059">
                  <c:v>-279.55169305635229</c:v>
                </c:pt>
                <c:pt idx="4060">
                  <c:v>-149.26694767827721</c:v>
                </c:pt>
                <c:pt idx="4061">
                  <c:v>-170.87111111938248</c:v>
                </c:pt>
                <c:pt idx="4062">
                  <c:v>-151.76357927049338</c:v>
                </c:pt>
                <c:pt idx="4063">
                  <c:v>-151.76079959340211</c:v>
                </c:pt>
                <c:pt idx="4064">
                  <c:v>-175.0006547399887</c:v>
                </c:pt>
                <c:pt idx="4065">
                  <c:v>-148.1057194903205</c:v>
                </c:pt>
                <c:pt idx="4066">
                  <c:v>-142.25016081451378</c:v>
                </c:pt>
                <c:pt idx="4067">
                  <c:v>-291.5706101192834</c:v>
                </c:pt>
                <c:pt idx="4068">
                  <c:v>-142.44365155714968</c:v>
                </c:pt>
                <c:pt idx="4069">
                  <c:v>-279.91980651651244</c:v>
                </c:pt>
                <c:pt idx="4070">
                  <c:v>-138.75609506985037</c:v>
                </c:pt>
                <c:pt idx="4071">
                  <c:v>-139.80422802202739</c:v>
                </c:pt>
                <c:pt idx="4072">
                  <c:v>-152.49146796452641</c:v>
                </c:pt>
                <c:pt idx="4073">
                  <c:v>-203.54057204091859</c:v>
                </c:pt>
                <c:pt idx="4074">
                  <c:v>-205.51045509648955</c:v>
                </c:pt>
                <c:pt idx="4075">
                  <c:v>-147.99497971127718</c:v>
                </c:pt>
                <c:pt idx="4076">
                  <c:v>-131.64709034803553</c:v>
                </c:pt>
                <c:pt idx="4077">
                  <c:v>-125.0086651113705</c:v>
                </c:pt>
                <c:pt idx="4078">
                  <c:v>-125.70706395427874</c:v>
                </c:pt>
                <c:pt idx="4079">
                  <c:v>-377.02833406010342</c:v>
                </c:pt>
                <c:pt idx="4080">
                  <c:v>-125.78570368728236</c:v>
                </c:pt>
                <c:pt idx="4081">
                  <c:v>-125.16594500648006</c:v>
                </c:pt>
                <c:pt idx="4082">
                  <c:v>-131.88301126346974</c:v>
                </c:pt>
                <c:pt idx="4083">
                  <c:v>-148.3095429343999</c:v>
                </c:pt>
                <c:pt idx="4084">
                  <c:v>-205.90366234390052</c:v>
                </c:pt>
                <c:pt idx="4085">
                  <c:v>-204.01242545847251</c:v>
                </c:pt>
                <c:pt idx="4086">
                  <c:v>-153.04197012741395</c:v>
                </c:pt>
                <c:pt idx="4087">
                  <c:v>-140.43338193495353</c:v>
                </c:pt>
                <c:pt idx="4088">
                  <c:v>-139.46390416709033</c:v>
                </c:pt>
                <c:pt idx="4089">
                  <c:v>-280.70626408163679</c:v>
                </c:pt>
                <c:pt idx="4090">
                  <c:v>-143.30878304493746</c:v>
                </c:pt>
                <c:pt idx="4091">
                  <c:v>-292.51444437976983</c:v>
                </c:pt>
                <c:pt idx="4092">
                  <c:v>-143.27263358890031</c:v>
                </c:pt>
                <c:pt idx="4093">
                  <c:v>-149.20687106981069</c:v>
                </c:pt>
                <c:pt idx="4094">
                  <c:v>-176.1804911399652</c:v>
                </c:pt>
                <c:pt idx="4095">
                  <c:v>-153.01932726020047</c:v>
                </c:pt>
                <c:pt idx="4096">
                  <c:v>-153.10080508164575</c:v>
                </c:pt>
                <c:pt idx="4097">
                  <c:v>-172.2870423839226</c:v>
                </c:pt>
                <c:pt idx="4098">
                  <c:v>-150.76159213701797</c:v>
                </c:pt>
                <c:pt idx="4099">
                  <c:v>-281.12508287997468</c:v>
                </c:pt>
                <c:pt idx="4100">
                  <c:v>-131.94266022169558</c:v>
                </c:pt>
                <c:pt idx="4101">
                  <c:v>-126.03611595246718</c:v>
                </c:pt>
                <c:pt idx="4102">
                  <c:v>-128.98426605136871</c:v>
                </c:pt>
                <c:pt idx="4103">
                  <c:v>-272.12441923193842</c:v>
                </c:pt>
                <c:pt idx="4104">
                  <c:v>-275.77226497517194</c:v>
                </c:pt>
                <c:pt idx="4105">
                  <c:v>-129.50929574288378</c:v>
                </c:pt>
                <c:pt idx="4106">
                  <c:v>-129.21678865486012</c:v>
                </c:pt>
                <c:pt idx="4107">
                  <c:v>-138.27381061976644</c:v>
                </c:pt>
                <c:pt idx="4108">
                  <c:v>-128.67834511981198</c:v>
                </c:pt>
                <c:pt idx="4109">
                  <c:v>-390.65831663049948</c:v>
                </c:pt>
                <c:pt idx="4110">
                  <c:v>-128.76732909100724</c:v>
                </c:pt>
                <c:pt idx="4111">
                  <c:v>-138.45177912256514</c:v>
                </c:pt>
                <c:pt idx="4112">
                  <c:v>-129.48374281012082</c:v>
                </c:pt>
                <c:pt idx="4113">
                  <c:v>-129.86523723193551</c:v>
                </c:pt>
                <c:pt idx="4114">
                  <c:v>-276.21721124528835</c:v>
                </c:pt>
                <c:pt idx="4115">
                  <c:v>-272.65830867090824</c:v>
                </c:pt>
                <c:pt idx="4116">
                  <c:v>-129.60718523591845</c:v>
                </c:pt>
                <c:pt idx="4117">
                  <c:v>-126.7480348028417</c:v>
                </c:pt>
                <c:pt idx="4118">
                  <c:v>-132.74358322324923</c:v>
                </c:pt>
                <c:pt idx="4119">
                  <c:v>-282.01496319500029</c:v>
                </c:pt>
                <c:pt idx="4120">
                  <c:v>-151.74053914238203</c:v>
                </c:pt>
                <c:pt idx="4121">
                  <c:v>-173.3550103651886</c:v>
                </c:pt>
                <c:pt idx="4122">
                  <c:v>-154.25780077076024</c:v>
                </c:pt>
                <c:pt idx="4123">
                  <c:v>-154.26535795141686</c:v>
                </c:pt>
                <c:pt idx="4124">
                  <c:v>-177.51556469019422</c:v>
                </c:pt>
                <c:pt idx="4125">
                  <c:v>-150.63099589893497</c:v>
                </c:pt>
                <c:pt idx="4126">
                  <c:v>-144.78581868015223</c:v>
                </c:pt>
                <c:pt idx="4127">
                  <c:v>-294.11674171677055</c:v>
                </c:pt>
                <c:pt idx="4128">
                  <c:v>-145.00011786554049</c:v>
                </c:pt>
                <c:pt idx="4129">
                  <c:v>-282.48667663532592</c:v>
                </c:pt>
                <c:pt idx="4130">
                  <c:v>-141.33343142046763</c:v>
                </c:pt>
                <c:pt idx="4131">
                  <c:v>-142.392022831491</c:v>
                </c:pt>
                <c:pt idx="4132">
                  <c:v>-155.08973703955294</c:v>
                </c:pt>
                <c:pt idx="4133">
                  <c:v>-206.14933132526357</c:v>
                </c:pt>
                <c:pt idx="4134">
                  <c:v>-208.12972067168221</c:v>
                </c:pt>
                <c:pt idx="4135">
                  <c:v>-150.62476779708948</c:v>
                </c:pt>
                <c:pt idx="4136">
                  <c:v>-134.28741730353408</c:v>
                </c:pt>
                <c:pt idx="4137">
                  <c:v>-127.659547435381</c:v>
                </c:pt>
                <c:pt idx="4138">
                  <c:v>-128.36851828618774</c:v>
                </c:pt>
                <c:pt idx="4139">
                  <c:v>-385.72161769343666</c:v>
                </c:pt>
                <c:pt idx="4140">
                  <c:v>-128.4683525190091</c:v>
                </c:pt>
                <c:pt idx="4141">
                  <c:v>-127.85921661489533</c:v>
                </c:pt>
                <c:pt idx="4142">
                  <c:v>-134.58692285752292</c:v>
                </c:pt>
                <c:pt idx="4143">
                  <c:v>-151.02411186732886</c:v>
                </c:pt>
                <c:pt idx="4144">
                  <c:v>-208.6289061139527</c:v>
                </c:pt>
                <c:pt idx="4145">
                  <c:v>-206.74836170971173</c:v>
                </c:pt>
                <c:pt idx="4146">
                  <c:v>-155.78861665056988</c:v>
                </c:pt>
                <c:pt idx="4147">
                  <c:v>-143.19075666807507</c:v>
                </c:pt>
                <c:pt idx="4148">
                  <c:v>-142.23202519645162</c:v>
                </c:pt>
                <c:pt idx="4149">
                  <c:v>-283.48517327095431</c:v>
                </c:pt>
                <c:pt idx="4150">
                  <c:v>-146.09845152245259</c:v>
                </c:pt>
                <c:pt idx="4151">
                  <c:v>-295.31483787091395</c:v>
                </c:pt>
                <c:pt idx="4152">
                  <c:v>-146.08392365845526</c:v>
                </c:pt>
                <c:pt idx="4153">
                  <c:v>-152.02900011859975</c:v>
                </c:pt>
                <c:pt idx="4154">
                  <c:v>-179.01347816077902</c:v>
                </c:pt>
                <c:pt idx="4155">
                  <c:v>-155.86319139987637</c:v>
                </c:pt>
                <c:pt idx="4156">
                  <c:v>-155.95556564195317</c:v>
                </c:pt>
                <c:pt idx="4157">
                  <c:v>-175.15271882243792</c:v>
                </c:pt>
                <c:pt idx="4158">
                  <c:v>-153.63820406802597</c:v>
                </c:pt>
                <c:pt idx="4159">
                  <c:v>-284.01264127011513</c:v>
                </c:pt>
                <c:pt idx="4160">
                  <c:v>-134.84120261188738</c:v>
                </c:pt>
                <c:pt idx="4161">
                  <c:v>-128.94565362730356</c:v>
                </c:pt>
                <c:pt idx="4162">
                  <c:v>-131.90481926106094</c:v>
                </c:pt>
                <c:pt idx="4163">
                  <c:v>-275.05602676846252</c:v>
                </c:pt>
                <c:pt idx="4164">
                  <c:v>-278.71495605754353</c:v>
                </c:pt>
                <c:pt idx="4165">
                  <c:v>-132.46301867625618</c:v>
                </c:pt>
                <c:pt idx="4166">
                  <c:v>-132.18160974657329</c:v>
                </c:pt>
                <c:pt idx="4167">
                  <c:v>-141.24975093618784</c:v>
                </c:pt>
                <c:pt idx="4168">
                  <c:v>-131.6654258934494</c:v>
                </c:pt>
                <c:pt idx="4169">
                  <c:v>-380.27263454263891</c:v>
                </c:pt>
                <c:pt idx="4170">
                  <c:v>-131.77675514632591</c:v>
                </c:pt>
                <c:pt idx="4171">
                  <c:v>-141.47241033971036</c:v>
                </c:pt>
                <c:pt idx="4172">
                  <c:v>-132.51560109640582</c:v>
                </c:pt>
                <c:pt idx="4173">
                  <c:v>-132.90834466592398</c:v>
                </c:pt>
                <c:pt idx="4174">
                  <c:v>-279.27161767486126</c:v>
                </c:pt>
                <c:pt idx="4175">
                  <c:v>-275.72401121939839</c:v>
                </c:pt>
                <c:pt idx="4176">
                  <c:v>-132.68417431318349</c:v>
                </c:pt>
                <c:pt idx="4177">
                  <c:v>-129.83636307619656</c:v>
                </c:pt>
                <c:pt idx="4178">
                  <c:v>-135.84327364373078</c:v>
                </c:pt>
                <c:pt idx="4179">
                  <c:v>-285.12608446933024</c:v>
                </c:pt>
                <c:pt idx="4180">
                  <c:v>-154.86302342250784</c:v>
                </c:pt>
                <c:pt idx="4181">
                  <c:v>-176.48892671679133</c:v>
                </c:pt>
                <c:pt idx="4182">
                  <c:v>-157.40317286281774</c:v>
                </c:pt>
                <c:pt idx="4183">
                  <c:v>-157.42220963527444</c:v>
                </c:pt>
                <c:pt idx="4184">
                  <c:v>-180.68392000071594</c:v>
                </c:pt>
                <c:pt idx="4185">
                  <c:v>-153.81087905570948</c:v>
                </c:pt>
                <c:pt idx="4186">
                  <c:v>-147.97725408869641</c:v>
                </c:pt>
                <c:pt idx="4187">
                  <c:v>-297.31962806275942</c:v>
                </c:pt>
                <c:pt idx="4188">
                  <c:v>-148.21473174387197</c:v>
                </c:pt>
                <c:pt idx="4189">
                  <c:v>-285.71292469985929</c:v>
                </c:pt>
                <c:pt idx="4190">
                  <c:v>-144.57132365214466</c:v>
                </c:pt>
                <c:pt idx="4191">
                  <c:v>-145.64159217406706</c:v>
                </c:pt>
                <c:pt idx="4192">
                  <c:v>-158.35100903992821</c:v>
                </c:pt>
                <c:pt idx="4193">
                  <c:v>-209.42233172502566</c:v>
                </c:pt>
                <c:pt idx="4194">
                  <c:v>-211.41447540832826</c:v>
                </c:pt>
                <c:pt idx="4195">
                  <c:v>-153.92130300553535</c:v>
                </c:pt>
                <c:pt idx="4196">
                  <c:v>-137.59575931720778</c:v>
                </c:pt>
                <c:pt idx="4197">
                  <c:v>-130.97972278773054</c:v>
                </c:pt>
                <c:pt idx="4198">
                  <c:v>-131.70055371199004</c:v>
                </c:pt>
                <c:pt idx="4199">
                  <c:v>-378.82730622394638</c:v>
                </c:pt>
                <c:pt idx="4200">
                  <c:v>-131.82418910826908</c:v>
                </c:pt>
                <c:pt idx="4201">
                  <c:v>-131.22699470377009</c:v>
                </c:pt>
                <c:pt idx="4202">
                  <c:v>-137.96667000003441</c:v>
                </c:pt>
                <c:pt idx="4203">
                  <c:v>-154.41585582584037</c:v>
                </c:pt>
                <c:pt idx="4204">
                  <c:v>-212.03267486066619</c:v>
                </c:pt>
                <c:pt idx="4205">
                  <c:v>-210.1641834281005</c:v>
                </c:pt>
                <c:pt idx="4206">
                  <c:v>-159.21651973683157</c:v>
                </c:pt>
                <c:pt idx="4207">
                  <c:v>-146.63076973272061</c:v>
                </c:pt>
                <c:pt idx="4208">
                  <c:v>-145.68417706572976</c:v>
                </c:pt>
                <c:pt idx="4209">
                  <c:v>-286.949516646277</c:v>
                </c:pt>
                <c:pt idx="4210">
                  <c:v>-149.57496835052194</c:v>
                </c:pt>
                <c:pt idx="4211">
                  <c:v>-298.80350515936209</c:v>
                </c:pt>
                <c:pt idx="4212">
                  <c:v>-149.58492337818674</c:v>
                </c:pt>
                <c:pt idx="4213">
                  <c:v>-155.54228606497543</c:v>
                </c:pt>
                <c:pt idx="4214">
                  <c:v>-182.53908048741857</c:v>
                </c:pt>
                <c:pt idx="4215">
                  <c:v>-159.40114048723234</c:v>
                </c:pt>
                <c:pt idx="4216">
                  <c:v>-159.50589209896006</c:v>
                </c:pt>
                <c:pt idx="4217">
                  <c:v>-178.71545348820152</c:v>
                </c:pt>
                <c:pt idx="4218">
                  <c:v>-157.21337801348719</c:v>
                </c:pt>
                <c:pt idx="4219">
                  <c:v>-287.60027692127869</c:v>
                </c:pt>
                <c:pt idx="4220">
                  <c:v>-138.44134926547792</c:v>
                </c:pt>
                <c:pt idx="4221">
                  <c:v>-132.55833418160839</c:v>
                </c:pt>
                <c:pt idx="4222">
                  <c:v>-135.53006573162722</c:v>
                </c:pt>
                <c:pt idx="4223">
                  <c:v>-278.69384138319055</c:v>
                </c:pt>
                <c:pt idx="4224">
                  <c:v>-282.36540368487977</c:v>
                </c:pt>
                <c:pt idx="4225">
                  <c:v>-136.12615740343608</c:v>
                </c:pt>
                <c:pt idx="4226">
                  <c:v>-135.85744487583085</c:v>
                </c:pt>
                <c:pt idx="4227">
                  <c:v>-144.93831570401511</c:v>
                </c:pt>
                <c:pt idx="4228">
                  <c:v>-135.36675378612867</c:v>
                </c:pt>
                <c:pt idx="4229">
                  <c:v>-394.86322293717876</c:v>
                </c:pt>
                <c:pt idx="4230">
                  <c:v>-135.50371075599034</c:v>
                </c:pt>
                <c:pt idx="4231">
                  <c:v>-145.21223105061949</c:v>
                </c:pt>
                <c:pt idx="4232">
                  <c:v>-136.26832141301725</c:v>
                </c:pt>
                <c:pt idx="4233">
                  <c:v>-136.67399935219524</c:v>
                </c:pt>
                <c:pt idx="4234">
                  <c:v>-283.05026942987035</c:v>
                </c:pt>
                <c:pt idx="4235">
                  <c:v>-279.51562171600114</c:v>
                </c:pt>
                <c:pt idx="4236">
                  <c:v>-136.48884331702467</c:v>
                </c:pt>
                <c:pt idx="4237">
                  <c:v>-133.65410814063907</c:v>
                </c:pt>
                <c:pt idx="4238">
                  <c:v>-139.67413086062305</c:v>
                </c:pt>
                <c:pt idx="4239">
                  <c:v>-288.97006227696227</c:v>
                </c:pt>
                <c:pt idx="4240">
                  <c:v>-158.7202143094172</c:v>
                </c:pt>
                <c:pt idx="4241">
                  <c:v>-180.35933967143399</c:v>
                </c:pt>
                <c:pt idx="4242">
                  <c:v>-161.28684507743347</c:v>
                </c:pt>
                <c:pt idx="4243">
                  <c:v>-161.31917858268724</c:v>
                </c:pt>
                <c:pt idx="4244">
                  <c:v>-184.59422343658173</c:v>
                </c:pt>
                <c:pt idx="4245">
                  <c:v>-157.73455502078158</c:v>
                </c:pt>
                <c:pt idx="4246">
                  <c:v>-151.9143409111123</c:v>
                </c:pt>
                <c:pt idx="4247">
                  <c:v>-301.27034196832005</c:v>
                </c:pt>
                <c:pt idx="4248">
                  <c:v>-152.17875642661377</c:v>
                </c:pt>
                <c:pt idx="4249">
                  <c:v>-289.69048429078595</c:v>
                </c:pt>
                <c:pt idx="4250">
                  <c:v>-148.56244301502556</c:v>
                </c:pt>
                <c:pt idx="4251">
                  <c:v>-149.64631842806511</c:v>
                </c:pt>
                <c:pt idx="4252">
                  <c:v>-162.36938228721789</c:v>
                </c:pt>
                <c:pt idx="4253">
                  <c:v>-213.4543923719749</c:v>
                </c:pt>
                <c:pt idx="4254">
                  <c:v>-215.460264168029</c:v>
                </c:pt>
                <c:pt idx="4255">
                  <c:v>-157.98086090034789</c:v>
                </c:pt>
                <c:pt idx="4256">
                  <c:v>-141.66912768129177</c:v>
                </c:pt>
                <c:pt idx="4257">
                  <c:v>-135.06694326968454</c:v>
                </c:pt>
                <c:pt idx="4258">
                  <c:v>-135.80166827747135</c:v>
                </c:pt>
                <c:pt idx="4259">
                  <c:v>-384.66061585562886</c:v>
                </c:pt>
                <c:pt idx="4260">
                  <c:v>-135.95321901933306</c:v>
                </c:pt>
                <c:pt idx="4261">
                  <c:v>-135.3700465244157</c:v>
                </c:pt>
                <c:pt idx="4262">
                  <c:v>-142.12378699104983</c:v>
                </c:pt>
                <c:pt idx="4263">
                  <c:v>-158.58708157868648</c:v>
                </c:pt>
                <c:pt idx="4264">
                  <c:v>-216.21805330027397</c:v>
                </c:pt>
                <c:pt idx="4265">
                  <c:v>-214.36375881574617</c:v>
                </c:pt>
                <c:pt idx="4266">
                  <c:v>-163.43033667300335</c:v>
                </c:pt>
                <c:pt idx="4267">
                  <c:v>-150.85887316003624</c:v>
                </c:pt>
                <c:pt idx="4268">
                  <c:v>-149.92661227192289</c:v>
                </c:pt>
                <c:pt idx="4269">
                  <c:v>-291.20629046211786</c:v>
                </c:pt>
                <c:pt idx="4270">
                  <c:v>-153.84620437294424</c:v>
                </c:pt>
                <c:pt idx="4271">
                  <c:v>-303.08923532312724</c:v>
                </c:pt>
                <c:pt idx="4272">
                  <c:v>-153.885145584111</c:v>
                </c:pt>
                <c:pt idx="4273">
                  <c:v>-159.85707177047192</c:v>
                </c:pt>
                <c:pt idx="4274">
                  <c:v>-186.86847711469233</c:v>
                </c:pt>
                <c:pt idx="4275">
                  <c:v>-163.74519582525321</c:v>
                </c:pt>
                <c:pt idx="4276">
                  <c:v>-163.86465430668807</c:v>
                </c:pt>
                <c:pt idx="4277">
                  <c:v>-183.08897109786653</c:v>
                </c:pt>
                <c:pt idx="4278">
                  <c:v>-161.601699933921</c:v>
                </c:pt>
                <c:pt idx="4279">
                  <c:v>-292.00348040442879</c:v>
                </c:pt>
                <c:pt idx="4280">
                  <c:v>-142.8594280571489</c:v>
                </c:pt>
                <c:pt idx="4281">
                  <c:v>-136.99136630391052</c:v>
                </c:pt>
                <c:pt idx="4282">
                  <c:v>-139.97810163378057</c:v>
                </c:pt>
                <c:pt idx="4283">
                  <c:v>-283.15695026265689</c:v>
                </c:pt>
                <c:pt idx="4284">
                  <c:v>-286.84360878480027</c:v>
                </c:pt>
                <c:pt idx="4285">
                  <c:v>-140.61951129644578</c:v>
                </c:pt>
                <c:pt idx="4286">
                  <c:v>-140.36600831956258</c:v>
                </c:pt>
                <c:pt idx="4287">
                  <c:v>-149.46214115284923</c:v>
                </c:pt>
                <c:pt idx="4288">
                  <c:v>-139.9058941065199</c:v>
                </c:pt>
                <c:pt idx="4289">
                  <c:v>-384.81472208623438</c:v>
                </c:pt>
                <c:pt idx="4290">
                  <c:v>-140.07364108625461</c:v>
                </c:pt>
                <c:pt idx="4291">
                  <c:v>-149.79763736250393</c:v>
                </c:pt>
                <c:pt idx="4292">
                  <c:v>-140.86925825972347</c:v>
                </c:pt>
                <c:pt idx="4293">
                  <c:v>-141.29052171842042</c:v>
                </c:pt>
                <c:pt idx="4294">
                  <c:v>-287.6824239087461</c:v>
                </c:pt>
                <c:pt idx="4295">
                  <c:v>-284.16348764291155</c:v>
                </c:pt>
                <c:pt idx="4296">
                  <c:v>-141.1524565258994</c:v>
                </c:pt>
                <c:pt idx="4297">
                  <c:v>-138.3335312043211</c:v>
                </c:pt>
                <c:pt idx="4298">
                  <c:v>-144.36942098283239</c:v>
                </c:pt>
                <c:pt idx="4299">
                  <c:v>-293.68128612493365</c:v>
                </c:pt>
                <c:pt idx="4300">
                  <c:v>-163.44741199000256</c:v>
                </c:pt>
                <c:pt idx="4301">
                  <c:v>-185.10257877785375</c:v>
                </c:pt>
                <c:pt idx="4302">
                  <c:v>-166.04618466549385</c:v>
                </c:pt>
                <c:pt idx="4303">
                  <c:v>-166.09467818233369</c:v>
                </c:pt>
                <c:pt idx="4304">
                  <c:v>-189.38594305647555</c:v>
                </c:pt>
                <c:pt idx="4305">
                  <c:v>-162.54255515291052</c:v>
                </c:pt>
                <c:pt idx="4306">
                  <c:v>-156.73868253548977</c:v>
                </c:pt>
                <c:pt idx="4307">
                  <c:v>-306.11096136030017</c:v>
                </c:pt>
                <c:pt idx="4308">
                  <c:v>-157.03596595129503</c:v>
                </c:pt>
                <c:pt idx="4309">
                  <c:v>-294.56425989338436</c:v>
                </c:pt>
                <c:pt idx="4310">
                  <c:v>-153.45277033581061</c:v>
                </c:pt>
                <c:pt idx="4311">
                  <c:v>-154.5532996293075</c:v>
                </c:pt>
                <c:pt idx="4312">
                  <c:v>-167.29308137866246</c:v>
                </c:pt>
                <c:pt idx="4313">
                  <c:v>-218.39487388587764</c:v>
                </c:pt>
                <c:pt idx="4314">
                  <c:v>-220.41759316430731</c:v>
                </c:pt>
                <c:pt idx="4315">
                  <c:v>-162.95510297180687</c:v>
                </c:pt>
                <c:pt idx="4316">
                  <c:v>-146.66034895904272</c:v>
                </c:pt>
                <c:pt idx="4317">
                  <c:v>-140.07521042842421</c:v>
                </c:pt>
                <c:pt idx="4318">
                  <c:v>-140.82704854099131</c:v>
                </c:pt>
                <c:pt idx="4319">
                  <c:v>-407.766538293613</c:v>
                </c:pt>
                <c:pt idx="4320">
                  <c:v>-141.01302938784602</c:v>
                </c:pt>
                <c:pt idx="4321">
                  <c:v>-140.4471750192489</c:v>
                </c:pt>
                <c:pt idx="4322">
                  <c:v>-147.21830308836547</c:v>
                </c:pt>
                <c:pt idx="4323">
                  <c:v>-163.69905533210667</c:v>
                </c:pt>
                <c:pt idx="4324">
                  <c:v>-221.34755534681088</c:v>
                </c:pt>
                <c:pt idx="4325">
                  <c:v>-219.5108603817236</c:v>
                </c:pt>
                <c:pt idx="4326">
                  <c:v>-168.59510958021298</c:v>
                </c:pt>
                <c:pt idx="4327">
                  <c:v>-156.04138983180931</c:v>
                </c:pt>
                <c:pt idx="4328">
                  <c:v>-155.12694573936469</c:v>
                </c:pt>
                <c:pt idx="4329">
                  <c:v>-296.42453805092572</c:v>
                </c:pt>
                <c:pt idx="4330">
                  <c:v>-159.0823929878224</c:v>
                </c:pt>
                <c:pt idx="4331">
                  <c:v>-308.34358841900843</c:v>
                </c:pt>
                <c:pt idx="4332">
                  <c:v>-159.15748892362569</c:v>
                </c:pt>
                <c:pt idx="4333">
                  <c:v>-165.14760640178153</c:v>
                </c:pt>
                <c:pt idx="4334">
                  <c:v>-192.17727985112379</c:v>
                </c:pt>
                <c:pt idx="4335">
                  <c:v>-169.07234413390088</c:v>
                </c:pt>
                <c:pt idx="4336">
                  <c:v>-169.21022631535945</c:v>
                </c:pt>
                <c:pt idx="4337">
                  <c:v>-188.45304560210084</c:v>
                </c:pt>
                <c:pt idx="4338">
                  <c:v>-166.98435640412418</c:v>
                </c:pt>
                <c:pt idx="4339">
                  <c:v>-297.4048268159948</c:v>
                </c:pt>
                <c:pt idx="4340">
                  <c:v>-148.27948960618261</c:v>
                </c:pt>
                <c:pt idx="4341">
                  <c:v>-142.43025235203018</c:v>
                </c:pt>
                <c:pt idx="4342">
                  <c:v>-145.43589442407492</c:v>
                </c:pt>
                <c:pt idx="4343">
                  <c:v>-288.63375110143966</c:v>
                </c:pt>
                <c:pt idx="4344">
                  <c:v>-292.33943707136507</c:v>
                </c:pt>
                <c:pt idx="4345">
                  <c:v>-146.13452493044943</c:v>
                </c:pt>
                <c:pt idx="4346">
                  <c:v>-145.90026486588704</c:v>
                </c:pt>
                <c:pt idx="4347">
                  <c:v>-155.01572649300985</c:v>
                </c:pt>
                <c:pt idx="4348">
                  <c:v>-145.47889487378552</c:v>
                </c:pt>
                <c:pt idx="4349">
                  <c:v>-406.17849891564452</c:v>
                </c:pt>
                <c:pt idx="4350">
                  <c:v>-145.68573565634145</c:v>
                </c:pt>
                <c:pt idx="4351">
                  <c:v>-155.42941185383987</c:v>
                </c:pt>
                <c:pt idx="4352">
                  <c:v>-146.52080239687348</c:v>
                </c:pt>
                <c:pt idx="4353">
                  <c:v>-146.96192602045608</c:v>
                </c:pt>
                <c:pt idx="4354">
                  <c:v>-293.37373452928597</c:v>
                </c:pt>
                <c:pt idx="4355">
                  <c:v>-289.87491696054212</c:v>
                </c:pt>
                <c:pt idx="4356">
                  <c:v>-146.88399251607038</c:v>
                </c:pt>
                <c:pt idx="4357">
                  <c:v>-144.08529756044294</c:v>
                </c:pt>
                <c:pt idx="4358">
                  <c:v>-150.14151233254677</c:v>
                </c:pt>
                <c:pt idx="4359">
                  <c:v>-299.47384372730255</c:v>
                </c:pt>
                <c:pt idx="4360">
                  <c:v>-169.26044061910662</c:v>
                </c:pt>
                <c:pt idx="4361">
                  <c:v>-190.93622142181115</c:v>
                </c:pt>
                <c:pt idx="4362">
                  <c:v>-171.90053941034398</c:v>
                </c:pt>
                <c:pt idx="4363">
                  <c:v>-171.96984400371008</c:v>
                </c:pt>
                <c:pt idx="4364">
                  <c:v>-195.28201982991868</c:v>
                </c:pt>
                <c:pt idx="4365">
                  <c:v>-168.45964366429544</c:v>
                </c:pt>
                <c:pt idx="4366">
                  <c:v>-162.67688449163103</c:v>
                </c:pt>
                <c:pt idx="4367">
                  <c:v>-312.07045609442719</c:v>
                </c:pt>
                <c:pt idx="4368">
                  <c:v>-163.01670365516429</c:v>
                </c:pt>
                <c:pt idx="4369">
                  <c:v>-300.56639835880964</c:v>
                </c:pt>
                <c:pt idx="4370">
                  <c:v>-159.47646193813023</c:v>
                </c:pt>
                <c:pt idx="4371">
                  <c:v>-160.59862740699273</c:v>
                </c:pt>
                <c:pt idx="4372">
                  <c:v>-173.36015279592596</c:v>
                </c:pt>
                <c:pt idx="4373">
                  <c:v>-224.48379740667573</c:v>
                </c:pt>
                <c:pt idx="4374">
                  <c:v>-226.52847826430792</c:v>
                </c:pt>
                <c:pt idx="4375">
                  <c:v>-169.08806015046343</c:v>
                </c:pt>
                <c:pt idx="4376">
                  <c:v>-152.81548975201812</c:v>
                </c:pt>
                <c:pt idx="4377">
                  <c:v>-146.25264742003395</c:v>
                </c:pt>
                <c:pt idx="4378">
                  <c:v>-147.02689537689824</c:v>
                </c:pt>
                <c:pt idx="4379">
                  <c:v>-400.92295106868613</c:v>
                </c:pt>
                <c:pt idx="4380">
                  <c:v>-147.25804115943245</c:v>
                </c:pt>
                <c:pt idx="4381">
                  <c:v>-146.71494407022277</c:v>
                </c:pt>
                <c:pt idx="4382">
                  <c:v>-153.50894744078869</c:v>
                </c:pt>
                <c:pt idx="4383">
                  <c:v>-170.01269413590234</c:v>
                </c:pt>
                <c:pt idx="4384">
                  <c:v>-227.68430889372507</c:v>
                </c:pt>
                <c:pt idx="4385">
                  <c:v>-225.87085011946297</c:v>
                </c:pt>
                <c:pt idx="4386">
                  <c:v>-174.97845812676911</c:v>
                </c:pt>
                <c:pt idx="4387">
                  <c:v>-162.44822099013953</c:v>
                </c:pt>
                <c:pt idx="4388">
                  <c:v>-161.55738451218673</c:v>
                </c:pt>
                <c:pt idx="4389">
                  <c:v>-302.87873433310506</c:v>
                </c:pt>
                <c:pt idx="4390">
                  <c:v>-165.56042687244567</c:v>
                </c:pt>
                <c:pt idx="4391">
                  <c:v>-314.84553598086882</c:v>
                </c:pt>
                <c:pt idx="4392">
                  <c:v>-165.683632709497</c:v>
                </c:pt>
                <c:pt idx="4393">
                  <c:v>-171.69800134824467</c:v>
                </c:pt>
                <c:pt idx="4394">
                  <c:v>-198.75205848457145</c:v>
                </c:pt>
                <c:pt idx="4395">
                  <c:v>-175.67164029122554</c:v>
                </c:pt>
                <c:pt idx="4396">
                  <c:v>-175.83417516080414</c:v>
                </c:pt>
                <c:pt idx="4397">
                  <c:v>-195.10178364438531</c:v>
                </c:pt>
                <c:pt idx="4398">
                  <c:v>-173.65802151386816</c:v>
                </c:pt>
                <c:pt idx="4399">
                  <c:v>-304.10351253484782</c:v>
                </c:pt>
                <c:pt idx="4400">
                  <c:v>-155.00342799908123</c:v>
                </c:pt>
                <c:pt idx="4401">
                  <c:v>-149.17953977410545</c:v>
                </c:pt>
                <c:pt idx="4402">
                  <c:v>-152.2106743735086</c:v>
                </c:pt>
                <c:pt idx="4403">
                  <c:v>-295.43413855006781</c:v>
                </c:pt>
                <c:pt idx="4404">
                  <c:v>-299.16561079433461</c:v>
                </c:pt>
                <c:pt idx="4405">
                  <c:v>-152.98665808138628</c:v>
                </c:pt>
                <c:pt idx="4406">
                  <c:v>-152.77847926466444</c:v>
                </c:pt>
                <c:pt idx="4407">
                  <c:v>-161.92017310024477</c:v>
                </c:pt>
                <c:pt idx="4408">
                  <c:v>-152.40972620293053</c:v>
                </c:pt>
                <c:pt idx="4409">
                  <c:v>-400.78640973471477</c:v>
                </c:pt>
                <c:pt idx="4410">
                  <c:v>-152.66980028566618</c:v>
                </c:pt>
                <c:pt idx="4411">
                  <c:v>-162.440328273001</c:v>
                </c:pt>
                <c:pt idx="4412">
                  <c:v>-153.55872954318232</c:v>
                </c:pt>
                <c:pt idx="4413">
                  <c:v>-154.02702449216673</c:v>
                </c:pt>
                <c:pt idx="4414">
                  <c:v>-300.46619420300379</c:v>
                </c:pt>
                <c:pt idx="4415">
                  <c:v>-296.99482836660002</c:v>
                </c:pt>
                <c:pt idx="4416">
                  <c:v>-154.03158550716824</c:v>
                </c:pt>
                <c:pt idx="4417">
                  <c:v>-151.2607213410212</c:v>
                </c:pt>
                <c:pt idx="4418">
                  <c:v>-157.34493615525292</c:v>
                </c:pt>
                <c:pt idx="4419">
                  <c:v>-306.70541048550433</c:v>
                </c:pt>
                <c:pt idx="4420">
                  <c:v>-176.52037952394511</c:v>
                </c:pt>
                <c:pt idx="4421">
                  <c:v>-198.22467905024632</c:v>
                </c:pt>
                <c:pt idx="4422">
                  <c:v>-179.21769238311765</c:v>
                </c:pt>
                <c:pt idx="4423">
                  <c:v>-179.31587084904146</c:v>
                </c:pt>
                <c:pt idx="4424">
                  <c:v>-202.6571010106199</c:v>
                </c:pt>
                <c:pt idx="4425">
                  <c:v>-175.86396160538646</c:v>
                </c:pt>
                <c:pt idx="4426">
                  <c:v>-170.11062360844215</c:v>
                </c:pt>
                <c:pt idx="4427">
                  <c:v>-319.53387921736413</c:v>
                </c:pt>
                <c:pt idx="4428">
                  <c:v>-170.50984647431804</c:v>
                </c:pt>
                <c:pt idx="4429">
                  <c:v>-308.08950416197342</c:v>
                </c:pt>
                <c:pt idx="4430">
                  <c:v>-167.0297707302671</c:v>
                </c:pt>
                <c:pt idx="4431">
                  <c:v>-168.18231032648012</c:v>
                </c:pt>
                <c:pt idx="4432">
                  <c:v>-180.97440681967737</c:v>
                </c:pt>
                <c:pt idx="4433">
                  <c:v>-232.12882171361645</c:v>
                </c:pt>
                <c:pt idx="4434">
                  <c:v>-234.20447426789269</c:v>
                </c:pt>
                <c:pt idx="4435">
                  <c:v>-176.79523153190576</c:v>
                </c:pt>
                <c:pt idx="4436">
                  <c:v>-160.55404249382335</c:v>
                </c:pt>
                <c:pt idx="4437">
                  <c:v>-154.0227898405652</c:v>
                </c:pt>
                <c:pt idx="4438">
                  <c:v>-154.82883816535906</c:v>
                </c:pt>
                <c:pt idx="4439">
                  <c:v>-408.75754791252962</c:v>
                </c:pt>
                <c:pt idx="4440">
                  <c:v>-155.12422641393317</c:v>
                </c:pt>
                <c:pt idx="4441">
                  <c:v>-154.61357634576558</c:v>
                </c:pt>
                <c:pt idx="4442">
                  <c:v>-161.44024727385596</c:v>
                </c:pt>
                <c:pt idx="4443">
                  <c:v>-177.97688461931011</c:v>
                </c:pt>
                <c:pt idx="4444">
                  <c:v>-235.6816157158876</c:v>
                </c:pt>
                <c:pt idx="4445">
                  <c:v>-233.9015016043102</c:v>
                </c:pt>
                <c:pt idx="4446">
                  <c:v>-183.0426852747849</c:v>
                </c:pt>
                <c:pt idx="4447">
                  <c:v>-170.5462575197873</c:v>
                </c:pt>
                <c:pt idx="4448">
                  <c:v>-169.68946690241529</c:v>
                </c:pt>
                <c:pt idx="4449">
                  <c:v>-311.04506330571547</c:v>
                </c:pt>
                <c:pt idx="4450">
                  <c:v>-173.76132167972992</c:v>
                </c:pt>
                <c:pt idx="4451">
                  <c:v>-323.08112608356902</c:v>
                </c:pt>
                <c:pt idx="4452">
                  <c:v>-173.95432007336336</c:v>
                </c:pt>
                <c:pt idx="4453">
                  <c:v>-180.00395991925998</c:v>
                </c:pt>
                <c:pt idx="4454">
                  <c:v>-207.09354224388011</c:v>
                </c:pt>
                <c:pt idx="4455">
                  <c:v>-184.04890630207188</c:v>
                </c:pt>
                <c:pt idx="4456">
                  <c:v>-184.24748361825522</c:v>
                </c:pt>
                <c:pt idx="4457">
                  <c:v>-203.55139792609779</c:v>
                </c:pt>
                <c:pt idx="4458">
                  <c:v>-182.14420823183875</c:v>
                </c:pt>
                <c:pt idx="4459">
                  <c:v>-312.62656975123787</c:v>
                </c:pt>
                <c:pt idx="4460">
                  <c:v>-163.56357262836255</c:v>
                </c:pt>
                <c:pt idx="4461">
                  <c:v>-157.77707661579316</c:v>
                </c:pt>
                <c:pt idx="4462">
                  <c:v>-160.8458835165865</c:v>
                </c:pt>
                <c:pt idx="4463">
                  <c:v>-304.10732186268905</c:v>
                </c:pt>
                <c:pt idx="4464">
                  <c:v>-307.87706413520112</c:v>
                </c:pt>
                <c:pt idx="4465">
                  <c:v>-161.73660005476958</c:v>
                </c:pt>
                <c:pt idx="4466">
                  <c:v>-161.56724958555415</c:v>
                </c:pt>
                <c:pt idx="4467">
                  <c:v>-170.74807000510498</c:v>
                </c:pt>
                <c:pt idx="4468">
                  <c:v>-161.27705174367139</c:v>
                </c:pt>
                <c:pt idx="4469">
                  <c:v>-404.78955146329696</c:v>
                </c:pt>
                <c:pt idx="4470">
                  <c:v>-161.61690484272199</c:v>
                </c:pt>
                <c:pt idx="4471">
                  <c:v>-171.42779117258721</c:v>
                </c:pt>
                <c:pt idx="4472">
                  <c:v>-162.58686876437002</c:v>
                </c:pt>
                <c:pt idx="4473">
                  <c:v>-163.09616216942686</c:v>
                </c:pt>
                <c:pt idx="4474">
                  <c:v>-309.57668425230878</c:v>
                </c:pt>
                <c:pt idx="4475">
                  <c:v>-306.1469280256631</c:v>
                </c:pt>
                <c:pt idx="4476">
                  <c:v>-163.22569401096615</c:v>
                </c:pt>
                <c:pt idx="4477">
                  <c:v>-160.49715986743647</c:v>
                </c:pt>
                <c:pt idx="4478">
                  <c:v>-166.62404873617095</c:v>
                </c:pt>
                <c:pt idx="4479">
                  <c:v>-316.02759147674595</c:v>
                </c:pt>
                <c:pt idx="4480">
                  <c:v>-185.88589085379525</c:v>
                </c:pt>
                <c:pt idx="4481">
                  <c:v>-207.63392455550286</c:v>
                </c:pt>
                <c:pt idx="4482">
                  <c:v>-188.6710350614249</c:v>
                </c:pt>
                <c:pt idx="4483">
                  <c:v>-188.81367865603784</c:v>
                </c:pt>
                <c:pt idx="4484">
                  <c:v>-212.19974695054844</c:v>
                </c:pt>
                <c:pt idx="4485">
                  <c:v>-185.45182382381796</c:v>
                </c:pt>
                <c:pt idx="4486">
                  <c:v>-179.74408548714723</c:v>
                </c:pt>
                <c:pt idx="4487">
                  <c:v>-329.21320420196207</c:v>
                </c:pt>
                <c:pt idx="4488">
                  <c:v>-180.23567925129737</c:v>
                </c:pt>
                <c:pt idx="4489">
                  <c:v>-317.86215769593781</c:v>
                </c:pt>
                <c:pt idx="4490">
                  <c:v>-176.84957323764581</c:v>
                </c:pt>
                <c:pt idx="4491">
                  <c:v>-178.04971142477669</c:v>
                </c:pt>
                <c:pt idx="4492">
                  <c:v>-190.88982342855724</c:v>
                </c:pt>
                <c:pt idx="4493">
                  <c:v>-242.09267671871368</c:v>
                </c:pt>
                <c:pt idx="4494">
                  <c:v>-244.21719663523479</c:v>
                </c:pt>
                <c:pt idx="4495">
                  <c:v>-186.85725642518372</c:v>
                </c:pt>
                <c:pt idx="4496">
                  <c:v>-170.66581139452694</c:v>
                </c:pt>
                <c:pt idx="4497">
                  <c:v>-164.18475067097799</c:v>
                </c:pt>
                <c:pt idx="4498">
                  <c:v>-165.04144541469148</c:v>
                </c:pt>
                <c:pt idx="4499">
                  <c:v>-432.08369815451022</c:v>
                </c:pt>
                <c:pt idx="4500">
                  <c:v>-165.4395168857238</c:v>
                </c:pt>
                <c:pt idx="4501">
                  <c:v>-164.98091741397386</c:v>
                </c:pt>
                <c:pt idx="4502">
                  <c:v>-171.86012102020254</c:v>
                </c:pt>
                <c:pt idx="4503">
                  <c:v>-188.44978037169591</c:v>
                </c:pt>
                <c:pt idx="4504">
                  <c:v>-246.20803019469059</c:v>
                </c:pt>
                <c:pt idx="4505">
                  <c:v>-244.48193907252968</c:v>
                </c:pt>
                <c:pt idx="4506">
                  <c:v>-193.67765769185777</c:v>
                </c:pt>
                <c:pt idx="4507">
                  <c:v>-181.23628469953786</c:v>
                </c:pt>
                <c:pt idx="4508">
                  <c:v>-180.43507667504474</c:v>
                </c:pt>
                <c:pt idx="4509">
                  <c:v>-321.84681512180424</c:v>
                </c:pt>
                <c:pt idx="4510">
                  <c:v>-184.61971302982738</c:v>
                </c:pt>
                <c:pt idx="4511">
                  <c:v>-333.99685882904754</c:v>
                </c:pt>
                <c:pt idx="4512">
                  <c:v>-184.92770475824202</c:v>
                </c:pt>
                <c:pt idx="4513">
                  <c:v>-191.0356925679113</c:v>
                </c:pt>
                <c:pt idx="4514">
                  <c:v>-218.18420243363244</c:v>
                </c:pt>
                <c:pt idx="4515">
                  <c:v>-195.19908288706358</c:v>
                </c:pt>
                <c:pt idx="4516">
                  <c:v>-195.45777492937231</c:v>
                </c:pt>
                <c:pt idx="4517">
                  <c:v>-214.82241197635545</c:v>
                </c:pt>
                <c:pt idx="4518">
                  <c:v>-193.4765629274288</c:v>
                </c:pt>
                <c:pt idx="4519">
                  <c:v>-324.02092114847233</c:v>
                </c:pt>
                <c:pt idx="4520">
                  <c:v>-175.02050299617306</c:v>
                </c:pt>
                <c:pt idx="4521">
                  <c:v>-169.29726290545165</c:v>
                </c:pt>
                <c:pt idx="4522">
                  <c:v>-172.42998543687108</c:v>
                </c:pt>
                <c:pt idx="4523">
                  <c:v>-315.75598025612658</c:v>
                </c:pt>
                <c:pt idx="4524">
                  <c:v>-319.59099319288737</c:v>
                </c:pt>
                <c:pt idx="4525">
                  <c:v>-173.51651877066945</c:v>
                </c:pt>
                <c:pt idx="4526">
                  <c:v>-173.41383569262524</c:v>
                </c:pt>
                <c:pt idx="4527">
                  <c:v>-182.66204097504794</c:v>
                </c:pt>
                <c:pt idx="4528">
                  <c:v>-173.25913740749652</c:v>
                </c:pt>
                <c:pt idx="4529">
                  <c:v>-427.47170789820842</c:v>
                </c:pt>
                <c:pt idx="4530">
                  <c:v>-173.73746026967768</c:v>
                </c:pt>
                <c:pt idx="4531">
                  <c:v>-183.6187278584197</c:v>
                </c:pt>
                <c:pt idx="4532">
                  <c:v>-174.84896893714532</c:v>
                </c:pt>
                <c:pt idx="4533">
                  <c:v>-175.43022194125774</c:v>
                </c:pt>
                <c:pt idx="4534">
                  <c:v>-321.98346875535435</c:v>
                </c:pt>
                <c:pt idx="4535">
                  <c:v>-318.62738254672877</c:v>
                </c:pt>
                <c:pt idx="4536">
                  <c:v>-175.78055314806119</c:v>
                </c:pt>
                <c:pt idx="4537">
                  <c:v>-173.12730870535091</c:v>
                </c:pt>
                <c:pt idx="4538">
                  <c:v>-179.33035800974716</c:v>
                </c:pt>
                <c:pt idx="4539">
                  <c:v>-328.81092013947443</c:v>
                </c:pt>
                <c:pt idx="4540">
                  <c:v>-198.74719776914264</c:v>
                </c:pt>
                <c:pt idx="4541">
                  <c:v>-220.57410197198556</c:v>
                </c:pt>
                <c:pt idx="4542">
                  <c:v>-201.69102032974939</c:v>
                </c:pt>
                <c:pt idx="4543">
                  <c:v>-201.91442684544006</c:v>
                </c:pt>
                <c:pt idx="4544">
                  <c:v>-225.38223130224713</c:v>
                </c:pt>
                <c:pt idx="4545">
                  <c:v>-198.71703621917987</c:v>
                </c:pt>
                <c:pt idx="4546">
                  <c:v>-193.0930369312203</c:v>
                </c:pt>
                <c:pt idx="4547">
                  <c:v>-342.64700182133583</c:v>
                </c:pt>
                <c:pt idx="4548">
                  <c:v>-193.7552208167117</c:v>
                </c:pt>
                <c:pt idx="4549">
                  <c:v>-331.4685674653345</c:v>
                </c:pt>
                <c:pt idx="4550">
                  <c:v>-190.54399123601098</c:v>
                </c:pt>
                <c:pt idx="4551">
                  <c:v>-191.83322842958199</c:v>
                </c:pt>
                <c:pt idx="4552">
                  <c:v>-204.76357628127425</c:v>
                </c:pt>
                <c:pt idx="4553">
                  <c:v>-256.05782525413701</c:v>
                </c:pt>
                <c:pt idx="4554">
                  <c:v>-258.27492431246992</c:v>
                </c:pt>
                <c:pt idx="4555">
                  <c:v>-201.00877098075773</c:v>
                </c:pt>
                <c:pt idx="4556">
                  <c:v>-184.91234551835308</c:v>
                </c:pt>
                <c:pt idx="4557">
                  <c:v>-178.52756270645258</c:v>
                </c:pt>
                <c:pt idx="4558">
                  <c:v>-179.48182008372638</c:v>
                </c:pt>
                <c:pt idx="4559">
                  <c:v>-430.36593659577807</c:v>
                </c:pt>
                <c:pt idx="4560">
                  <c:v>-180.07898028483788</c:v>
                </c:pt>
                <c:pt idx="4561">
                  <c:v>-179.72196353285716</c:v>
                </c:pt>
                <c:pt idx="4562">
                  <c:v>-186.70414788548428</c:v>
                </c:pt>
                <c:pt idx="4563">
                  <c:v>-203.39821642955928</c:v>
                </c:pt>
                <c:pt idx="4564">
                  <c:v>-261.26233521120577</c:v>
                </c:pt>
                <c:pt idx="4565">
                  <c:v>-259.64360506799426</c:v>
                </c:pt>
                <c:pt idx="4566">
                  <c:v>-208.94820991054746</c:v>
                </c:pt>
                <c:pt idx="4567">
                  <c:v>-196.61728261697661</c:v>
                </c:pt>
                <c:pt idx="4568">
                  <c:v>-195.9281150440566</c:v>
                </c:pt>
                <c:pt idx="4569">
                  <c:v>-337.45348638955522</c:v>
                </c:pt>
                <c:pt idx="4570">
                  <c:v>-200.34176314713508</c:v>
                </c:pt>
                <c:pt idx="4571">
                  <c:v>-349.83587956193389</c:v>
                </c:pt>
                <c:pt idx="4572">
                  <c:v>-200.88559696382072</c:v>
                </c:pt>
                <c:pt idx="4573">
                  <c:v>-207.11416773341156</c:v>
                </c:pt>
                <c:pt idx="4574">
                  <c:v>-234.38509137382846</c:v>
                </c:pt>
                <c:pt idx="4575">
                  <c:v>-211.52426027775462</c:v>
                </c:pt>
                <c:pt idx="4576">
                  <c:v>-211.90916074161507</c:v>
                </c:pt>
                <c:pt idx="4577">
                  <c:v>-231.4019729707299</c:v>
                </c:pt>
                <c:pt idx="4578">
                  <c:v>-210.18631421142427</c:v>
                </c:pt>
                <c:pt idx="4579">
                  <c:v>-340.86288194126087</c:v>
                </c:pt>
                <c:pt idx="4580">
                  <c:v>-191.99688175818147</c:v>
                </c:pt>
                <c:pt idx="4581">
                  <c:v>-186.41018395162945</c:v>
                </c:pt>
                <c:pt idx="4582">
                  <c:v>-189.68167421725803</c:v>
                </c:pt>
                <c:pt idx="4583">
                  <c:v>-333.14873767725942</c:v>
                </c:pt>
                <c:pt idx="4584">
                  <c:v>-337.12709683567766</c:v>
                </c:pt>
                <c:pt idx="4585">
                  <c:v>-191.19844563089964</c:v>
                </c:pt>
                <c:pt idx="4586">
                  <c:v>-191.24402469449905</c:v>
                </c:pt>
                <c:pt idx="4587">
                  <c:v>-200.64302463843066</c:v>
                </c:pt>
                <c:pt idx="4588">
                  <c:v>-191.39351647699752</c:v>
                </c:pt>
                <c:pt idx="4589">
                  <c:v>-437.91860004654558</c:v>
                </c:pt>
                <c:pt idx="4590">
                  <c:v>-192.18671800617969</c:v>
                </c:pt>
                <c:pt idx="4591">
                  <c:v>-202.22961839310898</c:v>
                </c:pt>
                <c:pt idx="4592">
                  <c:v>-193.62439235009367</c:v>
                </c:pt>
                <c:pt idx="4593">
                  <c:v>-194.37316040849848</c:v>
                </c:pt>
                <c:pt idx="4594">
                  <c:v>-341.09701731222071</c:v>
                </c:pt>
                <c:pt idx="4595">
                  <c:v>-337.91462381388016</c:v>
                </c:pt>
                <c:pt idx="4596">
                  <c:v>-195.24479967110733</c:v>
                </c:pt>
                <c:pt idx="4597">
                  <c:v>-192.77188628255115</c:v>
                </c:pt>
                <c:pt idx="4598">
                  <c:v>-199.15871055648836</c:v>
                </c:pt>
                <c:pt idx="4599">
                  <c:v>-348.8265674755778</c:v>
                </c:pt>
                <c:pt idx="4600">
                  <c:v>-218.95385178919958</c:v>
                </c:pt>
                <c:pt idx="4601">
                  <c:v>-240.97550341560816</c:v>
                </c:pt>
                <c:pt idx="4602">
                  <c:v>-222.29105543061891</c:v>
                </c:pt>
                <c:pt idx="4603">
                  <c:v>-222.71710442812051</c:v>
                </c:pt>
                <c:pt idx="4604">
                  <c:v>-246.39168812375351</c:v>
                </c:pt>
                <c:pt idx="4605">
                  <c:v>-219.93754261155655</c:v>
                </c:pt>
                <c:pt idx="4606">
                  <c:v>-214.5290027661128</c:v>
                </c:pt>
                <c:pt idx="4607">
                  <c:v>-364.30305977704342</c:v>
                </c:pt>
                <c:pt idx="4608">
                  <c:v>-215.6359252264233</c:v>
                </c:pt>
                <c:pt idx="4609">
                  <c:v>-353.57883967864598</c:v>
                </c:pt>
                <c:pt idx="4610">
                  <c:v>-212.88891312782386</c:v>
                </c:pt>
                <c:pt idx="4611">
                  <c:v>-214.41798655781747</c:v>
                </c:pt>
                <c:pt idx="4612">
                  <c:v>-227.59356417574514</c:v>
                </c:pt>
                <c:pt idx="4613">
                  <c:v>-279.13862893683523</c:v>
                </c:pt>
                <c:pt idx="4614">
                  <c:v>-281.6123318486807</c:v>
                </c:pt>
                <c:pt idx="4615">
                  <c:v>-224.60878264642326</c:v>
                </c:pt>
                <c:pt idx="4616">
                  <c:v>-208.78118463339069</c:v>
                </c:pt>
                <c:pt idx="4617">
                  <c:v>-202.67168718817399</c:v>
                </c:pt>
                <c:pt idx="4618">
                  <c:v>-203.90793478016374</c:v>
                </c:pt>
                <c:pt idx="4619">
                  <c:v>-463.3813308500998</c:v>
                </c:pt>
                <c:pt idx="4620">
                  <c:v>-205.09024448965701</c:v>
                </c:pt>
                <c:pt idx="4621">
                  <c:v>-205.03695053808542</c:v>
                </c:pt>
                <c:pt idx="4622">
                  <c:v>-212.33069163621514</c:v>
                </c:pt>
                <c:pt idx="4623">
                  <c:v>-229.34447371548973</c:v>
                </c:pt>
                <c:pt idx="4624">
                  <c:v>-287.53680432225195</c:v>
                </c:pt>
                <c:pt idx="4625">
                  <c:v>-286.25514586229951</c:v>
                </c:pt>
                <c:pt idx="4626">
                  <c:v>-235.9060654284753</c:v>
                </c:pt>
                <c:pt idx="4627">
                  <c:v>-223.93110239058328</c:v>
                </c:pt>
                <c:pt idx="4628">
                  <c:v>-223.60798026902705</c:v>
                </c:pt>
                <c:pt idx="4629">
                  <c:v>-365.5099609449183</c:v>
                </c:pt>
                <c:pt idx="4630">
                  <c:v>-228.78582788005434</c:v>
                </c:pt>
                <c:pt idx="4631">
                  <c:v>-378.67923270551773</c:v>
                </c:pt>
                <c:pt idx="4632">
                  <c:v>-230.14009107121481</c:v>
                </c:pt>
                <c:pt idx="4633">
                  <c:v>-236.79262517833985</c:v>
                </c:pt>
                <c:pt idx="4634">
                  <c:v>-264.50084293954251</c:v>
                </c:pt>
                <c:pt idx="4635">
                  <c:v>-242.09131578802496</c:v>
                </c:pt>
                <c:pt idx="4636">
                  <c:v>-242.94225826550118</c:v>
                </c:pt>
                <c:pt idx="4637">
                  <c:v>-262.9166327539296</c:v>
                </c:pt>
                <c:pt idx="4638">
                  <c:v>-242.19889790864909</c:v>
                </c:pt>
                <c:pt idx="4639">
                  <c:v>-373.39068572577582</c:v>
                </c:pt>
                <c:pt idx="4640">
                  <c:v>-225.05809657072257</c:v>
                </c:pt>
                <c:pt idx="4641">
                  <c:v>-220.02414251347201</c:v>
                </c:pt>
                <c:pt idx="4642">
                  <c:v>-223.8688275005789</c:v>
                </c:pt>
                <c:pt idx="4643">
                  <c:v>-367.93079904403476</c:v>
                </c:pt>
                <c:pt idx="4644">
                  <c:v>-372.52712342323656</c:v>
                </c:pt>
                <c:pt idx="4645">
                  <c:v>-227.24088859544014</c:v>
                </c:pt>
                <c:pt idx="4646">
                  <c:v>-227.95506493258247</c:v>
                </c:pt>
                <c:pt idx="4647">
                  <c:v>-238.05056344209603</c:v>
                </c:pt>
                <c:pt idx="4648">
                  <c:v>-229.52739441488444</c:v>
                </c:pt>
                <c:pt idx="4649">
                  <c:v>-472.7574459616385</c:v>
                </c:pt>
                <c:pt idx="4650">
                  <c:v>-231.87156266331016</c:v>
                </c:pt>
                <c:pt idx="4651">
                  <c:v>-242.74406434869059</c:v>
                </c:pt>
                <c:pt idx="4652">
                  <c:v>-235.00829671569133</c:v>
                </c:pt>
                <c:pt idx="4653">
                  <c:v>-236.66962442754192</c:v>
                </c:pt>
                <c:pt idx="4654">
                  <c:v>-384.35280460626484</c:v>
                </c:pt>
                <c:pt idx="4655">
                  <c:v>-382.18053365978221</c:v>
                </c:pt>
                <c:pt idx="4656">
                  <c:v>-240.57624662687005</c:v>
                </c:pt>
                <c:pt idx="4657">
                  <c:v>-239.22959646654482</c:v>
                </c:pt>
                <c:pt idx="4658">
                  <c:v>-246.80937486037973</c:v>
                </c:pt>
                <c:pt idx="4659">
                  <c:v>-397.743808742743</c:v>
                </c:pt>
                <c:pt idx="4660">
                  <c:v>-269.21911694331629</c:v>
                </c:pt>
                <c:pt idx="4661">
                  <c:v>-292.67964680351196</c:v>
                </c:pt>
                <c:pt idx="4662">
                  <c:v>-275.53576489469276</c:v>
                </c:pt>
                <c:pt idx="4663">
                  <c:v>-277.61694787016938</c:v>
                </c:pt>
                <c:pt idx="4664">
                  <c:v>-303.07663259224978</c:v>
                </c:pt>
                <c:pt idx="4665">
                  <c:v>-278.55617085110731</c:v>
                </c:pt>
                <c:pt idx="4666">
                  <c:v>-275.25268625054144</c:v>
                </c:pt>
                <c:pt idx="4667">
                  <c:v>-427.33134636422051</c:v>
                </c:pt>
                <c:pt idx="4668">
                  <c:v>-281.20447973395312</c:v>
                </c:pt>
                <c:pt idx="4669">
                  <c:v>-421.96901214085011</c:v>
                </c:pt>
                <c:pt idx="4670">
                  <c:v>-284.44271949216272</c:v>
                </c:pt>
                <c:pt idx="4671">
                  <c:v>-289.55976966260516</c:v>
                </c:pt>
                <c:pt idx="4672">
                  <c:v>-306.86296341241285</c:v>
                </c:pt>
                <c:pt idx="4673">
                  <c:v>-363.24429113840182</c:v>
                </c:pt>
                <c:pt idx="4674">
                  <c:v>-371.52503658849474</c:v>
                </c:pt>
                <c:pt idx="4675">
                  <c:v>-321.73860698575868</c:v>
                </c:pt>
                <c:pt idx="4676">
                  <c:v>-315.36194312194436</c:v>
                </c:pt>
                <c:pt idx="4677">
                  <c:v>-322.78682680521069</c:v>
                </c:pt>
                <c:pt idx="4678">
                  <c:v>-347.5435149153501</c:v>
                </c:pt>
                <c:pt idx="4679">
                  <c:v>-1640.8263289396975</c:v>
                </c:pt>
                <c:pt idx="4680">
                  <c:v>-347.57357729849366</c:v>
                </c:pt>
                <c:pt idx="4681">
                  <c:v>-322.84695157876627</c:v>
                </c:pt>
                <c:pt idx="4682">
                  <c:v>-315.45213030046057</c:v>
                </c:pt>
                <c:pt idx="4683">
                  <c:v>-321.85885659104889</c:v>
                </c:pt>
                <c:pt idx="4684">
                  <c:v>-371.67534864967621</c:v>
                </c:pt>
                <c:pt idx="4685">
                  <c:v>-363.42466569179612</c:v>
                </c:pt>
                <c:pt idx="4686">
                  <c:v>-307.07340050166755</c:v>
                </c:pt>
                <c:pt idx="4687">
                  <c:v>-289.80026933861035</c:v>
                </c:pt>
                <c:pt idx="4688">
                  <c:v>-284.71328181310685</c:v>
                </c:pt>
                <c:pt idx="4689">
                  <c:v>-422.26966305865864</c:v>
                </c:pt>
                <c:pt idx="4690">
                  <c:v>-281.53516754841013</c:v>
                </c:pt>
                <c:pt idx="4691">
                  <c:v>-427.69201346173367</c:v>
                </c:pt>
                <c:pt idx="4692">
                  <c:v>-275.64349987849306</c:v>
                </c:pt>
                <c:pt idx="4693">
                  <c:v>-278.97704752397948</c:v>
                </c:pt>
                <c:pt idx="4694">
                  <c:v>-303.52757241186475</c:v>
                </c:pt>
                <c:pt idx="4695">
                  <c:v>-278.0979509456202</c:v>
                </c:pt>
                <c:pt idx="4696">
                  <c:v>-276.04683134232363</c:v>
                </c:pt>
                <c:pt idx="4697">
                  <c:v>-293.22077674696948</c:v>
                </c:pt>
                <c:pt idx="4698">
                  <c:v>-269.79031051351348</c:v>
                </c:pt>
                <c:pt idx="4699">
                  <c:v>-398.34502296004479</c:v>
                </c:pt>
                <c:pt idx="4700">
                  <c:v>-247.44069610587593</c:v>
                </c:pt>
                <c:pt idx="4701">
                  <c:v>-239.89098177513887</c:v>
                </c:pt>
                <c:pt idx="4702">
                  <c:v>-241.26769615857745</c:v>
                </c:pt>
                <c:pt idx="4703">
                  <c:v>-382.90201930668496</c:v>
                </c:pt>
                <c:pt idx="4704">
                  <c:v>-385.10428000191916</c:v>
                </c:pt>
                <c:pt idx="4705">
                  <c:v>-237.45126766138807</c:v>
                </c:pt>
                <c:pt idx="4706">
                  <c:v>-235.82000488542096</c:v>
                </c:pt>
                <c:pt idx="4707">
                  <c:v>-243.58583765070338</c:v>
                </c:pt>
                <c:pt idx="4708">
                  <c:v>-232.74340130124784</c:v>
                </c:pt>
                <c:pt idx="4709">
                  <c:v>-481.84282017525697</c:v>
                </c:pt>
                <c:pt idx="4710">
                  <c:v>-230.45936436477388</c:v>
                </c:pt>
                <c:pt idx="4711">
                  <c:v>-239.01259938254827</c:v>
                </c:pt>
                <c:pt idx="4712">
                  <c:v>-228.9471670963826</c:v>
                </c:pt>
                <c:pt idx="4713">
                  <c:v>-228.26305722262052</c:v>
                </c:pt>
                <c:pt idx="4714">
                  <c:v>-373.57938895080139</c:v>
                </c:pt>
                <c:pt idx="4715">
                  <c:v>-369.0130813744978</c:v>
                </c:pt>
                <c:pt idx="4716">
                  <c:v>-224.98119703096239</c:v>
                </c:pt>
                <c:pt idx="4717">
                  <c:v>-221.16657954019968</c:v>
                </c:pt>
                <c:pt idx="4718">
                  <c:v>-226.2306013702273</c:v>
                </c:pt>
                <c:pt idx="4719">
                  <c:v>-374.59322805129</c:v>
                </c:pt>
                <c:pt idx="4720">
                  <c:v>-243.431539112173</c:v>
                </c:pt>
                <c:pt idx="4721">
                  <c:v>-264.17934260323335</c:v>
                </c:pt>
                <c:pt idx="4722">
                  <c:v>-244.23503706614514</c:v>
                </c:pt>
                <c:pt idx="4723">
                  <c:v>-243.41416385285211</c:v>
                </c:pt>
                <c:pt idx="4724">
                  <c:v>-265.85376058868866</c:v>
                </c:pt>
                <c:pt idx="4725">
                  <c:v>-238.17561273921046</c:v>
                </c:pt>
                <c:pt idx="4726">
                  <c:v>-231.553148878493</c:v>
                </c:pt>
                <c:pt idx="4727">
                  <c:v>-380.12244509564601</c:v>
                </c:pt>
                <c:pt idx="4728">
                  <c:v>-230.25902721336149</c:v>
                </c:pt>
                <c:pt idx="4729">
                  <c:v>-367.01320572762666</c:v>
                </c:pt>
                <c:pt idx="4730">
                  <c:v>-225.14132255453308</c:v>
                </c:pt>
                <c:pt idx="4731">
                  <c:v>-225.49451670521475</c:v>
                </c:pt>
                <c:pt idx="4732">
                  <c:v>-237.49955215062019</c:v>
                </c:pt>
                <c:pt idx="4733">
                  <c:v>-287.87870537766094</c:v>
                </c:pt>
                <c:pt idx="4734">
                  <c:v>-289.19043702381737</c:v>
                </c:pt>
                <c:pt idx="4735">
                  <c:v>-231.02818000350496</c:v>
                </c:pt>
                <c:pt idx="4736">
                  <c:v>-214.04447191822581</c:v>
                </c:pt>
                <c:pt idx="4737">
                  <c:v>-206.78080522892915</c:v>
                </c:pt>
                <c:pt idx="4738">
                  <c:v>-206.86417401147114</c:v>
                </c:pt>
                <c:pt idx="4739">
                  <c:v>-454.5549433432779</c:v>
                </c:pt>
                <c:pt idx="4740">
                  <c:v>-205.7420152594577</c:v>
                </c:pt>
                <c:pt idx="4741">
                  <c:v>-204.53584380855307</c:v>
                </c:pt>
                <c:pt idx="4742">
                  <c:v>-210.67541784615784</c:v>
                </c:pt>
                <c:pt idx="4743">
                  <c:v>-226.5330929101732</c:v>
                </c:pt>
                <c:pt idx="4744">
                  <c:v>-283.566719629273</c:v>
                </c:pt>
                <c:pt idx="4745">
                  <c:v>-281.12309470746789</c:v>
                </c:pt>
                <c:pt idx="4746">
                  <c:v>-229.60810841687388</c:v>
                </c:pt>
                <c:pt idx="4747">
                  <c:v>-216.46260975718408</c:v>
                </c:pt>
                <c:pt idx="4748">
                  <c:v>-214.96361578050755</c:v>
                </c:pt>
                <c:pt idx="4749">
                  <c:v>-355.68364784586095</c:v>
                </c:pt>
                <c:pt idx="4750">
                  <c:v>-217.77078830010706</c:v>
                </c:pt>
                <c:pt idx="4751">
                  <c:v>-366.46771804948349</c:v>
                </c:pt>
                <c:pt idx="4752">
                  <c:v>-216.72402832860726</c:v>
                </c:pt>
                <c:pt idx="4753">
                  <c:v>-222.16265021212877</c:v>
                </c:pt>
                <c:pt idx="4754">
                  <c:v>-248.64687830126246</c:v>
                </c:pt>
                <c:pt idx="4755">
                  <c:v>-225.00237772872589</c:v>
                </c:pt>
                <c:pt idx="4756">
                  <c:v>-224.60641240775689</c:v>
                </c:pt>
                <c:pt idx="4757">
                  <c:v>-243.3209446300508</c:v>
                </c:pt>
                <c:pt idx="4758">
                  <c:v>-221.32937780900937</c:v>
                </c:pt>
                <c:pt idx="4759">
                  <c:v>-351.23220930840063</c:v>
                </c:pt>
                <c:pt idx="4760">
                  <c:v>-201.59440792043415</c:v>
                </c:pt>
                <c:pt idx="4761">
                  <c:v>-195.2376701998781</c:v>
                </c:pt>
                <c:pt idx="4762">
                  <c:v>-197.74067073910172</c:v>
                </c:pt>
                <c:pt idx="4763">
                  <c:v>-340.4406025290416</c:v>
                </c:pt>
                <c:pt idx="4764">
                  <c:v>-343.65303461217758</c:v>
                </c:pt>
                <c:pt idx="4765">
                  <c:v>-196.95929658530696</c:v>
                </c:pt>
                <c:pt idx="4766">
                  <c:v>-196.24061813980634</c:v>
                </c:pt>
                <c:pt idx="4767">
                  <c:v>-204.87593442956654</c:v>
                </c:pt>
                <c:pt idx="4768">
                  <c:v>-194.86312493051656</c:v>
                </c:pt>
                <c:pt idx="4769">
                  <c:v>-438.92476408921192</c:v>
                </c:pt>
                <c:pt idx="4770">
                  <c:v>-194.13010712980522</c:v>
                </c:pt>
                <c:pt idx="4771">
                  <c:v>-203.40970814644621</c:v>
                </c:pt>
                <c:pt idx="4772">
                  <c:v>-194.04080172814685</c:v>
                </c:pt>
                <c:pt idx="4773">
                  <c:v>-194.02531686789135</c:v>
                </c:pt>
                <c:pt idx="4774">
                  <c:v>-339.98416608660409</c:v>
                </c:pt>
                <c:pt idx="4775">
                  <c:v>-336.03577941732539</c:v>
                </c:pt>
                <c:pt idx="4776">
                  <c:v>-192.59883220383142</c:v>
                </c:pt>
                <c:pt idx="4777">
                  <c:v>-189.35743892563966</c:v>
                </c:pt>
                <c:pt idx="4778">
                  <c:v>-194.97423443395485</c:v>
                </c:pt>
                <c:pt idx="4779">
                  <c:v>-343.87030258201867</c:v>
                </c:pt>
                <c:pt idx="4780">
                  <c:v>-213.22386446300098</c:v>
                </c:pt>
                <c:pt idx="4781">
                  <c:v>-234.46962311099739</c:v>
                </c:pt>
                <c:pt idx="4782">
                  <c:v>-215.00691151419949</c:v>
                </c:pt>
                <c:pt idx="4783">
                  <c:v>-214.65211243360255</c:v>
                </c:pt>
                <c:pt idx="4784">
                  <c:v>-237.54304567122972</c:v>
                </c:pt>
                <c:pt idx="4785">
                  <c:v>-210.30222493796944</c:v>
                </c:pt>
                <c:pt idx="4786">
                  <c:v>-204.1037578484885</c:v>
                </c:pt>
                <c:pt idx="4787">
                  <c:v>-353.08422888162937</c:v>
                </c:pt>
                <c:pt idx="4788">
                  <c:v>-203.6201337401728</c:v>
                </c:pt>
                <c:pt idx="4789">
                  <c:v>-340.76199954827916</c:v>
                </c:pt>
                <c:pt idx="4790">
                  <c:v>-199.26669852523617</c:v>
                </c:pt>
                <c:pt idx="4791">
                  <c:v>-199.98597375298118</c:v>
                </c:pt>
                <c:pt idx="4792">
                  <c:v>-212.34700951831044</c:v>
                </c:pt>
                <c:pt idx="4793">
                  <c:v>-263.07251397183512</c:v>
                </c:pt>
                <c:pt idx="4794">
                  <c:v>-264.72135424276064</c:v>
                </c:pt>
                <c:pt idx="4795">
                  <c:v>-206.88734642778559</c:v>
                </c:pt>
                <c:pt idx="4796">
                  <c:v>-190.22338969669644</c:v>
                </c:pt>
                <c:pt idx="4797">
                  <c:v>-183.27131801072034</c:v>
                </c:pt>
                <c:pt idx="4798">
                  <c:v>-183.65844829034867</c:v>
                </c:pt>
                <c:pt idx="4799">
                  <c:v>-456.2579345634021</c:v>
                </c:pt>
                <c:pt idx="4800">
                  <c:v>-183.12151775694724</c:v>
                </c:pt>
                <c:pt idx="4801">
                  <c:v>-182.19737653442249</c:v>
                </c:pt>
                <c:pt idx="4802">
                  <c:v>-188.61227639147003</c:v>
                </c:pt>
                <c:pt idx="4803">
                  <c:v>-204.73881979677063</c:v>
                </c:pt>
                <c:pt idx="4804">
                  <c:v>-262.03509197648498</c:v>
                </c:pt>
                <c:pt idx="4805">
                  <c:v>-259.8481126786163</c:v>
                </c:pt>
                <c:pt idx="4806">
                  <c:v>-208.58398438601989</c:v>
                </c:pt>
                <c:pt idx="4807">
                  <c:v>-195.68375814176113</c:v>
                </c:pt>
                <c:pt idx="4808">
                  <c:v>-194.42464349015273</c:v>
                </c:pt>
                <c:pt idx="4809">
                  <c:v>-335.37936908323888</c:v>
                </c:pt>
                <c:pt idx="4810">
                  <c:v>-197.69612098779535</c:v>
                </c:pt>
                <c:pt idx="4811">
                  <c:v>-346.61794398593435</c:v>
                </c:pt>
                <c:pt idx="4812">
                  <c:v>-197.09418884568552</c:v>
                </c:pt>
                <c:pt idx="4813">
                  <c:v>-202.74831545865646</c:v>
                </c:pt>
                <c:pt idx="4814">
                  <c:v>-229.44363884544549</c:v>
                </c:pt>
                <c:pt idx="4815">
                  <c:v>-206.0059636784375</c:v>
                </c:pt>
                <c:pt idx="4816">
                  <c:v>-205.81268744596821</c:v>
                </c:pt>
                <c:pt idx="4817">
                  <c:v>-224.72590037225086</c:v>
                </c:pt>
                <c:pt idx="4818">
                  <c:v>-202.92912846163844</c:v>
                </c:pt>
                <c:pt idx="4819">
                  <c:v>-333.0230147683709</c:v>
                </c:pt>
                <c:pt idx="4820">
                  <c:v>-183.57255634075318</c:v>
                </c:pt>
                <c:pt idx="4821">
                  <c:v>-177.39964239737745</c:v>
                </c:pt>
                <c:pt idx="4822">
                  <c:v>-180.08302323880156</c:v>
                </c:pt>
                <c:pt idx="4823">
                  <c:v>-322.96000998097577</c:v>
                </c:pt>
                <c:pt idx="4824">
                  <c:v>-326.34618459137408</c:v>
                </c:pt>
                <c:pt idx="4825">
                  <c:v>-179.8231075280807</c:v>
                </c:pt>
                <c:pt idx="4826">
                  <c:v>-179.27199514724396</c:v>
                </c:pt>
                <c:pt idx="4827">
                  <c:v>-188.0718957664084</c:v>
                </c:pt>
                <c:pt idx="4828">
                  <c:v>-178.22077095752704</c:v>
                </c:pt>
                <c:pt idx="4829">
                  <c:v>-436.42408868541725</c:v>
                </c:pt>
                <c:pt idx="4830">
                  <c:v>-177.80273693060866</c:v>
                </c:pt>
                <c:pt idx="4831">
                  <c:v>-187.2357865683463</c:v>
                </c:pt>
                <c:pt idx="4832">
                  <c:v>-178.01772846764365</c:v>
                </c:pt>
                <c:pt idx="4833">
                  <c:v>-178.15055984636362</c:v>
                </c:pt>
                <c:pt idx="4834">
                  <c:v>-324.2552138600991</c:v>
                </c:pt>
                <c:pt idx="4835">
                  <c:v>-320.45034952956934</c:v>
                </c:pt>
                <c:pt idx="4836">
                  <c:v>-177.15447820228172</c:v>
                </c:pt>
                <c:pt idx="4837">
                  <c:v>-174.05190852132395</c:v>
                </c:pt>
                <c:pt idx="4838">
                  <c:v>-179.805302618452</c:v>
                </c:pt>
                <c:pt idx="4839">
                  <c:v>-328.83584521055627</c:v>
                </c:pt>
                <c:pt idx="4840">
                  <c:v>-198.32167406001963</c:v>
                </c:pt>
                <c:pt idx="4841">
                  <c:v>-219.69768062765556</c:v>
                </c:pt>
                <c:pt idx="4842">
                  <c:v>-200.36320228496524</c:v>
                </c:pt>
                <c:pt idx="4843">
                  <c:v>-200.13467013993053</c:v>
                </c:pt>
                <c:pt idx="4844">
                  <c:v>-223.14995078420162</c:v>
                </c:pt>
                <c:pt idx="4845">
                  <c:v>-196.03160322400146</c:v>
                </c:pt>
                <c:pt idx="4846">
                  <c:v>-189.95377893508834</c:v>
                </c:pt>
                <c:pt idx="4847">
                  <c:v>-339.05318133216861</c:v>
                </c:pt>
                <c:pt idx="4848">
                  <c:v>-189.70611792359901</c:v>
                </c:pt>
                <c:pt idx="4849">
                  <c:v>-326.96336147224179</c:v>
                </c:pt>
                <c:pt idx="4850">
                  <c:v>-185.58181723576149</c:v>
                </c:pt>
                <c:pt idx="4851">
                  <c:v>-186.41319496854919</c:v>
                </c:pt>
                <c:pt idx="4852">
                  <c:v>-198.8847389289451</c:v>
                </c:pt>
                <c:pt idx="4853">
                  <c:v>-249.71919254489285</c:v>
                </c:pt>
                <c:pt idx="4854">
                  <c:v>-251.47545717697736</c:v>
                </c:pt>
                <c:pt idx="4855">
                  <c:v>-193.7473821460452</c:v>
                </c:pt>
                <c:pt idx="4856">
                  <c:v>-177.18789887608762</c:v>
                </c:pt>
                <c:pt idx="4857">
                  <c:v>-170.33887264834985</c:v>
                </c:pt>
                <c:pt idx="4858">
                  <c:v>-170.82765080297702</c:v>
                </c:pt>
                <c:pt idx="4859">
                  <c:v>-423.52376492294815</c:v>
                </c:pt>
                <c:pt idx="4860">
                  <c:v>-170.48994064066051</c:v>
                </c:pt>
                <c:pt idx="4861">
                  <c:v>-169.66342853765983</c:v>
                </c:pt>
                <c:pt idx="4862">
                  <c:v>-176.17467323610026</c:v>
                </c:pt>
                <c:pt idx="4863">
                  <c:v>-192.39630358326258</c:v>
                </c:pt>
                <c:pt idx="4864">
                  <c:v>-249.78643045890689</c:v>
                </c:pt>
                <c:pt idx="4865">
                  <c:v>-247.69209856448998</c:v>
                </c:pt>
                <c:pt idx="4866">
                  <c:v>-196.51943466042161</c:v>
                </c:pt>
                <c:pt idx="4867">
                  <c:v>-183.70951341414462</c:v>
                </c:pt>
                <c:pt idx="4868">
                  <c:v>-182.53956736342417</c:v>
                </c:pt>
                <c:pt idx="4869">
                  <c:v>-323.58237124357288</c:v>
                </c:pt>
                <c:pt idx="4870">
                  <c:v>-185.98606181643365</c:v>
                </c:pt>
                <c:pt idx="4871">
                  <c:v>-334.99369909110828</c:v>
                </c:pt>
                <c:pt idx="4872">
                  <c:v>-185.55486209678097</c:v>
                </c:pt>
                <c:pt idx="4873">
                  <c:v>-191.29279957630155</c:v>
                </c:pt>
                <c:pt idx="4874">
                  <c:v>-218.07092326956456</c:v>
                </c:pt>
                <c:pt idx="4875">
                  <c:v>-194.71505697275973</c:v>
                </c:pt>
                <c:pt idx="4876">
                  <c:v>-194.60261681448725</c:v>
                </c:pt>
                <c:pt idx="4877">
                  <c:v>-213.59571119103117</c:v>
                </c:pt>
                <c:pt idx="4878">
                  <c:v>-191.87788382538952</c:v>
                </c:pt>
                <c:pt idx="4879">
                  <c:v>-322.04974912353839</c:v>
                </c:pt>
                <c:pt idx="4880">
                  <c:v>-172.67645877062338</c:v>
                </c:pt>
                <c:pt idx="4881">
                  <c:v>-166.57978064364033</c:v>
                </c:pt>
                <c:pt idx="4882">
                  <c:v>-169.33852701246707</c:v>
                </c:pt>
                <c:pt idx="4883">
                  <c:v>-312.2899947252767</c:v>
                </c:pt>
                <c:pt idx="4884">
                  <c:v>-315.74984319548935</c:v>
                </c:pt>
                <c:pt idx="4885">
                  <c:v>-169.29964082298329</c:v>
                </c:pt>
                <c:pt idx="4886">
                  <c:v>-168.8205656523084</c:v>
                </c:pt>
                <c:pt idx="4887">
                  <c:v>-177.69170781593485</c:v>
                </c:pt>
                <c:pt idx="4888">
                  <c:v>-167.911042769977</c:v>
                </c:pt>
                <c:pt idx="4889">
                  <c:v>-415.43867873116744</c:v>
                </c:pt>
                <c:pt idx="4890">
                  <c:v>-167.63163685432505</c:v>
                </c:pt>
                <c:pt idx="4891">
                  <c:v>-177.13288103024669</c:v>
                </c:pt>
                <c:pt idx="4892">
                  <c:v>-167.98228808374722</c:v>
                </c:pt>
                <c:pt idx="4893">
                  <c:v>-168.18186759205929</c:v>
                </c:pt>
                <c:pt idx="4894">
                  <c:v>-314.35259240081859</c:v>
                </c:pt>
                <c:pt idx="4895">
                  <c:v>-310.61303221357684</c:v>
                </c:pt>
                <c:pt idx="4896">
                  <c:v>-167.38184764268891</c:v>
                </c:pt>
                <c:pt idx="4897">
                  <c:v>-164.34327612040704</c:v>
                </c:pt>
                <c:pt idx="4898">
                  <c:v>-170.16000911514101</c:v>
                </c:pt>
                <c:pt idx="4899">
                  <c:v>-319.2532142998196</c:v>
                </c:pt>
                <c:pt idx="4900">
                  <c:v>-188.80112352404169</c:v>
                </c:pt>
                <c:pt idx="4901">
                  <c:v>-210.23855505660839</c:v>
                </c:pt>
                <c:pt idx="4902">
                  <c:v>-190.96488422086122</c:v>
                </c:pt>
                <c:pt idx="4903">
                  <c:v>-190.7965520180764</c:v>
                </c:pt>
                <c:pt idx="4904">
                  <c:v>-213.87143472215769</c:v>
                </c:pt>
                <c:pt idx="4905">
                  <c:v>-186.81210081620173</c:v>
                </c:pt>
                <c:pt idx="4906">
                  <c:v>-180.79271105290442</c:v>
                </c:pt>
                <c:pt idx="4907">
                  <c:v>-329.95005460290258</c:v>
                </c:pt>
                <c:pt idx="4908">
                  <c:v>-180.6602178464868</c:v>
                </c:pt>
                <c:pt idx="4909">
                  <c:v>-317.97418875351462</c:v>
                </c:pt>
                <c:pt idx="4910">
                  <c:v>-176.64887500273801</c:v>
                </c:pt>
                <c:pt idx="4911">
                  <c:v>-177.53592413565758</c:v>
                </c:pt>
                <c:pt idx="4912">
                  <c:v>-190.06261211544683</c:v>
                </c:pt>
                <c:pt idx="4913">
                  <c:v>-240.95169038660418</c:v>
                </c:pt>
                <c:pt idx="4914">
                  <c:v>-242.76206816416047</c:v>
                </c:pt>
                <c:pt idx="4915">
                  <c:v>-185.08760246555619</c:v>
                </c:pt>
                <c:pt idx="4916">
                  <c:v>-168.58123225757839</c:v>
                </c:pt>
                <c:pt idx="4917">
                  <c:v>-161.78483021404205</c:v>
                </c:pt>
                <c:pt idx="4918">
                  <c:v>-162.32575092142014</c:v>
                </c:pt>
                <c:pt idx="4919">
                  <c:v>-417.01250204029475</c:v>
                </c:pt>
                <c:pt idx="4920">
                  <c:v>-162.09090924557057</c:v>
                </c:pt>
                <c:pt idx="4921">
                  <c:v>-161.31513686944334</c:v>
                </c:pt>
                <c:pt idx="4922">
                  <c:v>-167.87666725635191</c:v>
                </c:pt>
                <c:pt idx="4923">
                  <c:v>-184.14813582065455</c:v>
                </c:pt>
                <c:pt idx="4924">
                  <c:v>-241.58765988303711</c:v>
                </c:pt>
                <c:pt idx="4925">
                  <c:v>-239.54229046288464</c:v>
                </c:pt>
                <c:pt idx="4926">
                  <c:v>-188.41816051844714</c:v>
                </c:pt>
                <c:pt idx="4927">
                  <c:v>-175.65635079766304</c:v>
                </c:pt>
                <c:pt idx="4928">
                  <c:v>-174.53409980442149</c:v>
                </c:pt>
                <c:pt idx="4929">
                  <c:v>-315.62414929225741</c:v>
                </c:pt>
                <c:pt idx="4930">
                  <c:v>-178.0747582764742</c:v>
                </c:pt>
                <c:pt idx="4931">
                  <c:v>-327.12879995962942</c:v>
                </c:pt>
                <c:pt idx="4932">
                  <c:v>-177.73612555205617</c:v>
                </c:pt>
                <c:pt idx="4933">
                  <c:v>-183.51976141880183</c:v>
                </c:pt>
                <c:pt idx="4934">
                  <c:v>-210.34320057004828</c:v>
                </c:pt>
                <c:pt idx="4935">
                  <c:v>-187.03227203831551</c:v>
                </c:pt>
                <c:pt idx="4936">
                  <c:v>-186.96439709366547</c:v>
                </c:pt>
                <c:pt idx="4937">
                  <c:v>-206.00168918115429</c:v>
                </c:pt>
                <c:pt idx="4938">
                  <c:v>-184.32769698190708</c:v>
                </c:pt>
                <c:pt idx="4939">
                  <c:v>-314.54306774119181</c:v>
                </c:pt>
                <c:pt idx="4940">
                  <c:v>-165.21287401796852</c:v>
                </c:pt>
                <c:pt idx="4941">
                  <c:v>-159.15897229669361</c:v>
                </c:pt>
                <c:pt idx="4942">
                  <c:v>-161.96015149304361</c:v>
                </c:pt>
                <c:pt idx="4943">
                  <c:v>-304.95373129968908</c:v>
                </c:pt>
                <c:pt idx="4944">
                  <c:v>-308.45536590542986</c:v>
                </c:pt>
                <c:pt idx="4945">
                  <c:v>-162.04654726853178</c:v>
                </c:pt>
                <c:pt idx="4946">
                  <c:v>-161.60857517516405</c:v>
                </c:pt>
                <c:pt idx="4947">
                  <c:v>-170.52049873609459</c:v>
                </c:pt>
                <c:pt idx="4948">
                  <c:v>-160.78029756299281</c:v>
                </c:pt>
                <c:pt idx="4949">
                  <c:v>-403.68929287257652</c:v>
                </c:pt>
                <c:pt idx="4950">
                  <c:v>-160.58088308880065</c:v>
                </c:pt>
                <c:pt idx="4951">
                  <c:v>-170.12166279573614</c:v>
                </c:pt>
                <c:pt idx="4952">
                  <c:v>-161.01030378359124</c:v>
                </c:pt>
                <c:pt idx="4953">
                  <c:v>-161.24881944520337</c:v>
                </c:pt>
                <c:pt idx="4954">
                  <c:v>-307.45821401812304</c:v>
                </c:pt>
                <c:pt idx="4955">
                  <c:v>-303.75695968188171</c:v>
                </c:pt>
                <c:pt idx="4956">
                  <c:v>-160.56385847757917</c:v>
                </c:pt>
                <c:pt idx="4957">
                  <c:v>-157.56306888571592</c:v>
                </c:pt>
                <c:pt idx="4958">
                  <c:v>-163.41730417809754</c:v>
                </c:pt>
                <c:pt idx="4959">
                  <c:v>-312.54770741471941</c:v>
                </c:pt>
                <c:pt idx="4960">
                  <c:v>-182.13259803809549</c:v>
                </c:pt>
                <c:pt idx="4961">
                  <c:v>-203.60671346179737</c:v>
                </c:pt>
                <c:pt idx="4962">
                  <c:v>-184.36946036204745</c:v>
                </c:pt>
                <c:pt idx="4963">
                  <c:v>-184.23728297464621</c:v>
                </c:pt>
                <c:pt idx="4964">
                  <c:v>-207.34806075623317</c:v>
                </c:pt>
                <c:pt idx="4965">
                  <c:v>-180.3243653219084</c:v>
                </c:pt>
                <c:pt idx="4966">
                  <c:v>-174.34036050664818</c:v>
                </c:pt>
                <c:pt idx="4967">
                  <c:v>-323.53271312656403</c:v>
                </c:pt>
                <c:pt idx="4968">
                  <c:v>-174.27788871186024</c:v>
                </c:pt>
                <c:pt idx="4969">
                  <c:v>-311.62654067636697</c:v>
                </c:pt>
                <c:pt idx="4970">
                  <c:v>-170.33558897239499</c:v>
                </c:pt>
                <c:pt idx="4971">
                  <c:v>-171.25679999700355</c:v>
                </c:pt>
                <c:pt idx="4972">
                  <c:v>-183.81741384809192</c:v>
                </c:pt>
                <c:pt idx="4973">
                  <c:v>-234.74018473082077</c:v>
                </c:pt>
                <c:pt idx="4974">
                  <c:v>-236.58402457839759</c:v>
                </c:pt>
                <c:pt idx="4975">
                  <c:v>-178.94279308491048</c:v>
                </c:pt>
                <c:pt idx="4976">
                  <c:v>-162.46943185289871</c:v>
                </c:pt>
                <c:pt idx="4977">
                  <c:v>-155.70581615195553</c:v>
                </c:pt>
                <c:pt idx="4978">
                  <c:v>-156.27930312504776</c:v>
                </c:pt>
                <c:pt idx="4979">
                  <c:v>-419.51617618582929</c:v>
                </c:pt>
                <c:pt idx="4980">
                  <c:v>-156.108943784122</c:v>
                </c:pt>
                <c:pt idx="4981">
                  <c:v>-155.36509240048738</c:v>
                </c:pt>
                <c:pt idx="4982">
                  <c:v>-161.95833355100629</c:v>
                </c:pt>
                <c:pt idx="4983">
                  <c:v>-178.26130502105275</c:v>
                </c:pt>
                <c:pt idx="4984">
                  <c:v>-235.73212646730551</c:v>
                </c:pt>
                <c:pt idx="4985">
                  <c:v>-233.71785121075726</c:v>
                </c:pt>
                <c:pt idx="4986">
                  <c:v>-182.62461447748021</c:v>
                </c:pt>
                <c:pt idx="4987">
                  <c:v>-169.89349925016839</c:v>
                </c:pt>
                <c:pt idx="4988">
                  <c:v>-168.80174623488551</c:v>
                </c:pt>
                <c:pt idx="4989">
                  <c:v>-309.92212300928702</c:v>
                </c:pt>
                <c:pt idx="4990">
                  <c:v>-172.40281976610075</c:v>
                </c:pt>
                <c:pt idx="4991">
                  <c:v>-321.48690763071681</c:v>
                </c:pt>
                <c:pt idx="4992">
                  <c:v>-172.12384167807247</c:v>
                </c:pt>
                <c:pt idx="4993">
                  <c:v>-177.93702488097745</c:v>
                </c:pt>
                <c:pt idx="4994">
                  <c:v>-204.78982741558104</c:v>
                </c:pt>
                <c:pt idx="4995">
                  <c:v>-181.5080803049006</c:v>
                </c:pt>
                <c:pt idx="4996">
                  <c:v>-181.4692067813975</c:v>
                </c:pt>
                <c:pt idx="4997">
                  <c:v>-200.5353222249102</c:v>
                </c:pt>
                <c:pt idx="4998">
                  <c:v>-178.88997722423849</c:v>
                </c:pt>
                <c:pt idx="4999">
                  <c:v>-309.13384909213841</c:v>
                </c:pt>
                <c:pt idx="5000">
                  <c:v>-159.83192768300304</c:v>
                </c:pt>
                <c:pt idx="5001">
                  <c:v>-153.80615586983521</c:v>
                </c:pt>
                <c:pt idx="5002">
                  <c:v>-156.63529618570419</c:v>
                </c:pt>
                <c:pt idx="5003">
                  <c:v>-299.6566401718361</c:v>
                </c:pt>
                <c:pt idx="5004">
                  <c:v>-303.1859059172603</c:v>
                </c:pt>
                <c:pt idx="5005">
                  <c:v>-156.80458025700904</c:v>
                </c:pt>
                <c:pt idx="5006">
                  <c:v>-156.39391167727035</c:v>
                </c:pt>
                <c:pt idx="5007">
                  <c:v>-165.33297861859444</c:v>
                </c:pt>
                <c:pt idx="5008">
                  <c:v>-155.61976235384964</c:v>
                </c:pt>
                <c:pt idx="5009">
                  <c:v>-408.4337567303935</c:v>
                </c:pt>
                <c:pt idx="5010">
                  <c:v>-155.473848813345</c:v>
                </c:pt>
                <c:pt idx="5011">
                  <c:v>-165.04114775759714</c:v>
                </c:pt>
                <c:pt idx="5012">
                  <c:v>-155.95615593535297</c:v>
                </c:pt>
                <c:pt idx="5013">
                  <c:v>-156.22088829248744</c:v>
                </c:pt>
                <c:pt idx="5014">
                  <c:v>-302.45630528453194</c:v>
                </c:pt>
                <c:pt idx="5015">
                  <c:v>-298.78104646532142</c:v>
                </c:pt>
                <c:pt idx="5016">
                  <c:v>-155.61368966887292</c:v>
                </c:pt>
                <c:pt idx="5017">
                  <c:v>-152.63852991903798</c:v>
                </c:pt>
                <c:pt idx="5018">
                  <c:v>-158.51825202252536</c:v>
                </c:pt>
                <c:pt idx="5019">
                  <c:v>-307.67404629560127</c:v>
                </c:pt>
                <c:pt idx="5020">
                  <c:v>-177.28409613214092</c:v>
                </c:pt>
                <c:pt idx="5021">
                  <c:v>-198.78327780824918</c:v>
                </c:pt>
                <c:pt idx="5022">
                  <c:v>-179.57095355837905</c:v>
                </c:pt>
                <c:pt idx="5023">
                  <c:v>-179.46356898042879</c:v>
                </c:pt>
                <c:pt idx="5024">
                  <c:v>-202.59900487574453</c:v>
                </c:pt>
                <c:pt idx="5025">
                  <c:v>-175.59983418697806</c:v>
                </c:pt>
                <c:pt idx="5026">
                  <c:v>-169.64022205980015</c:v>
                </c:pt>
                <c:pt idx="5027">
                  <c:v>-318.85691262388099</c:v>
                </c:pt>
                <c:pt idx="5028">
                  <c:v>-169.62614462889877</c:v>
                </c:pt>
                <c:pt idx="5029">
                  <c:v>-306.99877713382341</c:v>
                </c:pt>
                <c:pt idx="5030">
                  <c:v>-165.73172634215609</c:v>
                </c:pt>
                <c:pt idx="5031">
                  <c:v>-166.67668885661581</c:v>
                </c:pt>
                <c:pt idx="5032">
                  <c:v>-179.26092966506187</c:v>
                </c:pt>
                <c:pt idx="5033">
                  <c:v>-230.20720417260947</c:v>
                </c:pt>
                <c:pt idx="5034">
                  <c:v>-232.0744254976521</c:v>
                </c:pt>
                <c:pt idx="5035">
                  <c:v>-174.45645450482633</c:v>
                </c:pt>
                <c:pt idx="5036">
                  <c:v>-158.00623395280627</c:v>
                </c:pt>
                <c:pt idx="5037">
                  <c:v>-151.26564025323955</c:v>
                </c:pt>
                <c:pt idx="5038">
                  <c:v>-151.86203167717986</c:v>
                </c:pt>
                <c:pt idx="5039">
                  <c:v>-391.99583617263409</c:v>
                </c:pt>
                <c:pt idx="5040">
                  <c:v>-151.73713303032721</c:v>
                </c:pt>
                <c:pt idx="5041">
                  <c:v>-151.01584007837153</c:v>
                </c:pt>
                <c:pt idx="5042">
                  <c:v>-157.63152648732898</c:v>
                </c:pt>
                <c:pt idx="5043">
                  <c:v>-173.956831104142</c:v>
                </c:pt>
                <c:pt idx="5044">
                  <c:v>-231.44987463439389</c:v>
                </c:pt>
                <c:pt idx="5045">
                  <c:v>-229.45771143546995</c:v>
                </c:pt>
                <c:pt idx="5046">
                  <c:v>-178.38647775744701</c:v>
                </c:pt>
                <c:pt idx="5047">
                  <c:v>-165.67725759498848</c:v>
                </c:pt>
                <c:pt idx="5048">
                  <c:v>-164.6072926541423</c:v>
                </c:pt>
                <c:pt idx="5049">
                  <c:v>-305.74931302267822</c:v>
                </c:pt>
                <c:pt idx="5050">
                  <c:v>-168.25162530420602</c:v>
                </c:pt>
                <c:pt idx="5051">
                  <c:v>-317.35710971620983</c:v>
                </c:pt>
                <c:pt idx="5052">
                  <c:v>-168.01549008217972</c:v>
                </c:pt>
                <c:pt idx="5053">
                  <c:v>-173.84994100126983</c:v>
                </c:pt>
                <c:pt idx="5054">
                  <c:v>-200.7239100203949</c:v>
                </c:pt>
                <c:pt idx="5055">
                  <c:v>-177.46322908376197</c:v>
                </c:pt>
                <c:pt idx="5056">
                  <c:v>-177.44532233441217</c:v>
                </c:pt>
                <c:pt idx="5057">
                  <c:v>-196.53230605230948</c:v>
                </c:pt>
                <c:pt idx="5058">
                  <c:v>-174.90773171608828</c:v>
                </c:pt>
                <c:pt idx="5059">
                  <c:v>-305.17223170422346</c:v>
                </c:pt>
                <c:pt idx="5060">
                  <c:v>-155.890934182705</c:v>
                </c:pt>
                <c:pt idx="5061">
                  <c:v>-149.88564544247015</c:v>
                </c:pt>
                <c:pt idx="5062">
                  <c:v>-152.73517468068914</c:v>
                </c:pt>
                <c:pt idx="5063">
                  <c:v>-295.77683253527687</c:v>
                </c:pt>
                <c:pt idx="5064">
                  <c:v>-299.32625545587211</c:v>
                </c:pt>
                <c:pt idx="5065">
                  <c:v>-152.96506897408204</c:v>
                </c:pt>
                <c:pt idx="5066">
                  <c:v>-152.57442102627036</c:v>
                </c:pt>
                <c:pt idx="5067">
                  <c:v>-161.53341855873583</c:v>
                </c:pt>
                <c:pt idx="5068">
                  <c:v>-151.84004363904057</c:v>
                </c:pt>
                <c:pt idx="5069">
                  <c:v>-397.46015305455455</c:v>
                </c:pt>
                <c:pt idx="5070">
                  <c:v>-151.73354818550371</c:v>
                </c:pt>
                <c:pt idx="5071">
                  <c:v>-161.32042541768413</c:v>
                </c:pt>
                <c:pt idx="5072">
                  <c:v>-152.25492572958868</c:v>
                </c:pt>
                <c:pt idx="5073">
                  <c:v>-152.53906481910678</c:v>
                </c:pt>
                <c:pt idx="5074">
                  <c:v>-298.79383153406923</c:v>
                </c:pt>
                <c:pt idx="5075">
                  <c:v>-295.13776500918772</c:v>
                </c:pt>
                <c:pt idx="5076">
                  <c:v>-151.98958138032373</c:v>
                </c:pt>
                <c:pt idx="5077">
                  <c:v>-149.03349411418711</c:v>
                </c:pt>
                <c:pt idx="5078">
                  <c:v>-154.9322069392839</c:v>
                </c:pt>
                <c:pt idx="5079">
                  <c:v>-304.1068828262525</c:v>
                </c:pt>
                <c:pt idx="5080">
                  <c:v>-173.73579001675236</c:v>
                </c:pt>
                <c:pt idx="5081">
                  <c:v>-195.25372132584849</c:v>
                </c:pt>
                <c:pt idx="5082">
                  <c:v>-176.06006772056975</c:v>
                </c:pt>
                <c:pt idx="5083">
                  <c:v>-175.97127547393768</c:v>
                </c:pt>
                <c:pt idx="5084">
                  <c:v>-199.12522605528724</c:v>
                </c:pt>
                <c:pt idx="5085">
                  <c:v>-172.14449306823741</c:v>
                </c:pt>
                <c:pt idx="5086">
                  <c:v>-166.20324231248773</c:v>
                </c:pt>
                <c:pt idx="5087">
                  <c:v>-315.43829602679796</c:v>
                </c:pt>
                <c:pt idx="5088">
                  <c:v>-166.22566121564407</c:v>
                </c:pt>
                <c:pt idx="5089">
                  <c:v>-303.61646854528601</c:v>
                </c:pt>
                <c:pt idx="5090">
                  <c:v>-162.36744162103449</c:v>
                </c:pt>
                <c:pt idx="5091">
                  <c:v>-163.33039342989048</c:v>
                </c:pt>
                <c:pt idx="5092">
                  <c:v>-175.93255098622024</c:v>
                </c:pt>
                <c:pt idx="5093">
                  <c:v>-226.89667030318745</c:v>
                </c:pt>
                <c:pt idx="5094">
                  <c:v>-228.78166510104589</c:v>
                </c:pt>
                <c:pt idx="5095">
                  <c:v>-171.18139684004723</c:v>
                </c:pt>
                <c:pt idx="5096">
                  <c:v>-154.74880886854729</c:v>
                </c:pt>
                <c:pt idx="5097">
                  <c:v>-148.02577818179844</c:v>
                </c:pt>
                <c:pt idx="5098">
                  <c:v>-148.63966362859588</c:v>
                </c:pt>
                <c:pt idx="5099">
                  <c:v>-409.42005746776152</c:v>
                </c:pt>
                <c:pt idx="5100">
                  <c:v>-148.54954833950006</c:v>
                </c:pt>
                <c:pt idx="5101">
                  <c:v>-147.84554584907704</c:v>
                </c:pt>
                <c:pt idx="5102">
                  <c:v>-154.47845598305884</c:v>
                </c:pt>
                <c:pt idx="5103">
                  <c:v>-170.82091813775759</c:v>
                </c:pt>
                <c:pt idx="5104">
                  <c:v>-228.33105356261765</c:v>
                </c:pt>
                <c:pt idx="5105">
                  <c:v>-226.35591715360391</c:v>
                </c:pt>
                <c:pt idx="5106">
                  <c:v>-175.30164569391707</c:v>
                </c:pt>
                <c:pt idx="5107">
                  <c:v>-162.60932370621282</c:v>
                </c:pt>
                <c:pt idx="5108">
                  <c:v>-161.55619341929599</c:v>
                </c:pt>
                <c:pt idx="5109">
                  <c:v>-302.71500891208768</c:v>
                </c:pt>
                <c:pt idx="5110">
                  <c:v>-165.23400688030745</c:v>
                </c:pt>
                <c:pt idx="5111">
                  <c:v>-314.35606206283842</c:v>
                </c:pt>
                <c:pt idx="5112">
                  <c:v>-165.03110453247447</c:v>
                </c:pt>
                <c:pt idx="5113">
                  <c:v>-170.88208016609315</c:v>
                </c:pt>
                <c:pt idx="5114">
                  <c:v>-197.77251341035162</c:v>
                </c:pt>
                <c:pt idx="5115">
                  <c:v>-174.52823669774335</c:v>
                </c:pt>
                <c:pt idx="5116">
                  <c:v>-174.52667465492598</c:v>
                </c:pt>
                <c:pt idx="5117">
                  <c:v>-193.62994404085191</c:v>
                </c:pt>
                <c:pt idx="5118">
                  <c:v>-172.02159680859347</c:v>
                </c:pt>
                <c:pt idx="5119">
                  <c:v>-302.30229366330548</c:v>
                </c:pt>
                <c:pt idx="5120">
                  <c:v>-153.03707966620118</c:v>
                </c:pt>
                <c:pt idx="5121">
                  <c:v>-147.04784513955374</c:v>
                </c:pt>
                <c:pt idx="5122">
                  <c:v>-149.91337188052051</c:v>
                </c:pt>
                <c:pt idx="5123">
                  <c:v>-292.9709892629669</c:v>
                </c:pt>
                <c:pt idx="5124">
                  <c:v>-296.53632464967848</c:v>
                </c:pt>
                <c:pt idx="5125">
                  <c:v>-150.19092292057718</c:v>
                </c:pt>
                <c:pt idx="5126">
                  <c:v>-149.81605011465854</c:v>
                </c:pt>
                <c:pt idx="5127">
                  <c:v>-158.79076829865443</c:v>
                </c:pt>
                <c:pt idx="5128">
                  <c:v>-149.11305997191579</c:v>
                </c:pt>
                <c:pt idx="5129">
                  <c:v>-390.86310880527128</c:v>
                </c:pt>
                <c:pt idx="5130">
                  <c:v>-149.03773723599667</c:v>
                </c:pt>
                <c:pt idx="5131">
                  <c:v>-158.64012143672727</c:v>
                </c:pt>
                <c:pt idx="5132">
                  <c:v>-149.59007634654301</c:v>
                </c:pt>
                <c:pt idx="5133">
                  <c:v>-149.88961807569405</c:v>
                </c:pt>
                <c:pt idx="5134">
                  <c:v>-296.15976365899326</c:v>
                </c:pt>
                <c:pt idx="5135">
                  <c:v>-292.51899915973343</c:v>
                </c:pt>
                <c:pt idx="5136">
                  <c:v>-149.38603487413897</c:v>
                </c:pt>
                <c:pt idx="5137">
                  <c:v>-146.44514646419026</c:v>
                </c:pt>
                <c:pt idx="5138">
                  <c:v>-152.35900819385893</c:v>
                </c:pt>
                <c:pt idx="5139">
                  <c:v>-301.54882923820514</c:v>
                </c:pt>
                <c:pt idx="5140">
                  <c:v>-171.19274078449078</c:v>
                </c:pt>
                <c:pt idx="5141">
                  <c:v>-192.72567347294202</c:v>
                </c:pt>
                <c:pt idx="5142">
                  <c:v>-173.54697283701384</c:v>
                </c:pt>
                <c:pt idx="5143">
                  <c:v>-173.47308552662815</c:v>
                </c:pt>
                <c:pt idx="5144">
                  <c:v>-196.64189338469794</c:v>
                </c:pt>
                <c:pt idx="5145">
                  <c:v>-169.67597038514543</c:v>
                </c:pt>
                <c:pt idx="5146">
                  <c:v>-163.74948269474038</c:v>
                </c:pt>
                <c:pt idx="5147">
                  <c:v>-312.99912696389322</c:v>
                </c:pt>
                <c:pt idx="5148">
                  <c:v>-163.80128841434126</c:v>
                </c:pt>
                <c:pt idx="5149">
                  <c:v>-301.2066967373745</c:v>
                </c:pt>
                <c:pt idx="5150">
                  <c:v>-159.97227227284003</c:v>
                </c:pt>
                <c:pt idx="5151">
                  <c:v>-160.94975793126665</c:v>
                </c:pt>
                <c:pt idx="5152">
                  <c:v>-173.56640455136983</c:v>
                </c:pt>
                <c:pt idx="5153">
                  <c:v>-224.54496849173256</c:v>
                </c:pt>
                <c:pt idx="5154">
                  <c:v>-226.4443638150469</c:v>
                </c:pt>
                <c:pt idx="5155">
                  <c:v>-168.85845232108124</c:v>
                </c:pt>
                <c:pt idx="5156">
                  <c:v>-152.44017769486459</c:v>
                </c:pt>
                <c:pt idx="5157">
                  <c:v>-145.73141726546399</c:v>
                </c:pt>
                <c:pt idx="5158">
                  <c:v>-146.35953021264956</c:v>
                </c:pt>
                <c:pt idx="5159">
                  <c:v>-402.2919067873699</c:v>
                </c:pt>
                <c:pt idx="5160">
                  <c:v>-146.29774296347867</c:v>
                </c:pt>
                <c:pt idx="5161">
                  <c:v>-145.60784166078744</c:v>
                </c:pt>
                <c:pt idx="5162">
                  <c:v>-152.25481152194925</c:v>
                </c:pt>
                <c:pt idx="5163">
                  <c:v>-168.61129226066407</c:v>
                </c:pt>
                <c:pt idx="5164">
                  <c:v>-226.13540544112581</c:v>
                </c:pt>
                <c:pt idx="5165">
                  <c:v>-224.17420627144941</c:v>
                </c:pt>
                <c:pt idx="5166">
                  <c:v>-173.13383184443242</c:v>
                </c:pt>
                <c:pt idx="5167">
                  <c:v>-160.45536698976147</c:v>
                </c:pt>
                <c:pt idx="5168">
                  <c:v>-159.41605424076616</c:v>
                </c:pt>
                <c:pt idx="5169">
                  <c:v>-300.58867174895067</c:v>
                </c:pt>
                <c:pt idx="5170">
                  <c:v>-163.12138519803966</c:v>
                </c:pt>
                <c:pt idx="5171">
                  <c:v>-312.25726592550461</c:v>
                </c:pt>
                <c:pt idx="5172">
                  <c:v>-162.94584555888247</c:v>
                </c:pt>
                <c:pt idx="5173">
                  <c:v>-168.81044523693322</c:v>
                </c:pt>
                <c:pt idx="5174">
                  <c:v>-195.71446470654007</c:v>
                </c:pt>
                <c:pt idx="5175">
                  <c:v>-172.48373668791825</c:v>
                </c:pt>
                <c:pt idx="5176">
                  <c:v>-172.49568609315131</c:v>
                </c:pt>
                <c:pt idx="5177">
                  <c:v>-191.61242996436985</c:v>
                </c:pt>
                <c:pt idx="5178">
                  <c:v>-170.01752053556339</c:v>
                </c:pt>
                <c:pt idx="5179">
                  <c:v>-300.31157301715905</c:v>
                </c:pt>
                <c:pt idx="5180">
                  <c:v>-151.05977006716137</c:v>
                </c:pt>
                <c:pt idx="5181">
                  <c:v>-145.0838649619038</c:v>
                </c:pt>
                <c:pt idx="5182">
                  <c:v>-147.96268554416957</c:v>
                </c:pt>
                <c:pt idx="5183">
                  <c:v>-291.03353150873238</c:v>
                </c:pt>
                <c:pt idx="5184">
                  <c:v>-294.61209267753225</c:v>
                </c:pt>
                <c:pt idx="5185">
                  <c:v>-148.27990731784882</c:v>
                </c:pt>
                <c:pt idx="5186">
                  <c:v>-147.91818871273409</c:v>
                </c:pt>
                <c:pt idx="5187">
                  <c:v>-156.90602684705465</c:v>
                </c:pt>
                <c:pt idx="5188">
                  <c:v>-147.24140448000398</c:v>
                </c:pt>
                <c:pt idx="5189">
                  <c:v>-396.75332382401399</c:v>
                </c:pt>
                <c:pt idx="5190">
                  <c:v>-147.1921527208093</c:v>
                </c:pt>
                <c:pt idx="5191">
                  <c:v>-156.80752244838555</c:v>
                </c:pt>
                <c:pt idx="5192">
                  <c:v>-147.7704299139827</c:v>
                </c:pt>
                <c:pt idx="5193">
                  <c:v>-148.08289147798209</c:v>
                </c:pt>
                <c:pt idx="5194">
                  <c:v>-294.3658790843545</c:v>
                </c:pt>
                <c:pt idx="5195">
                  <c:v>-290.73799684094979</c:v>
                </c:pt>
                <c:pt idx="5196">
                  <c:v>-147.61787392830229</c:v>
                </c:pt>
                <c:pt idx="5197">
                  <c:v>-144.68977693318908</c:v>
                </c:pt>
                <c:pt idx="5198">
                  <c:v>-150.61639857949049</c:v>
                </c:pt>
                <c:pt idx="5199">
                  <c:v>-299.81892022275639</c:v>
                </c:pt>
                <c:pt idx="5200">
                  <c:v>-169.47555746351355</c:v>
                </c:pt>
                <c:pt idx="5201">
                  <c:v>-191.02115700172206</c:v>
                </c:pt>
                <c:pt idx="5202">
                  <c:v>-171.85509266338016</c:v>
                </c:pt>
                <c:pt idx="5203">
                  <c:v>-171.79381133061713</c:v>
                </c:pt>
                <c:pt idx="5204">
                  <c:v>-194.97519507685993</c:v>
                </c:pt>
                <c:pt idx="5205">
                  <c:v>-168.02181810488295</c:v>
                </c:pt>
                <c:pt idx="5206">
                  <c:v>-162.107846808651</c:v>
                </c:pt>
                <c:pt idx="5207">
                  <c:v>-311.37005491528396</c:v>
                </c:pt>
                <c:pt idx="5208">
                  <c:v>-162.18459731708219</c:v>
                </c:pt>
                <c:pt idx="5209">
                  <c:v>-299.60241078502838</c:v>
                </c:pt>
                <c:pt idx="5210">
                  <c:v>-158.38041011679275</c:v>
                </c:pt>
                <c:pt idx="5211">
                  <c:v>-159.37026735395185</c:v>
                </c:pt>
                <c:pt idx="5212">
                  <c:v>-171.99925724895675</c:v>
                </c:pt>
                <c:pt idx="5213">
                  <c:v>-222.99013637651467</c:v>
                </c:pt>
                <c:pt idx="5214">
                  <c:v>-224.9018190139405</c:v>
                </c:pt>
                <c:pt idx="5215">
                  <c:v>-167.32816717418632</c:v>
                </c:pt>
                <c:pt idx="5216">
                  <c:v>-150.92212475387467</c:v>
                </c:pt>
                <c:pt idx="5217">
                  <c:v>-144.22556929228082</c:v>
                </c:pt>
                <c:pt idx="5218">
                  <c:v>-144.86586017791299</c:v>
                </c:pt>
                <c:pt idx="5219">
                  <c:v>-392.6072188493095</c:v>
                </c:pt>
                <c:pt idx="5220">
                  <c:v>-144.82834854533343</c:v>
                </c:pt>
                <c:pt idx="5221">
                  <c:v>-144.15054533114466</c:v>
                </c:pt>
                <c:pt idx="5222">
                  <c:v>-150.80958707219961</c:v>
                </c:pt>
                <c:pt idx="5223">
                  <c:v>-167.17811368390866</c:v>
                </c:pt>
                <c:pt idx="5224">
                  <c:v>-224.71424693082295</c:v>
                </c:pt>
                <c:pt idx="5225">
                  <c:v>-222.76504222002117</c:v>
                </c:pt>
                <c:pt idx="5226">
                  <c:v>-171.73663684207094</c:v>
                </c:pt>
                <c:pt idx="5227">
                  <c:v>-159.07011582294155</c:v>
                </c:pt>
                <c:pt idx="5228">
                  <c:v>-158.04272189105043</c:v>
                </c:pt>
                <c:pt idx="5229">
                  <c:v>-299.22719466459688</c:v>
                </c:pt>
                <c:pt idx="5230">
                  <c:v>-161.77181620098796</c:v>
                </c:pt>
                <c:pt idx="5231">
                  <c:v>-310.91946572061443</c:v>
                </c:pt>
                <c:pt idx="5232">
                  <c:v>-161.6199421494058</c:v>
                </c:pt>
                <c:pt idx="5233">
                  <c:v>-167.49633843351779</c:v>
                </c:pt>
                <c:pt idx="5234">
                  <c:v>-194.41213063445537</c:v>
                </c:pt>
                <c:pt idx="5235">
                  <c:v>-171.19315165875457</c:v>
                </c:pt>
                <c:pt idx="5236">
                  <c:v>-171.21682660361145</c:v>
                </c:pt>
                <c:pt idx="5237">
                  <c:v>-190.34527269507981</c:v>
                </c:pt>
                <c:pt idx="5238">
                  <c:v>-168.76204234990024</c:v>
                </c:pt>
                <c:pt idx="5239">
                  <c:v>-299.06777894537532</c:v>
                </c:pt>
                <c:pt idx="5240">
                  <c:v>-149.82758136409893</c:v>
                </c:pt>
                <c:pt idx="5241">
                  <c:v>-143.86328701758163</c:v>
                </c:pt>
                <c:pt idx="5242">
                  <c:v>-146.75369594149558</c:v>
                </c:pt>
                <c:pt idx="5243">
                  <c:v>-289.83612627749204</c:v>
                </c:pt>
                <c:pt idx="5244">
                  <c:v>-293.4262584939396</c:v>
                </c:pt>
                <c:pt idx="5245">
                  <c:v>-147.10555000279993</c:v>
                </c:pt>
                <c:pt idx="5246">
                  <c:v>-146.75533183075248</c:v>
                </c:pt>
                <c:pt idx="5247">
                  <c:v>-155.75464885552202</c:v>
                </c:pt>
                <c:pt idx="5248">
                  <c:v>-146.10148400797436</c:v>
                </c:pt>
                <c:pt idx="5249">
                  <c:v>-390.14089821565898</c:v>
                </c:pt>
                <c:pt idx="5250">
                  <c:v>-146.07508385652142</c:v>
                </c:pt>
                <c:pt idx="5251">
                  <c:v>-155.7018480105159</c:v>
                </c:pt>
                <c:pt idx="5252">
                  <c:v>-146.6761292080127</c:v>
                </c:pt>
                <c:pt idx="5253">
                  <c:v>-146.99994397595032</c:v>
                </c:pt>
                <c:pt idx="5254">
                  <c:v>-293.29429215187088</c:v>
                </c:pt>
                <c:pt idx="5255">
                  <c:v>-289.67767652877433</c:v>
                </c:pt>
                <c:pt idx="5256">
                  <c:v>-146.56886452126474</c:v>
                </c:pt>
                <c:pt idx="5257">
                  <c:v>-143.65204026433145</c:v>
                </c:pt>
                <c:pt idx="5258">
                  <c:v>-149.58991493906314</c:v>
                </c:pt>
                <c:pt idx="5259">
                  <c:v>-298.80364219191415</c:v>
                </c:pt>
                <c:pt idx="5260">
                  <c:v>-168.4715213929212</c:v>
                </c:pt>
                <c:pt idx="5261">
                  <c:v>-190.02831579132481</c:v>
                </c:pt>
                <c:pt idx="5262">
                  <c:v>-170.87342724103078</c:v>
                </c:pt>
                <c:pt idx="5263">
                  <c:v>-170.82330278128663</c:v>
                </c:pt>
                <c:pt idx="5264">
                  <c:v>-194.01582464176653</c:v>
                </c:pt>
                <c:pt idx="5265">
                  <c:v>-167.07356718058182</c:v>
                </c:pt>
                <c:pt idx="5266">
                  <c:v>-161.17069694619533</c:v>
                </c:pt>
                <c:pt idx="5267">
                  <c:v>-310.44386268369686</c:v>
                </c:pt>
                <c:pt idx="5268">
                  <c:v>-161.26959484505093</c:v>
                </c:pt>
                <c:pt idx="5269">
                  <c:v>-298.69849365091403</c:v>
                </c:pt>
                <c:pt idx="5270">
                  <c:v>-157.48748307171709</c:v>
                </c:pt>
                <c:pt idx="5271">
                  <c:v>-158.48835141324537</c:v>
                </c:pt>
                <c:pt idx="5272">
                  <c:v>-171.12833487272815</c:v>
                </c:pt>
                <c:pt idx="5273">
                  <c:v>-222.13019017351857</c:v>
                </c:pt>
                <c:pt idx="5274">
                  <c:v>-224.05283174075839</c:v>
                </c:pt>
                <c:pt idx="5275">
                  <c:v>-166.4901217343853</c:v>
                </c:pt>
                <c:pt idx="5276">
                  <c:v>-150.09500419734945</c:v>
                </c:pt>
                <c:pt idx="5277">
                  <c:v>-143.40935681434769</c:v>
                </c:pt>
                <c:pt idx="5278">
                  <c:v>-144.06053911860781</c:v>
                </c:pt>
                <c:pt idx="5279">
                  <c:v>-484.00007129556809</c:v>
                </c:pt>
                <c:pt idx="5280">
                  <c:v>-144.04476091845655</c:v>
                </c:pt>
                <c:pt idx="5281">
                  <c:v>-143.37780000371328</c:v>
                </c:pt>
                <c:pt idx="5282">
                  <c:v>-150.04766795557541</c:v>
                </c:pt>
                <c:pt idx="5283">
                  <c:v>-166.42700483044396</c:v>
                </c:pt>
                <c:pt idx="5284">
                  <c:v>-223.97393253315616</c:v>
                </c:pt>
                <c:pt idx="5285">
                  <c:v>-222.03550661035939</c:v>
                </c:pt>
                <c:pt idx="5286">
                  <c:v>-171.01786449141963</c:v>
                </c:pt>
                <c:pt idx="5287">
                  <c:v>-158.36209134055008</c:v>
                </c:pt>
                <c:pt idx="5288">
                  <c:v>-157.34543002360073</c:v>
                </c:pt>
                <c:pt idx="5289">
                  <c:v>-298.54064393237951</c:v>
                </c:pt>
                <c:pt idx="5290">
                  <c:v>-161.09594434999227</c:v>
                </c:pt>
                <c:pt idx="5291">
                  <c:v>-310.25440689472379</c:v>
                </c:pt>
                <c:pt idx="5292">
                  <c:v>-160.96543093444097</c:v>
                </c:pt>
                <c:pt idx="5293">
                  <c:v>-166.85248560549226</c:v>
                </c:pt>
                <c:pt idx="5294">
                  <c:v>-193.77892175087365</c:v>
                </c:pt>
                <c:pt idx="5295">
                  <c:v>-170.57057240997241</c:v>
                </c:pt>
                <c:pt idx="5296">
                  <c:v>-170.60486281222072</c:v>
                </c:pt>
                <c:pt idx="5297">
                  <c:v>-189.74391031527551</c:v>
                </c:pt>
                <c:pt idx="5298">
                  <c:v>-168.17126746687305</c:v>
                </c:pt>
                <c:pt idx="5299">
                  <c:v>-298.48760558519461</c:v>
                </c:pt>
                <c:pt idx="5300">
                  <c:v>-149.25794025114277</c:v>
                </c:pt>
                <c:pt idx="5301">
                  <c:v>-143.30419243686936</c:v>
                </c:pt>
                <c:pt idx="5302">
                  <c:v>-146.20513449615868</c:v>
                </c:pt>
                <c:pt idx="5303">
                  <c:v>-289.29810295926711</c:v>
                </c:pt>
                <c:pt idx="5304">
                  <c:v>-292.8986960530757</c:v>
                </c:pt>
                <c:pt idx="5305">
                  <c:v>-146.58850885962576</c:v>
                </c:pt>
                <c:pt idx="5306">
                  <c:v>-146.24877150986296</c:v>
                </c:pt>
                <c:pt idx="5307">
                  <c:v>-155.25855659440168</c:v>
                </c:pt>
                <c:pt idx="5308">
                  <c:v>-145.6158471693326</c:v>
                </c:pt>
                <c:pt idx="5309">
                  <c:v>-402.28290698265187</c:v>
                </c:pt>
                <c:pt idx="5310">
                  <c:v>-145.61032044894361</c:v>
                </c:pt>
                <c:pt idx="5311">
                  <c:v>-155.24750285924108</c:v>
                </c:pt>
                <c:pt idx="5312">
                  <c:v>-146.2321901711091</c:v>
                </c:pt>
                <c:pt idx="5313">
                  <c:v>-146.56639903405659</c:v>
                </c:pt>
                <c:pt idx="5314">
                  <c:v>-292.87115705448923</c:v>
                </c:pt>
                <c:pt idx="5315">
                  <c:v>-289.26491407188411</c:v>
                </c:pt>
                <c:pt idx="5316">
                  <c:v>-146.16643096586643</c:v>
                </c:pt>
                <c:pt idx="5317">
                  <c:v>-143.25995394164354</c:v>
                </c:pt>
                <c:pt idx="5318">
                  <c:v>-149.20816443481579</c:v>
                </c:pt>
                <c:pt idx="5319">
                  <c:v>-298.43226198630754</c:v>
                </c:pt>
                <c:pt idx="5320">
                  <c:v>-168.11040876046445</c:v>
                </c:pt>
                <c:pt idx="5321">
                  <c:v>-189.67750544988317</c:v>
                </c:pt>
                <c:pt idx="5322">
                  <c:v>-170.53290825167576</c:v>
                </c:pt>
                <c:pt idx="5323">
                  <c:v>-170.49306432275955</c:v>
                </c:pt>
                <c:pt idx="5324">
                  <c:v>-193.6958560100187</c:v>
                </c:pt>
                <c:pt idx="5325">
                  <c:v>-166.76385778833759</c:v>
                </c:pt>
                <c:pt idx="5326">
                  <c:v>-160.87123632248861</c:v>
                </c:pt>
                <c:pt idx="5327">
                  <c:v>-310.15471671972</c:v>
                </c:pt>
                <c:pt idx="5328">
                  <c:v>-160.99060080863529</c:v>
                </c:pt>
                <c:pt idx="5329">
                  <c:v>-298.42969402690761</c:v>
                </c:pt>
                <c:pt idx="5330">
                  <c:v>-157.22891512372178</c:v>
                </c:pt>
                <c:pt idx="5331">
                  <c:v>-158.23998160862124</c:v>
                </c:pt>
                <c:pt idx="5332">
                  <c:v>-170.89015342941903</c:v>
                </c:pt>
                <c:pt idx="5333">
                  <c:v>-221.90218742280592</c:v>
                </c:pt>
                <c:pt idx="5334">
                  <c:v>-223.83499812688828</c:v>
                </c:pt>
                <c:pt idx="5335">
                  <c:v>-166.28244781422922</c:v>
                </c:pt>
                <c:pt idx="5336">
                  <c:v>-149.89748063986599</c:v>
                </c:pt>
                <c:pt idx="5337">
                  <c:v>-143.22197440033679</c:v>
                </c:pt>
                <c:pt idx="5338">
                  <c:v>-143.88328874026183</c:v>
                </c:pt>
                <c:pt idx="5339">
                  <c:v>-395.92309616784058</c:v>
                </c:pt>
                <c:pt idx="5340">
                  <c:v>-143.88774773176141</c:v>
                </c:pt>
                <c:pt idx="5341">
                  <c:v>-143.23089219396763</c:v>
                </c:pt>
                <c:pt idx="5342">
                  <c:v>-149.91085685689387</c:v>
                </c:pt>
                <c:pt idx="5343">
                  <c:v>-166.300281886508</c:v>
                </c:pt>
                <c:pt idx="5344">
                  <c:v>-223.85728929690504</c:v>
                </c:pt>
                <c:pt idx="5345">
                  <c:v>-221.92893474354287</c:v>
                </c:pt>
                <c:pt idx="5346">
                  <c:v>-170.92135576444451</c:v>
                </c:pt>
                <c:pt idx="5347">
                  <c:v>-158.2756376319233</c:v>
                </c:pt>
                <c:pt idx="5348">
                  <c:v>-157.26902331973596</c:v>
                </c:pt>
                <c:pt idx="5349">
                  <c:v>-298.47429998662454</c:v>
                </c:pt>
                <c:pt idx="5350">
                  <c:v>-161.03960804475321</c:v>
                </c:pt>
                <c:pt idx="5351">
                  <c:v>-310.20801751570332</c:v>
                </c:pt>
                <c:pt idx="5352">
                  <c:v>-160.92913425985017</c:v>
                </c:pt>
                <c:pt idx="5353">
                  <c:v>-166.82619747452603</c:v>
                </c:pt>
                <c:pt idx="5354">
                  <c:v>-193.76263479045886</c:v>
                </c:pt>
                <c:pt idx="5355">
                  <c:v>-170.56427935272978</c:v>
                </c:pt>
                <c:pt idx="5356">
                  <c:v>-170.60855649615723</c:v>
                </c:pt>
                <c:pt idx="5357">
                  <c:v>-189.75758368348906</c:v>
                </c:pt>
                <c:pt idx="5358">
                  <c:v>-168.19491356727286</c:v>
                </c:pt>
                <c:pt idx="5359">
                  <c:v>-298.5211718878079</c:v>
                </c:pt>
                <c:pt idx="5360">
                  <c:v>-149.30151137746816</c:v>
                </c:pt>
                <c:pt idx="5361">
                  <c:v>-143.35771606516579</c:v>
                </c:pt>
                <c:pt idx="5362">
                  <c:v>-146.26860409080604</c:v>
                </c:pt>
                <c:pt idx="5363">
                  <c:v>-289.37148225747973</c:v>
                </c:pt>
                <c:pt idx="5364">
                  <c:v>-292.98201073146998</c:v>
                </c:pt>
                <c:pt idx="5365">
                  <c:v>-146.6817781727913</c:v>
                </c:pt>
                <c:pt idx="5366">
                  <c:v>-146.35196167880088</c:v>
                </c:pt>
                <c:pt idx="5367">
                  <c:v>-155.37166159819344</c:v>
                </c:pt>
                <c:pt idx="5368">
                  <c:v>-145.73886108922667</c:v>
                </c:pt>
                <c:pt idx="5369">
                  <c:v>-392.8707383052685</c:v>
                </c:pt>
                <c:pt idx="5370">
                  <c:v>-145.75313485245002</c:v>
                </c:pt>
                <c:pt idx="5371">
                  <c:v>-155.40020903345984</c:v>
                </c:pt>
                <c:pt idx="5372">
                  <c:v>-146.39478260376774</c:v>
                </c:pt>
                <c:pt idx="5373">
                  <c:v>-146.73887231390273</c:v>
                </c:pt>
                <c:pt idx="5374">
                  <c:v>-293.05346057426101</c:v>
                </c:pt>
                <c:pt idx="5375">
                  <c:v>-289.45711494569838</c:v>
                </c:pt>
                <c:pt idx="5376">
                  <c:v>-146.36851532710051</c:v>
                </c:pt>
                <c:pt idx="5377">
                  <c:v>-143.47189851132211</c:v>
                </c:pt>
                <c:pt idx="5378">
                  <c:v>-149.42996430377465</c:v>
                </c:pt>
                <c:pt idx="5379">
                  <c:v>-298.6638844666445</c:v>
                </c:pt>
                <c:pt idx="5380">
                  <c:v>-168.35190489952419</c:v>
                </c:pt>
                <c:pt idx="5381">
                  <c:v>-189.92884275880931</c:v>
                </c:pt>
                <c:pt idx="5382">
                  <c:v>-170.79408221940514</c:v>
                </c:pt>
                <c:pt idx="5383">
                  <c:v>-170.76407053729739</c:v>
                </c:pt>
                <c:pt idx="5384">
                  <c:v>-193.97669015825244</c:v>
                </c:pt>
                <c:pt idx="5385">
                  <c:v>-167.05451565587725</c:v>
                </c:pt>
                <c:pt idx="5386">
                  <c:v>-161.17171379347994</c:v>
                </c:pt>
                <c:pt idx="5387">
                  <c:v>-310.4650865562607</c:v>
                </c:pt>
                <c:pt idx="5388">
                  <c:v>-161.31070553237006</c:v>
                </c:pt>
                <c:pt idx="5389">
                  <c:v>-298.75958300234907</c:v>
                </c:pt>
                <c:pt idx="5390">
                  <c:v>-157.5686318153586</c:v>
                </c:pt>
                <c:pt idx="5391">
                  <c:v>-158.58949879708467</c:v>
                </c:pt>
                <c:pt idx="5392">
                  <c:v>-171.24946758683694</c:v>
                </c:pt>
                <c:pt idx="5393">
                  <c:v>-222.27129511877808</c:v>
                </c:pt>
                <c:pt idx="5394">
                  <c:v>-224.2138960283724</c:v>
                </c:pt>
                <c:pt idx="5395">
                  <c:v>-166.67113268539768</c:v>
                </c:pt>
                <c:pt idx="5396">
                  <c:v>-150.29594934195973</c:v>
                </c:pt>
                <c:pt idx="5397">
                  <c:v>-143.63022389153613</c:v>
                </c:pt>
                <c:pt idx="5398">
                  <c:v>-144.30131607559173</c:v>
                </c:pt>
                <c:pt idx="5399">
                  <c:v>-400.27771486321564</c:v>
                </c:pt>
                <c:pt idx="5400">
                  <c:v>-144.3253223071919</c:v>
                </c:pt>
                <c:pt idx="5401">
                  <c:v>-143.67823635844414</c:v>
                </c:pt>
                <c:pt idx="5402">
                  <c:v>-150.36796805163195</c:v>
                </c:pt>
                <c:pt idx="5403">
                  <c:v>-166.76715764901331</c:v>
                </c:pt>
                <c:pt idx="5404">
                  <c:v>-224.33392726082761</c:v>
                </c:pt>
                <c:pt idx="5405">
                  <c:v>-222.41533263866802</c:v>
                </c:pt>
                <c:pt idx="5406">
                  <c:v>-171.41751141651798</c:v>
                </c:pt>
                <c:pt idx="5407">
                  <c:v>-158.78154896259846</c:v>
                </c:pt>
                <c:pt idx="5408">
                  <c:v>-157.78468834650295</c:v>
                </c:pt>
                <c:pt idx="5409">
                  <c:v>-298.99967815472758</c:v>
                </c:pt>
                <c:pt idx="5410">
                  <c:v>-161.57477489903749</c:v>
                </c:pt>
                <c:pt idx="5411">
                  <c:v>-310.75285621396438</c:v>
                </c:pt>
                <c:pt idx="5412">
                  <c:v>-161.48379615950074</c:v>
                </c:pt>
                <c:pt idx="5413">
                  <c:v>-167.39060459231408</c:v>
                </c:pt>
                <c:pt idx="5414">
                  <c:v>-194.33678571724204</c:v>
                </c:pt>
                <c:pt idx="5415">
                  <c:v>-171.14817277469623</c:v>
                </c:pt>
                <c:pt idx="5416">
                  <c:v>-171.20219119476837</c:v>
                </c:pt>
                <c:pt idx="5417">
                  <c:v>-190.36095853545137</c:v>
                </c:pt>
                <c:pt idx="5418">
                  <c:v>-168.80802754446094</c:v>
                </c:pt>
                <c:pt idx="5419">
                  <c:v>-299.14405208276537</c:v>
                </c:pt>
                <c:pt idx="5420">
                  <c:v>-149.93410090127898</c:v>
                </c:pt>
                <c:pt idx="5421">
                  <c:v>-144.00004220053526</c:v>
                </c:pt>
                <c:pt idx="5422">
                  <c:v>-146.92066618994582</c:v>
                </c:pt>
                <c:pt idx="5423">
                  <c:v>-290.03329798658831</c:v>
                </c:pt>
                <c:pt idx="5424">
                  <c:v>-293.65358829475053</c:v>
                </c:pt>
                <c:pt idx="5425">
                  <c:v>-147.36304522639645</c:v>
                </c:pt>
                <c:pt idx="5426">
                  <c:v>-147.04296305480696</c:v>
                </c:pt>
                <c:pt idx="5427">
                  <c:v>-156.0723971236018</c:v>
                </c:pt>
                <c:pt idx="5428">
                  <c:v>-146.44933068593753</c:v>
                </c:pt>
                <c:pt idx="5429">
                  <c:v>-389.15343497511577</c:v>
                </c:pt>
                <c:pt idx="5430">
                  <c:v>-146.48307273712331</c:v>
                </c:pt>
                <c:pt idx="5431">
                  <c:v>-156.13988132458107</c:v>
                </c:pt>
                <c:pt idx="5432">
                  <c:v>-147.14418960286702</c:v>
                </c:pt>
                <c:pt idx="5433">
                  <c:v>-147.49801441740613</c:v>
                </c:pt>
                <c:pt idx="5434">
                  <c:v>-293.82236593362825</c:v>
                </c:pt>
                <c:pt idx="5435">
                  <c:v>-290.23571058544144</c:v>
                </c:pt>
                <c:pt idx="5436">
                  <c:v>-147.1568660716936</c:v>
                </c:pt>
                <c:pt idx="5437">
                  <c:v>-144.26998689542174</c:v>
                </c:pt>
                <c:pt idx="5438">
                  <c:v>-150.23779119860424</c:v>
                </c:pt>
                <c:pt idx="5439">
                  <c:v>-299.48142289872601</c:v>
                </c:pt>
                <c:pt idx="5440">
                  <c:v>-169.17921180964879</c:v>
                </c:pt>
                <c:pt idx="5441">
                  <c:v>-190.76589136366681</c:v>
                </c:pt>
                <c:pt idx="5442">
                  <c:v>-171.64087377055691</c:v>
                </c:pt>
                <c:pt idx="5443">
                  <c:v>-171.6206063814912</c:v>
                </c:pt>
                <c:pt idx="5444">
                  <c:v>-194.84297173746623</c:v>
                </c:pt>
                <c:pt idx="5445">
                  <c:v>-167.93054450737418</c:v>
                </c:pt>
                <c:pt idx="5446">
                  <c:v>-162.05749154987501</c:v>
                </c:pt>
                <c:pt idx="5447">
                  <c:v>-311.36048944530052</c:v>
                </c:pt>
                <c:pt idx="5448">
                  <c:v>-162.21598637801912</c:v>
                </c:pt>
                <c:pt idx="5449">
                  <c:v>-299.67465677375094</c:v>
                </c:pt>
                <c:pt idx="5450">
                  <c:v>-158.49342342628483</c:v>
                </c:pt>
                <c:pt idx="5451">
                  <c:v>-159.52404890819489</c:v>
                </c:pt>
                <c:pt idx="5452">
                  <c:v>-172.1937784041198</c:v>
                </c:pt>
                <c:pt idx="5453">
                  <c:v>-223.22536894411206</c:v>
                </c:pt>
                <c:pt idx="5454">
                  <c:v>-225.17773525943761</c:v>
                </c:pt>
                <c:pt idx="5455">
                  <c:v>-167.64473981590533</c:v>
                </c:pt>
                <c:pt idx="5456">
                  <c:v>-151.27932696176214</c:v>
                </c:pt>
                <c:pt idx="5457">
                  <c:v>-144.62337468664609</c:v>
                </c:pt>
                <c:pt idx="5458">
                  <c:v>-145.30424282831098</c:v>
                </c:pt>
                <c:pt idx="5459">
                  <c:v>-387.82141192959693</c:v>
                </c:pt>
                <c:pt idx="5460">
                  <c:v>-145.34780970766826</c:v>
                </c:pt>
                <c:pt idx="5461">
                  <c:v>-144.71050864218972</c:v>
                </c:pt>
                <c:pt idx="5462">
                  <c:v>-151.41002838714746</c:v>
                </c:pt>
                <c:pt idx="5463">
                  <c:v>-167.8190093016492</c:v>
                </c:pt>
                <c:pt idx="5464">
                  <c:v>-225.39557359290222</c:v>
                </c:pt>
                <c:pt idx="5465">
                  <c:v>-223.4867771095648</c:v>
                </c:pt>
                <c:pt idx="5466">
                  <c:v>-172.49875758285549</c:v>
                </c:pt>
                <c:pt idx="5467">
                  <c:v>-159.87260047835065</c:v>
                </c:pt>
                <c:pt idx="5468">
                  <c:v>-158.88554896311487</c:v>
                </c:pt>
                <c:pt idx="5469">
                  <c:v>-300.11037519723573</c:v>
                </c:pt>
                <c:pt idx="5470">
                  <c:v>-162.69526536237873</c:v>
                </c:pt>
                <c:pt idx="5471">
                  <c:v>-311.88329227899266</c:v>
                </c:pt>
                <c:pt idx="5472">
                  <c:v>-162.62393264883167</c:v>
                </c:pt>
                <c:pt idx="5473">
                  <c:v>-168.54057040714821</c:v>
                </c:pt>
                <c:pt idx="5474">
                  <c:v>-195.49658519706293</c:v>
                </c:pt>
                <c:pt idx="5475">
                  <c:v>-172.31781035753551</c:v>
                </c:pt>
                <c:pt idx="5476">
                  <c:v>-172.38167141738657</c:v>
                </c:pt>
                <c:pt idx="5477">
                  <c:v>-191.55028603350183</c:v>
                </c:pt>
                <c:pt idx="5478">
                  <c:v>-170.00720705268307</c:v>
                </c:pt>
                <c:pt idx="5479">
                  <c:v>-300.35311639661307</c:v>
                </c:pt>
                <c:pt idx="5480">
                  <c:v>-151.15299903124432</c:v>
                </c:pt>
                <c:pt idx="5481">
                  <c:v>-145.22880714113995</c:v>
                </c:pt>
                <c:pt idx="5482">
                  <c:v>-148.15930307406592</c:v>
                </c:pt>
                <c:pt idx="5483">
                  <c:v>-291.28178218847552</c:v>
                </c:pt>
                <c:pt idx="5484">
                  <c:v>-294.91195747474075</c:v>
                </c:pt>
                <c:pt idx="5485">
                  <c:v>-148.63132973950502</c:v>
                </c:pt>
                <c:pt idx="5486">
                  <c:v>-148.32114104512962</c:v>
                </c:pt>
                <c:pt idx="5487">
                  <c:v>-157.36047422613788</c:v>
                </c:pt>
                <c:pt idx="5488">
                  <c:v>-147.74731263677677</c:v>
                </c:pt>
                <c:pt idx="5489">
                  <c:v>-399.69512655231262</c:v>
                </c:pt>
                <c:pt idx="5490">
                  <c:v>-147.80088199810169</c:v>
                </c:pt>
                <c:pt idx="5491">
                  <c:v>-157.46761325066132</c:v>
                </c:pt>
                <c:pt idx="5492">
                  <c:v>-148.48185033659041</c:v>
                </c:pt>
                <c:pt idx="5493">
                  <c:v>-148.84561020355537</c:v>
                </c:pt>
                <c:pt idx="5494">
                  <c:v>-295.17985797143359</c:v>
                </c:pt>
                <c:pt idx="5495">
                  <c:v>-291.60322552803075</c:v>
                </c:pt>
                <c:pt idx="5496">
                  <c:v>-148.53430550948531</c:v>
                </c:pt>
                <c:pt idx="5497">
                  <c:v>-145.65738739171221</c:v>
                </c:pt>
                <c:pt idx="5498">
                  <c:v>-151.63515951292237</c:v>
                </c:pt>
                <c:pt idx="5499">
                  <c:v>-300.88881164400027</c:v>
                </c:pt>
                <c:pt idx="5500">
                  <c:v>-170.59653645379018</c:v>
                </c:pt>
                <c:pt idx="5501">
                  <c:v>-192.19320472786399</c:v>
                </c:pt>
                <c:pt idx="5502">
                  <c:v>-173.07818303086862</c:v>
                </c:pt>
                <c:pt idx="5503">
                  <c:v>-173.06791881879536</c:v>
                </c:pt>
                <c:pt idx="5504">
                  <c:v>-196.30029473776361</c:v>
                </c:pt>
                <c:pt idx="5505">
                  <c:v>-169.39788556206096</c:v>
                </c:pt>
                <c:pt idx="5506">
                  <c:v>-163.53485825603678</c:v>
                </c:pt>
                <c:pt idx="5507">
                  <c:v>-312.84796619808282</c:v>
                </c:pt>
                <c:pt idx="5508">
                  <c:v>-163.71342760269255</c:v>
                </c:pt>
                <c:pt idx="5509">
                  <c:v>-301.18212360487024</c:v>
                </c:pt>
                <c:pt idx="5510">
                  <c:v>-160.01097083375237</c:v>
                </c:pt>
                <c:pt idx="5511">
                  <c:v>-161.05166154866833</c:v>
                </c:pt>
                <c:pt idx="5512">
                  <c:v>-173.73146451532224</c:v>
                </c:pt>
                <c:pt idx="5513">
                  <c:v>-224.7731368715927</c:v>
                </c:pt>
                <c:pt idx="5514">
                  <c:v>-226.73559345708244</c:v>
                </c:pt>
                <c:pt idx="5515">
                  <c:v>-169.2126968460951</c:v>
                </c:pt>
                <c:pt idx="5516">
                  <c:v>-152.85739149574488</c:v>
                </c:pt>
                <c:pt idx="5517">
                  <c:v>-146.2115555049601</c:v>
                </c:pt>
                <c:pt idx="5518">
                  <c:v>-146.90254882106333</c:v>
                </c:pt>
                <c:pt idx="5519">
                  <c:v>-396.27815430424778</c:v>
                </c:pt>
                <c:pt idx="5520">
                  <c:v>-146.96639315984692</c:v>
                </c:pt>
                <c:pt idx="5521">
                  <c:v>-146.33924460033035</c:v>
                </c:pt>
                <c:pt idx="5522">
                  <c:v>-153.0489261833726</c:v>
                </c:pt>
                <c:pt idx="5523">
                  <c:v>-169.4680783794866</c:v>
                </c:pt>
                <c:pt idx="5524">
                  <c:v>-227.05482350771069</c:v>
                </c:pt>
                <c:pt idx="5525">
                  <c:v>-225.15621752890567</c:v>
                </c:pt>
                <c:pt idx="5526">
                  <c:v>-174.17839828682554</c:v>
                </c:pt>
                <c:pt idx="5527">
                  <c:v>-161.56245136006274</c:v>
                </c:pt>
                <c:pt idx="5528">
                  <c:v>-160.58562002906439</c:v>
                </c:pt>
                <c:pt idx="5529">
                  <c:v>-301.82063787277445</c:v>
                </c:pt>
                <c:pt idx="5530">
                  <c:v>-164.41580727184385</c:v>
                </c:pt>
                <c:pt idx="5531">
                  <c:v>-313.6140087000868</c:v>
                </c:pt>
                <c:pt idx="5532">
                  <c:v>-164.36498679863064</c:v>
                </c:pt>
                <c:pt idx="5533">
                  <c:v>-170.29189648879807</c:v>
                </c:pt>
                <c:pt idx="5534">
                  <c:v>-197.25819390606617</c:v>
                </c:pt>
                <c:pt idx="5535">
                  <c:v>-174.0897125057482</c:v>
                </c:pt>
                <c:pt idx="5536">
                  <c:v>-174.16387793345336</c:v>
                </c:pt>
                <c:pt idx="5537">
                  <c:v>-193.34280796329881</c:v>
                </c:pt>
                <c:pt idx="5538">
                  <c:v>-171.81005555977774</c:v>
                </c:pt>
                <c:pt idx="5539">
                  <c:v>-302.16625703764709</c:v>
                </c:pt>
                <c:pt idx="5540">
                  <c:v>-152.97653465670481</c:v>
                </c:pt>
                <c:pt idx="5541">
                  <c:v>-147.06270354537918</c:v>
                </c:pt>
                <c:pt idx="5542">
                  <c:v>-150.00357189608462</c:v>
                </c:pt>
                <c:pt idx="5543">
                  <c:v>-293.13645339688958</c:v>
                </c:pt>
                <c:pt idx="5544">
                  <c:v>-296.77697875156872</c:v>
                </c:pt>
                <c:pt idx="5545">
                  <c:v>-150.50678685184891</c:v>
                </c:pt>
                <c:pt idx="5546">
                  <c:v>-150.20701833671319</c:v>
                </c:pt>
                <c:pt idx="5547">
                  <c:v>-159.25678394119211</c:v>
                </c:pt>
                <c:pt idx="5548">
                  <c:v>-149.6540671420706</c:v>
                </c:pt>
                <c:pt idx="5549">
                  <c:v>-394.93043720861351</c:v>
                </c:pt>
                <c:pt idx="5550">
                  <c:v>-149.72856367708968</c:v>
                </c:pt>
                <c:pt idx="5551">
                  <c:v>-159.40577756083724</c:v>
                </c:pt>
                <c:pt idx="5552">
                  <c:v>-150.43051014025284</c:v>
                </c:pt>
                <c:pt idx="5553">
                  <c:v>-150.80477848820865</c:v>
                </c:pt>
                <c:pt idx="5554">
                  <c:v>-297.14957539110634</c:v>
                </c:pt>
                <c:pt idx="5555">
                  <c:v>-293.58343198470232</c:v>
                </c:pt>
                <c:pt idx="5556">
                  <c:v>-150.52507842266141</c:v>
                </c:pt>
                <c:pt idx="5557">
                  <c:v>-147.65872199922944</c:v>
                </c:pt>
                <c:pt idx="5558">
                  <c:v>-153.64706943678189</c:v>
                </c:pt>
                <c:pt idx="5559">
                  <c:v>-302.91128267133183</c:v>
                </c:pt>
                <c:pt idx="5560">
                  <c:v>-172.62963839139817</c:v>
                </c:pt>
                <c:pt idx="5561">
                  <c:v>-194.23692362189388</c:v>
                </c:pt>
                <c:pt idx="5562">
                  <c:v>-175.13253302136997</c:v>
                </c:pt>
                <c:pt idx="5563">
                  <c:v>-175.13291417683939</c:v>
                </c:pt>
                <c:pt idx="5564">
                  <c:v>-198.37594986605404</c:v>
                </c:pt>
                <c:pt idx="5565">
                  <c:v>-171.48421499556184</c:v>
                </c:pt>
                <c:pt idx="5566">
                  <c:v>-165.63187666259421</c:v>
                </c:pt>
                <c:pt idx="5567">
                  <c:v>-314.95576479767357</c:v>
                </c:pt>
                <c:pt idx="5568">
                  <c:v>-165.83186849368582</c:v>
                </c:pt>
                <c:pt idx="5569">
                  <c:v>-303.31133675432318</c:v>
                </c:pt>
                <c:pt idx="5570">
                  <c:v>-162.15089449135175</c:v>
                </c:pt>
                <c:pt idx="5571">
                  <c:v>-163.20234953451322</c:v>
                </c:pt>
                <c:pt idx="5572">
                  <c:v>-175.89293230823895</c:v>
                </c:pt>
                <c:pt idx="5573">
                  <c:v>-226.94540008793754</c:v>
                </c:pt>
                <c:pt idx="5574">
                  <c:v>-228.91866785137569</c:v>
                </c:pt>
                <c:pt idx="5575">
                  <c:v>-171.40659831175057</c:v>
                </c:pt>
                <c:pt idx="5576">
                  <c:v>-155.06213606580079</c:v>
                </c:pt>
                <c:pt idx="5577">
                  <c:v>-148.42715935271772</c:v>
                </c:pt>
                <c:pt idx="5578">
                  <c:v>-149.1290282608814</c:v>
                </c:pt>
                <c:pt idx="5579">
                  <c:v>-412.4965915238231</c:v>
                </c:pt>
                <c:pt idx="5580">
                  <c:v>-149.21467329454316</c:v>
                </c:pt>
                <c:pt idx="5581">
                  <c:v>-148.59845012356968</c:v>
                </c:pt>
                <c:pt idx="5582">
                  <c:v>-155.31907398094535</c:v>
                </c:pt>
                <c:pt idx="5583">
                  <c:v>-171.74918548193645</c:v>
                </c:pt>
                <c:pt idx="5584">
                  <c:v>-229.34690709104962</c:v>
                </c:pt>
                <c:pt idx="5585">
                  <c:v>-227.45929491548819</c:v>
                </c:pt>
                <c:pt idx="5586">
                  <c:v>-176.49248694602036</c:v>
                </c:pt>
                <c:pt idx="5587">
                  <c:v>-163.88756890911893</c:v>
                </c:pt>
                <c:pt idx="5588">
                  <c:v>-162.92178423389291</c:v>
                </c:pt>
                <c:pt idx="5589">
                  <c:v>-304.16789038787789</c:v>
                </c:pt>
                <c:pt idx="5590">
                  <c:v>-166.7741186846489</c:v>
                </c:pt>
                <c:pt idx="5591">
                  <c:v>-315.98334429215561</c:v>
                </c:pt>
                <c:pt idx="5592">
                  <c:v>-166.74551828738291</c:v>
                </c:pt>
                <c:pt idx="5593">
                  <c:v>-172.68356572142352</c:v>
                </c:pt>
                <c:pt idx="5594">
                  <c:v>-199.66101955775434</c:v>
                </c:pt>
                <c:pt idx="5595">
                  <c:v>-176.50371340619668</c:v>
                </c:pt>
                <c:pt idx="5596">
                  <c:v>-176.5890730677468</c:v>
                </c:pt>
                <c:pt idx="5597">
                  <c:v>-195.77921647278632</c:v>
                </c:pt>
                <c:pt idx="5598">
                  <c:v>-174.25769674297069</c:v>
                </c:pt>
                <c:pt idx="5599">
                  <c:v>-304.6251782647588</c:v>
                </c:pt>
                <c:pt idx="5600">
                  <c:v>-155.44669971600888</c:v>
                </c:pt>
                <c:pt idx="5601">
                  <c:v>-149.54416012594828</c:v>
                </c:pt>
                <c:pt idx="5602">
                  <c:v>-152.49633993417129</c:v>
                </c:pt>
                <c:pt idx="5603">
                  <c:v>-295.64057129045636</c:v>
                </c:pt>
                <c:pt idx="5604">
                  <c:v>-299.29247532115073</c:v>
                </c:pt>
                <c:pt idx="5605">
                  <c:v>-153.03361050235551</c:v>
                </c:pt>
                <c:pt idx="5606">
                  <c:v>-152.74523481689297</c:v>
                </c:pt>
                <c:pt idx="5607">
                  <c:v>-161.80641400569786</c:v>
                </c:pt>
                <c:pt idx="5608">
                  <c:v>-152.21513171214792</c:v>
                </c:pt>
                <c:pt idx="5609">
                  <c:v>-393.77143269511924</c:v>
                </c:pt>
                <c:pt idx="5610">
                  <c:v>-152.31256069355513</c:v>
                </c:pt>
                <c:pt idx="5611">
                  <c:v>-162.00127285636972</c:v>
                </c:pt>
                <c:pt idx="5612">
                  <c:v>-153.03752531268262</c:v>
                </c:pt>
                <c:pt idx="5613">
                  <c:v>-153.42333530706361</c:v>
                </c:pt>
                <c:pt idx="5614">
                  <c:v>-299.77972350970282</c:v>
                </c:pt>
                <c:pt idx="5615">
                  <c:v>-296.22516802767063</c:v>
                </c:pt>
                <c:pt idx="5616">
                  <c:v>-153.17839253112251</c:v>
                </c:pt>
                <c:pt idx="5617">
                  <c:v>-150.32366657075409</c:v>
                </c:pt>
                <c:pt idx="5618">
                  <c:v>-156.32366711557074</c:v>
                </c:pt>
                <c:pt idx="5619">
                  <c:v>-305.59952836712813</c:v>
                </c:pt>
                <c:pt idx="5620">
                  <c:v>-175.32961093135012</c:v>
                </c:pt>
                <c:pt idx="5621">
                  <c:v>-196.9486182755787</c:v>
                </c:pt>
                <c:pt idx="5622">
                  <c:v>-177.85597315268024</c:v>
                </c:pt>
                <c:pt idx="5623">
                  <c:v>-177.86812333246215</c:v>
                </c:pt>
                <c:pt idx="5624">
                  <c:v>-201.12295177663839</c:v>
                </c:pt>
                <c:pt idx="5625">
                  <c:v>-174.24303357691156</c:v>
                </c:pt>
                <c:pt idx="5626">
                  <c:v>-168.40253601687462</c:v>
                </c:pt>
                <c:pt idx="5627">
                  <c:v>-317.73816414040402</c:v>
                </c:pt>
                <c:pt idx="5628">
                  <c:v>-168.62628245174687</c:v>
                </c:pt>
                <c:pt idx="5629">
                  <c:v>-306.11764156943514</c:v>
                </c:pt>
                <c:pt idx="5630">
                  <c:v>-164.96916172851937</c:v>
                </c:pt>
                <c:pt idx="5631">
                  <c:v>-166.03258089344615</c:v>
                </c:pt>
                <c:pt idx="5632">
                  <c:v>-178.73515303506582</c:v>
                </c:pt>
                <c:pt idx="5633">
                  <c:v>-229.79963562389224</c:v>
                </c:pt>
                <c:pt idx="5634">
                  <c:v>-231.78494383408835</c:v>
                </c:pt>
                <c:pt idx="5635">
                  <c:v>-174.28494057657554</c:v>
                </c:pt>
                <c:pt idx="5636">
                  <c:v>-157.95257064712311</c:v>
                </c:pt>
                <c:pt idx="5637">
                  <c:v>-151.32971248535642</c:v>
                </c:pt>
                <c:pt idx="5638">
                  <c:v>-152.04372638138454</c:v>
                </c:pt>
                <c:pt idx="5639">
                  <c:v>-406.90216475683076</c:v>
                </c:pt>
                <c:pt idx="5640">
                  <c:v>-152.15374151436595</c:v>
                </c:pt>
                <c:pt idx="5641">
                  <c:v>-151.54974386529946</c:v>
                </c:pt>
                <c:pt idx="5642">
                  <c:v>-158.28262050206217</c:v>
                </c:pt>
                <c:pt idx="5643">
                  <c:v>-174.72501224870643</c:v>
                </c:pt>
                <c:pt idx="5644">
                  <c:v>-232.33504177998492</c:v>
                </c:pt>
                <c:pt idx="5645">
                  <c:v>-230.45976541475704</c:v>
                </c:pt>
                <c:pt idx="5646">
                  <c:v>-179.50532135698833</c:v>
                </c:pt>
                <c:pt idx="5647">
                  <c:v>-166.91279554784811</c:v>
                </c:pt>
                <c:pt idx="5648">
                  <c:v>-165.95943163260671</c:v>
                </c:pt>
                <c:pt idx="5649">
                  <c:v>-307.21801090085353</c:v>
                </c:pt>
                <c:pt idx="5650">
                  <c:v>-169.8366940724415</c:v>
                </c:pt>
                <c:pt idx="5651">
                  <c:v>-319.05855297707274</c:v>
                </c:pt>
                <c:pt idx="5652">
                  <c:v>-169.83313842599813</c:v>
                </c:pt>
                <c:pt idx="5653">
                  <c:v>-175.78375257812064</c:v>
                </c:pt>
                <c:pt idx="5654">
                  <c:v>-202.77380299460899</c:v>
                </c:pt>
                <c:pt idx="5655">
                  <c:v>-179.62912351252652</c:v>
                </c:pt>
                <c:pt idx="5656">
                  <c:v>-179.72714016176189</c:v>
                </c:pt>
                <c:pt idx="5657">
                  <c:v>-198.92997110327633</c:v>
                </c:pt>
                <c:pt idx="5658">
                  <c:v>-177.42116969097256</c:v>
                </c:pt>
                <c:pt idx="5659">
                  <c:v>-307.80135487556925</c:v>
                </c:pt>
                <c:pt idx="5660">
                  <c:v>-158.63570257967683</c:v>
                </c:pt>
                <c:pt idx="5661">
                  <c:v>-152.74597506086818</c:v>
                </c:pt>
                <c:pt idx="5662">
                  <c:v>-155.71099866761043</c:v>
                </c:pt>
                <c:pt idx="5663">
                  <c:v>-298.86807586541971</c:v>
                </c:pt>
                <c:pt idx="5664">
                  <c:v>-302.53289020420766</c:v>
                </c:pt>
                <c:pt idx="5665">
                  <c:v>-156.28699341355531</c:v>
                </c:pt>
                <c:pt idx="5666">
                  <c:v>-156.01159086334681</c:v>
                </c:pt>
                <c:pt idx="5667">
                  <c:v>-165.08577613764356</c:v>
                </c:pt>
                <c:pt idx="5668">
                  <c:v>-155.50753313000533</c:v>
                </c:pt>
                <c:pt idx="5669">
                  <c:v>-404.43748762421137</c:v>
                </c:pt>
                <c:pt idx="5670">
                  <c:v>-155.63114129453692</c:v>
                </c:pt>
                <c:pt idx="5671">
                  <c:v>-165.33299386447484</c:v>
                </c:pt>
                <c:pt idx="5672">
                  <c:v>-156.38242094810639</c:v>
                </c:pt>
                <c:pt idx="5673">
                  <c:v>-156.78144004989488</c:v>
                </c:pt>
                <c:pt idx="5674">
                  <c:v>-303.15102676655738</c:v>
                </c:pt>
                <c:pt idx="5675">
                  <c:v>-299.60977716514878</c:v>
                </c:pt>
                <c:pt idx="5676">
                  <c:v>-156.57633410556289</c:v>
                </c:pt>
                <c:pt idx="5677">
                  <c:v>-153.7349578120529</c:v>
                </c:pt>
                <c:pt idx="5678">
                  <c:v>-159.74834383369665</c:v>
                </c:pt>
                <c:pt idx="5679">
                  <c:v>-309.03767217823253</c:v>
                </c:pt>
                <c:pt idx="5680">
                  <c:v>-178.7811671241474</c:v>
                </c:pt>
                <c:pt idx="5681">
                  <c:v>-200.41366901717663</c:v>
                </c:pt>
                <c:pt idx="5682">
                  <c:v>-181.33455535500374</c:v>
                </c:pt>
                <c:pt idx="5683">
                  <c:v>-181.36027418841542</c:v>
                </c:pt>
                <c:pt idx="5684">
                  <c:v>-204.62870876233978</c:v>
                </c:pt>
                <c:pt idx="5685">
                  <c:v>-177.76243445396784</c:v>
                </c:pt>
                <c:pt idx="5686">
                  <c:v>-171.93561883466614</c:v>
                </c:pt>
                <c:pt idx="5687">
                  <c:v>-321.28504377491566</c:v>
                </c:pt>
                <c:pt idx="5688">
                  <c:v>-172.18684446192964</c:v>
                </c:pt>
                <c:pt idx="5689">
                  <c:v>-309.69197745402982</c:v>
                </c:pt>
                <c:pt idx="5690">
                  <c:v>-168.55735864052417</c:v>
                </c:pt>
                <c:pt idx="5691">
                  <c:v>-169.63465439198205</c:v>
                </c:pt>
                <c:pt idx="5692">
                  <c:v>-182.35114294587387</c:v>
                </c:pt>
                <c:pt idx="5693">
                  <c:v>-233.42958207727821</c:v>
                </c:pt>
                <c:pt idx="5694">
                  <c:v>-235.4288872674816</c:v>
                </c:pt>
                <c:pt idx="5695">
                  <c:v>-177.94292173702593</c:v>
                </c:pt>
                <c:pt idx="5696">
                  <c:v>-161.62463059389754</c:v>
                </c:pt>
                <c:pt idx="5697">
                  <c:v>-155.01589259252452</c:v>
                </c:pt>
                <c:pt idx="5698">
                  <c:v>-155.74406834046388</c:v>
                </c:pt>
                <c:pt idx="5699">
                  <c:v>-408.67947120091117</c:v>
                </c:pt>
                <c:pt idx="5700">
                  <c:v>-155.88253353486675</c:v>
                </c:pt>
                <c:pt idx="5701">
                  <c:v>-155.29282474360289</c:v>
                </c:pt>
                <c:pt idx="5702">
                  <c:v>-162.04003322632923</c:v>
                </c:pt>
                <c:pt idx="5703">
                  <c:v>-178.49680013813628</c:v>
                </c:pt>
                <c:pt idx="5704">
                  <c:v>-236.12124848760831</c:v>
                </c:pt>
                <c:pt idx="5705">
                  <c:v>-234.2604349303611</c:v>
                </c:pt>
                <c:pt idx="5706">
                  <c:v>-183.32049801000034</c:v>
                </c:pt>
                <c:pt idx="5707">
                  <c:v>-170.74252401009682</c:v>
                </c:pt>
                <c:pt idx="5708">
                  <c:v>-169.80375692144233</c:v>
                </c:pt>
                <c:pt idx="5709">
                  <c:v>-311.07693967350718</c:v>
                </c:pt>
                <c:pt idx="5710">
                  <c:v>-173.71034946329075</c:v>
                </c:pt>
                <c:pt idx="5711">
                  <c:v>-322.94686557785786</c:v>
                </c:pt>
                <c:pt idx="5712">
                  <c:v>-173.73630820909966</c:v>
                </c:pt>
                <c:pt idx="5713">
                  <c:v>-179.70174956220978</c:v>
                </c:pt>
                <c:pt idx="5714">
                  <c:v>-206.70667433374427</c:v>
                </c:pt>
                <c:pt idx="5715">
                  <c:v>-183.57691672789872</c:v>
                </c:pt>
                <c:pt idx="5716">
                  <c:v>-183.68990314492544</c:v>
                </c:pt>
                <c:pt idx="5717">
                  <c:v>-202.9077521194244</c:v>
                </c:pt>
                <c:pt idx="5718">
                  <c:v>-181.41401738226037</c:v>
                </c:pt>
                <c:pt idx="5719">
                  <c:v>-311.80934613417168</c:v>
                </c:pt>
                <c:pt idx="5720">
                  <c:v>-162.65883107239648</c:v>
                </c:pt>
                <c:pt idx="5721">
                  <c:v>-156.78431845076841</c:v>
                </c:pt>
                <c:pt idx="5722">
                  <c:v>-159.76460713870915</c:v>
                </c:pt>
                <c:pt idx="5723">
                  <c:v>-302.93701829260124</c:v>
                </c:pt>
                <c:pt idx="5724">
                  <c:v>-306.61722622283651</c:v>
                </c:pt>
                <c:pt idx="5725">
                  <c:v>-160.38670219191732</c:v>
                </c:pt>
                <c:pt idx="5726">
                  <c:v>-160.12676943657539</c:v>
                </c:pt>
                <c:pt idx="5727">
                  <c:v>-169.21647669672313</c:v>
                </c:pt>
                <c:pt idx="5728">
                  <c:v>-159.65380827835736</c:v>
                </c:pt>
                <c:pt idx="5729">
                  <c:v>-403.42194781120031</c:v>
                </c:pt>
                <c:pt idx="5730">
                  <c:v>-159.80872510053561</c:v>
                </c:pt>
                <c:pt idx="5731">
                  <c:v>-169.52631258286976</c:v>
                </c:pt>
                <c:pt idx="5732">
                  <c:v>-160.59152887050482</c:v>
                </c:pt>
                <c:pt idx="5733">
                  <c:v>-161.00639189975908</c:v>
                </c:pt>
                <c:pt idx="5734">
                  <c:v>-307.39190540757136</c:v>
                </c:pt>
                <c:pt idx="5735">
                  <c:v>-303.86656451001198</c:v>
                </c:pt>
                <c:pt idx="5736">
                  <c:v>-160.84915045805775</c:v>
                </c:pt>
                <c:pt idx="5737">
                  <c:v>-158.0238413859197</c:v>
                </c:pt>
                <c:pt idx="5738">
                  <c:v>-164.05335157319573</c:v>
                </c:pt>
                <c:pt idx="5739">
                  <c:v>-313.35883367143924</c:v>
                </c:pt>
                <c:pt idx="5740">
                  <c:v>-183.11859585928599</c:v>
                </c:pt>
                <c:pt idx="5741">
                  <c:v>-204.76739550901516</c:v>
                </c:pt>
                <c:pt idx="5742">
                  <c:v>-185.70463840130216</c:v>
                </c:pt>
                <c:pt idx="5743">
                  <c:v>-185.7467730614313</c:v>
                </c:pt>
                <c:pt idx="5744">
                  <c:v>-209.03168321338882</c:v>
                </c:pt>
                <c:pt idx="5745">
                  <c:v>-182.1819447180502</c:v>
                </c:pt>
                <c:pt idx="5746">
                  <c:v>-176.37172563515742</c:v>
                </c:pt>
                <c:pt idx="5747">
                  <c:v>-325.7376830402913</c:v>
                </c:pt>
                <c:pt idx="5748">
                  <c:v>-176.65632848252278</c:v>
                </c:pt>
                <c:pt idx="5749">
                  <c:v>-314.17828198955146</c:v>
                </c:pt>
                <c:pt idx="5750">
                  <c:v>-173.06046875464747</c:v>
                </c:pt>
                <c:pt idx="5751">
                  <c:v>-174.15467215275496</c:v>
                </c:pt>
                <c:pt idx="5752">
                  <c:v>-186.88813210848846</c:v>
                </c:pt>
                <c:pt idx="5753">
                  <c:v>-237.98360691980392</c:v>
                </c:pt>
                <c:pt idx="5754">
                  <c:v>-240.00001259595024</c:v>
                </c:pt>
                <c:pt idx="5755">
                  <c:v>-182.53121289071947</c:v>
                </c:pt>
                <c:pt idx="5756">
                  <c:v>-166.23015345076763</c:v>
                </c:pt>
                <c:pt idx="5757">
                  <c:v>-159.63871357443645</c:v>
                </c:pt>
                <c:pt idx="5758">
                  <c:v>-160.38425441871846</c:v>
                </c:pt>
                <c:pt idx="5759">
                  <c:v>-433.33228655617745</c:v>
                </c:pt>
                <c:pt idx="5760">
                  <c:v>-160.55765294516812</c:v>
                </c:pt>
                <c:pt idx="5761">
                  <c:v>-159.98551351639381</c:v>
                </c:pt>
                <c:pt idx="5762">
                  <c:v>-166.75036058664034</c:v>
                </c:pt>
                <c:pt idx="5763">
                  <c:v>-183.22483588881443</c:v>
                </c:pt>
                <c:pt idx="5764">
                  <c:v>-240.8670630152449</c:v>
                </c:pt>
                <c:pt idx="5765">
                  <c:v>-239.02409921117848</c:v>
                </c:pt>
                <c:pt idx="5766">
                  <c:v>-188.1020836159561</c:v>
                </c:pt>
                <c:pt idx="5767">
                  <c:v>-175.5421031151422</c:v>
                </c:pt>
                <c:pt idx="5768">
                  <c:v>-174.62140230759098</c:v>
                </c:pt>
                <c:pt idx="5769">
                  <c:v>-315.91274834441271</c:v>
                </c:pt>
                <c:pt idx="5770">
                  <c:v>-178.56434822182084</c:v>
                </c:pt>
                <c:pt idx="5771">
                  <c:v>-327.8190761787688</c:v>
                </c:pt>
                <c:pt idx="5772">
                  <c:v>-178.62695892488051</c:v>
                </c:pt>
                <c:pt idx="5773">
                  <c:v>-184.61083981480516</c:v>
                </c:pt>
                <c:pt idx="5774">
                  <c:v>-211.63428068940118</c:v>
                </c:pt>
                <c:pt idx="5775">
                  <c:v>-188.52311640696396</c:v>
                </c:pt>
                <c:pt idx="5776">
                  <c:v>-188.65477402879185</c:v>
                </c:pt>
                <c:pt idx="5777">
                  <c:v>-207.8913727575484</c:v>
                </c:pt>
                <c:pt idx="5778">
                  <c:v>-186.41646699929555</c:v>
                </c:pt>
                <c:pt idx="5779">
                  <c:v>-316.83073258621778</c:v>
                </c:pt>
                <c:pt idx="5780">
                  <c:v>-167.69917905820921</c:v>
                </c:pt>
                <c:pt idx="5781">
                  <c:v>-161.84373721334276</c:v>
                </c:pt>
                <c:pt idx="5782">
                  <c:v>-164.84317867669122</c:v>
                </c:pt>
                <c:pt idx="5783">
                  <c:v>-308.03484365175154</c:v>
                </c:pt>
                <c:pt idx="5784">
                  <c:v>-311.73432444529129</c:v>
                </c:pt>
                <c:pt idx="5785">
                  <c:v>-165.52323121001353</c:v>
                </c:pt>
                <c:pt idx="5786">
                  <c:v>-165.28278642577973</c:v>
                </c:pt>
                <c:pt idx="5787">
                  <c:v>-174.39206729573598</c:v>
                </c:pt>
                <c:pt idx="5788">
                  <c:v>-164.84905887801631</c:v>
                </c:pt>
                <c:pt idx="5789">
                  <c:v>-420.16486007674126</c:v>
                </c:pt>
                <c:pt idx="5790">
                  <c:v>-165.04355792394938</c:v>
                </c:pt>
                <c:pt idx="5791">
                  <c:v>-174.78106917559313</c:v>
                </c:pt>
                <c:pt idx="5792">
                  <c:v>-165.86629871592999</c:v>
                </c:pt>
                <c:pt idx="5793">
                  <c:v>-166.30126527610759</c:v>
                </c:pt>
                <c:pt idx="5794">
                  <c:v>-312.70700111433598</c:v>
                </c:pt>
                <c:pt idx="5795">
                  <c:v>-309.20194884898825</c:v>
                </c:pt>
                <c:pt idx="5796">
                  <c:v>-166.20488417877655</c:v>
                </c:pt>
                <c:pt idx="5797">
                  <c:v>-163.40004787844572</c:v>
                </c:pt>
                <c:pt idx="5798">
                  <c:v>-169.45012522592705</c:v>
                </c:pt>
                <c:pt idx="5799">
                  <c:v>-318.7763154224964</c:v>
                </c:pt>
                <c:pt idx="5800">
                  <c:v>-188.55679040818015</c:v>
                </c:pt>
                <c:pt idx="5801">
                  <c:v>-210.22644552356016</c:v>
                </c:pt>
                <c:pt idx="5802">
                  <c:v>-191.18464172956973</c:v>
                </c:pt>
                <c:pt idx="5803">
                  <c:v>-191.24782844140407</c:v>
                </c:pt>
                <c:pt idx="5804">
                  <c:v>-214.55389028327318</c:v>
                </c:pt>
                <c:pt idx="5805">
                  <c:v>-187.72540402670461</c:v>
                </c:pt>
                <c:pt idx="5806">
                  <c:v>-181.93653865269391</c:v>
                </c:pt>
                <c:pt idx="5807">
                  <c:v>-331.32402867988321</c:v>
                </c:pt>
                <c:pt idx="5808">
                  <c:v>-182.26415706719536</c:v>
                </c:pt>
                <c:pt idx="5809">
                  <c:v>-319.80775051784281</c:v>
                </c:pt>
                <c:pt idx="5810">
                  <c:v>-178.71173011414987</c:v>
                </c:pt>
                <c:pt idx="5811">
                  <c:v>-179.82780877296057</c:v>
                </c:pt>
                <c:pt idx="5812">
                  <c:v>-192.58325121879329</c:v>
                </c:pt>
                <c:pt idx="5813">
                  <c:v>-243.70081674963333</c:v>
                </c:pt>
                <c:pt idx="5814">
                  <c:v>-245.73942238674974</c:v>
                </c:pt>
                <c:pt idx="5815">
                  <c:v>-188.29293290819152</c:v>
                </c:pt>
                <c:pt idx="5816">
                  <c:v>-172.0142949969248</c:v>
                </c:pt>
                <c:pt idx="5817">
                  <c:v>-165.44538900033419</c:v>
                </c:pt>
                <c:pt idx="5818">
                  <c:v>-166.21357713706374</c:v>
                </c:pt>
                <c:pt idx="5819">
                  <c:v>-417.60474873680545</c:v>
                </c:pt>
                <c:pt idx="5820">
                  <c:v>-166.43261479788478</c:v>
                </c:pt>
                <c:pt idx="5821">
                  <c:v>-165.88346939963066</c:v>
                </c:pt>
                <c:pt idx="5822">
                  <c:v>-172.67142829075129</c:v>
                </c:pt>
                <c:pt idx="5823">
                  <c:v>-189.16913433231991</c:v>
                </c:pt>
                <c:pt idx="5824">
                  <c:v>-246.83471225876477</c:v>
                </c:pt>
                <c:pt idx="5825">
                  <c:v>-245.01522047163061</c:v>
                </c:pt>
                <c:pt idx="5826">
                  <c:v>-194.11679928085277</c:v>
                </c:pt>
                <c:pt idx="5827">
                  <c:v>-181.5805367572367</c:v>
                </c:pt>
                <c:pt idx="5828">
                  <c:v>-180.68367869971524</c:v>
                </c:pt>
                <c:pt idx="5829">
                  <c:v>-321.9990170596343</c:v>
                </c:pt>
                <c:pt idx="5830">
                  <c:v>-184.67468930838083</c:v>
                </c:pt>
                <c:pt idx="5831">
                  <c:v>-333.95376774032161</c:v>
                </c:pt>
                <c:pt idx="5832">
                  <c:v>-184.78587857942156</c:v>
                </c:pt>
                <c:pt idx="5833">
                  <c:v>-190.79424462059677</c:v>
                </c:pt>
                <c:pt idx="5834">
                  <c:v>-217.84230294476484</c:v>
                </c:pt>
                <c:pt idx="5835">
                  <c:v>-194.75588972102508</c:v>
                </c:pt>
                <c:pt idx="5836">
                  <c:v>-194.91243333832344</c:v>
                </c:pt>
                <c:pt idx="5837">
                  <c:v>-214.17405434410244</c:v>
                </c:pt>
                <c:pt idx="5838">
                  <c:v>-192.72430850662033</c:v>
                </c:pt>
                <c:pt idx="5839">
                  <c:v>-323.16382719407784</c:v>
                </c:pt>
                <c:pt idx="5840">
                  <c:v>-174.05775887589834</c:v>
                </c:pt>
                <c:pt idx="5841">
                  <c:v>-168.22789823470242</c:v>
                </c:pt>
                <c:pt idx="5842">
                  <c:v>-171.25306417422593</c:v>
                </c:pt>
                <c:pt idx="5843">
                  <c:v>-314.47056836543874</c:v>
                </c:pt>
                <c:pt idx="5844">
                  <c:v>-318.19606696510061</c:v>
                </c:pt>
                <c:pt idx="5845">
                  <c:v>-172.01116440440731</c:v>
                </c:pt>
                <c:pt idx="5846">
                  <c:v>-171.79703191708072</c:v>
                </c:pt>
                <c:pt idx="5847">
                  <c:v>-180.93277582038633</c:v>
                </c:pt>
                <c:pt idx="5848">
                  <c:v>-171.41638272552632</c:v>
                </c:pt>
                <c:pt idx="5849">
                  <c:v>-418.15404719347293</c:v>
                </c:pt>
                <c:pt idx="5850">
                  <c:v>-171.66457560304048</c:v>
                </c:pt>
                <c:pt idx="5851">
                  <c:v>-181.42916857553973</c:v>
                </c:pt>
                <c:pt idx="5852">
                  <c:v>-172.54163855130801</c:v>
                </c:pt>
                <c:pt idx="5853">
                  <c:v>-173.00400592273996</c:v>
                </c:pt>
                <c:pt idx="5854">
                  <c:v>-319.43725936639424</c:v>
                </c:pt>
                <c:pt idx="5855">
                  <c:v>-315.95996080545228</c:v>
                </c:pt>
                <c:pt idx="5856">
                  <c:v>-172.99080647061834</c:v>
                </c:pt>
                <c:pt idx="5857">
                  <c:v>-170.21402955876906</c:v>
                </c:pt>
                <c:pt idx="5858">
                  <c:v>-176.29233532639284</c:v>
                </c:pt>
                <c:pt idx="5859">
                  <c:v>-325.64689687825728</c:v>
                </c:pt>
                <c:pt idx="5860">
                  <c:v>-195.45597168500194</c:v>
                </c:pt>
                <c:pt idx="5861">
                  <c:v>-217.15437324076521</c:v>
                </c:pt>
                <c:pt idx="5862">
                  <c:v>-198.14149228806622</c:v>
                </c:pt>
                <c:pt idx="5863">
                  <c:v>-198.2337801498642</c:v>
                </c:pt>
                <c:pt idx="5864">
                  <c:v>-221.5691233852491</c:v>
                </c:pt>
                <c:pt idx="5865">
                  <c:v>-194.77010072824339</c:v>
                </c:pt>
                <c:pt idx="5866">
                  <c:v>-189.01088315043765</c:v>
                </c:pt>
                <c:pt idx="5867">
                  <c:v>-338.42828404723201</c:v>
                </c:pt>
                <c:pt idx="5868">
                  <c:v>-189.39835785332863</c:v>
                </c:pt>
                <c:pt idx="5869">
                  <c:v>-326.97214047922341</c:v>
                </c:pt>
                <c:pt idx="5870">
                  <c:v>-185.90654858797677</c:v>
                </c:pt>
                <c:pt idx="5871">
                  <c:v>-187.05322690545287</c:v>
                </c:pt>
                <c:pt idx="5872">
                  <c:v>-199.83946576988097</c:v>
                </c:pt>
                <c:pt idx="5873">
                  <c:v>-250.98802668153678</c:v>
                </c:pt>
                <c:pt idx="5874">
                  <c:v>-253.05782889660048</c:v>
                </c:pt>
                <c:pt idx="5875">
                  <c:v>-195.64273946086865</c:v>
                </c:pt>
                <c:pt idx="5876">
                  <c:v>-179.39570735919398</c:v>
                </c:pt>
                <c:pt idx="5877">
                  <c:v>-172.85861527496738</c:v>
                </c:pt>
                <c:pt idx="5878">
                  <c:v>-173.65882779797661</c:v>
                </c:pt>
                <c:pt idx="5879">
                  <c:v>-419.43147893341029</c:v>
                </c:pt>
                <c:pt idx="5880">
                  <c:v>-173.94255531674514</c:v>
                </c:pt>
                <c:pt idx="5881">
                  <c:v>-173.42608031366933</c:v>
                </c:pt>
                <c:pt idx="5882">
                  <c:v>-180.24692992227119</c:v>
                </c:pt>
                <c:pt idx="5883">
                  <c:v>-196.77774956022202</c:v>
                </c:pt>
                <c:pt idx="5884">
                  <c:v>-254.47666655780594</c:v>
                </c:pt>
                <c:pt idx="5885">
                  <c:v>-252.6907419524527</c:v>
                </c:pt>
                <c:pt idx="5886">
                  <c:v>-201.82611873086671</c:v>
                </c:pt>
                <c:pt idx="5887">
                  <c:v>-189.32388768208887</c:v>
                </c:pt>
                <c:pt idx="5888">
                  <c:v>-188.46129736583595</c:v>
                </c:pt>
                <c:pt idx="5889">
                  <c:v>-329.81110401199197</c:v>
                </c:pt>
                <c:pt idx="5890">
                  <c:v>-192.52156351647085</c:v>
                </c:pt>
                <c:pt idx="5891">
                  <c:v>-341.83555807478319</c:v>
                </c:pt>
                <c:pt idx="5892">
                  <c:v>-192.70298762222092</c:v>
                </c:pt>
                <c:pt idx="5893">
                  <c:v>-198.74684569274703</c:v>
                </c:pt>
                <c:pt idx="5894">
                  <c:v>-225.83064981653513</c:v>
                </c:pt>
                <c:pt idx="5895">
                  <c:v>-202.78023924505425</c:v>
                </c:pt>
                <c:pt idx="5896">
                  <c:v>-202.97304549934637</c:v>
                </c:pt>
                <c:pt idx="5897">
                  <c:v>-222.27119230971439</c:v>
                </c:pt>
                <c:pt idx="5898">
                  <c:v>-200.85823867903045</c:v>
                </c:pt>
                <c:pt idx="5899">
                  <c:v>-331.33484734722515</c:v>
                </c:pt>
                <c:pt idx="5900">
                  <c:v>-182.26608587240941</c:v>
                </c:pt>
                <c:pt idx="5901">
                  <c:v>-176.47383658641144</c:v>
                </c:pt>
                <c:pt idx="5902">
                  <c:v>-179.53689376140613</c:v>
                </c:pt>
                <c:pt idx="5903">
                  <c:v>-322.79259095889222</c:v>
                </c:pt>
                <c:pt idx="5904">
                  <c:v>-326.55657801518828</c:v>
                </c:pt>
                <c:pt idx="5905">
                  <c:v>-180.41038237455865</c:v>
                </c:pt>
                <c:pt idx="5906">
                  <c:v>-180.23529633666766</c:v>
                </c:pt>
                <c:pt idx="5907">
                  <c:v>-189.41038471849885</c:v>
                </c:pt>
                <c:pt idx="5908">
                  <c:v>-179.9336379469708</c:v>
                </c:pt>
                <c:pt idx="5909">
                  <c:v>-422.47456820858883</c:v>
                </c:pt>
                <c:pt idx="5910">
                  <c:v>-180.26204459545647</c:v>
                </c:pt>
                <c:pt idx="5911">
                  <c:v>-190.0672129782223</c:v>
                </c:pt>
                <c:pt idx="5912">
                  <c:v>-181.22057613729123</c:v>
                </c:pt>
                <c:pt idx="5913">
                  <c:v>-181.72415862071003</c:v>
                </c:pt>
                <c:pt idx="5914">
                  <c:v>-328.19898094139592</c:v>
                </c:pt>
                <c:pt idx="5915">
                  <c:v>-324.76350821106473</c:v>
                </c:pt>
                <c:pt idx="5916">
                  <c:v>-181.83657873085855</c:v>
                </c:pt>
                <c:pt idx="5917">
                  <c:v>-179.1023476770751</c:v>
                </c:pt>
                <c:pt idx="5918">
                  <c:v>-185.22354313018735</c:v>
                </c:pt>
                <c:pt idx="5919">
                  <c:v>-334.62131475694542</c:v>
                </c:pt>
                <c:pt idx="5920">
                  <c:v>-204.47400888736709</c:v>
                </c:pt>
                <c:pt idx="5921">
                  <c:v>-226.21635963771075</c:v>
                </c:pt>
                <c:pt idx="5922">
                  <c:v>-207.2477906738211</c:v>
                </c:pt>
                <c:pt idx="5923">
                  <c:v>-207.38475827691173</c:v>
                </c:pt>
                <c:pt idx="5924">
                  <c:v>-230.76515405493697</c:v>
                </c:pt>
                <c:pt idx="5925">
                  <c:v>-204.01156188350501</c:v>
                </c:pt>
                <c:pt idx="5926">
                  <c:v>-198.29815797066709</c:v>
                </c:pt>
                <c:pt idx="5927">
                  <c:v>-347.76163556078689</c:v>
                </c:pt>
                <c:pt idx="5928">
                  <c:v>-198.7784309751224</c:v>
                </c:pt>
                <c:pt idx="5929">
                  <c:v>-336.39924791278384</c:v>
                </c:pt>
                <c:pt idx="5930">
                  <c:v>-195.38101803704967</c:v>
                </c:pt>
                <c:pt idx="5931">
                  <c:v>-196.57550794212096</c:v>
                </c:pt>
                <c:pt idx="5932">
                  <c:v>-209.40997511297724</c:v>
                </c:pt>
                <c:pt idx="5933">
                  <c:v>-260.60718701612802</c:v>
                </c:pt>
                <c:pt idx="5934">
                  <c:v>-262.726068988348</c:v>
                </c:pt>
                <c:pt idx="5935">
                  <c:v>-205.36049427347916</c:v>
                </c:pt>
                <c:pt idx="5936">
                  <c:v>-189.16341817428867</c:v>
                </c:pt>
                <c:pt idx="5937">
                  <c:v>-182.67672981528992</c:v>
                </c:pt>
                <c:pt idx="5938">
                  <c:v>-183.52780035343372</c:v>
                </c:pt>
                <c:pt idx="5939">
                  <c:v>-442.60620859339275</c:v>
                </c:pt>
                <c:pt idx="5940">
                  <c:v>-183.91463369019507</c:v>
                </c:pt>
                <c:pt idx="5941">
                  <c:v>-183.45042028337048</c:v>
                </c:pt>
                <c:pt idx="5942">
                  <c:v>-190.32401337164811</c:v>
                </c:pt>
                <c:pt idx="5943">
                  <c:v>-206.90806561913874</c:v>
                </c:pt>
                <c:pt idx="5944">
                  <c:v>-264.66071174888009</c:v>
                </c:pt>
                <c:pt idx="5945">
                  <c:v>-262.92902034113882</c:v>
                </c:pt>
                <c:pt idx="5946">
                  <c:v>-212.11914207925111</c:v>
                </c:pt>
                <c:pt idx="5947">
                  <c:v>-199.67217560700999</c:v>
                </c:pt>
                <c:pt idx="5948">
                  <c:v>-198.86537750070937</c:v>
                </c:pt>
                <c:pt idx="5949">
                  <c:v>-340.27153583096447</c:v>
                </c:pt>
                <c:pt idx="5950">
                  <c:v>-203.03884387360318</c:v>
                </c:pt>
                <c:pt idx="5951">
                  <c:v>-352.41038926607087</c:v>
                </c:pt>
                <c:pt idx="5952">
                  <c:v>-203.3356791747762</c:v>
                </c:pt>
                <c:pt idx="5953">
                  <c:v>-209.43809384596028</c:v>
                </c:pt>
                <c:pt idx="5954">
                  <c:v>-236.58103395244169</c:v>
                </c:pt>
                <c:pt idx="5955">
                  <c:v>-213.59034802274522</c:v>
                </c:pt>
                <c:pt idx="5956">
                  <c:v>-213.84347705490939</c:v>
                </c:pt>
                <c:pt idx="5957">
                  <c:v>-233.20255446161133</c:v>
                </c:pt>
                <c:pt idx="5958">
                  <c:v>-211.85114913914504</c:v>
                </c:pt>
                <c:pt idx="5959">
                  <c:v>-342.38996183804892</c:v>
                </c:pt>
                <c:pt idx="5960">
                  <c:v>-193.38398674857615</c:v>
                </c:pt>
                <c:pt idx="5961">
                  <c:v>-187.65520046586101</c:v>
                </c:pt>
                <c:pt idx="5962">
                  <c:v>-190.7823801595907</c:v>
                </c:pt>
                <c:pt idx="5963">
                  <c:v>-334.10284040314076</c:v>
                </c:pt>
                <c:pt idx="5964">
                  <c:v>-337.93230474919432</c:v>
                </c:pt>
                <c:pt idx="5965">
                  <c:v>-191.85230507515706</c:v>
                </c:pt>
                <c:pt idx="5966">
                  <c:v>-191.74409254567195</c:v>
                </c:pt>
                <c:pt idx="5967">
                  <c:v>-200.98677171549855</c:v>
                </c:pt>
                <c:pt idx="5968">
                  <c:v>-191.57834537110682</c:v>
                </c:pt>
                <c:pt idx="5969">
                  <c:v>-442.86304474432575</c:v>
                </c:pt>
                <c:pt idx="5970">
                  <c:v>-192.04563267458974</c:v>
                </c:pt>
                <c:pt idx="5971">
                  <c:v>-201.92138747532704</c:v>
                </c:pt>
                <c:pt idx="5972">
                  <c:v>-193.14611908952443</c:v>
                </c:pt>
                <c:pt idx="5973">
                  <c:v>-193.7218659495235</c:v>
                </c:pt>
                <c:pt idx="5974">
                  <c:v>-340.2696904261237</c:v>
                </c:pt>
                <c:pt idx="5975">
                  <c:v>-336.90801914881541</c:v>
                </c:pt>
                <c:pt idx="5976">
                  <c:v>-194.05569861591741</c:v>
                </c:pt>
                <c:pt idx="5977">
                  <c:v>-191.39696128021509</c:v>
                </c:pt>
                <c:pt idx="5978">
                  <c:v>-197.59452099678001</c:v>
                </c:pt>
                <c:pt idx="5979">
                  <c:v>-347.0695892991929</c:v>
                </c:pt>
                <c:pt idx="5980">
                  <c:v>-217.00039148385758</c:v>
                </c:pt>
                <c:pt idx="5981">
                  <c:v>-238.82181599613369</c:v>
                </c:pt>
                <c:pt idx="5982">
                  <c:v>-219.93325795637111</c:v>
                </c:pt>
                <c:pt idx="5983">
                  <c:v>-220.15119136453899</c:v>
                </c:pt>
                <c:pt idx="5984">
                  <c:v>-243.61352600081125</c:v>
                </c:pt>
                <c:pt idx="5985">
                  <c:v>-216.94286438117342</c:v>
                </c:pt>
                <c:pt idx="5986">
                  <c:v>-211.31340183761398</c:v>
                </c:pt>
                <c:pt idx="5987">
                  <c:v>-360.8619276276861</c:v>
                </c:pt>
                <c:pt idx="5988">
                  <c:v>-211.96466904273785</c:v>
                </c:pt>
                <c:pt idx="5989">
                  <c:v>-349.67261835916167</c:v>
                </c:pt>
                <c:pt idx="5990">
                  <c:v>-208.74253586944747</c:v>
                </c:pt>
                <c:pt idx="5991">
                  <c:v>-210.02632616714328</c:v>
                </c:pt>
                <c:pt idx="5992">
                  <c:v>-222.95123038592379</c:v>
                </c:pt>
                <c:pt idx="5993">
                  <c:v>-274.24003898583396</c:v>
                </c:pt>
                <c:pt idx="5994">
                  <c:v>-276.45170092826982</c:v>
                </c:pt>
                <c:pt idx="5995">
                  <c:v>-219.18011373459723</c:v>
                </c:pt>
                <c:pt idx="5996">
                  <c:v>-203.0782576612992</c:v>
                </c:pt>
                <c:pt idx="5997">
                  <c:v>-196.68804748657053</c:v>
                </c:pt>
                <c:pt idx="5998">
                  <c:v>-197.63688074611022</c:v>
                </c:pt>
                <c:pt idx="5999">
                  <c:v>-446.71198834146259</c:v>
                </c:pt>
                <c:pt idx="6000">
                  <c:v>-198.22320243520289</c:v>
                </c:pt>
                <c:pt idx="6001">
                  <c:v>-197.86077128301369</c:v>
                </c:pt>
                <c:pt idx="6002">
                  <c:v>-204.83754446868633</c:v>
                </c:pt>
                <c:pt idx="6003">
                  <c:v>-221.52620507612892</c:v>
                </c:pt>
                <c:pt idx="6004">
                  <c:v>-279.38491914850681</c:v>
                </c:pt>
                <c:pt idx="6005">
                  <c:v>-277.76078752044214</c:v>
                </c:pt>
                <c:pt idx="6006">
                  <c:v>-227.05999409962843</c:v>
                </c:pt>
                <c:pt idx="6007">
                  <c:v>-214.72367176125769</c:v>
                </c:pt>
                <c:pt idx="6008">
                  <c:v>-214.02911235913737</c:v>
                </c:pt>
                <c:pt idx="6009">
                  <c:v>-355.54910152334332</c:v>
                </c:pt>
                <c:pt idx="6010">
                  <c:v>-218.43198643896682</c:v>
                </c:pt>
                <c:pt idx="6011">
                  <c:v>-367.92070038424049</c:v>
                </c:pt>
                <c:pt idx="6012">
                  <c:v>-218.96505905978103</c:v>
                </c:pt>
                <c:pt idx="6013">
                  <c:v>-225.18825403441195</c:v>
                </c:pt>
                <c:pt idx="6014">
                  <c:v>-252.45380507797364</c:v>
                </c:pt>
                <c:pt idx="6015">
                  <c:v>-229.58760458024426</c:v>
                </c:pt>
                <c:pt idx="6016">
                  <c:v>-229.96713883472967</c:v>
                </c:pt>
                <c:pt idx="6017">
                  <c:v>-249.45458804387127</c:v>
                </c:pt>
                <c:pt idx="6018">
                  <c:v>-228.23356945108358</c:v>
                </c:pt>
                <c:pt idx="6019">
                  <c:v>-358.90486170160619</c:v>
                </c:pt>
                <c:pt idx="6020">
                  <c:v>-210.03342687882824</c:v>
                </c:pt>
                <c:pt idx="6021">
                  <c:v>-204.44137878094679</c:v>
                </c:pt>
                <c:pt idx="6022">
                  <c:v>-207.70752193020652</c:v>
                </c:pt>
                <c:pt idx="6023">
                  <c:v>-351.16929458947789</c:v>
                </c:pt>
                <c:pt idx="6024">
                  <c:v>-355.1422524496935</c:v>
                </c:pt>
                <c:pt idx="6025">
                  <c:v>-209.20827101566312</c:v>
                </c:pt>
                <c:pt idx="6026">
                  <c:v>-209.24851563394122</c:v>
                </c:pt>
                <c:pt idx="6027">
                  <c:v>-218.64218429312569</c:v>
                </c:pt>
                <c:pt idx="6028">
                  <c:v>-209.38734800471482</c:v>
                </c:pt>
                <c:pt idx="6029">
                  <c:v>-454.60206164159678</c:v>
                </c:pt>
                <c:pt idx="6030">
                  <c:v>-210.16990274168808</c:v>
                </c:pt>
                <c:pt idx="6031">
                  <c:v>-220.20748445771329</c:v>
                </c:pt>
                <c:pt idx="6032">
                  <c:v>-211.59694289008925</c:v>
                </c:pt>
                <c:pt idx="6033">
                  <c:v>-212.34039856737678</c:v>
                </c:pt>
                <c:pt idx="6034">
                  <c:v>-359.05895387867201</c:v>
                </c:pt>
                <c:pt idx="6035">
                  <c:v>-355.87128983293724</c:v>
                </c:pt>
                <c:pt idx="6036">
                  <c:v>-213.19611951917028</c:v>
                </c:pt>
                <c:pt idx="6037">
                  <c:v>-210.71790629506563</c:v>
                </c:pt>
                <c:pt idx="6038">
                  <c:v>-217.09943386277729</c:v>
                </c:pt>
                <c:pt idx="6039">
                  <c:v>-366.76198966105892</c:v>
                </c:pt>
                <c:pt idx="6040">
                  <c:v>-236.88399105970237</c:v>
                </c:pt>
                <c:pt idx="6041">
                  <c:v>-258.90035535092943</c:v>
                </c:pt>
                <c:pt idx="6042">
                  <c:v>-240.210623148802</c:v>
                </c:pt>
                <c:pt idx="6043">
                  <c:v>-240.6313910444108</c:v>
                </c:pt>
                <c:pt idx="6044">
                  <c:v>-264.30069675057729</c:v>
                </c:pt>
                <c:pt idx="6045">
                  <c:v>-237.84127635855185</c:v>
                </c:pt>
                <c:pt idx="6046">
                  <c:v>-232.42746474011511</c:v>
                </c:pt>
                <c:pt idx="6047">
                  <c:v>-382.19607180465005</c:v>
                </c:pt>
                <c:pt idx="6048">
                  <c:v>-233.52385296377025</c:v>
                </c:pt>
                <c:pt idx="6049">
                  <c:v>-371.46149846744123</c:v>
                </c:pt>
                <c:pt idx="6050">
                  <c:v>-230.76631902235994</c:v>
                </c:pt>
                <c:pt idx="6051">
                  <c:v>-232.29013617167962</c:v>
                </c:pt>
                <c:pt idx="6052">
                  <c:v>-245.46046059906087</c:v>
                </c:pt>
                <c:pt idx="6053">
                  <c:v>-297.00027525691172</c:v>
                </c:pt>
                <c:pt idx="6054">
                  <c:v>-299.4687311501458</c:v>
                </c:pt>
                <c:pt idx="6055">
                  <c:v>-242.45993801102327</c:v>
                </c:pt>
                <c:pt idx="6056">
                  <c:v>-226.62709914017555</c:v>
                </c:pt>
                <c:pt idx="6057">
                  <c:v>-220.51236391343161</c:v>
                </c:pt>
                <c:pt idx="6058">
                  <c:v>-221.74337679741149</c:v>
                </c:pt>
                <c:pt idx="6059">
                  <c:v>-489.17207129669413</c:v>
                </c:pt>
                <c:pt idx="6060">
                  <c:v>-222.91522630041243</c:v>
                </c:pt>
                <c:pt idx="6061">
                  <c:v>-222.85670684486053</c:v>
                </c:pt>
                <c:pt idx="6062">
                  <c:v>-230.14522550153509</c:v>
                </c:pt>
                <c:pt idx="6063">
                  <c:v>-247.15378819913082</c:v>
                </c:pt>
                <c:pt idx="6064">
                  <c:v>-305.34090248127131</c:v>
                </c:pt>
                <c:pt idx="6065">
                  <c:v>-304.05403075098673</c:v>
                </c:pt>
                <c:pt idx="6066">
                  <c:v>-253.69974009838353</c:v>
                </c:pt>
                <c:pt idx="6067">
                  <c:v>-241.71956989057469</c:v>
                </c:pt>
                <c:pt idx="6068">
                  <c:v>-241.3912436452261</c:v>
                </c:pt>
                <c:pt idx="6069">
                  <c:v>-383.28809200370483</c:v>
                </c:pt>
                <c:pt idx="6070">
                  <c:v>-246.5586921361411</c:v>
                </c:pt>
                <c:pt idx="6071">
                  <c:v>-396.44667914627905</c:v>
                </c:pt>
                <c:pt idx="6072">
                  <c:v>-247.90256835905745</c:v>
                </c:pt>
                <c:pt idx="6073">
                  <c:v>-254.54991353224108</c:v>
                </c:pt>
                <c:pt idx="6074">
                  <c:v>-282.25294538932474</c:v>
                </c:pt>
                <c:pt idx="6075">
                  <c:v>-259.83823536084054</c:v>
                </c:pt>
                <c:pt idx="6076">
                  <c:v>-260.68399798577934</c:v>
                </c:pt>
                <c:pt idx="6077">
                  <c:v>-280.65319564342883</c:v>
                </c:pt>
                <c:pt idx="6078">
                  <c:v>-259.930286986422</c:v>
                </c:pt>
                <c:pt idx="6079">
                  <c:v>-391.11691145631187</c:v>
                </c:pt>
                <c:pt idx="6080">
                  <c:v>-242.77914707142742</c:v>
                </c:pt>
                <c:pt idx="6081">
                  <c:v>-237.74002824347934</c:v>
                </c:pt>
                <c:pt idx="6082">
                  <c:v>-241.57955146820055</c:v>
                </c:pt>
                <c:pt idx="6083">
                  <c:v>-385.63636934012231</c:v>
                </c:pt>
                <c:pt idx="6084">
                  <c:v>-390.2275253462563</c:v>
                </c:pt>
                <c:pt idx="6085">
                  <c:v>-244.93614529907836</c:v>
                </c:pt>
                <c:pt idx="6086">
                  <c:v>-245.64517188037016</c:v>
                </c:pt>
                <c:pt idx="6087">
                  <c:v>-255.7355236290141</c:v>
                </c:pt>
                <c:pt idx="6088">
                  <c:v>-247.2072108332321</c:v>
                </c:pt>
                <c:pt idx="6089">
                  <c:v>-508.95432402525097</c:v>
                </c:pt>
                <c:pt idx="6090">
                  <c:v>-249.54110051082196</c:v>
                </c:pt>
                <c:pt idx="6091">
                  <c:v>-260.40846738862831</c:v>
                </c:pt>
                <c:pt idx="6092">
                  <c:v>-252.66756792975912</c:v>
                </c:pt>
                <c:pt idx="6093">
                  <c:v>-254.32376679479682</c:v>
                </c:pt>
                <c:pt idx="6094">
                  <c:v>-402.00175575397668</c:v>
                </c:pt>
                <c:pt idx="6095">
                  <c:v>-399.8243740440771</c:v>
                </c:pt>
                <c:pt idx="6096">
                  <c:v>-258.21502030161236</c:v>
                </c:pt>
                <c:pt idx="6097">
                  <c:v>-256.86325318431534</c:v>
                </c:pt>
                <c:pt idx="6098">
                  <c:v>-264.43791758706834</c:v>
                </c:pt>
                <c:pt idx="6099">
                  <c:v>-415.3671592543796</c:v>
                </c:pt>
                <c:pt idx="6100">
                  <c:v>-286.83744057497194</c:v>
                </c:pt>
                <c:pt idx="6101">
                  <c:v>-310.29286532598923</c:v>
                </c:pt>
                <c:pt idx="6102">
                  <c:v>-293.14388126338719</c:v>
                </c:pt>
                <c:pt idx="6103">
                  <c:v>-295.21996503787693</c:v>
                </c:pt>
                <c:pt idx="6104">
                  <c:v>-320.6745535091485</c:v>
                </c:pt>
                <c:pt idx="6105">
                  <c:v>-296.14899846476959</c:v>
                </c:pt>
                <c:pt idx="6106">
                  <c:v>-292.84042350593484</c:v>
                </c:pt>
                <c:pt idx="6107">
                  <c:v>-444.9142187796715</c:v>
                </c:pt>
                <c:pt idx="6108">
                  <c:v>-298.78204509731466</c:v>
                </c:pt>
                <c:pt idx="6109">
                  <c:v>-439.54148961501619</c:v>
                </c:pt>
                <c:pt idx="6110">
                  <c:v>-302.01012471220406</c:v>
                </c:pt>
                <c:pt idx="6111">
                  <c:v>-307.12209921027585</c:v>
                </c:pt>
                <c:pt idx="6112">
                  <c:v>-324.42022021713541</c:v>
                </c:pt>
                <c:pt idx="6113">
                  <c:v>-380.7964781270278</c:v>
                </c:pt>
                <c:pt idx="6114">
                  <c:v>-389.07215668526942</c:v>
                </c:pt>
                <c:pt idx="6115">
                  <c:v>-339.28066311229861</c:v>
                </c:pt>
                <c:pt idx="6116">
                  <c:v>-332.89893819740831</c:v>
                </c:pt>
                <c:pt idx="6117">
                  <c:v>-340.31876374612489</c:v>
                </c:pt>
                <c:pt idx="6118">
                  <c:v>-365.07039663568463</c:v>
                </c:pt>
                <c:pt idx="6119">
                  <c:v>-1633.8040514176269</c:v>
                </c:pt>
                <c:pt idx="6120">
                  <c:v>-365.09035730937649</c:v>
                </c:pt>
                <c:pt idx="6121">
                  <c:v>-340.35868509558048</c:v>
                </c:pt>
                <c:pt idx="6122">
                  <c:v>-332.95882022697208</c:v>
                </c:pt>
                <c:pt idx="6123">
                  <c:v>-339.36050582846116</c:v>
                </c:pt>
                <c:pt idx="6124">
                  <c:v>-389.17196009656345</c:v>
                </c:pt>
                <c:pt idx="6125">
                  <c:v>-380.9162422443456</c:v>
                </c:pt>
                <c:pt idx="6126">
                  <c:v>-324.5599450533673</c:v>
                </c:pt>
                <c:pt idx="6127">
                  <c:v>-307.28178478047585</c:v>
                </c:pt>
                <c:pt idx="6128">
                  <c:v>-302.18977103361465</c:v>
                </c:pt>
                <c:pt idx="6129">
                  <c:v>-439.74113526791592</c:v>
                </c:pt>
                <c:pt idx="6130">
                  <c:v>-299.00161298149419</c:v>
                </c:pt>
                <c:pt idx="6131">
                  <c:v>-445.15342070211801</c:v>
                </c:pt>
                <c:pt idx="6132">
                  <c:v>-293.09991304768982</c:v>
                </c:pt>
                <c:pt idx="6133">
                  <c:v>-296.42844887624494</c:v>
                </c:pt>
                <c:pt idx="6134">
                  <c:v>-320.97396482052295</c:v>
                </c:pt>
                <c:pt idx="6135">
                  <c:v>-295.5393372814662</c:v>
                </c:pt>
                <c:pt idx="6136">
                  <c:v>-293.48321447366197</c:v>
                </c:pt>
                <c:pt idx="6137">
                  <c:v>-310.65215953958301</c:v>
                </c:pt>
                <c:pt idx="6138">
                  <c:v>-287.21669583067359</c:v>
                </c:pt>
                <c:pt idx="6139">
                  <c:v>-415.76642108986135</c:v>
                </c:pt>
                <c:pt idx="6140">
                  <c:v>-264.85709505194586</c:v>
                </c:pt>
                <c:pt idx="6141">
                  <c:v>-257.30239182058688</c:v>
                </c:pt>
                <c:pt idx="6142">
                  <c:v>-258.67412015667509</c:v>
                </c:pt>
                <c:pt idx="6143">
                  <c:v>-400.30346508116065</c:v>
                </c:pt>
                <c:pt idx="6144">
                  <c:v>-402.50080579206355</c:v>
                </c:pt>
                <c:pt idx="6145">
                  <c:v>-254.84275061222942</c:v>
                </c:pt>
                <c:pt idx="6146">
                  <c:v>-253.206513177152</c:v>
                </c:pt>
                <c:pt idx="6147">
                  <c:v>-260.96737412418145</c:v>
                </c:pt>
                <c:pt idx="6148">
                  <c:v>-250.11996879484474</c:v>
                </c:pt>
                <c:pt idx="6149">
                  <c:v>-487.65762805265672</c:v>
                </c:pt>
                <c:pt idx="6150">
                  <c:v>-247.82600240384684</c:v>
                </c:pt>
                <c:pt idx="6151">
                  <c:v>-256.37427694203507</c:v>
                </c:pt>
                <c:pt idx="6152">
                  <c:v>-246.30388700478221</c:v>
                </c:pt>
                <c:pt idx="6153">
                  <c:v>-245.61482230597034</c:v>
                </c:pt>
                <c:pt idx="6154">
                  <c:v>-390.92620952525363</c:v>
                </c:pt>
                <c:pt idx="6155">
                  <c:v>-386.3549403542192</c:v>
                </c:pt>
                <c:pt idx="6156">
                  <c:v>-242.31811457079576</c:v>
                </c:pt>
                <c:pt idx="6157">
                  <c:v>-238.49855353456465</c:v>
                </c:pt>
                <c:pt idx="6158">
                  <c:v>-243.55763463288483</c:v>
                </c:pt>
                <c:pt idx="6159">
                  <c:v>-391.91531566364608</c:v>
                </c:pt>
                <c:pt idx="6160">
                  <c:v>-260.74869934294219</c:v>
                </c:pt>
                <c:pt idx="6161">
                  <c:v>-281.49157052894026</c:v>
                </c:pt>
                <c:pt idx="6162">
                  <c:v>-261.54233549079879</c:v>
                </c:pt>
                <c:pt idx="6163">
                  <c:v>-260.7165355780088</c:v>
                </c:pt>
                <c:pt idx="6164">
                  <c:v>-283.15120841349716</c:v>
                </c:pt>
                <c:pt idx="6165">
                  <c:v>-255.46813946037346</c:v>
                </c:pt>
                <c:pt idx="6166">
                  <c:v>-248.84075729031238</c:v>
                </c:pt>
                <c:pt idx="6167">
                  <c:v>-397.40515827874617</c:v>
                </c:pt>
                <c:pt idx="6168">
                  <c:v>-247.53680737965428</c:v>
                </c:pt>
                <c:pt idx="6169">
                  <c:v>-384.28613184843215</c:v>
                </c:pt>
                <c:pt idx="6170">
                  <c:v>-242.40928562341969</c:v>
                </c:pt>
                <c:pt idx="6171">
                  <c:v>-242.75757539990514</c:v>
                </c:pt>
                <c:pt idx="6172">
                  <c:v>-254.7577092509112</c:v>
                </c:pt>
                <c:pt idx="6173">
                  <c:v>-305.13196366095872</c:v>
                </c:pt>
                <c:pt idx="6174">
                  <c:v>-306.43879926512125</c:v>
                </c:pt>
                <c:pt idx="6175">
                  <c:v>-248.27164897534345</c:v>
                </c:pt>
                <c:pt idx="6176">
                  <c:v>-231.28305039082491</c:v>
                </c:pt>
                <c:pt idx="6177">
                  <c:v>-224.01449597008883</c:v>
                </c:pt>
                <c:pt idx="6178">
                  <c:v>-224.092979786591</c:v>
                </c:pt>
                <c:pt idx="6179">
                  <c:v>-462.58401602291826</c:v>
                </c:pt>
                <c:pt idx="6180">
                  <c:v>-222.9610593891739</c:v>
                </c:pt>
                <c:pt idx="6181">
                  <c:v>-221.75001125413979</c:v>
                </c:pt>
                <c:pt idx="6182">
                  <c:v>-227.88471136347255</c:v>
                </c:pt>
                <c:pt idx="6183">
                  <c:v>-243.73751525270035</c:v>
                </c:pt>
                <c:pt idx="6184">
                  <c:v>-300.7662735482121</c:v>
                </c:pt>
                <c:pt idx="6185">
                  <c:v>-298.31778295144272</c:v>
                </c:pt>
                <c:pt idx="6186">
                  <c:v>-246.79793373229575</c:v>
                </c:pt>
                <c:pt idx="6187">
                  <c:v>-233.64757488809266</c:v>
                </c:pt>
                <c:pt idx="6188">
                  <c:v>-232.14372346853079</c:v>
                </c:pt>
                <c:pt idx="6189">
                  <c:v>-372.85890752803789</c:v>
                </c:pt>
                <c:pt idx="6190">
                  <c:v>-234.94118931786443</c:v>
                </c:pt>
                <c:pt idx="6191">
                  <c:v>-383.63324881199077</c:v>
                </c:pt>
                <c:pt idx="6192">
                  <c:v>-233.8847336143883</c:v>
                </c:pt>
                <c:pt idx="6193">
                  <c:v>-239.3185117279003</c:v>
                </c:pt>
                <c:pt idx="6194">
                  <c:v>-265.79789877454886</c:v>
                </c:pt>
                <c:pt idx="6195">
                  <c:v>-242.14855988470848</c:v>
                </c:pt>
                <c:pt idx="6196">
                  <c:v>-241.74775896925894</c:v>
                </c:pt>
                <c:pt idx="6197">
                  <c:v>-260.4574583175775</c:v>
                </c:pt>
                <c:pt idx="6198">
                  <c:v>-238.4610613407132</c:v>
                </c:pt>
                <c:pt idx="6199">
                  <c:v>-368.35914671813782</c:v>
                </c:pt>
                <c:pt idx="6200">
                  <c:v>-218.7164392856694</c:v>
                </c:pt>
                <c:pt idx="6201">
                  <c:v>-212.35487954978225</c:v>
                </c:pt>
                <c:pt idx="6202">
                  <c:v>-214.85306078252759</c:v>
                </c:pt>
                <c:pt idx="6203">
                  <c:v>-357.5481328323437</c:v>
                </c:pt>
                <c:pt idx="6204">
                  <c:v>-360.75571351088223</c:v>
                </c:pt>
                <c:pt idx="6205">
                  <c:v>-214.05724493912348</c:v>
                </c:pt>
                <c:pt idx="6206">
                  <c:v>-213.33375799930883</c:v>
                </c:pt>
                <c:pt idx="6207">
                  <c:v>-221.96426849199398</c:v>
                </c:pt>
                <c:pt idx="6208">
                  <c:v>-211.94665589084849</c:v>
                </c:pt>
                <c:pt idx="6209">
                  <c:v>-454.91659957701768</c:v>
                </c:pt>
                <c:pt idx="6210">
                  <c:v>-211.20403996152777</c:v>
                </c:pt>
                <c:pt idx="6211">
                  <c:v>-220.47884594708182</c:v>
                </c:pt>
                <c:pt idx="6212">
                  <c:v>-211.10514718340079</c:v>
                </c:pt>
                <c:pt idx="6213">
                  <c:v>-211.08487266120974</c:v>
                </c:pt>
                <c:pt idx="6214">
                  <c:v>-357.0389423586135</c:v>
                </c:pt>
                <c:pt idx="6215">
                  <c:v>-353.08580725638109</c:v>
                </c:pt>
                <c:pt idx="6216">
                  <c:v>-209.64403508907679</c:v>
                </c:pt>
                <c:pt idx="6217">
                  <c:v>-206.39786285979699</c:v>
                </c:pt>
                <c:pt idx="6218">
                  <c:v>-212.00988208902672</c:v>
                </c:pt>
                <c:pt idx="6219">
                  <c:v>-360.90116900483048</c:v>
                </c:pt>
                <c:pt idx="6220">
                  <c:v>-230.24996756677206</c:v>
                </c:pt>
                <c:pt idx="6221">
                  <c:v>-251.49095793801354</c:v>
                </c:pt>
                <c:pt idx="6222">
                  <c:v>-232.02348072734722</c:v>
                </c:pt>
                <c:pt idx="6223">
                  <c:v>-231.66391869350264</c:v>
                </c:pt>
                <c:pt idx="6224">
                  <c:v>-254.55009163623947</c:v>
                </c:pt>
                <c:pt idx="6225">
                  <c:v>-227.30451326418884</c:v>
                </c:pt>
                <c:pt idx="6226">
                  <c:v>-221.10129118972822</c:v>
                </c:pt>
                <c:pt idx="6227">
                  <c:v>-370.0770305799154</c:v>
                </c:pt>
                <c:pt idx="6228">
                  <c:v>-220.60816506392376</c:v>
                </c:pt>
                <c:pt idx="6229">
                  <c:v>-357.74521520372673</c:v>
                </c:pt>
                <c:pt idx="6230">
                  <c:v>-216.24523841973735</c:v>
                </c:pt>
                <c:pt idx="6231">
                  <c:v>-216.9597718978176</c:v>
                </c:pt>
                <c:pt idx="6232">
                  <c:v>-229.31606855380647</c:v>
                </c:pt>
                <c:pt idx="6233">
                  <c:v>-280.03683653601126</c:v>
                </c:pt>
                <c:pt idx="6234">
                  <c:v>-281.68094297149923</c:v>
                </c:pt>
                <c:pt idx="6235">
                  <c:v>-223.84220395466158</c:v>
                </c:pt>
                <c:pt idx="6236">
                  <c:v>-207.17351865304812</c:v>
                </c:pt>
                <c:pt idx="6237">
                  <c:v>-200.21672102567567</c:v>
                </c:pt>
                <c:pt idx="6238">
                  <c:v>-200.59912799078859</c:v>
                </c:pt>
                <c:pt idx="6239">
                  <c:v>-467.16752805171473</c:v>
                </c:pt>
                <c:pt idx="6240">
                  <c:v>-200.05275870011943</c:v>
                </c:pt>
                <c:pt idx="6241">
                  <c:v>-199.12390203037913</c:v>
                </c:pt>
                <c:pt idx="6242">
                  <c:v>-205.53408905820302</c:v>
                </c:pt>
                <c:pt idx="6243">
                  <c:v>-221.65592225005008</c:v>
                </c:pt>
                <c:pt idx="6244">
                  <c:v>-278.94748682988512</c:v>
                </c:pt>
                <c:pt idx="6245">
                  <c:v>-276.75580254340645</c:v>
                </c:pt>
                <c:pt idx="6246">
                  <c:v>-225.48697187143102</c:v>
                </c:pt>
                <c:pt idx="6247">
                  <c:v>-212.58204585465558</c:v>
                </c:pt>
                <c:pt idx="6248">
                  <c:v>-211.31823403525786</c:v>
                </c:pt>
                <c:pt idx="6249">
                  <c:v>-352.26820924416364</c:v>
                </c:pt>
                <c:pt idx="6250">
                  <c:v>-214.58032500266373</c:v>
                </c:pt>
                <c:pt idx="6251">
                  <c:v>-363.49723560941095</c:v>
                </c:pt>
                <c:pt idx="6252">
                  <c:v>-213.9690167227788</c:v>
                </c:pt>
                <c:pt idx="6253">
                  <c:v>-219.61845915855534</c:v>
                </c:pt>
                <c:pt idx="6254">
                  <c:v>-246.30910095966928</c:v>
                </c:pt>
                <c:pt idx="6255">
                  <c:v>-222.86674679634356</c:v>
                </c:pt>
                <c:pt idx="6256">
                  <c:v>-222.66879415471547</c:v>
                </c:pt>
                <c:pt idx="6257">
                  <c:v>-241.57733325681846</c:v>
                </c:pt>
                <c:pt idx="6258">
                  <c:v>-219.77589010483288</c:v>
                </c:pt>
                <c:pt idx="6259">
                  <c:v>-349.86511543955572</c:v>
                </c:pt>
                <c:pt idx="6260">
                  <c:v>-200.40998324086115</c:v>
                </c:pt>
                <c:pt idx="6261">
                  <c:v>-194.2324057914368</c:v>
                </c:pt>
                <c:pt idx="6262">
                  <c:v>-196.91112570090993</c:v>
                </c:pt>
                <c:pt idx="6263">
                  <c:v>-339.78345903692519</c:v>
                </c:pt>
                <c:pt idx="6264">
                  <c:v>-343.16496548804656</c:v>
                </c:pt>
                <c:pt idx="6265">
                  <c:v>-196.63724261728328</c:v>
                </c:pt>
                <c:pt idx="6266">
                  <c:v>-196.08147957924467</c:v>
                </c:pt>
                <c:pt idx="6267">
                  <c:v>-204.87673210448577</c:v>
                </c:pt>
                <c:pt idx="6268">
                  <c:v>-195.02096176280762</c:v>
                </c:pt>
                <c:pt idx="6269">
                  <c:v>-448.78217367400816</c:v>
                </c:pt>
                <c:pt idx="6270">
                  <c:v>-194.59364434507012</c:v>
                </c:pt>
                <c:pt idx="6271">
                  <c:v>-204.02205612046191</c:v>
                </c:pt>
                <c:pt idx="6272">
                  <c:v>-194.79936270998394</c:v>
                </c:pt>
                <c:pt idx="6273">
                  <c:v>-194.92756132929009</c:v>
                </c:pt>
                <c:pt idx="6274">
                  <c:v>-341.02759257727945</c:v>
                </c:pt>
                <c:pt idx="6275">
                  <c:v>-337.21803997370193</c:v>
                </c:pt>
                <c:pt idx="6276">
                  <c:v>-193.91759668787097</c:v>
                </c:pt>
                <c:pt idx="6277">
                  <c:v>-190.8104044276453</c:v>
                </c:pt>
                <c:pt idx="6278">
                  <c:v>-196.55917848521267</c:v>
                </c:pt>
                <c:pt idx="6279">
                  <c:v>-345.58502253365077</c:v>
                </c:pt>
                <c:pt idx="6280">
                  <c:v>-215.06631745823083</c:v>
                </c:pt>
                <c:pt idx="6281">
                  <c:v>-236.43771159263872</c:v>
                </c:pt>
                <c:pt idx="6282">
                  <c:v>-217.09862334791273</c:v>
                </c:pt>
                <c:pt idx="6283">
                  <c:v>-216.86548382993121</c:v>
                </c:pt>
                <c:pt idx="6284">
                  <c:v>-239.87615962821306</c:v>
                </c:pt>
                <c:pt idx="6285">
                  <c:v>-212.75320974686986</c:v>
                </c:pt>
                <c:pt idx="6286">
                  <c:v>-206.67078565954736</c:v>
                </c:pt>
                <c:pt idx="6287">
                  <c:v>-355.76581393801121</c:v>
                </c:pt>
                <c:pt idx="6288">
                  <c:v>-206.41393261100208</c:v>
                </c:pt>
                <c:pt idx="6289">
                  <c:v>-343.66657743645032</c:v>
                </c:pt>
                <c:pt idx="6290">
                  <c:v>-202.28044995175537</c:v>
                </c:pt>
                <c:pt idx="6291">
                  <c:v>-203.10724046820351</c:v>
                </c:pt>
                <c:pt idx="6292">
                  <c:v>-215.57419972234882</c:v>
                </c:pt>
                <c:pt idx="6293">
                  <c:v>-266.40407114012407</c:v>
                </c:pt>
                <c:pt idx="6294">
                  <c:v>-268.15575607989359</c:v>
                </c:pt>
                <c:pt idx="6295">
                  <c:v>-210.42310386045418</c:v>
                </c:pt>
                <c:pt idx="6296">
                  <c:v>-193.85904590377999</c:v>
                </c:pt>
                <c:pt idx="6297">
                  <c:v>-187.0054474889528</c:v>
                </c:pt>
                <c:pt idx="6298">
                  <c:v>-187.48965595406992</c:v>
                </c:pt>
                <c:pt idx="6299">
                  <c:v>-437.90229148708113</c:v>
                </c:pt>
                <c:pt idx="6300">
                  <c:v>-187.14281389711519</c:v>
                </c:pt>
                <c:pt idx="6301">
                  <c:v>-186.31173958482469</c:v>
                </c:pt>
                <c:pt idx="6302">
                  <c:v>-192.81842456322696</c:v>
                </c:pt>
                <c:pt idx="6303">
                  <c:v>-209.03549767756181</c:v>
                </c:pt>
                <c:pt idx="6304">
                  <c:v>-266.42106980543377</c:v>
                </c:pt>
                <c:pt idx="6305">
                  <c:v>-264.32218564636281</c:v>
                </c:pt>
                <c:pt idx="6306">
                  <c:v>-213.1449719585799</c:v>
                </c:pt>
                <c:pt idx="6307">
                  <c:v>-200.3305034075064</c:v>
                </c:pt>
                <c:pt idx="6308">
                  <c:v>-199.15601252885065</c:v>
                </c:pt>
                <c:pt idx="6309">
                  <c:v>-340.1942805748522</c:v>
                </c:pt>
                <c:pt idx="6310">
                  <c:v>-202.59342474832792</c:v>
                </c:pt>
                <c:pt idx="6311">
                  <c:v>-351.59650394206187</c:v>
                </c:pt>
                <c:pt idx="6312">
                  <c:v>-202.15315267789089</c:v>
                </c:pt>
                <c:pt idx="6313">
                  <c:v>-207.88655768291596</c:v>
                </c:pt>
                <c:pt idx="6314">
                  <c:v>-234.66015136623912</c:v>
                </c:pt>
                <c:pt idx="6315">
                  <c:v>-211.29975752198209</c:v>
                </c:pt>
                <c:pt idx="6316">
                  <c:v>-211.18279227670649</c:v>
                </c:pt>
                <c:pt idx="6317">
                  <c:v>-230.17136402466224</c:v>
                </c:pt>
                <c:pt idx="6318">
                  <c:v>-208.44901648680559</c:v>
                </c:pt>
                <c:pt idx="6319">
                  <c:v>-338.61637182451659</c:v>
                </c:pt>
                <c:pt idx="6320">
                  <c:v>-189.2385584485844</c:v>
                </c:pt>
                <c:pt idx="6321">
                  <c:v>-183.13736750631028</c:v>
                </c:pt>
                <c:pt idx="6322">
                  <c:v>-185.89160350808314</c:v>
                </c:pt>
                <c:pt idx="6323">
                  <c:v>-328.83856825521917</c:v>
                </c:pt>
                <c:pt idx="6324">
                  <c:v>-332.29397164855988</c:v>
                </c:pt>
                <c:pt idx="6325">
                  <c:v>-185.83920088666457</c:v>
                </c:pt>
                <c:pt idx="6326">
                  <c:v>-185.35562512167073</c:v>
                </c:pt>
                <c:pt idx="6327">
                  <c:v>-194.22226912912069</c:v>
                </c:pt>
                <c:pt idx="6328">
                  <c:v>-184.43710836310288</c:v>
                </c:pt>
                <c:pt idx="6329">
                  <c:v>-422.23235705215177</c:v>
                </c:pt>
                <c:pt idx="6330">
                  <c:v>-184.14871830764224</c:v>
                </c:pt>
                <c:pt idx="6331">
                  <c:v>-193.64547405979357</c:v>
                </c:pt>
                <c:pt idx="6332">
                  <c:v>-184.49039511760563</c:v>
                </c:pt>
                <c:pt idx="6333">
                  <c:v>-184.68549105631524</c:v>
                </c:pt>
                <c:pt idx="6334">
                  <c:v>-330.8517421246612</c:v>
                </c:pt>
                <c:pt idx="6335">
                  <c:v>-327.10769086690095</c:v>
                </c:pt>
                <c:pt idx="6336">
                  <c:v>-183.87203493456948</c:v>
                </c:pt>
                <c:pt idx="6337">
                  <c:v>-180.82898952699125</c:v>
                </c:pt>
                <c:pt idx="6338">
                  <c:v>-186.6412510525119</c:v>
                </c:pt>
                <c:pt idx="6339">
                  <c:v>-335.72997947319845</c:v>
                </c:pt>
                <c:pt idx="6340">
                  <c:v>-205.27342976331664</c:v>
                </c:pt>
                <c:pt idx="6341">
                  <c:v>-226.70639706301455</c:v>
                </c:pt>
                <c:pt idx="6342">
                  <c:v>-207.42826440254348</c:v>
                </c:pt>
                <c:pt idx="6343">
                  <c:v>-207.25547278118052</c:v>
                </c:pt>
                <c:pt idx="6344">
                  <c:v>-230.32589847087087</c:v>
                </c:pt>
                <c:pt idx="6345">
                  <c:v>-203.26210995271751</c:v>
                </c:pt>
                <c:pt idx="6346">
                  <c:v>-197.2382679774623</c:v>
                </c:pt>
                <c:pt idx="6347">
                  <c:v>-346.39118273472371</c:v>
                </c:pt>
                <c:pt idx="6348">
                  <c:v>-197.09687753990693</c:v>
                </c:pt>
                <c:pt idx="6349">
                  <c:v>-334.40645927058546</c:v>
                </c:pt>
                <c:pt idx="6350">
                  <c:v>-193.07664704227824</c:v>
                </c:pt>
                <c:pt idx="6351">
                  <c:v>-193.95925593480925</c:v>
                </c:pt>
                <c:pt idx="6352">
                  <c:v>-206.48150606263249</c:v>
                </c:pt>
                <c:pt idx="6353">
                  <c:v>-257.36614886827124</c:v>
                </c:pt>
                <c:pt idx="6354">
                  <c:v>-259.17209356481817</c:v>
                </c:pt>
                <c:pt idx="6355">
                  <c:v>-201.49319716779524</c:v>
                </c:pt>
                <c:pt idx="6356">
                  <c:v>-184.9823986419392</c:v>
                </c:pt>
                <c:pt idx="6357">
                  <c:v>-178.18157065918328</c:v>
                </c:pt>
                <c:pt idx="6358">
                  <c:v>-178.71806780403074</c:v>
                </c:pt>
                <c:pt idx="6359">
                  <c:v>-423.85733204115627</c:v>
                </c:pt>
                <c:pt idx="6360">
                  <c:v>-178.47438612541856</c:v>
                </c:pt>
                <c:pt idx="6361">
                  <c:v>-177.69419730516628</c:v>
                </c:pt>
                <c:pt idx="6362">
                  <c:v>-184.25131361686678</c:v>
                </c:pt>
                <c:pt idx="6363">
                  <c:v>-200.51837047292662</c:v>
                </c:pt>
                <c:pt idx="6364">
                  <c:v>-257.9534851921108</c:v>
                </c:pt>
                <c:pt idx="6365">
                  <c:v>-255.90370879191053</c:v>
                </c:pt>
                <c:pt idx="6366">
                  <c:v>-204.77517422855431</c:v>
                </c:pt>
                <c:pt idx="6367">
                  <c:v>-192.0089622481282</c:v>
                </c:pt>
                <c:pt idx="6368">
                  <c:v>-190.8823113525437</c:v>
                </c:pt>
                <c:pt idx="6369">
                  <c:v>-331.96796991346469</c:v>
                </c:pt>
                <c:pt idx="6370">
                  <c:v>-194.41417708417274</c:v>
                </c:pt>
                <c:pt idx="6371">
                  <c:v>-343.46380473740965</c:v>
                </c:pt>
                <c:pt idx="6372">
                  <c:v>-194.066761025522</c:v>
                </c:pt>
                <c:pt idx="6373">
                  <c:v>-199.84600874767463</c:v>
                </c:pt>
                <c:pt idx="6374">
                  <c:v>-226.66506210012727</c:v>
                </c:pt>
                <c:pt idx="6375">
                  <c:v>-203.34975011347379</c:v>
                </c:pt>
                <c:pt idx="6376">
                  <c:v>-203.27749405588619</c:v>
                </c:pt>
                <c:pt idx="6377">
                  <c:v>-222.31040737049597</c:v>
                </c:pt>
                <c:pt idx="6378">
                  <c:v>-200.63203873652668</c:v>
                </c:pt>
                <c:pt idx="6379">
                  <c:v>-330.84296936001527</c:v>
                </c:pt>
                <c:pt idx="6380">
                  <c:v>-181.50846990999892</c:v>
                </c:pt>
                <c:pt idx="6381">
                  <c:v>-175.45019875704264</c:v>
                </c:pt>
                <c:pt idx="6382">
                  <c:v>-178.24701085226701</c:v>
                </c:pt>
                <c:pt idx="6383">
                  <c:v>-321.23618265206636</c:v>
                </c:pt>
                <c:pt idx="6384">
                  <c:v>-324.73341756778518</c:v>
                </c:pt>
                <c:pt idx="6385">
                  <c:v>-178.32031928872865</c:v>
                </c:pt>
                <c:pt idx="6386">
                  <c:v>-177.87798939749305</c:v>
                </c:pt>
                <c:pt idx="6387">
                  <c:v>-186.78555748162887</c:v>
                </c:pt>
                <c:pt idx="6388">
                  <c:v>-177.04100315096869</c:v>
                </c:pt>
                <c:pt idx="6389">
                  <c:v>-419.0143563741043</c:v>
                </c:pt>
                <c:pt idx="6390">
                  <c:v>-176.83288931170546</c:v>
                </c:pt>
                <c:pt idx="6391">
                  <c:v>-186.36932280739867</c:v>
                </c:pt>
                <c:pt idx="6392">
                  <c:v>-177.25361989566181</c:v>
                </c:pt>
                <c:pt idx="6393">
                  <c:v>-177.48779396749461</c:v>
                </c:pt>
                <c:pt idx="6394">
                  <c:v>-323.69285685203022</c:v>
                </c:pt>
                <c:pt idx="6395">
                  <c:v>-319.98730126570865</c:v>
                </c:pt>
                <c:pt idx="6396">
                  <c:v>-176.78982207065485</c:v>
                </c:pt>
                <c:pt idx="6397">
                  <c:v>-173.7847001095152</c:v>
                </c:pt>
                <c:pt idx="6398">
                  <c:v>-179.63460533308219</c:v>
                </c:pt>
                <c:pt idx="6399">
                  <c:v>-328.76067339810777</c:v>
                </c:pt>
                <c:pt idx="6400">
                  <c:v>-198.34124594937893</c:v>
                </c:pt>
                <c:pt idx="6401">
                  <c:v>-219.81103819445988</c:v>
                </c:pt>
                <c:pt idx="6402">
                  <c:v>-200.56946420911271</c:v>
                </c:pt>
                <c:pt idx="6403">
                  <c:v>-200.43296822727254</c:v>
                </c:pt>
                <c:pt idx="6404">
                  <c:v>-223.53942970373029</c:v>
                </c:pt>
                <c:pt idx="6405">
                  <c:v>-196.51142025174008</c:v>
                </c:pt>
                <c:pt idx="6406">
                  <c:v>-190.52310370440355</c:v>
                </c:pt>
                <c:pt idx="6407">
                  <c:v>-339.71116768177643</c:v>
                </c:pt>
                <c:pt idx="6408">
                  <c:v>-190.45201529491692</c:v>
                </c:pt>
                <c:pt idx="6409">
                  <c:v>-327.79629361504709</c:v>
                </c:pt>
                <c:pt idx="6410">
                  <c:v>-186.50110806104146</c:v>
                </c:pt>
                <c:pt idx="6411">
                  <c:v>-187.41801875395069</c:v>
                </c:pt>
                <c:pt idx="6412">
                  <c:v>-199.97433454790453</c:v>
                </c:pt>
                <c:pt idx="6413">
                  <c:v>-250.89280964617922</c:v>
                </c:pt>
                <c:pt idx="6414">
                  <c:v>-252.73235598024786</c:v>
                </c:pt>
                <c:pt idx="6415">
                  <c:v>-195.08683324226405</c:v>
                </c:pt>
                <c:pt idx="6416">
                  <c:v>-178.60918303298939</c:v>
                </c:pt>
                <c:pt idx="6417">
                  <c:v>-171.84128062018937</c:v>
                </c:pt>
                <c:pt idx="6418">
                  <c:v>-172.41048314499838</c:v>
                </c:pt>
                <c:pt idx="6419">
                  <c:v>-429.62279436441173</c:v>
                </c:pt>
                <c:pt idx="6420">
                  <c:v>-172.2315616909226</c:v>
                </c:pt>
                <c:pt idx="6421">
                  <c:v>-171.48343263879255</c:v>
                </c:pt>
                <c:pt idx="6422">
                  <c:v>-178.07239837710188</c:v>
                </c:pt>
                <c:pt idx="6423">
                  <c:v>-194.37109668941628</c:v>
                </c:pt>
                <c:pt idx="6424">
                  <c:v>-251.83764723063845</c:v>
                </c:pt>
                <c:pt idx="6425">
                  <c:v>-249.81910331983553</c:v>
                </c:pt>
                <c:pt idx="6426">
                  <c:v>-198.7216001814069</c:v>
                </c:pt>
                <c:pt idx="6427">
                  <c:v>-185.98622079614648</c:v>
                </c:pt>
                <c:pt idx="6428">
                  <c:v>-184.89020586835773</c:v>
                </c:pt>
                <c:pt idx="6429">
                  <c:v>-326.00626723239361</c:v>
                </c:pt>
                <c:pt idx="6430">
                  <c:v>-188.48276230363882</c:v>
                </c:pt>
                <c:pt idx="6431">
                  <c:v>-337.56237190166411</c:v>
                </c:pt>
                <c:pt idx="6432">
                  <c:v>-188.19527607977943</c:v>
                </c:pt>
                <c:pt idx="6433">
                  <c:v>-194.00420857032134</c:v>
                </c:pt>
                <c:pt idx="6434">
                  <c:v>-220.85276262718349</c:v>
                </c:pt>
                <c:pt idx="6435">
                  <c:v>-197.5667692716186</c:v>
                </c:pt>
                <c:pt idx="6436">
                  <c:v>-197.52365173428353</c:v>
                </c:pt>
                <c:pt idx="6437">
                  <c:v>-216.5855253932331</c:v>
                </c:pt>
                <c:pt idx="6438">
                  <c:v>-194.93594083548976</c:v>
                </c:pt>
                <c:pt idx="6439">
                  <c:v>-325.17558281657659</c:v>
                </c:pt>
                <c:pt idx="6440">
                  <c:v>-175.86941885539841</c:v>
                </c:pt>
                <c:pt idx="6441">
                  <c:v>-169.83941415689748</c:v>
                </c:pt>
                <c:pt idx="6442">
                  <c:v>-172.66432380779679</c:v>
                </c:pt>
                <c:pt idx="6443">
                  <c:v>-315.68149250349205</c:v>
                </c:pt>
                <c:pt idx="6444">
                  <c:v>-319.20647135850061</c:v>
                </c:pt>
                <c:pt idx="6445">
                  <c:v>-172.82092918856108</c:v>
                </c:pt>
                <c:pt idx="6446">
                  <c:v>-172.40603880753343</c:v>
                </c:pt>
                <c:pt idx="6447">
                  <c:v>-181.34088615907714</c:v>
                </c:pt>
                <c:pt idx="6448">
                  <c:v>-171.62345251423955</c:v>
                </c:pt>
                <c:pt idx="6449">
                  <c:v>-421.80782183552913</c:v>
                </c:pt>
                <c:pt idx="6450">
                  <c:v>-171.46911083571518</c:v>
                </c:pt>
                <c:pt idx="6451">
                  <c:v>-181.03219901847302</c:v>
                </c:pt>
                <c:pt idx="6452">
                  <c:v>-171.94299863745587</c:v>
                </c:pt>
                <c:pt idx="6453">
                  <c:v>-172.20352463671577</c:v>
                </c:pt>
                <c:pt idx="6454">
                  <c:v>-318.43474513085437</c:v>
                </c:pt>
                <c:pt idx="6455">
                  <c:v>-314.75522356008662</c:v>
                </c:pt>
                <c:pt idx="6456">
                  <c:v>-171.58372012746014</c:v>
                </c:pt>
                <c:pt idx="6457">
                  <c:v>-168.60436280589818</c:v>
                </c:pt>
                <c:pt idx="6458">
                  <c:v>-174.47988952982627</c:v>
                </c:pt>
                <c:pt idx="6459">
                  <c:v>-323.63140938410947</c:v>
                </c:pt>
                <c:pt idx="6460">
                  <c:v>-193.23734944980993</c:v>
                </c:pt>
                <c:pt idx="6461">
                  <c:v>-214.73234231237126</c:v>
                </c:pt>
                <c:pt idx="6462">
                  <c:v>-195.51583143413652</c:v>
                </c:pt>
                <c:pt idx="6463">
                  <c:v>-195.40426241128836</c:v>
                </c:pt>
                <c:pt idx="6464">
                  <c:v>-218.53551604340481</c:v>
                </c:pt>
                <c:pt idx="6465">
                  <c:v>-191.53216527142067</c:v>
                </c:pt>
                <c:pt idx="6466">
                  <c:v>-185.56837523927089</c:v>
                </c:pt>
                <c:pt idx="6467">
                  <c:v>-334.78070932495814</c:v>
                </c:pt>
                <c:pt idx="6468">
                  <c:v>-185.54594852623953</c:v>
                </c:pt>
                <c:pt idx="6469">
                  <c:v>-322.91440321675572</c:v>
                </c:pt>
                <c:pt idx="6470">
                  <c:v>-181.64318964959847</c:v>
                </c:pt>
                <c:pt idx="6471">
                  <c:v>-182.58398512438478</c:v>
                </c:pt>
                <c:pt idx="6472">
                  <c:v>-195.16406106102605</c:v>
                </c:pt>
                <c:pt idx="6473">
                  <c:v>-246.10617286294604</c:v>
                </c:pt>
                <c:pt idx="6474">
                  <c:v>-247.96923364682561</c:v>
                </c:pt>
                <c:pt idx="6475">
                  <c:v>-190.34710427554583</c:v>
                </c:pt>
                <c:pt idx="6476">
                  <c:v>-173.89272750611536</c:v>
                </c:pt>
                <c:pt idx="6477">
                  <c:v>-167.14797974842142</c:v>
                </c:pt>
                <c:pt idx="6478">
                  <c:v>-167.74021927182957</c:v>
                </c:pt>
                <c:pt idx="6479">
                  <c:v>-418.95613218644309</c:v>
                </c:pt>
                <c:pt idx="6480">
                  <c:v>-167.60702328985457</c:v>
                </c:pt>
                <c:pt idx="6481">
                  <c:v>-166.88158489989632</c:v>
                </c:pt>
                <c:pt idx="6482">
                  <c:v>-173.49312802160935</c:v>
                </c:pt>
                <c:pt idx="6483">
                  <c:v>-189.81429150027424</c:v>
                </c:pt>
                <c:pt idx="6484">
                  <c:v>-247.30319603975278</c:v>
                </c:pt>
                <c:pt idx="6485">
                  <c:v>-245.30689599564573</c:v>
                </c:pt>
                <c:pt idx="6486">
                  <c:v>-194.23152761646088</c:v>
                </c:pt>
                <c:pt idx="6487">
                  <c:v>-181.51817489511106</c:v>
                </c:pt>
                <c:pt idx="6488">
                  <c:v>-180.4440795359601</c:v>
                </c:pt>
                <c:pt idx="6489">
                  <c:v>-321.58204033377268</c:v>
                </c:pt>
                <c:pt idx="6490">
                  <c:v>-184.08015776439652</c:v>
                </c:pt>
                <c:pt idx="6491">
                  <c:v>-333.18149735860112</c:v>
                </c:pt>
                <c:pt idx="6492">
                  <c:v>-183.83577666280809</c:v>
                </c:pt>
                <c:pt idx="6493">
                  <c:v>-189.66610784117063</c:v>
                </c:pt>
                <c:pt idx="6494">
                  <c:v>-216.53595925004907</c:v>
                </c:pt>
                <c:pt idx="6495">
                  <c:v>-193.27116283194613</c:v>
                </c:pt>
                <c:pt idx="6496">
                  <c:v>-193.24914272822951</c:v>
                </c:pt>
                <c:pt idx="6497">
                  <c:v>-212.3320152171905</c:v>
                </c:pt>
                <c:pt idx="6498">
                  <c:v>-190.70333177578755</c:v>
                </c:pt>
                <c:pt idx="6499">
                  <c:v>-320.96373220675991</c:v>
                </c:pt>
                <c:pt idx="6500">
                  <c:v>-171.67832239660407</c:v>
                </c:pt>
                <c:pt idx="6501">
                  <c:v>-165.6689309124236</c:v>
                </c:pt>
                <c:pt idx="6502">
                  <c:v>-168.51435952376113</c:v>
                </c:pt>
                <c:pt idx="6503">
                  <c:v>-311.55192379559134</c:v>
                </c:pt>
                <c:pt idx="6504">
                  <c:v>-315.09731095956448</c:v>
                </c:pt>
                <c:pt idx="6505">
                  <c:v>-168.73196462230061</c:v>
                </c:pt>
                <c:pt idx="6506">
                  <c:v>-168.33722449925023</c:v>
                </c:pt>
                <c:pt idx="6507">
                  <c:v>-177.29213196524398</c:v>
                </c:pt>
                <c:pt idx="6508">
                  <c:v>-167.59466908617503</c:v>
                </c:pt>
                <c:pt idx="6509">
                  <c:v>-422.74749242789915</c:v>
                </c:pt>
                <c:pt idx="6510">
                  <c:v>-167.48000402858378</c:v>
                </c:pt>
                <c:pt idx="6511">
                  <c:v>-177.06279961277116</c:v>
                </c:pt>
                <c:pt idx="6512">
                  <c:v>-167.9932203771794</c:v>
                </c:pt>
                <c:pt idx="6513">
                  <c:v>-168.27328201804471</c:v>
                </c:pt>
                <c:pt idx="6514">
                  <c:v>-314.52398098056585</c:v>
                </c:pt>
                <c:pt idx="6515">
                  <c:v>-310.86382855980207</c:v>
                </c:pt>
                <c:pt idx="6516">
                  <c:v>-167.71157880988818</c:v>
                </c:pt>
                <c:pt idx="6517">
                  <c:v>-164.75142247401666</c:v>
                </c:pt>
                <c:pt idx="6518">
                  <c:v>-170.64606831999751</c:v>
                </c:pt>
                <c:pt idx="6519">
                  <c:v>-319.81667186526022</c:v>
                </c:pt>
                <c:pt idx="6520">
                  <c:v>-189.44152370458366</c:v>
                </c:pt>
                <c:pt idx="6521">
                  <c:v>-210.95539429662975</c:v>
                </c:pt>
                <c:pt idx="6522">
                  <c:v>-191.75768205839137</c:v>
                </c:pt>
                <c:pt idx="6523">
                  <c:v>-191.66483326123952</c:v>
                </c:pt>
                <c:pt idx="6524">
                  <c:v>-214.81472937290113</c:v>
                </c:pt>
                <c:pt idx="6525">
                  <c:v>-187.82994399535175</c:v>
                </c:pt>
                <c:pt idx="6526">
                  <c:v>-181.88464292668638</c:v>
                </c:pt>
                <c:pt idx="6527">
                  <c:v>-331.11566912554025</c:v>
                </c:pt>
                <c:pt idx="6528">
                  <c:v>-181.89896743021637</c:v>
                </c:pt>
                <c:pt idx="6529">
                  <c:v>-319.28572421707491</c:v>
                </c:pt>
                <c:pt idx="6530">
                  <c:v>-178.03266172678696</c:v>
                </c:pt>
                <c:pt idx="6531">
                  <c:v>-178.99157358624171</c:v>
                </c:pt>
                <c:pt idx="6532">
                  <c:v>-191.58969326102391</c:v>
                </c:pt>
                <c:pt idx="6533">
                  <c:v>-242.54977676268618</c:v>
                </c:pt>
                <c:pt idx="6534">
                  <c:v>-244.43073780984932</c:v>
                </c:pt>
                <c:pt idx="6535">
                  <c:v>-186.82643786118589</c:v>
                </c:pt>
                <c:pt idx="6536">
                  <c:v>-170.38982026339909</c:v>
                </c:pt>
                <c:pt idx="6537">
                  <c:v>-163.66276201017394</c:v>
                </c:pt>
                <c:pt idx="6538">
                  <c:v>-164.27262194869397</c:v>
                </c:pt>
                <c:pt idx="6539">
                  <c:v>-437.09451768537923</c:v>
                </c:pt>
                <c:pt idx="6540">
                  <c:v>-164.17446181118211</c:v>
                </c:pt>
                <c:pt idx="6541">
                  <c:v>-163.46643997743132</c:v>
                </c:pt>
                <c:pt idx="6542">
                  <c:v>-170.09533281987109</c:v>
                </c:pt>
                <c:pt idx="6543">
                  <c:v>-186.43377973320281</c:v>
                </c:pt>
                <c:pt idx="6544">
                  <c:v>-243.9399019653265</c:v>
                </c:pt>
                <c:pt idx="6545">
                  <c:v>-241.96075441053367</c:v>
                </c:pt>
                <c:pt idx="6546">
                  <c:v>-190.90247385049312</c:v>
                </c:pt>
                <c:pt idx="6547">
                  <c:v>-178.20614480626523</c:v>
                </c:pt>
                <c:pt idx="6548">
                  <c:v>-177.14900950503511</c:v>
                </c:pt>
                <c:pt idx="6549">
                  <c:v>-318.30382851134141</c:v>
                </c:pt>
                <c:pt idx="6550">
                  <c:v>-180.8188190577641</c:v>
                </c:pt>
                <c:pt idx="6551">
                  <c:v>-329.93705636842606</c:v>
                </c:pt>
                <c:pt idx="6552">
                  <c:v>-180.60792095153596</c:v>
                </c:pt>
                <c:pt idx="6553">
                  <c:v>-186.45490175820731</c:v>
                </c:pt>
                <c:pt idx="6554">
                  <c:v>-213.34134220825075</c:v>
                </c:pt>
                <c:pt idx="6555">
                  <c:v>-190.09307473257408</c:v>
                </c:pt>
                <c:pt idx="6556">
                  <c:v>-190.08752395626843</c:v>
                </c:pt>
                <c:pt idx="6557">
                  <c:v>-209.18680663671682</c:v>
                </c:pt>
                <c:pt idx="6558">
                  <c:v>-187.57447472540565</c:v>
                </c:pt>
                <c:pt idx="6559">
                  <c:v>-317.85112291395131</c:v>
                </c:pt>
                <c:pt idx="6560">
                  <c:v>-168.58199429791614</c:v>
                </c:pt>
                <c:pt idx="6561">
                  <c:v>-162.58878116208837</c:v>
                </c:pt>
                <c:pt idx="6562">
                  <c:v>-165.45033131403255</c:v>
                </c:pt>
                <c:pt idx="6563">
                  <c:v>-308.503930928964</c:v>
                </c:pt>
                <c:pt idx="6564">
                  <c:v>-312.06525656888647</c:v>
                </c:pt>
                <c:pt idx="6565">
                  <c:v>-165.71596469233643</c:v>
                </c:pt>
                <c:pt idx="6566">
                  <c:v>-165.33712336240035</c:v>
                </c:pt>
                <c:pt idx="6567">
                  <c:v>-174.30787503471609</c:v>
                </c:pt>
                <c:pt idx="6568">
                  <c:v>-164.62620220712756</c:v>
                </c:pt>
                <c:pt idx="6569">
                  <c:v>-405.55759860572334</c:v>
                </c:pt>
                <c:pt idx="6570">
                  <c:v>-164.54295649565404</c:v>
                </c:pt>
                <c:pt idx="6571">
                  <c:v>-174.1413822186081</c:v>
                </c:pt>
                <c:pt idx="6572">
                  <c:v>-165.0873806551989</c:v>
                </c:pt>
                <c:pt idx="6573">
                  <c:v>-165.38296791418659</c:v>
                </c:pt>
                <c:pt idx="6574">
                  <c:v>-311.64916853852355</c:v>
                </c:pt>
                <c:pt idx="6575">
                  <c:v>-308.00444108319817</c:v>
                </c:pt>
                <c:pt idx="6576">
                  <c:v>-164.86753330493926</c:v>
                </c:pt>
                <c:pt idx="6577">
                  <c:v>-161.92269842155096</c:v>
                </c:pt>
                <c:pt idx="6578">
                  <c:v>-167.83261567310325</c:v>
                </c:pt>
                <c:pt idx="6579">
                  <c:v>-317.01841286854659</c:v>
                </c:pt>
                <c:pt idx="6580">
                  <c:v>-186.6584652873357</c:v>
                </c:pt>
                <c:pt idx="6581">
                  <c:v>-208.18745947441909</c:v>
                </c:pt>
                <c:pt idx="6582">
                  <c:v>-189.00482232631347</c:v>
                </c:pt>
                <c:pt idx="6583">
                  <c:v>-188.92700049139847</c:v>
                </c:pt>
                <c:pt idx="6584">
                  <c:v>-212.09187581106275</c:v>
                </c:pt>
                <c:pt idx="6585">
                  <c:v>-185.12202225770235</c:v>
                </c:pt>
                <c:pt idx="6586">
                  <c:v>-179.19160599653708</c:v>
                </c:pt>
                <c:pt idx="6587">
                  <c:v>-328.43734486177675</c:v>
                </c:pt>
                <c:pt idx="6588">
                  <c:v>-179.23556051772897</c:v>
                </c:pt>
                <c:pt idx="6589">
                  <c:v>-316.63697732664571</c:v>
                </c:pt>
                <c:pt idx="6590">
                  <c:v>-175.39870109178975</c:v>
                </c:pt>
                <c:pt idx="6591">
                  <c:v>-176.37226807193645</c:v>
                </c:pt>
                <c:pt idx="6592">
                  <c:v>-188.9849979877043</c:v>
                </c:pt>
                <c:pt idx="6593">
                  <c:v>-239.95964719611322</c:v>
                </c:pt>
                <c:pt idx="6594">
                  <c:v>-241.85512975842033</c:v>
                </c:pt>
                <c:pt idx="6595">
                  <c:v>-184.26530747282573</c:v>
                </c:pt>
                <c:pt idx="6596">
                  <c:v>-167.84312402285653</c:v>
                </c:pt>
                <c:pt idx="6597">
                  <c:v>-161.13045673607195</c:v>
                </c:pt>
                <c:pt idx="6598">
                  <c:v>-161.75466479073572</c:v>
                </c:pt>
                <c:pt idx="6599">
                  <c:v>-402.76420129104497</c:v>
                </c:pt>
                <c:pt idx="6600">
                  <c:v>-161.68507364508241</c:v>
                </c:pt>
                <c:pt idx="6601">
                  <c:v>-160.99127333542739</c:v>
                </c:pt>
                <c:pt idx="6602">
                  <c:v>-167.63434614846136</c:v>
                </c:pt>
                <c:pt idx="6603">
                  <c:v>-183.98693179639332</c:v>
                </c:pt>
                <c:pt idx="6604">
                  <c:v>-241.50715184194695</c:v>
                </c:pt>
                <c:pt idx="6605">
                  <c:v>-239.54206149163355</c:v>
                </c:pt>
                <c:pt idx="6606">
                  <c:v>-188.49779783690752</c:v>
                </c:pt>
                <c:pt idx="6607">
                  <c:v>-175.81544570584128</c:v>
                </c:pt>
                <c:pt idx="6608">
                  <c:v>-174.77224763032694</c:v>
                </c:pt>
                <c:pt idx="6609">
                  <c:v>-315.94092580106843</c:v>
                </c:pt>
                <c:pt idx="6610">
                  <c:v>-178.46981377819034</c:v>
                </c:pt>
                <c:pt idx="6611">
                  <c:v>-327.60179395919062</c:v>
                </c:pt>
                <c:pt idx="6612">
                  <c:v>-178.28651711120443</c:v>
                </c:pt>
                <c:pt idx="6613">
                  <c:v>-184.14724118972487</c:v>
                </c:pt>
                <c:pt idx="6614">
                  <c:v>-211.04738700072787</c:v>
                </c:pt>
                <c:pt idx="6615">
                  <c:v>-187.81278726296463</c:v>
                </c:pt>
                <c:pt idx="6616">
                  <c:v>-187.82086688703203</c:v>
                </c:pt>
                <c:pt idx="6617">
                  <c:v>-206.93374291358498</c:v>
                </c:pt>
                <c:pt idx="6618">
                  <c:v>-185.33496757512535</c:v>
                </c:pt>
                <c:pt idx="6619">
                  <c:v>-315.62523743242542</c:v>
                </c:pt>
                <c:pt idx="6620">
                  <c:v>-166.36949108659456</c:v>
                </c:pt>
                <c:pt idx="6621">
                  <c:v>-160.38972586790004</c:v>
                </c:pt>
                <c:pt idx="6622">
                  <c:v>-163.26468826585855</c:v>
                </c:pt>
                <c:pt idx="6623">
                  <c:v>-306.33173121248109</c:v>
                </c:pt>
                <c:pt idx="6624">
                  <c:v>-309.90637725118683</c:v>
                </c:pt>
                <c:pt idx="6625">
                  <c:v>-163.57034704665955</c:v>
                </c:pt>
                <c:pt idx="6626">
                  <c:v>-163.20477795905288</c:v>
                </c:pt>
                <c:pt idx="6627">
                  <c:v>-172.18876753268643</c:v>
                </c:pt>
                <c:pt idx="6628">
                  <c:v>-162.52029852523759</c:v>
                </c:pt>
                <c:pt idx="6629">
                  <c:v>-410.16019432220207</c:v>
                </c:pt>
                <c:pt idx="6630">
                  <c:v>-162.46335924043126</c:v>
                </c:pt>
                <c:pt idx="6631">
                  <c:v>-172.07488807983364</c:v>
                </c:pt>
                <c:pt idx="6632">
                  <c:v>-163.0339565717932</c:v>
                </c:pt>
                <c:pt idx="6633">
                  <c:v>-163.34258107517061</c:v>
                </c:pt>
                <c:pt idx="6634">
                  <c:v>-309.62174111921462</c:v>
                </c:pt>
                <c:pt idx="6635">
                  <c:v>-305.98996488449291</c:v>
                </c:pt>
                <c:pt idx="6636">
                  <c:v>-162.86606380733045</c:v>
                </c:pt>
                <c:pt idx="6637">
                  <c:v>-159.93413738922857</c:v>
                </c:pt>
                <c:pt idx="6638">
                  <c:v>-165.85693151832692</c:v>
                </c:pt>
                <c:pt idx="6639">
                  <c:v>-315.05562008769829</c:v>
                </c:pt>
                <c:pt idx="6640">
                  <c:v>-184.70844107951251</c:v>
                </c:pt>
                <c:pt idx="6641">
                  <c:v>-206.2502188092131</c:v>
                </c:pt>
                <c:pt idx="6642">
                  <c:v>-187.08033456236566</c:v>
                </c:pt>
                <c:pt idx="6643">
                  <c:v>-187.01523521967181</c:v>
                </c:pt>
                <c:pt idx="6644">
                  <c:v>-210.19280285310634</c:v>
                </c:pt>
                <c:pt idx="6645">
                  <c:v>-183.23561166401899</c:v>
                </c:pt>
                <c:pt idx="6646">
                  <c:v>-177.31782804493452</c:v>
                </c:pt>
                <c:pt idx="6647">
                  <c:v>-326.57604466267981</c:v>
                </c:pt>
                <c:pt idx="6648">
                  <c:v>-177.38695958470186</c:v>
                </c:pt>
                <c:pt idx="6649">
                  <c:v>-314.80095999387152</c:v>
                </c:pt>
                <c:pt idx="6650">
                  <c:v>-173.57516097559039</c:v>
                </c:pt>
                <c:pt idx="6651">
                  <c:v>-174.56121533970679</c:v>
                </c:pt>
                <c:pt idx="6652">
                  <c:v>-187.1864042473261</c:v>
                </c:pt>
                <c:pt idx="6653">
                  <c:v>-238.17348427178246</c:v>
                </c:pt>
                <c:pt idx="6654">
                  <c:v>-240.08136968891318</c:v>
                </c:pt>
                <c:pt idx="6655">
                  <c:v>-182.50392251024294</c:v>
                </c:pt>
                <c:pt idx="6656">
                  <c:v>-166.09408663103727</c:v>
                </c:pt>
                <c:pt idx="6657">
                  <c:v>-159.39373958908902</c:v>
                </c:pt>
                <c:pt idx="6658">
                  <c:v>-160.03024077150255</c:v>
                </c:pt>
                <c:pt idx="6659">
                  <c:v>-414.81234281424491</c:v>
                </c:pt>
                <c:pt idx="6660">
                  <c:v>-159.98515535827372</c:v>
                </c:pt>
                <c:pt idx="6661">
                  <c:v>-159.30356806380453</c:v>
                </c:pt>
                <c:pt idx="6662">
                  <c:v>-165.95882759606684</c:v>
                </c:pt>
                <c:pt idx="6663">
                  <c:v>-182.32357386905576</c:v>
                </c:pt>
                <c:pt idx="6664">
                  <c:v>-239.85592864595736</c:v>
                </c:pt>
                <c:pt idx="6665">
                  <c:v>-237.90294733233256</c:v>
                </c:pt>
                <c:pt idx="6666">
                  <c:v>-186.87076721741008</c:v>
                </c:pt>
                <c:pt idx="6667">
                  <c:v>-174.20047332576925</c:v>
                </c:pt>
                <c:pt idx="6668">
                  <c:v>-173.16930838440709</c:v>
                </c:pt>
                <c:pt idx="6669">
                  <c:v>-314.35008075423252</c:v>
                </c:pt>
                <c:pt idx="6670">
                  <c:v>-176.89086625890425</c:v>
                </c:pt>
                <c:pt idx="6671">
                  <c:v>-326.03472947942657</c:v>
                </c:pt>
                <c:pt idx="6672">
                  <c:v>-176.73146320722478</c:v>
                </c:pt>
                <c:pt idx="6673">
                  <c:v>-182.60409777603911</c:v>
                </c:pt>
                <c:pt idx="6674">
                  <c:v>-209.51613011634063</c:v>
                </c:pt>
                <c:pt idx="6675">
                  <c:v>-186.2933931332455</c:v>
                </c:pt>
                <c:pt idx="6676">
                  <c:v>-186.31331192256408</c:v>
                </c:pt>
                <c:pt idx="6677">
                  <c:v>-205.43800370896332</c:v>
                </c:pt>
                <c:pt idx="6678">
                  <c:v>-183.85102090778932</c:v>
                </c:pt>
                <c:pt idx="6679">
                  <c:v>-314.15301445383921</c:v>
                </c:pt>
                <c:pt idx="6680">
                  <c:v>-164.90906055167724</c:v>
                </c:pt>
                <c:pt idx="6681">
                  <c:v>-158.94101928806998</c:v>
                </c:pt>
                <c:pt idx="6682">
                  <c:v>-161.82768313842101</c:v>
                </c:pt>
                <c:pt idx="6683">
                  <c:v>-304.90637531322773</c:v>
                </c:pt>
                <c:pt idx="6684">
                  <c:v>-308.49275347782748</c:v>
                </c:pt>
                <c:pt idx="6685">
                  <c:v>-162.16831302642299</c:v>
                </c:pt>
                <c:pt idx="6686">
                  <c:v>-161.81435714112328</c:v>
                </c:pt>
                <c:pt idx="6687">
                  <c:v>-170.80993828928285</c:v>
                </c:pt>
                <c:pt idx="6688">
                  <c:v>-161.15303940037194</c:v>
                </c:pt>
                <c:pt idx="6689">
                  <c:v>-402.64196301945299</c:v>
                </c:pt>
                <c:pt idx="6690">
                  <c:v>-161.11917666646781</c:v>
                </c:pt>
                <c:pt idx="6691">
                  <c:v>-170.74221227662076</c:v>
                </c:pt>
                <c:pt idx="6692">
                  <c:v>-161.71276676005223</c:v>
                </c:pt>
                <c:pt idx="6693">
                  <c:v>-162.0328566423139</c:v>
                </c:pt>
                <c:pt idx="6694">
                  <c:v>-308.32348925833281</c:v>
                </c:pt>
                <c:pt idx="6695">
                  <c:v>-304.70309174672184</c:v>
                </c:pt>
                <c:pt idx="6696">
                  <c:v>-161.59061348730995</c:v>
                </c:pt>
                <c:pt idx="6697">
                  <c:v>-158.67007164462501</c:v>
                </c:pt>
                <c:pt idx="6698">
                  <c:v>-164.60423055517123</c:v>
                </c:pt>
                <c:pt idx="6699">
                  <c:v>-313.81423620740054</c:v>
                </c:pt>
                <c:pt idx="6700">
                  <c:v>-183.47841093994734</c:v>
                </c:pt>
                <c:pt idx="6701">
                  <c:v>-205.0314950307386</c:v>
                </c:pt>
                <c:pt idx="6702">
                  <c:v>-185.87289798894966</c:v>
                </c:pt>
                <c:pt idx="6703">
                  <c:v>-185.81906685251596</c:v>
                </c:pt>
                <c:pt idx="6704">
                  <c:v>-209.00788384972418</c:v>
                </c:pt>
                <c:pt idx="6705">
                  <c:v>-182.06192333735348</c:v>
                </c:pt>
                <c:pt idx="6706">
                  <c:v>-176.1553518624882</c:v>
                </c:pt>
                <c:pt idx="6707">
                  <c:v>-325.42483892426287</c:v>
                </c:pt>
                <c:pt idx="6708">
                  <c:v>-176.24685270717859</c:v>
                </c:pt>
                <c:pt idx="6709">
                  <c:v>-313.67204925107569</c:v>
                </c:pt>
                <c:pt idx="6710">
                  <c:v>-172.45735110639907</c:v>
                </c:pt>
                <c:pt idx="6711">
                  <c:v>-173.45452724085669</c:v>
                </c:pt>
                <c:pt idx="6712">
                  <c:v>-186.09082029593321</c:v>
                </c:pt>
                <c:pt idx="6713">
                  <c:v>-237.08898699357621</c:v>
                </c:pt>
                <c:pt idx="6714">
                  <c:v>-239.00794175765316</c:v>
                </c:pt>
                <c:pt idx="6715">
                  <c:v>-181.44154674678583</c:v>
                </c:pt>
                <c:pt idx="6716">
                  <c:v>-165.04274600250952</c:v>
                </c:pt>
                <c:pt idx="6717">
                  <c:v>-158.35341720821188</c:v>
                </c:pt>
                <c:pt idx="6718">
                  <c:v>-159.00091989581747</c:v>
                </c:pt>
                <c:pt idx="6719">
                  <c:v>-401.7519662181935</c:v>
                </c:pt>
                <c:pt idx="6720">
                  <c:v>-158.97778784082479</c:v>
                </c:pt>
                <c:pt idx="6721">
                  <c:v>-158.30715268526296</c:v>
                </c:pt>
                <c:pt idx="6722">
                  <c:v>-164.97334818559725</c:v>
                </c:pt>
                <c:pt idx="6723">
                  <c:v>-181.34901439689014</c:v>
                </c:pt>
                <c:pt idx="6724">
                  <c:v>-238.89227322264043</c:v>
                </c:pt>
                <c:pt idx="6725">
                  <c:v>-236.95018020821666</c:v>
                </c:pt>
                <c:pt idx="6726">
                  <c:v>-185.9288727816587</c:v>
                </c:pt>
                <c:pt idx="6727">
                  <c:v>-173.26943610580028</c:v>
                </c:pt>
                <c:pt idx="6728">
                  <c:v>-172.24911304520347</c:v>
                </c:pt>
                <c:pt idx="6729">
                  <c:v>-313.44067331467869</c:v>
                </c:pt>
                <c:pt idx="6730">
                  <c:v>-175.99230922304724</c:v>
                </c:pt>
                <c:pt idx="6731">
                  <c:v>-325.14709399104419</c:v>
                </c:pt>
                <c:pt idx="6732">
                  <c:v>-175.85448476847122</c:v>
                </c:pt>
                <c:pt idx="6733">
                  <c:v>-181.73788658278244</c:v>
                </c:pt>
                <c:pt idx="6734">
                  <c:v>-208.66067164487828</c:v>
                </c:pt>
                <c:pt idx="6735">
                  <c:v>-185.44867299279687</c:v>
                </c:pt>
                <c:pt idx="6736">
                  <c:v>-185.47931585468547</c:v>
                </c:pt>
                <c:pt idx="6737">
                  <c:v>-204.61471758689817</c:v>
                </c:pt>
                <c:pt idx="6738">
                  <c:v>-183.03843073584076</c:v>
                </c:pt>
                <c:pt idx="6739">
                  <c:v>-313.35106077580184</c:v>
                </c:pt>
                <c:pt idx="6740">
                  <c:v>-164.11782081413449</c:v>
                </c:pt>
                <c:pt idx="6741">
                  <c:v>-158.16043429394227</c:v>
                </c:pt>
                <c:pt idx="6742">
                  <c:v>-161.05773941028403</c:v>
                </c:pt>
                <c:pt idx="6743">
                  <c:v>-304.14707774338916</c:v>
                </c:pt>
                <c:pt idx="6744">
                  <c:v>-307.74395187329793</c:v>
                </c:pt>
                <c:pt idx="6745">
                  <c:v>-161.43021350973208</c:v>
                </c:pt>
                <c:pt idx="6746">
                  <c:v>-161.08684625589913</c:v>
                </c:pt>
                <c:pt idx="6747">
                  <c:v>-170.09300319285347</c:v>
                </c:pt>
                <c:pt idx="6748">
                  <c:v>-160.4466673753704</c:v>
                </c:pt>
                <c:pt idx="6749">
                  <c:v>-400.43353836061578</c:v>
                </c:pt>
                <c:pt idx="6750">
                  <c:v>-160.43389313051836</c:v>
                </c:pt>
                <c:pt idx="6751">
                  <c:v>-170.06745440615805</c:v>
                </c:pt>
                <c:pt idx="6752">
                  <c:v>-161.04852233341649</c:v>
                </c:pt>
                <c:pt idx="6753">
                  <c:v>-161.37911356045961</c:v>
                </c:pt>
                <c:pt idx="6754">
                  <c:v>-307.68026309380377</c:v>
                </c:pt>
                <c:pt idx="6755">
                  <c:v>-304.07039356736112</c:v>
                </c:pt>
                <c:pt idx="6756">
                  <c:v>-160.96830306399289</c:v>
                </c:pt>
                <c:pt idx="6757">
                  <c:v>-158.0582153858729</c:v>
                </c:pt>
                <c:pt idx="6758">
                  <c:v>-164.00281696744824</c:v>
                </c:pt>
                <c:pt idx="6759">
                  <c:v>-313.22322590037749</c:v>
                </c:pt>
                <c:pt idx="6760">
                  <c:v>-182.89784869164441</c:v>
                </c:pt>
                <c:pt idx="6761">
                  <c:v>-204.46134168864702</c:v>
                </c:pt>
                <c:pt idx="6762">
                  <c:v>-185.31314253520418</c:v>
                </c:pt>
                <c:pt idx="6763">
                  <c:v>-185.26969838695348</c:v>
                </c:pt>
                <c:pt idx="6764">
                  <c:v>-208.4688915894896</c:v>
                </c:pt>
                <c:pt idx="6765">
                  <c:v>-181.53329661644887</c:v>
                </c:pt>
                <c:pt idx="6766">
                  <c:v>-175.63708013129715</c:v>
                </c:pt>
                <c:pt idx="6767">
                  <c:v>-324.91698776857686</c:v>
                </c:pt>
                <c:pt idx="6768">
                  <c:v>-175.74925976999398</c:v>
                </c:pt>
                <c:pt idx="6769">
                  <c:v>-313.18475667390328</c:v>
                </c:pt>
                <c:pt idx="6770">
                  <c:v>-171.98039615069322</c:v>
                </c:pt>
                <c:pt idx="6771">
                  <c:v>-172.98787625762589</c:v>
                </c:pt>
                <c:pt idx="6772">
                  <c:v>-185.63446342491719</c:v>
                </c:pt>
                <c:pt idx="6773">
                  <c:v>-236.64291448802726</c:v>
                </c:pt>
                <c:pt idx="6774">
                  <c:v>-238.57214398375908</c:v>
                </c:pt>
                <c:pt idx="6775">
                  <c:v>-181.01601418337751</c:v>
                </c:pt>
                <c:pt idx="6776">
                  <c:v>-164.6274692407336</c:v>
                </c:pt>
                <c:pt idx="6777">
                  <c:v>-157.94838695109715</c:v>
                </c:pt>
                <c:pt idx="6778">
                  <c:v>-158.60612695780591</c:v>
                </c:pt>
                <c:pt idx="6779">
                  <c:v>-398.80107387813263</c:v>
                </c:pt>
                <c:pt idx="6780">
                  <c:v>-158.60344242855265</c:v>
                </c:pt>
                <c:pt idx="6781">
                  <c:v>-157.94301770071078</c:v>
                </c:pt>
                <c:pt idx="6782">
                  <c:v>-164.61941488544812</c:v>
                </c:pt>
                <c:pt idx="6783">
                  <c:v>-181.00527414753455</c:v>
                </c:pt>
                <c:pt idx="6784">
                  <c:v>-238.55871749976544</c:v>
                </c:pt>
                <c:pt idx="6785">
                  <c:v>-236.62680059637432</c:v>
                </c:pt>
                <c:pt idx="6786">
                  <c:v>-185.61566097412458</c:v>
                </c:pt>
                <c:pt idx="6787">
                  <c:v>-172.96638390408788</c:v>
                </c:pt>
                <c:pt idx="6788">
                  <c:v>-171.95621235876894</c:v>
                </c:pt>
                <c:pt idx="6789">
                  <c:v>-313.15793994485978</c:v>
                </c:pt>
                <c:pt idx="6790">
                  <c:v>-175.71968772572234</c:v>
                </c:pt>
                <c:pt idx="6791">
                  <c:v>-324.88452394299054</c:v>
                </c:pt>
                <c:pt idx="6792">
                  <c:v>-175.60211138539785</c:v>
                </c:pt>
                <c:pt idx="6793">
                  <c:v>-181.49562587025062</c:v>
                </c:pt>
                <c:pt idx="6794">
                  <c:v>-208.42851615330522</c:v>
                </c:pt>
                <c:pt idx="6795">
                  <c:v>-185.22661537840858</c:v>
                </c:pt>
                <c:pt idx="6796">
                  <c:v>-185.2673488791244</c:v>
                </c:pt>
                <c:pt idx="6797">
                  <c:v>-204.41283411698819</c:v>
                </c:pt>
                <c:pt idx="6798">
                  <c:v>-182.84662374329727</c:v>
                </c:pt>
                <c:pt idx="6799">
                  <c:v>-313.16935130044772</c:v>
                </c:pt>
                <c:pt idx="6800">
                  <c:v>-412.27413467075314</c:v>
                </c:pt>
                <c:pt idx="6801">
                  <c:v>-313.24170391040633</c:v>
                </c:pt>
                <c:pt idx="6802">
                  <c:v>-313.30237124109505</c:v>
                </c:pt>
                <c:pt idx="6803">
                  <c:v>-419.6473009228007</c:v>
                </c:pt>
                <c:pt idx="6804">
                  <c:v>-313.47311901169297</c:v>
                </c:pt>
                <c:pt idx="6805">
                  <c:v>-313.58296554345816</c:v>
                </c:pt>
                <c:pt idx="6806">
                  <c:v>-428.8433714152128</c:v>
                </c:pt>
                <c:pt idx="6807">
                  <c:v>-313.85179905905727</c:v>
                </c:pt>
                <c:pt idx="6808">
                  <c:v>-314.0110610013154</c:v>
                </c:pt>
                <c:pt idx="6809">
                  <c:v>-415.59169475754732</c:v>
                </c:pt>
                <c:pt idx="6810">
                  <c:v>-314.37929766642833</c:v>
                </c:pt>
                <c:pt idx="6811">
                  <c:v>-314.5884422536563</c:v>
                </c:pt>
                <c:pt idx="6812">
                  <c:v>-411.51364481937628</c:v>
                </c:pt>
                <c:pt idx="6813">
                  <c:v>-315.0577078498215</c:v>
                </c:pt>
                <c:pt idx="6814">
                  <c:v>-315.31803255685412</c:v>
                </c:pt>
                <c:pt idx="6815">
                  <c:v>-408.79744069117004</c:v>
                </c:pt>
                <c:pt idx="6816">
                  <c:v>-315.89085006677846</c:v>
                </c:pt>
                <c:pt idx="6817">
                  <c:v>-316.20394504695662</c:v>
                </c:pt>
                <c:pt idx="6818">
                  <c:v>-407.74955309594066</c:v>
                </c:pt>
                <c:pt idx="6819">
                  <c:v>-316.88412915382378</c:v>
                </c:pt>
                <c:pt idx="6820">
                  <c:v>-317.25190416322442</c:v>
                </c:pt>
                <c:pt idx="6821">
                  <c:v>-406.69815401608963</c:v>
                </c:pt>
                <c:pt idx="6822">
                  <c:v>-318.04471895497602</c:v>
                </c:pt>
                <c:pt idx="6823">
                  <c:v>-318.47021202348452</c:v>
                </c:pt>
                <c:pt idx="6824">
                  <c:v>-410.12763542244636</c:v>
                </c:pt>
                <c:pt idx="6825">
                  <c:v>-319.38160275820627</c:v>
                </c:pt>
                <c:pt idx="6826">
                  <c:v>-319.86841964786242</c:v>
                </c:pt>
                <c:pt idx="6827">
                  <c:v>-413.5789954661293</c:v>
                </c:pt>
                <c:pt idx="6828">
                  <c:v>-320.90662541554786</c:v>
                </c:pt>
                <c:pt idx="6829">
                  <c:v>-321.45908915135743</c:v>
                </c:pt>
                <c:pt idx="6830">
                  <c:v>-407.50984565905236</c:v>
                </c:pt>
                <c:pt idx="6831">
                  <c:v>-322.63396517380534</c:v>
                </c:pt>
                <c:pt idx="6832">
                  <c:v>-323.25787195438267</c:v>
                </c:pt>
                <c:pt idx="6833">
                  <c:v>-408.06308279993863</c:v>
                </c:pt>
                <c:pt idx="6834">
                  <c:v>-324.58236404127672</c:v>
                </c:pt>
                <c:pt idx="6835">
                  <c:v>-325.28448841306039</c:v>
                </c:pt>
                <c:pt idx="6836">
                  <c:v>-441.10522804268635</c:v>
                </c:pt>
                <c:pt idx="6837">
                  <c:v>-326.77442772984523</c:v>
                </c:pt>
                <c:pt idx="6838">
                  <c:v>-327.56405951880231</c:v>
                </c:pt>
                <c:pt idx="6839">
                  <c:v>-434.65026151104757</c:v>
                </c:pt>
                <c:pt idx="6840">
                  <c:v>-329.2395605658819</c:v>
                </c:pt>
                <c:pt idx="6841">
                  <c:v>-330.12831041765821</c:v>
                </c:pt>
                <c:pt idx="6842">
                  <c:v>-430.13678708750103</c:v>
                </c:pt>
                <c:pt idx="6843">
                  <c:v>-332.01551309586165</c:v>
                </c:pt>
                <c:pt idx="6844">
                  <c:v>-333.01811316057501</c:v>
                </c:pt>
                <c:pt idx="6845">
                  <c:v>-428.84815010791806</c:v>
                </c:pt>
                <c:pt idx="6846">
                  <c:v>-335.15192042935638</c:v>
                </c:pt>
                <c:pt idx="6847">
                  <c:v>-336.28816812726359</c:v>
                </c:pt>
                <c:pt idx="6848">
                  <c:v>-429.87593660424761</c:v>
                </c:pt>
                <c:pt idx="6849">
                  <c:v>-338.71455544876187</c:v>
                </c:pt>
                <c:pt idx="6850">
                  <c:v>-340.0116723870633</c:v>
                </c:pt>
                <c:pt idx="6851">
                  <c:v>-431.37793509313633</c:v>
                </c:pt>
                <c:pt idx="6852">
                  <c:v>-342.79456272480422</c:v>
                </c:pt>
                <c:pt idx="6853">
                  <c:v>-344.29039841145055</c:v>
                </c:pt>
                <c:pt idx="6854">
                  <c:v>-434.53335495560032</c:v>
                </c:pt>
                <c:pt idx="6855">
                  <c:v>-347.52160410158103</c:v>
                </c:pt>
                <c:pt idx="6856">
                  <c:v>-349.27192693801993</c:v>
                </c:pt>
                <c:pt idx="6857">
                  <c:v>-442.98786859854516</c:v>
                </c:pt>
                <c:pt idx="6858">
                  <c:v>-353.08972184927399</c:v>
                </c:pt>
                <c:pt idx="6859">
                  <c:v>-355.18093044282568</c:v>
                </c:pt>
                <c:pt idx="6860">
                  <c:v>-452.23941228646163</c:v>
                </c:pt>
                <c:pt idx="6861">
                  <c:v>-359.8065890939003</c:v>
                </c:pt>
                <c:pt idx="6862">
                  <c:v>-362.382820650025</c:v>
                </c:pt>
                <c:pt idx="6863">
                  <c:v>-463.47887272114269</c:v>
                </c:pt>
                <c:pt idx="6864">
                  <c:v>-368.2061524602849</c:v>
                </c:pt>
                <c:pt idx="6865">
                  <c:v>-371.53529697571742</c:v>
                </c:pt>
                <c:pt idx="6866">
                  <c:v>-480.78152738542138</c:v>
                </c:pt>
                <c:pt idx="6867">
                  <c:v>-379.33977232363111</c:v>
                </c:pt>
                <c:pt idx="6868">
                  <c:v>-384.01319808113192</c:v>
                </c:pt>
                <c:pt idx="6869">
                  <c:v>-472.29882580847595</c:v>
                </c:pt>
                <c:pt idx="6870">
                  <c:v>-395.78780674955703</c:v>
                </c:pt>
                <c:pt idx="6871">
                  <c:v>-403.59063921407341</c:v>
                </c:pt>
                <c:pt idx="6872">
                  <c:v>-516.02337663170283</c:v>
                </c:pt>
                <c:pt idx="6873">
                  <c:v>-427.7897229745372</c:v>
                </c:pt>
                <c:pt idx="6874">
                  <c:v>-451.93838860396119</c:v>
                </c:pt>
                <c:pt idx="6875">
                  <c:v>-1640.6166991578041</c:v>
                </c:pt>
                <c:pt idx="6876">
                  <c:v>-452.08729413501266</c:v>
                </c:pt>
                <c:pt idx="6877">
                  <c:v>-428.08749264128448</c:v>
                </c:pt>
                <c:pt idx="6878">
                  <c:v>-507.86397442957696</c:v>
                </c:pt>
                <c:pt idx="6879">
                  <c:v>-404.18615059748026</c:v>
                </c:pt>
                <c:pt idx="6880">
                  <c:v>-396.53191866207914</c:v>
                </c:pt>
                <c:pt idx="6881">
                  <c:v>-481.37429207588985</c:v>
                </c:pt>
                <c:pt idx="6882">
                  <c:v>-385.05527811552906</c:v>
                </c:pt>
                <c:pt idx="6883">
                  <c:v>-380.53074108441115</c:v>
                </c:pt>
                <c:pt idx="6884">
                  <c:v>-465.79582297944171</c:v>
                </c:pt>
                <c:pt idx="6885">
                  <c:v>-373.02392551509524</c:v>
                </c:pt>
                <c:pt idx="6886">
                  <c:v>-369.8436944560251</c:v>
                </c:pt>
                <c:pt idx="6887">
                  <c:v>-454.63498787955541</c:v>
                </c:pt>
                <c:pt idx="6888">
                  <c:v>-364.31830470480509</c:v>
                </c:pt>
                <c:pt idx="6889">
                  <c:v>-361.89101902591682</c:v>
                </c:pt>
                <c:pt idx="6890">
                  <c:v>-446.35064819814318</c:v>
                </c:pt>
                <c:pt idx="6891">
                  <c:v>-357.56315106140931</c:v>
                </c:pt>
                <c:pt idx="6892">
                  <c:v>-355.62092948953028</c:v>
                </c:pt>
                <c:pt idx="6893">
                  <c:v>-439.04781736363276</c:v>
                </c:pt>
                <c:pt idx="6894">
                  <c:v>-352.1013649195001</c:v>
                </c:pt>
                <c:pt idx="6895">
                  <c:v>-350.49995373616537</c:v>
                </c:pt>
                <c:pt idx="6896">
                  <c:v>-450.11954586220747</c:v>
                </c:pt>
                <c:pt idx="6897">
                  <c:v>-347.56688301553908</c:v>
                </c:pt>
                <c:pt idx="6898">
                  <c:v>-346.21999354825175</c:v>
                </c:pt>
                <c:pt idx="6899">
                  <c:v>-457.23493824341602</c:v>
                </c:pt>
                <c:pt idx="6900">
                  <c:v>-343.73543866910609</c:v>
                </c:pt>
                <c:pt idx="6901">
                  <c:v>-342.58748084076268</c:v>
                </c:pt>
                <c:pt idx="6902">
                  <c:v>-449.26087272846161</c:v>
                </c:pt>
                <c:pt idx="6903">
                  <c:v>-340.45934392673337</c:v>
                </c:pt>
                <c:pt idx="6904">
                  <c:v>-339.47232951516702</c:v>
                </c:pt>
                <c:pt idx="6905">
                  <c:v>-437.75449437085319</c:v>
                </c:pt>
                <c:pt idx="6906">
                  <c:v>-337.63715341802566</c:v>
                </c:pt>
                <c:pt idx="6907">
                  <c:v>-336.78386877969331</c:v>
                </c:pt>
                <c:pt idx="6908">
                  <c:v>-431.38057325790464</c:v>
                </c:pt>
                <c:pt idx="6909">
                  <c:v>-335.19524513753674</c:v>
                </c:pt>
                <c:pt idx="6910">
                  <c:v>-334.45602627081621</c:v>
                </c:pt>
                <c:pt idx="6911">
                  <c:v>-426.03783568392953</c:v>
                </c:pt>
                <c:pt idx="6912">
                  <c:v>-333.0793940790449</c:v>
                </c:pt>
                <c:pt idx="6913">
                  <c:v>-332.43926733455658</c:v>
                </c:pt>
                <c:pt idx="6914">
                  <c:v>-422.33462413092838</c:v>
                </c:pt>
                <c:pt idx="6915">
                  <c:v>-331.24845025269957</c:v>
                </c:pt>
                <c:pt idx="6916">
                  <c:v>-330.69566625797768</c:v>
                </c:pt>
                <c:pt idx="6917">
                  <c:v>-418.6502670159623</c:v>
                </c:pt>
                <c:pt idx="6918">
                  <c:v>-329.67072166854194</c:v>
                </c:pt>
                <c:pt idx="6919">
                  <c:v>-329.19654311853685</c:v>
                </c:pt>
                <c:pt idx="6920">
                  <c:v>-420.73102368179087</c:v>
                </c:pt>
                <c:pt idx="6921">
                  <c:v>-328.32110533381416</c:v>
                </c:pt>
                <c:pt idx="6922">
                  <c:v>-327.91849351991198</c:v>
                </c:pt>
                <c:pt idx="6923">
                  <c:v>-421.76395877666545</c:v>
                </c:pt>
                <c:pt idx="6924">
                  <c:v>-327.18020789834844</c:v>
                </c:pt>
                <c:pt idx="6925">
                  <c:v>-326.84337603381067</c:v>
                </c:pt>
                <c:pt idx="6926">
                  <c:v>-411.6290955047607</c:v>
                </c:pt>
                <c:pt idx="6927">
                  <c:v>-326.23195398114376</c:v>
                </c:pt>
                <c:pt idx="6928">
                  <c:v>-325.95658740189998</c:v>
                </c:pt>
                <c:pt idx="6929">
                  <c:v>-430.03039037226404</c:v>
                </c:pt>
                <c:pt idx="6930">
                  <c:v>-325.46438207007191</c:v>
                </c:pt>
                <c:pt idx="6931">
                  <c:v>-325.24675888799146</c:v>
                </c:pt>
                <c:pt idx="6932">
                  <c:v>-449.78320176692034</c:v>
                </c:pt>
                <c:pt idx="6933">
                  <c:v>-324.86714316115814</c:v>
                </c:pt>
                <c:pt idx="6934">
                  <c:v>-324.70448281502314</c:v>
                </c:pt>
                <c:pt idx="6935">
                  <c:v>-427.3031761781059</c:v>
                </c:pt>
                <c:pt idx="6936">
                  <c:v>-324.43265978739032</c:v>
                </c:pt>
                <c:pt idx="6937">
                  <c:v>-324.32306182795378</c:v>
                </c:pt>
                <c:pt idx="6938">
                  <c:v>-421.65474762463521</c:v>
                </c:pt>
                <c:pt idx="6939">
                  <c:v>-324.15503339849863</c:v>
                </c:pt>
                <c:pt idx="6940">
                  <c:v>-324.09666674693551</c:v>
                </c:pt>
                <c:pt idx="6941">
                  <c:v>-410.10720579706907</c:v>
                </c:pt>
                <c:pt idx="6942">
                  <c:v>-324.0302530558825</c:v>
                </c:pt>
                <c:pt idx="6943">
                  <c:v>-324.02195391916803</c:v>
                </c:pt>
                <c:pt idx="6944">
                  <c:v>-411.65925597081156</c:v>
                </c:pt>
                <c:pt idx="6945">
                  <c:v>-324.05509692163656</c:v>
                </c:pt>
                <c:pt idx="6946">
                  <c:v>-324.09640659948451</c:v>
                </c:pt>
                <c:pt idx="6947">
                  <c:v>-403.77160961946709</c:v>
                </c:pt>
                <c:pt idx="6948">
                  <c:v>-324.22825674768114</c:v>
                </c:pt>
                <c:pt idx="6949">
                  <c:v>-324.31880115961184</c:v>
                </c:pt>
                <c:pt idx="6950">
                  <c:v>-412.56086350969213</c:v>
                </c:pt>
                <c:pt idx="6951">
                  <c:v>-324.5493826337198</c:v>
                </c:pt>
                <c:pt idx="6952">
                  <c:v>-324.68941745576836</c:v>
                </c:pt>
                <c:pt idx="6953">
                  <c:v>-411.33238111475094</c:v>
                </c:pt>
                <c:pt idx="6954">
                  <c:v>-325.01980325722388</c:v>
                </c:pt>
                <c:pt idx="6955">
                  <c:v>-325.21006387365094</c:v>
                </c:pt>
                <c:pt idx="6956">
                  <c:v>-421.44222236124745</c:v>
                </c:pt>
                <c:pt idx="6957">
                  <c:v>-325.64171585404205</c:v>
                </c:pt>
                <c:pt idx="6958">
                  <c:v>-325.88320246224151</c:v>
                </c:pt>
                <c:pt idx="6959">
                  <c:v>-426.3889182087658</c:v>
                </c:pt>
                <c:pt idx="6960">
                  <c:v>-326.41894216238876</c:v>
                </c:pt>
                <c:pt idx="6961">
                  <c:v>-326.71338953315905</c:v>
                </c:pt>
                <c:pt idx="6962">
                  <c:v>-437.68507168306292</c:v>
                </c:pt>
                <c:pt idx="6963">
                  <c:v>-327.35672063963432</c:v>
                </c:pt>
                <c:pt idx="6964">
                  <c:v>-327.70630685214462</c:v>
                </c:pt>
                <c:pt idx="6965">
                  <c:v>-410.6756786720191</c:v>
                </c:pt>
                <c:pt idx="6966">
                  <c:v>-328.46266846693908</c:v>
                </c:pt>
                <c:pt idx="6967">
                  <c:v>-328.86988561710689</c:v>
                </c:pt>
                <c:pt idx="6968">
                  <c:v>-429.34864616951637</c:v>
                </c:pt>
                <c:pt idx="6969">
                  <c:v>-329.74530818238492</c:v>
                </c:pt>
                <c:pt idx="6970">
                  <c:v>-330.2140306835193</c:v>
                </c:pt>
                <c:pt idx="6971">
                  <c:v>-426.08881075872483</c:v>
                </c:pt>
                <c:pt idx="6972">
                  <c:v>-331.21650949442278</c:v>
                </c:pt>
                <c:pt idx="6973">
                  <c:v>-331.75132951324326</c:v>
                </c:pt>
                <c:pt idx="6974">
                  <c:v>-425.14526565589608</c:v>
                </c:pt>
                <c:pt idx="6975">
                  <c:v>-332.89080513695467</c:v>
                </c:pt>
                <c:pt idx="6976">
                  <c:v>-333.49697252295692</c:v>
                </c:pt>
                <c:pt idx="6977">
                  <c:v>-424.47712506575675</c:v>
                </c:pt>
                <c:pt idx="6978">
                  <c:v>-334.78644212040945</c:v>
                </c:pt>
                <c:pt idx="6979">
                  <c:v>-335.4712724267568</c:v>
                </c:pt>
                <c:pt idx="6980">
                  <c:v>-426.03071116358319</c:v>
                </c:pt>
                <c:pt idx="6981">
                  <c:v>-336.92635815700487</c:v>
                </c:pt>
                <c:pt idx="6982">
                  <c:v>-337.69886652092288</c:v>
                </c:pt>
                <c:pt idx="6983">
                  <c:v>-425.68423958945732</c:v>
                </c:pt>
                <c:pt idx="6984">
                  <c:v>-339.34002875480758</c:v>
                </c:pt>
                <c:pt idx="6985">
                  <c:v>-340.21155149960009</c:v>
                </c:pt>
                <c:pt idx="6986">
                  <c:v>-427.39400693133405</c:v>
                </c:pt>
                <c:pt idx="6987">
                  <c:v>-342.06486847899509</c:v>
                </c:pt>
                <c:pt idx="6988">
                  <c:v>-343.05053200846118</c:v>
                </c:pt>
                <c:pt idx="6989">
                  <c:v>-441.55870790848178</c:v>
                </c:pt>
                <c:pt idx="6990">
                  <c:v>-345.15066373281621</c:v>
                </c:pt>
                <c:pt idx="6991">
                  <c:v>-346.27016100550355</c:v>
                </c:pt>
                <c:pt idx="6992">
                  <c:v>-451.25933233945688</c:v>
                </c:pt>
                <c:pt idx="6993">
                  <c:v>-348.66316844475108</c:v>
                </c:pt>
                <c:pt idx="6994">
                  <c:v>-349.94354864855239</c:v>
                </c:pt>
                <c:pt idx="6995">
                  <c:v>-530.65407153572085</c:v>
                </c:pt>
                <c:pt idx="6996">
                  <c:v>-352.69353171480293</c:v>
                </c:pt>
                <c:pt idx="6997">
                  <c:v>-354.17293658864276</c:v>
                </c:pt>
                <c:pt idx="6998">
                  <c:v>-459.56528455903776</c:v>
                </c:pt>
                <c:pt idx="6999">
                  <c:v>-357.37124976561449</c:v>
                </c:pt>
                <c:pt idx="7000">
                  <c:v>-359.10542265601453</c:v>
                </c:pt>
                <c:pt idx="7001">
                  <c:v>-458.42060701978625</c:v>
                </c:pt>
                <c:pt idx="7002">
                  <c:v>-362.89081094816373</c:v>
                </c:pt>
                <c:pt idx="7003">
                  <c:v>-364.96575186114876</c:v>
                </c:pt>
                <c:pt idx="7004">
                  <c:v>-461.47014909887071</c:v>
                </c:pt>
                <c:pt idx="7005">
                  <c:v>-369.55942889134548</c:v>
                </c:pt>
                <c:pt idx="7006">
                  <c:v>-372.11966925861975</c:v>
                </c:pt>
                <c:pt idx="7007">
                  <c:v>-466.35030219567477</c:v>
                </c:pt>
                <c:pt idx="7008">
                  <c:v>-377.91107695983152</c:v>
                </c:pt>
                <c:pt idx="7009">
                  <c:v>-381.22452710419043</c:v>
                </c:pt>
                <c:pt idx="7010">
                  <c:v>-474.74206212286214</c:v>
                </c:pt>
                <c:pt idx="7011">
                  <c:v>-388.99747203231811</c:v>
                </c:pt>
                <c:pt idx="7012">
                  <c:v>-393.65507887558294</c:v>
                </c:pt>
                <c:pt idx="7013">
                  <c:v>-489.38380233574844</c:v>
                </c:pt>
                <c:pt idx="7014">
                  <c:v>-405.39847827943754</c:v>
                </c:pt>
                <c:pt idx="7015">
                  <c:v>-413.18590934439902</c:v>
                </c:pt>
                <c:pt idx="7016">
                  <c:v>-516.05277133042182</c:v>
                </c:pt>
                <c:pt idx="7017">
                  <c:v>-437.35389721175909</c:v>
                </c:pt>
                <c:pt idx="7018">
                  <c:v>-461.48730484824205</c:v>
                </c:pt>
                <c:pt idx="7019">
                  <c:v>-1641.0595728540604</c:v>
                </c:pt>
                <c:pt idx="7020">
                  <c:v>-461.60557454349953</c:v>
                </c:pt>
                <c:pt idx="7021">
                  <c:v>-437.59038441239693</c:v>
                </c:pt>
                <c:pt idx="7022">
                  <c:v>-508.31921649168038</c:v>
                </c:pt>
                <c:pt idx="7023">
                  <c:v>-413.65865899973818</c:v>
                </c:pt>
                <c:pt idx="7024">
                  <c:v>-405.98944967882466</c:v>
                </c:pt>
                <c:pt idx="7025">
                  <c:v>-483.24413545554671</c:v>
                </c:pt>
                <c:pt idx="7026">
                  <c:v>-394.48273085946079</c:v>
                </c:pt>
                <c:pt idx="7027">
                  <c:v>-389.9432294055668</c:v>
                </c:pt>
                <c:pt idx="7028">
                  <c:v>-496.65059511881464</c:v>
                </c:pt>
                <c:pt idx="7029">
                  <c:v>-382.40658036476964</c:v>
                </c:pt>
                <c:pt idx="7030">
                  <c:v>-379.21137287311154</c:v>
                </c:pt>
                <c:pt idx="7031">
                  <c:v>-458.22670649764825</c:v>
                </c:pt>
                <c:pt idx="7032">
                  <c:v>-373.65644716824283</c:v>
                </c:pt>
                <c:pt idx="7033">
                  <c:v>-371.21459077039094</c:v>
                </c:pt>
                <c:pt idx="7034">
                  <c:v>-464.98723154136451</c:v>
                </c:pt>
                <c:pt idx="7035">
                  <c:v>-366.8572765327707</c:v>
                </c:pt>
                <c:pt idx="7036">
                  <c:v>-364.90049157700042</c:v>
                </c:pt>
                <c:pt idx="7037">
                  <c:v>-455.80181063136627</c:v>
                </c:pt>
                <c:pt idx="7038">
                  <c:v>-361.35191804103096</c:v>
                </c:pt>
                <c:pt idx="7039">
                  <c:v>-359.73605061772435</c:v>
                </c:pt>
                <c:pt idx="7040">
                  <c:v>-446.34525797671699</c:v>
                </c:pt>
                <c:pt idx="7041">
                  <c:v>-356.77420123670828</c:v>
                </c:pt>
                <c:pt idx="7042">
                  <c:v>-355.41313114209521</c:v>
                </c:pt>
                <c:pt idx="7043">
                  <c:v>-442.8883314387208</c:v>
                </c:pt>
                <c:pt idx="7044">
                  <c:v>-352.89995569009875</c:v>
                </c:pt>
                <c:pt idx="7045">
                  <c:v>-351.73779663157796</c:v>
                </c:pt>
                <c:pt idx="7046">
                  <c:v>-438.2643554920943</c:v>
                </c:pt>
                <c:pt idx="7047">
                  <c:v>-349.5815345064259</c:v>
                </c:pt>
                <c:pt idx="7048">
                  <c:v>-348.58031874998773</c:v>
                </c:pt>
                <c:pt idx="7049">
                  <c:v>-433.67824175302928</c:v>
                </c:pt>
                <c:pt idx="7050">
                  <c:v>-346.71727049046802</c:v>
                </c:pt>
                <c:pt idx="7051">
                  <c:v>-345.85005514301827</c:v>
                </c:pt>
                <c:pt idx="7052">
                  <c:v>-442.43940257160216</c:v>
                </c:pt>
                <c:pt idx="7053">
                  <c:v>-344.23365171637931</c:v>
                </c:pt>
                <c:pt idx="7054">
                  <c:v>-343.48047606439184</c:v>
                </c:pt>
                <c:pt idx="7055">
                  <c:v>-445.50787714016025</c:v>
                </c:pt>
                <c:pt idx="7056">
                  <c:v>-342.07645780841972</c:v>
                </c:pt>
                <c:pt idx="7057">
                  <c:v>-341.4224944909771</c:v>
                </c:pt>
                <c:pt idx="7058">
                  <c:v>-465.35894353804827</c:v>
                </c:pt>
                <c:pt idx="7059">
                  <c:v>-340.20437675534913</c:v>
                </c:pt>
                <c:pt idx="7060">
                  <c:v>-339.6381463318715</c:v>
                </c:pt>
                <c:pt idx="7061">
                  <c:v>-421.41965606786573</c:v>
                </c:pt>
                <c:pt idx="7062">
                  <c:v>-338.58616448530483</c:v>
                </c:pt>
                <c:pt idx="7063">
                  <c:v>-338.09853126540645</c:v>
                </c:pt>
                <c:pt idx="7064">
                  <c:v>-435.850901755461</c:v>
                </c:pt>
                <c:pt idx="7065">
                  <c:v>-337.19625982039838</c:v>
                </c:pt>
                <c:pt idx="7066">
                  <c:v>-336.78028644029621</c:v>
                </c:pt>
                <c:pt idx="7067">
                  <c:v>-430.61142102787733</c:v>
                </c:pt>
                <c:pt idx="7068">
                  <c:v>-336.01529914060086</c:v>
                </c:pt>
                <c:pt idx="7069">
                  <c:v>-335.6653664847986</c:v>
                </c:pt>
                <c:pt idx="7070">
                  <c:v>-427.32433639774979</c:v>
                </c:pt>
                <c:pt idx="7071">
                  <c:v>-335.02756588750805</c:v>
                </c:pt>
                <c:pt idx="7072">
                  <c:v>-334.73893831747455</c:v>
                </c:pt>
                <c:pt idx="7073">
                  <c:v>-422.9507716898288</c:v>
                </c:pt>
                <c:pt idx="7074">
                  <c:v>-334.2206054148931</c:v>
                </c:pt>
                <c:pt idx="7075">
                  <c:v>-333.98995703849209</c:v>
                </c:pt>
                <c:pt idx="7076">
                  <c:v>-424.2799660012721</c:v>
                </c:pt>
                <c:pt idx="7077">
                  <c:v>-333.58440559300288</c:v>
                </c:pt>
                <c:pt idx="7078">
                  <c:v>-333.40897660558034</c:v>
                </c:pt>
                <c:pt idx="7079">
                  <c:v>-425.53877092059031</c:v>
                </c:pt>
                <c:pt idx="7080">
                  <c:v>-333.11146307752347</c:v>
                </c:pt>
                <c:pt idx="7081">
                  <c:v>-332.9889324007317</c:v>
                </c:pt>
                <c:pt idx="7082">
                  <c:v>-418.74972458344581</c:v>
                </c:pt>
                <c:pt idx="7083">
                  <c:v>-332.79554730149653</c:v>
                </c:pt>
                <c:pt idx="7084">
                  <c:v>-332.72447924296722</c:v>
                </c:pt>
                <c:pt idx="7085">
                  <c:v>-431.89392503073327</c:v>
                </c:pt>
                <c:pt idx="7086">
                  <c:v>-332.6328016758689</c:v>
                </c:pt>
                <c:pt idx="7087">
                  <c:v>-332.61192872506598</c:v>
                </c:pt>
                <c:pt idx="7088">
                  <c:v>-440.34674712562031</c:v>
                </c:pt>
                <c:pt idx="7089">
                  <c:v>-332.61998824467355</c:v>
                </c:pt>
                <c:pt idx="7090">
                  <c:v>-332.64868124024485</c:v>
                </c:pt>
                <c:pt idx="7091">
                  <c:v>-444.9765847299721</c:v>
                </c:pt>
                <c:pt idx="7092">
                  <c:v>-332.75580717389488</c:v>
                </c:pt>
                <c:pt idx="7093">
                  <c:v>-332.83398456274944</c:v>
                </c:pt>
                <c:pt idx="7094">
                  <c:v>-434.06875155614352</c:v>
                </c:pt>
                <c:pt idx="7095">
                  <c:v>-333.03974568013524</c:v>
                </c:pt>
                <c:pt idx="7096">
                  <c:v>-333.16763914331</c:v>
                </c:pt>
                <c:pt idx="7097">
                  <c:v>-418.55572483980552</c:v>
                </c:pt>
                <c:pt idx="7098">
                  <c:v>-333.4735811612515</c:v>
                </c:pt>
                <c:pt idx="7099">
                  <c:v>-333.65152868677978</c:v>
                </c:pt>
                <c:pt idx="7100">
                  <c:v>-427.14064721464729</c:v>
                </c:pt>
                <c:pt idx="7101">
                  <c:v>-334.05890737501971</c:v>
                </c:pt>
                <c:pt idx="7102">
                  <c:v>-334.28845154229742</c:v>
                </c:pt>
                <c:pt idx="7103">
                  <c:v>-425.23835808742479</c:v>
                </c:pt>
                <c:pt idx="7104">
                  <c:v>-334.80001801092209</c:v>
                </c:pt>
                <c:pt idx="7105">
                  <c:v>-335.08262034392027</c:v>
                </c:pt>
                <c:pt idx="7106">
                  <c:v>-424.62306235028609</c:v>
                </c:pt>
                <c:pt idx="7107">
                  <c:v>-335.70206848613782</c:v>
                </c:pt>
                <c:pt idx="7108">
                  <c:v>-336.039634160714</c:v>
                </c:pt>
                <c:pt idx="7109">
                  <c:v>-423.82232139996808</c:v>
                </c:pt>
                <c:pt idx="7110">
                  <c:v>-336.77233220070411</c:v>
                </c:pt>
                <c:pt idx="7111">
                  <c:v>-337.16789590125757</c:v>
                </c:pt>
                <c:pt idx="7112">
                  <c:v>-431.35454029505638</c:v>
                </c:pt>
                <c:pt idx="7113">
                  <c:v>-338.01966868577654</c:v>
                </c:pt>
                <c:pt idx="7114">
                  <c:v>-338.47683146225552</c:v>
                </c:pt>
                <c:pt idx="7115">
                  <c:v>-424.00762835635106</c:v>
                </c:pt>
                <c:pt idx="7116">
                  <c:v>-339.45602277410467</c:v>
                </c:pt>
                <c:pt idx="7117">
                  <c:v>-339.97910409492465</c:v>
                </c:pt>
                <c:pt idx="7118">
                  <c:v>-424.9249005775257</c:v>
                </c:pt>
                <c:pt idx="7119">
                  <c:v>-341.09544861971352</c:v>
                </c:pt>
                <c:pt idx="7120">
                  <c:v>-341.69024087925163</c:v>
                </c:pt>
                <c:pt idx="7121">
                  <c:v>-425.50029895710907</c:v>
                </c:pt>
                <c:pt idx="7122">
                  <c:v>-342.95678983399114</c:v>
                </c:pt>
                <c:pt idx="7123">
                  <c:v>-343.63021079480734</c:v>
                </c:pt>
                <c:pt idx="7124">
                  <c:v>-449.91370938546038</c:v>
                </c:pt>
                <c:pt idx="7125">
                  <c:v>-345.06252768366403</c:v>
                </c:pt>
                <c:pt idx="7126">
                  <c:v>-345.82356909278826</c:v>
                </c:pt>
                <c:pt idx="7127">
                  <c:v>-444.92305387972601</c:v>
                </c:pt>
                <c:pt idx="7128">
                  <c:v>-347.44216857125599</c:v>
                </c:pt>
                <c:pt idx="7129">
                  <c:v>-348.30258487612855</c:v>
                </c:pt>
                <c:pt idx="7130">
                  <c:v>-444.03040974441268</c:v>
                </c:pt>
                <c:pt idx="7131">
                  <c:v>-350.13333934052787</c:v>
                </c:pt>
                <c:pt idx="7132">
                  <c:v>-351.10785896434635</c:v>
                </c:pt>
                <c:pt idx="7133">
                  <c:v>-443.98731247806921</c:v>
                </c:pt>
                <c:pt idx="7134">
                  <c:v>-353.18590198458128</c:v>
                </c:pt>
                <c:pt idx="7135">
                  <c:v>-354.29419446022598</c:v>
                </c:pt>
                <c:pt idx="7136">
                  <c:v>-444.11969892391642</c:v>
                </c:pt>
                <c:pt idx="7137">
                  <c:v>-356.66527925851358</c:v>
                </c:pt>
                <c:pt idx="7138">
                  <c:v>-357.93453978439504</c:v>
                </c:pt>
                <c:pt idx="7139">
                  <c:v>-447.46984670982101</c:v>
                </c:pt>
                <c:pt idx="7140">
                  <c:v>-360.6626507440966</c:v>
                </c:pt>
                <c:pt idx="7141">
                  <c:v>-362.13114516196634</c:v>
                </c:pt>
                <c:pt idx="7142">
                  <c:v>-456.07425293395602</c:v>
                </c:pt>
                <c:pt idx="7143">
                  <c:v>-365.307725502582</c:v>
                </c:pt>
                <c:pt idx="7144">
                  <c:v>-367.03109356159132</c:v>
                </c:pt>
                <c:pt idx="7145">
                  <c:v>-454.49452919925187</c:v>
                </c:pt>
                <c:pt idx="7146">
                  <c:v>-370.79494310305199</c:v>
                </c:pt>
                <c:pt idx="7147">
                  <c:v>-372.85928602567708</c:v>
                </c:pt>
                <c:pt idx="7148">
                  <c:v>-459.98614776272643</c:v>
                </c:pt>
                <c:pt idx="7149">
                  <c:v>-377.4314123238205</c:v>
                </c:pt>
                <c:pt idx="7150">
                  <c:v>-379.98101162078405</c:v>
                </c:pt>
                <c:pt idx="7151">
                  <c:v>-489.01104882211934</c:v>
                </c:pt>
                <c:pt idx="7152">
                  <c:v>-385.75120579853365</c:v>
                </c:pt>
                <c:pt idx="7153">
                  <c:v>-389.0542199647515</c:v>
                </c:pt>
                <c:pt idx="7154">
                  <c:v>-475.85671749297421</c:v>
                </c:pt>
                <c:pt idx="7155">
                  <c:v>-396.80593581522646</c:v>
                </c:pt>
                <c:pt idx="7156">
                  <c:v>-401.45318603329605</c:v>
                </c:pt>
                <c:pt idx="7157">
                  <c:v>-490.9786533982749</c:v>
                </c:pt>
                <c:pt idx="7158">
                  <c:v>-413.17556544758162</c:v>
                </c:pt>
                <c:pt idx="7159">
                  <c:v>-420.95271838891159</c:v>
                </c:pt>
                <c:pt idx="7160">
                  <c:v>-527.67826446732226</c:v>
                </c:pt>
                <c:pt idx="7161">
                  <c:v>-445.0999385492305</c:v>
                </c:pt>
                <c:pt idx="7162">
                  <c:v>-469.22299868733859</c:v>
                </c:pt>
                <c:pt idx="7163">
                  <c:v>-1633.3314308770296</c:v>
                </c:pt>
                <c:pt idx="7164">
                  <c:v>-469.32068327948565</c:v>
                </c:pt>
                <c:pt idx="7165">
                  <c:v>-445.29524502476227</c:v>
                </c:pt>
                <c:pt idx="7166">
                  <c:v>-522.48591302534419</c:v>
                </c:pt>
                <c:pt idx="7167">
                  <c:v>-421.34305922530382</c:v>
                </c:pt>
                <c:pt idx="7168">
                  <c:v>-413.6636549696305</c:v>
                </c:pt>
                <c:pt idx="7169">
                  <c:v>-486.92502932029726</c:v>
                </c:pt>
                <c:pt idx="7170">
                  <c:v>-402.13653026051026</c:v>
                </c:pt>
                <c:pt idx="7171">
                  <c:v>-397.5869088018743</c:v>
                </c:pt>
                <c:pt idx="7172">
                  <c:v>-484.80095005650139</c:v>
                </c:pt>
                <c:pt idx="7173">
                  <c:v>-390.03024661516815</c:v>
                </c:pt>
                <c:pt idx="7174">
                  <c:v>-386.82486885327921</c:v>
                </c:pt>
                <c:pt idx="7175">
                  <c:v>-462.39664115221791</c:v>
                </c:pt>
                <c:pt idx="7176">
                  <c:v>-381.25008298794961</c:v>
                </c:pt>
                <c:pt idx="7177">
                  <c:v>-378.79812947832278</c:v>
                </c:pt>
                <c:pt idx="7178">
                  <c:v>-473.22150701814854</c:v>
                </c:pt>
                <c:pt idx="7179">
                  <c:v>-374.42094851023177</c:v>
                </c:pt>
                <c:pt idx="7180">
                  <c:v>-372.45428634864891</c:v>
                </c:pt>
                <c:pt idx="7181">
                  <c:v>-454.76971486926692</c:v>
                </c:pt>
                <c:pt idx="7182">
                  <c:v>-368.88614283983424</c:v>
                </c:pt>
                <c:pt idx="7183">
                  <c:v>-367.26046994716387</c:v>
                </c:pt>
                <c:pt idx="7184">
                  <c:v>-480.80314422412982</c:v>
                </c:pt>
                <c:pt idx="7185">
                  <c:v>-364.27889314843048</c:v>
                </c:pt>
                <c:pt idx="7186">
                  <c:v>-362.90808851670045</c:v>
                </c:pt>
                <c:pt idx="7187">
                  <c:v>-467.87268140249</c:v>
                </c:pt>
                <c:pt idx="7188">
                  <c:v>-360.37550197853813</c:v>
                </c:pt>
                <c:pt idx="7189">
                  <c:v>-359.20365588968281</c:v>
                </c:pt>
                <c:pt idx="7190">
                  <c:v>-440.13862393537568</c:v>
                </c:pt>
                <c:pt idx="7191">
                  <c:v>-357.028093963944</c:v>
                </c:pt>
                <c:pt idx="7192">
                  <c:v>-356.01740774996233</c:v>
                </c:pt>
                <c:pt idx="7193">
                  <c:v>-449.83908596002482</c:v>
                </c:pt>
                <c:pt idx="7194">
                  <c:v>-354.13510130725791</c:v>
                </c:pt>
                <c:pt idx="7195">
                  <c:v>-353.25848416167275</c:v>
                </c:pt>
                <c:pt idx="7196">
                  <c:v>-444.82400065418904</c:v>
                </c:pt>
                <c:pt idx="7197">
                  <c:v>-351.62290801786685</c:v>
                </c:pt>
                <c:pt idx="7198">
                  <c:v>-350.86039827691843</c:v>
                </c:pt>
                <c:pt idx="7199">
                  <c:v>-440.1400786837018</c:v>
                </c:pt>
                <c:pt idx="7200">
                  <c:v>-349.43751787167616</c:v>
                </c:pt>
                <c:pt idx="7201">
                  <c:v>-348.77416286165561</c:v>
                </c:pt>
                <c:pt idx="7202">
                  <c:v>-436.81133941505766</c:v>
                </c:pt>
                <c:pt idx="7203">
                  <c:v>-347.53728815607423</c:v>
                </c:pt>
                <c:pt idx="7204">
                  <c:v>-346.96170989644781</c:v>
                </c:pt>
                <c:pt idx="7205">
                  <c:v>-425.16621488014539</c:v>
                </c:pt>
                <c:pt idx="7206">
                  <c:v>-345.89100623971518</c:v>
                </c:pt>
                <c:pt idx="7207">
                  <c:v>-345.39409089218179</c:v>
                </c:pt>
                <c:pt idx="7208">
                  <c:v>-439.74613662016822</c:v>
                </c:pt>
                <c:pt idx="7209">
                  <c:v>-344.47347221484819</c:v>
                </c:pt>
                <c:pt idx="7210">
                  <c:v>-344.04828147756382</c:v>
                </c:pt>
                <c:pt idx="7211">
                  <c:v>-428.3280696262276</c:v>
                </c:pt>
                <c:pt idx="7212">
                  <c:v>-343.26495706736523</c:v>
                </c:pt>
                <c:pt idx="7213">
                  <c:v>-342.90574654484192</c:v>
                </c:pt>
                <c:pt idx="7214">
                  <c:v>-448.12510642360894</c:v>
                </c:pt>
                <c:pt idx="7215">
                  <c:v>-342.24985576852083</c:v>
                </c:pt>
                <c:pt idx="7216">
                  <c:v>-341.95201389609167</c:v>
                </c:pt>
                <c:pt idx="7217">
                  <c:v>-459.97168252361092</c:v>
                </c:pt>
                <c:pt idx="7218">
                  <c:v>-341.41572255099675</c:v>
                </c:pt>
                <c:pt idx="7219">
                  <c:v>-341.17606992735119</c:v>
                </c:pt>
                <c:pt idx="7220">
                  <c:v>-443.34039848126741</c:v>
                </c:pt>
                <c:pt idx="7221">
                  <c:v>-340.75238497637997</c:v>
                </c:pt>
                <c:pt idx="7222">
                  <c:v>-340.56801408179797</c:v>
                </c:pt>
                <c:pt idx="7223">
                  <c:v>-437.12463722759878</c:v>
                </c:pt>
                <c:pt idx="7224">
                  <c:v>-340.25266634386867</c:v>
                </c:pt>
                <c:pt idx="7225">
                  <c:v>-340.12123262139323</c:v>
                </c:pt>
                <c:pt idx="7226">
                  <c:v>-421.08370346794788</c:v>
                </c:pt>
                <c:pt idx="7227">
                  <c:v>-339.91010713806781</c:v>
                </c:pt>
                <c:pt idx="7228">
                  <c:v>-339.83021984597684</c:v>
                </c:pt>
                <c:pt idx="7229">
                  <c:v>-430.83980464962559</c:v>
                </c:pt>
                <c:pt idx="7230">
                  <c:v>-339.7209512202669</c:v>
                </c:pt>
                <c:pt idx="7231">
                  <c:v>-339.69144356965563</c:v>
                </c:pt>
                <c:pt idx="7232">
                  <c:v>-429.2181598358676</c:v>
                </c:pt>
                <c:pt idx="7233">
                  <c:v>-339.68185688785195</c:v>
                </c:pt>
                <c:pt idx="7234">
                  <c:v>-339.70197461553698</c:v>
                </c:pt>
                <c:pt idx="7235">
                  <c:v>-430.44230809642664</c:v>
                </c:pt>
                <c:pt idx="7236">
                  <c:v>-339.79149874330801</c:v>
                </c:pt>
                <c:pt idx="7237">
                  <c:v>-339.86128438116975</c:v>
                </c:pt>
                <c:pt idx="7238">
                  <c:v>-426.65143260322742</c:v>
                </c:pt>
                <c:pt idx="7239">
                  <c:v>-340.04978235897704</c:v>
                </c:pt>
                <c:pt idx="7240">
                  <c:v>-340.16907071002663</c:v>
                </c:pt>
                <c:pt idx="7241">
                  <c:v>-421.58755895639666</c:v>
                </c:pt>
                <c:pt idx="7242">
                  <c:v>-340.45776899602572</c:v>
                </c:pt>
                <c:pt idx="7243">
                  <c:v>-340.62731648527057</c:v>
                </c:pt>
                <c:pt idx="7244">
                  <c:v>-441.93937315173002</c:v>
                </c:pt>
                <c:pt idx="7245">
                  <c:v>-341.01766299059091</c:v>
                </c:pt>
                <c:pt idx="7246">
                  <c:v>-341.23871678691279</c:v>
                </c:pt>
                <c:pt idx="7247">
                  <c:v>-453.76933801260321</c:v>
                </c:pt>
                <c:pt idx="7248">
                  <c:v>-341.7333927450664</c:v>
                </c:pt>
                <c:pt idx="7249">
                  <c:v>-342.00743666137555</c:v>
                </c:pt>
                <c:pt idx="7250">
                  <c:v>-450.07004424808878</c:v>
                </c:pt>
                <c:pt idx="7251">
                  <c:v>-342.61022604594331</c:v>
                </c:pt>
                <c:pt idx="7252">
                  <c:v>-342.93928933602621</c:v>
                </c:pt>
                <c:pt idx="7253">
                  <c:v>-425.07365959505978</c:v>
                </c:pt>
                <c:pt idx="7254">
                  <c:v>-343.65544544228527</c:v>
                </c:pt>
                <c:pt idx="7255">
                  <c:v>-344.04270946574451</c:v>
                </c:pt>
                <c:pt idx="7256">
                  <c:v>-439.86147125880075</c:v>
                </c:pt>
                <c:pt idx="7257">
                  <c:v>-344.87775036890616</c:v>
                </c:pt>
                <c:pt idx="7258">
                  <c:v>-345.32666850762507</c:v>
                </c:pt>
                <c:pt idx="7259">
                  <c:v>-426.26261946323177</c:v>
                </c:pt>
                <c:pt idx="7260">
                  <c:v>-346.28941217589875</c:v>
                </c:pt>
                <c:pt idx="7261">
                  <c:v>-346.80428066616037</c:v>
                </c:pt>
                <c:pt idx="7262">
                  <c:v>-435.7375642974398</c:v>
                </c:pt>
                <c:pt idx="7263">
                  <c:v>-347.90425766820931</c:v>
                </c:pt>
                <c:pt idx="7264">
                  <c:v>-348.49091292814671</c:v>
                </c:pt>
                <c:pt idx="7265">
                  <c:v>-437.58298660829831</c:v>
                </c:pt>
                <c:pt idx="7266">
                  <c:v>-349.74122929579028</c:v>
                </c:pt>
                <c:pt idx="7267">
                  <c:v>-350.4065441525197</c:v>
                </c:pt>
                <c:pt idx="7268">
                  <c:v>-438.49052949491477</c:v>
                </c:pt>
                <c:pt idx="7269">
                  <c:v>-351.82270640872207</c:v>
                </c:pt>
                <c:pt idx="7270">
                  <c:v>-352.57584115846379</c:v>
                </c:pt>
                <c:pt idx="7271">
                  <c:v>-447.58642982200706</c:v>
                </c:pt>
                <c:pt idx="7272">
                  <c:v>-354.17829408430782</c:v>
                </c:pt>
                <c:pt idx="7273">
                  <c:v>-355.03085601982718</c:v>
                </c:pt>
                <c:pt idx="7274">
                  <c:v>-441.02130053119015</c:v>
                </c:pt>
                <c:pt idx="7275">
                  <c:v>-356.84566401684464</c:v>
                </c:pt>
                <c:pt idx="7276">
                  <c:v>-357.81223395606446</c:v>
                </c:pt>
                <c:pt idx="7277">
                  <c:v>-441.14189376765671</c:v>
                </c:pt>
                <c:pt idx="7278">
                  <c:v>-359.87433657094687</c:v>
                </c:pt>
                <c:pt idx="7279">
                  <c:v>-360.9748774844814</c:v>
                </c:pt>
                <c:pt idx="7280">
                  <c:v>-486.90551869146748</c:v>
                </c:pt>
                <c:pt idx="7281">
                  <c:v>-363.33007301853718</c:v>
                </c:pt>
                <c:pt idx="7282">
                  <c:v>-364.59175701411135</c:v>
                </c:pt>
                <c:pt idx="7283">
                  <c:v>-448.09858220545215</c:v>
                </c:pt>
                <c:pt idx="7284">
                  <c:v>-367.30413012474764</c:v>
                </c:pt>
                <c:pt idx="7285">
                  <c:v>-368.7648487654406</c:v>
                </c:pt>
                <c:pt idx="7286">
                  <c:v>-467.72923017578546</c:v>
                </c:pt>
                <c:pt idx="7287">
                  <c:v>-371.92603450648357</c:v>
                </c:pt>
                <c:pt idx="7288">
                  <c:v>-373.64138201268111</c:v>
                </c:pt>
                <c:pt idx="7289">
                  <c:v>-456.26537956112645</c:v>
                </c:pt>
                <c:pt idx="7290">
                  <c:v>-377.38994097713635</c:v>
                </c:pt>
                <c:pt idx="7291">
                  <c:v>-379.44660695319379</c:v>
                </c:pt>
                <c:pt idx="7292">
                  <c:v>-473.23857802261296</c:v>
                </c:pt>
                <c:pt idx="7293">
                  <c:v>-384.00338776380772</c:v>
                </c:pt>
                <c:pt idx="7294">
                  <c:v>-386.54508654209457</c:v>
                </c:pt>
                <c:pt idx="7295">
                  <c:v>-468.91644250572415</c:v>
                </c:pt>
                <c:pt idx="7296">
                  <c:v>-392.30043395163358</c:v>
                </c:pt>
                <c:pt idx="7297">
                  <c:v>-395.59559590603988</c:v>
                </c:pt>
                <c:pt idx="7298">
                  <c:v>-487.38100026839044</c:v>
                </c:pt>
                <c:pt idx="7299">
                  <c:v>-403.33230596648593</c:v>
                </c:pt>
                <c:pt idx="7300">
                  <c:v>-451.74688283011568</c:v>
                </c:pt>
                <c:pt idx="7301">
                  <c:v>-485.67623759148364</c:v>
                </c:pt>
                <c:pt idx="7302">
                  <c:v>-370.58571721907902</c:v>
                </c:pt>
                <c:pt idx="7303">
                  <c:v>-359.49473603667298</c:v>
                </c:pt>
                <c:pt idx="7304">
                  <c:v>-437.44650025503603</c:v>
                </c:pt>
                <c:pt idx="7305">
                  <c:v>-348.34964394237426</c:v>
                </c:pt>
                <c:pt idx="7306">
                  <c:v>-346.15509157567607</c:v>
                </c:pt>
                <c:pt idx="7307">
                  <c:v>-445.95147336002162</c:v>
                </c:pt>
                <c:pt idx="7308">
                  <c:v>-346.92236029815194</c:v>
                </c:pt>
                <c:pt idx="7309">
                  <c:v>-349.8850298024123</c:v>
                </c:pt>
                <c:pt idx="7310">
                  <c:v>-437.20456777995281</c:v>
                </c:pt>
                <c:pt idx="7311">
                  <c:v>-362.56648923404794</c:v>
                </c:pt>
                <c:pt idx="7312">
                  <c:v>-374.42653515086585</c:v>
                </c:pt>
                <c:pt idx="7313">
                  <c:v>-471.77230874753377</c:v>
                </c:pt>
                <c:pt idx="7314">
                  <c:v>-457.12750732606298</c:v>
                </c:pt>
                <c:pt idx="7315">
                  <c:v>-409.48478524836565</c:v>
                </c:pt>
                <c:pt idx="7316">
                  <c:v>-465.27496124750968</c:v>
                </c:pt>
                <c:pt idx="7317">
                  <c:v>-368.67371901237016</c:v>
                </c:pt>
                <c:pt idx="7318">
                  <c:v>-360.29702794391034</c:v>
                </c:pt>
                <c:pt idx="7319">
                  <c:v>-461.31769423054345</c:v>
                </c:pt>
                <c:pt idx="7320">
                  <c:v>-352.03667482186438</c:v>
                </c:pt>
                <c:pt idx="7321">
                  <c:v>-350.85958571833743</c:v>
                </c:pt>
                <c:pt idx="7322">
                  <c:v>-435.51523270359218</c:v>
                </c:pt>
                <c:pt idx="7323">
                  <c:v>-353.55260418034419</c:v>
                </c:pt>
                <c:pt idx="7324">
                  <c:v>-357.63687177523695</c:v>
                </c:pt>
                <c:pt idx="7325">
                  <c:v>-462.39392487241173</c:v>
                </c:pt>
                <c:pt idx="7326">
                  <c:v>-373.94808989518776</c:v>
                </c:pt>
                <c:pt idx="7327">
                  <c:v>-389.96056213986117</c:v>
                </c:pt>
                <c:pt idx="7328">
                  <c:v>-505.02730054620383</c:v>
                </c:pt>
                <c:pt idx="7329">
                  <c:v>-438.09015534660944</c:v>
                </c:pt>
                <c:pt idx="7330">
                  <c:v>-395.37311160987258</c:v>
                </c:pt>
                <c:pt idx="7331">
                  <c:v>-472.24066980583007</c:v>
                </c:pt>
                <c:pt idx="7332">
                  <c:v>-367.86258809745345</c:v>
                </c:pt>
                <c:pt idx="7333">
                  <c:v>-361.47069483458773</c:v>
                </c:pt>
                <c:pt idx="7334">
                  <c:v>-438.1685725799623</c:v>
                </c:pt>
                <c:pt idx="7335">
                  <c:v>-355.66917310553322</c:v>
                </c:pt>
                <c:pt idx="7336">
                  <c:v>-355.46528226622422</c:v>
                </c:pt>
                <c:pt idx="7337">
                  <c:v>-448.38878834984627</c:v>
                </c:pt>
                <c:pt idx="7338">
                  <c:v>-360.1799966349177</c:v>
                </c:pt>
                <c:pt idx="7339">
                  <c:v>-365.56181068730393</c:v>
                </c:pt>
                <c:pt idx="7340">
                  <c:v>-461.76804814496614</c:v>
                </c:pt>
                <c:pt idx="7341">
                  <c:v>-386.79365095244685</c:v>
                </c:pt>
                <c:pt idx="7342">
                  <c:v>-410.32329112496609</c:v>
                </c:pt>
                <c:pt idx="7343">
                  <c:v>-1639.7381455457651</c:v>
                </c:pt>
                <c:pt idx="7344">
                  <c:v>-410.87709121983465</c:v>
                </c:pt>
                <c:pt idx="7345">
                  <c:v>-387.90176605220825</c:v>
                </c:pt>
                <c:pt idx="7346">
                  <c:v>-465.17301155805455</c:v>
                </c:pt>
                <c:pt idx="7347">
                  <c:v>-367.77804817530779</c:v>
                </c:pt>
                <c:pt idx="7348">
                  <c:v>-362.95107107626359</c:v>
                </c:pt>
                <c:pt idx="7349">
                  <c:v>-440.28581493692354</c:v>
                </c:pt>
                <c:pt idx="7350">
                  <c:v>-359.34604654909486</c:v>
                </c:pt>
                <c:pt idx="7351">
                  <c:v>-360.10582115011806</c:v>
                </c:pt>
                <c:pt idx="7352">
                  <c:v>-438.15619998486432</c:v>
                </c:pt>
                <c:pt idx="7353">
                  <c:v>-367.01965470985874</c:v>
                </c:pt>
                <c:pt idx="7354">
                  <c:v>-373.96900893807913</c:v>
                </c:pt>
                <c:pt idx="7355">
                  <c:v>-470.94545853254994</c:v>
                </c:pt>
                <c:pt idx="7356">
                  <c:v>-402.59553465830663</c:v>
                </c:pt>
                <c:pt idx="7357">
                  <c:v>-445.87186013566577</c:v>
                </c:pt>
                <c:pt idx="7358">
                  <c:v>-526.87121644868182</c:v>
                </c:pt>
                <c:pt idx="7359">
                  <c:v>-398.86334205663246</c:v>
                </c:pt>
                <c:pt idx="7360">
                  <c:v>-383.41311151437202</c:v>
                </c:pt>
                <c:pt idx="7361">
                  <c:v>-455.51813620174391</c:v>
                </c:pt>
                <c:pt idx="7362">
                  <c:v>-368.22856541156995</c:v>
                </c:pt>
                <c:pt idx="7363">
                  <c:v>-364.70976951062931</c:v>
                </c:pt>
                <c:pt idx="7364">
                  <c:v>-462.30341261147964</c:v>
                </c:pt>
                <c:pt idx="7365">
                  <c:v>-363.15046049895551</c:v>
                </c:pt>
                <c:pt idx="7366">
                  <c:v>-364.89712744454124</c:v>
                </c:pt>
                <c:pt idx="7367">
                  <c:v>-450.66207869350615</c:v>
                </c:pt>
                <c:pt idx="7368">
                  <c:v>-374.29882273246756</c:v>
                </c:pt>
                <c:pt idx="7369">
                  <c:v>-383.24950707011675</c:v>
                </c:pt>
                <c:pt idx="7370">
                  <c:v>-474.33132415663431</c:v>
                </c:pt>
                <c:pt idx="7371">
                  <c:v>-425.21195743480797</c:v>
                </c:pt>
                <c:pt idx="7372">
                  <c:v>-473.43371609671692</c:v>
                </c:pt>
                <c:pt idx="7373">
                  <c:v>-485.28498561659285</c:v>
                </c:pt>
                <c:pt idx="7374">
                  <c:v>-391.8942772914059</c:v>
                </c:pt>
                <c:pt idx="7375">
                  <c:v>-380.61926415413552</c:v>
                </c:pt>
                <c:pt idx="7376">
                  <c:v>-482.2941865993397</c:v>
                </c:pt>
                <c:pt idx="7377">
                  <c:v>-369.11201388948342</c:v>
                </c:pt>
                <c:pt idx="7378">
                  <c:v>-366.73988673535433</c:v>
                </c:pt>
                <c:pt idx="7379">
                  <c:v>-450.10451299176793</c:v>
                </c:pt>
                <c:pt idx="7380">
                  <c:v>-367.16033581216129</c:v>
                </c:pt>
                <c:pt idx="7381">
                  <c:v>-369.95255521528355</c:v>
                </c:pt>
                <c:pt idx="7382">
                  <c:v>-452.50360168128708</c:v>
                </c:pt>
                <c:pt idx="7383">
                  <c:v>-382.30067410887921</c:v>
                </c:pt>
                <c:pt idx="7384">
                  <c:v>-393.99722308503351</c:v>
                </c:pt>
                <c:pt idx="7385">
                  <c:v>-499.3640206327608</c:v>
                </c:pt>
                <c:pt idx="7386">
                  <c:v>-476.37803293021869</c:v>
                </c:pt>
                <c:pt idx="7387">
                  <c:v>-428.57804744721159</c:v>
                </c:pt>
                <c:pt idx="7388">
                  <c:v>-479.543095686573</c:v>
                </c:pt>
                <c:pt idx="7389">
                  <c:v>-387.45829904931531</c:v>
                </c:pt>
                <c:pt idx="7390">
                  <c:v>-378.93048232450036</c:v>
                </c:pt>
                <c:pt idx="7391">
                  <c:v>-447.97681263503074</c:v>
                </c:pt>
                <c:pt idx="7392">
                  <c:v>-370.37276959315318</c:v>
                </c:pt>
                <c:pt idx="7393">
                  <c:v>-369.05004084989628</c:v>
                </c:pt>
                <c:pt idx="7394">
                  <c:v>-448.15843809113278</c:v>
                </c:pt>
                <c:pt idx="7395">
                  <c:v>-371.45633631968985</c:v>
                </c:pt>
                <c:pt idx="7396">
                  <c:v>-375.40012103139253</c:v>
                </c:pt>
                <c:pt idx="7397">
                  <c:v>-456.49464401787714</c:v>
                </c:pt>
                <c:pt idx="7398">
                  <c:v>-391.43432741264496</c:v>
                </c:pt>
                <c:pt idx="7399">
                  <c:v>-407.31117093694695</c:v>
                </c:pt>
                <c:pt idx="7400">
                  <c:v>-520.28071130836952</c:v>
                </c:pt>
                <c:pt idx="7401">
                  <c:v>-455.17347012284745</c:v>
                </c:pt>
                <c:pt idx="7402">
                  <c:v>-412.32596123856592</c:v>
                </c:pt>
                <c:pt idx="7403">
                  <c:v>-484.20082477024829</c:v>
                </c:pt>
                <c:pt idx="7404">
                  <c:v>-384.55732436136759</c:v>
                </c:pt>
                <c:pt idx="7405">
                  <c:v>-378.03780883757702</c:v>
                </c:pt>
                <c:pt idx="7406">
                  <c:v>-461.97032710172323</c:v>
                </c:pt>
                <c:pt idx="7407">
                  <c:v>-371.98656244061374</c:v>
                </c:pt>
                <c:pt idx="7408">
                  <c:v>-371.66000964138021</c:v>
                </c:pt>
                <c:pt idx="7409">
                  <c:v>-451.84727808602582</c:v>
                </c:pt>
                <c:pt idx="7410">
                  <c:v>-376.13292688272463</c:v>
                </c:pt>
                <c:pt idx="7411">
                  <c:v>-381.39534481870834</c:v>
                </c:pt>
                <c:pt idx="7412">
                  <c:v>-470.12460352436131</c:v>
                </c:pt>
                <c:pt idx="7413">
                  <c:v>-402.39288767812104</c:v>
                </c:pt>
                <c:pt idx="7414">
                  <c:v>-425.80707462065027</c:v>
                </c:pt>
                <c:pt idx="7415">
                  <c:v>-1648.2807546354468</c:v>
                </c:pt>
                <c:pt idx="7416">
                  <c:v>-426.13367976640058</c:v>
                </c:pt>
                <c:pt idx="7417">
                  <c:v>-403.04694728998948</c:v>
                </c:pt>
                <c:pt idx="7418">
                  <c:v>-475.77113690242743</c:v>
                </c:pt>
                <c:pt idx="7419">
                  <c:v>-382.70217715971921</c:v>
                </c:pt>
                <c:pt idx="7420">
                  <c:v>-377.76677592213156</c:v>
                </c:pt>
                <c:pt idx="7421">
                  <c:v>-451.26268993757844</c:v>
                </c:pt>
                <c:pt idx="7422">
                  <c:v>-373.94708663982385</c:v>
                </c:pt>
                <c:pt idx="7423">
                  <c:v>-374.60154900747864</c:v>
                </c:pt>
                <c:pt idx="7424">
                  <c:v>-459.0234622495376</c:v>
                </c:pt>
                <c:pt idx="7425">
                  <c:v>-381.30737152693627</c:v>
                </c:pt>
                <c:pt idx="7426">
                  <c:v>-388.15466387821112</c:v>
                </c:pt>
                <c:pt idx="7427">
                  <c:v>-469.61150222600691</c:v>
                </c:pt>
                <c:pt idx="7428">
                  <c:v>-416.57835379676845</c:v>
                </c:pt>
                <c:pt idx="7429">
                  <c:v>-459.7554276390731</c:v>
                </c:pt>
                <c:pt idx="7430">
                  <c:v>-529.06146066021722</c:v>
                </c:pt>
                <c:pt idx="7431">
                  <c:v>-412.54955615052239</c:v>
                </c:pt>
                <c:pt idx="7432">
                  <c:v>-397.00245340529136</c:v>
                </c:pt>
                <c:pt idx="7433">
                  <c:v>-464.47592918559212</c:v>
                </c:pt>
                <c:pt idx="7434">
                  <c:v>-381.62636189937371</c:v>
                </c:pt>
                <c:pt idx="7435">
                  <c:v>-378.01265137595863</c:v>
                </c:pt>
                <c:pt idx="7436">
                  <c:v>-449.54271073154553</c:v>
                </c:pt>
                <c:pt idx="7437">
                  <c:v>-376.26676829538224</c:v>
                </c:pt>
                <c:pt idx="7438">
                  <c:v>-377.92094709648234</c:v>
                </c:pt>
                <c:pt idx="7439">
                  <c:v>-481.66044066712055</c:v>
                </c:pt>
                <c:pt idx="7440">
                  <c:v>-387.14139642092107</c:v>
                </c:pt>
                <c:pt idx="7441">
                  <c:v>-396.00220122986832</c:v>
                </c:pt>
                <c:pt idx="7442">
                  <c:v>-491.72935093307581</c:v>
                </c:pt>
                <c:pt idx="7443">
                  <c:v>-437.78733707277155</c:v>
                </c:pt>
                <c:pt idx="7444">
                  <c:v>-485.92113015172396</c:v>
                </c:pt>
                <c:pt idx="7445">
                  <c:v>-502.32452147629994</c:v>
                </c:pt>
                <c:pt idx="7446">
                  <c:v>-404.20869188982772</c:v>
                </c:pt>
                <c:pt idx="7447">
                  <c:v>-392.84782153351273</c:v>
                </c:pt>
                <c:pt idx="7448">
                  <c:v>-471.71796997660186</c:v>
                </c:pt>
                <c:pt idx="7449">
                  <c:v>-381.1716941882691</c:v>
                </c:pt>
                <c:pt idx="7450">
                  <c:v>-378.71690250883046</c:v>
                </c:pt>
                <c:pt idx="7451">
                  <c:v>-470.29953803647481</c:v>
                </c:pt>
                <c:pt idx="7452">
                  <c:v>-378.97182465781179</c:v>
                </c:pt>
                <c:pt idx="7453">
                  <c:v>-381.68301095459015</c:v>
                </c:pt>
                <c:pt idx="7454">
                  <c:v>-461.16086237427106</c:v>
                </c:pt>
                <c:pt idx="7455">
                  <c:v>-393.8690757132407</c:v>
                </c:pt>
                <c:pt idx="7456">
                  <c:v>-405.48643425653336</c:v>
                </c:pt>
                <c:pt idx="7457">
                  <c:v>-500.9840446813152</c:v>
                </c:pt>
                <c:pt idx="7458">
                  <c:v>-487.70967842207034</c:v>
                </c:pt>
                <c:pt idx="7459">
                  <c:v>-439.8313818622471</c:v>
                </c:pt>
                <c:pt idx="7460">
                  <c:v>-501.55691887944749</c:v>
                </c:pt>
                <c:pt idx="7461">
                  <c:v>-398.55751888436691</c:v>
                </c:pt>
                <c:pt idx="7462">
                  <c:v>-389.95307981914641</c:v>
                </c:pt>
                <c:pt idx="7463">
                  <c:v>-472.68471738952144</c:v>
                </c:pt>
                <c:pt idx="7464">
                  <c:v>-381.2451471350102</c:v>
                </c:pt>
                <c:pt idx="7465">
                  <c:v>-379.84770852544057</c:v>
                </c:pt>
                <c:pt idx="7466">
                  <c:v>-455.57607017491728</c:v>
                </c:pt>
                <c:pt idx="7467">
                  <c:v>-382.10636302605667</c:v>
                </c:pt>
                <c:pt idx="7468">
                  <c:v>-385.97669394342239</c:v>
                </c:pt>
                <c:pt idx="7469">
                  <c:v>-466.77056478203735</c:v>
                </c:pt>
                <c:pt idx="7470">
                  <c:v>-401.86659122079703</c:v>
                </c:pt>
                <c:pt idx="7471">
                  <c:v>-417.67146841110906</c:v>
                </c:pt>
                <c:pt idx="7472">
                  <c:v>-521.63401473338115</c:v>
                </c:pt>
                <c:pt idx="7473">
                  <c:v>-465.39237205531469</c:v>
                </c:pt>
                <c:pt idx="7474">
                  <c:v>-422.47432365548235</c:v>
                </c:pt>
                <c:pt idx="7475">
                  <c:v>-490.35526377111978</c:v>
                </c:pt>
                <c:pt idx="7476">
                  <c:v>-394.56649826166915</c:v>
                </c:pt>
                <c:pt idx="7477">
                  <c:v>-387.97899096651997</c:v>
                </c:pt>
                <c:pt idx="7478">
                  <c:v>-451.11035455787481</c:v>
                </c:pt>
                <c:pt idx="7479">
                  <c:v>-381.79065114627753</c:v>
                </c:pt>
                <c:pt idx="7480">
                  <c:v>-381.39742232359276</c:v>
                </c:pt>
                <c:pt idx="7481">
                  <c:v>-464.58818194292519</c:v>
                </c:pt>
                <c:pt idx="7482">
                  <c:v>-385.7358238315777</c:v>
                </c:pt>
                <c:pt idx="7483">
                  <c:v>-390.93282899732714</c:v>
                </c:pt>
                <c:pt idx="7484">
                  <c:v>-503.3402928486384</c:v>
                </c:pt>
                <c:pt idx="7485">
                  <c:v>-411.79892245856649</c:v>
                </c:pt>
                <c:pt idx="7486">
                  <c:v>-435.14773259551527</c:v>
                </c:pt>
                <c:pt idx="7487">
                  <c:v>-1634.2811269630979</c:v>
                </c:pt>
                <c:pt idx="7488">
                  <c:v>-435.34585812601648</c:v>
                </c:pt>
                <c:pt idx="7489">
                  <c:v>-412.19491619054332</c:v>
                </c:pt>
                <c:pt idx="7490">
                  <c:v>-476.70530004102613</c:v>
                </c:pt>
                <c:pt idx="7491">
                  <c:v>-391.72395563908378</c:v>
                </c:pt>
                <c:pt idx="7492">
                  <c:v>-386.72546751867219</c:v>
                </c:pt>
                <c:pt idx="7493">
                  <c:v>-467.51833608314138</c:v>
                </c:pt>
                <c:pt idx="7494">
                  <c:v>-382.78178944544845</c:v>
                </c:pt>
                <c:pt idx="7495">
                  <c:v>-383.37424422384504</c:v>
                </c:pt>
                <c:pt idx="7496">
                  <c:v>-456.94990258748169</c:v>
                </c:pt>
                <c:pt idx="7497">
                  <c:v>-389.95819661649898</c:v>
                </c:pt>
                <c:pt idx="7498">
                  <c:v>-396.74452045813382</c:v>
                </c:pt>
                <c:pt idx="7499">
                  <c:v>-481.30254409295503</c:v>
                </c:pt>
                <c:pt idx="7500">
                  <c:v>-425.04837875157642</c:v>
                </c:pt>
                <c:pt idx="7501">
                  <c:v>-468.16548403593731</c:v>
                </c:pt>
                <c:pt idx="7502">
                  <c:v>-532.27240227430605</c:v>
                </c:pt>
                <c:pt idx="7503">
                  <c:v>-420.84115459963061</c:v>
                </c:pt>
                <c:pt idx="7504">
                  <c:v>-405.2362245284487</c:v>
                </c:pt>
                <c:pt idx="7505">
                  <c:v>-465.33325333758688</c:v>
                </c:pt>
                <c:pt idx="7506">
                  <c:v>-389.74297545977765</c:v>
                </c:pt>
                <c:pt idx="7507">
                  <c:v>-386.07236454061967</c:v>
                </c:pt>
                <c:pt idx="7508">
                  <c:v>-456.03376852430534</c:v>
                </c:pt>
                <c:pt idx="7509">
                  <c:v>-384.2117331513918</c:v>
                </c:pt>
                <c:pt idx="7510">
                  <c:v>-385.80931593504175</c:v>
                </c:pt>
                <c:pt idx="7511">
                  <c:v>-469.48899091287507</c:v>
                </c:pt>
                <c:pt idx="7512">
                  <c:v>-394.91677057620018</c:v>
                </c:pt>
                <c:pt idx="7513">
                  <c:v>-403.72125069837631</c:v>
                </c:pt>
                <c:pt idx="7514">
                  <c:v>-496.98828687169419</c:v>
                </c:pt>
                <c:pt idx="7515">
                  <c:v>-445.39567052836014</c:v>
                </c:pt>
                <c:pt idx="7516">
                  <c:v>-493.47396823126019</c:v>
                </c:pt>
                <c:pt idx="7517">
                  <c:v>-520.45135661841402</c:v>
                </c:pt>
                <c:pt idx="7518">
                  <c:v>-411.65244247510776</c:v>
                </c:pt>
                <c:pt idx="7519">
                  <c:v>-400.23687620989671</c:v>
                </c:pt>
                <c:pt idx="7520">
                  <c:v>-481.48339483140808</c:v>
                </c:pt>
                <c:pt idx="7521">
                  <c:v>-388.45323063795769</c:v>
                </c:pt>
                <c:pt idx="7522">
                  <c:v>-385.94451361039575</c:v>
                </c:pt>
                <c:pt idx="7523">
                  <c:v>-460.57041497708485</c:v>
                </c:pt>
                <c:pt idx="7524">
                  <c:v>-386.09343132285153</c:v>
                </c:pt>
                <c:pt idx="7525">
                  <c:v>-388.75143521640894</c:v>
                </c:pt>
                <c:pt idx="7526">
                  <c:v>-473.8036209892266</c:v>
                </c:pt>
                <c:pt idx="7527">
                  <c:v>-400.8329546099809</c:v>
                </c:pt>
                <c:pt idx="7528">
                  <c:v>-412.39843628405248</c:v>
                </c:pt>
                <c:pt idx="7529">
                  <c:v>-525.78186488521499</c:v>
                </c:pt>
                <c:pt idx="7530">
                  <c:v>-494.51736414927973</c:v>
                </c:pt>
                <c:pt idx="7531">
                  <c:v>-446.58847073914001</c:v>
                </c:pt>
                <c:pt idx="7532">
                  <c:v>-491.98194046588196</c:v>
                </c:pt>
                <c:pt idx="7533">
                  <c:v>-405.2116486316163</c:v>
                </c:pt>
                <c:pt idx="7534">
                  <c:v>-396.55727942573941</c:v>
                </c:pt>
                <c:pt idx="7535">
                  <c:v>-467.19558387695861</c:v>
                </c:pt>
                <c:pt idx="7536">
                  <c:v>-387.74769688584672</c:v>
                </c:pt>
                <c:pt idx="7537">
                  <c:v>-386.30097081005999</c:v>
                </c:pt>
                <c:pt idx="7538">
                  <c:v>-468.31748876693177</c:v>
                </c:pt>
                <c:pt idx="7539">
                  <c:v>-388.45923791906415</c:v>
                </c:pt>
                <c:pt idx="7540">
                  <c:v>-392.28090193969479</c:v>
                </c:pt>
                <c:pt idx="7541">
                  <c:v>-469.24361139333143</c:v>
                </c:pt>
                <c:pt idx="7542">
                  <c:v>-408.07163016833113</c:v>
                </c:pt>
                <c:pt idx="7543">
                  <c:v>-423.82843844153541</c:v>
                </c:pt>
                <c:pt idx="7544">
                  <c:v>-530.70631911898136</c:v>
                </c:pt>
                <c:pt idx="7545">
                  <c:v>-471.45134833105573</c:v>
                </c:pt>
                <c:pt idx="7546">
                  <c:v>-428.4858081628733</c:v>
                </c:pt>
                <c:pt idx="7547">
                  <c:v>-478.35489094302369</c:v>
                </c:pt>
                <c:pt idx="7548">
                  <c:v>-400.48112274991081</c:v>
                </c:pt>
                <c:pt idx="7549">
                  <c:v>-393.84668080531839</c:v>
                </c:pt>
                <c:pt idx="7550">
                  <c:v>-458.87427350250914</c:v>
                </c:pt>
                <c:pt idx="7551">
                  <c:v>-387.5625748683558</c:v>
                </c:pt>
                <c:pt idx="7552">
                  <c:v>-387.12176979837557</c:v>
                </c:pt>
                <c:pt idx="7553">
                  <c:v>-491.10111041705073</c:v>
                </c:pt>
                <c:pt idx="7554">
                  <c:v>-391.36781716677615</c:v>
                </c:pt>
                <c:pt idx="7555">
                  <c:v>-396.51658622787977</c:v>
                </c:pt>
                <c:pt idx="7556">
                  <c:v>-473.35069986504919</c:v>
                </c:pt>
                <c:pt idx="7557">
                  <c:v>-417.29075411414703</c:v>
                </c:pt>
                <c:pt idx="7558">
                  <c:v>-440.59300611705589</c:v>
                </c:pt>
                <c:pt idx="7559">
                  <c:v>-1690.2356742379777</c:v>
                </c:pt>
                <c:pt idx="7560">
                  <c:v>-440.69959893733341</c:v>
                </c:pt>
                <c:pt idx="7561">
                  <c:v>-417.50258129779024</c:v>
                </c:pt>
                <c:pt idx="7562">
                  <c:v>-477.65280691022917</c:v>
                </c:pt>
                <c:pt idx="7563">
                  <c:v>-396.94103482869593</c:v>
                </c:pt>
                <c:pt idx="7564">
                  <c:v>-391.89693585271664</c:v>
                </c:pt>
                <c:pt idx="7565">
                  <c:v>-460.6849054733018</c:v>
                </c:pt>
                <c:pt idx="7566">
                  <c:v>-387.86358520915655</c:v>
                </c:pt>
                <c:pt idx="7567">
                  <c:v>-388.4114666855105</c:v>
                </c:pt>
                <c:pt idx="7568">
                  <c:v>-471.03383800241824</c:v>
                </c:pt>
                <c:pt idx="7569">
                  <c:v>-394.90603790698907</c:v>
                </c:pt>
                <c:pt idx="7570">
                  <c:v>-401.64763153639819</c:v>
                </c:pt>
                <c:pt idx="7571">
                  <c:v>-491.18249008280196</c:v>
                </c:pt>
                <c:pt idx="7572">
                  <c:v>-429.86354660612045</c:v>
                </c:pt>
                <c:pt idx="7573">
                  <c:v>-472.93633872601907</c:v>
                </c:pt>
                <c:pt idx="7574">
                  <c:v>-531.192981874569</c:v>
                </c:pt>
                <c:pt idx="7575">
                  <c:v>-425.52488428780435</c:v>
                </c:pt>
                <c:pt idx="7576">
                  <c:v>-409.87604256533041</c:v>
                </c:pt>
                <c:pt idx="7577">
                  <c:v>-472.57773926023049</c:v>
                </c:pt>
                <c:pt idx="7578">
                  <c:v>-394.2964570650667</c:v>
                </c:pt>
                <c:pt idx="7579">
                  <c:v>-390.58232140258247</c:v>
                </c:pt>
                <c:pt idx="7580">
                  <c:v>-467.88826181291563</c:v>
                </c:pt>
                <c:pt idx="7581">
                  <c:v>-388.63552421090793</c:v>
                </c:pt>
                <c:pt idx="7582">
                  <c:v>-390.19054400300331</c:v>
                </c:pt>
                <c:pt idx="7583">
                  <c:v>-462.00587774895894</c:v>
                </c:pt>
                <c:pt idx="7584">
                  <c:v>-399.21256428523014</c:v>
                </c:pt>
                <c:pt idx="7585">
                  <c:v>-407.97542960263712</c:v>
                </c:pt>
                <c:pt idx="7586">
                  <c:v>-514.80363733187266</c:v>
                </c:pt>
                <c:pt idx="7587">
                  <c:v>-449.56453018513861</c:v>
                </c:pt>
                <c:pt idx="7588">
                  <c:v>-497.60155823675484</c:v>
                </c:pt>
                <c:pt idx="7589">
                  <c:v>-508.50486772328111</c:v>
                </c:pt>
                <c:pt idx="7590">
                  <c:v>-415.69539137782306</c:v>
                </c:pt>
                <c:pt idx="7591">
                  <c:v>-404.23888781956265</c:v>
                </c:pt>
                <c:pt idx="7592">
                  <c:v>-473.0573179801865</c:v>
                </c:pt>
                <c:pt idx="7593">
                  <c:v>-392.37125299047676</c:v>
                </c:pt>
                <c:pt idx="7594">
                  <c:v>-389.82191857599213</c:v>
                </c:pt>
                <c:pt idx="7595">
                  <c:v>-457.78633271441925</c:v>
                </c:pt>
                <c:pt idx="7596">
                  <c:v>-389.88688439093153</c:v>
                </c:pt>
                <c:pt idx="7597">
                  <c:v>-392.50575649578093</c:v>
                </c:pt>
                <c:pt idx="7598">
                  <c:v>-498.56066874229185</c:v>
                </c:pt>
                <c:pt idx="7599">
                  <c:v>-404.50451569270808</c:v>
                </c:pt>
                <c:pt idx="7600">
                  <c:v>-416.02880397255063</c:v>
                </c:pt>
                <c:pt idx="7601">
                  <c:v>-509.47050894756893</c:v>
                </c:pt>
                <c:pt idx="7602">
                  <c:v>-498.06613923272903</c:v>
                </c:pt>
                <c:pt idx="7603">
                  <c:v>-450.09751439581191</c:v>
                </c:pt>
                <c:pt idx="7604">
                  <c:v>-490.12291957671664</c:v>
                </c:pt>
                <c:pt idx="7605">
                  <c:v>-408.63906590338024</c:v>
                </c:pt>
                <c:pt idx="7606">
                  <c:v>-399.94464787823568</c:v>
                </c:pt>
                <c:pt idx="7607">
                  <c:v>-477.72287525350794</c:v>
                </c:pt>
                <c:pt idx="7608">
                  <c:v>-391.05514972603652</c:v>
                </c:pt>
                <c:pt idx="7609">
                  <c:v>-389.56686828292078</c:v>
                </c:pt>
                <c:pt idx="7610">
                  <c:v>-460.57209973574936</c:v>
                </c:pt>
                <c:pt idx="7611">
                  <c:v>-391.64749759551182</c:v>
                </c:pt>
                <c:pt idx="7612">
                  <c:v>-395.42785578237869</c:v>
                </c:pt>
                <c:pt idx="7613">
                  <c:v>-483.49316831760342</c:v>
                </c:pt>
                <c:pt idx="7614">
                  <c:v>-411.14084572743047</c:v>
                </c:pt>
                <c:pt idx="7615">
                  <c:v>-426.85717633807633</c:v>
                </c:pt>
                <c:pt idx="7616">
                  <c:v>-538.23125061184396</c:v>
                </c:pt>
                <c:pt idx="7617">
                  <c:v>-474.40163750301724</c:v>
                </c:pt>
                <c:pt idx="7618">
                  <c:v>-431.39525923962162</c:v>
                </c:pt>
                <c:pt idx="7619">
                  <c:v>-486.57526766098829</c:v>
                </c:pt>
                <c:pt idx="7620">
                  <c:v>-403.31433870199163</c:v>
                </c:pt>
                <c:pt idx="7621">
                  <c:v>-396.63927678871607</c:v>
                </c:pt>
                <c:pt idx="7622">
                  <c:v>-486.18017926098611</c:v>
                </c:pt>
                <c:pt idx="7623">
                  <c:v>-390.27877320500249</c:v>
                </c:pt>
                <c:pt idx="7624">
                  <c:v>-389.79873478128195</c:v>
                </c:pt>
                <c:pt idx="7625">
                  <c:v>-465.54465479264854</c:v>
                </c:pt>
                <c:pt idx="7626">
                  <c:v>-393.96584521445681</c:v>
                </c:pt>
                <c:pt idx="7627">
                  <c:v>-399.07793574206829</c:v>
                </c:pt>
                <c:pt idx="7628">
                  <c:v>-482.52578529963449</c:v>
                </c:pt>
                <c:pt idx="7629">
                  <c:v>-419.77414303598584</c:v>
                </c:pt>
                <c:pt idx="7630">
                  <c:v>-443.03813749504008</c:v>
                </c:pt>
                <c:pt idx="7631">
                  <c:v>-1635.2597108330174</c:v>
                </c:pt>
                <c:pt idx="7632">
                  <c:v>-443.06713766533039</c:v>
                </c:pt>
                <c:pt idx="7633">
                  <c:v>-419.83263067279233</c:v>
                </c:pt>
                <c:pt idx="7634">
                  <c:v>-479.32307262611488</c:v>
                </c:pt>
                <c:pt idx="7635">
                  <c:v>-399.19325116787917</c:v>
                </c:pt>
                <c:pt idx="7636">
                  <c:v>-394.11301094796147</c:v>
                </c:pt>
                <c:pt idx="7637">
                  <c:v>-470.38605980216369</c:v>
                </c:pt>
                <c:pt idx="7638">
                  <c:v>-390.0027469333545</c:v>
                </c:pt>
                <c:pt idx="7639">
                  <c:v>-390.51229134909045</c:v>
                </c:pt>
                <c:pt idx="7640">
                  <c:v>-472.87865022753158</c:v>
                </c:pt>
                <c:pt idx="7641">
                  <c:v>-396.93085043017908</c:v>
                </c:pt>
                <c:pt idx="7642">
                  <c:v>-403.63543704822376</c:v>
                </c:pt>
                <c:pt idx="7643">
                  <c:v>-484.38011590958877</c:v>
                </c:pt>
                <c:pt idx="7644">
                  <c:v>-431.77445589936218</c:v>
                </c:pt>
                <c:pt idx="7645">
                  <c:v>-474.81156171733244</c:v>
                </c:pt>
                <c:pt idx="7646">
                  <c:v>-526.56636924426505</c:v>
                </c:pt>
                <c:pt idx="7647">
                  <c:v>-427.32407668222783</c:v>
                </c:pt>
                <c:pt idx="7648">
                  <c:v>-411.63732640775686</c:v>
                </c:pt>
                <c:pt idx="7649">
                  <c:v>-478.12969032266994</c:v>
                </c:pt>
                <c:pt idx="7650">
                  <c:v>-395.98255871968024</c:v>
                </c:pt>
                <c:pt idx="7651">
                  <c:v>-392.23181781993793</c:v>
                </c:pt>
                <c:pt idx="7652">
                  <c:v>-464.43689428347</c:v>
                </c:pt>
                <c:pt idx="7653">
                  <c:v>-390.20949131664219</c:v>
                </c:pt>
                <c:pt idx="7654">
                  <c:v>-391.72861176994763</c:v>
                </c:pt>
                <c:pt idx="7655">
                  <c:v>-459.90996713178612</c:v>
                </c:pt>
                <c:pt idx="7656">
                  <c:v>-400.67532772871084</c:v>
                </c:pt>
                <c:pt idx="7657">
                  <c:v>-409.40063434040997</c:v>
                </c:pt>
                <c:pt idx="7658">
                  <c:v>-485.60488958713074</c:v>
                </c:pt>
                <c:pt idx="7659">
                  <c:v>-450.91522799914981</c:v>
                </c:pt>
                <c:pt idx="7660">
                  <c:v>-498.91597597401358</c:v>
                </c:pt>
                <c:pt idx="7661">
                  <c:v>-514.21946707120605</c:v>
                </c:pt>
                <c:pt idx="7662">
                  <c:v>-416.9360825909323</c:v>
                </c:pt>
                <c:pt idx="7663">
                  <c:v>-405.44162324285088</c:v>
                </c:pt>
                <c:pt idx="7664">
                  <c:v>-481.31699658371588</c:v>
                </c:pt>
                <c:pt idx="7665">
                  <c:v>-393.50043732836235</c:v>
                </c:pt>
                <c:pt idx="7666">
                  <c:v>-390.91381981425172</c:v>
                </c:pt>
                <c:pt idx="7667">
                  <c:v>-460.92607514518789</c:v>
                </c:pt>
                <c:pt idx="7668">
                  <c:v>-390.90657180086328</c:v>
                </c:pt>
                <c:pt idx="7669">
                  <c:v>-393.48587950298918</c:v>
                </c:pt>
                <c:pt idx="7670">
                  <c:v>-480.15612141882923</c:v>
                </c:pt>
                <c:pt idx="7671">
                  <c:v>-405.41256770683412</c:v>
                </c:pt>
                <c:pt idx="7672">
                  <c:v>-416.89971567072058</c:v>
                </c:pt>
                <c:pt idx="7673">
                  <c:v>-504.23598469699243</c:v>
                </c:pt>
                <c:pt idx="7674">
                  <c:v>-498.86392865029597</c:v>
                </c:pt>
                <c:pt idx="7675">
                  <c:v>-450.85822271253073</c:v>
                </c:pt>
                <c:pt idx="7676">
                  <c:v>-492.85396466283538</c:v>
                </c:pt>
                <c:pt idx="7677">
                  <c:v>-409.32794098791021</c:v>
                </c:pt>
                <c:pt idx="7678">
                  <c:v>-400.59531523681693</c:v>
                </c:pt>
                <c:pt idx="7679">
                  <c:v>-489.22255666603735</c:v>
                </c:pt>
                <c:pt idx="7680">
                  <c:v>-391.63290054626748</c:v>
                </c:pt>
                <c:pt idx="7681">
                  <c:v>-390.10881145218781</c:v>
                </c:pt>
                <c:pt idx="7682">
                  <c:v>-464.76423760460659</c:v>
                </c:pt>
                <c:pt idx="7683">
                  <c:v>-392.11424747133043</c:v>
                </c:pt>
                <c:pt idx="7684">
                  <c:v>-395.86001214872465</c:v>
                </c:pt>
                <c:pt idx="7685">
                  <c:v>-477.48074816286612</c:v>
                </c:pt>
                <c:pt idx="7686">
                  <c:v>-411.49905054846602</c:v>
                </c:pt>
                <c:pt idx="7687">
                  <c:v>-427.17845923410187</c:v>
                </c:pt>
                <c:pt idx="7688">
                  <c:v>-548.56847669135652</c:v>
                </c:pt>
                <c:pt idx="7689">
                  <c:v>-474.65019483363079</c:v>
                </c:pt>
                <c:pt idx="7690">
                  <c:v>-431.60809293793181</c:v>
                </c:pt>
                <c:pt idx="7691">
                  <c:v>-486.0406154972174</c:v>
                </c:pt>
                <c:pt idx="7692">
                  <c:v>-403.45212367772405</c:v>
                </c:pt>
                <c:pt idx="7693">
                  <c:v>-396.74252870516005</c:v>
                </c:pt>
                <c:pt idx="7694">
                  <c:v>-459.37137305819738</c:v>
                </c:pt>
                <c:pt idx="7695">
                  <c:v>-390.30817117522787</c:v>
                </c:pt>
                <c:pt idx="7696">
                  <c:v>-389.79124825802609</c:v>
                </c:pt>
                <c:pt idx="7697">
                  <c:v>-470.97460383594898</c:v>
                </c:pt>
                <c:pt idx="7698">
                  <c:v>-393.88568459759534</c:v>
                </c:pt>
                <c:pt idx="7699">
                  <c:v>-398.96088719398369</c:v>
                </c:pt>
                <c:pt idx="7700">
                  <c:v>-477.16972064938363</c:v>
                </c:pt>
                <c:pt idx="7701">
                  <c:v>-419.58322846390354</c:v>
                </c:pt>
                <c:pt idx="7702">
                  <c:v>-442.81268070093449</c:v>
                </c:pt>
                <c:pt idx="7703">
                  <c:v>-1604.3362152530435</c:v>
                </c:pt>
                <c:pt idx="7704">
                  <c:v>-442.76778507489678</c:v>
                </c:pt>
                <c:pt idx="7705">
                  <c:v>-419.49636055820065</c:v>
                </c:pt>
                <c:pt idx="7706">
                  <c:v>-469.61014986769811</c:v>
                </c:pt>
                <c:pt idx="7707">
                  <c:v>-398.78421883732125</c:v>
                </c:pt>
                <c:pt idx="7708">
                  <c:v>-393.66703489186489</c:v>
                </c:pt>
                <c:pt idx="7709">
                  <c:v>-459.38766509951665</c:v>
                </c:pt>
                <c:pt idx="7710">
                  <c:v>-389.48276956726863</c:v>
                </c:pt>
                <c:pt idx="7711">
                  <c:v>-389.95769247977302</c:v>
                </c:pt>
                <c:pt idx="7712">
                  <c:v>-456.95938942440989</c:v>
                </c:pt>
                <c:pt idx="7713">
                  <c:v>-396.3021738215466</c:v>
                </c:pt>
                <c:pt idx="7714">
                  <c:v>-402.9697404155815</c:v>
                </c:pt>
                <c:pt idx="7715">
                  <c:v>-482.63997126624076</c:v>
                </c:pt>
                <c:pt idx="7716">
                  <c:v>-431.03694646835345</c:v>
                </c:pt>
                <c:pt idx="7717">
                  <c:v>-474.03462577724127</c:v>
                </c:pt>
                <c:pt idx="7718">
                  <c:v>-537.21993397793358</c:v>
                </c:pt>
                <c:pt idx="7719">
                  <c:v>-426.47521987853224</c:v>
                </c:pt>
                <c:pt idx="7720">
                  <c:v>-410.75134175779192</c:v>
                </c:pt>
                <c:pt idx="7721">
                  <c:v>-484.21680075927384</c:v>
                </c:pt>
                <c:pt idx="7722">
                  <c:v>-395.02335140965562</c:v>
                </c:pt>
                <c:pt idx="7723">
                  <c:v>-391.23541674041155</c:v>
                </c:pt>
                <c:pt idx="7724">
                  <c:v>-460.22615909038956</c:v>
                </c:pt>
                <c:pt idx="7725">
                  <c:v>-389.14090608790741</c:v>
                </c:pt>
                <c:pt idx="7726">
                  <c:v>-390.62040280418967</c:v>
                </c:pt>
                <c:pt idx="7727">
                  <c:v>-476.12244950717292</c:v>
                </c:pt>
                <c:pt idx="7728">
                  <c:v>-399.49477879558259</c:v>
                </c:pt>
                <c:pt idx="7729">
                  <c:v>-408.18273615797267</c:v>
                </c:pt>
                <c:pt idx="7730">
                  <c:v>-499.92623623391398</c:v>
                </c:pt>
                <c:pt idx="7731">
                  <c:v>-449.62364002379115</c:v>
                </c:pt>
                <c:pt idx="7732">
                  <c:v>-497.58694844796946</c:v>
                </c:pt>
                <c:pt idx="7733">
                  <c:v>-505.11005824384546</c:v>
                </c:pt>
                <c:pt idx="7734">
                  <c:v>-415.5331768327344</c:v>
                </c:pt>
                <c:pt idx="7735">
                  <c:v>-404.00117995205164</c:v>
                </c:pt>
                <c:pt idx="7736">
                  <c:v>-491.44005713087296</c:v>
                </c:pt>
                <c:pt idx="7737">
                  <c:v>-391.98591065193165</c:v>
                </c:pt>
                <c:pt idx="7738">
                  <c:v>-389.36164879151681</c:v>
                </c:pt>
                <c:pt idx="7739">
                  <c:v>-457.02397129329177</c:v>
                </c:pt>
                <c:pt idx="7740">
                  <c:v>-389.27891767983363</c:v>
                </c:pt>
                <c:pt idx="7741">
                  <c:v>-391.82282261527376</c:v>
                </c:pt>
                <c:pt idx="7742">
                  <c:v>-464.42096346861922</c:v>
                </c:pt>
                <c:pt idx="7743">
                  <c:v>-403.673789070765</c:v>
                </c:pt>
                <c:pt idx="7744">
                  <c:v>-415.12305420888737</c:v>
                </c:pt>
                <c:pt idx="7745">
                  <c:v>-499.55475201171174</c:v>
                </c:pt>
                <c:pt idx="7746">
                  <c:v>-497.01246790655517</c:v>
                </c:pt>
                <c:pt idx="7747">
                  <c:v>-448.96874694149153</c:v>
                </c:pt>
                <c:pt idx="7748">
                  <c:v>-493.54138887787138</c:v>
                </c:pt>
                <c:pt idx="7749">
                  <c:v>-407.36221484535656</c:v>
                </c:pt>
                <c:pt idx="7750">
                  <c:v>-398.59378954463705</c:v>
                </c:pt>
                <c:pt idx="7751">
                  <c:v>-472.37232118929023</c:v>
                </c:pt>
                <c:pt idx="7752">
                  <c:v>-389.55483380523322</c:v>
                </c:pt>
                <c:pt idx="7753">
                  <c:v>-387.9924388701823</c:v>
                </c:pt>
                <c:pt idx="7754">
                  <c:v>-468.03473335800606</c:v>
                </c:pt>
                <c:pt idx="7755">
                  <c:v>-389.92220324043018</c:v>
                </c:pt>
                <c:pt idx="7756">
                  <c:v>-393.62950312183887</c:v>
                </c:pt>
                <c:pt idx="7757">
                  <c:v>-460.88688618758181</c:v>
                </c:pt>
                <c:pt idx="7758">
                  <c:v>-409.1913653503392</c:v>
                </c:pt>
                <c:pt idx="7759">
                  <c:v>-424.83449765228841</c:v>
                </c:pt>
                <c:pt idx="7760">
                  <c:v>-523.98918566593125</c:v>
                </c:pt>
                <c:pt idx="7761">
                  <c:v>-472.22753354798925</c:v>
                </c:pt>
                <c:pt idx="7762">
                  <c:v>-429.14779988570359</c:v>
                </c:pt>
                <c:pt idx="7763">
                  <c:v>-487.32291908164643</c:v>
                </c:pt>
                <c:pt idx="7764">
                  <c:v>-400.91512317519596</c:v>
                </c:pt>
                <c:pt idx="7765">
                  <c:v>-394.16653162589046</c:v>
                </c:pt>
                <c:pt idx="7766">
                  <c:v>-458.60857540130132</c:v>
                </c:pt>
                <c:pt idx="7767">
                  <c:v>-387.65390570524852</c:v>
                </c:pt>
                <c:pt idx="7768">
                  <c:v>-387.10014583296248</c:v>
                </c:pt>
                <c:pt idx="7769">
                  <c:v>-486.5142657724474</c:v>
                </c:pt>
                <c:pt idx="7770">
                  <c:v>-391.11591118918176</c:v>
                </c:pt>
                <c:pt idx="7771">
                  <c:v>-396.15171460201827</c:v>
                </c:pt>
                <c:pt idx="7772">
                  <c:v>-473.34875028918253</c:v>
                </c:pt>
                <c:pt idx="7773">
                  <c:v>-416.69731845128922</c:v>
                </c:pt>
                <c:pt idx="7774">
                  <c:v>-439.88479890630168</c:v>
                </c:pt>
                <c:pt idx="7775">
                  <c:v>-1608.7550238191068</c:v>
                </c:pt>
                <c:pt idx="7776">
                  <c:v>-439.76272351934711</c:v>
                </c:pt>
                <c:pt idx="7777">
                  <c:v>-416.45145709645482</c:v>
                </c:pt>
                <c:pt idx="7778">
                  <c:v>-486.59818453777655</c:v>
                </c:pt>
                <c:pt idx="7779">
                  <c:v>-395.66049385455915</c:v>
                </c:pt>
                <c:pt idx="7780">
                  <c:v>-390.50323114084176</c:v>
                </c:pt>
                <c:pt idx="7781">
                  <c:v>-458.54973899534315</c:v>
                </c:pt>
                <c:pt idx="7782">
                  <c:v>-386.24083828933857</c:v>
                </c:pt>
                <c:pt idx="7783">
                  <c:v>-386.67307846405373</c:v>
                </c:pt>
                <c:pt idx="7784">
                  <c:v>-471.14764808108123</c:v>
                </c:pt>
                <c:pt idx="7785">
                  <c:v>-392.93892627295526</c:v>
                </c:pt>
                <c:pt idx="7786">
                  <c:v>-399.5659079585642</c:v>
                </c:pt>
                <c:pt idx="7787">
                  <c:v>-487.59310359553263</c:v>
                </c:pt>
                <c:pt idx="7788">
                  <c:v>-427.5515957426262</c:v>
                </c:pt>
                <c:pt idx="7789">
                  <c:v>-470.51077704913087</c:v>
                </c:pt>
                <c:pt idx="7790">
                  <c:v>-529.37248865578658</c:v>
                </c:pt>
                <c:pt idx="7791">
                  <c:v>-422.86930262473055</c:v>
                </c:pt>
                <c:pt idx="7792">
                  <c:v>-407.10428891977779</c:v>
                </c:pt>
                <c:pt idx="7793">
                  <c:v>-462.73422226339562</c:v>
                </c:pt>
                <c:pt idx="7794">
                  <c:v>-391.2948339884523</c:v>
                </c:pt>
                <c:pt idx="7795">
                  <c:v>-387.46547122479762</c:v>
                </c:pt>
                <c:pt idx="7796">
                  <c:v>-459.91793074991995</c:v>
                </c:pt>
                <c:pt idx="7797">
                  <c:v>-385.28772031751424</c:v>
                </c:pt>
                <c:pt idx="7798">
                  <c:v>-386.72784004052312</c:v>
                </c:pt>
                <c:pt idx="7799">
                  <c:v>-457.99242895414363</c:v>
                </c:pt>
                <c:pt idx="7800">
                  <c:v>-395.51717598669313</c:v>
                </c:pt>
                <c:pt idx="7801">
                  <c:v>-404.16426124063435</c:v>
                </c:pt>
                <c:pt idx="7802">
                  <c:v>-505.57111089783723</c:v>
                </c:pt>
                <c:pt idx="7803">
                  <c:v>-445.52183418544138</c:v>
                </c:pt>
                <c:pt idx="7804">
                  <c:v>-493.44276236550252</c:v>
                </c:pt>
                <c:pt idx="7805">
                  <c:v>-503.52736650357252</c:v>
                </c:pt>
                <c:pt idx="7806">
                  <c:v>-411.30380935246274</c:v>
                </c:pt>
                <c:pt idx="7807">
                  <c:v>-399.73144571033339</c:v>
                </c:pt>
                <c:pt idx="7808">
                  <c:v>-471.85511149593816</c:v>
                </c:pt>
                <c:pt idx="7809">
                  <c:v>-387.62911811445292</c:v>
                </c:pt>
                <c:pt idx="7810">
                  <c:v>-384.9629550959512</c:v>
                </c:pt>
                <c:pt idx="7811">
                  <c:v>-447.57771131942627</c:v>
                </c:pt>
                <c:pt idx="7812">
                  <c:v>-384.79479585357785</c:v>
                </c:pt>
                <c:pt idx="7813">
                  <c:v>-387.29525135068275</c:v>
                </c:pt>
                <c:pt idx="7814">
                  <c:v>-462.01043384577923</c:v>
                </c:pt>
                <c:pt idx="7815">
                  <c:v>-399.05885778392496</c:v>
                </c:pt>
                <c:pt idx="7816">
                  <c:v>-410.46664596669422</c:v>
                </c:pt>
                <c:pt idx="7817">
                  <c:v>-496.2101054065655</c:v>
                </c:pt>
                <c:pt idx="7818">
                  <c:v>-492.26673870928943</c:v>
                </c:pt>
                <c:pt idx="7819">
                  <c:v>-444.17996381713357</c:v>
                </c:pt>
                <c:pt idx="7820">
                  <c:v>-492.46661077175105</c:v>
                </c:pt>
                <c:pt idx="7821">
                  <c:v>-402.48565475009411</c:v>
                </c:pt>
                <c:pt idx="7822">
                  <c:v>-393.67258396188197</c:v>
                </c:pt>
                <c:pt idx="7823">
                  <c:v>-462.21386896860656</c:v>
                </c:pt>
                <c:pt idx="7824">
                  <c:v>-384.54500821037993</c:v>
                </c:pt>
                <c:pt idx="7825">
                  <c:v>-382.93753882766424</c:v>
                </c:pt>
                <c:pt idx="7826">
                  <c:v>-448.19564974716394</c:v>
                </c:pt>
                <c:pt idx="7827">
                  <c:v>-384.77780932267086</c:v>
                </c:pt>
                <c:pt idx="7828">
                  <c:v>-388.43958940639419</c:v>
                </c:pt>
                <c:pt idx="7829">
                  <c:v>-467.57261374130337</c:v>
                </c:pt>
                <c:pt idx="7830">
                  <c:v>-403.91222914064139</c:v>
                </c:pt>
                <c:pt idx="7831">
                  <c:v>-419.50702366708077</c:v>
                </c:pt>
                <c:pt idx="7832">
                  <c:v>-520.22953155238838</c:v>
                </c:pt>
                <c:pt idx="7833">
                  <c:v>-466.81107536506022</c:v>
                </c:pt>
                <c:pt idx="7834">
                  <c:v>-423.683703320691</c:v>
                </c:pt>
                <c:pt idx="7835">
                  <c:v>-488.66050230148039</c:v>
                </c:pt>
                <c:pt idx="7836">
                  <c:v>-395.35871113754189</c:v>
                </c:pt>
                <c:pt idx="7837">
                  <c:v>-388.56316317166909</c:v>
                </c:pt>
                <c:pt idx="7838">
                  <c:v>-455.2408733335821</c:v>
                </c:pt>
                <c:pt idx="7839">
                  <c:v>-381.95838917020131</c:v>
                </c:pt>
                <c:pt idx="7840">
                  <c:v>-381.35480222099687</c:v>
                </c:pt>
                <c:pt idx="7841">
                  <c:v>-464.88260544695356</c:v>
                </c:pt>
                <c:pt idx="7842">
                  <c:v>-385.27737184925923</c:v>
                </c:pt>
                <c:pt idx="7843">
                  <c:v>-390.26517107412695</c:v>
                </c:pt>
                <c:pt idx="7844">
                  <c:v>-461.28685746487042</c:v>
                </c:pt>
                <c:pt idx="7845">
                  <c:v>-410.71413708989434</c:v>
                </c:pt>
                <c:pt idx="7846">
                  <c:v>-433.85541709198714</c:v>
                </c:pt>
                <c:pt idx="7847">
                  <c:v>-1626.5480002228492</c:v>
                </c:pt>
                <c:pt idx="7848">
                  <c:v>-433.63439983556907</c:v>
                </c:pt>
                <c:pt idx="7849">
                  <c:v>-410.27518149343678</c:v>
                </c:pt>
                <c:pt idx="7850">
                  <c:v>-493.51792132223966</c:v>
                </c:pt>
                <c:pt idx="7851">
                  <c:v>-389.3864660014537</c:v>
                </c:pt>
                <c:pt idx="7852">
                  <c:v>-384.17947913776635</c:v>
                </c:pt>
                <c:pt idx="7853">
                  <c:v>-455.43784602701351</c:v>
                </c:pt>
                <c:pt idx="7854">
                  <c:v>-379.816946181552</c:v>
                </c:pt>
                <c:pt idx="7855">
                  <c:v>-380.20120310332771</c:v>
                </c:pt>
                <c:pt idx="7856">
                  <c:v>-450.26623996419107</c:v>
                </c:pt>
                <c:pt idx="7857">
                  <c:v>-386.3644792064332</c:v>
                </c:pt>
                <c:pt idx="7858">
                  <c:v>-392.94166084162293</c:v>
                </c:pt>
                <c:pt idx="7859">
                  <c:v>-490.45921085722733</c:v>
                </c:pt>
                <c:pt idx="7860">
                  <c:v>-420.82583341100872</c:v>
                </c:pt>
                <c:pt idx="7861">
                  <c:v>-463.7333749985039</c:v>
                </c:pt>
                <c:pt idx="7862">
                  <c:v>-519.68847365878889</c:v>
                </c:pt>
                <c:pt idx="7863">
                  <c:v>-415.98785944871963</c:v>
                </c:pt>
                <c:pt idx="7864">
                  <c:v>-400.17287645989757</c:v>
                </c:pt>
                <c:pt idx="7865">
                  <c:v>-457.26398575728859</c:v>
                </c:pt>
                <c:pt idx="7866">
                  <c:v>-384.25680551510737</c:v>
                </c:pt>
                <c:pt idx="7867">
                  <c:v>-380.37676193235313</c:v>
                </c:pt>
                <c:pt idx="7868">
                  <c:v>-441.90214353270397</c:v>
                </c:pt>
                <c:pt idx="7869">
                  <c:v>-378.09212441092137</c:v>
                </c:pt>
                <c:pt idx="7870">
                  <c:v>-379.4784696058806</c:v>
                </c:pt>
                <c:pt idx="7871">
                  <c:v>-452.8421701753316</c:v>
                </c:pt>
                <c:pt idx="7872">
                  <c:v>-388.16059457421284</c:v>
                </c:pt>
                <c:pt idx="7873">
                  <c:v>-396.75431850058692</c:v>
                </c:pt>
                <c:pt idx="7874">
                  <c:v>-497.62698182289728</c:v>
                </c:pt>
                <c:pt idx="7875">
                  <c:v>-438.0007659043153</c:v>
                </c:pt>
                <c:pt idx="7876">
                  <c:v>-485.86871768233317</c:v>
                </c:pt>
                <c:pt idx="7877">
                  <c:v>-499.6321023329001</c:v>
                </c:pt>
                <c:pt idx="7878">
                  <c:v>-403.6182006779415</c:v>
                </c:pt>
                <c:pt idx="7879">
                  <c:v>-391.9896807472187</c:v>
                </c:pt>
                <c:pt idx="7880">
                  <c:v>-445.12844480316642</c:v>
                </c:pt>
                <c:pt idx="7881">
                  <c:v>-379.77529040491419</c:v>
                </c:pt>
                <c:pt idx="7882">
                  <c:v>-377.05329520951381</c:v>
                </c:pt>
                <c:pt idx="7883">
                  <c:v>-440.83355599318878</c:v>
                </c:pt>
                <c:pt idx="7884">
                  <c:v>-376.76897603998242</c:v>
                </c:pt>
                <c:pt idx="7885">
                  <c:v>-379.21389124969483</c:v>
                </c:pt>
                <c:pt idx="7886">
                  <c:v>-456.75187738504133</c:v>
                </c:pt>
                <c:pt idx="7887">
                  <c:v>-390.86070934104055</c:v>
                </c:pt>
                <c:pt idx="7888">
                  <c:v>-402.20968033201927</c:v>
                </c:pt>
                <c:pt idx="7889">
                  <c:v>-489.50262797792163</c:v>
                </c:pt>
                <c:pt idx="7890">
                  <c:v>-483.89228757794052</c:v>
                </c:pt>
                <c:pt idx="7891">
                  <c:v>-435.74691821223269</c:v>
                </c:pt>
                <c:pt idx="7892">
                  <c:v>-472.04705221589575</c:v>
                </c:pt>
                <c:pt idx="7893">
                  <c:v>-393.93081953870364</c:v>
                </c:pt>
                <c:pt idx="7894">
                  <c:v>-385.05933952954285</c:v>
                </c:pt>
                <c:pt idx="7895">
                  <c:v>-440.76856372900431</c:v>
                </c:pt>
                <c:pt idx="7896">
                  <c:v>-375.80795147389051</c:v>
                </c:pt>
                <c:pt idx="7897">
                  <c:v>-374.14104173909294</c:v>
                </c:pt>
                <c:pt idx="7898">
                  <c:v>-440.35189245959384</c:v>
                </c:pt>
                <c:pt idx="7899">
                  <c:v>-375.85539758528807</c:v>
                </c:pt>
                <c:pt idx="7900">
                  <c:v>-379.45666616374723</c:v>
                </c:pt>
                <c:pt idx="7901">
                  <c:v>-448.54926333757453</c:v>
                </c:pt>
                <c:pt idx="7902">
                  <c:v>-394.80002839355586</c:v>
                </c:pt>
                <c:pt idx="7903">
                  <c:v>-410.33555384575243</c:v>
                </c:pt>
                <c:pt idx="7904">
                  <c:v>-504.50435318961206</c:v>
                </c:pt>
                <c:pt idx="7905">
                  <c:v>-457.50923460619026</c:v>
                </c:pt>
                <c:pt idx="7906">
                  <c:v>-414.31672270032885</c:v>
                </c:pt>
                <c:pt idx="7907">
                  <c:v>-493.21562385552909</c:v>
                </c:pt>
                <c:pt idx="7908">
                  <c:v>-385.8625324384177</c:v>
                </c:pt>
                <c:pt idx="7909">
                  <c:v>-378.99828374067522</c:v>
                </c:pt>
                <c:pt idx="7910">
                  <c:v>-443.27204011824119</c:v>
                </c:pt>
                <c:pt idx="7911">
                  <c:v>-372.26185389607105</c:v>
                </c:pt>
                <c:pt idx="7912">
                  <c:v>-371.59066921497589</c:v>
                </c:pt>
                <c:pt idx="7913">
                  <c:v>-435.36379242621001</c:v>
                </c:pt>
                <c:pt idx="7914">
                  <c:v>-375.37784748033243</c:v>
                </c:pt>
                <c:pt idx="7915">
                  <c:v>-380.2967442201915</c:v>
                </c:pt>
                <c:pt idx="7916">
                  <c:v>-475.04667233037162</c:v>
                </c:pt>
                <c:pt idx="7917">
                  <c:v>-400.60883437347957</c:v>
                </c:pt>
                <c:pt idx="7918">
                  <c:v>-423.6774970211315</c:v>
                </c:pt>
                <c:pt idx="7919">
                  <c:v>-1642.9844673271468</c:v>
                </c:pt>
                <c:pt idx="7920">
                  <c:v>-423.31800884436859</c:v>
                </c:pt>
                <c:pt idx="7921">
                  <c:v>-399.88593628553417</c:v>
                </c:pt>
                <c:pt idx="7922">
                  <c:v>-466.7429589690654</c:v>
                </c:pt>
                <c:pt idx="7923">
                  <c:v>-378.85350401126061</c:v>
                </c:pt>
                <c:pt idx="7924">
                  <c:v>-373.57336598711385</c:v>
                </c:pt>
                <c:pt idx="7925">
                  <c:v>-437.18259977937862</c:v>
                </c:pt>
                <c:pt idx="7926">
                  <c:v>-369.06410434801779</c:v>
                </c:pt>
                <c:pt idx="7927">
                  <c:v>-369.37249394799829</c:v>
                </c:pt>
                <c:pt idx="7928">
                  <c:v>-443.38916183731845</c:v>
                </c:pt>
                <c:pt idx="7929">
                  <c:v>-375.38825610959134</c:v>
                </c:pt>
                <c:pt idx="7930">
                  <c:v>-381.88796643290391</c:v>
                </c:pt>
                <c:pt idx="7931">
                  <c:v>-457.82823215712392</c:v>
                </c:pt>
                <c:pt idx="7932">
                  <c:v>-409.61899162753269</c:v>
                </c:pt>
                <c:pt idx="7933">
                  <c:v>-452.44856583186322</c:v>
                </c:pt>
                <c:pt idx="7934">
                  <c:v>-513.91677217902134</c:v>
                </c:pt>
                <c:pt idx="7935">
                  <c:v>-404.54648152524499</c:v>
                </c:pt>
                <c:pt idx="7936">
                  <c:v>-388.65060476817609</c:v>
                </c:pt>
                <c:pt idx="7937">
                  <c:v>-453.24053016792561</c:v>
                </c:pt>
                <c:pt idx="7938">
                  <c:v>-372.57674759195766</c:v>
                </c:pt>
                <c:pt idx="7939">
                  <c:v>-368.61280619895359</c:v>
                </c:pt>
                <c:pt idx="7940">
                  <c:v>-462.56416725599388</c:v>
                </c:pt>
                <c:pt idx="7941">
                  <c:v>-366.1654706076269</c:v>
                </c:pt>
                <c:pt idx="7942">
                  <c:v>-367.4683651023787</c:v>
                </c:pt>
                <c:pt idx="7943">
                  <c:v>-443.61679440779301</c:v>
                </c:pt>
                <c:pt idx="7944">
                  <c:v>-375.98270959637262</c:v>
                </c:pt>
                <c:pt idx="7945">
                  <c:v>-384.48980830121997</c:v>
                </c:pt>
                <c:pt idx="7946">
                  <c:v>-475.89231179370705</c:v>
                </c:pt>
                <c:pt idx="7947">
                  <c:v>-425.56674707122568</c:v>
                </c:pt>
                <c:pt idx="7948">
                  <c:v>-473.34480600962104</c:v>
                </c:pt>
                <c:pt idx="7949">
                  <c:v>-477.48000289787961</c:v>
                </c:pt>
                <c:pt idx="7950">
                  <c:v>-390.91932660242617</c:v>
                </c:pt>
                <c:pt idx="7951">
                  <c:v>-379.20108269962384</c:v>
                </c:pt>
                <c:pt idx="7952">
                  <c:v>-442.62106807629658</c:v>
                </c:pt>
                <c:pt idx="7953">
                  <c:v>-366.8060726727677</c:v>
                </c:pt>
                <c:pt idx="7954">
                  <c:v>-363.99206097159146</c:v>
                </c:pt>
                <c:pt idx="7955">
                  <c:v>-429.10452930312397</c:v>
                </c:pt>
                <c:pt idx="7956">
                  <c:v>-363.52360637632955</c:v>
                </c:pt>
                <c:pt idx="7957">
                  <c:v>-365.8717452475907</c:v>
                </c:pt>
                <c:pt idx="7958">
                  <c:v>-447.65843271500836</c:v>
                </c:pt>
                <c:pt idx="7959">
                  <c:v>-377.32950405308117</c:v>
                </c:pt>
                <c:pt idx="7960">
                  <c:v>-388.58153310918158</c:v>
                </c:pt>
                <c:pt idx="7961">
                  <c:v>-481.5565345751026</c:v>
                </c:pt>
                <c:pt idx="7962">
                  <c:v>-470.06873498690265</c:v>
                </c:pt>
                <c:pt idx="7963">
                  <c:v>-421.82377589341314</c:v>
                </c:pt>
                <c:pt idx="7964">
                  <c:v>-491.60711926282886</c:v>
                </c:pt>
                <c:pt idx="7965">
                  <c:v>-379.80802150726873</c:v>
                </c:pt>
                <c:pt idx="7966">
                  <c:v>-370.83181301781462</c:v>
                </c:pt>
                <c:pt idx="7967">
                  <c:v>-427.38790045901118</c:v>
                </c:pt>
                <c:pt idx="7968">
                  <c:v>-361.37506301567385</c:v>
                </c:pt>
                <c:pt idx="7969">
                  <c:v>-359.6028550791238</c:v>
                </c:pt>
                <c:pt idx="7970">
                  <c:v>-427.41742273402588</c:v>
                </c:pt>
                <c:pt idx="7971">
                  <c:v>-361.10466746094374</c:v>
                </c:pt>
                <c:pt idx="7972">
                  <c:v>-364.59755843693534</c:v>
                </c:pt>
                <c:pt idx="7973">
                  <c:v>-457.16171585510585</c:v>
                </c:pt>
                <c:pt idx="7974">
                  <c:v>-379.72323433377574</c:v>
                </c:pt>
                <c:pt idx="7975">
                  <c:v>-395.14478208606641</c:v>
                </c:pt>
                <c:pt idx="7976">
                  <c:v>-500.24246075933422</c:v>
                </c:pt>
                <c:pt idx="7977">
                  <c:v>-442.09293779837185</c:v>
                </c:pt>
                <c:pt idx="7978">
                  <c:v>-398.78774099577981</c:v>
                </c:pt>
                <c:pt idx="7979">
                  <c:v>-447.55099687515371</c:v>
                </c:pt>
                <c:pt idx="7980">
                  <c:v>-370.09746437351919</c:v>
                </c:pt>
                <c:pt idx="7981">
                  <c:v>-363.11927794460053</c:v>
                </c:pt>
                <c:pt idx="7982">
                  <c:v>-438.16568886654926</c:v>
                </c:pt>
                <c:pt idx="7983">
                  <c:v>-356.13934408593246</c:v>
                </c:pt>
                <c:pt idx="7984">
                  <c:v>-355.34805319710506</c:v>
                </c:pt>
                <c:pt idx="7985">
                  <c:v>-426.29792659995087</c:v>
                </c:pt>
                <c:pt idx="7986">
                  <c:v>-358.88506624330955</c:v>
                </c:pt>
                <c:pt idx="7987">
                  <c:v>-363.67982584890854</c:v>
                </c:pt>
                <c:pt idx="7988">
                  <c:v>-437.01806070482417</c:v>
                </c:pt>
                <c:pt idx="7989">
                  <c:v>-383.73227874644039</c:v>
                </c:pt>
                <c:pt idx="7990">
                  <c:v>-406.67489381340209</c:v>
                </c:pt>
                <c:pt idx="7991">
                  <c:v>-1504.7972563179583</c:v>
                </c:pt>
                <c:pt idx="7992">
                  <c:v>-406.04580701567073</c:v>
                </c:pt>
                <c:pt idx="7993">
                  <c:v>-382.48316588500063</c:v>
                </c:pt>
                <c:pt idx="7994">
                  <c:v>-430.0477696066107</c:v>
                </c:pt>
                <c:pt idx="7995">
                  <c:v>-361.1718224887764</c:v>
                </c:pt>
                <c:pt idx="7996">
                  <c:v>-355.75631956102643</c:v>
                </c:pt>
                <c:pt idx="7997">
                  <c:v>-447.8427736672005</c:v>
                </c:pt>
                <c:pt idx="7998">
                  <c:v>-350.96061724976147</c:v>
                </c:pt>
                <c:pt idx="7999">
                  <c:v>-351.12501313393886</c:v>
                </c:pt>
                <c:pt idx="8000">
                  <c:v>-425.96921582553466</c:v>
                </c:pt>
                <c:pt idx="8001">
                  <c:v>-356.84382908750257</c:v>
                </c:pt>
                <c:pt idx="8002">
                  <c:v>-363.19530591722753</c:v>
                </c:pt>
                <c:pt idx="8003">
                  <c:v>-440.58228408300977</c:v>
                </c:pt>
                <c:pt idx="8004">
                  <c:v>-390.61820353174289</c:v>
                </c:pt>
                <c:pt idx="8005">
                  <c:v>-433.29377492515232</c:v>
                </c:pt>
                <c:pt idx="8006">
                  <c:v>-482.77388073369582</c:v>
                </c:pt>
                <c:pt idx="8007">
                  <c:v>-385.07164869611478</c:v>
                </c:pt>
                <c:pt idx="8008">
                  <c:v>-369.01679462290952</c:v>
                </c:pt>
                <c:pt idx="8009">
                  <c:v>-420.53564747684936</c:v>
                </c:pt>
                <c:pt idx="8010">
                  <c:v>-352.60782443764219</c:v>
                </c:pt>
                <c:pt idx="8011">
                  <c:v>-348.47951331145748</c:v>
                </c:pt>
                <c:pt idx="8012">
                  <c:v>-405.76235525837518</c:v>
                </c:pt>
                <c:pt idx="8013">
                  <c:v>-345.68583115103252</c:v>
                </c:pt>
                <c:pt idx="8014">
                  <c:v>-346.81261538837555</c:v>
                </c:pt>
                <c:pt idx="8015">
                  <c:v>-427.09466873899004</c:v>
                </c:pt>
                <c:pt idx="8016">
                  <c:v>-354.96842312878533</c:v>
                </c:pt>
                <c:pt idx="8017">
                  <c:v>-363.29305987263899</c:v>
                </c:pt>
                <c:pt idx="8018">
                  <c:v>-446.2203890730533</c:v>
                </c:pt>
                <c:pt idx="8019">
                  <c:v>-403.99586425213329</c:v>
                </c:pt>
                <c:pt idx="8020">
                  <c:v>-451.57984643557916</c:v>
                </c:pt>
                <c:pt idx="8021">
                  <c:v>-454.09116414540586</c:v>
                </c:pt>
                <c:pt idx="8022">
                  <c:v>-368.76583419541481</c:v>
                </c:pt>
                <c:pt idx="8023">
                  <c:v>-356.84482626938336</c:v>
                </c:pt>
                <c:pt idx="8024">
                  <c:v>-417.78201280127922</c:v>
                </c:pt>
                <c:pt idx="8025">
                  <c:v>-344.0432530080912</c:v>
                </c:pt>
                <c:pt idx="8026">
                  <c:v>-341.01711940088785</c:v>
                </c:pt>
                <c:pt idx="8027">
                  <c:v>-415.63531638362224</c:v>
                </c:pt>
                <c:pt idx="8028">
                  <c:v>-340.12148174988261</c:v>
                </c:pt>
                <c:pt idx="8029">
                  <c:v>-342.24975400361029</c:v>
                </c:pt>
                <c:pt idx="8030">
                  <c:v>-432.89714712848371</c:v>
                </c:pt>
                <c:pt idx="8031">
                  <c:v>-353.25814409693754</c:v>
                </c:pt>
                <c:pt idx="8032">
                  <c:v>-364.27938042419385</c:v>
                </c:pt>
                <c:pt idx="8033">
                  <c:v>-455.77643687624538</c:v>
                </c:pt>
                <c:pt idx="8034">
                  <c:v>-445.2944632952034</c:v>
                </c:pt>
                <c:pt idx="8035">
                  <c:v>-396.80686490375456</c:v>
                </c:pt>
                <c:pt idx="8036">
                  <c:v>-432.40453808252744</c:v>
                </c:pt>
                <c:pt idx="8037">
                  <c:v>-354.29547449775447</c:v>
                </c:pt>
                <c:pt idx="8038">
                  <c:v>-345.06139524273004</c:v>
                </c:pt>
                <c:pt idx="8039">
                  <c:v>-405.75947075858716</c:v>
                </c:pt>
                <c:pt idx="8040">
                  <c:v>-335.08331120867751</c:v>
                </c:pt>
                <c:pt idx="8041">
                  <c:v>-333.03920220252479</c:v>
                </c:pt>
                <c:pt idx="8042">
                  <c:v>-404.74318756679844</c:v>
                </c:pt>
                <c:pt idx="8043">
                  <c:v>-333.99035344372146</c:v>
                </c:pt>
                <c:pt idx="8044">
                  <c:v>-337.19601081394609</c:v>
                </c:pt>
                <c:pt idx="8045">
                  <c:v>-430.44268067689762</c:v>
                </c:pt>
                <c:pt idx="8046">
                  <c:v>-351.73775107698407</c:v>
                </c:pt>
                <c:pt idx="8047">
                  <c:v>-366.85761671000813</c:v>
                </c:pt>
                <c:pt idx="8048">
                  <c:v>-475.31643927013869</c:v>
                </c:pt>
                <c:pt idx="8049">
                  <c:v>-413.18542206735168</c:v>
                </c:pt>
                <c:pt idx="8050">
                  <c:v>-369.56006364128876</c:v>
                </c:pt>
                <c:pt idx="8051">
                  <c:v>-419.82171294820705</c:v>
                </c:pt>
                <c:pt idx="8052">
                  <c:v>-340.21062237185959</c:v>
                </c:pt>
                <c:pt idx="8053">
                  <c:v>-332.89188181302046</c:v>
                </c:pt>
                <c:pt idx="8054">
                  <c:v>-392.77548854744373</c:v>
                </c:pt>
                <c:pt idx="8055">
                  <c:v>-325.20869312788511</c:v>
                </c:pt>
                <c:pt idx="8056">
                  <c:v>-324.0542588460562</c:v>
                </c:pt>
                <c:pt idx="8057">
                  <c:v>-393.98681680664436</c:v>
                </c:pt>
                <c:pt idx="8058">
                  <c:v>-326.84391958410436</c:v>
                </c:pt>
                <c:pt idx="8059">
                  <c:v>-331.2480540107548</c:v>
                </c:pt>
                <c:pt idx="8060">
                  <c:v>-416.2533014301294</c:v>
                </c:pt>
                <c:pt idx="8061">
                  <c:v>-350.50005548331148</c:v>
                </c:pt>
                <c:pt idx="8062">
                  <c:v>-373.02397126958482</c:v>
                </c:pt>
                <c:pt idx="8063">
                  <c:v>-1534.3899136059847</c:v>
                </c:pt>
                <c:pt idx="8064">
                  <c:v>-371.5349569067161</c:v>
                </c:pt>
                <c:pt idx="8065">
                  <c:v>-347.5220914779083</c:v>
                </c:pt>
                <c:pt idx="8066">
                  <c:v>-404.948612592009</c:v>
                </c:pt>
                <c:pt idx="8067">
                  <c:v>-325.28385361532833</c:v>
                </c:pt>
                <c:pt idx="8068">
                  <c:v>-319.38253200607062</c:v>
                </c:pt>
                <c:pt idx="8069">
                  <c:v>-381.73245006159061</c:v>
                </c:pt>
                <c:pt idx="8070">
                  <c:v>-313.58174190749304</c:v>
                </c:pt>
                <c:pt idx="8071">
                  <c:v>-313.22459718943492</c:v>
                </c:pt>
                <c:pt idx="8072">
                  <c:v>-381.9676039399065</c:v>
                </c:pt>
                <c:pt idx="8073">
                  <c:v>-317.84953106978315</c:v>
                </c:pt>
                <c:pt idx="8074">
                  <c:v>-323.63322242058109</c:v>
                </c:pt>
                <c:pt idx="8075">
                  <c:v>-406.35685414408567</c:v>
                </c:pt>
                <c:pt idx="8076">
                  <c:v>-349.86536422009419</c:v>
                </c:pt>
                <c:pt idx="8077">
                  <c:v>-391.91514043336929</c:v>
                </c:pt>
                <c:pt idx="8078">
                  <c:v>-435.92390250791487</c:v>
                </c:pt>
                <c:pt idx="8079">
                  <c:v>-342.38976901890936</c:v>
                </c:pt>
                <c:pt idx="8080">
                  <c:v>-325.64716345014659</c:v>
                </c:pt>
                <c:pt idx="8081">
                  <c:v>-389.14575755709438</c:v>
                </c:pt>
                <c:pt idx="8082">
                  <c:v>-307.80079386151647</c:v>
                </c:pt>
                <c:pt idx="8083">
                  <c:v>-302.91199086808172</c:v>
                </c:pt>
                <c:pt idx="8084">
                  <c:v>-367.74263502688518</c:v>
                </c:pt>
                <c:pt idx="8085">
                  <c:v>-298.52016917933895</c:v>
                </c:pt>
                <c:pt idx="8086">
                  <c:v>-298.80479238642499</c:v>
                </c:pt>
                <c:pt idx="8087">
                  <c:v>-365.14559239263758</c:v>
                </c:pt>
                <c:pt idx="8088">
                  <c:v>-305.17078714621408</c:v>
                </c:pt>
                <c:pt idx="8089">
                  <c:v>-312.54929947264407</c:v>
                </c:pt>
                <c:pt idx="8090">
                  <c:v>-386.93788163840281</c:v>
                </c:pt>
                <c:pt idx="8091">
                  <c:v>-351.23032314356186</c:v>
                </c:pt>
                <c:pt idx="8092">
                  <c:v>-397.74576910457455</c:v>
                </c:pt>
                <c:pt idx="8093">
                  <c:v>-394.09751415251952</c:v>
                </c:pt>
                <c:pt idx="8094">
                  <c:v>-312.62659777682347</c:v>
                </c:pt>
                <c:pt idx="8095">
                  <c:v>-299.47388910099886</c:v>
                </c:pt>
                <c:pt idx="8096">
                  <c:v>-369.75427210265627</c:v>
                </c:pt>
                <c:pt idx="8097">
                  <c:v>-284.01226438297959</c:v>
                </c:pt>
                <c:pt idx="8098">
                  <c:v>-279.55221739089791</c:v>
                </c:pt>
                <c:pt idx="8099">
                  <c:v>-346.76419532030013</c:v>
                </c:pt>
                <c:pt idx="8100">
                  <c:v>-275.53404524723982</c:v>
                </c:pt>
                <c:pt idx="8101">
                  <c:v>-275.96253088276183</c:v>
                </c:pt>
                <c:pt idx="8102">
                  <c:v>-343.93300159044406</c:v>
                </c:pt>
                <c:pt idx="8103">
                  <c:v>-283.22891873375011</c:v>
                </c:pt>
                <c:pt idx="8104">
                  <c:v>-292.18691253360248</c:v>
                </c:pt>
                <c:pt idx="8105">
                  <c:v>-377.64616434009133</c:v>
                </c:pt>
                <c:pt idx="8106">
                  <c:v>-368.59166496574795</c:v>
                </c:pt>
                <c:pt idx="8107">
                  <c:v>-317.51687997015154</c:v>
                </c:pt>
                <c:pt idx="8108">
                  <c:v>-361.24846026030525</c:v>
                </c:pt>
                <c:pt idx="8109">
                  <c:v>-269.09541692652738</c:v>
                </c:pt>
                <c:pt idx="8110">
                  <c:v>-256.46326483832098</c:v>
                </c:pt>
                <c:pt idx="8111">
                  <c:v>-305.37529327119313</c:v>
                </c:pt>
                <c:pt idx="8112">
                  <c:v>-238.44022663933282</c:v>
                </c:pt>
                <c:pt idx="8113">
                  <c:v>-231.55964040149499</c:v>
                </c:pt>
                <c:pt idx="8114">
                  <c:v>-282.96157533114899</c:v>
                </c:pt>
                <c:pt idx="8115">
                  <c:v>-220.32702794373262</c:v>
                </c:pt>
                <c:pt idx="8116">
                  <c:v>-215.54277984066363</c:v>
                </c:pt>
                <c:pt idx="8117">
                  <c:v>-267.14338056839415</c:v>
                </c:pt>
                <c:pt idx="8118">
                  <c:v>-206.42873863173037</c:v>
                </c:pt>
                <c:pt idx="8119">
                  <c:v>-201.0391942523722</c:v>
                </c:pt>
                <c:pt idx="8120">
                  <c:v>-255.74789448159316</c:v>
                </c:pt>
                <c:pt idx="8121">
                  <c:v>-188.33116494653808</c:v>
                </c:pt>
                <c:pt idx="8122">
                  <c:v>-199.71091813378729</c:v>
                </c:pt>
                <c:pt idx="8123">
                  <c:v>-276.60270897071831</c:v>
                </c:pt>
                <c:pt idx="8124">
                  <c:v>-210.1230336700792</c:v>
                </c:pt>
                <c:pt idx="8125">
                  <c:v>-214.62453578561482</c:v>
                </c:pt>
                <c:pt idx="8126">
                  <c:v>-302.52991386765808</c:v>
                </c:pt>
                <c:pt idx="8127">
                  <c:v>-224.49678340158192</c:v>
                </c:pt>
                <c:pt idx="8128">
                  <c:v>-230.30214218567397</c:v>
                </c:pt>
                <c:pt idx="8129">
                  <c:v>-314.14541234719405</c:v>
                </c:pt>
                <c:pt idx="8130">
                  <c:v>-244.82095275808751</c:v>
                </c:pt>
                <c:pt idx="8131">
                  <c:v>-254.30484529656121</c:v>
                </c:pt>
                <c:pt idx="8132">
                  <c:v>-328.41764316740802</c:v>
                </c:pt>
                <c:pt idx="8133">
                  <c:v>-282.60285360846939</c:v>
                </c:pt>
                <c:pt idx="8134">
                  <c:v>-309.21744033451591</c:v>
                </c:pt>
                <c:pt idx="8135">
                  <c:v>-1444.6996519855791</c:v>
                </c:pt>
                <c:pt idx="8136">
                  <c:v>-315.25658429152264</c:v>
                </c:pt>
                <c:pt idx="8137">
                  <c:v>-294.73533785657173</c:v>
                </c:pt>
                <c:pt idx="8138">
                  <c:v>-353.3606200516856</c:v>
                </c:pt>
                <c:pt idx="8139">
                  <c:v>-279.0639523977581</c:v>
                </c:pt>
                <c:pt idx="8140">
                  <c:v>-276.26407145456091</c:v>
                </c:pt>
                <c:pt idx="8141">
                  <c:v>-351.51235786813601</c:v>
                </c:pt>
                <c:pt idx="8142">
                  <c:v>-276.38646859698304</c:v>
                </c:pt>
                <c:pt idx="8143">
                  <c:v>-278.86478069511224</c:v>
                </c:pt>
                <c:pt idx="8144">
                  <c:v>-369.02598952248343</c:v>
                </c:pt>
                <c:pt idx="8145">
                  <c:v>-288.96983293334978</c:v>
                </c:pt>
                <c:pt idx="8146">
                  <c:v>-297.40516708450832</c:v>
                </c:pt>
                <c:pt idx="8147">
                  <c:v>-370.74395990710264</c:v>
                </c:pt>
                <c:pt idx="8148">
                  <c:v>-328.81021190863322</c:v>
                </c:pt>
                <c:pt idx="8149">
                  <c:v>-373.39146751352268</c:v>
                </c:pt>
                <c:pt idx="8150">
                  <c:v>-427.49986305911926</c:v>
                </c:pt>
                <c:pt idx="8151">
                  <c:v>-328.83469531230196</c:v>
                </c:pt>
                <c:pt idx="8152">
                  <c:v>-314.54193517726304</c:v>
                </c:pt>
                <c:pt idx="8153">
                  <c:v>-369.79490301994025</c:v>
                </c:pt>
                <c:pt idx="8154">
                  <c:v>-301.54959358850653</c:v>
                </c:pt>
                <c:pt idx="8155">
                  <c:v>-299.06708830649603</c:v>
                </c:pt>
                <c:pt idx="8156">
                  <c:v>-370.60190523671577</c:v>
                </c:pt>
                <c:pt idx="8157">
                  <c:v>-299.48181901030375</c:v>
                </c:pt>
                <c:pt idx="8158">
                  <c:v>-302.16600797951543</c:v>
                </c:pt>
                <c:pt idx="8159">
                  <c:v>-394.86480909481259</c:v>
                </c:pt>
                <c:pt idx="8160">
                  <c:v>-313.35878810978284</c:v>
                </c:pt>
                <c:pt idx="8161">
                  <c:v>-323.16402013376666</c:v>
                </c:pt>
                <c:pt idx="8162">
                  <c:v>-413.72546197831002</c:v>
                </c:pt>
                <c:pt idx="8163">
                  <c:v>-366.76150227379185</c:v>
                </c:pt>
                <c:pt idx="8164">
                  <c:v>-415.76705582288537</c:v>
                </c:pt>
                <c:pt idx="8165">
                  <c:v>-423.36300150156467</c:v>
                </c:pt>
                <c:pt idx="8166">
                  <c:v>-335.72905051169607</c:v>
                </c:pt>
                <c:pt idx="8167">
                  <c:v>-325.17658584361425</c:v>
                </c:pt>
                <c:pt idx="8168">
                  <c:v>-383.44615690327578</c:v>
                </c:pt>
                <c:pt idx="8169">
                  <c:v>-315.05424915875972</c:v>
                </c:pt>
                <c:pt idx="8170">
                  <c:v>-313.35257923680263</c:v>
                </c:pt>
                <c:pt idx="8171">
                  <c:v>-382.86931634042548</c:v>
                </c:pt>
                <c:pt idx="8172">
                  <c:v>-315.05825152531889</c:v>
                </c:pt>
                <c:pt idx="8173">
                  <c:v>-318.46981586929024</c:v>
                </c:pt>
                <c:pt idx="8174">
                  <c:v>-401.79184162198686</c:v>
                </c:pt>
                <c:pt idx="8175">
                  <c:v>-332.01576216684475</c:v>
                </c:pt>
                <c:pt idx="8176">
                  <c:v>-344.29044401010566</c:v>
                </c:pt>
                <c:pt idx="8177">
                  <c:v>-447.085734601458</c:v>
                </c:pt>
                <c:pt idx="8178">
                  <c:v>-427.78938281139915</c:v>
                </c:pt>
                <c:pt idx="8179">
                  <c:v>-380.53122850196127</c:v>
                </c:pt>
                <c:pt idx="8180">
                  <c:v>-415.32280928091126</c:v>
                </c:pt>
                <c:pt idx="8181">
                  <c:v>-340.45870948346294</c:v>
                </c:pt>
                <c:pt idx="8182">
                  <c:v>-332.44004917489298</c:v>
                </c:pt>
                <c:pt idx="8183">
                  <c:v>-393.63245804718758</c:v>
                </c:pt>
                <c:pt idx="8184">
                  <c:v>-324.86591940274866</c:v>
                </c:pt>
                <c:pt idx="8185">
                  <c:v>-324.02332498243453</c:v>
                </c:pt>
                <c:pt idx="8186">
                  <c:v>-387.90009891698872</c:v>
                </c:pt>
                <c:pt idx="8187">
                  <c:v>-327.35520255580298</c:v>
                </c:pt>
                <c:pt idx="8188">
                  <c:v>-331.75299532969734</c:v>
                </c:pt>
                <c:pt idx="8189">
                  <c:v>-399.30912839480061</c:v>
                </c:pt>
                <c:pt idx="8190">
                  <c:v>-348.66341752638874</c:v>
                </c:pt>
                <c:pt idx="8191">
                  <c:v>-364.96565007008604</c:v>
                </c:pt>
                <c:pt idx="8192">
                  <c:v>-458.05697538320749</c:v>
                </c:pt>
                <c:pt idx="8193">
                  <c:v>-413.65861368611201</c:v>
                </c:pt>
                <c:pt idx="8194">
                  <c:v>-371.21478358664893</c:v>
                </c:pt>
                <c:pt idx="8195">
                  <c:v>-428.13348273953784</c:v>
                </c:pt>
                <c:pt idx="8196">
                  <c:v>-344.23301697209979</c:v>
                </c:pt>
                <c:pt idx="8197">
                  <c:v>-338.09916584945643</c:v>
                </c:pt>
                <c:pt idx="8198">
                  <c:v>-402.27650430468606</c:v>
                </c:pt>
                <c:pt idx="8199">
                  <c:v>-332.79461793081953</c:v>
                </c:pt>
                <c:pt idx="8200">
                  <c:v>-332.8350608067006</c:v>
                </c:pt>
                <c:pt idx="8201">
                  <c:v>-398.75972386565445</c:v>
                </c:pt>
                <c:pt idx="8202">
                  <c:v>-338.01829787401124</c:v>
                </c:pt>
                <c:pt idx="8203">
                  <c:v>-343.63172929516315</c:v>
                </c:pt>
                <c:pt idx="8204">
                  <c:v>-422.43910480209922</c:v>
                </c:pt>
                <c:pt idx="8205">
                  <c:v>-365.30606014188089</c:v>
                </c:pt>
                <c:pt idx="8206">
                  <c:v>-389.05603283802321</c:v>
                </c:pt>
                <c:pt idx="8207">
                  <c:v>-1520.988247437188</c:v>
                </c:pt>
                <c:pt idx="8208">
                  <c:v>-390.02784507802943</c:v>
                </c:pt>
                <c:pt idx="8209">
                  <c:v>-367.26051534032018</c:v>
                </c:pt>
                <c:pt idx="8210">
                  <c:v>-434.17951456756617</c:v>
                </c:pt>
                <c:pt idx="8211">
                  <c:v>-347.5369480188665</c:v>
                </c:pt>
                <c:pt idx="8212">
                  <c:v>-342.90623388322439</c:v>
                </c:pt>
                <c:pt idx="8213">
                  <c:v>-397.19807920811627</c:v>
                </c:pt>
                <c:pt idx="8214">
                  <c:v>-339.6810750458298</c:v>
                </c:pt>
                <c:pt idx="8215">
                  <c:v>-340.62824577791935</c:v>
                </c:pt>
                <c:pt idx="8216">
                  <c:v>-398.91806787624921</c:v>
                </c:pt>
                <c:pt idx="8217">
                  <c:v>-347.9031812127584</c:v>
                </c:pt>
                <c:pt idx="8218">
                  <c:v>-355.03207983713185</c:v>
                </c:pt>
                <c:pt idx="8219">
                  <c:v>-428.60142620888524</c:v>
                </c:pt>
                <c:pt idx="8220">
                  <c:v>-384.00172232387672</c:v>
                </c:pt>
                <c:pt idx="8221">
                  <c:v>-427.4506833250158</c:v>
                </c:pt>
                <c:pt idx="8222">
                  <c:v>-474.35143437378053</c:v>
                </c:pt>
                <c:pt idx="8223">
                  <c:v>-380.76852868317474</c:v>
                </c:pt>
                <c:pt idx="8224">
                  <c:v>-365.48431571494149</c:v>
                </c:pt>
                <c:pt idx="8225">
                  <c:v>-415.13057873928744</c:v>
                </c:pt>
                <c:pt idx="8226">
                  <c:v>-350.61108121732059</c:v>
                </c:pt>
                <c:pt idx="8227">
                  <c:v>-347.2495628424557</c:v>
                </c:pt>
                <c:pt idx="8228">
                  <c:v>-418.55246324580696</c:v>
                </c:pt>
                <c:pt idx="8229">
                  <c:v>-345.99223531121629</c:v>
                </c:pt>
                <c:pt idx="8230">
                  <c:v>-347.88556500570371</c:v>
                </c:pt>
                <c:pt idx="8231">
                  <c:v>-414.83557932570727</c:v>
                </c:pt>
                <c:pt idx="8232">
                  <c:v>-357.58082749609457</c:v>
                </c:pt>
                <c:pt idx="8233">
                  <c:v>-366.67064649813551</c:v>
                </c:pt>
                <c:pt idx="8234">
                  <c:v>-447.42947190210538</c:v>
                </c:pt>
                <c:pt idx="8235">
                  <c:v>-408.91378221414237</c:v>
                </c:pt>
                <c:pt idx="8236">
                  <c:v>-457.26990273281456</c:v>
                </c:pt>
                <c:pt idx="8237">
                  <c:v>-466.98621216365979</c:v>
                </c:pt>
                <c:pt idx="8238">
                  <c:v>-375.99961749877048</c:v>
                </c:pt>
                <c:pt idx="8239">
                  <c:v>-364.8542622641163</c:v>
                </c:pt>
                <c:pt idx="8240">
                  <c:v>-441.39006101337907</c:v>
                </c:pt>
                <c:pt idx="8241">
                  <c:v>-353.60474162947725</c:v>
                </c:pt>
                <c:pt idx="8242">
                  <c:v>-351.35908007254216</c:v>
                </c:pt>
                <c:pt idx="8243">
                  <c:v>-427.87839602892768</c:v>
                </c:pt>
                <c:pt idx="8244">
                  <c:v>-352.02647229986957</c:v>
                </c:pt>
                <c:pt idx="8245">
                  <c:v>-354.94138669314952</c:v>
                </c:pt>
                <c:pt idx="8246">
                  <c:v>-422.06256510952977</c:v>
                </c:pt>
                <c:pt idx="8247">
                  <c:v>-367.52654353942205</c:v>
                </c:pt>
                <c:pt idx="8248">
                  <c:v>-379.34200373713077</c:v>
                </c:pt>
                <c:pt idx="8249">
                  <c:v>-464.63736258468168</c:v>
                </c:pt>
                <c:pt idx="8250">
                  <c:v>-461.95284158879309</c:v>
                </c:pt>
                <c:pt idx="8251">
                  <c:v>-414.26382360791149</c:v>
                </c:pt>
                <c:pt idx="8252">
                  <c:v>-449.45500618630484</c:v>
                </c:pt>
                <c:pt idx="8253">
                  <c:v>-373.36788494188045</c:v>
                </c:pt>
                <c:pt idx="8254">
                  <c:v>-364.94774967463712</c:v>
                </c:pt>
                <c:pt idx="8255">
                  <c:v>-435.82202300851947</c:v>
                </c:pt>
                <c:pt idx="8256">
                  <c:v>-356.60573094285667</c:v>
                </c:pt>
                <c:pt idx="8257">
                  <c:v>-355.38791230806913</c:v>
                </c:pt>
                <c:pt idx="8258">
                  <c:v>-441.48334884096124</c:v>
                </c:pt>
                <c:pt idx="8259">
                  <c:v>-358.00162151655661</c:v>
                </c:pt>
                <c:pt idx="8260">
                  <c:v>-362.04774962832772</c:v>
                </c:pt>
                <c:pt idx="8261">
                  <c:v>-440.15616866443975</c:v>
                </c:pt>
                <c:pt idx="8262">
                  <c:v>-378.28236649366994</c:v>
                </c:pt>
                <c:pt idx="8263">
                  <c:v>-394.25888092306718</c:v>
                </c:pt>
                <c:pt idx="8264">
                  <c:v>-494.60390918214978</c:v>
                </c:pt>
                <c:pt idx="8265">
                  <c:v>-442.31406866235744</c:v>
                </c:pt>
                <c:pt idx="8266">
                  <c:v>-399.56373449618934</c:v>
                </c:pt>
                <c:pt idx="8267">
                  <c:v>-445.57478385615514</c:v>
                </c:pt>
                <c:pt idx="8268">
                  <c:v>-371.9831590923518</c:v>
                </c:pt>
                <c:pt idx="8269">
                  <c:v>-365.55553981025957</c:v>
                </c:pt>
                <c:pt idx="8270">
                  <c:v>-433.88654832908821</c:v>
                </c:pt>
                <c:pt idx="8271">
                  <c:v>-359.6878438749369</c:v>
                </c:pt>
                <c:pt idx="8272">
                  <c:v>-359.45041778737954</c:v>
                </c:pt>
                <c:pt idx="8273">
                  <c:v>-449.65104162883006</c:v>
                </c:pt>
                <c:pt idx="8274">
                  <c:v>-364.10090061995209</c:v>
                </c:pt>
                <c:pt idx="8275">
                  <c:v>-369.4509954149579</c:v>
                </c:pt>
                <c:pt idx="8276">
                  <c:v>-453.01149190322894</c:v>
                </c:pt>
                <c:pt idx="8277">
                  <c:v>-390.62039382890845</c:v>
                </c:pt>
                <c:pt idx="8278">
                  <c:v>-414.12035120005999</c:v>
                </c:pt>
                <c:pt idx="8279">
                  <c:v>-1535.2935767018885</c:v>
                </c:pt>
                <c:pt idx="8280">
                  <c:v>-414.61276830955859</c:v>
                </c:pt>
                <c:pt idx="8281">
                  <c:v>-391.61002388361931</c:v>
                </c:pt>
                <c:pt idx="8282">
                  <c:v>-444.51196388003984</c:v>
                </c:pt>
                <c:pt idx="8283">
                  <c:v>-371.42585091067508</c:v>
                </c:pt>
                <c:pt idx="8284">
                  <c:v>-366.57336043495116</c:v>
                </c:pt>
                <c:pt idx="8285">
                  <c:v>-425.84330266764175</c:v>
                </c:pt>
                <c:pt idx="8286">
                  <c:v>-362.91163437792852</c:v>
                </c:pt>
                <c:pt idx="8287">
                  <c:v>-363.6427361457533</c:v>
                </c:pt>
                <c:pt idx="8288">
                  <c:v>-426.07189032600849</c:v>
                </c:pt>
                <c:pt idx="8289">
                  <c:v>-370.5035093336358</c:v>
                </c:pt>
                <c:pt idx="8290">
                  <c:v>-377.42598510570787</c:v>
                </c:pt>
                <c:pt idx="8291">
                  <c:v>-446.45166573409779</c:v>
                </c:pt>
                <c:pt idx="8292">
                  <c:v>-406.00004278999745</c:v>
                </c:pt>
                <c:pt idx="8293">
                  <c:v>-449.2515285285304</c:v>
                </c:pt>
                <c:pt idx="8294">
                  <c:v>-506.1794422964104</c:v>
                </c:pt>
                <c:pt idx="8295">
                  <c:v>-402.1910384468834</c:v>
                </c:pt>
                <c:pt idx="8296">
                  <c:v>-386.71766638947611</c:v>
                </c:pt>
                <c:pt idx="8297">
                  <c:v>-443.44346515977657</c:v>
                </c:pt>
                <c:pt idx="8298">
                  <c:v>-371.48214412277332</c:v>
                </c:pt>
                <c:pt idx="8299">
                  <c:v>-367.94156684365879</c:v>
                </c:pt>
                <c:pt idx="8300">
                  <c:v>-429.31334636388073</c:v>
                </c:pt>
                <c:pt idx="8301">
                  <c:v>-366.33219422845508</c:v>
                </c:pt>
                <c:pt idx="8302">
                  <c:v>-368.05840001282314</c:v>
                </c:pt>
                <c:pt idx="8303">
                  <c:v>-445.01309731001436</c:v>
                </c:pt>
                <c:pt idx="8304">
                  <c:v>-377.41086679573789</c:v>
                </c:pt>
                <c:pt idx="8305">
                  <c:v>-386.34031040569039</c:v>
                </c:pt>
                <c:pt idx="8306">
                  <c:v>-504.95617902549492</c:v>
                </c:pt>
                <c:pt idx="8307">
                  <c:v>-428.25841798739691</c:v>
                </c:pt>
                <c:pt idx="8308">
                  <c:v>-476.45812241624662</c:v>
                </c:pt>
                <c:pt idx="8309">
                  <c:v>-488.69580625916848</c:v>
                </c:pt>
                <c:pt idx="8310">
                  <c:v>-394.8750358759454</c:v>
                </c:pt>
                <c:pt idx="8311">
                  <c:v>-383.57918329863372</c:v>
                </c:pt>
                <c:pt idx="8312">
                  <c:v>-444.21558930753486</c:v>
                </c:pt>
                <c:pt idx="8313">
                  <c:v>-372.02832796780456</c:v>
                </c:pt>
                <c:pt idx="8314">
                  <c:v>-369.63772403028804</c:v>
                </c:pt>
                <c:pt idx="8315">
                  <c:v>-424.15786638430905</c:v>
                </c:pt>
                <c:pt idx="8316">
                  <c:v>-370.01455092318167</c:v>
                </c:pt>
                <c:pt idx="8317">
                  <c:v>-372.78974343003404</c:v>
                </c:pt>
                <c:pt idx="8318">
                  <c:v>-439.26928693451367</c:v>
                </c:pt>
                <c:pt idx="8319">
                  <c:v>-385.09446275085111</c:v>
                </c:pt>
                <c:pt idx="8320">
                  <c:v>-396.77511363443779</c:v>
                </c:pt>
                <c:pt idx="8321">
                  <c:v>-476.78743634199918</c:v>
                </c:pt>
                <c:pt idx="8322">
                  <c:v>-479.11269360838025</c:v>
                </c:pt>
                <c:pt idx="8323">
                  <c:v>-431.29820785844925</c:v>
                </c:pt>
                <c:pt idx="8324">
                  <c:v>-462.14791175479365</c:v>
                </c:pt>
                <c:pt idx="8325">
                  <c:v>-390.13800102113061</c:v>
                </c:pt>
                <c:pt idx="8326">
                  <c:v>-381.59205132033048</c:v>
                </c:pt>
                <c:pt idx="8327">
                  <c:v>-446.04966205385182</c:v>
                </c:pt>
                <c:pt idx="8328">
                  <c:v>-372.99660603466265</c:v>
                </c:pt>
                <c:pt idx="8329">
                  <c:v>-371.65709616294345</c:v>
                </c:pt>
                <c:pt idx="8330">
                  <c:v>-437.53119478494352</c:v>
                </c:pt>
                <c:pt idx="8331">
                  <c:v>-374.02539621786968</c:v>
                </c:pt>
                <c:pt idx="8332">
                  <c:v>-377.95373030253523</c:v>
                </c:pt>
                <c:pt idx="8333">
                  <c:v>-446.90178576002427</c:v>
                </c:pt>
                <c:pt idx="8334">
                  <c:v>-393.95052056684528</c:v>
                </c:pt>
                <c:pt idx="8335">
                  <c:v>-409.81292995866761</c:v>
                </c:pt>
                <c:pt idx="8336">
                  <c:v>-503.94299049216164</c:v>
                </c:pt>
                <c:pt idx="8337">
                  <c:v>-457.63747081147329</c:v>
                </c:pt>
                <c:pt idx="8338">
                  <c:v>-414.77652518229689</c:v>
                </c:pt>
                <c:pt idx="8339">
                  <c:v>-489.54991593502268</c:v>
                </c:pt>
                <c:pt idx="8340">
                  <c:v>-386.9721070236435</c:v>
                </c:pt>
                <c:pt idx="8341">
                  <c:v>-380.43718937228556</c:v>
                </c:pt>
                <c:pt idx="8342">
                  <c:v>-449.10098376551855</c:v>
                </c:pt>
                <c:pt idx="8343">
                  <c:v>-374.352104546617</c:v>
                </c:pt>
                <c:pt idx="8344">
                  <c:v>-374.0105239044828</c:v>
                </c:pt>
                <c:pt idx="8345">
                  <c:v>-438.58738473871534</c:v>
                </c:pt>
                <c:pt idx="8346">
                  <c:v>-378.45210209104914</c:v>
                </c:pt>
                <c:pt idx="8347">
                  <c:v>-383.69631590716244</c:v>
                </c:pt>
                <c:pt idx="8348">
                  <c:v>-458.2095814905872</c:v>
                </c:pt>
                <c:pt idx="8349">
                  <c:v>-404.66498843729039</c:v>
                </c:pt>
                <c:pt idx="8350">
                  <c:v>-428.06190319690103</c:v>
                </c:pt>
                <c:pt idx="8351">
                  <c:v>-1567.0389898774149</c:v>
                </c:pt>
                <c:pt idx="8352">
                  <c:v>-428.3591322093572</c:v>
                </c:pt>
                <c:pt idx="8353">
                  <c:v>-405.25604613034119</c:v>
                </c:pt>
                <c:pt idx="8354">
                  <c:v>-451.19627980591895</c:v>
                </c:pt>
                <c:pt idx="8355">
                  <c:v>-384.88195499859756</c:v>
                </c:pt>
                <c:pt idx="8356">
                  <c:v>-379.93169399076243</c:v>
                </c:pt>
                <c:pt idx="8357">
                  <c:v>-453.98179314656255</c:v>
                </c:pt>
                <c:pt idx="8358">
                  <c:v>-376.08271305165596</c:v>
                </c:pt>
                <c:pt idx="8359">
                  <c:v>-376.72320725377716</c:v>
                </c:pt>
                <c:pt idx="8360">
                  <c:v>-448.17038277183514</c:v>
                </c:pt>
                <c:pt idx="8361">
                  <c:v>-383.39915353637303</c:v>
                </c:pt>
                <c:pt idx="8362">
                  <c:v>-390.23335756350775</c:v>
                </c:pt>
                <c:pt idx="8363">
                  <c:v>-465.87840658718216</c:v>
                </c:pt>
                <c:pt idx="8364">
                  <c:v>-418.62950789923684</c:v>
                </c:pt>
                <c:pt idx="8365">
                  <c:v>-461.79023799493257</c:v>
                </c:pt>
                <c:pt idx="8366">
                  <c:v>-510.19987200848209</c:v>
                </c:pt>
                <c:pt idx="8367">
                  <c:v>-414.55855268322705</c:v>
                </c:pt>
                <c:pt idx="8368">
                  <c:v>-398.99655269266236</c:v>
                </c:pt>
                <c:pt idx="8369">
                  <c:v>-465.88808249695086</c:v>
                </c:pt>
                <c:pt idx="8370">
                  <c:v>-383.59399468618312</c:v>
                </c:pt>
                <c:pt idx="8371">
                  <c:v>-379.96682234244008</c:v>
                </c:pt>
                <c:pt idx="8372">
                  <c:v>-463.47335117853379</c:v>
                </c:pt>
                <c:pt idx="8373">
                  <c:v>-378.19438934552869</c:v>
                </c:pt>
                <c:pt idx="8374">
                  <c:v>-379.83594357753526</c:v>
                </c:pt>
                <c:pt idx="8375">
                  <c:v>-454.93058564656258</c:v>
                </c:pt>
                <c:pt idx="8376">
                  <c:v>-389.02915058074427</c:v>
                </c:pt>
                <c:pt idx="8377">
                  <c:v>-397.87815819123955</c:v>
                </c:pt>
                <c:pt idx="8378">
                  <c:v>-475.70477044404635</c:v>
                </c:pt>
                <c:pt idx="8379">
                  <c:v>-439.63593010507162</c:v>
                </c:pt>
                <c:pt idx="8380">
                  <c:v>-487.75933324852366</c:v>
                </c:pt>
                <c:pt idx="8381">
                  <c:v>-492.95752435540464</c:v>
                </c:pt>
                <c:pt idx="8382">
                  <c:v>-406.01939180123856</c:v>
                </c:pt>
                <c:pt idx="8383">
                  <c:v>-394.6465850726795</c:v>
                </c:pt>
                <c:pt idx="8384">
                  <c:v>-459.78487406185729</c:v>
                </c:pt>
                <c:pt idx="8385">
                  <c:v>-382.94692160067348</c:v>
                </c:pt>
                <c:pt idx="8386">
                  <c:v>-380.47863857538113</c:v>
                </c:pt>
                <c:pt idx="8387">
                  <c:v>-438.98389270762698</c:v>
                </c:pt>
                <c:pt idx="8388">
                  <c:v>-380.70985246528977</c:v>
                </c:pt>
                <c:pt idx="8389">
                  <c:v>-383.40893018061792</c:v>
                </c:pt>
                <c:pt idx="8390">
                  <c:v>-445.85861400592319</c:v>
                </c:pt>
                <c:pt idx="8391">
                  <c:v>-395.57109910472593</c:v>
                </c:pt>
                <c:pt idx="8392">
                  <c:v>-407.1771347353544</c:v>
                </c:pt>
                <c:pt idx="8393">
                  <c:v>-495.76892318932443</c:v>
                </c:pt>
                <c:pt idx="8394">
                  <c:v>-489.37510246491178</c:v>
                </c:pt>
                <c:pt idx="8395">
                  <c:v>-441.48744016826305</c:v>
                </c:pt>
                <c:pt idx="8396">
                  <c:v>-478.7340467372992</c:v>
                </c:pt>
                <c:pt idx="8397">
                  <c:v>-400.18808404792679</c:v>
                </c:pt>
                <c:pt idx="8398">
                  <c:v>-391.5750514910535</c:v>
                </c:pt>
                <c:pt idx="8399">
                  <c:v>-448.05731279929972</c:v>
                </c:pt>
                <c:pt idx="8400">
                  <c:v>-382.84080647824794</c:v>
                </c:pt>
                <c:pt idx="8401">
                  <c:v>-381.43553934774491</c:v>
                </c:pt>
                <c:pt idx="8402">
                  <c:v>-459.92628568522719</c:v>
                </c:pt>
                <c:pt idx="8403">
                  <c:v>-383.66999458083683</c:v>
                </c:pt>
                <c:pt idx="8404">
                  <c:v>-387.52913261716463</c:v>
                </c:pt>
                <c:pt idx="8405">
                  <c:v>-475.15828433184993</c:v>
                </c:pt>
                <c:pt idx="8406">
                  <c:v>-403.39693188569731</c:v>
                </c:pt>
                <c:pt idx="8407">
                  <c:v>-419.19136868944355</c:v>
                </c:pt>
                <c:pt idx="8408">
                  <c:v>-523.42562451694766</c:v>
                </c:pt>
                <c:pt idx="8409">
                  <c:v>-466.88931757413377</c:v>
                </c:pt>
                <c:pt idx="8410">
                  <c:v>-423.96157624191039</c:v>
                </c:pt>
                <c:pt idx="8411">
                  <c:v>-472.40126028447798</c:v>
                </c:pt>
                <c:pt idx="8412">
                  <c:v>-396.03051736874426</c:v>
                </c:pt>
                <c:pt idx="8413">
                  <c:v>-389.434647712887</c:v>
                </c:pt>
                <c:pt idx="8414">
                  <c:v>-448.34259864600142</c:v>
                </c:pt>
                <c:pt idx="8415">
                  <c:v>-383.22278480504292</c:v>
                </c:pt>
                <c:pt idx="8416">
                  <c:v>-382.82134005530742</c:v>
                </c:pt>
                <c:pt idx="8417">
                  <c:v>-457.58159779456855</c:v>
                </c:pt>
                <c:pt idx="8418">
                  <c:v>-387.13591837421416</c:v>
                </c:pt>
                <c:pt idx="8419">
                  <c:v>-392.3260280388306</c:v>
                </c:pt>
                <c:pt idx="8420">
                  <c:v>-509.20973859801234</c:v>
                </c:pt>
                <c:pt idx="8421">
                  <c:v>-413.16975458444722</c:v>
                </c:pt>
                <c:pt idx="8422">
                  <c:v>-436.5088605830083</c:v>
                </c:pt>
                <c:pt idx="8423">
                  <c:v>-1574.0245959399183</c:v>
                </c:pt>
                <c:pt idx="8424">
                  <c:v>-436.6854773848537</c:v>
                </c:pt>
                <c:pt idx="8425">
                  <c:v>-413.52555216729621</c:v>
                </c:pt>
                <c:pt idx="8426">
                  <c:v>-468.63513270410624</c:v>
                </c:pt>
                <c:pt idx="8427">
                  <c:v>-393.03275337727916</c:v>
                </c:pt>
                <c:pt idx="8428">
                  <c:v>-388.0265876746102</c:v>
                </c:pt>
                <c:pt idx="8429">
                  <c:v>-449.30515371235981</c:v>
                </c:pt>
                <c:pt idx="8430">
                  <c:v>-384.06073239606178</c:v>
                </c:pt>
                <c:pt idx="8431">
                  <c:v>-384.64622196459908</c:v>
                </c:pt>
                <c:pt idx="8432">
                  <c:v>-448.59095744603098</c:v>
                </c:pt>
                <c:pt idx="8433">
                  <c:v>-391.20706069932555</c:v>
                </c:pt>
                <c:pt idx="8434">
                  <c:v>-397.98712704126535</c:v>
                </c:pt>
                <c:pt idx="8435">
                  <c:v>-468.22181788863696</c:v>
                </c:pt>
                <c:pt idx="8436">
                  <c:v>-426.26751581721345</c:v>
                </c:pt>
                <c:pt idx="8437">
                  <c:v>-469.37965631084893</c:v>
                </c:pt>
                <c:pt idx="8438">
                  <c:v>-513.53406185968618</c:v>
                </c:pt>
                <c:pt idx="8439">
                  <c:v>-422.03384913261903</c:v>
                </c:pt>
                <c:pt idx="8440">
                  <c:v>-406.41935227752811</c:v>
                </c:pt>
                <c:pt idx="8441">
                  <c:v>-466.7638976046789</c:v>
                </c:pt>
                <c:pt idx="8442">
                  <c:v>-390.90661045334787</c:v>
                </c:pt>
                <c:pt idx="8443">
                  <c:v>-387.22771744736656</c:v>
                </c:pt>
                <c:pt idx="8444">
                  <c:v>-450.93697712598487</c:v>
                </c:pt>
                <c:pt idx="8445">
                  <c:v>-385.346624907918</c:v>
                </c:pt>
                <c:pt idx="8446">
                  <c:v>-386.93720708718098</c:v>
                </c:pt>
                <c:pt idx="8447">
                  <c:v>-458.56524141864242</c:v>
                </c:pt>
                <c:pt idx="8448">
                  <c:v>-396.02558073299605</c:v>
                </c:pt>
                <c:pt idx="8449">
                  <c:v>-404.81962481167864</c:v>
                </c:pt>
                <c:pt idx="8450">
                  <c:v>-493.79649818560296</c:v>
                </c:pt>
                <c:pt idx="8451">
                  <c:v>-446.47633761282742</c:v>
                </c:pt>
                <c:pt idx="8452">
                  <c:v>-494.54547326519275</c:v>
                </c:pt>
                <c:pt idx="8453">
                  <c:v>-491.91497705864026</c:v>
                </c:pt>
                <c:pt idx="8454">
                  <c:v>-412.70583983002552</c:v>
                </c:pt>
                <c:pt idx="8455">
                  <c:v>-401.28179326872163</c:v>
                </c:pt>
                <c:pt idx="8456">
                  <c:v>-455.01927710426452</c:v>
                </c:pt>
                <c:pt idx="8457">
                  <c:v>-389.47904365675879</c:v>
                </c:pt>
                <c:pt idx="8458">
                  <c:v>-386.96252471919485</c:v>
                </c:pt>
                <c:pt idx="8459">
                  <c:v>-453.27935344935554</c:v>
                </c:pt>
                <c:pt idx="8460">
                  <c:v>-387.09192434794727</c:v>
                </c:pt>
                <c:pt idx="8461">
                  <c:v>-389.74103431752832</c:v>
                </c:pt>
                <c:pt idx="8462">
                  <c:v>-458.17125622170454</c:v>
                </c:pt>
                <c:pt idx="8463">
                  <c:v>-401.80732863065458</c:v>
                </c:pt>
                <c:pt idx="8464">
                  <c:v>-413.36164291272695</c:v>
                </c:pt>
                <c:pt idx="8465">
                  <c:v>-494.86870982977325</c:v>
                </c:pt>
                <c:pt idx="8466">
                  <c:v>-495.46491957012381</c:v>
                </c:pt>
                <c:pt idx="8467">
                  <c:v>-447.52611727791952</c:v>
                </c:pt>
                <c:pt idx="8468">
                  <c:v>-504.29230844686344</c:v>
                </c:pt>
                <c:pt idx="8469">
                  <c:v>-406.13321244901266</c:v>
                </c:pt>
                <c:pt idx="8470">
                  <c:v>-397.46960028244359</c:v>
                </c:pt>
                <c:pt idx="8471">
                  <c:v>-468.6590313396436</c:v>
                </c:pt>
                <c:pt idx="8472">
                  <c:v>-388.64290816859045</c:v>
                </c:pt>
                <c:pt idx="8473">
                  <c:v>-387.18760280654465</c:v>
                </c:pt>
                <c:pt idx="8474">
                  <c:v>-456.43933837787949</c:v>
                </c:pt>
                <c:pt idx="8475">
                  <c:v>-389.32831769328664</c:v>
                </c:pt>
                <c:pt idx="8476">
                  <c:v>-393.14265211615214</c:v>
                </c:pt>
                <c:pt idx="8477">
                  <c:v>-464.26063195290567</c:v>
                </c:pt>
                <c:pt idx="8478">
                  <c:v>-408.91537939909284</c:v>
                </c:pt>
                <c:pt idx="8479">
                  <c:v>-424.66315991720222</c:v>
                </c:pt>
                <c:pt idx="8480">
                  <c:v>-527.0975839293385</c:v>
                </c:pt>
                <c:pt idx="8481">
                  <c:v>-472.27173884096987</c:v>
                </c:pt>
                <c:pt idx="8482">
                  <c:v>-429.29547025456287</c:v>
                </c:pt>
                <c:pt idx="8483">
                  <c:v>-488.1218473161527</c:v>
                </c:pt>
                <c:pt idx="8484">
                  <c:v>-401.2759950707777</c:v>
                </c:pt>
                <c:pt idx="8485">
                  <c:v>-394.6320665915726</c:v>
                </c:pt>
                <c:pt idx="8486">
                  <c:v>-475.36481444197511</c:v>
                </c:pt>
                <c:pt idx="8487">
                  <c:v>-388.33270724938137</c:v>
                </c:pt>
                <c:pt idx="8488">
                  <c:v>-387.8836556040489</c:v>
                </c:pt>
                <c:pt idx="8489">
                  <c:v>-446.22693124344096</c:v>
                </c:pt>
                <c:pt idx="8490">
                  <c:v>-392.11162450725232</c:v>
                </c:pt>
                <c:pt idx="8491">
                  <c:v>-397.25456252878155</c:v>
                </c:pt>
                <c:pt idx="8492">
                  <c:v>-471.79332362853131</c:v>
                </c:pt>
                <c:pt idx="8493">
                  <c:v>-418.010178882773</c:v>
                </c:pt>
                <c:pt idx="8494">
                  <c:v>-441.30724572498877</c:v>
                </c:pt>
                <c:pt idx="8495">
                  <c:v>-1604.0507095267953</c:v>
                </c:pt>
                <c:pt idx="8496">
                  <c:v>-441.39422019724435</c:v>
                </c:pt>
                <c:pt idx="8497">
                  <c:v>-418.19266049265372</c:v>
                </c:pt>
                <c:pt idx="8498">
                  <c:v>-466.58360171890081</c:v>
                </c:pt>
                <c:pt idx="8499">
                  <c:v>-397.61336960576989</c:v>
                </c:pt>
                <c:pt idx="8500">
                  <c:v>-392.56124648575462</c:v>
                </c:pt>
                <c:pt idx="8501">
                  <c:v>-479.65580063790043</c:v>
                </c:pt>
                <c:pt idx="8502">
                  <c:v>-388.51202156448505</c:v>
                </c:pt>
                <c:pt idx="8503">
                  <c:v>-389.05192888471078</c:v>
                </c:pt>
                <c:pt idx="8504">
                  <c:v>-466.39007600746623</c:v>
                </c:pt>
                <c:pt idx="8505">
                  <c:v>-395.53013472997952</c:v>
                </c:pt>
                <c:pt idx="8506">
                  <c:v>-402.26498063204309</c:v>
                </c:pt>
                <c:pt idx="8507">
                  <c:v>-481.07340547576302</c:v>
                </c:pt>
                <c:pt idx="8508">
                  <c:v>-430.4634460860093</c:v>
                </c:pt>
                <c:pt idx="8509">
                  <c:v>-473.53071450454979</c:v>
                </c:pt>
                <c:pt idx="8510">
                  <c:v>-524.09121433660425</c:v>
                </c:pt>
                <c:pt idx="8511">
                  <c:v>-426.10131116526787</c:v>
                </c:pt>
                <c:pt idx="8512">
                  <c:v>-410.44698985712563</c:v>
                </c:pt>
                <c:pt idx="8513">
                  <c:v>-462.88224342330079</c:v>
                </c:pt>
                <c:pt idx="8514">
                  <c:v>-394.84895213230743</c:v>
                </c:pt>
                <c:pt idx="8515">
                  <c:v>-391.13055682965944</c:v>
                </c:pt>
                <c:pt idx="8516">
                  <c:v>-467.69614168685553</c:v>
                </c:pt>
                <c:pt idx="8517">
                  <c:v>-389.16715641743366</c:v>
                </c:pt>
                <c:pt idx="8518">
                  <c:v>-390.71383313310082</c:v>
                </c:pt>
                <c:pt idx="8519">
                  <c:v>-475.25604035668545</c:v>
                </c:pt>
                <c:pt idx="8520">
                  <c:v>-399.7205065666123</c:v>
                </c:pt>
                <c:pt idx="8521">
                  <c:v>-408.47565583836695</c:v>
                </c:pt>
                <c:pt idx="8522">
                  <c:v>-493.16081588967251</c:v>
                </c:pt>
                <c:pt idx="8523">
                  <c:v>-450.04889481203031</c:v>
                </c:pt>
                <c:pt idx="8524">
                  <c:v>-498.07942143289699</c:v>
                </c:pt>
                <c:pt idx="8525">
                  <c:v>-500.33085621338341</c:v>
                </c:pt>
                <c:pt idx="8526">
                  <c:v>-416.15687418016302</c:v>
                </c:pt>
                <c:pt idx="8527">
                  <c:v>-404.69449252894668</c:v>
                </c:pt>
                <c:pt idx="8528">
                  <c:v>-460.37293396078724</c:v>
                </c:pt>
                <c:pt idx="8529">
                  <c:v>-392.80936640074583</c:v>
                </c:pt>
                <c:pt idx="8530">
                  <c:v>-390.25477552787123</c:v>
                </c:pt>
                <c:pt idx="8531">
                  <c:v>-450.18241058634368</c:v>
                </c:pt>
                <c:pt idx="8532">
                  <c:v>-390.30231330546337</c:v>
                </c:pt>
                <c:pt idx="8533">
                  <c:v>-392.91595940504033</c:v>
                </c:pt>
                <c:pt idx="8534">
                  <c:v>-456.52868273408774</c:v>
                </c:pt>
                <c:pt idx="8535">
                  <c:v>-404.89617212666656</c:v>
                </c:pt>
                <c:pt idx="8536">
                  <c:v>-416.41526338066615</c:v>
                </c:pt>
                <c:pt idx="8537">
                  <c:v>-494.04595405220766</c:v>
                </c:pt>
                <c:pt idx="8538">
                  <c:v>-498.43999961916097</c:v>
                </c:pt>
                <c:pt idx="8539">
                  <c:v>-450.46149230554772</c:v>
                </c:pt>
                <c:pt idx="8540">
                  <c:v>-490.68055649485217</c:v>
                </c:pt>
                <c:pt idx="8541">
                  <c:v>-408.98814082983728</c:v>
                </c:pt>
                <c:pt idx="8542">
                  <c:v>-400.28504433843096</c:v>
                </c:pt>
                <c:pt idx="8543">
                  <c:v>-458.83589523291971</c:v>
                </c:pt>
                <c:pt idx="8544">
                  <c:v>-391.38304898890141</c:v>
                </c:pt>
                <c:pt idx="8545">
                  <c:v>-389.88846962713887</c:v>
                </c:pt>
                <c:pt idx="8546">
                  <c:v>-460.59599808568555</c:v>
                </c:pt>
                <c:pt idx="8547">
                  <c:v>-391.94957901543324</c:v>
                </c:pt>
                <c:pt idx="8548">
                  <c:v>-395.72483916096934</c:v>
                </c:pt>
                <c:pt idx="8549">
                  <c:v>-482.79033248194054</c:v>
                </c:pt>
                <c:pt idx="8550">
                  <c:v>-411.42306450672891</c:v>
                </c:pt>
                <c:pt idx="8551">
                  <c:v>-427.13431839418286</c:v>
                </c:pt>
                <c:pt idx="8552">
                  <c:v>-520.5310539718364</c:v>
                </c:pt>
                <c:pt idx="8553">
                  <c:v>-474.65934143784006</c:v>
                </c:pt>
                <c:pt idx="8554">
                  <c:v>-431.64908277513808</c:v>
                </c:pt>
                <c:pt idx="8555">
                  <c:v>-483.74022134014172</c:v>
                </c:pt>
                <c:pt idx="8556">
                  <c:v>-403.55111719319768</c:v>
                </c:pt>
                <c:pt idx="8557">
                  <c:v>-396.87101434022668</c:v>
                </c:pt>
                <c:pt idx="8558">
                  <c:v>-457.22376772434808</c:v>
                </c:pt>
                <c:pt idx="8559">
                  <c:v>-390.49349884426942</c:v>
                </c:pt>
                <c:pt idx="8560">
                  <c:v>-390.00607884957782</c:v>
                </c:pt>
                <c:pt idx="8561">
                  <c:v>-445.7573570672435</c:v>
                </c:pt>
                <c:pt idx="8562">
                  <c:v>-394.16091965806805</c:v>
                </c:pt>
                <c:pt idx="8563">
                  <c:v>-399.2656431181012</c:v>
                </c:pt>
                <c:pt idx="8564">
                  <c:v>-467.71175404160692</c:v>
                </c:pt>
                <c:pt idx="8565">
                  <c:v>-419.94371685823472</c:v>
                </c:pt>
                <c:pt idx="8566">
                  <c:v>-443.20271272755713</c:v>
                </c:pt>
                <c:pt idx="8567">
                  <c:v>-1507.8031728907158</c:v>
                </c:pt>
                <c:pt idx="8568">
                  <c:v>-443.2171373221434</c:v>
                </c:pt>
                <c:pt idx="8569">
                  <c:v>-419.97764346478334</c:v>
                </c:pt>
                <c:pt idx="8570">
                  <c:v>-479.80713826114135</c:v>
                </c:pt>
                <c:pt idx="8571">
                  <c:v>-399.3189963072175</c:v>
                </c:pt>
                <c:pt idx="8572">
                  <c:v>-394.23377763076905</c:v>
                </c:pt>
                <c:pt idx="8573">
                  <c:v>-458.31383286556866</c:v>
                </c:pt>
                <c:pt idx="8574">
                  <c:v>-390.10779786061499</c:v>
                </c:pt>
                <c:pt idx="8575">
                  <c:v>-390.61237254139434</c:v>
                </c:pt>
                <c:pt idx="8576">
                  <c:v>-459.29744607765144</c:v>
                </c:pt>
                <c:pt idx="8577">
                  <c:v>-397.01405236110594</c:v>
                </c:pt>
                <c:pt idx="8578">
                  <c:v>-403.71131855150571</c:v>
                </c:pt>
                <c:pt idx="8579">
                  <c:v>-475.47724407469383</c:v>
                </c:pt>
                <c:pt idx="8580">
                  <c:v>-431.83818223552612</c:v>
                </c:pt>
                <c:pt idx="8581">
                  <c:v>-474.86797316114746</c:v>
                </c:pt>
                <c:pt idx="8582">
                  <c:v>-545.34047021465847</c:v>
                </c:pt>
                <c:pt idx="8583">
                  <c:v>-427.36245013141081</c:v>
                </c:pt>
                <c:pt idx="8584">
                  <c:v>-411.67074399274838</c:v>
                </c:pt>
                <c:pt idx="8585">
                  <c:v>-460.01117606409468</c:v>
                </c:pt>
                <c:pt idx="8586">
                  <c:v>-396.00147789971913</c:v>
                </c:pt>
                <c:pt idx="8587">
                  <c:v>-392.24578415924333</c:v>
                </c:pt>
                <c:pt idx="8588">
                  <c:v>-459.34682458856031</c:v>
                </c:pt>
                <c:pt idx="8589">
                  <c:v>-390.20424841800468</c:v>
                </c:pt>
                <c:pt idx="8590">
                  <c:v>-391.71841520043307</c:v>
                </c:pt>
                <c:pt idx="8591">
                  <c:v>-450.49857370336315</c:v>
                </c:pt>
                <c:pt idx="8592">
                  <c:v>-400.64945582845434</c:v>
                </c:pt>
                <c:pt idx="8593">
                  <c:v>-409.36980804636136</c:v>
                </c:pt>
                <c:pt idx="8594">
                  <c:v>-485.67421604760256</c:v>
                </c:pt>
                <c:pt idx="8595">
                  <c:v>-450.86754423881922</c:v>
                </c:pt>
                <c:pt idx="8596">
                  <c:v>-498.86097845199544</c:v>
                </c:pt>
                <c:pt idx="8597">
                  <c:v>-497.16915141272187</c:v>
                </c:pt>
                <c:pt idx="8598">
                  <c:v>-416.86775505340216</c:v>
                </c:pt>
                <c:pt idx="8599">
                  <c:v>-405.36833470450858</c:v>
                </c:pt>
              </c:numCache>
            </c:numRef>
          </c:yVal>
          <c:smooth val="1"/>
          <c:extLst>
            <c:ext xmlns:c16="http://schemas.microsoft.com/office/drawing/2014/chart" uri="{C3380CC4-5D6E-409C-BE32-E72D297353CC}">
              <c16:uniqueId val="{00000000-7849-4BBF-8665-4A3D6461B0B9}"/>
            </c:ext>
          </c:extLst>
        </c:ser>
        <c:ser>
          <c:idx val="1"/>
          <c:order val="1"/>
          <c:tx>
            <c:v>Lower Limit</c:v>
          </c:tx>
          <c:spPr>
            <a:ln>
              <a:solidFill>
                <a:srgbClr val="FF0000"/>
              </a:solidFill>
              <a:prstDash val="sysDash"/>
            </a:ln>
          </c:spPr>
          <c:marker>
            <c:symbol val="none"/>
          </c:marker>
          <c:xVal>
            <c:numRef>
              <c:f>'Digital Filter'!$O$58:$O$59</c:f>
              <c:numCache>
                <c:formatCode>General</c:formatCode>
                <c:ptCount val="2"/>
                <c:pt idx="0">
                  <c:v>59</c:v>
                </c:pt>
                <c:pt idx="1">
                  <c:v>59</c:v>
                </c:pt>
              </c:numCache>
            </c:numRef>
          </c:xVal>
          <c:yVal>
            <c:numRef>
              <c:f>'Digital Filter'!$P$58:$P$59</c:f>
              <c:numCache>
                <c:formatCode>0.0</c:formatCode>
                <c:ptCount val="2"/>
                <c:pt idx="0">
                  <c:v>-1000</c:v>
                </c:pt>
                <c:pt idx="1">
                  <c:v>-5</c:v>
                </c:pt>
              </c:numCache>
            </c:numRef>
          </c:yVal>
          <c:smooth val="1"/>
          <c:extLst>
            <c:ext xmlns:c16="http://schemas.microsoft.com/office/drawing/2014/chart" uri="{C3380CC4-5D6E-409C-BE32-E72D297353CC}">
              <c16:uniqueId val="{00000001-7849-4BBF-8665-4A3D6461B0B9}"/>
            </c:ext>
          </c:extLst>
        </c:ser>
        <c:ser>
          <c:idx val="2"/>
          <c:order val="2"/>
          <c:tx>
            <c:v>Normal Mode Range</c:v>
          </c:tx>
          <c:spPr>
            <a:ln>
              <a:solidFill>
                <a:srgbClr val="DE0000"/>
              </a:solidFill>
              <a:prstDash val="sysDash"/>
            </a:ln>
          </c:spPr>
          <c:marker>
            <c:symbol val="none"/>
          </c:marker>
          <c:dLbls>
            <c:dLbl>
              <c:idx val="1"/>
              <c:tx>
                <c:rich>
                  <a:bodyPr/>
                  <a:lstStyle/>
                  <a:p>
                    <a:r>
                      <a:rPr lang="en-US" b="0">
                        <a:solidFill>
                          <a:srgbClr val="FF0000"/>
                        </a:solidFill>
                      </a:rPr>
                      <a:t>Normal Mode Range</a:t>
                    </a:r>
                  </a:p>
                </c:rich>
              </c:tx>
              <c:dLblPos val="r"/>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7849-4BBF-8665-4A3D6461B0B9}"/>
                </c:ext>
              </c:extLst>
            </c:dLbl>
            <c:spPr>
              <a:noFill/>
              <a:ln>
                <a:noFill/>
              </a:ln>
              <a:effectLst/>
            </c:spPr>
            <c:dLblPos val="r"/>
            <c:showLegendKey val="0"/>
            <c:showVal val="0"/>
            <c:showCatName val="0"/>
            <c:showSerName val="1"/>
            <c:showPercent val="0"/>
            <c:showBubbleSize val="0"/>
            <c:separator>
</c:separator>
            <c:showLeaderLines val="0"/>
            <c:extLst>
              <c:ext xmlns:c15="http://schemas.microsoft.com/office/drawing/2012/chart" uri="{CE6537A1-D6FC-4f65-9D91-7224C49458BB}">
                <c15:showLeaderLines val="0"/>
              </c:ext>
            </c:extLst>
          </c:dLbls>
          <c:xVal>
            <c:numRef>
              <c:f>'Digital Filter'!$O$60:$O$61</c:f>
              <c:numCache>
                <c:formatCode>General</c:formatCode>
                <c:ptCount val="2"/>
                <c:pt idx="0">
                  <c:v>61</c:v>
                </c:pt>
                <c:pt idx="1">
                  <c:v>61</c:v>
                </c:pt>
              </c:numCache>
            </c:numRef>
          </c:xVal>
          <c:yVal>
            <c:numRef>
              <c:f>'Digital Filter'!$P$60:$P$61</c:f>
              <c:numCache>
                <c:formatCode>0.0</c:formatCode>
                <c:ptCount val="2"/>
                <c:pt idx="0">
                  <c:v>-1000</c:v>
                </c:pt>
                <c:pt idx="1">
                  <c:v>-5</c:v>
                </c:pt>
              </c:numCache>
            </c:numRef>
          </c:yVal>
          <c:smooth val="1"/>
          <c:extLst>
            <c:ext xmlns:c16="http://schemas.microsoft.com/office/drawing/2014/chart" uri="{C3380CC4-5D6E-409C-BE32-E72D297353CC}">
              <c16:uniqueId val="{00000003-7849-4BBF-8665-4A3D6461B0B9}"/>
            </c:ext>
          </c:extLst>
        </c:ser>
        <c:ser>
          <c:idx val="3"/>
          <c:order val="3"/>
          <c:tx>
            <c:v>Eff. Bandwidth</c:v>
          </c:tx>
          <c:spPr>
            <a:ln>
              <a:solidFill>
                <a:schemeClr val="tx1"/>
              </a:solidFill>
              <a:prstDash val="sysDash"/>
            </a:ln>
          </c:spPr>
          <c:marker>
            <c:symbol val="none"/>
          </c:marker>
          <c:dLbls>
            <c:dLbl>
              <c:idx val="1"/>
              <c:layout>
                <c:manualLayout>
                  <c:x val="-6.9373128122474492E-3"/>
                  <c:y val="0.34864121382570268"/>
                </c:manualLayout>
              </c:layout>
              <c:tx>
                <c:rich>
                  <a:bodyPr rot="-5400000" vert="horz"/>
                  <a:lstStyle/>
                  <a:p>
                    <a:pPr>
                      <a:defRPr/>
                    </a:pPr>
                    <a:r>
                      <a:rPr lang="en-US"/>
                      <a:t>Eff.</a:t>
                    </a:r>
                    <a:r>
                      <a:rPr lang="en-US" baseline="0"/>
                      <a:t> Noise BW</a:t>
                    </a:r>
                    <a:endParaRPr lang="en-US"/>
                  </a:p>
                </c:rich>
              </c:tx>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849-4BBF-8665-4A3D6461B0B9}"/>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Filter'!$T$59:$T$60</c:f>
              <c:numCache>
                <c:formatCode>0.00</c:formatCode>
                <c:ptCount val="2"/>
                <c:pt idx="0">
                  <c:v>13.939483851533181</c:v>
                </c:pt>
                <c:pt idx="1">
                  <c:v>13.939483851533181</c:v>
                </c:pt>
              </c:numCache>
            </c:numRef>
          </c:xVal>
          <c:yVal>
            <c:numRef>
              <c:f>'Digital Filter'!$U$59:$U$60</c:f>
              <c:numCache>
                <c:formatCode>0.000</c:formatCode>
                <c:ptCount val="2"/>
                <c:pt idx="0">
                  <c:v>-1000</c:v>
                </c:pt>
                <c:pt idx="1">
                  <c:v>0</c:v>
                </c:pt>
              </c:numCache>
            </c:numRef>
          </c:yVal>
          <c:smooth val="1"/>
          <c:extLst>
            <c:ext xmlns:c16="http://schemas.microsoft.com/office/drawing/2014/chart" uri="{C3380CC4-5D6E-409C-BE32-E72D297353CC}">
              <c16:uniqueId val="{00000005-7849-4BBF-8665-4A3D6461B0B9}"/>
            </c:ext>
          </c:extLst>
        </c:ser>
        <c:dLbls>
          <c:showLegendKey val="0"/>
          <c:showVal val="0"/>
          <c:showCatName val="0"/>
          <c:showSerName val="0"/>
          <c:showPercent val="0"/>
          <c:showBubbleSize val="0"/>
        </c:dLbls>
        <c:axId val="51890432"/>
        <c:axId val="51908992"/>
      </c:scatterChart>
      <c:valAx>
        <c:axId val="51890432"/>
        <c:scaling>
          <c:orientation val="minMax"/>
          <c:max val="100"/>
          <c:min val="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Frequency (Hz)</a:t>
                </a:r>
              </a:p>
            </c:rich>
          </c:tx>
          <c:overlay val="0"/>
        </c:title>
        <c:numFmt formatCode="General"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51908992"/>
        <c:crossesAt val="-2000"/>
        <c:crossBetween val="midCat"/>
      </c:valAx>
      <c:valAx>
        <c:axId val="51908992"/>
        <c:scaling>
          <c:orientation val="minMax"/>
          <c:max val="0"/>
          <c:min val="-120"/>
        </c:scaling>
        <c:delete val="0"/>
        <c:axPos val="l"/>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Magnitude (dB)</a:t>
                </a:r>
              </a:p>
            </c:rich>
          </c:tx>
          <c:overlay val="0"/>
        </c:title>
        <c:numFmt formatCode="General"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51890432"/>
        <c:crosses val="autoZero"/>
        <c:crossBetween val="midCat"/>
      </c:valAx>
    </c:plotArea>
    <c:plotVisOnly val="0"/>
    <c:dispBlanksAs val="gap"/>
    <c:showDLblsOverMax val="0"/>
  </c:chart>
  <c:printSettings>
    <c:headerFooter/>
    <c:pageMargins b="0.75000000000000244" l="0.70000000000000062" r="0.70000000000000062" t="0.75000000000000244" header="0.30000000000000032" footer="0.30000000000000032"/>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ti.com" TargetMode="Externa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ti.com" TargetMode="External"/><Relationship Id="rId1" Type="http://schemas.openxmlformats.org/officeDocument/2006/relationships/chart" Target="../charts/chart2.xml"/><Relationship Id="rId5" Type="http://schemas.openxmlformats.org/officeDocument/2006/relationships/image" Target="../media/image3.png"/><Relationship Id="rId4"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www.ti.com/corp/docs/legal/copyright.shtml" TargetMode="External"/><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7.xml.rels><?xml version="1.0" encoding="UTF-8" standalone="yes"?>
<Relationships xmlns="http://schemas.openxmlformats.org/package/2006/relationships"><Relationship Id="rId3" Type="http://schemas.openxmlformats.org/officeDocument/2006/relationships/hyperlink" Target="http://e2e.ti.com/" TargetMode="External"/><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571500</xdr:colOff>
      <xdr:row>2</xdr:row>
      <xdr:rowOff>66626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152400</xdr:colOff>
      <xdr:row>0</xdr:row>
      <xdr:rowOff>133350</xdr:rowOff>
    </xdr:from>
    <xdr:ext cx="5600700" cy="381708"/>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200400" y="133350"/>
          <a:ext cx="560070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ADS1261/60</a:t>
          </a:r>
          <a:r>
            <a:rPr lang="en-US" sz="1600" baseline="0">
              <a:latin typeface="Arial Black" panose="020B0A04020102020204" pitchFamily="34" charset="0"/>
            </a:rPr>
            <a:t> Calculators: </a:t>
          </a:r>
          <a:r>
            <a:rPr lang="en-US" sz="1600">
              <a:latin typeface="Arial Black" panose="020B0A04020102020204" pitchFamily="34" charset="0"/>
            </a:rPr>
            <a:t>Table of Contents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9</xdr:col>
      <xdr:colOff>390525</xdr:colOff>
      <xdr:row>7</xdr:row>
      <xdr:rowOff>47625</xdr:rowOff>
    </xdr:from>
    <xdr:to>
      <xdr:col>18</xdr:col>
      <xdr:colOff>0</xdr:colOff>
      <xdr:row>21</xdr:row>
      <xdr:rowOff>0</xdr:rowOff>
    </xdr:to>
    <xdr:graphicFrame macro="">
      <xdr:nvGraphicFramePr>
        <xdr:cNvPr id="22" name="Chart 21">
          <a:extLst>
            <a:ext uri="{FF2B5EF4-FFF2-40B4-BE49-F238E27FC236}">
              <a16:creationId xmlns:a16="http://schemas.microsoft.com/office/drawing/2014/main" id="{00000000-0008-0000-0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85725</xdr:colOff>
      <xdr:row>0</xdr:row>
      <xdr:rowOff>152400</xdr:rowOff>
    </xdr:from>
    <xdr:to>
      <xdr:col>3</xdr:col>
      <xdr:colOff>472328</xdr:colOff>
      <xdr:row>2</xdr:row>
      <xdr:rowOff>66626</xdr:rowOff>
    </xdr:to>
    <xdr:pic>
      <xdr:nvPicPr>
        <xdr:cNvPr id="4" name="Picture 3" descr="ti logo">
          <a:hlinkClick xmlns:r="http://schemas.openxmlformats.org/officeDocument/2006/relationships" r:id="rId2"/>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847725</xdr:colOff>
      <xdr:row>0</xdr:row>
      <xdr:rowOff>85725</xdr:rowOff>
    </xdr:from>
    <xdr:ext cx="5834903" cy="381708"/>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905375" y="85725"/>
          <a:ext cx="5834903"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ADS1261/60 Common-Mode</a:t>
          </a:r>
          <a:r>
            <a:rPr lang="en-US" sz="1600" baseline="0">
              <a:latin typeface="Arial Black" panose="020B0A04020102020204" pitchFamily="34" charset="0"/>
            </a:rPr>
            <a:t> </a:t>
          </a:r>
          <a:r>
            <a:rPr lang="en-US" sz="1600">
              <a:latin typeface="Arial Black" panose="020B0A04020102020204" pitchFamily="34" charset="0"/>
            </a:rPr>
            <a:t>Range Calculator</a:t>
          </a:r>
        </a:p>
      </xdr:txBody>
    </xdr:sp>
    <xdr:clientData/>
  </xdr:oneCellAnchor>
  <mc:AlternateContent xmlns:mc="http://schemas.openxmlformats.org/markup-compatibility/2006">
    <mc:Choice xmlns:a14="http://schemas.microsoft.com/office/drawing/2010/main" Requires="a14">
      <xdr:twoCellAnchor editAs="oneCell">
        <xdr:from>
          <xdr:col>12</xdr:col>
          <xdr:colOff>600075</xdr:colOff>
          <xdr:row>6</xdr:row>
          <xdr:rowOff>19050</xdr:rowOff>
        </xdr:from>
        <xdr:to>
          <xdr:col>13</xdr:col>
          <xdr:colOff>619125</xdr:colOff>
          <xdr:row>8</xdr:row>
          <xdr:rowOff>228600</xdr:rowOff>
        </xdr:to>
        <xdr:sp macro="" textlink="">
          <xdr:nvSpPr>
            <xdr:cNvPr id="4100" name="Object 4" hidden="1">
              <a:extLst>
                <a:ext uri="{63B3BB69-23CF-44E3-9099-C40C66FF867C}">
                  <a14:compatExt spid="_x0000_s4100"/>
                </a:ext>
                <a:ext uri="{FF2B5EF4-FFF2-40B4-BE49-F238E27FC236}">
                  <a16:creationId xmlns:a16="http://schemas.microsoft.com/office/drawing/2014/main" id="{00000000-0008-0000-0100-000004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3</xdr:col>
      <xdr:colOff>438150</xdr:colOff>
      <xdr:row>0</xdr:row>
      <xdr:rowOff>85725</xdr:rowOff>
    </xdr:from>
    <xdr:ext cx="5972175" cy="381708"/>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331470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ADS1261/60 Code-to-Voltage Conversions</a:t>
          </a:r>
        </a:p>
      </xdr:txBody>
    </xdr:sp>
    <xdr:clientData/>
  </xdr:oneCellAnchor>
  <xdr:twoCellAnchor editAs="oneCell">
    <xdr:from>
      <xdr:col>0</xdr:col>
      <xdr:colOff>95250</xdr:colOff>
      <xdr:row>0</xdr:row>
      <xdr:rowOff>133350</xdr:rowOff>
    </xdr:from>
    <xdr:to>
      <xdr:col>2</xdr:col>
      <xdr:colOff>361950</xdr:colOff>
      <xdr:row>2</xdr:row>
      <xdr:rowOff>66626</xdr:rowOff>
    </xdr:to>
    <xdr:pic>
      <xdr:nvPicPr>
        <xdr:cNvPr id="3" name="Picture 2" descr="ti logo">
          <a:hlinkClick xmlns:r="http://schemas.openxmlformats.org/officeDocument/2006/relationships" r:id="rId1"/>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13335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6458</xdr:colOff>
      <xdr:row>38</xdr:row>
      <xdr:rowOff>6569</xdr:rowOff>
    </xdr:from>
    <xdr:to>
      <xdr:col>6</xdr:col>
      <xdr:colOff>734785</xdr:colOff>
      <xdr:row>47</xdr:row>
      <xdr:rowOff>179293</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85725</xdr:colOff>
      <xdr:row>0</xdr:row>
      <xdr:rowOff>152400</xdr:rowOff>
    </xdr:from>
    <xdr:to>
      <xdr:col>2</xdr:col>
      <xdr:colOff>796178</xdr:colOff>
      <xdr:row>2</xdr:row>
      <xdr:rowOff>51040</xdr:rowOff>
    </xdr:to>
    <xdr:pic>
      <xdr:nvPicPr>
        <xdr:cNvPr id="2" name="Picture 1" descr="ti logo">
          <a:hlinkClick xmlns:r="http://schemas.openxmlformats.org/officeDocument/2006/relationships" r:id="rId2"/>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792957</xdr:colOff>
      <xdr:row>0</xdr:row>
      <xdr:rowOff>85725</xdr:rowOff>
    </xdr:from>
    <xdr:ext cx="5972175" cy="381708"/>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7091363"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ADS1261/60 Digital Filter Response</a:t>
          </a:r>
        </a:p>
      </xdr:txBody>
    </xdr:sp>
    <xdr:clientData/>
  </xdr:oneCellAnchor>
  <xdr:twoCellAnchor>
    <xdr:from>
      <xdr:col>8</xdr:col>
      <xdr:colOff>0</xdr:colOff>
      <xdr:row>6</xdr:row>
      <xdr:rowOff>0</xdr:rowOff>
    </xdr:from>
    <xdr:to>
      <xdr:col>16</xdr:col>
      <xdr:colOff>0</xdr:colOff>
      <xdr:row>24</xdr:row>
      <xdr:rowOff>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8</xdr:col>
      <xdr:colOff>11206</xdr:colOff>
      <xdr:row>27</xdr:row>
      <xdr:rowOff>0</xdr:rowOff>
    </xdr:from>
    <xdr:to>
      <xdr:col>15</xdr:col>
      <xdr:colOff>1030941</xdr:colOff>
      <xdr:row>40</xdr:row>
      <xdr:rowOff>10170</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5"/>
        <a:stretch>
          <a:fillRect/>
        </a:stretch>
      </xdr:blipFill>
      <xdr:spPr>
        <a:xfrm>
          <a:off x="6768353" y="5289176"/>
          <a:ext cx="8639735" cy="2609935"/>
        </a:xfrm>
        <a:prstGeom prst="rect">
          <a:avLst/>
        </a:prstGeom>
        <a:ln w="19050">
          <a:solidFill>
            <a:sysClr val="windowText" lastClr="000000"/>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4</xdr:col>
      <xdr:colOff>304800</xdr:colOff>
      <xdr:row>2</xdr:row>
      <xdr:rowOff>66626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47625</xdr:colOff>
      <xdr:row>0</xdr:row>
      <xdr:rowOff>85725</xdr:rowOff>
    </xdr:from>
    <xdr:ext cx="5972175" cy="381708"/>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305175"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ADS1261/60 CRC Calculation</a:t>
          </a:r>
        </a:p>
      </xdr:txBody>
    </xdr:sp>
    <xdr:clientData/>
  </xdr:oneCellAnchor>
  <xdr:twoCellAnchor editAs="oneCell">
    <xdr:from>
      <xdr:col>24</xdr:col>
      <xdr:colOff>47625</xdr:colOff>
      <xdr:row>6</xdr:row>
      <xdr:rowOff>38100</xdr:rowOff>
    </xdr:from>
    <xdr:to>
      <xdr:col>41</xdr:col>
      <xdr:colOff>187569</xdr:colOff>
      <xdr:row>13</xdr:row>
      <xdr:rowOff>19050</xdr:rowOff>
    </xdr:to>
    <xdr:pic>
      <xdr:nvPicPr>
        <xdr:cNvPr id="6" name="Picture 5">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34200" y="1152525"/>
          <a:ext cx="4911969"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152400</xdr:rowOff>
    </xdr:from>
    <xdr:to>
      <xdr:col>1</xdr:col>
      <xdr:colOff>600075</xdr:colOff>
      <xdr:row>2</xdr:row>
      <xdr:rowOff>85676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200025</xdr:colOff>
      <xdr:row>0</xdr:row>
      <xdr:rowOff>114300</xdr:rowOff>
    </xdr:from>
    <xdr:ext cx="3752850" cy="381708"/>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533775" y="114300"/>
          <a:ext cx="375285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About this tool...</a:t>
          </a:r>
        </a:p>
      </xdr:txBody>
    </xdr:sp>
    <xdr:clientData/>
  </xdr:oneCellAnchor>
  <xdr:oneCellAnchor>
    <xdr:from>
      <xdr:col>3</xdr:col>
      <xdr:colOff>323850</xdr:colOff>
      <xdr:row>1</xdr:row>
      <xdr:rowOff>28575</xdr:rowOff>
    </xdr:from>
    <xdr:ext cx="4641014" cy="254557"/>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600-000004000000}"/>
            </a:ext>
          </a:extLst>
        </xdr:cNvPr>
        <xdr:cNvSpPr txBox="1"/>
      </xdr:nvSpPr>
      <xdr:spPr>
        <a:xfrm>
          <a:off x="6419850" y="209550"/>
          <a:ext cx="4641014"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i="0" u="none" strike="noStrike">
              <a:solidFill>
                <a:schemeClr val="tx1"/>
              </a:solidFill>
              <a:effectLst/>
              <a:latin typeface="Arial" panose="020B0604020202020204" pitchFamily="34" charset="0"/>
              <a:ea typeface="+mn-ea"/>
              <a:cs typeface="Arial" panose="020B0604020202020204" pitchFamily="34" charset="0"/>
              <a:hlinkClick xmlns:r="http://schemas.openxmlformats.org/officeDocument/2006/relationships" r:id=""/>
            </a:rPr>
            <a:t>© Copyright 2018</a:t>
          </a:r>
          <a:r>
            <a:rPr lang="en-US" sz="1100" b="0" i="0">
              <a:solidFill>
                <a:schemeClr val="tx1"/>
              </a:solidFill>
              <a:effectLst/>
              <a:latin typeface="Arial" panose="020B0604020202020204" pitchFamily="34" charset="0"/>
              <a:ea typeface="+mn-ea"/>
              <a:cs typeface="Arial" panose="020B0604020202020204" pitchFamily="34" charset="0"/>
            </a:rPr>
            <a:t> Texas Instruments Incorporated. All rights reserved.</a:t>
          </a:r>
          <a:endParaRPr lang="en-US" sz="1100" b="0">
            <a:latin typeface="Arial" panose="020B0604020202020204" pitchFamily="34" charset="0"/>
            <a:cs typeface="Arial" panose="020B0604020202020204" pitchFamily="34" charset="0"/>
          </a:endParaRPr>
        </a:p>
      </xdr:txBody>
    </xdr:sp>
    <xdr:clientData/>
  </xdr:oneCellAnchor>
  <xdr:oneCellAnchor>
    <xdr:from>
      <xdr:col>0</xdr:col>
      <xdr:colOff>95247</xdr:colOff>
      <xdr:row>6</xdr:row>
      <xdr:rowOff>47623</xdr:rowOff>
    </xdr:from>
    <xdr:ext cx="11229977" cy="4086227"/>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95247" y="1114423"/>
          <a:ext cx="11229977" cy="408622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latin typeface="Arial" panose="020B0604020202020204" pitchFamily="34" charset="0"/>
              <a:cs typeface="Arial" panose="020B0604020202020204" pitchFamily="34" charset="0"/>
            </a:rPr>
            <a:t>LICENSE INFORMATION:</a:t>
          </a:r>
        </a:p>
        <a:p>
          <a:r>
            <a:rPr lang="en-US" sz="900">
              <a:solidFill>
                <a:schemeClr val="tx1"/>
              </a:solidFill>
              <a:effectLst/>
              <a:latin typeface="Arial" panose="020B0604020202020204" pitchFamily="34" charset="0"/>
              <a:ea typeface="+mn-ea"/>
              <a:cs typeface="Arial" panose="020B0604020202020204" pitchFamily="34" charset="0"/>
            </a:rPr>
            <a:t>Copyright (c) 2018 Texas Instruments Incorporated</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All rights reserved not granted herein.</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Limited License.  </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Texas Instruments Incorporated grants a world-wide, royalty-free, non-exclusive license under copyrights and patents it now or hereafter owns or controls to make, have made, use, import, offer to sell and sell ("Utilize") this software subject to the terms herein.  With respect to the foregoing patent license, such license is granted  solely to the extent that any such patent is necessary to Utilize the software alone.  The patent license shall not apply to any combinations which include this software, other than combinations with devices manufactured by or for TI (“TI Devices”).  No hardware patent is licensed hereunder.</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Redistributions must preserve existing copyright notices and reproduce this license (including the above copyright notice and the disclaimer and (if applicable) source code license limitations below) in the documentation and/or other materials provided with the distribution</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Redistribution and use in binary form, without modification, are permitted provided that the following conditions are met:</a:t>
          </a:r>
        </a:p>
        <a:p>
          <a:r>
            <a:rPr lang="en-US" sz="900">
              <a:solidFill>
                <a:schemeClr val="tx1"/>
              </a:solidFill>
              <a:effectLst/>
              <a:latin typeface="Arial" panose="020B0604020202020204" pitchFamily="34" charset="0"/>
              <a:ea typeface="+mn-ea"/>
              <a:cs typeface="Arial" panose="020B0604020202020204" pitchFamily="34" charset="0"/>
            </a:rPr>
            <a:t>*	No reverse engineering, decompilation, or disassembly of this software is permitted with respect to any software provided in binary form. </a:t>
          </a:r>
        </a:p>
        <a:p>
          <a:r>
            <a:rPr lang="en-US" sz="900">
              <a:solidFill>
                <a:schemeClr val="tx1"/>
              </a:solidFill>
              <a:effectLst/>
              <a:latin typeface="Arial" panose="020B0604020202020204" pitchFamily="34" charset="0"/>
              <a:ea typeface="+mn-ea"/>
              <a:cs typeface="Arial" panose="020B0604020202020204" pitchFamily="34" charset="0"/>
            </a:rPr>
            <a:t>*	Any redistribution and use are licensed by TI for use only with TI Devices.</a:t>
          </a:r>
        </a:p>
        <a:p>
          <a:r>
            <a:rPr lang="en-US" sz="900">
              <a:solidFill>
                <a:schemeClr val="tx1"/>
              </a:solidFill>
              <a:effectLst/>
              <a:latin typeface="Arial" panose="020B0604020202020204" pitchFamily="34" charset="0"/>
              <a:ea typeface="+mn-ea"/>
              <a:cs typeface="Arial" panose="020B0604020202020204" pitchFamily="34" charset="0"/>
            </a:rPr>
            <a:t>*	Nothing shall obligate TI to provide you with source code for the software licensed and provided to you in object code.</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If software source code is provided to you, modification and redistribution of the source code are permitted provided that the following conditions are met:</a:t>
          </a:r>
        </a:p>
        <a:p>
          <a:r>
            <a:rPr lang="en-US" sz="900">
              <a:solidFill>
                <a:schemeClr val="tx1"/>
              </a:solidFill>
              <a:effectLst/>
              <a:latin typeface="Arial" panose="020B0604020202020204" pitchFamily="34" charset="0"/>
              <a:ea typeface="+mn-ea"/>
              <a:cs typeface="Arial" panose="020B0604020202020204" pitchFamily="34" charset="0"/>
            </a:rPr>
            <a:t>*	Any redistribution and use of the source code, including any resulting derivative works, are licensed by TI for use only with TI Devices.</a:t>
          </a:r>
        </a:p>
        <a:p>
          <a:r>
            <a:rPr lang="en-US" sz="900">
              <a:solidFill>
                <a:schemeClr val="tx1"/>
              </a:solidFill>
              <a:effectLst/>
              <a:latin typeface="Arial" panose="020B0604020202020204" pitchFamily="34" charset="0"/>
              <a:ea typeface="+mn-ea"/>
              <a:cs typeface="Arial" panose="020B0604020202020204" pitchFamily="34" charset="0"/>
            </a:rPr>
            <a:t>*	Any redistribution and use of any object code compiled from the source code and any resulting derivative works, are licensed by TI for use only with TI Devices.</a:t>
          </a:r>
        </a:p>
        <a:p>
          <a:endParaRPr lang="en-US" sz="900">
            <a:solidFill>
              <a:schemeClr val="tx1"/>
            </a:solidFill>
            <a:effectLst/>
            <a:latin typeface="Arial" panose="020B0604020202020204" pitchFamily="34" charset="0"/>
            <a:ea typeface="+mn-ea"/>
            <a:cs typeface="Arial" panose="020B0604020202020204" pitchFamily="34" charset="0"/>
          </a:endParaRPr>
        </a:p>
        <a:p>
          <a:r>
            <a:rPr lang="en-US" sz="900">
              <a:solidFill>
                <a:schemeClr val="tx1"/>
              </a:solidFill>
              <a:effectLst/>
              <a:latin typeface="Arial" panose="020B0604020202020204" pitchFamily="34" charset="0"/>
              <a:ea typeface="+mn-ea"/>
              <a:cs typeface="Arial" panose="020B0604020202020204" pitchFamily="34" charset="0"/>
            </a:rPr>
            <a:t>Neither the name of Texas Instruments Incorporated nor the names of its suppliers may be used to endorse or promote products derived from this software without specific prior written permission.</a:t>
          </a:r>
          <a:endParaRPr lang="en-US" sz="1000" b="1">
            <a:latin typeface="Arial" panose="020B0604020202020204" pitchFamily="34" charset="0"/>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en-US" sz="1000" baseline="0">
            <a:latin typeface="Arial" panose="020B0604020202020204" pitchFamily="34" charset="0"/>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000" b="1" baseline="0">
              <a:latin typeface="Arial" panose="020B0604020202020204" pitchFamily="34" charset="0"/>
              <a:cs typeface="Arial" panose="020B0604020202020204" pitchFamily="34" charset="0"/>
            </a:rPr>
            <a:t>DISCLAMER:</a:t>
          </a:r>
        </a:p>
        <a:p>
          <a:pPr marL="0" marR="0" indent="0" defTabSz="914400" eaLnBrk="1" fontAlgn="auto" latinLnBrk="0" hangingPunct="1">
            <a:lnSpc>
              <a:spcPct val="100000"/>
            </a:lnSpc>
            <a:spcBef>
              <a:spcPts val="0"/>
            </a:spcBef>
            <a:spcAft>
              <a:spcPts val="0"/>
            </a:spcAft>
            <a:buClrTx/>
            <a:buSzTx/>
            <a:buFontTx/>
            <a:buNone/>
            <a:tabLst/>
            <a:defRPr/>
          </a:pPr>
          <a:r>
            <a:rPr lang="en-US" sz="800" baseline="0">
              <a:latin typeface="Arial" panose="020B0604020202020204" pitchFamily="34" charset="0"/>
              <a:cs typeface="Arial" panose="020B0604020202020204" pitchFamily="34" charset="0"/>
            </a:rPr>
            <a:t>THIS SOFTWARE IS PROVIDED BY TI AND TI’S LICENSORS "AS IS" AND ANY EXPRESS OR IMPLIED WARRANTIES, INCLUDING, BUT NOT LIMITED TO, THE IMPLIED WARRANTIES OF MERCHANTABILITY AND FITNESS FOR A PARTICULAR PURPOSE ARE DISCLAIMED. IN NO EVENT SHALL TI AND TI’S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a:t>
          </a:r>
        </a:p>
      </xdr:txBody>
    </xdr:sp>
    <xdr:clientData/>
  </xdr:oneCellAnchor>
  <xdr:oneCellAnchor>
    <xdr:from>
      <xdr:col>0</xdr:col>
      <xdr:colOff>95247</xdr:colOff>
      <xdr:row>29</xdr:row>
      <xdr:rowOff>47623</xdr:rowOff>
    </xdr:from>
    <xdr:ext cx="11229977" cy="809627"/>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95247" y="5276848"/>
          <a:ext cx="11229977" cy="809627"/>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IMPORTANT</a:t>
          </a:r>
          <a:r>
            <a:rPr lang="en-US" sz="1100" b="1" baseline="0">
              <a:solidFill>
                <a:schemeClr val="tx1"/>
              </a:solidFill>
              <a:effectLst/>
              <a:latin typeface="+mn-lt"/>
              <a:ea typeface="+mn-ea"/>
              <a:cs typeface="+mn-cs"/>
            </a:rPr>
            <a:t>:   </a:t>
          </a:r>
          <a:endParaRPr lang="en-US" sz="800">
            <a:effectLst/>
          </a:endParaRPr>
        </a:p>
        <a:p>
          <a:r>
            <a:rPr lang="en-US" sz="1100" baseline="0">
              <a:solidFill>
                <a:schemeClr val="tx1"/>
              </a:solidFill>
              <a:effectLst/>
              <a:latin typeface="+mn-lt"/>
              <a:ea typeface="+mn-ea"/>
              <a:cs typeface="+mn-cs"/>
            </a:rPr>
            <a:t>1.  Do not delete this worksheet!</a:t>
          </a:r>
          <a:endParaRPr lang="en-US" sz="800">
            <a:effectLst/>
          </a:endParaRPr>
        </a:p>
        <a:p>
          <a:r>
            <a:rPr lang="en-US" sz="1100" baseline="0">
              <a:solidFill>
                <a:schemeClr val="tx1"/>
              </a:solidFill>
              <a:effectLst/>
              <a:latin typeface="+mn-lt"/>
              <a:ea typeface="+mn-ea"/>
              <a:cs typeface="+mn-cs"/>
            </a:rPr>
            <a:t>2.  Refer to the help tab for additional device information and support.</a:t>
          </a:r>
          <a:endParaRPr lang="en-US" sz="800">
            <a:effectLst/>
          </a:endParaRPr>
        </a:p>
        <a:p>
          <a:pPr eaLnBrk="1" fontAlgn="auto" latinLnBrk="0" hangingPunct="1"/>
          <a:r>
            <a:rPr lang="en-US" sz="1100" baseline="0">
              <a:solidFill>
                <a:schemeClr val="tx1"/>
              </a:solidFill>
              <a:effectLst/>
              <a:latin typeface="+mn-lt"/>
              <a:ea typeface="+mn-ea"/>
              <a:cs typeface="+mn-cs"/>
            </a:rPr>
            <a:t>3.  Redistributions must retain the above copyright and the following disclaimer.</a:t>
          </a:r>
          <a:endParaRPr lang="en-US" sz="800">
            <a:effectLst/>
          </a:endParaRPr>
        </a:p>
        <a:p>
          <a:endParaRPr lang="en-US" sz="800" baseline="0">
            <a:latin typeface="Arial" panose="020B0604020202020204" pitchFamily="34" charset="0"/>
            <a:cs typeface="Arial" panose="020B0604020202020204" pitchFamily="34" charset="0"/>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4</xdr:col>
      <xdr:colOff>219075</xdr:colOff>
      <xdr:row>2</xdr:row>
      <xdr:rowOff>66626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561975</xdr:colOff>
      <xdr:row>0</xdr:row>
      <xdr:rowOff>85725</xdr:rowOff>
    </xdr:from>
    <xdr:ext cx="3752850" cy="381708"/>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4219575" y="85725"/>
          <a:ext cx="375285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How to use this tool...</a:t>
          </a:r>
        </a:p>
      </xdr:txBody>
    </xdr:sp>
    <xdr:clientData/>
  </xdr:oneCellAnchor>
  <xdr:oneCellAnchor>
    <xdr:from>
      <xdr:col>0</xdr:col>
      <xdr:colOff>47625</xdr:colOff>
      <xdr:row>5</xdr:row>
      <xdr:rowOff>76200</xdr:rowOff>
    </xdr:from>
    <xdr:ext cx="184731" cy="264560"/>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700-000005000000}"/>
            </a:ext>
          </a:extLst>
        </xdr:cNvPr>
        <xdr:cNvSpPr txBox="1"/>
      </xdr:nvSpPr>
      <xdr:spPr>
        <a:xfrm>
          <a:off x="47625" y="1000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N64:U81" totalsRowShown="0">
  <autoFilter ref="N64:U81" xr:uid="{00000000-0009-0000-0100-000001000000}"/>
  <tableColumns count="8">
    <tableColumn id="1" xr3:uid="{00000000-0010-0000-0000-000001000000}" name="Nominal Data Rate (SPS)"/>
    <tableColumn id="2" xr3:uid="{00000000-0010-0000-0000-000002000000}" name="Nominal fCLK (MHz)"/>
    <tableColumn id="3" xr3:uid="{00000000-0010-0000-0000-000003000000}" name="SINC5 Decimation">
      <calculatedColumnFormula>(Table1[[#This Row],[Nominal fCLK (MHz)]]*1000000/MOD_CLK_DIV)/Table1[[#This Row],[Nominal Data Rate (SPS)]]</calculatedColumnFormula>
    </tableColumn>
    <tableColumn id="7" xr3:uid="{00000000-0010-0000-0000-000007000000}" name="2nd Stage Order">
      <calculatedColumnFormula>VLOOKUP(FILTER,$R$84:$S$88,2,FALSE)</calculatedColumnFormula>
    </tableColumn>
    <tableColumn id="4" xr3:uid="{00000000-0010-0000-0000-000004000000}" name="SINCx Decimation"/>
    <tableColumn id="5" xr3:uid="{00000000-0010-0000-0000-000005000000}" name="FIR Decimation"/>
    <tableColumn id="6" xr3:uid="{00000000-0010-0000-0000-000006000000}" name="AVG Decimation"/>
    <tableColumn id="8" xr3:uid="{00000000-0010-0000-0000-000008000000}" name="Comme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oleObject" Target="../embeddings/Microsoft_Visio_2003-2010_Drawing.vsd"/></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www.ti.com/lit/gpn/ads1260" TargetMode="External"/><Relationship Id="rId2" Type="http://schemas.openxmlformats.org/officeDocument/2006/relationships/hyperlink" Target="http://www.ti.com/lit/gpn/ads1261" TargetMode="External"/><Relationship Id="rId1" Type="http://schemas.openxmlformats.org/officeDocument/2006/relationships/hyperlink" Target="http://e2e.ti.com/support/data_converters/precision_data_converters/"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1"/>
  </sheetPr>
  <dimension ref="A1:V87"/>
  <sheetViews>
    <sheetView showGridLines="0" showRowColHeaders="0" tabSelected="1" zoomScale="115" zoomScaleNormal="115" workbookViewId="0">
      <selection activeCell="C9" sqref="C9:E9"/>
    </sheetView>
  </sheetViews>
  <sheetFormatPr defaultRowHeight="15" x14ac:dyDescent="0.25"/>
  <sheetData>
    <row r="1" spans="1:22" x14ac:dyDescent="0.25">
      <c r="A1" s="327"/>
      <c r="B1" s="327"/>
      <c r="C1" s="327"/>
      <c r="D1" s="327"/>
      <c r="E1" s="327"/>
      <c r="F1" s="327"/>
      <c r="G1" s="327"/>
      <c r="H1" s="327"/>
      <c r="I1" s="327"/>
      <c r="J1" s="327"/>
      <c r="K1" s="327"/>
      <c r="L1" s="327"/>
      <c r="M1" s="327"/>
      <c r="N1" s="327"/>
      <c r="O1" s="327"/>
      <c r="P1" s="327"/>
      <c r="Q1" s="327"/>
      <c r="R1" s="327"/>
      <c r="S1" s="327"/>
      <c r="T1" s="327"/>
      <c r="U1" s="327"/>
    </row>
    <row r="2" spans="1:22" x14ac:dyDescent="0.25">
      <c r="A2" s="327"/>
      <c r="B2" s="327"/>
      <c r="C2" s="327"/>
      <c r="D2" s="327"/>
      <c r="E2" s="327"/>
      <c r="F2" s="327"/>
      <c r="G2" s="327"/>
      <c r="H2" s="327"/>
      <c r="I2" s="327"/>
      <c r="J2" s="327"/>
      <c r="K2" s="327"/>
      <c r="L2" s="327"/>
      <c r="M2" s="327"/>
      <c r="N2" s="327"/>
      <c r="O2" s="327"/>
      <c r="P2" s="327"/>
      <c r="Q2" s="327"/>
      <c r="R2" s="327"/>
      <c r="S2" s="327"/>
      <c r="T2" s="327"/>
      <c r="U2" s="327"/>
    </row>
    <row r="3" spans="1:22" x14ac:dyDescent="0.25">
      <c r="A3" s="327"/>
      <c r="B3" s="327"/>
      <c r="C3" s="327"/>
      <c r="D3" s="327"/>
      <c r="E3" s="327"/>
      <c r="F3" s="327"/>
      <c r="G3" s="327"/>
      <c r="H3" s="327"/>
      <c r="I3" s="327"/>
      <c r="J3" s="327"/>
      <c r="K3" s="327"/>
      <c r="L3" s="327"/>
      <c r="M3" s="327"/>
      <c r="N3" s="327"/>
      <c r="O3" s="327"/>
      <c r="P3" s="327"/>
      <c r="Q3" s="327"/>
      <c r="R3" s="327"/>
      <c r="S3" s="327"/>
      <c r="T3" s="327"/>
      <c r="U3" s="327"/>
    </row>
    <row r="4" spans="1:22" ht="12.75" customHeight="1" x14ac:dyDescent="0.25">
      <c r="A4" s="328"/>
      <c r="B4" s="328"/>
      <c r="C4" s="328"/>
      <c r="D4" s="328"/>
      <c r="E4" s="328"/>
      <c r="F4" s="328"/>
      <c r="G4" s="328"/>
      <c r="H4" s="328"/>
      <c r="I4" s="328"/>
      <c r="J4" s="328"/>
      <c r="K4" s="328"/>
      <c r="L4" s="328"/>
      <c r="M4" s="328"/>
      <c r="N4" s="328"/>
      <c r="O4" s="328"/>
      <c r="P4" s="328"/>
      <c r="Q4" s="328"/>
      <c r="R4" s="328"/>
      <c r="S4" s="328"/>
      <c r="T4" s="328"/>
      <c r="U4" s="328"/>
    </row>
    <row r="5" spans="1:22" x14ac:dyDescent="0.25">
      <c r="A5" s="72"/>
      <c r="B5" s="72"/>
      <c r="C5" s="72"/>
      <c r="D5" s="72"/>
      <c r="E5" s="72"/>
      <c r="F5" s="72"/>
      <c r="G5" s="72"/>
      <c r="H5" s="72"/>
      <c r="I5" s="72"/>
      <c r="J5" s="72"/>
      <c r="K5" s="72"/>
      <c r="L5" s="72"/>
      <c r="M5" s="72"/>
      <c r="N5" s="72"/>
      <c r="O5" s="72"/>
      <c r="P5" s="72"/>
      <c r="Q5" s="72"/>
      <c r="R5" s="72"/>
      <c r="S5" s="72"/>
      <c r="T5" s="72"/>
      <c r="U5" s="72"/>
      <c r="V5" s="72"/>
    </row>
    <row r="6" spans="1:22" x14ac:dyDescent="0.25">
      <c r="A6" s="72"/>
      <c r="B6" s="72"/>
      <c r="C6" s="72"/>
      <c r="D6" s="72"/>
      <c r="E6" s="72"/>
      <c r="F6" s="72"/>
      <c r="G6" s="72"/>
      <c r="H6" s="72"/>
      <c r="I6" s="72"/>
      <c r="J6" s="72"/>
      <c r="K6" s="72"/>
      <c r="L6" s="72"/>
      <c r="M6" s="72"/>
      <c r="N6" s="72"/>
      <c r="O6" s="72"/>
      <c r="P6" s="72"/>
      <c r="Q6" s="72"/>
      <c r="R6" s="72"/>
      <c r="S6" s="72"/>
      <c r="T6" s="72"/>
      <c r="U6" s="72"/>
      <c r="V6" s="72"/>
    </row>
    <row r="7" spans="1:22" ht="15.75" thickBot="1" x14ac:dyDescent="0.3">
      <c r="A7" s="72"/>
      <c r="B7" s="72"/>
      <c r="C7" s="331" t="s">
        <v>23</v>
      </c>
      <c r="D7" s="331"/>
      <c r="E7" s="331"/>
      <c r="F7" s="72"/>
      <c r="G7" s="73" t="s">
        <v>24</v>
      </c>
      <c r="H7" s="74"/>
      <c r="I7" s="74"/>
      <c r="J7" s="74"/>
      <c r="K7" s="74"/>
      <c r="L7" s="74"/>
      <c r="M7" s="74"/>
      <c r="N7" s="74"/>
      <c r="O7" s="74"/>
      <c r="P7" s="74"/>
      <c r="Q7" s="72"/>
      <c r="R7" s="72"/>
      <c r="S7" s="72"/>
      <c r="T7" s="72"/>
      <c r="U7" s="72"/>
      <c r="V7" s="72"/>
    </row>
    <row r="8" spans="1:22" x14ac:dyDescent="0.25">
      <c r="A8" s="72"/>
      <c r="B8" s="72"/>
      <c r="C8" s="72"/>
      <c r="D8" s="72"/>
      <c r="E8" s="72"/>
      <c r="F8" s="72"/>
      <c r="G8" s="75"/>
      <c r="H8" s="72"/>
      <c r="I8" s="72"/>
      <c r="J8" s="72"/>
      <c r="K8" s="72"/>
      <c r="L8" s="72"/>
      <c r="M8" s="72"/>
      <c r="N8" s="72"/>
      <c r="O8" s="72"/>
      <c r="P8" s="72"/>
      <c r="Q8" s="72"/>
      <c r="R8" s="72"/>
      <c r="S8" s="72"/>
      <c r="T8" s="72"/>
      <c r="U8" s="72"/>
      <c r="V8" s="72"/>
    </row>
    <row r="9" spans="1:22" x14ac:dyDescent="0.25">
      <c r="A9" s="72"/>
      <c r="B9" s="72"/>
      <c r="C9" s="329" t="s">
        <v>108</v>
      </c>
      <c r="D9" s="329"/>
      <c r="E9" s="329"/>
      <c r="F9" s="72"/>
      <c r="G9" s="2" t="s">
        <v>348</v>
      </c>
      <c r="H9" s="72"/>
      <c r="I9" s="72"/>
      <c r="J9" s="72"/>
      <c r="K9" s="72"/>
      <c r="L9" s="72"/>
      <c r="M9" s="72"/>
      <c r="N9" s="72"/>
      <c r="O9" s="72"/>
      <c r="P9" s="72"/>
      <c r="Q9" s="72"/>
      <c r="R9" s="72"/>
      <c r="S9" s="72"/>
      <c r="T9" s="72"/>
      <c r="U9" s="72"/>
      <c r="V9" s="72"/>
    </row>
    <row r="10" spans="1:22" x14ac:dyDescent="0.25">
      <c r="A10" s="72"/>
      <c r="B10" s="72"/>
      <c r="C10" s="62"/>
      <c r="D10" s="62"/>
      <c r="E10" s="62"/>
      <c r="F10" s="72"/>
      <c r="G10" s="2"/>
      <c r="H10" s="72"/>
      <c r="I10" s="72"/>
      <c r="J10" s="72"/>
      <c r="K10" s="72"/>
      <c r="L10" s="72"/>
      <c r="M10" s="72"/>
      <c r="N10" s="72"/>
      <c r="O10" s="72"/>
      <c r="P10" s="72"/>
      <c r="Q10" s="72"/>
      <c r="R10" s="72"/>
      <c r="S10" s="72"/>
      <c r="T10" s="72"/>
      <c r="U10" s="72"/>
      <c r="V10" s="72"/>
    </row>
    <row r="11" spans="1:22" x14ac:dyDescent="0.25">
      <c r="A11" s="72"/>
      <c r="B11" s="72"/>
      <c r="C11" s="333" t="s">
        <v>91</v>
      </c>
      <c r="D11" s="333"/>
      <c r="E11" s="333"/>
      <c r="F11" s="72"/>
      <c r="G11" s="62" t="s">
        <v>347</v>
      </c>
      <c r="H11" s="72"/>
      <c r="I11" s="72"/>
      <c r="J11" s="72"/>
      <c r="K11" s="72"/>
      <c r="L11" s="72"/>
      <c r="M11" s="72"/>
      <c r="N11" s="72"/>
      <c r="O11" s="72"/>
      <c r="P11" s="72"/>
      <c r="Q11" s="72"/>
      <c r="R11" s="72"/>
      <c r="S11" s="72"/>
      <c r="T11" s="72"/>
      <c r="U11" s="72"/>
      <c r="V11" s="72"/>
    </row>
    <row r="12" spans="1:22" x14ac:dyDescent="0.25">
      <c r="A12" s="72"/>
      <c r="B12" s="72"/>
      <c r="C12" s="62"/>
      <c r="D12" s="62"/>
      <c r="E12" s="62"/>
      <c r="F12" s="72"/>
      <c r="G12" s="2"/>
      <c r="H12" s="72"/>
      <c r="I12" s="72"/>
      <c r="J12" s="72"/>
      <c r="K12" s="72"/>
      <c r="L12" s="72"/>
      <c r="M12" s="72"/>
      <c r="N12" s="72"/>
      <c r="O12" s="72"/>
      <c r="P12" s="72"/>
      <c r="Q12" s="72"/>
      <c r="R12" s="72"/>
      <c r="S12" s="72"/>
      <c r="T12" s="72"/>
      <c r="U12" s="72"/>
      <c r="V12" s="72"/>
    </row>
    <row r="13" spans="1:22" x14ac:dyDescent="0.25">
      <c r="A13" s="72"/>
      <c r="B13" s="72"/>
      <c r="C13" s="332" t="s">
        <v>90</v>
      </c>
      <c r="D13" s="332"/>
      <c r="E13" s="332"/>
      <c r="F13" s="72"/>
      <c r="G13" s="2" t="s">
        <v>142</v>
      </c>
      <c r="H13" s="72"/>
      <c r="I13" s="72"/>
      <c r="J13" s="72"/>
      <c r="K13" s="72"/>
      <c r="L13" s="72"/>
      <c r="M13" s="72"/>
      <c r="N13" s="72"/>
      <c r="O13" s="72"/>
      <c r="P13" s="72"/>
      <c r="Q13" s="72"/>
      <c r="R13" s="72"/>
      <c r="S13" s="72"/>
      <c r="T13" s="72"/>
      <c r="U13" s="72"/>
      <c r="V13" s="72"/>
    </row>
    <row r="14" spans="1:22" x14ac:dyDescent="0.25">
      <c r="A14" s="72"/>
      <c r="B14" s="72"/>
      <c r="C14" s="1"/>
      <c r="D14" s="1"/>
      <c r="E14" s="1"/>
      <c r="H14" s="72"/>
      <c r="I14" s="72"/>
      <c r="J14" s="72"/>
      <c r="K14" s="72"/>
      <c r="L14" s="72"/>
      <c r="M14" s="72"/>
      <c r="N14" s="72"/>
      <c r="O14" s="72"/>
      <c r="P14" s="72"/>
      <c r="Q14" s="72"/>
      <c r="R14" s="72"/>
      <c r="S14" s="72"/>
      <c r="T14" s="72"/>
      <c r="U14" s="72"/>
      <c r="V14" s="72"/>
    </row>
    <row r="15" spans="1:22" x14ac:dyDescent="0.25">
      <c r="A15" s="72"/>
      <c r="B15" s="72"/>
      <c r="C15" s="332" t="s">
        <v>121</v>
      </c>
      <c r="D15" s="332"/>
      <c r="E15" s="332"/>
      <c r="F15" s="72"/>
      <c r="G15" s="2" t="s">
        <v>150</v>
      </c>
      <c r="H15" s="72"/>
      <c r="I15" s="72"/>
      <c r="J15" s="72"/>
      <c r="K15" s="72"/>
      <c r="L15" s="72"/>
      <c r="M15" s="72"/>
      <c r="N15" s="72"/>
      <c r="O15" s="72"/>
      <c r="P15" s="72"/>
      <c r="Q15" s="72"/>
      <c r="R15" s="72"/>
      <c r="S15" s="72"/>
      <c r="T15" s="72"/>
      <c r="U15" s="72"/>
      <c r="V15" s="72"/>
    </row>
    <row r="16" spans="1:22" x14ac:dyDescent="0.25">
      <c r="A16" s="72"/>
      <c r="B16" s="72"/>
      <c r="C16" s="62"/>
      <c r="D16" s="62"/>
      <c r="E16" s="62"/>
      <c r="F16" s="72"/>
      <c r="G16" s="75"/>
      <c r="H16" s="72"/>
      <c r="I16" s="72"/>
      <c r="J16" s="72"/>
      <c r="K16" s="72"/>
      <c r="L16" s="72"/>
      <c r="M16" s="72"/>
      <c r="N16" s="72"/>
      <c r="O16" s="72"/>
      <c r="P16" s="72"/>
      <c r="Q16" s="72"/>
      <c r="R16" s="72"/>
      <c r="S16" s="72"/>
      <c r="T16" s="72"/>
      <c r="U16" s="72"/>
      <c r="V16" s="72"/>
    </row>
    <row r="17" spans="1:22" ht="15" customHeight="1" x14ac:dyDescent="0.25">
      <c r="A17" s="72"/>
      <c r="B17" s="72"/>
      <c r="C17" s="330" t="s">
        <v>10</v>
      </c>
      <c r="D17" s="330"/>
      <c r="E17" s="330"/>
      <c r="F17" s="72"/>
      <c r="G17" s="2" t="s">
        <v>143</v>
      </c>
      <c r="H17" s="72"/>
      <c r="I17" s="76"/>
      <c r="J17" s="76"/>
      <c r="K17" s="76"/>
      <c r="L17" s="76"/>
      <c r="M17" s="76"/>
      <c r="N17" s="76"/>
      <c r="O17" s="76"/>
      <c r="P17" s="76"/>
      <c r="Q17" s="76"/>
      <c r="R17" s="76"/>
      <c r="S17" s="76"/>
      <c r="T17" s="76"/>
      <c r="U17" s="76"/>
      <c r="V17" s="72"/>
    </row>
    <row r="18" spans="1:22" x14ac:dyDescent="0.25">
      <c r="A18" s="72"/>
      <c r="B18" s="72"/>
      <c r="C18" s="62"/>
      <c r="D18" s="62"/>
      <c r="E18" s="62"/>
      <c r="F18" s="72"/>
      <c r="G18" s="75"/>
      <c r="H18" s="72"/>
      <c r="I18" s="72"/>
      <c r="J18" s="72"/>
      <c r="K18" s="72"/>
      <c r="L18" s="72"/>
      <c r="M18" s="72"/>
      <c r="N18" s="72"/>
      <c r="O18" s="72"/>
      <c r="P18" s="72"/>
      <c r="Q18" s="72"/>
      <c r="R18" s="72"/>
      <c r="S18" s="72"/>
      <c r="T18" s="72"/>
      <c r="U18" s="72"/>
      <c r="V18" s="72"/>
    </row>
    <row r="19" spans="1:22" ht="15" customHeight="1" x14ac:dyDescent="0.25">
      <c r="A19" s="72"/>
      <c r="B19" s="72"/>
      <c r="C19" s="326" t="s">
        <v>11</v>
      </c>
      <c r="D19" s="326"/>
      <c r="E19" s="326"/>
      <c r="F19" s="72"/>
      <c r="G19" s="2" t="s">
        <v>346</v>
      </c>
      <c r="H19" s="72"/>
      <c r="I19" s="72"/>
      <c r="J19" s="72"/>
      <c r="K19" s="72"/>
      <c r="L19" s="72"/>
      <c r="M19" s="72"/>
      <c r="N19" s="72"/>
      <c r="O19" s="72"/>
      <c r="P19" s="72"/>
      <c r="Q19" s="72"/>
      <c r="R19" s="72"/>
      <c r="S19" s="72"/>
      <c r="T19" s="72"/>
      <c r="U19" s="72"/>
      <c r="V19" s="72"/>
    </row>
    <row r="20" spans="1:22" x14ac:dyDescent="0.25">
      <c r="A20" s="72"/>
      <c r="B20" s="72"/>
      <c r="H20" s="72"/>
      <c r="I20" s="72"/>
      <c r="J20" s="72"/>
      <c r="K20" s="72"/>
      <c r="L20" s="72"/>
      <c r="M20" s="72"/>
      <c r="N20" s="72"/>
      <c r="O20" s="72"/>
      <c r="P20" s="72"/>
      <c r="Q20" s="72"/>
      <c r="R20" s="72"/>
      <c r="S20" s="72"/>
      <c r="T20" s="72"/>
      <c r="U20" s="72"/>
      <c r="V20" s="72"/>
    </row>
    <row r="21" spans="1:22" x14ac:dyDescent="0.25">
      <c r="A21" s="72"/>
      <c r="B21" s="72"/>
      <c r="C21" s="72"/>
      <c r="D21" s="72"/>
      <c r="E21" s="72"/>
      <c r="F21" s="72"/>
      <c r="G21" s="72"/>
      <c r="H21" s="72"/>
      <c r="J21" s="72"/>
      <c r="K21" s="72"/>
      <c r="L21" s="72"/>
      <c r="M21" s="72"/>
      <c r="N21" s="72"/>
      <c r="O21" s="72"/>
      <c r="P21" s="72"/>
      <c r="Q21" s="72"/>
      <c r="R21" s="72"/>
      <c r="S21" s="72"/>
      <c r="T21" s="72"/>
      <c r="U21" s="72"/>
      <c r="V21" s="72"/>
    </row>
    <row r="22" spans="1:22" x14ac:dyDescent="0.25">
      <c r="A22" s="72"/>
      <c r="B22" s="72"/>
      <c r="J22" s="72"/>
      <c r="K22" s="72"/>
      <c r="L22" s="72"/>
      <c r="M22" s="72"/>
      <c r="N22" s="72"/>
      <c r="O22" s="72"/>
      <c r="P22" s="72"/>
      <c r="Q22" s="72"/>
      <c r="R22" s="72"/>
      <c r="S22" s="72"/>
      <c r="T22" s="72"/>
      <c r="U22" s="72"/>
      <c r="V22" s="72"/>
    </row>
    <row r="23" spans="1:22" x14ac:dyDescent="0.25">
      <c r="A23" s="72"/>
      <c r="B23" s="72"/>
      <c r="J23" s="72"/>
      <c r="K23" s="72"/>
      <c r="L23" s="72"/>
      <c r="M23" s="72"/>
      <c r="N23" s="72"/>
      <c r="O23" s="72"/>
      <c r="P23" s="72"/>
      <c r="Q23" s="72"/>
      <c r="R23" s="72"/>
      <c r="S23" s="72"/>
      <c r="T23" s="72"/>
      <c r="U23" s="72"/>
      <c r="V23" s="72"/>
    </row>
    <row r="24" spans="1:22" x14ac:dyDescent="0.25">
      <c r="A24" s="72"/>
      <c r="B24" s="72"/>
      <c r="J24" s="72"/>
      <c r="K24" s="72"/>
      <c r="L24" s="72"/>
      <c r="M24" s="72"/>
      <c r="N24" s="72"/>
      <c r="O24" s="72"/>
      <c r="P24" s="72"/>
      <c r="Q24" s="72"/>
      <c r="R24" s="72"/>
      <c r="S24" s="72"/>
      <c r="T24" s="72"/>
      <c r="U24" s="72"/>
      <c r="V24" s="72"/>
    </row>
    <row r="25" spans="1:22" x14ac:dyDescent="0.25">
      <c r="A25" s="72"/>
      <c r="B25" s="72"/>
      <c r="J25" s="72"/>
      <c r="K25" s="72"/>
      <c r="L25" s="72"/>
      <c r="M25" s="72"/>
      <c r="N25" s="72"/>
      <c r="O25" s="72"/>
      <c r="P25" s="72"/>
      <c r="Q25" s="72"/>
      <c r="R25" s="72"/>
      <c r="S25" s="72"/>
      <c r="T25" s="72"/>
      <c r="U25" s="72"/>
      <c r="V25" s="72"/>
    </row>
    <row r="26" spans="1:22" x14ac:dyDescent="0.25">
      <c r="A26" s="72"/>
      <c r="B26" s="72"/>
      <c r="C26" s="2"/>
      <c r="D26" s="72"/>
      <c r="E26" s="72"/>
      <c r="F26" s="72"/>
      <c r="G26" s="72"/>
      <c r="H26" s="72"/>
      <c r="I26" s="72"/>
      <c r="J26" s="72"/>
      <c r="K26" s="72"/>
      <c r="L26" s="72"/>
      <c r="M26" s="72"/>
      <c r="N26" s="72"/>
      <c r="O26" s="72"/>
      <c r="P26" s="72"/>
      <c r="Q26" s="72"/>
      <c r="R26" s="72"/>
      <c r="S26" s="72"/>
      <c r="T26" s="72"/>
      <c r="U26" s="72"/>
      <c r="V26" s="72"/>
    </row>
    <row r="27" spans="1:22" x14ac:dyDescent="0.25">
      <c r="A27" s="72"/>
      <c r="B27" s="72"/>
      <c r="I27" s="72"/>
      <c r="J27" s="72"/>
      <c r="K27" s="72"/>
      <c r="L27" s="72"/>
      <c r="M27" s="72"/>
      <c r="N27" s="72"/>
      <c r="O27" s="72"/>
      <c r="P27" s="72"/>
      <c r="Q27" s="72"/>
      <c r="R27" s="72"/>
      <c r="S27" s="72"/>
      <c r="T27" s="72"/>
      <c r="U27" s="72"/>
      <c r="V27" s="72"/>
    </row>
    <row r="28" spans="1:22" x14ac:dyDescent="0.25">
      <c r="A28" s="72"/>
      <c r="B28" s="72"/>
      <c r="I28" s="72"/>
      <c r="J28" s="72"/>
      <c r="K28" s="72"/>
      <c r="L28" s="72"/>
      <c r="M28" s="72"/>
      <c r="N28" s="72"/>
      <c r="O28" s="72"/>
      <c r="P28" s="72"/>
      <c r="Q28" s="72"/>
      <c r="R28" s="72"/>
      <c r="S28" s="72"/>
      <c r="T28" s="72"/>
      <c r="U28" s="72"/>
      <c r="V28" s="72"/>
    </row>
    <row r="29" spans="1:22" x14ac:dyDescent="0.25">
      <c r="A29" s="72"/>
      <c r="B29" s="72"/>
      <c r="I29" s="72"/>
      <c r="J29" s="72"/>
      <c r="K29" s="72"/>
      <c r="L29" s="72"/>
      <c r="M29" s="72"/>
      <c r="N29" s="72"/>
      <c r="O29" s="72"/>
      <c r="P29" s="72"/>
      <c r="Q29" s="72"/>
      <c r="R29" s="72"/>
      <c r="S29" s="72"/>
      <c r="T29" s="72"/>
      <c r="U29" s="72"/>
      <c r="V29" s="72"/>
    </row>
    <row r="30" spans="1:22" x14ac:dyDescent="0.25">
      <c r="A30" s="72"/>
      <c r="B30" s="72"/>
      <c r="I30" s="72"/>
      <c r="J30" s="72"/>
      <c r="K30" s="72"/>
      <c r="L30" s="72"/>
      <c r="M30" s="72"/>
      <c r="N30" s="72"/>
      <c r="O30" s="72"/>
      <c r="P30" s="72"/>
      <c r="Q30" s="72"/>
      <c r="R30" s="72"/>
      <c r="S30" s="72"/>
      <c r="T30" s="72"/>
      <c r="U30" s="72"/>
      <c r="V30" s="72"/>
    </row>
    <row r="31" spans="1:22" x14ac:dyDescent="0.25">
      <c r="A31" s="72"/>
      <c r="B31" s="72"/>
      <c r="I31" s="72"/>
      <c r="J31" s="72"/>
      <c r="K31" s="72"/>
      <c r="L31" s="72"/>
      <c r="M31" s="72"/>
      <c r="N31" s="72"/>
      <c r="O31" s="72"/>
      <c r="P31" s="72"/>
      <c r="Q31" s="72"/>
      <c r="R31" s="72"/>
      <c r="S31" s="72"/>
      <c r="T31" s="72"/>
      <c r="U31" s="72"/>
      <c r="V31" s="72"/>
    </row>
    <row r="32" spans="1:22" x14ac:dyDescent="0.25">
      <c r="A32" s="72"/>
      <c r="B32" s="72"/>
      <c r="I32" s="72"/>
      <c r="J32" s="72"/>
      <c r="K32" s="72"/>
      <c r="L32" s="72"/>
      <c r="M32" s="72"/>
      <c r="N32" s="72"/>
      <c r="O32" s="72"/>
      <c r="P32" s="72"/>
      <c r="Q32" s="72"/>
      <c r="R32" s="72"/>
      <c r="S32" s="72"/>
      <c r="T32" s="72"/>
      <c r="U32" s="72"/>
      <c r="V32" s="72"/>
    </row>
    <row r="33" spans="1:22" x14ac:dyDescent="0.25">
      <c r="A33" s="72"/>
      <c r="B33" s="72"/>
      <c r="I33" s="72"/>
      <c r="J33" s="72"/>
      <c r="K33" s="72"/>
      <c r="L33" s="72"/>
      <c r="M33" s="72"/>
      <c r="N33" s="72"/>
      <c r="O33" s="72"/>
      <c r="P33" s="72"/>
      <c r="Q33" s="72"/>
      <c r="R33" s="72"/>
      <c r="S33" s="72"/>
      <c r="T33" s="72"/>
      <c r="U33" s="72"/>
      <c r="V33" s="72"/>
    </row>
    <row r="34" spans="1:22" x14ac:dyDescent="0.25">
      <c r="A34" s="72"/>
      <c r="B34" s="72"/>
      <c r="I34" s="72"/>
      <c r="J34" s="72"/>
      <c r="K34" s="72"/>
      <c r="L34" s="72"/>
      <c r="M34" s="72"/>
      <c r="N34" s="72"/>
      <c r="O34" s="72"/>
      <c r="P34" s="72"/>
      <c r="Q34" s="72"/>
      <c r="R34" s="72"/>
      <c r="S34" s="72"/>
      <c r="T34" s="72"/>
      <c r="U34" s="72"/>
      <c r="V34" s="72"/>
    </row>
    <row r="35" spans="1:22" x14ac:dyDescent="0.25">
      <c r="A35" s="72"/>
      <c r="B35" s="72"/>
      <c r="C35" s="72"/>
      <c r="D35" s="72"/>
      <c r="E35" s="72"/>
      <c r="F35" s="72"/>
      <c r="G35" s="72"/>
      <c r="H35" s="72"/>
      <c r="I35" s="72"/>
      <c r="J35" s="72"/>
      <c r="K35" s="72"/>
      <c r="L35" s="72"/>
      <c r="M35" s="72"/>
      <c r="N35" s="72"/>
      <c r="O35" s="72"/>
      <c r="P35" s="72"/>
      <c r="Q35" s="72"/>
      <c r="R35" s="72"/>
      <c r="S35" s="72"/>
      <c r="T35" s="72"/>
      <c r="U35" s="72"/>
      <c r="V35" s="72"/>
    </row>
    <row r="36" spans="1:22" x14ac:dyDescent="0.25">
      <c r="A36" s="72"/>
      <c r="B36" s="72"/>
      <c r="C36" s="72"/>
      <c r="D36" s="72"/>
      <c r="E36" s="72"/>
      <c r="F36" s="72"/>
      <c r="G36" s="72"/>
      <c r="H36" s="72"/>
      <c r="I36" s="72"/>
      <c r="J36" s="72"/>
      <c r="K36" s="72"/>
      <c r="L36" s="72"/>
      <c r="M36" s="72"/>
      <c r="N36" s="72"/>
      <c r="O36" s="72"/>
      <c r="P36" s="72"/>
      <c r="Q36" s="72"/>
      <c r="R36" s="72"/>
      <c r="S36" s="72"/>
      <c r="T36" s="72"/>
      <c r="U36" s="72"/>
      <c r="V36" s="72"/>
    </row>
    <row r="37" spans="1:22" x14ac:dyDescent="0.25">
      <c r="A37" s="72"/>
      <c r="B37" s="72"/>
      <c r="C37" s="72"/>
      <c r="D37" s="72"/>
      <c r="E37" s="72"/>
      <c r="F37" s="72"/>
      <c r="G37" s="72"/>
      <c r="H37" s="72"/>
      <c r="I37" s="72"/>
      <c r="J37" s="72"/>
      <c r="K37" s="72"/>
      <c r="L37" s="72"/>
      <c r="M37" s="72"/>
      <c r="N37" s="72"/>
      <c r="O37" s="72"/>
      <c r="P37" s="72"/>
      <c r="Q37" s="72"/>
      <c r="R37" s="72"/>
      <c r="S37" s="72"/>
      <c r="T37" s="72"/>
      <c r="U37" s="72"/>
      <c r="V37" s="72"/>
    </row>
    <row r="38" spans="1:22" x14ac:dyDescent="0.25">
      <c r="A38" s="72"/>
      <c r="B38" s="72"/>
      <c r="C38" s="72"/>
      <c r="D38" s="72"/>
      <c r="E38" s="72"/>
      <c r="F38" s="72"/>
      <c r="G38" s="72"/>
      <c r="H38" s="72"/>
      <c r="I38" s="72"/>
      <c r="J38" s="72"/>
      <c r="K38" s="72"/>
      <c r="L38" s="72"/>
      <c r="M38" s="72"/>
      <c r="N38" s="72"/>
      <c r="O38" s="72"/>
      <c r="P38" s="72"/>
      <c r="Q38" s="72"/>
      <c r="R38" s="72"/>
      <c r="S38" s="72"/>
      <c r="T38" s="72"/>
      <c r="U38" s="72"/>
      <c r="V38" s="72"/>
    </row>
    <row r="39" spans="1:22" x14ac:dyDescent="0.25">
      <c r="A39" s="72"/>
      <c r="B39" s="72"/>
      <c r="C39" s="72"/>
      <c r="D39" s="72"/>
      <c r="E39" s="72"/>
      <c r="F39" s="72"/>
      <c r="G39" s="72"/>
      <c r="H39" s="72"/>
      <c r="I39" s="72"/>
      <c r="J39" s="72"/>
      <c r="K39" s="72"/>
      <c r="L39" s="72"/>
      <c r="M39" s="72"/>
      <c r="N39" s="72"/>
      <c r="O39" s="72"/>
      <c r="P39" s="72"/>
      <c r="Q39" s="72"/>
      <c r="R39" s="72"/>
      <c r="S39" s="72"/>
      <c r="T39" s="72"/>
      <c r="U39" s="72"/>
      <c r="V39" s="72"/>
    </row>
    <row r="40" spans="1:22" x14ac:dyDescent="0.25">
      <c r="A40" s="72"/>
      <c r="B40" s="72"/>
      <c r="C40" s="72"/>
      <c r="D40" s="72"/>
      <c r="E40" s="72"/>
      <c r="F40" s="72"/>
      <c r="G40" s="72"/>
      <c r="H40" s="72"/>
      <c r="I40" s="72"/>
      <c r="J40" s="72"/>
      <c r="K40" s="72"/>
      <c r="L40" s="72"/>
      <c r="M40" s="72"/>
      <c r="N40" s="72"/>
      <c r="O40" s="72"/>
      <c r="P40" s="72"/>
      <c r="Q40" s="72"/>
      <c r="R40" s="72"/>
      <c r="S40" s="72"/>
      <c r="T40" s="72"/>
      <c r="U40" s="72"/>
      <c r="V40" s="72"/>
    </row>
    <row r="41" spans="1:22" x14ac:dyDescent="0.25">
      <c r="A41" s="72"/>
      <c r="B41" s="72"/>
      <c r="C41" s="72"/>
      <c r="D41" s="72"/>
      <c r="E41" s="72"/>
      <c r="F41" s="72"/>
      <c r="G41" s="72"/>
      <c r="H41" s="72"/>
      <c r="I41" s="72"/>
      <c r="J41" s="72"/>
      <c r="K41" s="72"/>
      <c r="L41" s="72"/>
      <c r="M41" s="72"/>
      <c r="N41" s="72"/>
      <c r="O41" s="72"/>
      <c r="P41" s="72"/>
      <c r="Q41" s="72"/>
      <c r="R41" s="72"/>
      <c r="S41" s="72"/>
      <c r="T41" s="72"/>
      <c r="U41" s="72"/>
      <c r="V41" s="72"/>
    </row>
    <row r="42" spans="1:22" x14ac:dyDescent="0.25">
      <c r="A42" s="72"/>
      <c r="B42" s="72"/>
      <c r="C42" s="72"/>
      <c r="D42" s="72"/>
      <c r="E42" s="72"/>
      <c r="F42" s="72"/>
      <c r="G42" s="72"/>
      <c r="H42" s="72"/>
      <c r="I42" s="72"/>
      <c r="J42" s="72"/>
      <c r="K42" s="72"/>
      <c r="L42" s="72"/>
      <c r="M42" s="72"/>
      <c r="N42" s="72"/>
      <c r="O42" s="72"/>
      <c r="P42" s="72"/>
      <c r="Q42" s="72"/>
      <c r="R42" s="72"/>
      <c r="S42" s="72"/>
      <c r="T42" s="72"/>
      <c r="U42" s="72"/>
      <c r="V42" s="72"/>
    </row>
    <row r="43" spans="1:22" x14ac:dyDescent="0.25">
      <c r="A43" s="72"/>
      <c r="B43" s="72"/>
      <c r="C43" s="72"/>
      <c r="D43" s="72"/>
      <c r="E43" s="72"/>
      <c r="F43" s="72"/>
      <c r="G43" s="72"/>
      <c r="H43" s="72"/>
      <c r="I43" s="72"/>
      <c r="J43" s="72"/>
      <c r="K43" s="72"/>
      <c r="L43" s="72"/>
      <c r="M43" s="72"/>
      <c r="N43" s="72"/>
      <c r="O43" s="72"/>
      <c r="P43" s="72"/>
      <c r="Q43" s="72"/>
      <c r="R43" s="72"/>
      <c r="S43" s="72"/>
      <c r="T43" s="72"/>
      <c r="U43" s="72"/>
      <c r="V43" s="72"/>
    </row>
    <row r="44" spans="1:22" x14ac:dyDescent="0.25">
      <c r="A44" s="72"/>
      <c r="B44" s="72"/>
      <c r="C44" s="72"/>
      <c r="D44" s="72"/>
      <c r="E44" s="72"/>
      <c r="F44" s="72"/>
      <c r="G44" s="72"/>
      <c r="H44" s="72"/>
      <c r="I44" s="72"/>
      <c r="J44" s="72"/>
      <c r="K44" s="72"/>
      <c r="L44" s="72"/>
      <c r="M44" s="72"/>
      <c r="N44" s="72"/>
      <c r="O44" s="72"/>
      <c r="P44" s="72"/>
      <c r="Q44" s="72"/>
      <c r="R44" s="72"/>
      <c r="S44" s="72"/>
      <c r="T44" s="72"/>
      <c r="U44" s="72"/>
      <c r="V44" s="72"/>
    </row>
    <row r="45" spans="1:22" x14ac:dyDescent="0.25">
      <c r="A45" s="72"/>
      <c r="B45" s="72"/>
      <c r="C45" s="72"/>
      <c r="D45" s="72"/>
      <c r="E45" s="72"/>
      <c r="F45" s="72"/>
      <c r="G45" s="72"/>
      <c r="H45" s="72"/>
      <c r="I45" s="72"/>
      <c r="J45" s="72"/>
      <c r="K45" s="72"/>
      <c r="L45" s="72"/>
      <c r="M45" s="72"/>
      <c r="N45" s="72"/>
      <c r="O45" s="72"/>
      <c r="P45" s="72"/>
      <c r="Q45" s="72"/>
      <c r="R45" s="72"/>
      <c r="S45" s="72"/>
      <c r="T45" s="72"/>
      <c r="U45" s="72"/>
      <c r="V45" s="72"/>
    </row>
    <row r="46" spans="1:22" x14ac:dyDescent="0.25">
      <c r="A46" s="72"/>
      <c r="B46" s="72"/>
      <c r="C46" s="72"/>
      <c r="D46" s="72"/>
      <c r="E46" s="72"/>
      <c r="F46" s="72"/>
      <c r="G46" s="72"/>
      <c r="H46" s="72"/>
      <c r="I46" s="72"/>
      <c r="J46" s="72"/>
      <c r="K46" s="72"/>
      <c r="L46" s="72"/>
      <c r="M46" s="72"/>
      <c r="N46" s="72"/>
      <c r="O46" s="72"/>
      <c r="P46" s="72"/>
      <c r="Q46" s="72"/>
      <c r="R46" s="72"/>
      <c r="S46" s="72"/>
      <c r="T46" s="72"/>
      <c r="U46" s="72"/>
      <c r="V46" s="72"/>
    </row>
    <row r="47" spans="1:22" x14ac:dyDescent="0.25">
      <c r="A47" s="72"/>
      <c r="B47" s="72"/>
      <c r="C47" s="72"/>
      <c r="D47" s="72"/>
      <c r="E47" s="72"/>
      <c r="F47" s="72"/>
      <c r="G47" s="72"/>
      <c r="H47" s="72"/>
      <c r="I47" s="72"/>
      <c r="J47" s="72"/>
      <c r="K47" s="72"/>
      <c r="L47" s="72"/>
      <c r="M47" s="72"/>
      <c r="N47" s="72"/>
      <c r="O47" s="72"/>
      <c r="P47" s="72"/>
      <c r="Q47" s="72"/>
      <c r="R47" s="72"/>
      <c r="S47" s="72"/>
      <c r="T47" s="72"/>
      <c r="U47" s="72"/>
      <c r="V47" s="72"/>
    </row>
    <row r="48" spans="1:22" x14ac:dyDescent="0.25">
      <c r="A48" s="72"/>
      <c r="B48" s="72"/>
      <c r="C48" s="72"/>
      <c r="D48" s="72"/>
      <c r="E48" s="72"/>
      <c r="F48" s="72"/>
      <c r="G48" s="72"/>
      <c r="H48" s="72"/>
      <c r="I48" s="72"/>
      <c r="J48" s="72"/>
      <c r="K48" s="72"/>
      <c r="L48" s="72"/>
      <c r="M48" s="72"/>
      <c r="N48" s="72"/>
      <c r="O48" s="72"/>
      <c r="P48" s="72"/>
      <c r="Q48" s="72"/>
      <c r="R48" s="72"/>
      <c r="S48" s="72"/>
      <c r="T48" s="72"/>
      <c r="U48" s="72"/>
      <c r="V48" s="72"/>
    </row>
    <row r="49" spans="1:22" x14ac:dyDescent="0.25">
      <c r="A49" s="72"/>
      <c r="B49" s="72"/>
      <c r="C49" s="72"/>
      <c r="D49" s="72"/>
      <c r="E49" s="72"/>
      <c r="F49" s="72"/>
      <c r="G49" s="72"/>
      <c r="H49" s="72"/>
      <c r="I49" s="72"/>
      <c r="J49" s="72"/>
      <c r="K49" s="72"/>
      <c r="L49" s="72"/>
      <c r="M49" s="72"/>
      <c r="N49" s="72"/>
      <c r="O49" s="72"/>
      <c r="P49" s="72"/>
      <c r="Q49" s="72"/>
      <c r="R49" s="72"/>
      <c r="S49" s="72"/>
      <c r="T49" s="72"/>
      <c r="U49" s="72"/>
      <c r="V49" s="72"/>
    </row>
    <row r="50" spans="1:22" x14ac:dyDescent="0.25">
      <c r="A50" s="72"/>
      <c r="B50" s="72"/>
      <c r="C50" s="72"/>
      <c r="D50" s="72"/>
      <c r="E50" s="72"/>
      <c r="F50" s="72"/>
      <c r="G50" s="72"/>
      <c r="H50" s="72"/>
      <c r="I50" s="72"/>
      <c r="J50" s="72"/>
      <c r="K50" s="72"/>
      <c r="L50" s="72"/>
      <c r="M50" s="72"/>
      <c r="N50" s="72"/>
      <c r="O50" s="72"/>
      <c r="P50" s="72"/>
      <c r="Q50" s="72"/>
      <c r="R50" s="72"/>
      <c r="S50" s="72"/>
      <c r="T50" s="72"/>
      <c r="U50" s="72"/>
      <c r="V50" s="72"/>
    </row>
    <row r="51" spans="1:22" x14ac:dyDescent="0.25">
      <c r="A51" s="72"/>
      <c r="B51" s="72"/>
      <c r="C51" s="72"/>
      <c r="D51" s="72"/>
      <c r="E51" s="72"/>
      <c r="F51" s="72"/>
      <c r="G51" s="72"/>
      <c r="H51" s="72"/>
      <c r="I51" s="72"/>
      <c r="J51" s="72"/>
      <c r="K51" s="72"/>
      <c r="L51" s="72"/>
      <c r="M51" s="72"/>
      <c r="N51" s="72"/>
      <c r="O51" s="72"/>
      <c r="P51" s="72"/>
      <c r="Q51" s="72"/>
      <c r="R51" s="72"/>
      <c r="S51" s="72"/>
      <c r="T51" s="72"/>
      <c r="U51" s="72"/>
      <c r="V51" s="72"/>
    </row>
    <row r="52" spans="1:22" x14ac:dyDescent="0.25">
      <c r="A52" s="72"/>
      <c r="B52" s="72"/>
      <c r="C52" s="72"/>
      <c r="D52" s="72"/>
      <c r="E52" s="72"/>
      <c r="F52" s="72"/>
      <c r="G52" s="72"/>
      <c r="H52" s="72"/>
      <c r="I52" s="72"/>
      <c r="J52" s="72"/>
      <c r="K52" s="72"/>
      <c r="L52" s="72"/>
      <c r="M52" s="72"/>
      <c r="N52" s="72"/>
      <c r="O52" s="72"/>
      <c r="P52" s="72"/>
      <c r="Q52" s="72"/>
      <c r="R52" s="72"/>
      <c r="S52" s="72"/>
      <c r="T52" s="72"/>
      <c r="U52" s="72"/>
      <c r="V52" s="72"/>
    </row>
    <row r="53" spans="1:22" x14ac:dyDescent="0.25">
      <c r="A53" s="72"/>
      <c r="B53" s="72"/>
      <c r="C53" s="72"/>
      <c r="D53" s="72"/>
      <c r="E53" s="72"/>
      <c r="F53" s="72"/>
      <c r="G53" s="72"/>
      <c r="H53" s="72"/>
      <c r="I53" s="72"/>
      <c r="J53" s="72"/>
      <c r="K53" s="72"/>
      <c r="L53" s="72"/>
      <c r="M53" s="72"/>
      <c r="N53" s="72"/>
      <c r="O53" s="72"/>
      <c r="P53" s="72"/>
      <c r="Q53" s="72"/>
      <c r="R53" s="72"/>
      <c r="S53" s="72"/>
      <c r="T53" s="72"/>
      <c r="U53" s="72"/>
      <c r="V53" s="72"/>
    </row>
    <row r="54" spans="1:22" x14ac:dyDescent="0.25">
      <c r="A54" s="72"/>
      <c r="B54" s="72"/>
      <c r="C54" s="72"/>
      <c r="D54" s="72"/>
      <c r="E54" s="72"/>
      <c r="F54" s="72"/>
      <c r="G54" s="72"/>
      <c r="H54" s="72"/>
      <c r="I54" s="72"/>
      <c r="J54" s="72"/>
      <c r="K54" s="72"/>
      <c r="L54" s="72"/>
      <c r="M54" s="72"/>
      <c r="N54" s="72"/>
      <c r="O54" s="72"/>
      <c r="P54" s="72"/>
      <c r="Q54" s="72"/>
      <c r="R54" s="72"/>
      <c r="S54" s="72"/>
      <c r="T54" s="72"/>
      <c r="U54" s="72"/>
      <c r="V54" s="72"/>
    </row>
    <row r="55" spans="1:22" x14ac:dyDescent="0.25">
      <c r="A55" s="72"/>
      <c r="B55" s="72"/>
      <c r="C55" s="72"/>
      <c r="D55" s="72"/>
      <c r="E55" s="72"/>
      <c r="F55" s="72"/>
      <c r="G55" s="72"/>
      <c r="H55" s="72"/>
      <c r="I55" s="72"/>
      <c r="J55" s="72"/>
      <c r="K55" s="72"/>
      <c r="L55" s="72"/>
      <c r="M55" s="72"/>
      <c r="N55" s="72"/>
      <c r="O55" s="72"/>
      <c r="P55" s="72"/>
      <c r="Q55" s="72"/>
      <c r="R55" s="72"/>
      <c r="S55" s="72"/>
      <c r="T55" s="72"/>
      <c r="U55" s="72"/>
      <c r="V55" s="72"/>
    </row>
    <row r="56" spans="1:22" x14ac:dyDescent="0.25">
      <c r="A56" s="72"/>
      <c r="B56" s="72"/>
      <c r="C56" s="72"/>
      <c r="D56" s="72"/>
      <c r="E56" s="72"/>
      <c r="F56" s="72"/>
      <c r="G56" s="72"/>
      <c r="H56" s="72"/>
      <c r="I56" s="72"/>
      <c r="J56" s="72"/>
      <c r="K56" s="72"/>
      <c r="L56" s="72"/>
      <c r="M56" s="72"/>
      <c r="N56" s="72"/>
      <c r="O56" s="72"/>
      <c r="P56" s="72"/>
      <c r="Q56" s="72"/>
      <c r="R56" s="72"/>
      <c r="S56" s="72"/>
      <c r="T56" s="72"/>
      <c r="U56" s="72"/>
      <c r="V56" s="72"/>
    </row>
    <row r="57" spans="1:22" x14ac:dyDescent="0.25">
      <c r="A57" s="72"/>
      <c r="B57" s="72"/>
      <c r="C57" s="72"/>
      <c r="D57" s="72"/>
      <c r="E57" s="72"/>
      <c r="F57" s="72"/>
      <c r="G57" s="72"/>
      <c r="H57" s="72"/>
      <c r="I57" s="72"/>
      <c r="J57" s="72"/>
      <c r="K57" s="72"/>
      <c r="L57" s="72"/>
      <c r="M57" s="72"/>
      <c r="N57" s="72"/>
      <c r="O57" s="72"/>
      <c r="P57" s="72"/>
      <c r="Q57" s="72"/>
      <c r="R57" s="72"/>
      <c r="S57" s="72"/>
      <c r="T57" s="72"/>
      <c r="U57" s="72"/>
      <c r="V57" s="72"/>
    </row>
    <row r="58" spans="1:22" x14ac:dyDescent="0.25">
      <c r="A58" s="72"/>
      <c r="B58" s="72"/>
      <c r="C58" s="72"/>
      <c r="D58" s="72"/>
      <c r="E58" s="72"/>
      <c r="F58" s="72"/>
      <c r="G58" s="72"/>
      <c r="H58" s="72"/>
      <c r="I58" s="72"/>
      <c r="J58" s="72"/>
      <c r="K58" s="72"/>
      <c r="L58" s="72"/>
      <c r="M58" s="72"/>
      <c r="N58" s="72"/>
      <c r="O58" s="72"/>
      <c r="P58" s="72"/>
      <c r="Q58" s="72"/>
      <c r="R58" s="72"/>
      <c r="S58" s="72"/>
      <c r="T58" s="72"/>
      <c r="U58" s="72"/>
      <c r="V58" s="72"/>
    </row>
    <row r="59" spans="1:22" x14ac:dyDescent="0.25">
      <c r="A59" s="72"/>
      <c r="B59" s="72"/>
      <c r="C59" s="72"/>
      <c r="D59" s="72"/>
      <c r="E59" s="72"/>
      <c r="F59" s="72"/>
      <c r="G59" s="72"/>
      <c r="H59" s="72"/>
      <c r="I59" s="72"/>
      <c r="J59" s="72"/>
      <c r="K59" s="72"/>
      <c r="L59" s="72"/>
      <c r="M59" s="72"/>
      <c r="N59" s="72"/>
      <c r="O59" s="72"/>
      <c r="P59" s="72"/>
      <c r="Q59" s="72"/>
      <c r="R59" s="72"/>
      <c r="S59" s="72"/>
      <c r="T59" s="72"/>
      <c r="U59" s="72"/>
      <c r="V59" s="72"/>
    </row>
    <row r="60" spans="1:22" x14ac:dyDescent="0.25">
      <c r="A60" s="72"/>
      <c r="B60" s="72"/>
      <c r="C60" s="72"/>
      <c r="D60" s="72"/>
      <c r="E60" s="72"/>
      <c r="F60" s="72"/>
      <c r="G60" s="72"/>
      <c r="H60" s="72"/>
      <c r="I60" s="72"/>
      <c r="J60" s="72"/>
      <c r="K60" s="72"/>
      <c r="L60" s="72"/>
      <c r="M60" s="72"/>
      <c r="N60" s="72"/>
      <c r="O60" s="72"/>
      <c r="P60" s="72"/>
      <c r="Q60" s="72"/>
      <c r="R60" s="72"/>
      <c r="S60" s="72"/>
      <c r="T60" s="72"/>
      <c r="U60" s="72"/>
      <c r="V60" s="72"/>
    </row>
    <row r="61" spans="1:22" x14ac:dyDescent="0.25">
      <c r="A61" s="72"/>
      <c r="B61" s="72"/>
      <c r="C61" s="72"/>
      <c r="D61" s="72"/>
      <c r="E61" s="72"/>
      <c r="F61" s="72"/>
      <c r="G61" s="72"/>
      <c r="H61" s="72"/>
      <c r="I61" s="72"/>
      <c r="J61" s="72"/>
      <c r="K61" s="72"/>
      <c r="L61" s="72"/>
      <c r="M61" s="72"/>
      <c r="N61" s="72"/>
      <c r="O61" s="72"/>
      <c r="P61" s="72"/>
      <c r="Q61" s="72"/>
      <c r="R61" s="72"/>
      <c r="S61" s="72"/>
      <c r="T61" s="72"/>
      <c r="U61" s="72"/>
      <c r="V61" s="72"/>
    </row>
    <row r="62" spans="1:22" x14ac:dyDescent="0.25">
      <c r="A62" s="72"/>
      <c r="B62" s="72"/>
      <c r="C62" s="72"/>
      <c r="D62" s="72"/>
      <c r="E62" s="72"/>
      <c r="F62" s="72"/>
      <c r="G62" s="72"/>
      <c r="H62" s="72"/>
      <c r="I62" s="72"/>
      <c r="J62" s="72"/>
      <c r="K62" s="72"/>
      <c r="L62" s="72"/>
      <c r="M62" s="72"/>
      <c r="N62" s="72"/>
      <c r="O62" s="72"/>
      <c r="P62" s="72"/>
      <c r="Q62" s="72"/>
      <c r="R62" s="72"/>
      <c r="S62" s="72"/>
      <c r="T62" s="72"/>
      <c r="U62" s="72"/>
      <c r="V62" s="72"/>
    </row>
    <row r="63" spans="1:22" x14ac:dyDescent="0.25">
      <c r="A63" s="72"/>
      <c r="B63" s="72"/>
      <c r="C63" s="72"/>
      <c r="D63" s="72"/>
      <c r="E63" s="72"/>
      <c r="F63" s="72"/>
      <c r="G63" s="72"/>
      <c r="H63" s="72"/>
      <c r="I63" s="72"/>
      <c r="J63" s="72"/>
      <c r="K63" s="72"/>
      <c r="L63" s="72"/>
      <c r="M63" s="72"/>
      <c r="N63" s="72"/>
      <c r="O63" s="72"/>
      <c r="P63" s="72"/>
      <c r="Q63" s="72"/>
      <c r="R63" s="72"/>
      <c r="S63" s="72"/>
      <c r="T63" s="72"/>
      <c r="U63" s="72"/>
      <c r="V63" s="72"/>
    </row>
    <row r="64" spans="1:22" x14ac:dyDescent="0.25">
      <c r="A64" s="72"/>
      <c r="B64" s="72"/>
      <c r="C64" s="72"/>
      <c r="D64" s="72"/>
      <c r="E64" s="72"/>
      <c r="F64" s="72"/>
      <c r="G64" s="72"/>
      <c r="H64" s="72"/>
      <c r="I64" s="72"/>
      <c r="J64" s="72"/>
      <c r="K64" s="72"/>
      <c r="L64" s="72"/>
      <c r="M64" s="72"/>
      <c r="N64" s="72"/>
      <c r="O64" s="72"/>
      <c r="P64" s="72"/>
      <c r="Q64" s="72"/>
      <c r="R64" s="72"/>
      <c r="S64" s="72"/>
      <c r="T64" s="72"/>
      <c r="U64" s="72"/>
      <c r="V64" s="72"/>
    </row>
    <row r="65" spans="1:22" x14ac:dyDescent="0.25">
      <c r="A65" s="72"/>
      <c r="B65" s="72"/>
      <c r="C65" s="72"/>
      <c r="D65" s="72"/>
      <c r="E65" s="72"/>
      <c r="F65" s="72"/>
      <c r="G65" s="72"/>
      <c r="H65" s="72"/>
      <c r="I65" s="72"/>
      <c r="J65" s="72"/>
      <c r="K65" s="72"/>
      <c r="L65" s="72"/>
      <c r="M65" s="72"/>
      <c r="N65" s="72"/>
      <c r="O65" s="72"/>
      <c r="P65" s="72"/>
      <c r="Q65" s="72"/>
      <c r="R65" s="72"/>
      <c r="S65" s="72"/>
      <c r="T65" s="72"/>
      <c r="U65" s="72"/>
      <c r="V65" s="72"/>
    </row>
    <row r="66" spans="1:22" x14ac:dyDescent="0.25">
      <c r="A66" s="72"/>
      <c r="B66" s="72"/>
      <c r="C66" s="72"/>
      <c r="D66" s="72"/>
      <c r="E66" s="72"/>
      <c r="F66" s="72"/>
      <c r="G66" s="72"/>
      <c r="H66" s="72"/>
      <c r="I66" s="72"/>
      <c r="J66" s="72"/>
      <c r="K66" s="72"/>
      <c r="L66" s="72"/>
      <c r="M66" s="72"/>
      <c r="N66" s="72"/>
      <c r="O66" s="72"/>
      <c r="P66" s="72"/>
      <c r="Q66" s="72"/>
      <c r="R66" s="72"/>
      <c r="S66" s="72"/>
      <c r="T66" s="72"/>
      <c r="U66" s="72"/>
      <c r="V66" s="72"/>
    </row>
    <row r="67" spans="1:22" x14ac:dyDescent="0.25">
      <c r="A67" s="72"/>
      <c r="B67" s="72"/>
      <c r="C67" s="72"/>
      <c r="D67" s="72"/>
      <c r="E67" s="72"/>
      <c r="F67" s="72"/>
      <c r="G67" s="72"/>
      <c r="H67" s="72"/>
      <c r="I67" s="72"/>
      <c r="J67" s="72"/>
      <c r="K67" s="72"/>
      <c r="L67" s="72"/>
      <c r="M67" s="72"/>
      <c r="N67" s="72"/>
      <c r="O67" s="72"/>
      <c r="P67" s="72"/>
      <c r="Q67" s="72"/>
      <c r="R67" s="72"/>
      <c r="S67" s="72"/>
      <c r="T67" s="72"/>
      <c r="U67" s="72"/>
      <c r="V67" s="72"/>
    </row>
    <row r="68" spans="1:22" x14ac:dyDescent="0.25">
      <c r="A68" s="72"/>
      <c r="B68" s="72"/>
      <c r="C68" s="72"/>
      <c r="D68" s="72"/>
      <c r="E68" s="72"/>
      <c r="F68" s="72"/>
      <c r="G68" s="72"/>
      <c r="H68" s="72"/>
      <c r="I68" s="72"/>
      <c r="J68" s="72"/>
      <c r="K68" s="72"/>
      <c r="L68" s="72"/>
      <c r="M68" s="72"/>
      <c r="N68" s="72"/>
      <c r="O68" s="72"/>
      <c r="P68" s="72"/>
      <c r="Q68" s="72"/>
      <c r="R68" s="72"/>
      <c r="S68" s="72"/>
      <c r="T68" s="72"/>
      <c r="U68" s="72"/>
      <c r="V68" s="72"/>
    </row>
    <row r="69" spans="1:22" x14ac:dyDescent="0.25">
      <c r="A69" s="72"/>
      <c r="B69" s="72"/>
      <c r="C69" s="72"/>
      <c r="D69" s="72"/>
      <c r="E69" s="72"/>
      <c r="F69" s="72"/>
      <c r="G69" s="72"/>
      <c r="H69" s="72"/>
      <c r="I69" s="72"/>
      <c r="J69" s="72"/>
      <c r="K69" s="72"/>
      <c r="L69" s="72"/>
      <c r="M69" s="72"/>
      <c r="N69" s="72"/>
      <c r="O69" s="72"/>
      <c r="P69" s="72"/>
      <c r="Q69" s="72"/>
      <c r="R69" s="72"/>
      <c r="S69" s="72"/>
      <c r="T69" s="72"/>
      <c r="U69" s="72"/>
      <c r="V69" s="72"/>
    </row>
    <row r="70" spans="1:22" x14ac:dyDescent="0.25">
      <c r="A70" s="72"/>
      <c r="B70" s="72"/>
      <c r="C70" s="72"/>
      <c r="D70" s="72"/>
      <c r="E70" s="72"/>
      <c r="F70" s="72"/>
      <c r="G70" s="72"/>
      <c r="H70" s="72"/>
      <c r="I70" s="72"/>
      <c r="J70" s="72"/>
      <c r="K70" s="72"/>
      <c r="L70" s="72"/>
      <c r="M70" s="72"/>
      <c r="N70" s="72"/>
      <c r="O70" s="72"/>
      <c r="P70" s="72"/>
      <c r="Q70" s="72"/>
      <c r="R70" s="72"/>
      <c r="S70" s="72"/>
      <c r="T70" s="72"/>
      <c r="U70" s="72"/>
      <c r="V70" s="72"/>
    </row>
    <row r="71" spans="1:22" x14ac:dyDescent="0.25">
      <c r="A71" s="72"/>
      <c r="B71" s="72"/>
      <c r="C71" s="72"/>
      <c r="D71" s="72"/>
      <c r="E71" s="72"/>
      <c r="F71" s="72"/>
      <c r="G71" s="72"/>
      <c r="H71" s="72"/>
      <c r="I71" s="72"/>
      <c r="J71" s="72"/>
      <c r="K71" s="72"/>
      <c r="L71" s="72"/>
      <c r="M71" s="72"/>
      <c r="N71" s="72"/>
      <c r="O71" s="72"/>
      <c r="P71" s="72"/>
      <c r="Q71" s="72"/>
      <c r="R71" s="72"/>
      <c r="S71" s="72"/>
      <c r="T71" s="72"/>
      <c r="U71" s="72"/>
      <c r="V71" s="72"/>
    </row>
    <row r="72" spans="1:22" x14ac:dyDescent="0.25">
      <c r="A72" s="72"/>
      <c r="B72" s="72"/>
      <c r="C72" s="72"/>
      <c r="D72" s="72"/>
      <c r="E72" s="72"/>
      <c r="F72" s="72"/>
      <c r="G72" s="72"/>
      <c r="H72" s="72"/>
      <c r="I72" s="72"/>
      <c r="J72" s="72"/>
      <c r="K72" s="72"/>
      <c r="L72" s="72"/>
      <c r="M72" s="72"/>
      <c r="N72" s="72"/>
      <c r="O72" s="72"/>
      <c r="P72" s="72"/>
      <c r="Q72" s="72"/>
      <c r="R72" s="72"/>
      <c r="S72" s="72"/>
      <c r="T72" s="72"/>
      <c r="U72" s="72"/>
      <c r="V72" s="72"/>
    </row>
    <row r="73" spans="1:22" x14ac:dyDescent="0.25">
      <c r="A73" s="72"/>
      <c r="B73" s="72"/>
      <c r="C73" s="72"/>
      <c r="D73" s="72"/>
      <c r="E73" s="72"/>
      <c r="F73" s="72"/>
      <c r="G73" s="72"/>
      <c r="H73" s="72"/>
      <c r="I73" s="72"/>
      <c r="J73" s="72"/>
      <c r="K73" s="72"/>
      <c r="L73" s="72"/>
      <c r="M73" s="72"/>
      <c r="N73" s="72"/>
      <c r="O73" s="72"/>
      <c r="P73" s="72"/>
      <c r="Q73" s="72"/>
      <c r="R73" s="72"/>
      <c r="S73" s="72"/>
      <c r="T73" s="72"/>
      <c r="U73" s="72"/>
      <c r="V73" s="72"/>
    </row>
    <row r="74" spans="1:22" x14ac:dyDescent="0.25">
      <c r="A74" s="72"/>
      <c r="B74" s="72"/>
      <c r="C74" s="72"/>
      <c r="D74" s="72"/>
      <c r="E74" s="72"/>
      <c r="F74" s="72"/>
      <c r="G74" s="72"/>
      <c r="H74" s="72"/>
      <c r="I74" s="72"/>
      <c r="J74" s="72"/>
      <c r="K74" s="72"/>
      <c r="L74" s="72"/>
      <c r="M74" s="72"/>
      <c r="N74" s="72"/>
      <c r="O74" s="72"/>
      <c r="P74" s="72"/>
      <c r="Q74" s="72"/>
      <c r="R74" s="72"/>
      <c r="S74" s="72"/>
      <c r="T74" s="72"/>
      <c r="U74" s="72"/>
      <c r="V74" s="72"/>
    </row>
    <row r="75" spans="1:22" x14ac:dyDescent="0.25">
      <c r="A75" s="72"/>
      <c r="B75" s="72"/>
      <c r="C75" s="72"/>
      <c r="D75" s="72"/>
      <c r="E75" s="72"/>
      <c r="F75" s="72"/>
      <c r="G75" s="72"/>
      <c r="H75" s="72"/>
      <c r="I75" s="72"/>
      <c r="J75" s="72"/>
      <c r="K75" s="72"/>
      <c r="L75" s="72"/>
      <c r="M75" s="72"/>
      <c r="N75" s="72"/>
      <c r="O75" s="72"/>
      <c r="P75" s="72"/>
      <c r="Q75" s="72"/>
      <c r="R75" s="72"/>
      <c r="S75" s="72"/>
      <c r="T75" s="72"/>
      <c r="U75" s="72"/>
      <c r="V75" s="72"/>
    </row>
    <row r="76" spans="1:22" x14ac:dyDescent="0.25">
      <c r="A76" s="72"/>
      <c r="B76" s="72"/>
      <c r="C76" s="72"/>
      <c r="D76" s="72"/>
      <c r="E76" s="72"/>
      <c r="F76" s="72"/>
      <c r="G76" s="72"/>
      <c r="H76" s="72"/>
      <c r="I76" s="72"/>
      <c r="J76" s="72"/>
      <c r="K76" s="72"/>
      <c r="L76" s="72"/>
      <c r="M76" s="72"/>
      <c r="N76" s="72"/>
      <c r="O76" s="72"/>
      <c r="P76" s="72"/>
      <c r="Q76" s="72"/>
      <c r="R76" s="72"/>
      <c r="S76" s="72"/>
      <c r="T76" s="72"/>
      <c r="U76" s="72"/>
      <c r="V76" s="72"/>
    </row>
    <row r="77" spans="1:22" x14ac:dyDescent="0.25">
      <c r="A77" s="72"/>
      <c r="B77" s="72"/>
      <c r="C77" s="72"/>
      <c r="D77" s="72"/>
      <c r="E77" s="72"/>
      <c r="F77" s="72"/>
      <c r="G77" s="72"/>
      <c r="H77" s="72"/>
      <c r="I77" s="72"/>
      <c r="J77" s="72"/>
      <c r="K77" s="72"/>
      <c r="L77" s="72"/>
      <c r="M77" s="72"/>
      <c r="N77" s="72"/>
      <c r="O77" s="72"/>
      <c r="P77" s="72"/>
      <c r="Q77" s="72"/>
      <c r="R77" s="72"/>
      <c r="S77" s="72"/>
      <c r="T77" s="72"/>
      <c r="U77" s="72"/>
      <c r="V77" s="72"/>
    </row>
    <row r="78" spans="1:22" x14ac:dyDescent="0.25">
      <c r="A78" s="72"/>
      <c r="B78" s="72"/>
      <c r="C78" s="72"/>
      <c r="D78" s="72"/>
      <c r="E78" s="72"/>
      <c r="F78" s="72"/>
      <c r="G78" s="72"/>
      <c r="H78" s="72"/>
      <c r="I78" s="72"/>
      <c r="J78" s="72"/>
      <c r="K78" s="72"/>
      <c r="L78" s="72"/>
      <c r="M78" s="72"/>
      <c r="N78" s="72"/>
      <c r="O78" s="72"/>
      <c r="P78" s="72"/>
      <c r="Q78" s="72"/>
      <c r="R78" s="72"/>
      <c r="S78" s="72"/>
      <c r="T78" s="72"/>
      <c r="U78" s="72"/>
      <c r="V78" s="72"/>
    </row>
    <row r="79" spans="1:22" x14ac:dyDescent="0.25">
      <c r="A79" s="72"/>
      <c r="B79" s="72"/>
      <c r="C79" s="72"/>
      <c r="D79" s="72"/>
      <c r="E79" s="72"/>
      <c r="F79" s="72"/>
      <c r="G79" s="72"/>
      <c r="H79" s="72"/>
      <c r="I79" s="72"/>
      <c r="J79" s="72"/>
      <c r="K79" s="72"/>
      <c r="L79" s="72"/>
      <c r="M79" s="72"/>
      <c r="N79" s="72"/>
      <c r="O79" s="72"/>
      <c r="P79" s="72"/>
      <c r="Q79" s="72"/>
      <c r="R79" s="72"/>
      <c r="S79" s="72"/>
      <c r="T79" s="72"/>
      <c r="U79" s="72"/>
      <c r="V79" s="72"/>
    </row>
    <row r="80" spans="1:22" x14ac:dyDescent="0.25">
      <c r="A80" s="72"/>
      <c r="B80" s="72"/>
      <c r="C80" s="72"/>
      <c r="D80" s="72"/>
      <c r="E80" s="72"/>
      <c r="F80" s="72"/>
      <c r="G80" s="72"/>
      <c r="H80" s="72"/>
      <c r="I80" s="72"/>
      <c r="J80" s="72"/>
      <c r="K80" s="72"/>
      <c r="L80" s="72"/>
      <c r="M80" s="72"/>
      <c r="N80" s="72"/>
      <c r="O80" s="72"/>
      <c r="P80" s="72"/>
      <c r="Q80" s="72"/>
      <c r="R80" s="72"/>
      <c r="S80" s="72"/>
      <c r="T80" s="72"/>
      <c r="U80" s="72"/>
      <c r="V80" s="72"/>
    </row>
    <row r="81" spans="1:22" x14ac:dyDescent="0.25">
      <c r="A81" s="72"/>
      <c r="B81" s="72"/>
      <c r="C81" s="72"/>
      <c r="D81" s="72"/>
      <c r="E81" s="72"/>
      <c r="F81" s="72"/>
      <c r="G81" s="72"/>
      <c r="H81" s="72"/>
      <c r="I81" s="72"/>
      <c r="J81" s="72"/>
      <c r="K81" s="72"/>
      <c r="L81" s="72"/>
      <c r="M81" s="72"/>
      <c r="N81" s="72"/>
      <c r="O81" s="72"/>
      <c r="P81" s="72"/>
      <c r="Q81" s="72"/>
      <c r="R81" s="72"/>
      <c r="S81" s="72"/>
      <c r="T81" s="72"/>
      <c r="U81" s="72"/>
      <c r="V81" s="72"/>
    </row>
    <row r="82" spans="1:22" x14ac:dyDescent="0.25">
      <c r="A82" s="72"/>
      <c r="B82" s="72"/>
      <c r="C82" s="72"/>
      <c r="D82" s="72"/>
      <c r="E82" s="72"/>
      <c r="F82" s="72"/>
      <c r="G82" s="72"/>
      <c r="H82" s="72"/>
      <c r="I82" s="72"/>
      <c r="J82" s="72"/>
      <c r="K82" s="72"/>
      <c r="L82" s="72"/>
      <c r="M82" s="72"/>
      <c r="N82" s="72"/>
      <c r="O82" s="72"/>
      <c r="P82" s="72"/>
      <c r="Q82" s="72"/>
      <c r="R82" s="72"/>
      <c r="S82" s="72"/>
      <c r="T82" s="72"/>
      <c r="U82" s="72"/>
      <c r="V82" s="72"/>
    </row>
    <row r="83" spans="1:22" x14ac:dyDescent="0.25">
      <c r="A83" s="72"/>
      <c r="B83" s="72"/>
      <c r="C83" s="72"/>
      <c r="D83" s="72"/>
      <c r="E83" s="72"/>
      <c r="F83" s="72"/>
      <c r="G83" s="72"/>
      <c r="H83" s="72"/>
      <c r="I83" s="72"/>
      <c r="J83" s="72"/>
      <c r="K83" s="72"/>
      <c r="L83" s="72"/>
      <c r="M83" s="72"/>
      <c r="N83" s="72"/>
      <c r="O83" s="72"/>
      <c r="P83" s="72"/>
      <c r="Q83" s="72"/>
      <c r="R83" s="72"/>
      <c r="S83" s="72"/>
      <c r="T83" s="72"/>
      <c r="U83" s="72"/>
      <c r="V83" s="72"/>
    </row>
    <row r="84" spans="1:22" x14ac:dyDescent="0.25">
      <c r="A84" s="72"/>
      <c r="B84" s="72"/>
      <c r="C84" s="72"/>
      <c r="D84" s="72"/>
      <c r="E84" s="72"/>
      <c r="F84" s="72"/>
      <c r="G84" s="72"/>
      <c r="H84" s="72"/>
      <c r="I84" s="72"/>
      <c r="J84" s="72"/>
      <c r="K84" s="72"/>
      <c r="L84" s="72"/>
      <c r="M84" s="72"/>
      <c r="N84" s="72"/>
      <c r="O84" s="72"/>
      <c r="P84" s="72"/>
      <c r="Q84" s="72"/>
      <c r="R84" s="72"/>
      <c r="S84" s="72"/>
      <c r="T84" s="72"/>
      <c r="U84" s="72"/>
      <c r="V84" s="72"/>
    </row>
    <row r="85" spans="1:22" x14ac:dyDescent="0.25">
      <c r="A85" s="72"/>
      <c r="B85" s="72"/>
      <c r="C85" s="72"/>
      <c r="D85" s="72"/>
      <c r="E85" s="72"/>
      <c r="F85" s="72"/>
      <c r="G85" s="72"/>
      <c r="H85" s="72"/>
      <c r="I85" s="72"/>
      <c r="J85" s="72"/>
      <c r="K85" s="72"/>
      <c r="L85" s="72"/>
      <c r="M85" s="72"/>
      <c r="N85" s="72"/>
      <c r="O85" s="72"/>
      <c r="P85" s="72"/>
      <c r="Q85" s="72"/>
      <c r="R85" s="72"/>
      <c r="S85" s="72"/>
      <c r="T85" s="72"/>
      <c r="U85" s="72"/>
      <c r="V85" s="72"/>
    </row>
    <row r="86" spans="1:22" x14ac:dyDescent="0.25">
      <c r="A86" s="72"/>
      <c r="B86" s="72"/>
      <c r="C86" s="72"/>
      <c r="D86" s="72"/>
      <c r="E86" s="72"/>
      <c r="F86" s="72"/>
      <c r="G86" s="72"/>
      <c r="H86" s="72"/>
      <c r="I86" s="72"/>
      <c r="J86" s="72"/>
      <c r="K86" s="72"/>
      <c r="L86" s="72"/>
      <c r="M86" s="72"/>
      <c r="N86" s="72"/>
      <c r="O86" s="72"/>
      <c r="P86" s="72"/>
      <c r="Q86" s="72"/>
      <c r="R86" s="72"/>
      <c r="S86" s="72"/>
      <c r="T86" s="72"/>
      <c r="U86" s="72"/>
      <c r="V86" s="72"/>
    </row>
    <row r="87" spans="1:22" x14ac:dyDescent="0.25">
      <c r="A87" s="72"/>
      <c r="B87" s="72"/>
      <c r="C87" s="72"/>
      <c r="D87" s="72"/>
      <c r="E87" s="72"/>
      <c r="F87" s="72"/>
      <c r="G87" s="72"/>
      <c r="H87" s="72"/>
      <c r="I87" s="72"/>
      <c r="J87" s="72"/>
      <c r="K87" s="72"/>
      <c r="L87" s="72"/>
      <c r="M87" s="72"/>
      <c r="N87" s="72"/>
      <c r="O87" s="72"/>
      <c r="P87" s="72"/>
      <c r="Q87" s="72"/>
      <c r="R87" s="72"/>
      <c r="S87" s="72"/>
      <c r="T87" s="72"/>
      <c r="U87" s="72"/>
      <c r="V87" s="72"/>
    </row>
  </sheetData>
  <sheetProtection sheet="1" objects="1" scenarios="1"/>
  <mergeCells count="9">
    <mergeCell ref="C19:E19"/>
    <mergeCell ref="A1:U3"/>
    <mergeCell ref="A4:U4"/>
    <mergeCell ref="C9:E9"/>
    <mergeCell ref="C17:E17"/>
    <mergeCell ref="C7:E7"/>
    <mergeCell ref="C15:E15"/>
    <mergeCell ref="C13:E13"/>
    <mergeCell ref="C11:E11"/>
  </mergeCells>
  <hyperlinks>
    <hyperlink ref="C15" location="About!A1" display="About" xr:uid="{00000000-0004-0000-0000-000000000000}"/>
    <hyperlink ref="C9" location="'PGA1 Input Range'!A1" display="PGA1 Input Range" xr:uid="{00000000-0004-0000-0000-000001000000}"/>
    <hyperlink ref="C11" location="'Code Conversions'!N5" display="Code Conversions" xr:uid="{00000000-0004-0000-0000-000002000000}"/>
    <hyperlink ref="C13:E13" location="'Digital Filter'!DATA_RATE" display="Digital Filter" xr:uid="{00000000-0004-0000-0000-000003000000}"/>
    <hyperlink ref="C9:E9" location="'Common-Mode Range'!INPUT_MODE" display="Common-Mode Range" xr:uid="{00000000-0004-0000-0000-000004000000}"/>
    <hyperlink ref="C15:E15" location="CRC!K8" display="CRC" xr:uid="{00000000-0004-0000-0000-000005000000}"/>
    <hyperlink ref="C17" location="About!A1" display="About" xr:uid="{00000000-0004-0000-0000-000006000000}"/>
    <hyperlink ref="C19" location="'PGA1 Input Range'!A1" display="PGA1 Input Range" xr:uid="{00000000-0004-0000-0000-000007000000}"/>
    <hyperlink ref="C17:E17" location="About!L5" display="About" xr:uid="{00000000-0004-0000-0000-000008000000}"/>
    <hyperlink ref="C11:E11" location="'Code Conversions'!B14" display="Code Conversions" xr:uid="{00000000-0004-0000-0000-000009000000}"/>
    <hyperlink ref="C19:E19" location="Help!R5" display="Help" xr:uid="{00000000-0004-0000-0000-00000A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T120"/>
  <sheetViews>
    <sheetView showGridLines="0" showRowColHeaders="0" zoomScaleNormal="100" workbookViewId="0">
      <selection activeCell="D8" sqref="D8"/>
    </sheetView>
  </sheetViews>
  <sheetFormatPr defaultRowHeight="15" x14ac:dyDescent="0.25"/>
  <cols>
    <col min="1" max="1" width="2.5703125" customWidth="1"/>
    <col min="2" max="2" width="11" customWidth="1"/>
    <col min="3" max="4" width="15.140625" customWidth="1"/>
    <col min="5" max="6" width="9.85546875" customWidth="1"/>
    <col min="7" max="7" width="13.7109375" customWidth="1"/>
    <col min="8" max="8" width="10.42578125" customWidth="1"/>
    <col min="9" max="9" width="12.7109375" customWidth="1"/>
    <col min="10" max="10" width="14.28515625" customWidth="1"/>
    <col min="11" max="11" width="10.140625" customWidth="1"/>
    <col min="12" max="12" width="10.42578125" customWidth="1"/>
    <col min="13" max="13" width="11.7109375" customWidth="1"/>
    <col min="14" max="14" width="12.7109375" customWidth="1"/>
    <col min="15" max="15" width="9" customWidth="1"/>
    <col min="16" max="16" width="11.7109375" customWidth="1"/>
    <col min="17" max="17" width="12" customWidth="1"/>
    <col min="18" max="18" width="9.85546875" customWidth="1"/>
    <col min="19" max="19" width="23" customWidth="1"/>
    <col min="20" max="20" width="9.85546875" customWidth="1"/>
  </cols>
  <sheetData>
    <row r="1" spans="1:20" x14ac:dyDescent="0.25">
      <c r="A1" s="355"/>
      <c r="B1" s="355"/>
      <c r="C1" s="355"/>
      <c r="D1" s="355"/>
      <c r="E1" s="355"/>
      <c r="F1" s="355"/>
      <c r="G1" s="355"/>
      <c r="H1" s="355"/>
      <c r="I1" s="355"/>
      <c r="J1" s="355"/>
      <c r="K1" s="355"/>
      <c r="L1" s="355"/>
      <c r="M1" s="355"/>
      <c r="N1" s="355"/>
      <c r="O1" s="355"/>
      <c r="P1" s="355"/>
      <c r="Q1" s="355"/>
      <c r="R1" s="355"/>
      <c r="S1" s="355"/>
      <c r="T1" s="355"/>
    </row>
    <row r="2" spans="1:20" x14ac:dyDescent="0.25">
      <c r="A2" s="355"/>
      <c r="B2" s="355"/>
      <c r="C2" s="355"/>
      <c r="D2" s="355"/>
      <c r="E2" s="355"/>
      <c r="F2" s="355"/>
      <c r="G2" s="355"/>
      <c r="H2" s="355"/>
      <c r="I2" s="355"/>
      <c r="J2" s="355"/>
      <c r="K2" s="355"/>
      <c r="L2" s="355"/>
      <c r="M2" s="355"/>
      <c r="N2" s="355"/>
      <c r="O2" s="355"/>
      <c r="P2" s="355"/>
      <c r="Q2" s="355"/>
      <c r="R2" s="355"/>
      <c r="S2" s="355"/>
      <c r="T2" s="355"/>
    </row>
    <row r="3" spans="1:20" x14ac:dyDescent="0.25">
      <c r="A3" s="355"/>
      <c r="B3" s="355"/>
      <c r="C3" s="355"/>
      <c r="D3" s="355"/>
      <c r="E3" s="355"/>
      <c r="F3" s="355"/>
      <c r="G3" s="355"/>
      <c r="H3" s="355"/>
      <c r="I3" s="355"/>
      <c r="J3" s="355"/>
      <c r="K3" s="355"/>
      <c r="L3" s="355"/>
      <c r="M3" s="355"/>
      <c r="N3" s="355"/>
      <c r="O3" s="355"/>
      <c r="P3" s="355"/>
      <c r="Q3" s="355"/>
      <c r="R3" s="355"/>
      <c r="S3" s="355"/>
      <c r="T3" s="355"/>
    </row>
    <row r="4" spans="1:20" ht="12.75" customHeight="1" x14ac:dyDescent="0.25">
      <c r="A4" s="356"/>
      <c r="B4" s="356"/>
      <c r="C4" s="356"/>
      <c r="D4" s="356"/>
      <c r="E4" s="356"/>
      <c r="F4" s="356"/>
      <c r="G4" s="356"/>
      <c r="H4" s="356"/>
      <c r="I4" s="356"/>
      <c r="J4" s="356"/>
      <c r="K4" s="356"/>
      <c r="L4" s="356"/>
      <c r="M4" s="356"/>
      <c r="N4" s="356"/>
      <c r="O4" s="356"/>
      <c r="P4" s="356"/>
      <c r="Q4" s="356"/>
      <c r="R4" s="356"/>
      <c r="S4" s="356"/>
      <c r="T4" s="356"/>
    </row>
    <row r="5" spans="1:20" ht="15.75" customHeight="1" x14ac:dyDescent="0.25">
      <c r="A5" s="13"/>
      <c r="B5" s="13"/>
      <c r="C5" s="15"/>
      <c r="D5" s="15"/>
      <c r="E5" s="15"/>
      <c r="F5" s="15"/>
      <c r="G5" s="15"/>
      <c r="H5" s="15"/>
      <c r="I5" s="15"/>
      <c r="J5" s="15"/>
      <c r="K5" s="15"/>
      <c r="L5" s="15"/>
      <c r="M5" s="15"/>
      <c r="N5" s="15"/>
      <c r="O5" s="15"/>
      <c r="P5" s="15"/>
      <c r="Q5" s="15"/>
      <c r="R5" s="15"/>
      <c r="S5" s="361" t="s">
        <v>8</v>
      </c>
      <c r="T5" s="361"/>
    </row>
    <row r="6" spans="1:20" ht="18" customHeight="1" thickBot="1" x14ac:dyDescent="0.3">
      <c r="A6" s="156"/>
      <c r="B6" s="156"/>
      <c r="C6" s="360" t="s">
        <v>339</v>
      </c>
      <c r="D6" s="360"/>
      <c r="E6" s="360"/>
      <c r="F6" s="233"/>
      <c r="G6" s="233"/>
      <c r="H6" s="156"/>
      <c r="I6" s="156"/>
      <c r="J6" s="12"/>
      <c r="K6" s="12"/>
      <c r="L6" s="12"/>
      <c r="M6" s="12"/>
      <c r="N6" s="13"/>
      <c r="O6" s="13"/>
      <c r="P6" s="13"/>
      <c r="Q6" s="13"/>
      <c r="R6" s="63"/>
      <c r="S6" s="156"/>
      <c r="T6" s="156"/>
    </row>
    <row r="7" spans="1:20" ht="18" customHeight="1" thickBot="1" x14ac:dyDescent="0.3">
      <c r="A7" s="156"/>
      <c r="B7" s="156"/>
      <c r="C7" s="357" t="s">
        <v>29</v>
      </c>
      <c r="D7" s="358"/>
      <c r="E7" s="359"/>
      <c r="F7" s="78"/>
      <c r="G7" s="9"/>
      <c r="H7" s="9"/>
      <c r="I7" s="9"/>
      <c r="J7" s="12"/>
      <c r="K7" s="12"/>
      <c r="L7" s="12"/>
      <c r="M7" s="12"/>
      <c r="N7" s="12"/>
      <c r="O7" s="12"/>
      <c r="P7" s="12"/>
      <c r="Q7" s="12"/>
      <c r="R7" s="12"/>
      <c r="S7" s="12"/>
      <c r="T7" s="248" t="s">
        <v>5</v>
      </c>
    </row>
    <row r="8" spans="1:20" ht="18" customHeight="1" thickBot="1" x14ac:dyDescent="0.3">
      <c r="A8" s="156"/>
      <c r="B8" s="156"/>
      <c r="C8" s="292" t="s">
        <v>29</v>
      </c>
      <c r="D8" s="285">
        <v>2</v>
      </c>
      <c r="E8" s="286" t="s">
        <v>15</v>
      </c>
      <c r="F8" s="38"/>
      <c r="G8" s="96"/>
      <c r="H8" s="97"/>
      <c r="I8" s="234"/>
      <c r="J8" s="12"/>
      <c r="K8" s="12"/>
      <c r="L8" s="363" t="s">
        <v>308</v>
      </c>
      <c r="M8" s="335"/>
      <c r="N8" s="12"/>
      <c r="O8" s="274" t="s">
        <v>289</v>
      </c>
      <c r="P8" s="12"/>
      <c r="Q8" s="12"/>
      <c r="R8" s="12"/>
      <c r="S8" s="52" t="s">
        <v>80</v>
      </c>
      <c r="T8" s="86" t="s">
        <v>6</v>
      </c>
    </row>
    <row r="9" spans="1:20" ht="18" customHeight="1" thickBot="1" x14ac:dyDescent="0.3">
      <c r="A9" s="156"/>
      <c r="B9" s="156"/>
      <c r="C9" s="357" t="s">
        <v>107</v>
      </c>
      <c r="D9" s="358"/>
      <c r="E9" s="359"/>
      <c r="F9" s="78"/>
      <c r="G9" s="78"/>
      <c r="H9" s="156"/>
      <c r="I9" s="156"/>
      <c r="J9" s="12"/>
      <c r="K9" s="12"/>
      <c r="L9" s="12"/>
      <c r="M9" s="12"/>
      <c r="N9" s="79"/>
      <c r="O9" s="12"/>
      <c r="P9" s="79"/>
      <c r="Q9" s="79"/>
      <c r="R9" s="12"/>
      <c r="S9" s="52" t="s">
        <v>55</v>
      </c>
      <c r="T9" s="87" t="s">
        <v>6</v>
      </c>
    </row>
    <row r="10" spans="1:20" ht="18" customHeight="1" x14ac:dyDescent="0.25">
      <c r="A10" s="156"/>
      <c r="B10" s="273" t="str">
        <f>CONCATENATE(ROUND($E$97,4)," V  ≤  ")</f>
        <v xml:space="preserve">4.75 V  ≤  </v>
      </c>
      <c r="C10" s="287" t="s">
        <v>13</v>
      </c>
      <c r="D10" s="61">
        <f>5+D11</f>
        <v>5</v>
      </c>
      <c r="E10" s="67" t="s">
        <v>14</v>
      </c>
      <c r="F10" s="272" t="str">
        <f>CONCATENATE("  ≤  ", ROUND($E$96,4), " V")</f>
        <v xml:space="preserve">  ≤  5.25 V</v>
      </c>
      <c r="G10" s="65"/>
      <c r="H10" s="156"/>
      <c r="I10" s="156"/>
      <c r="J10" s="12"/>
      <c r="K10" s="12"/>
      <c r="L10" s="12"/>
      <c r="M10" s="12"/>
      <c r="N10" s="12"/>
      <c r="O10" s="12"/>
      <c r="P10" s="12"/>
      <c r="Q10" s="12"/>
      <c r="R10" s="12"/>
      <c r="S10" s="66" t="s">
        <v>89</v>
      </c>
      <c r="T10" s="71" t="s">
        <v>6</v>
      </c>
    </row>
    <row r="11" spans="1:20" ht="18" customHeight="1" thickBot="1" x14ac:dyDescent="0.3">
      <c r="A11" s="53"/>
      <c r="B11" s="273" t="str">
        <f>CONCATENATE(ROUND($E$99,4)," V  ≤  ")</f>
        <v xml:space="preserve">-2.6 V  ≤  </v>
      </c>
      <c r="C11" s="284" t="s">
        <v>105</v>
      </c>
      <c r="D11" s="60">
        <v>0</v>
      </c>
      <c r="E11" s="64" t="s">
        <v>14</v>
      </c>
      <c r="F11" s="272" t="str">
        <f>CONCATENATE("  ≤  ", ROUND($E$98,4), " V")</f>
        <v xml:space="preserve">  ≤  0 V</v>
      </c>
      <c r="G11" s="65"/>
      <c r="H11" s="81"/>
      <c r="I11" s="232"/>
      <c r="J11" s="12"/>
      <c r="K11" s="12"/>
      <c r="L11" s="12"/>
      <c r="M11" s="12"/>
      <c r="N11" s="12"/>
      <c r="O11" s="12"/>
      <c r="P11" s="12"/>
      <c r="Q11" s="12"/>
      <c r="R11" s="12"/>
      <c r="S11" s="66"/>
      <c r="T11" s="234"/>
    </row>
    <row r="12" spans="1:20" ht="18" customHeight="1" thickBot="1" x14ac:dyDescent="0.3">
      <c r="A12" s="53"/>
      <c r="B12" s="53"/>
      <c r="C12" s="357" t="s">
        <v>16</v>
      </c>
      <c r="D12" s="358"/>
      <c r="E12" s="359"/>
      <c r="F12" s="300"/>
      <c r="G12" s="78"/>
      <c r="H12" s="53"/>
      <c r="I12" s="53"/>
      <c r="J12" s="12"/>
      <c r="K12" s="12"/>
      <c r="L12" s="12"/>
      <c r="M12" s="12"/>
      <c r="N12" s="13"/>
      <c r="O12" s="13"/>
      <c r="P12" s="13"/>
      <c r="Q12" s="13"/>
      <c r="R12" s="53"/>
      <c r="S12" s="13"/>
      <c r="T12" s="13"/>
    </row>
    <row r="13" spans="1:20" ht="18.75" x14ac:dyDescent="0.25">
      <c r="A13" s="53"/>
      <c r="B13" s="273" t="str">
        <f>CONCATENATE(ROUND($E$103,4)," V  ≤  ")</f>
        <v xml:space="preserve">0.9 V  ≤  </v>
      </c>
      <c r="C13" s="287" t="s">
        <v>81</v>
      </c>
      <c r="D13" s="61">
        <f>2.5+D14</f>
        <v>2.5</v>
      </c>
      <c r="E13" s="67" t="s">
        <v>14</v>
      </c>
      <c r="F13" s="272" t="str">
        <f>CONCATENATE("  ≤  ", ROUND($E$102,4), " V")</f>
        <v xml:space="preserve">  ≤  5 V</v>
      </c>
      <c r="G13" s="65"/>
      <c r="H13" s="53"/>
      <c r="I13" s="53"/>
      <c r="J13" s="12"/>
      <c r="K13" s="12"/>
      <c r="L13" s="12"/>
      <c r="M13" s="12"/>
      <c r="N13" s="12"/>
      <c r="O13" s="12"/>
      <c r="P13" s="12"/>
      <c r="Q13" s="13"/>
      <c r="R13" s="13"/>
      <c r="S13" s="13"/>
      <c r="T13" s="13"/>
    </row>
    <row r="14" spans="1:20" ht="19.5" thickBot="1" x14ac:dyDescent="0.3">
      <c r="A14" s="53"/>
      <c r="B14" s="273" t="str">
        <f>CONCATENATE(ROUND($E$105,4)," V  ≤  ")</f>
        <v xml:space="preserve">-0.05 V  ≤  </v>
      </c>
      <c r="C14" s="284" t="s">
        <v>82</v>
      </c>
      <c r="D14" s="60">
        <v>0</v>
      </c>
      <c r="E14" s="64" t="s">
        <v>14</v>
      </c>
      <c r="F14" s="272" t="str">
        <f>CONCATENATE("  ≤  ", ROUND($E$104,4), " V")</f>
        <v xml:space="preserve">  ≤  1.6 V</v>
      </c>
      <c r="G14" s="65"/>
      <c r="H14" s="53"/>
      <c r="I14" s="53"/>
      <c r="J14" s="13"/>
      <c r="K14" s="13"/>
      <c r="L14" s="13"/>
      <c r="M14" s="13"/>
      <c r="N14" s="13"/>
      <c r="O14" s="13"/>
      <c r="P14" s="13"/>
      <c r="Q14" s="13"/>
      <c r="R14" s="13"/>
      <c r="S14" s="13"/>
      <c r="T14" s="13"/>
    </row>
    <row r="15" spans="1:20" ht="18" customHeight="1" x14ac:dyDescent="0.25">
      <c r="A15" s="53"/>
      <c r="B15" s="53"/>
      <c r="C15" s="12"/>
      <c r="D15" s="12"/>
      <c r="E15" s="12"/>
      <c r="F15" s="301"/>
      <c r="G15" s="12"/>
      <c r="H15" s="53"/>
      <c r="I15" s="53"/>
      <c r="J15" s="12"/>
      <c r="K15" s="12"/>
      <c r="L15" s="12"/>
      <c r="M15" s="12"/>
      <c r="N15" s="12"/>
      <c r="O15" s="12"/>
      <c r="P15" s="79"/>
      <c r="Q15" s="13"/>
      <c r="R15" s="13"/>
      <c r="S15" s="13"/>
      <c r="T15" s="13"/>
    </row>
    <row r="16" spans="1:20" ht="18" customHeight="1" thickBot="1" x14ac:dyDescent="0.3">
      <c r="A16" s="53"/>
      <c r="B16" s="12"/>
      <c r="C16" s="360" t="s">
        <v>340</v>
      </c>
      <c r="D16" s="360"/>
      <c r="E16" s="360"/>
      <c r="F16" s="302"/>
      <c r="G16" s="12"/>
      <c r="H16" s="53"/>
      <c r="I16" s="53"/>
      <c r="J16" s="12"/>
      <c r="K16" s="12"/>
      <c r="L16" s="12"/>
      <c r="M16" s="12"/>
      <c r="N16" s="12"/>
      <c r="O16" s="12"/>
      <c r="P16" s="13"/>
      <c r="Q16" s="13"/>
      <c r="R16" s="13"/>
      <c r="S16" s="13"/>
      <c r="T16" s="13"/>
    </row>
    <row r="17" spans="1:20" ht="18" customHeight="1" thickBot="1" x14ac:dyDescent="0.3">
      <c r="A17" s="53"/>
      <c r="B17" s="12"/>
      <c r="C17" s="364" t="s">
        <v>87</v>
      </c>
      <c r="D17" s="365"/>
      <c r="E17" s="366"/>
      <c r="F17" s="300"/>
      <c r="G17" s="12"/>
      <c r="H17" s="53"/>
      <c r="I17" s="53"/>
      <c r="J17" s="13"/>
      <c r="K17" s="13"/>
      <c r="L17" s="13"/>
      <c r="M17" s="13"/>
      <c r="N17" s="13"/>
      <c r="O17" s="13"/>
      <c r="P17" s="13"/>
      <c r="Q17" s="13"/>
      <c r="R17" s="13"/>
      <c r="S17" s="57"/>
      <c r="T17" s="13"/>
    </row>
    <row r="18" spans="1:20" ht="18" customHeight="1" x14ac:dyDescent="0.25">
      <c r="A18" s="53"/>
      <c r="B18" s="12"/>
      <c r="C18" s="288" t="s">
        <v>331</v>
      </c>
      <c r="D18" s="372" t="s">
        <v>333</v>
      </c>
      <c r="E18" s="373"/>
      <c r="F18" s="301"/>
      <c r="G18" s="12"/>
      <c r="H18" s="53"/>
      <c r="I18" s="53"/>
      <c r="J18" s="13"/>
      <c r="K18" s="13"/>
      <c r="L18" s="13"/>
      <c r="M18" s="13"/>
      <c r="N18" s="13"/>
      <c r="O18" s="13"/>
      <c r="P18" s="13"/>
      <c r="Q18" s="13"/>
      <c r="R18" s="235"/>
      <c r="S18" s="57"/>
      <c r="T18" s="13"/>
    </row>
    <row r="19" spans="1:20" ht="18" customHeight="1" x14ac:dyDescent="0.25">
      <c r="A19" s="53"/>
      <c r="B19" s="278" t="str">
        <f>CONCATENATE(ROUND(IF(INPUT_MODE=C38,$E$83,$E$89),4)," V  ≤  ")</f>
        <v xml:space="preserve">-1.25 V  ≤  </v>
      </c>
      <c r="C19" s="283" t="str">
        <f>VLOOKUP(INPUT_MODE,C38:E39,2,FALSE)</f>
        <v>VIN_DIFF</v>
      </c>
      <c r="D19" s="281">
        <v>1</v>
      </c>
      <c r="E19" s="282" t="s">
        <v>14</v>
      </c>
      <c r="F19" s="279" t="str">
        <f>CONCATENATE("  ≤  ", ROUND(IF(INPUT_MODE=C38,$E$82,$E$88),4), " V")</f>
        <v xml:space="preserve">  ≤  1.25 V</v>
      </c>
      <c r="G19" s="12"/>
      <c r="H19" s="53"/>
      <c r="I19" s="53"/>
      <c r="J19" s="12"/>
      <c r="K19" s="13"/>
      <c r="L19" s="13"/>
      <c r="M19" s="13"/>
      <c r="N19" s="13"/>
      <c r="O19" s="13"/>
      <c r="P19" s="13"/>
      <c r="Q19" s="13"/>
      <c r="R19" s="13"/>
      <c r="S19" s="12"/>
      <c r="T19" s="13"/>
    </row>
    <row r="20" spans="1:20" ht="18" customHeight="1" thickBot="1" x14ac:dyDescent="0.3">
      <c r="A20" s="53"/>
      <c r="B20" s="278" t="str">
        <f>CONCATENATE(ROUND(IF(INPUT_MODE=C38,$E$85,$E$93),4)," V  ≤  ")</f>
        <v xml:space="preserve">1.3 V  ≤  </v>
      </c>
      <c r="C20" s="284" t="str">
        <f>VLOOKUP(INPUT_MODE,C38:E39,3,FALSE)</f>
        <v>VIN_CM</v>
      </c>
      <c r="D20" s="60">
        <v>2.5</v>
      </c>
      <c r="E20" s="64" t="s">
        <v>14</v>
      </c>
      <c r="F20" s="279" t="str">
        <f>CONCATENATE("  ≤  ", ROUND(IF(INPUT_MODE=C38,$E$84,$E$92),4), " V")</f>
        <v xml:space="preserve">  ≤  3.7 V</v>
      </c>
      <c r="G20" s="12"/>
      <c r="H20" s="53"/>
      <c r="I20" s="53"/>
      <c r="J20" s="13"/>
      <c r="K20" s="13"/>
      <c r="L20" s="12"/>
      <c r="M20" s="12"/>
      <c r="N20" s="12"/>
      <c r="O20" s="12"/>
      <c r="P20" s="13"/>
      <c r="Q20" s="13"/>
      <c r="R20" s="235"/>
      <c r="S20" s="57"/>
      <c r="T20" s="13"/>
    </row>
    <row r="21" spans="1:20" ht="18" customHeight="1" x14ac:dyDescent="0.25">
      <c r="A21" s="53"/>
      <c r="B21" s="12"/>
      <c r="C21" s="12"/>
      <c r="D21" s="12"/>
      <c r="E21" s="12"/>
      <c r="F21" s="8"/>
      <c r="G21" s="12"/>
      <c r="H21" s="53"/>
      <c r="I21" s="53"/>
      <c r="J21" s="13"/>
      <c r="K21" s="13"/>
      <c r="L21" s="13"/>
      <c r="M21" s="13"/>
      <c r="N21" s="13"/>
      <c r="O21" s="13"/>
      <c r="P21" s="13"/>
      <c r="Q21" s="13"/>
      <c r="R21" s="13"/>
      <c r="S21" s="57"/>
      <c r="T21" s="13"/>
    </row>
    <row r="22" spans="1:20" ht="18" customHeight="1" thickBot="1" x14ac:dyDescent="0.3">
      <c r="A22" s="53"/>
      <c r="B22" s="53"/>
      <c r="C22" s="360" t="s">
        <v>338</v>
      </c>
      <c r="D22" s="360"/>
      <c r="E22" s="360"/>
      <c r="F22" s="12"/>
      <c r="G22" s="12"/>
      <c r="H22" s="12"/>
      <c r="I22" s="12"/>
      <c r="J22" s="13"/>
      <c r="K22" s="13"/>
      <c r="L22" s="53"/>
      <c r="M22" s="12"/>
      <c r="N22" s="12"/>
      <c r="O22" s="12"/>
      <c r="P22" s="12"/>
      <c r="Q22" s="8"/>
      <c r="R22" s="12"/>
      <c r="S22" s="12"/>
      <c r="T22" s="12"/>
    </row>
    <row r="23" spans="1:20" ht="18" customHeight="1" thickBot="1" x14ac:dyDescent="0.3">
      <c r="A23" s="53"/>
      <c r="B23" s="53"/>
      <c r="C23" s="367" t="s">
        <v>120</v>
      </c>
      <c r="D23" s="368"/>
      <c r="E23" s="368"/>
      <c r="F23" s="368"/>
      <c r="G23" s="368"/>
      <c r="H23" s="368"/>
      <c r="I23" s="369"/>
      <c r="J23" s="70"/>
      <c r="K23" s="12"/>
      <c r="L23" s="337" t="s">
        <v>327</v>
      </c>
      <c r="M23" s="338"/>
      <c r="N23" s="8"/>
      <c r="O23" s="12"/>
      <c r="P23" s="337" t="s">
        <v>328</v>
      </c>
      <c r="Q23" s="338"/>
      <c r="R23" s="8"/>
      <c r="S23" s="12"/>
      <c r="T23" s="12"/>
    </row>
    <row r="24" spans="1:20" ht="18.75" x14ac:dyDescent="0.25">
      <c r="A24" s="53"/>
      <c r="B24" s="53"/>
      <c r="C24" s="287" t="s">
        <v>297</v>
      </c>
      <c r="D24" s="351" t="s">
        <v>301</v>
      </c>
      <c r="E24" s="351"/>
      <c r="F24" s="351"/>
      <c r="G24" s="351"/>
      <c r="H24" s="351"/>
      <c r="I24" s="352"/>
      <c r="J24" s="68"/>
      <c r="K24" s="339" t="str">
        <f>CONCATENATE(ROUND('Common-Mode Range'!$E$83,4)," V  ≤  ")</f>
        <v xml:space="preserve">0.8667 V  ≤  </v>
      </c>
      <c r="L24" s="287" t="s">
        <v>85</v>
      </c>
      <c r="M24" s="295">
        <f>VINP</f>
        <v>3</v>
      </c>
      <c r="N24" s="362" t="str">
        <f>CONCATENATE("  ≤  ", ROUND('Common-Mode Range'!$E$82,4), " V")</f>
        <v xml:space="preserve">  ≤  3.25 V</v>
      </c>
      <c r="O24" s="339" t="str">
        <f>CONCATENATE(ROUND(AVSS+Swing_to_Rail,4)," V  ≤  ")</f>
        <v xml:space="preserve">0.3 V  ≤  </v>
      </c>
      <c r="P24" s="287" t="s">
        <v>318</v>
      </c>
      <c r="Q24" s="289">
        <f>VOUTP_CLAMP</f>
        <v>3.5</v>
      </c>
      <c r="R24" s="362" t="str">
        <f>CONCATENATE("  ≤  ",ROUND(AVDD-Swing_to_Rail,4), " V")</f>
        <v xml:space="preserve">  ≤  4.7 V</v>
      </c>
      <c r="S24" s="12"/>
      <c r="T24" s="12"/>
    </row>
    <row r="25" spans="1:20" ht="18.75" x14ac:dyDescent="0.25">
      <c r="A25" s="53"/>
      <c r="B25" s="53"/>
      <c r="C25" s="283" t="s">
        <v>298</v>
      </c>
      <c r="D25" s="353" t="s">
        <v>302</v>
      </c>
      <c r="E25" s="353"/>
      <c r="F25" s="353"/>
      <c r="G25" s="353"/>
      <c r="H25" s="353"/>
      <c r="I25" s="354"/>
      <c r="J25" s="69"/>
      <c r="K25" s="339"/>
      <c r="L25" s="283" t="s">
        <v>86</v>
      </c>
      <c r="M25" s="290">
        <f>VINN</f>
        <v>2</v>
      </c>
      <c r="N25" s="362"/>
      <c r="O25" s="339"/>
      <c r="P25" s="283" t="s">
        <v>319</v>
      </c>
      <c r="Q25" s="290">
        <f>VOUTN_CLAMP</f>
        <v>1.5</v>
      </c>
      <c r="R25" s="362"/>
      <c r="S25" s="12"/>
      <c r="T25" s="12"/>
    </row>
    <row r="26" spans="1:20" ht="18.75" x14ac:dyDescent="0.25">
      <c r="A26" s="13"/>
      <c r="B26" s="13"/>
      <c r="C26" s="283" t="s">
        <v>326</v>
      </c>
      <c r="D26" s="353" t="str">
        <f>CONCATENATE("← Input exceeds the maximum differential voltage (±",ROUND('Common-Mode Range'!E88,5), " V)!")</f>
        <v>← Input exceeds the maximum differential voltage (±1.25 V)!</v>
      </c>
      <c r="E26" s="353"/>
      <c r="F26" s="353"/>
      <c r="G26" s="353"/>
      <c r="H26" s="353"/>
      <c r="I26" s="354"/>
      <c r="J26" s="12"/>
      <c r="K26" s="273" t="str">
        <f>CONCATENATE(ROUND('Common-Mode Range'!$E$89,4)," V  ≤  ")</f>
        <v xml:space="preserve">-1.25 V  ≤  </v>
      </c>
      <c r="L26" s="283" t="s">
        <v>326</v>
      </c>
      <c r="M26" s="290">
        <f>VIN_DIFF</f>
        <v>1</v>
      </c>
      <c r="N26" s="272" t="str">
        <f>CONCATENATE("  ≤  ", ROUND('Common-Mode Range'!$E$88,4), " V")</f>
        <v xml:space="preserve">  ≤  1.25 V</v>
      </c>
      <c r="O26" s="273" t="str">
        <f>CONCATENATE(ROUND(-POS_FULL_SCALE,4)," V  ≤  ")</f>
        <v xml:space="preserve">-2.5 V  ≤  </v>
      </c>
      <c r="P26" s="283" t="s">
        <v>322</v>
      </c>
      <c r="Q26" s="290">
        <f>VOUT_DIFF_CLAMPED</f>
        <v>2</v>
      </c>
      <c r="R26" s="272" t="str">
        <f>CONCATENATE("  ≤  ",ROUND(POS_FULL_SCALE,4), " V")</f>
        <v xml:space="preserve">  ≤  2.5 V</v>
      </c>
      <c r="S26" s="12"/>
      <c r="T26" s="8"/>
    </row>
    <row r="27" spans="1:20" ht="19.5" thickBot="1" x14ac:dyDescent="0.3">
      <c r="A27" s="13"/>
      <c r="B27" s="13"/>
      <c r="C27" s="283" t="s">
        <v>85</v>
      </c>
      <c r="D27" s="353" t="s">
        <v>119</v>
      </c>
      <c r="E27" s="353"/>
      <c r="F27" s="353"/>
      <c r="G27" s="353"/>
      <c r="H27" s="353"/>
      <c r="I27" s="354"/>
      <c r="J27" s="13"/>
      <c r="K27" s="273" t="str">
        <f>CONCATENATE(ROUND('Common-Mode Range'!$E$93,4)," V  ≤  ")</f>
        <v xml:space="preserve">1.3 V  ≤  </v>
      </c>
      <c r="L27" s="284" t="s">
        <v>329</v>
      </c>
      <c r="M27" s="291">
        <f>VCM</f>
        <v>2.5</v>
      </c>
      <c r="N27" s="272" t="str">
        <f>CONCATENATE("  ≤  ",ROUND('Common-Mode Range'!$E$92,4), " V")</f>
        <v xml:space="preserve">  ≤  3.7 V</v>
      </c>
      <c r="O27" s="273"/>
      <c r="P27" s="284" t="s">
        <v>330</v>
      </c>
      <c r="Q27" s="291">
        <f>VOUT_CM_CLAMPED</f>
        <v>2.5</v>
      </c>
      <c r="R27" s="272"/>
      <c r="S27" s="12"/>
      <c r="T27" s="8"/>
    </row>
    <row r="28" spans="1:20" ht="19.5" thickBot="1" x14ac:dyDescent="0.3">
      <c r="A28" s="12"/>
      <c r="B28" s="12"/>
      <c r="C28" s="284" t="s">
        <v>86</v>
      </c>
      <c r="D28" s="374" t="s">
        <v>118</v>
      </c>
      <c r="E28" s="374"/>
      <c r="F28" s="374"/>
      <c r="G28" s="374"/>
      <c r="H28" s="374"/>
      <c r="I28" s="375"/>
      <c r="J28" s="13"/>
      <c r="K28" s="12"/>
      <c r="L28" s="12"/>
      <c r="M28" s="12"/>
      <c r="N28" s="12"/>
      <c r="O28" s="12"/>
      <c r="P28" s="13"/>
      <c r="Q28" s="8"/>
      <c r="R28" s="8"/>
      <c r="S28" s="8"/>
      <c r="T28" s="8"/>
    </row>
    <row r="29" spans="1:20" x14ac:dyDescent="0.25">
      <c r="A29" s="13"/>
      <c r="B29" s="13"/>
      <c r="C29" s="12"/>
      <c r="D29" s="12"/>
      <c r="E29" s="12"/>
      <c r="F29" s="12"/>
      <c r="G29" s="12"/>
      <c r="H29" s="12"/>
      <c r="I29" s="12"/>
      <c r="J29" s="13"/>
      <c r="K29" s="12"/>
      <c r="L29" s="12"/>
      <c r="M29" s="12"/>
      <c r="N29" s="12"/>
      <c r="O29" s="12"/>
      <c r="P29" s="13"/>
      <c r="Q29" s="8"/>
      <c r="R29" s="8"/>
      <c r="S29" s="8"/>
      <c r="T29" s="8"/>
    </row>
    <row r="30" spans="1:20" x14ac:dyDescent="0.25">
      <c r="A30" s="13"/>
      <c r="B30" s="13"/>
      <c r="C30" s="12"/>
      <c r="D30" s="12"/>
      <c r="E30" s="12"/>
      <c r="F30" s="12"/>
      <c r="G30" s="12"/>
      <c r="H30" s="12"/>
      <c r="I30" s="12"/>
      <c r="J30" s="13"/>
      <c r="K30" s="13"/>
      <c r="L30" s="13"/>
      <c r="M30" s="53"/>
      <c r="N30" s="53"/>
      <c r="O30" s="53"/>
      <c r="P30" s="53"/>
      <c r="Q30" s="8"/>
      <c r="R30" s="8"/>
      <c r="S30" s="8"/>
      <c r="T30" s="8"/>
    </row>
    <row r="31" spans="1:20" x14ac:dyDescent="0.25">
      <c r="A31" s="13"/>
      <c r="B31" s="13"/>
      <c r="C31" s="12"/>
      <c r="D31" s="12"/>
      <c r="E31" s="12"/>
      <c r="F31" s="12"/>
      <c r="G31" s="12"/>
      <c r="H31" s="12"/>
      <c r="I31" s="12"/>
      <c r="J31" s="13"/>
      <c r="K31" s="13"/>
      <c r="L31" s="13"/>
      <c r="M31" s="53"/>
      <c r="N31" s="53"/>
      <c r="O31" s="53"/>
      <c r="P31" s="53"/>
      <c r="Q31" s="13"/>
      <c r="R31" s="13"/>
      <c r="S31" s="13"/>
      <c r="T31" s="13"/>
    </row>
    <row r="32" spans="1:20" x14ac:dyDescent="0.25">
      <c r="A32" s="13"/>
      <c r="B32" s="13"/>
      <c r="C32" s="12"/>
      <c r="D32" s="12"/>
      <c r="E32" s="12"/>
      <c r="F32" s="12"/>
      <c r="G32" s="12"/>
      <c r="H32" s="12"/>
      <c r="I32" s="12"/>
      <c r="J32" s="13"/>
      <c r="K32" s="13"/>
      <c r="L32" s="13"/>
      <c r="M32" s="13"/>
      <c r="N32" s="13"/>
      <c r="O32" s="13"/>
      <c r="P32" s="13"/>
      <c r="Q32" s="13"/>
      <c r="R32" s="13"/>
      <c r="S32" s="13"/>
      <c r="T32" s="13"/>
    </row>
    <row r="33" spans="1:20" ht="15.75" customHeight="1" x14ac:dyDescent="0.25">
      <c r="A33" s="12"/>
      <c r="B33" s="12"/>
      <c r="C33" s="12"/>
      <c r="D33" s="12"/>
      <c r="E33" s="12"/>
      <c r="F33" s="12"/>
      <c r="G33" s="12"/>
      <c r="H33" s="12"/>
      <c r="I33" s="12"/>
      <c r="J33" s="12"/>
      <c r="K33" s="12"/>
      <c r="L33" s="12"/>
      <c r="M33" s="12"/>
      <c r="N33" s="12"/>
      <c r="O33" s="12"/>
      <c r="P33" s="12"/>
      <c r="Q33" s="12"/>
      <c r="R33" s="12"/>
      <c r="S33" s="12"/>
      <c r="T33" s="12"/>
    </row>
    <row r="34" spans="1:20" ht="15.75" hidden="1" customHeight="1" thickBot="1" x14ac:dyDescent="0.3">
      <c r="A34" s="12"/>
      <c r="B34" s="334" t="s">
        <v>122</v>
      </c>
      <c r="C34" s="334"/>
      <c r="D34" s="334"/>
      <c r="E34" s="334"/>
      <c r="F34" s="334"/>
      <c r="G34" s="334"/>
      <c r="H34" s="334"/>
      <c r="I34" s="334"/>
      <c r="J34" s="334"/>
      <c r="K34" s="334"/>
      <c r="L34" s="334"/>
      <c r="M34" s="334"/>
      <c r="N34" s="334"/>
      <c r="O34" s="334"/>
      <c r="P34" s="334"/>
      <c r="Q34" s="12"/>
      <c r="R34" s="8"/>
      <c r="S34" s="8"/>
      <c r="T34" s="8"/>
    </row>
    <row r="35" spans="1:20" ht="15.75" hidden="1" customHeight="1" thickTop="1" x14ac:dyDescent="0.25">
      <c r="A35" s="12"/>
      <c r="B35" s="13"/>
      <c r="C35" s="13"/>
      <c r="D35" s="13"/>
      <c r="E35" s="13"/>
      <c r="F35" s="13"/>
      <c r="G35" s="13"/>
      <c r="H35" s="13"/>
      <c r="I35" s="13"/>
      <c r="J35" s="13"/>
      <c r="K35" s="13"/>
      <c r="L35" s="13"/>
      <c r="M35" s="13"/>
      <c r="N35" s="13"/>
      <c r="O35" s="13"/>
      <c r="P35" s="13"/>
      <c r="Q35" s="12"/>
      <c r="R35" s="8"/>
      <c r="S35" s="8"/>
      <c r="T35" s="8"/>
    </row>
    <row r="36" spans="1:20" hidden="1" x14ac:dyDescent="0.25">
      <c r="A36" s="12"/>
      <c r="B36" s="8"/>
      <c r="F36" s="12"/>
      <c r="J36" s="8"/>
      <c r="K36" s="12"/>
      <c r="L36" s="12"/>
      <c r="M36" s="12"/>
      <c r="N36" s="335" t="s">
        <v>309</v>
      </c>
      <c r="O36" s="335"/>
      <c r="P36" s="335"/>
      <c r="Q36" s="12"/>
      <c r="R36" s="8"/>
      <c r="S36" s="8"/>
      <c r="T36" s="8"/>
    </row>
    <row r="37" spans="1:20" hidden="1" x14ac:dyDescent="0.25">
      <c r="A37" s="12"/>
      <c r="B37" s="8"/>
      <c r="C37" s="293" t="s">
        <v>334</v>
      </c>
      <c r="D37" s="92" t="s">
        <v>335</v>
      </c>
      <c r="E37" s="92" t="s">
        <v>336</v>
      </c>
      <c r="F37" s="12"/>
      <c r="J37" s="8"/>
      <c r="K37" s="12"/>
      <c r="L37" s="12"/>
      <c r="M37" s="12"/>
      <c r="N37" s="13"/>
      <c r="O37" s="13"/>
      <c r="P37" s="13"/>
      <c r="Q37" s="12"/>
      <c r="R37" s="8"/>
      <c r="S37" s="8"/>
      <c r="T37" s="8"/>
    </row>
    <row r="38" spans="1:20" ht="18.75" hidden="1" x14ac:dyDescent="0.35">
      <c r="A38" s="12"/>
      <c r="B38" s="8"/>
      <c r="C38" s="294" t="s">
        <v>332</v>
      </c>
      <c r="D38" s="50" t="s">
        <v>85</v>
      </c>
      <c r="E38" s="50" t="s">
        <v>86</v>
      </c>
      <c r="F38" s="12"/>
      <c r="J38" s="8"/>
      <c r="K38" s="12"/>
      <c r="L38" s="12"/>
      <c r="M38" s="12"/>
      <c r="N38" s="99"/>
      <c r="O38" s="92" t="s">
        <v>77</v>
      </c>
      <c r="P38" s="92" t="s">
        <v>104</v>
      </c>
      <c r="Q38" s="12"/>
      <c r="R38" s="8"/>
      <c r="S38" s="8"/>
      <c r="T38" s="8"/>
    </row>
    <row r="39" spans="1:20" ht="18.75" hidden="1" x14ac:dyDescent="0.35">
      <c r="A39" s="12"/>
      <c r="B39" s="8"/>
      <c r="C39" s="294" t="s">
        <v>333</v>
      </c>
      <c r="D39" s="50" t="s">
        <v>326</v>
      </c>
      <c r="E39" s="50" t="s">
        <v>329</v>
      </c>
      <c r="F39" s="8"/>
      <c r="J39" s="8"/>
      <c r="K39" s="12"/>
      <c r="L39" s="12"/>
      <c r="M39" s="12"/>
      <c r="N39" s="91" t="s">
        <v>117</v>
      </c>
      <c r="O39" s="88">
        <v>1</v>
      </c>
      <c r="P39" s="88">
        <f>AVSS-0.5</f>
        <v>-0.5</v>
      </c>
      <c r="Q39" s="12"/>
      <c r="R39" s="8"/>
      <c r="S39" s="8"/>
      <c r="T39" s="8"/>
    </row>
    <row r="40" spans="1:20" hidden="1" x14ac:dyDescent="0.25">
      <c r="A40" s="12"/>
      <c r="B40" s="8"/>
      <c r="F40" s="8"/>
      <c r="J40" s="8"/>
      <c r="K40" s="12"/>
      <c r="L40" s="12"/>
      <c r="M40" s="12"/>
      <c r="N40" s="93"/>
      <c r="O40" s="88">
        <v>1</v>
      </c>
      <c r="P40" s="88">
        <f>AVDD+0.5</f>
        <v>5.5</v>
      </c>
      <c r="Q40" s="12"/>
      <c r="R40" s="12"/>
      <c r="S40" s="12"/>
      <c r="T40" s="12"/>
    </row>
    <row r="41" spans="1:20" hidden="1" x14ac:dyDescent="0.25">
      <c r="A41" s="12"/>
      <c r="B41" s="8"/>
      <c r="C41" s="341" t="s">
        <v>124</v>
      </c>
      <c r="D41" s="341"/>
      <c r="E41" s="341"/>
      <c r="F41" s="8"/>
      <c r="J41" s="8"/>
      <c r="K41" s="12"/>
      <c r="L41" s="12"/>
      <c r="M41" s="12"/>
      <c r="N41" s="12"/>
      <c r="O41" s="12"/>
      <c r="P41" s="12"/>
      <c r="Q41" s="12"/>
      <c r="R41" s="12"/>
      <c r="S41" s="12"/>
      <c r="T41" s="12"/>
    </row>
    <row r="42" spans="1:20" hidden="1" x14ac:dyDescent="0.25">
      <c r="A42" s="12"/>
      <c r="B42" s="8"/>
      <c r="C42" s="342" t="s">
        <v>393</v>
      </c>
      <c r="D42" s="342"/>
      <c r="E42" s="88">
        <f>'Common-Mode Range'!D8</f>
        <v>2</v>
      </c>
      <c r="F42" s="376" t="s">
        <v>369</v>
      </c>
      <c r="G42" s="376"/>
      <c r="H42" s="376"/>
      <c r="J42" s="8"/>
      <c r="K42" s="12"/>
      <c r="L42" s="12"/>
      <c r="M42" s="12"/>
      <c r="N42" s="91" t="s">
        <v>13</v>
      </c>
      <c r="O42" s="89">
        <v>0</v>
      </c>
      <c r="P42" s="89">
        <f>AVDD</f>
        <v>5</v>
      </c>
      <c r="Q42" s="12"/>
      <c r="R42" s="12"/>
      <c r="S42" s="12"/>
      <c r="T42" s="12"/>
    </row>
    <row r="43" spans="1:20" ht="15" hidden="1" customHeight="1" x14ac:dyDescent="0.25">
      <c r="A43" s="12"/>
      <c r="B43" s="8"/>
      <c r="C43" s="342" t="s">
        <v>13</v>
      </c>
      <c r="D43" s="342"/>
      <c r="E43" s="88">
        <f>'Common-Mode Range'!D10</f>
        <v>5</v>
      </c>
      <c r="F43" s="376"/>
      <c r="G43" s="376"/>
      <c r="H43" s="376"/>
      <c r="J43" s="8"/>
      <c r="K43" s="13"/>
      <c r="L43" s="13"/>
      <c r="M43" s="13"/>
      <c r="N43" s="91"/>
      <c r="O43" s="89">
        <v>1.8</v>
      </c>
      <c r="P43" s="89">
        <f>AVDD</f>
        <v>5</v>
      </c>
      <c r="Q43" s="12"/>
      <c r="R43" s="12"/>
      <c r="S43" s="12"/>
      <c r="T43" s="12"/>
    </row>
    <row r="44" spans="1:20" hidden="1" x14ac:dyDescent="0.25">
      <c r="A44" s="12"/>
      <c r="B44" s="8"/>
      <c r="C44" s="342" t="s">
        <v>105</v>
      </c>
      <c r="D44" s="342"/>
      <c r="E44" s="88">
        <f>'Common-Mode Range'!D11</f>
        <v>0</v>
      </c>
      <c r="F44" s="376"/>
      <c r="G44" s="376"/>
      <c r="H44" s="376"/>
      <c r="I44" s="8"/>
      <c r="J44" s="8"/>
      <c r="K44" s="13"/>
      <c r="L44" s="13"/>
      <c r="M44" s="13"/>
      <c r="N44" s="91" t="s">
        <v>105</v>
      </c>
      <c r="O44" s="89">
        <f>O42</f>
        <v>0</v>
      </c>
      <c r="P44" s="89">
        <f>AVSS</f>
        <v>0</v>
      </c>
      <c r="Q44" s="12"/>
      <c r="R44" s="12"/>
      <c r="S44" s="12"/>
      <c r="T44" s="12"/>
    </row>
    <row r="45" spans="1:20" hidden="1" x14ac:dyDescent="0.25">
      <c r="A45" s="12"/>
      <c r="B45" s="8"/>
      <c r="C45" s="342" t="s">
        <v>126</v>
      </c>
      <c r="D45" s="342"/>
      <c r="E45" s="88">
        <f>'Common-Mode Range'!D13</f>
        <v>2.5</v>
      </c>
      <c r="F45" s="376"/>
      <c r="G45" s="376"/>
      <c r="H45" s="376"/>
      <c r="J45" s="8"/>
      <c r="K45" s="13"/>
      <c r="L45" s="13"/>
      <c r="M45" s="13"/>
      <c r="N45" s="91"/>
      <c r="O45" s="89">
        <f>O43</f>
        <v>1.8</v>
      </c>
      <c r="P45" s="89">
        <f>AVSS</f>
        <v>0</v>
      </c>
      <c r="Q45" s="12"/>
      <c r="R45" s="12"/>
      <c r="S45" s="12"/>
      <c r="T45" s="12"/>
    </row>
    <row r="46" spans="1:20" hidden="1" x14ac:dyDescent="0.25">
      <c r="A46" s="12"/>
      <c r="B46" s="13"/>
      <c r="C46" s="342" t="s">
        <v>127</v>
      </c>
      <c r="D46" s="342"/>
      <c r="E46" s="88">
        <f>'Common-Mode Range'!D14</f>
        <v>0</v>
      </c>
      <c r="F46" s="376"/>
      <c r="G46" s="376"/>
      <c r="H46" s="376"/>
      <c r="J46" s="13"/>
      <c r="K46" s="13"/>
      <c r="L46" s="13"/>
      <c r="M46" s="13"/>
      <c r="N46" s="12"/>
      <c r="O46" s="12"/>
      <c r="P46" s="12"/>
      <c r="Q46" s="12"/>
      <c r="R46" s="12"/>
      <c r="S46" s="12"/>
      <c r="T46" s="12"/>
    </row>
    <row r="47" spans="1:20" hidden="1" x14ac:dyDescent="0.25">
      <c r="A47" s="12"/>
      <c r="B47" s="13"/>
      <c r="C47" s="342" t="s">
        <v>79</v>
      </c>
      <c r="D47" s="342"/>
      <c r="E47" s="88">
        <f>IF(INPUT_MODE=C38,'Common-Mode Range'!D19,D20+D19/2)</f>
        <v>3</v>
      </c>
      <c r="F47" s="376"/>
      <c r="G47" s="376"/>
      <c r="H47" s="376"/>
      <c r="J47" s="13"/>
      <c r="K47" s="13"/>
      <c r="L47" s="13"/>
      <c r="M47" s="13"/>
      <c r="N47" s="91" t="s">
        <v>79</v>
      </c>
      <c r="O47" s="89">
        <v>0.4</v>
      </c>
      <c r="P47" s="89">
        <f>VINP</f>
        <v>3</v>
      </c>
      <c r="Q47" s="12"/>
      <c r="R47" s="12"/>
      <c r="S47" s="12"/>
      <c r="T47" s="12"/>
    </row>
    <row r="48" spans="1:20" hidden="1" x14ac:dyDescent="0.25">
      <c r="A48" s="12"/>
      <c r="B48" s="13"/>
      <c r="C48" s="342" t="s">
        <v>78</v>
      </c>
      <c r="D48" s="342"/>
      <c r="E48" s="88">
        <f>IF(INPUT_MODE=C38,'Common-Mode Range'!D20,D20-D19/2)</f>
        <v>2</v>
      </c>
      <c r="F48" s="376"/>
      <c r="G48" s="376"/>
      <c r="H48" s="376"/>
      <c r="J48" s="13"/>
      <c r="K48" s="12"/>
      <c r="L48" s="12"/>
      <c r="M48" s="13"/>
      <c r="N48" s="91"/>
      <c r="O48" s="89">
        <v>0.6</v>
      </c>
      <c r="P48" s="89">
        <f>VINP</f>
        <v>3</v>
      </c>
      <c r="Q48" s="12"/>
      <c r="R48" s="12"/>
      <c r="S48" s="12"/>
      <c r="T48" s="12"/>
    </row>
    <row r="49" spans="1:20" ht="15.75" hidden="1" thickBot="1" x14ac:dyDescent="0.3">
      <c r="A49" s="12"/>
      <c r="B49" s="13"/>
      <c r="F49" s="12"/>
      <c r="J49" s="13"/>
      <c r="K49" s="12"/>
      <c r="L49" s="12"/>
      <c r="M49" s="13"/>
      <c r="N49" s="91" t="s">
        <v>78</v>
      </c>
      <c r="O49" s="89">
        <f>O47</f>
        <v>0.4</v>
      </c>
      <c r="P49" s="89">
        <f>VINN</f>
        <v>2</v>
      </c>
      <c r="Q49" s="12"/>
      <c r="R49" s="12"/>
      <c r="S49" s="12"/>
      <c r="T49" s="12"/>
    </row>
    <row r="50" spans="1:20" ht="15" hidden="1" customHeight="1" x14ac:dyDescent="0.25">
      <c r="A50" s="12"/>
      <c r="B50" s="13"/>
      <c r="C50" s="377" t="s">
        <v>131</v>
      </c>
      <c r="D50" s="378"/>
      <c r="E50" s="379"/>
      <c r="F50" s="13"/>
      <c r="J50" s="13"/>
      <c r="K50" s="12"/>
      <c r="L50" s="12"/>
      <c r="M50" s="13"/>
      <c r="N50" s="91"/>
      <c r="O50" s="89">
        <f>O48</f>
        <v>0.6</v>
      </c>
      <c r="P50" s="89">
        <f>VINN</f>
        <v>2</v>
      </c>
      <c r="Q50" s="12"/>
      <c r="R50" s="12"/>
      <c r="S50" s="12"/>
      <c r="T50" s="12"/>
    </row>
    <row r="51" spans="1:20" ht="15.75" hidden="1" thickBot="1" x14ac:dyDescent="0.3">
      <c r="A51" s="12"/>
      <c r="B51" s="13"/>
      <c r="C51" s="105" t="s">
        <v>288</v>
      </c>
      <c r="D51" s="296" t="s">
        <v>29</v>
      </c>
      <c r="E51" s="106" t="s">
        <v>157</v>
      </c>
      <c r="F51" s="13"/>
      <c r="J51" s="13"/>
      <c r="K51" s="12"/>
      <c r="L51" s="12"/>
      <c r="M51" s="13"/>
      <c r="N51" s="91" t="s">
        <v>115</v>
      </c>
      <c r="O51" s="89">
        <f>(O48+O47)/2</f>
        <v>0.5</v>
      </c>
      <c r="P51" s="89">
        <f>P47</f>
        <v>3</v>
      </c>
      <c r="Q51" s="12"/>
      <c r="R51" s="12"/>
      <c r="S51" s="12"/>
      <c r="T51" s="12"/>
    </row>
    <row r="52" spans="1:20" hidden="1" x14ac:dyDescent="0.25">
      <c r="A52" s="12"/>
      <c r="B52" s="13"/>
      <c r="C52" s="245" t="s">
        <v>137</v>
      </c>
      <c r="D52" s="297">
        <v>1</v>
      </c>
      <c r="E52" s="150">
        <v>1</v>
      </c>
      <c r="F52" s="13"/>
      <c r="J52" s="13"/>
      <c r="K52" s="12"/>
      <c r="L52" s="12"/>
      <c r="M52" s="13"/>
      <c r="N52" s="91"/>
      <c r="O52" s="89">
        <f>O51</f>
        <v>0.5</v>
      </c>
      <c r="P52" s="89">
        <f>P49</f>
        <v>2</v>
      </c>
      <c r="Q52" s="12"/>
      <c r="R52" s="12"/>
      <c r="S52" s="12"/>
      <c r="T52" s="12"/>
    </row>
    <row r="53" spans="1:20" hidden="1" x14ac:dyDescent="0.25">
      <c r="A53" s="12"/>
      <c r="B53" s="13"/>
      <c r="C53" s="239">
        <v>1</v>
      </c>
      <c r="D53" s="88">
        <v>1</v>
      </c>
      <c r="E53" s="151">
        <v>1</v>
      </c>
      <c r="F53" s="13"/>
      <c r="J53" s="13"/>
      <c r="K53" s="12"/>
      <c r="L53" s="12"/>
      <c r="M53" s="13"/>
      <c r="N53" s="12"/>
      <c r="O53" s="12"/>
      <c r="P53" s="12"/>
      <c r="Q53" s="12"/>
      <c r="R53" s="12"/>
      <c r="S53" s="12"/>
      <c r="T53" s="12"/>
    </row>
    <row r="54" spans="1:20" hidden="1" x14ac:dyDescent="0.25">
      <c r="A54" s="12"/>
      <c r="B54" s="13"/>
      <c r="C54" s="239">
        <v>2</v>
      </c>
      <c r="D54" s="88">
        <v>2</v>
      </c>
      <c r="E54" s="151">
        <v>1</v>
      </c>
      <c r="F54" s="13"/>
      <c r="J54" s="13"/>
      <c r="K54" s="12"/>
      <c r="L54" s="12"/>
      <c r="M54" s="13"/>
      <c r="N54" s="91" t="s">
        <v>101</v>
      </c>
      <c r="O54" s="89">
        <v>1.4</v>
      </c>
      <c r="P54" s="89">
        <f>VOUTP_CLAMP</f>
        <v>3.5</v>
      </c>
      <c r="Q54" s="12"/>
      <c r="R54" s="12"/>
      <c r="S54" s="12"/>
      <c r="T54" s="12"/>
    </row>
    <row r="55" spans="1:20" hidden="1" x14ac:dyDescent="0.25">
      <c r="A55" s="12"/>
      <c r="B55" s="13"/>
      <c r="C55" s="239">
        <v>4</v>
      </c>
      <c r="D55" s="88">
        <v>4</v>
      </c>
      <c r="E55" s="151">
        <v>1</v>
      </c>
      <c r="F55" s="13"/>
      <c r="J55" s="13"/>
      <c r="K55" s="12"/>
      <c r="L55" s="12"/>
      <c r="M55" s="13"/>
      <c r="N55" s="91"/>
      <c r="O55" s="89">
        <v>1.6</v>
      </c>
      <c r="P55" s="89">
        <f>P54</f>
        <v>3.5</v>
      </c>
      <c r="Q55" s="12"/>
      <c r="R55" s="12"/>
      <c r="S55" s="12"/>
      <c r="T55" s="12"/>
    </row>
    <row r="56" spans="1:20" hidden="1" x14ac:dyDescent="0.25">
      <c r="A56" s="12"/>
      <c r="B56" s="13"/>
      <c r="C56" s="239">
        <v>8</v>
      </c>
      <c r="D56" s="88">
        <v>8</v>
      </c>
      <c r="E56" s="151">
        <v>1</v>
      </c>
      <c r="F56" s="12"/>
      <c r="J56" s="13"/>
      <c r="K56" s="12"/>
      <c r="L56" s="12"/>
      <c r="M56" s="13"/>
      <c r="N56" s="91" t="s">
        <v>102</v>
      </c>
      <c r="O56" s="89">
        <f>O54</f>
        <v>1.4</v>
      </c>
      <c r="P56" s="89">
        <f>VOUTN_CLAMP</f>
        <v>1.5</v>
      </c>
      <c r="Q56" s="12"/>
      <c r="R56" s="12"/>
      <c r="S56" s="12"/>
      <c r="T56" s="12"/>
    </row>
    <row r="57" spans="1:20" hidden="1" x14ac:dyDescent="0.25">
      <c r="A57" s="12"/>
      <c r="B57" s="13"/>
      <c r="C57" s="239">
        <v>16</v>
      </c>
      <c r="D57" s="88">
        <v>16</v>
      </c>
      <c r="E57" s="151">
        <v>1</v>
      </c>
      <c r="F57" s="13"/>
      <c r="J57" s="13"/>
      <c r="K57" s="12"/>
      <c r="L57" s="12"/>
      <c r="M57" s="13"/>
      <c r="N57" s="91"/>
      <c r="O57" s="89">
        <f>O55</f>
        <v>1.6</v>
      </c>
      <c r="P57" s="89">
        <f>P56</f>
        <v>1.5</v>
      </c>
      <c r="Q57" s="12"/>
      <c r="R57" s="12"/>
      <c r="S57" s="12"/>
      <c r="T57" s="12"/>
    </row>
    <row r="58" spans="1:20" hidden="1" x14ac:dyDescent="0.25">
      <c r="A58" s="12"/>
      <c r="B58" s="13"/>
      <c r="C58" s="239">
        <v>32</v>
      </c>
      <c r="D58" s="88">
        <v>32</v>
      </c>
      <c r="E58" s="151">
        <v>1</v>
      </c>
      <c r="F58" s="13"/>
      <c r="J58" s="13"/>
      <c r="K58" s="12"/>
      <c r="L58" s="12"/>
      <c r="M58" s="13"/>
      <c r="N58" s="91" t="s">
        <v>116</v>
      </c>
      <c r="O58" s="89">
        <f>(O55+O54)/2</f>
        <v>1.5</v>
      </c>
      <c r="P58" s="89">
        <f>P54</f>
        <v>3.5</v>
      </c>
      <c r="Q58" s="12"/>
      <c r="R58" s="12"/>
      <c r="S58" s="12"/>
      <c r="T58" s="12"/>
    </row>
    <row r="59" spans="1:20" hidden="1" x14ac:dyDescent="0.25">
      <c r="A59" s="13"/>
      <c r="B59" s="13"/>
      <c r="C59" s="239">
        <v>64</v>
      </c>
      <c r="D59" s="88">
        <v>32</v>
      </c>
      <c r="E59" s="151">
        <v>2</v>
      </c>
      <c r="F59" s="12"/>
      <c r="J59" s="12"/>
      <c r="K59" s="12"/>
      <c r="L59" s="12"/>
      <c r="M59" s="13"/>
      <c r="N59" s="91"/>
      <c r="O59" s="89">
        <f>O58</f>
        <v>1.5</v>
      </c>
      <c r="P59" s="89">
        <f>P56</f>
        <v>1.5</v>
      </c>
      <c r="Q59" s="12"/>
      <c r="R59" s="12"/>
      <c r="S59" s="13"/>
      <c r="T59" s="13"/>
    </row>
    <row r="60" spans="1:20" ht="15.75" hidden="1" thickBot="1" x14ac:dyDescent="0.3">
      <c r="A60" s="13"/>
      <c r="B60" s="12"/>
      <c r="C60" s="240">
        <v>128</v>
      </c>
      <c r="D60" s="298">
        <v>32</v>
      </c>
      <c r="E60" s="299">
        <v>4</v>
      </c>
      <c r="F60" s="12"/>
      <c r="J60" s="12"/>
      <c r="K60" s="12"/>
      <c r="L60" s="12"/>
      <c r="M60" s="12"/>
      <c r="N60" s="12"/>
      <c r="O60" s="12"/>
      <c r="P60" s="12"/>
      <c r="Q60" s="12"/>
      <c r="R60" s="12"/>
      <c r="S60" s="13"/>
      <c r="T60" s="13"/>
    </row>
    <row r="61" spans="1:20" hidden="1" x14ac:dyDescent="0.25">
      <c r="A61" s="13"/>
      <c r="B61" s="12"/>
      <c r="F61" s="12"/>
      <c r="J61" s="12"/>
      <c r="K61" s="12"/>
      <c r="L61" s="12"/>
      <c r="M61" s="12"/>
      <c r="N61" s="94" t="s">
        <v>111</v>
      </c>
      <c r="O61" s="88">
        <f>O48+0.01</f>
        <v>0.61</v>
      </c>
      <c r="P61" s="88">
        <f>P47</f>
        <v>3</v>
      </c>
      <c r="Q61" s="12"/>
      <c r="R61" s="12"/>
      <c r="S61" s="13"/>
      <c r="T61" s="13"/>
    </row>
    <row r="62" spans="1:20" hidden="1" x14ac:dyDescent="0.25">
      <c r="A62" s="13"/>
      <c r="B62" s="12"/>
      <c r="C62" s="341" t="s">
        <v>103</v>
      </c>
      <c r="D62" s="341"/>
      <c r="E62" s="341"/>
      <c r="F62" s="12"/>
      <c r="J62" s="12"/>
      <c r="K62" s="12"/>
      <c r="L62" s="12"/>
      <c r="M62" s="12"/>
      <c r="N62" s="91" t="s">
        <v>312</v>
      </c>
      <c r="O62" s="89">
        <f>O54-0.01</f>
        <v>1.39</v>
      </c>
      <c r="P62" s="89">
        <f>P54</f>
        <v>3.5</v>
      </c>
      <c r="Q62" s="12"/>
      <c r="R62" s="12"/>
      <c r="S62" s="13"/>
      <c r="T62" s="13"/>
    </row>
    <row r="63" spans="1:20" hidden="1" x14ac:dyDescent="0.25">
      <c r="A63" s="13"/>
      <c r="B63" s="12"/>
      <c r="C63" s="342" t="s">
        <v>29</v>
      </c>
      <c r="D63" s="342"/>
      <c r="E63" s="88">
        <f>VLOOKUP(User_Selected_Gain,$C$52:$E$60,2,FALSE)</f>
        <v>2</v>
      </c>
      <c r="J63" s="12"/>
      <c r="K63" s="12"/>
      <c r="L63" s="12"/>
      <c r="M63" s="12"/>
      <c r="N63" s="94" t="s">
        <v>112</v>
      </c>
      <c r="O63" s="89">
        <f>O61</f>
        <v>0.61</v>
      </c>
      <c r="P63" s="89">
        <f>P49</f>
        <v>2</v>
      </c>
      <c r="Q63" s="12"/>
      <c r="R63" s="12"/>
      <c r="S63" s="13"/>
      <c r="T63" s="13"/>
    </row>
    <row r="64" spans="1:20" hidden="1" x14ac:dyDescent="0.25">
      <c r="A64" s="13"/>
      <c r="B64" s="12"/>
      <c r="C64" s="342" t="s">
        <v>157</v>
      </c>
      <c r="D64" s="342"/>
      <c r="E64" s="88">
        <f>VLOOKUP(User_Selected_Gain,$C$52:$E$60,3,FALSE)</f>
        <v>1</v>
      </c>
      <c r="F64" s="12"/>
      <c r="J64" s="12"/>
      <c r="K64" s="12"/>
      <c r="L64" s="12"/>
      <c r="M64" s="12"/>
      <c r="N64" s="91" t="s">
        <v>312</v>
      </c>
      <c r="O64" s="89">
        <f>O62</f>
        <v>1.39</v>
      </c>
      <c r="P64" s="89">
        <f>P56</f>
        <v>1.5</v>
      </c>
      <c r="Q64" s="12"/>
      <c r="R64" s="12"/>
      <c r="S64" s="13"/>
      <c r="T64" s="13"/>
    </row>
    <row r="65" spans="1:20" hidden="1" x14ac:dyDescent="0.25">
      <c r="A65" s="13"/>
      <c r="B65" s="12"/>
      <c r="C65" s="342" t="s">
        <v>392</v>
      </c>
      <c r="D65" s="342"/>
      <c r="E65" s="88">
        <f>PGA_Gain*SC_Gain</f>
        <v>2</v>
      </c>
      <c r="F65" s="12"/>
      <c r="J65" s="12"/>
      <c r="K65" s="12"/>
      <c r="L65" s="12"/>
      <c r="M65" s="12"/>
      <c r="N65" s="12"/>
      <c r="O65" s="12"/>
      <c r="P65" s="12"/>
      <c r="Q65" s="12"/>
      <c r="R65" s="12"/>
      <c r="S65" s="13"/>
      <c r="T65" s="13"/>
    </row>
    <row r="66" spans="1:20" hidden="1" x14ac:dyDescent="0.25">
      <c r="A66" s="13"/>
      <c r="B66" s="12"/>
      <c r="C66" s="342" t="s">
        <v>341</v>
      </c>
      <c r="D66" s="342"/>
      <c r="E66" s="89">
        <f>(AVDD+AVSS)/2</f>
        <v>2.5</v>
      </c>
      <c r="F66" s="12"/>
      <c r="J66" s="12"/>
      <c r="K66" s="12"/>
      <c r="L66" s="12"/>
      <c r="M66" s="12"/>
      <c r="N66" s="94" t="s">
        <v>303</v>
      </c>
      <c r="O66" s="89">
        <v>0</v>
      </c>
      <c r="P66" s="277">
        <f>MIN(E92+VIN_DIFF_MAX/2,AVDD-Swing_to_Rail)</f>
        <v>4.3250000000000002</v>
      </c>
      <c r="Q66" s="12"/>
      <c r="R66" s="12"/>
      <c r="S66" s="13"/>
      <c r="T66" s="13"/>
    </row>
    <row r="67" spans="1:20" hidden="1" x14ac:dyDescent="0.25">
      <c r="A67" s="13"/>
      <c r="B67" s="12"/>
      <c r="C67" s="342" t="s">
        <v>125</v>
      </c>
      <c r="D67" s="342"/>
      <c r="E67" s="86">
        <f>IF(User_Selected_Gain=$C$52,-0.1,0.3)</f>
        <v>0.3</v>
      </c>
      <c r="F67" s="12"/>
      <c r="J67" s="12"/>
      <c r="K67" s="12"/>
      <c r="L67" s="12"/>
      <c r="M67" s="12"/>
      <c r="N67" s="91"/>
      <c r="O67" s="89">
        <f>O39</f>
        <v>1</v>
      </c>
      <c r="P67" s="277">
        <f>P66</f>
        <v>4.3250000000000002</v>
      </c>
      <c r="Q67" s="12"/>
      <c r="R67" s="12"/>
      <c r="S67" s="13"/>
      <c r="T67" s="13"/>
    </row>
    <row r="68" spans="1:20" hidden="1" x14ac:dyDescent="0.25">
      <c r="A68" s="12"/>
      <c r="B68" s="12"/>
      <c r="C68" s="343" t="s">
        <v>128</v>
      </c>
      <c r="D68" s="343"/>
      <c r="E68" s="89">
        <f>(VINP+VINN)/2</f>
        <v>2.5</v>
      </c>
      <c r="F68" s="12"/>
      <c r="J68" s="12"/>
      <c r="K68" s="12"/>
      <c r="L68" s="12"/>
      <c r="M68" s="12"/>
      <c r="N68" s="94" t="s">
        <v>304</v>
      </c>
      <c r="O68" s="89">
        <f>O66</f>
        <v>0</v>
      </c>
      <c r="P68" s="277">
        <f>MAX(E93-VIN_DIFF_MAX/2,AVSS+Swing_to_Rail)</f>
        <v>0.67500000000000004</v>
      </c>
      <c r="Q68" s="12"/>
      <c r="R68" s="12"/>
      <c r="S68" s="12"/>
      <c r="T68" s="12"/>
    </row>
    <row r="69" spans="1:20" hidden="1" x14ac:dyDescent="0.25">
      <c r="A69" s="12"/>
      <c r="B69" s="12"/>
      <c r="C69" s="343" t="s">
        <v>129</v>
      </c>
      <c r="D69" s="343"/>
      <c r="E69" s="88">
        <f>VINP-VINN</f>
        <v>1</v>
      </c>
      <c r="F69" s="12"/>
      <c r="J69" s="12"/>
      <c r="K69" s="12"/>
      <c r="L69" s="12"/>
      <c r="M69" s="12"/>
      <c r="N69" s="91"/>
      <c r="O69" s="89">
        <f>O39</f>
        <v>1</v>
      </c>
      <c r="P69" s="277">
        <f>P68</f>
        <v>0.67500000000000004</v>
      </c>
      <c r="Q69" s="12"/>
      <c r="R69" s="12"/>
      <c r="S69" s="12"/>
      <c r="T69" s="12"/>
    </row>
    <row r="70" spans="1:20" hidden="1" x14ac:dyDescent="0.25">
      <c r="A70" s="12"/>
      <c r="B70" s="12"/>
      <c r="C70" s="346" t="s">
        <v>325</v>
      </c>
      <c r="D70" s="347"/>
      <c r="E70" s="275">
        <f>MIN(POS_FULL_SCALE,(AVDD-AVSS)-2*Swing_to_Rail)/Total_Gain</f>
        <v>1.25</v>
      </c>
      <c r="F70" s="308" t="s">
        <v>370</v>
      </c>
      <c r="G70" s="12"/>
      <c r="J70" s="12"/>
      <c r="K70" s="12"/>
      <c r="L70" s="12"/>
      <c r="M70" s="12"/>
      <c r="N70" s="94" t="s">
        <v>113</v>
      </c>
      <c r="O70" s="89">
        <f>O39</f>
        <v>1</v>
      </c>
      <c r="P70" s="89">
        <f>AVDD-Swing_to_Rail</f>
        <v>4.7</v>
      </c>
      <c r="Q70" s="12"/>
      <c r="R70" s="12"/>
      <c r="S70" s="12"/>
      <c r="T70" s="12"/>
    </row>
    <row r="71" spans="1:20" hidden="1" x14ac:dyDescent="0.25">
      <c r="A71" s="12"/>
      <c r="B71" s="12"/>
      <c r="C71" s="342" t="s">
        <v>130</v>
      </c>
      <c r="D71" s="342"/>
      <c r="E71" s="88">
        <f>VREFP-VREFN</f>
        <v>2.5</v>
      </c>
      <c r="F71" s="12"/>
      <c r="J71" s="12"/>
      <c r="K71" s="12"/>
      <c r="L71" s="12"/>
      <c r="M71" s="12"/>
      <c r="N71" s="91"/>
      <c r="O71" s="89">
        <f>O43</f>
        <v>1.8</v>
      </c>
      <c r="P71" s="89">
        <f>AVDD-Swing_to_Rail</f>
        <v>4.7</v>
      </c>
      <c r="Q71" s="12"/>
      <c r="R71" s="12"/>
      <c r="S71" s="12"/>
      <c r="T71" s="12"/>
    </row>
    <row r="72" spans="1:20" hidden="1" x14ac:dyDescent="0.25">
      <c r="A72" s="12"/>
      <c r="B72" s="12"/>
      <c r="C72" s="342" t="s">
        <v>123</v>
      </c>
      <c r="D72" s="342"/>
      <c r="E72" s="86">
        <v>2</v>
      </c>
      <c r="F72" s="12"/>
      <c r="J72" s="12"/>
      <c r="K72" s="12"/>
      <c r="L72" s="12"/>
      <c r="M72" s="12"/>
      <c r="N72" s="94" t="s">
        <v>114</v>
      </c>
      <c r="O72" s="89">
        <f>O39</f>
        <v>1</v>
      </c>
      <c r="P72" s="89">
        <f>AVSS+Swing_to_Rail</f>
        <v>0.3</v>
      </c>
      <c r="Q72" s="12"/>
      <c r="R72" s="12"/>
      <c r="S72" s="12"/>
      <c r="T72" s="12"/>
    </row>
    <row r="73" spans="1:20" hidden="1" x14ac:dyDescent="0.25">
      <c r="A73" s="12"/>
      <c r="B73" s="12"/>
      <c r="C73" s="342" t="s">
        <v>337</v>
      </c>
      <c r="D73" s="342"/>
      <c r="E73" s="88">
        <f>(FSR_MULT/2)*VREF</f>
        <v>2.5</v>
      </c>
      <c r="F73" s="12"/>
      <c r="H73" s="12"/>
      <c r="J73" s="12"/>
      <c r="K73" s="12"/>
      <c r="L73" s="12"/>
      <c r="M73" s="12"/>
      <c r="N73" s="91"/>
      <c r="O73" s="89">
        <f>O43</f>
        <v>1.8</v>
      </c>
      <c r="P73" s="89">
        <f>AVSS+Swing_to_Rail</f>
        <v>0.3</v>
      </c>
      <c r="Q73" s="12"/>
      <c r="R73" s="12"/>
      <c r="S73" s="12"/>
      <c r="T73" s="12"/>
    </row>
    <row r="74" spans="1:20" hidden="1" x14ac:dyDescent="0.25">
      <c r="A74" s="12"/>
      <c r="B74" s="12"/>
      <c r="C74" s="348" t="s">
        <v>320</v>
      </c>
      <c r="D74" s="349"/>
      <c r="E74" s="88">
        <f>(VCM+((VIN_DIFF*PGA_Gain)/2))</f>
        <v>3.5</v>
      </c>
      <c r="F74" s="308" t="s">
        <v>371</v>
      </c>
      <c r="G74" s="12"/>
      <c r="H74" s="12"/>
      <c r="I74" s="12"/>
      <c r="J74" s="12"/>
      <c r="K74" s="12"/>
      <c r="L74" s="12"/>
      <c r="M74" s="12"/>
      <c r="N74" s="12"/>
      <c r="O74" s="12"/>
      <c r="P74" s="12"/>
      <c r="Q74" s="12"/>
      <c r="R74" s="12"/>
      <c r="S74" s="12"/>
      <c r="T74" s="12"/>
    </row>
    <row r="75" spans="1:20" hidden="1" x14ac:dyDescent="0.25">
      <c r="A75" s="12"/>
      <c r="B75" s="12"/>
      <c r="C75" s="348" t="s">
        <v>321</v>
      </c>
      <c r="D75" s="349"/>
      <c r="E75" s="88">
        <f>(VCM-((VIN_DIFF*PGA_Gain)/2))</f>
        <v>1.5</v>
      </c>
      <c r="F75" s="12"/>
      <c r="G75" s="12"/>
      <c r="H75" s="12"/>
      <c r="I75" s="12"/>
      <c r="J75" s="12"/>
      <c r="K75" s="12"/>
      <c r="L75" s="12"/>
      <c r="M75" s="12"/>
      <c r="N75" s="90" t="s">
        <v>317</v>
      </c>
      <c r="O75" s="90">
        <v>1.8</v>
      </c>
      <c r="P75" s="12"/>
      <c r="Q75" s="12"/>
      <c r="R75" s="12"/>
      <c r="S75" s="12"/>
      <c r="T75" s="12"/>
    </row>
    <row r="76" spans="1:20" hidden="1" x14ac:dyDescent="0.25">
      <c r="A76" s="12"/>
      <c r="B76" s="12"/>
      <c r="C76" s="340" t="s">
        <v>310</v>
      </c>
      <c r="D76" s="340"/>
      <c r="E76" s="280">
        <f>MAX(MIN(VOUTP,AVDD-Swing_to_Rail),AVSS+Swing_to_Rail)</f>
        <v>3.5</v>
      </c>
      <c r="F76" s="308" t="s">
        <v>372</v>
      </c>
      <c r="G76" s="12"/>
      <c r="H76" s="12"/>
      <c r="I76" s="12"/>
      <c r="J76" s="12"/>
      <c r="K76" s="12"/>
      <c r="L76" s="12"/>
      <c r="M76" s="12"/>
      <c r="N76" s="90" t="s">
        <v>316</v>
      </c>
      <c r="O76" s="90">
        <v>6</v>
      </c>
      <c r="P76" s="12"/>
      <c r="Q76" s="12"/>
      <c r="R76" s="12"/>
      <c r="S76" s="12"/>
      <c r="T76" s="12"/>
    </row>
    <row r="77" spans="1:20" hidden="1" x14ac:dyDescent="0.25">
      <c r="A77" s="12"/>
      <c r="B77" s="12"/>
      <c r="C77" s="340" t="s">
        <v>311</v>
      </c>
      <c r="D77" s="340"/>
      <c r="E77" s="280">
        <f>MIN(MAX(VOUTN,AVSS+Swing_to_Rail),AVDD-Swing_to_Rail)</f>
        <v>1.5</v>
      </c>
      <c r="F77" s="308"/>
      <c r="G77" s="12"/>
      <c r="H77" s="12"/>
      <c r="I77" s="12"/>
      <c r="J77" s="12"/>
      <c r="K77" s="12"/>
      <c r="L77" s="12"/>
      <c r="M77" s="12"/>
      <c r="N77" s="8"/>
      <c r="O77" s="8"/>
      <c r="P77" s="8"/>
      <c r="Q77" s="12"/>
      <c r="R77" s="12"/>
      <c r="S77" s="12"/>
      <c r="T77" s="12"/>
    </row>
    <row r="78" spans="1:20" hidden="1" x14ac:dyDescent="0.25">
      <c r="A78" s="12"/>
      <c r="B78" s="12"/>
      <c r="C78" s="340" t="s">
        <v>323</v>
      </c>
      <c r="D78" s="340"/>
      <c r="E78" s="280">
        <f>VOUTP_CLAMP-VOUTN_CLAMP</f>
        <v>2</v>
      </c>
      <c r="F78" s="12"/>
      <c r="G78" s="12"/>
      <c r="H78" s="12"/>
      <c r="I78" s="12"/>
      <c r="J78" s="12"/>
      <c r="K78" s="12"/>
      <c r="L78" s="12"/>
      <c r="M78" s="12"/>
      <c r="N78" s="91" t="s">
        <v>305</v>
      </c>
      <c r="O78" s="89">
        <f>O83-0.1</f>
        <v>5.9</v>
      </c>
      <c r="P78" s="89">
        <f>VOUT_CM_CLAMPED+VREF/2</f>
        <v>3.75</v>
      </c>
      <c r="Q78" s="12"/>
      <c r="R78" s="12"/>
      <c r="S78" s="12"/>
      <c r="T78" s="12"/>
    </row>
    <row r="79" spans="1:20" hidden="1" x14ac:dyDescent="0.25">
      <c r="A79" s="12"/>
      <c r="B79" s="12"/>
      <c r="C79" s="340" t="s">
        <v>313</v>
      </c>
      <c r="D79" s="340"/>
      <c r="E79" s="280">
        <f>(VOUTP_CLAMP+VOUTN_CLAMP)/2</f>
        <v>2.5</v>
      </c>
      <c r="F79" s="12"/>
      <c r="G79" s="12"/>
      <c r="H79" s="12"/>
      <c r="I79" s="12"/>
      <c r="J79" s="12"/>
      <c r="K79" s="12"/>
      <c r="L79" s="12"/>
      <c r="M79" s="12"/>
      <c r="N79" s="91"/>
      <c r="O79" s="89">
        <f>O82+0.1</f>
        <v>6.1</v>
      </c>
      <c r="P79" s="89">
        <f>P78</f>
        <v>3.75</v>
      </c>
      <c r="Q79" s="12"/>
      <c r="R79" s="12"/>
      <c r="S79" s="12"/>
      <c r="T79" s="12"/>
    </row>
    <row r="80" spans="1:20" hidden="1" x14ac:dyDescent="0.25">
      <c r="A80" s="12"/>
      <c r="B80" s="12"/>
      <c r="F80" s="12"/>
      <c r="G80" s="12"/>
      <c r="H80" s="12"/>
      <c r="I80" s="12"/>
      <c r="J80" s="12"/>
      <c r="K80" s="12"/>
      <c r="L80" s="12"/>
      <c r="M80" s="12"/>
      <c r="N80" s="91" t="s">
        <v>306</v>
      </c>
      <c r="O80" s="89">
        <f>O78</f>
        <v>5.9</v>
      </c>
      <c r="P80" s="89">
        <f>VOUT_CM_CLAMPED-VREF/2</f>
        <v>1.25</v>
      </c>
      <c r="Q80" s="12"/>
      <c r="R80" s="12"/>
      <c r="S80" s="12"/>
      <c r="T80" s="12"/>
    </row>
    <row r="81" spans="1:20" ht="18.75" hidden="1" customHeight="1" x14ac:dyDescent="0.25">
      <c r="A81" s="12"/>
      <c r="B81" s="12"/>
      <c r="C81" s="350" t="s">
        <v>75</v>
      </c>
      <c r="D81" s="350"/>
      <c r="E81" s="350"/>
      <c r="F81" s="322" t="s">
        <v>381</v>
      </c>
      <c r="G81" s="12"/>
      <c r="H81" s="321"/>
      <c r="I81" s="321"/>
      <c r="J81" s="321"/>
      <c r="K81" s="12"/>
      <c r="L81" s="12"/>
      <c r="M81" s="12"/>
      <c r="N81" s="91"/>
      <c r="O81" s="89">
        <f>O79</f>
        <v>6.1</v>
      </c>
      <c r="P81" s="89">
        <f>P80</f>
        <v>1.25</v>
      </c>
      <c r="Q81" s="12"/>
      <c r="R81" s="12"/>
      <c r="S81" s="12"/>
      <c r="T81" s="12"/>
    </row>
    <row r="82" spans="1:20" ht="18.75" hidden="1" x14ac:dyDescent="0.35">
      <c r="A82" s="12"/>
      <c r="B82" s="12"/>
      <c r="C82" s="91"/>
      <c r="D82" s="95" t="s">
        <v>377</v>
      </c>
      <c r="E82" s="275">
        <f>MIN(VINN+VIN_DIFF_MAX,$F$82,$F$83)</f>
        <v>3.25</v>
      </c>
      <c r="F82" s="323">
        <f>(2*(AVDD-Swing_to_Rail)-VINN*(1-PGA_Gain))/(1+PGA_Gain)</f>
        <v>3.8000000000000003</v>
      </c>
      <c r="G82" s="321" t="s">
        <v>382</v>
      </c>
      <c r="H82" s="321"/>
      <c r="I82" s="321"/>
      <c r="J82" s="321"/>
      <c r="K82" s="12"/>
      <c r="L82" s="12"/>
      <c r="M82" s="12"/>
      <c r="N82" s="91" t="s">
        <v>307</v>
      </c>
      <c r="O82" s="89">
        <f>IF(E120,SHOW_ERROR_X,HIDE_ERROR_X)</f>
        <v>6</v>
      </c>
      <c r="P82" s="89">
        <f>P78</f>
        <v>3.75</v>
      </c>
      <c r="Q82" s="12"/>
      <c r="R82" s="12"/>
      <c r="S82" s="12"/>
      <c r="T82" s="12"/>
    </row>
    <row r="83" spans="1:20" ht="18.75" hidden="1" x14ac:dyDescent="0.35">
      <c r="A83" s="12"/>
      <c r="B83" s="12"/>
      <c r="C83" s="91"/>
      <c r="D83" s="95" t="s">
        <v>378</v>
      </c>
      <c r="E83" s="275">
        <f>MAX(VINN-VIN_DIFF_MAX,$F$84,$F$85)</f>
        <v>0.8666666666666667</v>
      </c>
      <c r="F83" s="324">
        <f>IF(PGA_Gain&gt;1,(2*(AVSS+Swing_to_Rail)-VINN*(1+PGA_Gain))/(1-PGA_Gain),AVDD-Swing_to_Rail)</f>
        <v>5.4</v>
      </c>
      <c r="G83" s="321" t="s">
        <v>385</v>
      </c>
      <c r="H83" s="321"/>
      <c r="I83" s="321"/>
      <c r="J83" s="321"/>
      <c r="K83" s="12"/>
      <c r="L83" s="12"/>
      <c r="M83" s="12"/>
      <c r="N83" s="91"/>
      <c r="O83" s="89">
        <f>O82</f>
        <v>6</v>
      </c>
      <c r="P83" s="89">
        <f>P80</f>
        <v>1.25</v>
      </c>
      <c r="Q83" s="12"/>
      <c r="R83" s="12"/>
      <c r="S83" s="12"/>
      <c r="T83" s="12"/>
    </row>
    <row r="84" spans="1:20" ht="18.75" hidden="1" x14ac:dyDescent="0.35">
      <c r="A84" s="12"/>
      <c r="B84" s="12"/>
      <c r="C84" s="91"/>
      <c r="D84" s="95" t="s">
        <v>379</v>
      </c>
      <c r="E84" s="275">
        <f>MIN(VINP+VIN_DIFF_MAX,$F$86,$F$87)</f>
        <v>4.1333333333333337</v>
      </c>
      <c r="F84" s="323">
        <f>(2*(AVSS+Swing_to_Rail)-VINN*(1-PGA_Gain))/(1+PGA_Gain)</f>
        <v>0.8666666666666667</v>
      </c>
      <c r="G84" s="321" t="s">
        <v>383</v>
      </c>
      <c r="H84" s="321"/>
      <c r="I84" s="321"/>
      <c r="J84" s="321"/>
      <c r="K84" s="12"/>
      <c r="L84" s="12"/>
      <c r="M84" s="12"/>
      <c r="N84" s="91" t="s">
        <v>314</v>
      </c>
      <c r="O84" s="89">
        <f>O85-0.1</f>
        <v>5.9</v>
      </c>
      <c r="P84" s="89">
        <f>VOUTP_CLAMP</f>
        <v>3.5</v>
      </c>
      <c r="Q84" s="12"/>
      <c r="R84" s="12"/>
      <c r="S84" s="12"/>
      <c r="T84" s="12"/>
    </row>
    <row r="85" spans="1:20" ht="18.75" hidden="1" x14ac:dyDescent="0.35">
      <c r="A85" s="12"/>
      <c r="B85" s="12"/>
      <c r="C85" s="91"/>
      <c r="D85" s="95" t="s">
        <v>380</v>
      </c>
      <c r="E85" s="275">
        <f>MAX(VINP-VIN_DIFF_MAX,$F$88,$F$89)</f>
        <v>1.75</v>
      </c>
      <c r="F85" s="324">
        <f>IF(PGA_Gain&gt;1,(2*(AVDD-Swing_to_Rail)-VINN*(1+PGA_Gain))/(1-PGA_Gain),AVSS+Swing_to_Rail)</f>
        <v>-3.4000000000000004</v>
      </c>
      <c r="G85" s="321" t="s">
        <v>386</v>
      </c>
      <c r="H85" s="321"/>
      <c r="I85" s="321"/>
      <c r="J85" s="321"/>
      <c r="K85" s="12"/>
      <c r="L85" s="12"/>
      <c r="M85" s="12"/>
      <c r="N85" s="91"/>
      <c r="O85" s="89">
        <f>IF(E118,SHOW_ERROR_X,HIDE_ERROR_X)</f>
        <v>6</v>
      </c>
      <c r="P85" s="89">
        <f>P84</f>
        <v>3.5</v>
      </c>
      <c r="Q85" s="12"/>
      <c r="R85" s="12"/>
      <c r="S85" s="12"/>
      <c r="T85" s="12"/>
    </row>
    <row r="86" spans="1:20" hidden="1" x14ac:dyDescent="0.25">
      <c r="A86" s="12"/>
      <c r="B86" s="12"/>
      <c r="F86" s="323">
        <f>(2*(AVDD-Swing_to_Rail)-VINP*(1-PGA_Gain))/(1+PGA_Gain)</f>
        <v>4.1333333333333337</v>
      </c>
      <c r="G86" s="321" t="s">
        <v>388</v>
      </c>
      <c r="H86" s="321"/>
      <c r="I86" s="321"/>
      <c r="J86" s="321"/>
      <c r="K86" s="12"/>
      <c r="L86" s="12"/>
      <c r="M86" s="12"/>
      <c r="N86" s="91" t="s">
        <v>315</v>
      </c>
      <c r="O86" s="89">
        <f>O87-0.1</f>
        <v>5.9</v>
      </c>
      <c r="P86" s="89">
        <f>VOUTN_CLAMP</f>
        <v>1.5</v>
      </c>
      <c r="Q86" s="12"/>
      <c r="R86" s="12"/>
      <c r="S86" s="12"/>
      <c r="T86" s="12"/>
    </row>
    <row r="87" spans="1:20" hidden="1" x14ac:dyDescent="0.25">
      <c r="A87" s="12"/>
      <c r="B87" s="12"/>
      <c r="C87" s="336" t="s">
        <v>76</v>
      </c>
      <c r="D87" s="336"/>
      <c r="E87" s="336"/>
      <c r="F87" s="325">
        <f>IF(PGA_Gain&gt;1,(2*(AVSS-Swing_to_Rail)-VINP*(1+PGA_Gain))/(1-PGA_Gain),AVDD-Swing_to_Rail)</f>
        <v>9.6</v>
      </c>
      <c r="G87" s="321" t="s">
        <v>389</v>
      </c>
      <c r="H87" s="321"/>
      <c r="I87" s="321"/>
      <c r="J87" s="321"/>
      <c r="K87" s="12"/>
      <c r="L87" s="12"/>
      <c r="M87" s="12"/>
      <c r="N87" s="91"/>
      <c r="O87" s="89">
        <f>IF(E119,SHOW_ERROR_X,HIDE_ERROR_X)</f>
        <v>6</v>
      </c>
      <c r="P87" s="89">
        <f>P86</f>
        <v>1.5</v>
      </c>
      <c r="Q87" s="12"/>
      <c r="R87" s="12"/>
      <c r="S87" s="12"/>
      <c r="T87" s="12"/>
    </row>
    <row r="88" spans="1:20" ht="18.75" hidden="1" x14ac:dyDescent="0.35">
      <c r="A88" s="12"/>
      <c r="B88" s="12"/>
      <c r="C88" s="91"/>
      <c r="D88" s="95" t="s">
        <v>83</v>
      </c>
      <c r="E88" s="275">
        <f>VIN_DIFF_MAX</f>
        <v>1.25</v>
      </c>
      <c r="F88" s="323">
        <f>(2*(AVSS+Swing_to_Rail)-VINP*(1-PGA_Gain))/(1+PGA_Gain)</f>
        <v>1.2</v>
      </c>
      <c r="G88" s="321" t="s">
        <v>384</v>
      </c>
      <c r="H88" s="321"/>
      <c r="I88" s="321"/>
      <c r="J88" s="321"/>
      <c r="K88" s="12"/>
      <c r="L88" s="12"/>
      <c r="M88" s="12"/>
      <c r="N88" s="12"/>
      <c r="O88" s="12"/>
      <c r="P88" s="12"/>
      <c r="Q88" s="12"/>
      <c r="R88" s="12"/>
      <c r="S88" s="12"/>
      <c r="T88" s="12"/>
    </row>
    <row r="89" spans="1:20" ht="18.75" hidden="1" x14ac:dyDescent="0.35">
      <c r="C89" s="91"/>
      <c r="D89" s="95" t="s">
        <v>84</v>
      </c>
      <c r="E89" s="275">
        <f>-VIN_DIFF_MAX</f>
        <v>-1.25</v>
      </c>
      <c r="F89" s="324">
        <f>IF(PGA_Gain&gt;1,(2*(AVDD-Swing_to_Rail)-VINP*(1+PGA_Gain))/(1-PGA_Gain),AVSS+Swing_to_Rail)</f>
        <v>-0.40000000000000036</v>
      </c>
      <c r="G89" s="321" t="s">
        <v>387</v>
      </c>
    </row>
    <row r="90" spans="1:20" hidden="1" x14ac:dyDescent="0.25">
      <c r="C90" s="13"/>
      <c r="D90" s="13"/>
      <c r="E90" s="13"/>
      <c r="F90" s="221"/>
    </row>
    <row r="91" spans="1:20" hidden="1" x14ac:dyDescent="0.25">
      <c r="C91" s="336" t="s">
        <v>108</v>
      </c>
      <c r="D91" s="336"/>
      <c r="E91" s="336"/>
    </row>
    <row r="92" spans="1:20" ht="18.75" hidden="1" x14ac:dyDescent="0.35">
      <c r="C92" s="370" t="s">
        <v>109</v>
      </c>
      <c r="D92" s="371"/>
      <c r="E92" s="275">
        <f>IF($E$110,MID_SUPPLY,AVDD-Swing_to_Rail-(ABS(VIN_DIFF)*PGA_Gain)/2)</f>
        <v>3.7</v>
      </c>
      <c r="F92" s="308" t="s">
        <v>373</v>
      </c>
    </row>
    <row r="93" spans="1:20" ht="18.75" hidden="1" x14ac:dyDescent="0.35">
      <c r="C93" s="370" t="s">
        <v>110</v>
      </c>
      <c r="D93" s="371"/>
      <c r="E93" s="275">
        <f>IF($E$110,MID_SUPPLY,AVSS+Swing_to_Rail+(ABS(VIN_DIFF)*PGA_Gain)/2)</f>
        <v>1.3</v>
      </c>
    </row>
    <row r="94" spans="1:20" hidden="1" x14ac:dyDescent="0.25">
      <c r="C94" s="12"/>
      <c r="D94" s="12"/>
      <c r="E94" s="12"/>
    </row>
    <row r="95" spans="1:20" hidden="1" x14ac:dyDescent="0.25">
      <c r="C95" s="336" t="s">
        <v>138</v>
      </c>
      <c r="D95" s="336"/>
      <c r="E95" s="336"/>
    </row>
    <row r="96" spans="1:20" ht="18.75" hidden="1" x14ac:dyDescent="0.35">
      <c r="C96" s="91"/>
      <c r="D96" s="95" t="s">
        <v>141</v>
      </c>
      <c r="E96" s="276">
        <f>AVSS+5.25</f>
        <v>5.25</v>
      </c>
      <c r="F96" s="221" t="s">
        <v>375</v>
      </c>
    </row>
    <row r="97" spans="3:7" ht="18.75" hidden="1" x14ac:dyDescent="0.35">
      <c r="C97" s="91"/>
      <c r="D97" s="95" t="s">
        <v>140</v>
      </c>
      <c r="E97" s="276">
        <f>AVSS+4.75</f>
        <v>4.75</v>
      </c>
    </row>
    <row r="98" spans="3:7" ht="18.75" hidden="1" x14ac:dyDescent="0.35">
      <c r="C98" s="91"/>
      <c r="D98" s="95" t="s">
        <v>290</v>
      </c>
      <c r="E98" s="276">
        <v>0</v>
      </c>
      <c r="F98" t="s">
        <v>376</v>
      </c>
    </row>
    <row r="99" spans="3:7" ht="18.75" hidden="1" x14ac:dyDescent="0.35">
      <c r="C99" s="91"/>
      <c r="D99" s="95" t="s">
        <v>291</v>
      </c>
      <c r="E99" s="276">
        <v>-2.6</v>
      </c>
    </row>
    <row r="100" spans="3:7" hidden="1" x14ac:dyDescent="0.25">
      <c r="C100" s="12"/>
      <c r="D100" s="12"/>
      <c r="E100" s="12"/>
    </row>
    <row r="101" spans="3:7" hidden="1" x14ac:dyDescent="0.25">
      <c r="C101" s="336" t="s">
        <v>139</v>
      </c>
      <c r="D101" s="336"/>
      <c r="E101" s="336"/>
    </row>
    <row r="102" spans="3:7" ht="18.75" hidden="1" x14ac:dyDescent="0.35">
      <c r="C102" s="91"/>
      <c r="D102" s="95" t="s">
        <v>294</v>
      </c>
      <c r="E102" s="276">
        <f>MIN(AVDD+0.05,VREFN+(AVDD-AVSS))</f>
        <v>5</v>
      </c>
      <c r="F102" t="s">
        <v>374</v>
      </c>
    </row>
    <row r="103" spans="3:7" ht="18.75" hidden="1" x14ac:dyDescent="0.35">
      <c r="C103" s="91"/>
      <c r="D103" s="95" t="s">
        <v>295</v>
      </c>
      <c r="E103" s="276">
        <f>VREFN+0.9</f>
        <v>0.9</v>
      </c>
      <c r="G103" s="8"/>
    </row>
    <row r="104" spans="3:7" ht="18.75" hidden="1" x14ac:dyDescent="0.35">
      <c r="C104" s="91"/>
      <c r="D104" s="95" t="s">
        <v>292</v>
      </c>
      <c r="E104" s="276">
        <f>VREFP-0.9</f>
        <v>1.6</v>
      </c>
      <c r="G104" s="8"/>
    </row>
    <row r="105" spans="3:7" ht="18.75" hidden="1" x14ac:dyDescent="0.35">
      <c r="C105" s="91"/>
      <c r="D105" s="95" t="s">
        <v>293</v>
      </c>
      <c r="E105" s="276">
        <f>AVSS-0.05</f>
        <v>-0.05</v>
      </c>
      <c r="G105" s="8"/>
    </row>
    <row r="106" spans="3:7" hidden="1" x14ac:dyDescent="0.25">
      <c r="C106" s="13"/>
      <c r="D106" s="13"/>
      <c r="E106" s="13"/>
    </row>
    <row r="107" spans="3:7" hidden="1" x14ac:dyDescent="0.25">
      <c r="C107" s="350" t="s">
        <v>296</v>
      </c>
      <c r="D107" s="350"/>
      <c r="E107" s="350"/>
    </row>
    <row r="108" spans="3:7" ht="18.75" hidden="1" x14ac:dyDescent="0.35">
      <c r="C108" s="344" t="s">
        <v>85</v>
      </c>
      <c r="D108" s="345"/>
      <c r="E108" s="275" t="b">
        <f>OR(VINP&gt;$E$82,VINP&lt;$E$83)</f>
        <v>0</v>
      </c>
    </row>
    <row r="109" spans="3:7" ht="18.75" hidden="1" x14ac:dyDescent="0.35">
      <c r="C109" s="344" t="s">
        <v>86</v>
      </c>
      <c r="D109" s="345"/>
      <c r="E109" s="275" t="b">
        <f>OR(VINN&gt;$E$84,VINN&lt;$E$85)</f>
        <v>0</v>
      </c>
    </row>
    <row r="110" spans="3:7" ht="18.75" hidden="1" x14ac:dyDescent="0.35">
      <c r="C110" s="344" t="s">
        <v>88</v>
      </c>
      <c r="D110" s="345"/>
      <c r="E110" s="275" t="b">
        <f>OR(VIN_DIFF&gt;$E$88,VIN_DIFF&lt;$E$89)</f>
        <v>0</v>
      </c>
    </row>
    <row r="111" spans="3:7" ht="18.75" hidden="1" x14ac:dyDescent="0.35">
      <c r="C111" s="344" t="s">
        <v>106</v>
      </c>
      <c r="D111" s="345"/>
      <c r="E111" s="275" t="b">
        <f>OR(VCM&gt;$E$92,VCM&lt;$E$93)</f>
        <v>0</v>
      </c>
    </row>
    <row r="112" spans="3:7" ht="18.75" hidden="1" x14ac:dyDescent="0.35">
      <c r="C112" s="344" t="s">
        <v>299</v>
      </c>
      <c r="D112" s="345"/>
      <c r="E112" s="275" t="b">
        <f>OR(AVDD&gt;$E$96,AVDD&lt;$E$97)</f>
        <v>0</v>
      </c>
    </row>
    <row r="113" spans="3:5" ht="18.75" hidden="1" x14ac:dyDescent="0.35">
      <c r="C113" s="344" t="s">
        <v>300</v>
      </c>
      <c r="D113" s="345"/>
      <c r="E113" s="275" t="b">
        <f>OR(AVSS&gt;$E$98,AVSS&lt;$E$99)</f>
        <v>0</v>
      </c>
    </row>
    <row r="114" spans="3:5" ht="18.75" hidden="1" x14ac:dyDescent="0.35">
      <c r="C114" s="344" t="s">
        <v>297</v>
      </c>
      <c r="D114" s="345"/>
      <c r="E114" s="275" t="b">
        <f>OR($E$112,$E$113)</f>
        <v>0</v>
      </c>
    </row>
    <row r="115" spans="3:5" ht="18.75" hidden="1" x14ac:dyDescent="0.35">
      <c r="C115" s="344" t="s">
        <v>81</v>
      </c>
      <c r="D115" s="345"/>
      <c r="E115" s="275" t="b">
        <f>OR(VREFP&gt;$E$102,VREFP&lt;$E$103)</f>
        <v>0</v>
      </c>
    </row>
    <row r="116" spans="3:5" ht="18.75" hidden="1" x14ac:dyDescent="0.35">
      <c r="C116" s="344" t="s">
        <v>82</v>
      </c>
      <c r="D116" s="345"/>
      <c r="E116" s="275" t="b">
        <f>OR(VREFN&gt;$E$104,VREFN&lt;$E$105)</f>
        <v>0</v>
      </c>
    </row>
    <row r="117" spans="3:5" ht="18.75" hidden="1" x14ac:dyDescent="0.35">
      <c r="C117" s="344" t="s">
        <v>298</v>
      </c>
      <c r="D117" s="345"/>
      <c r="E117" s="275" t="b">
        <f>OR($E$115,$E$116)</f>
        <v>0</v>
      </c>
    </row>
    <row r="118" spans="3:5" ht="18.75" hidden="1" x14ac:dyDescent="0.35">
      <c r="C118" s="344" t="s">
        <v>318</v>
      </c>
      <c r="D118" s="345"/>
      <c r="E118" s="275" t="b">
        <f>VOUTP_CLAMP&lt;&gt;VOUTP</f>
        <v>0</v>
      </c>
    </row>
    <row r="119" spans="3:5" ht="18.75" hidden="1" x14ac:dyDescent="0.35">
      <c r="C119" s="344" t="s">
        <v>319</v>
      </c>
      <c r="D119" s="345"/>
      <c r="E119" s="275" t="b">
        <f>VOUTN_CLAMP&lt;&gt;VOUTN</f>
        <v>0</v>
      </c>
    </row>
    <row r="120" spans="3:5" ht="18.75" hidden="1" x14ac:dyDescent="0.35">
      <c r="C120" s="344" t="s">
        <v>324</v>
      </c>
      <c r="D120" s="345"/>
      <c r="E120" s="275" t="b">
        <f>ABS(VOUT_DIFF_CLAMPED)&gt;(POS_FULL_SCALE)</f>
        <v>0</v>
      </c>
    </row>
  </sheetData>
  <sheetProtection sheet="1" objects="1" scenarios="1"/>
  <mergeCells count="75">
    <mergeCell ref="C50:E50"/>
    <mergeCell ref="C66:D66"/>
    <mergeCell ref="C23:I23"/>
    <mergeCell ref="C22:E22"/>
    <mergeCell ref="C92:D92"/>
    <mergeCell ref="C93:D93"/>
    <mergeCell ref="D18:E18"/>
    <mergeCell ref="D27:I27"/>
    <mergeCell ref="D26:I26"/>
    <mergeCell ref="D28:I28"/>
    <mergeCell ref="C81:E81"/>
    <mergeCell ref="C87:E87"/>
    <mergeCell ref="C42:D42"/>
    <mergeCell ref="C43:D43"/>
    <mergeCell ref="C44:D44"/>
    <mergeCell ref="C45:D45"/>
    <mergeCell ref="C41:E41"/>
    <mergeCell ref="F42:H48"/>
    <mergeCell ref="K24:K25"/>
    <mergeCell ref="D24:I24"/>
    <mergeCell ref="D25:I25"/>
    <mergeCell ref="A1:T3"/>
    <mergeCell ref="A4:T4"/>
    <mergeCell ref="C7:E7"/>
    <mergeCell ref="C9:E9"/>
    <mergeCell ref="C12:E12"/>
    <mergeCell ref="C6:E6"/>
    <mergeCell ref="S5:T5"/>
    <mergeCell ref="N24:N25"/>
    <mergeCell ref="L23:M23"/>
    <mergeCell ref="R24:R25"/>
    <mergeCell ref="L8:M8"/>
    <mergeCell ref="C16:E16"/>
    <mergeCell ref="C17:E17"/>
    <mergeCell ref="C120:D120"/>
    <mergeCell ref="C70:D70"/>
    <mergeCell ref="C72:D72"/>
    <mergeCell ref="C74:D74"/>
    <mergeCell ref="C75:D75"/>
    <mergeCell ref="C78:D78"/>
    <mergeCell ref="C71:D71"/>
    <mergeCell ref="C107:E107"/>
    <mergeCell ref="C108:D108"/>
    <mergeCell ref="C109:D109"/>
    <mergeCell ref="C118:D118"/>
    <mergeCell ref="C119:D119"/>
    <mergeCell ref="C73:D73"/>
    <mergeCell ref="C110:D110"/>
    <mergeCell ref="C101:E101"/>
    <mergeCell ref="C113:D113"/>
    <mergeCell ref="C64:D64"/>
    <mergeCell ref="C114:D114"/>
    <mergeCell ref="C117:D117"/>
    <mergeCell ref="C115:D115"/>
    <mergeCell ref="C116:D116"/>
    <mergeCell ref="C79:D79"/>
    <mergeCell ref="C111:D111"/>
    <mergeCell ref="C112:D112"/>
    <mergeCell ref="C95:E95"/>
    <mergeCell ref="B34:P34"/>
    <mergeCell ref="N36:P36"/>
    <mergeCell ref="C91:E91"/>
    <mergeCell ref="P23:Q23"/>
    <mergeCell ref="O24:O25"/>
    <mergeCell ref="C76:D76"/>
    <mergeCell ref="C77:D77"/>
    <mergeCell ref="C62:E62"/>
    <mergeCell ref="C67:D67"/>
    <mergeCell ref="C68:D68"/>
    <mergeCell ref="C65:D65"/>
    <mergeCell ref="C69:D69"/>
    <mergeCell ref="C46:D46"/>
    <mergeCell ref="C47:D47"/>
    <mergeCell ref="C48:D48"/>
    <mergeCell ref="C63:D63"/>
  </mergeCells>
  <conditionalFormatting sqref="M27 Q26">
    <cfRule type="expression" dxfId="31" priority="647">
      <formula>$E$120</formula>
    </cfRule>
  </conditionalFormatting>
  <conditionalFormatting sqref="D27">
    <cfRule type="expression" dxfId="30" priority="649">
      <formula>$E$108</formula>
    </cfRule>
  </conditionalFormatting>
  <conditionalFormatting sqref="D28">
    <cfRule type="expression" dxfId="29" priority="650">
      <formula>$E$109</formula>
    </cfRule>
  </conditionalFormatting>
  <conditionalFormatting sqref="D26:I26">
    <cfRule type="expression" dxfId="28" priority="651">
      <formula>$E$110</formula>
    </cfRule>
  </conditionalFormatting>
  <conditionalFormatting sqref="M26 C26">
    <cfRule type="expression" dxfId="27" priority="652">
      <formula>$E$110</formula>
    </cfRule>
  </conditionalFormatting>
  <conditionalFormatting sqref="D11">
    <cfRule type="expression" dxfId="26" priority="654">
      <formula>$E$113</formula>
    </cfRule>
  </conditionalFormatting>
  <conditionalFormatting sqref="D24:I24">
    <cfRule type="expression" dxfId="25" priority="655">
      <formula>$E$114</formula>
    </cfRule>
  </conditionalFormatting>
  <conditionalFormatting sqref="C24">
    <cfRule type="expression" dxfId="24" priority="656">
      <formula>$E$114</formula>
    </cfRule>
  </conditionalFormatting>
  <conditionalFormatting sqref="D25:I25">
    <cfRule type="expression" dxfId="23" priority="657">
      <formula>$E$117</formula>
    </cfRule>
  </conditionalFormatting>
  <conditionalFormatting sqref="C25">
    <cfRule type="expression" dxfId="22" priority="658">
      <formula>$E$117</formula>
    </cfRule>
  </conditionalFormatting>
  <conditionalFormatting sqref="D10">
    <cfRule type="expression" dxfId="21" priority="659">
      <formula>$E$112</formula>
    </cfRule>
  </conditionalFormatting>
  <conditionalFormatting sqref="Q25">
    <cfRule type="expression" dxfId="20" priority="660">
      <formula>$E$119</formula>
    </cfRule>
  </conditionalFormatting>
  <conditionalFormatting sqref="Q24">
    <cfRule type="expression" dxfId="19" priority="661">
      <formula>$E$118</formula>
    </cfRule>
  </conditionalFormatting>
  <conditionalFormatting sqref="M25 C28">
    <cfRule type="expression" dxfId="18" priority="662">
      <formula>$E$109</formula>
    </cfRule>
  </conditionalFormatting>
  <conditionalFormatting sqref="M24 C27">
    <cfRule type="expression" dxfId="17" priority="664">
      <formula>$E$108</formula>
    </cfRule>
  </conditionalFormatting>
  <conditionalFormatting sqref="D13">
    <cfRule type="expression" dxfId="16" priority="666">
      <formula>$E$115</formula>
    </cfRule>
  </conditionalFormatting>
  <conditionalFormatting sqref="D14">
    <cfRule type="expression" dxfId="15" priority="667">
      <formula>$E$116</formula>
    </cfRule>
  </conditionalFormatting>
  <conditionalFormatting sqref="D20">
    <cfRule type="expression" dxfId="14" priority="668">
      <formula>IF(INPUT_MODE=$C$38,$E$109,$E$111)</formula>
    </cfRule>
  </conditionalFormatting>
  <conditionalFormatting sqref="D19">
    <cfRule type="expression" dxfId="13" priority="669">
      <formula>IF(INPUT_MODE=$C$38,$E$108,$E$110)</formula>
    </cfRule>
  </conditionalFormatting>
  <dataValidations count="9">
    <dataValidation type="decimal" allowBlank="1" showInputMessage="1" errorTitle="Value Out-of-Range" error="Invalid value for AVSS" sqref="D11" xr:uid="{00000000-0002-0000-0100-000000000000}">
      <formula1>E99</formula1>
      <formula2>E98</formula2>
    </dataValidation>
    <dataValidation allowBlank="1" showInputMessage="1" showErrorMessage="1" promptTitle="Positive Input Voltage" prompt="Must satisfy both absolute and differential input requirements." sqref="D19 M24" xr:uid="{00000000-0002-0000-0100-000001000000}"/>
    <dataValidation allowBlank="1" showInputMessage="1" showErrorMessage="1" promptTitle="Negative Input Voltage" prompt="Must satisfy both absolute and differential input requirements." sqref="D20 M25" xr:uid="{00000000-0002-0000-0100-000002000000}"/>
    <dataValidation type="decimal" allowBlank="1" showInputMessage="1" sqref="D13" xr:uid="{00000000-0002-0000-0100-000003000000}">
      <formula1>E103</formula1>
      <formula2>E102</formula2>
    </dataValidation>
    <dataValidation type="decimal" allowBlank="1" showInputMessage="1" sqref="D14" xr:uid="{00000000-0002-0000-0100-000004000000}">
      <formula1>E105</formula1>
      <formula2>E104</formula2>
    </dataValidation>
    <dataValidation type="decimal" allowBlank="1" showInputMessage="1" errorTitle="Value Out-of-Range" error="Invalid value for AVDD." sqref="D10" xr:uid="{00000000-0002-0000-0100-000005000000}">
      <formula1>E97</formula1>
      <formula2>E96</formula2>
    </dataValidation>
    <dataValidation allowBlank="1" showInputMessage="1" showErrorMessage="1" promptTitle="OFFSET CALIBRATION REGISTER" prompt="(Read &amp; Write)" sqref="G8" xr:uid="{00000000-0002-0000-0100-000006000000}"/>
    <dataValidation type="list" allowBlank="1" showInputMessage="1" showErrorMessage="1" sqref="D18:E18" xr:uid="{00000000-0002-0000-0100-000007000000}">
      <formula1>$C$38:$C$39</formula1>
    </dataValidation>
    <dataValidation type="list" allowBlank="1" showInputMessage="1" sqref="D8" xr:uid="{00000000-0002-0000-0100-000008000000}">
      <formula1>$C$52:$C$60</formula1>
    </dataValidation>
  </dataValidations>
  <hyperlinks>
    <hyperlink ref="S5" location="'Table of Contents '!A1" display="Table of Contents" xr:uid="{00000000-0004-0000-0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Visio.Drawing.11" shapeId="4100" r:id="rId4">
          <objectPr defaultSize="0" autoPict="0" r:id="rId5">
            <anchor moveWithCells="1">
              <from>
                <xdr:col>12</xdr:col>
                <xdr:colOff>600075</xdr:colOff>
                <xdr:row>6</xdr:row>
                <xdr:rowOff>19050</xdr:rowOff>
              </from>
              <to>
                <xdr:col>13</xdr:col>
                <xdr:colOff>628650</xdr:colOff>
                <xdr:row>9</xdr:row>
                <xdr:rowOff>0</xdr:rowOff>
              </to>
            </anchor>
          </objectPr>
        </oleObject>
      </mc:Choice>
      <mc:Fallback>
        <oleObject progId="Visio.Drawing.11" shapeId="4100"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Z99"/>
  <sheetViews>
    <sheetView showGridLines="0" showRowColHeaders="0" zoomScaleNormal="100" workbookViewId="0">
      <selection activeCell="K5" sqref="K5:L5"/>
    </sheetView>
  </sheetViews>
  <sheetFormatPr defaultColWidth="0" defaultRowHeight="15" zeroHeight="1" x14ac:dyDescent="0.25"/>
  <cols>
    <col min="1" max="1" width="9.140625" style="8" customWidth="1"/>
    <col min="2" max="2" width="21.5703125" style="8" customWidth="1"/>
    <col min="3" max="3" width="19.85546875" style="8" customWidth="1"/>
    <col min="4" max="4" width="13.140625" style="8" customWidth="1"/>
    <col min="5" max="5" width="13.85546875" style="8" customWidth="1"/>
    <col min="6" max="6" width="21.5703125" style="8" customWidth="1"/>
    <col min="7" max="7" width="22.5703125" style="8" customWidth="1"/>
    <col min="8" max="8" width="11.28515625" style="8" customWidth="1"/>
    <col min="9" max="9" width="17.28515625" style="8" customWidth="1"/>
    <col min="10" max="10" width="13.28515625" style="8" customWidth="1"/>
    <col min="11" max="11" width="9.5703125" style="8" customWidth="1"/>
    <col min="12" max="12" width="15" style="8" customWidth="1"/>
    <col min="13" max="26" width="9.140625" style="8" customWidth="1"/>
    <col min="27" max="16384" width="9.140625" style="8" hidden="1"/>
  </cols>
  <sheetData>
    <row r="1" spans="1:12" s="12" customFormat="1" ht="14.25" x14ac:dyDescent="0.2">
      <c r="A1" s="355"/>
      <c r="B1" s="355"/>
      <c r="C1" s="355"/>
      <c r="D1" s="355"/>
      <c r="E1" s="355"/>
      <c r="F1" s="355"/>
      <c r="G1" s="355"/>
      <c r="H1" s="355"/>
      <c r="I1" s="355"/>
      <c r="J1" s="355"/>
      <c r="K1" s="355"/>
      <c r="L1" s="355"/>
    </row>
    <row r="2" spans="1:12" s="12" customFormat="1" ht="14.25" x14ac:dyDescent="0.2">
      <c r="A2" s="355"/>
      <c r="B2" s="355"/>
      <c r="C2" s="355"/>
      <c r="D2" s="355"/>
      <c r="E2" s="355"/>
      <c r="F2" s="355"/>
      <c r="G2" s="355"/>
      <c r="H2" s="355"/>
      <c r="I2" s="355"/>
      <c r="J2" s="355"/>
      <c r="K2" s="355"/>
      <c r="L2" s="355"/>
    </row>
    <row r="3" spans="1:12" s="12" customFormat="1" ht="14.25" x14ac:dyDescent="0.2">
      <c r="A3" s="355"/>
      <c r="B3" s="355"/>
      <c r="C3" s="355"/>
      <c r="D3" s="355"/>
      <c r="E3" s="355"/>
      <c r="F3" s="355"/>
      <c r="G3" s="355"/>
      <c r="H3" s="355"/>
      <c r="I3" s="355"/>
      <c r="J3" s="355"/>
      <c r="K3" s="355"/>
      <c r="L3" s="355"/>
    </row>
    <row r="4" spans="1:12" s="12" customFormat="1" ht="12.75" customHeight="1" x14ac:dyDescent="0.2">
      <c r="A4" s="14"/>
      <c r="B4" s="14"/>
      <c r="C4" s="14"/>
      <c r="D4" s="14"/>
      <c r="E4" s="14"/>
      <c r="F4" s="14"/>
      <c r="G4" s="14"/>
      <c r="H4" s="14"/>
      <c r="I4" s="14"/>
      <c r="J4" s="14"/>
      <c r="K4" s="14"/>
      <c r="L4" s="14"/>
    </row>
    <row r="5" spans="1:12" s="12" customFormat="1" ht="15" customHeight="1" x14ac:dyDescent="0.2">
      <c r="A5" s="13"/>
      <c r="B5" s="15"/>
      <c r="C5" s="15"/>
      <c r="D5" s="15"/>
      <c r="E5" s="15"/>
      <c r="F5" s="15"/>
      <c r="G5" s="15"/>
      <c r="H5" s="15"/>
      <c r="I5" s="15"/>
      <c r="J5" s="15"/>
      <c r="K5" s="391" t="s">
        <v>8</v>
      </c>
      <c r="L5" s="391"/>
    </row>
    <row r="6" spans="1:12" x14ac:dyDescent="0.25">
      <c r="A6" s="11"/>
      <c r="D6" s="35"/>
      <c r="E6" s="11"/>
      <c r="F6" s="11"/>
      <c r="G6" s="11"/>
      <c r="H6" s="11"/>
      <c r="I6" s="10"/>
      <c r="J6" s="10"/>
      <c r="K6" s="10"/>
      <c r="L6" s="10"/>
    </row>
    <row r="7" spans="1:12" ht="15.75" thickBot="1" x14ac:dyDescent="0.3">
      <c r="A7" s="11"/>
      <c r="E7" s="13"/>
      <c r="F7" s="9"/>
      <c r="G7" s="9"/>
      <c r="H7" s="9"/>
      <c r="I7" s="10"/>
      <c r="J7" s="11"/>
      <c r="K7" s="10"/>
      <c r="L7" s="165" t="s">
        <v>5</v>
      </c>
    </row>
    <row r="8" spans="1:12" ht="15.75" thickBot="1" x14ac:dyDescent="0.3">
      <c r="A8" s="11"/>
      <c r="B8" s="380" t="s">
        <v>36</v>
      </c>
      <c r="C8" s="381"/>
      <c r="D8" s="382"/>
      <c r="E8" s="38"/>
      <c r="F8" s="393" t="s">
        <v>92</v>
      </c>
      <c r="G8" s="394"/>
      <c r="H8" s="395"/>
      <c r="I8" s="10"/>
      <c r="J8" s="11"/>
      <c r="K8" s="162" t="s">
        <v>56</v>
      </c>
      <c r="L8" s="163" t="s">
        <v>6</v>
      </c>
    </row>
    <row r="9" spans="1:12" x14ac:dyDescent="0.25">
      <c r="A9" s="11"/>
      <c r="B9" s="29" t="s">
        <v>29</v>
      </c>
      <c r="C9" s="146">
        <v>1</v>
      </c>
      <c r="D9" s="30" t="s">
        <v>20</v>
      </c>
      <c r="E9" s="390" t="s">
        <v>28</v>
      </c>
      <c r="F9" s="32" t="s">
        <v>195</v>
      </c>
      <c r="G9" s="33">
        <f>(C45/2)</f>
        <v>2.5</v>
      </c>
      <c r="H9" s="34" t="s">
        <v>19</v>
      </c>
      <c r="I9" s="10"/>
      <c r="J9" s="11"/>
      <c r="K9" s="162" t="s">
        <v>55</v>
      </c>
      <c r="L9" s="164" t="s">
        <v>6</v>
      </c>
    </row>
    <row r="10" spans="1:12" ht="15.75" thickBot="1" x14ac:dyDescent="0.3">
      <c r="A10" s="11"/>
      <c r="B10" s="31" t="s">
        <v>30</v>
      </c>
      <c r="C10" s="144">
        <v>2.5</v>
      </c>
      <c r="D10" s="28" t="s">
        <v>19</v>
      </c>
      <c r="E10" s="390"/>
      <c r="F10" s="26" t="s">
        <v>93</v>
      </c>
      <c r="G10" s="27">
        <f>LSB_Size_V*1000000000</f>
        <v>298.02322387695313</v>
      </c>
      <c r="H10" s="28" t="s">
        <v>21</v>
      </c>
      <c r="I10" s="43"/>
      <c r="J10" s="44"/>
      <c r="K10" s="10"/>
      <c r="L10" s="10"/>
    </row>
    <row r="11" spans="1:12" x14ac:dyDescent="0.25">
      <c r="A11" s="11"/>
      <c r="I11" s="43"/>
      <c r="J11" s="44"/>
      <c r="K11" s="10"/>
      <c r="L11" s="10"/>
    </row>
    <row r="12" spans="1:12" ht="15.75" thickBot="1" x14ac:dyDescent="0.3">
      <c r="A12" s="11"/>
      <c r="I12" s="43"/>
      <c r="J12" s="44"/>
      <c r="K12" s="10"/>
      <c r="L12" s="10"/>
    </row>
    <row r="13" spans="1:12" ht="15.75" thickBot="1" x14ac:dyDescent="0.3">
      <c r="A13" s="11"/>
      <c r="B13" s="380" t="s">
        <v>43</v>
      </c>
      <c r="C13" s="381"/>
      <c r="D13" s="382"/>
      <c r="E13" s="13"/>
      <c r="F13" s="393" t="s">
        <v>38</v>
      </c>
      <c r="G13" s="394"/>
      <c r="H13" s="395"/>
      <c r="I13" s="11"/>
      <c r="J13" s="11"/>
      <c r="K13" s="45"/>
      <c r="L13" s="16"/>
    </row>
    <row r="14" spans="1:12" x14ac:dyDescent="0.25">
      <c r="A14" s="11"/>
      <c r="B14" s="408" t="s">
        <v>203</v>
      </c>
      <c r="C14" s="409"/>
      <c r="D14" s="51" t="s">
        <v>18</v>
      </c>
      <c r="E14" s="36" t="s">
        <v>28</v>
      </c>
      <c r="F14" s="404">
        <f>G33</f>
        <v>2.48046875</v>
      </c>
      <c r="G14" s="405"/>
      <c r="H14" s="385" t="s">
        <v>19</v>
      </c>
      <c r="I14" s="11"/>
      <c r="J14" s="11"/>
      <c r="K14" s="21"/>
      <c r="L14" s="49"/>
    </row>
    <row r="15" spans="1:12" ht="15.75" thickBot="1" x14ac:dyDescent="0.3">
      <c r="A15" s="11"/>
      <c r="B15" s="387" t="str">
        <f>IF(D14="[Hex]",CONCATENATE("Input a hex value between ",Min_Code_Hex," and ",Max_Code_Hex),CONCATENATE("Input a decimal value between ",Min_Code_Decimal," and ",Max_Code_Decimal))</f>
        <v>Input a hex value between 800000 and 7FFFFF</v>
      </c>
      <c r="C15" s="388"/>
      <c r="D15" s="389"/>
      <c r="E15" s="37"/>
      <c r="F15" s="406"/>
      <c r="G15" s="407"/>
      <c r="H15" s="386"/>
      <c r="I15" s="11"/>
      <c r="J15" s="11"/>
      <c r="K15" s="21"/>
      <c r="L15" s="49"/>
    </row>
    <row r="16" spans="1:12" ht="15.75" thickBot="1" x14ac:dyDescent="0.3">
      <c r="A16" s="11"/>
      <c r="B16" s="11"/>
      <c r="C16" s="11"/>
      <c r="D16" s="11"/>
      <c r="E16" s="13"/>
      <c r="F16" s="11"/>
      <c r="G16" s="40"/>
      <c r="H16" s="13"/>
      <c r="I16" s="11"/>
      <c r="J16" s="11"/>
      <c r="K16" s="46"/>
      <c r="L16" s="49"/>
    </row>
    <row r="17" spans="1:12" ht="15.75" thickBot="1" x14ac:dyDescent="0.3">
      <c r="A17" s="11"/>
      <c r="B17" s="380" t="s">
        <v>41</v>
      </c>
      <c r="C17" s="381"/>
      <c r="D17" s="382"/>
      <c r="E17" s="11"/>
      <c r="F17" s="393" t="s">
        <v>37</v>
      </c>
      <c r="G17" s="394"/>
      <c r="H17" s="395"/>
      <c r="I17" s="11"/>
      <c r="J17" s="11"/>
      <c r="K17" s="11"/>
      <c r="L17" s="11"/>
    </row>
    <row r="18" spans="1:12" x14ac:dyDescent="0.25">
      <c r="A18" s="11"/>
      <c r="B18" s="396">
        <v>1</v>
      </c>
      <c r="C18" s="397"/>
      <c r="D18" s="385" t="s">
        <v>19</v>
      </c>
      <c r="E18" s="38" t="s">
        <v>28</v>
      </c>
      <c r="F18" s="400" t="str">
        <f>G43</f>
        <v>333333</v>
      </c>
      <c r="G18" s="401"/>
      <c r="H18" s="383" t="s">
        <v>18</v>
      </c>
      <c r="I18" s="11"/>
      <c r="J18" s="11"/>
      <c r="K18" s="11"/>
      <c r="L18" s="11"/>
    </row>
    <row r="19" spans="1:12" ht="15.75" thickBot="1" x14ac:dyDescent="0.3">
      <c r="A19" s="11"/>
      <c r="B19" s="398"/>
      <c r="C19" s="399"/>
      <c r="D19" s="386"/>
      <c r="E19" s="19"/>
      <c r="F19" s="402"/>
      <c r="G19" s="403"/>
      <c r="H19" s="384"/>
      <c r="I19" s="21"/>
      <c r="J19" s="10"/>
      <c r="K19" s="11"/>
      <c r="L19" s="11"/>
    </row>
    <row r="20" spans="1:12" x14ac:dyDescent="0.25">
      <c r="A20" s="11"/>
      <c r="B20" s="11"/>
      <c r="E20" s="39"/>
      <c r="F20" s="411" t="s">
        <v>40</v>
      </c>
      <c r="G20" s="411"/>
      <c r="H20" s="41"/>
      <c r="I20" s="21"/>
      <c r="J20" s="11"/>
      <c r="K20" s="47"/>
      <c r="L20" s="21"/>
    </row>
    <row r="21" spans="1:12" x14ac:dyDescent="0.25">
      <c r="A21" s="11"/>
      <c r="B21" s="158" t="s">
        <v>7</v>
      </c>
      <c r="C21" s="159"/>
      <c r="D21" s="159"/>
      <c r="E21" s="160"/>
      <c r="F21" s="42"/>
      <c r="G21" s="42"/>
      <c r="H21" s="42"/>
      <c r="I21" s="11"/>
      <c r="J21" s="11"/>
      <c r="K21" s="10"/>
      <c r="L21" s="10"/>
    </row>
    <row r="22" spans="1:12" x14ac:dyDescent="0.25">
      <c r="A22" s="11"/>
      <c r="B22" s="161" t="s">
        <v>196</v>
      </c>
      <c r="C22" s="159"/>
      <c r="D22" s="159"/>
      <c r="E22" s="160"/>
      <c r="F22" s="11"/>
      <c r="G22" s="11"/>
      <c r="H22" s="11"/>
      <c r="I22" s="10"/>
      <c r="J22" s="48"/>
      <c r="K22" s="10"/>
      <c r="L22" s="10"/>
    </row>
    <row r="23" spans="1:12" x14ac:dyDescent="0.25">
      <c r="A23" s="11"/>
      <c r="B23" s="161" t="s">
        <v>197</v>
      </c>
      <c r="C23" s="159"/>
      <c r="D23" s="159"/>
      <c r="E23" s="159"/>
      <c r="F23" s="11"/>
      <c r="G23" s="11"/>
      <c r="H23" s="11"/>
      <c r="I23" s="11"/>
      <c r="J23" s="11"/>
      <c r="K23" s="11"/>
      <c r="L23" s="11"/>
    </row>
    <row r="24" spans="1:12" x14ac:dyDescent="0.25">
      <c r="F24" s="11"/>
      <c r="G24" s="11"/>
      <c r="H24" s="11"/>
      <c r="I24" s="11"/>
      <c r="J24" s="11"/>
      <c r="K24" s="11"/>
      <c r="L24" s="11"/>
    </row>
    <row r="25" spans="1:12" x14ac:dyDescent="0.25">
      <c r="A25" s="11"/>
      <c r="B25" s="11"/>
      <c r="C25" s="11"/>
      <c r="D25" s="11"/>
      <c r="E25" s="11"/>
      <c r="F25" s="11"/>
      <c r="G25" s="11"/>
      <c r="H25" s="11"/>
      <c r="I25" s="11"/>
      <c r="J25" s="11"/>
      <c r="K25" s="11"/>
      <c r="L25" s="11"/>
    </row>
    <row r="26" spans="1:12" ht="15.75" hidden="1" customHeight="1" thickBot="1" x14ac:dyDescent="0.3">
      <c r="A26" s="410" t="s">
        <v>74</v>
      </c>
      <c r="B26" s="410"/>
      <c r="C26" s="410"/>
      <c r="D26" s="410"/>
      <c r="E26" s="410"/>
      <c r="F26" s="410"/>
      <c r="G26" s="410"/>
      <c r="H26" s="410"/>
      <c r="I26" s="410"/>
      <c r="J26" s="410"/>
      <c r="K26" s="410"/>
      <c r="L26" s="410"/>
    </row>
    <row r="27" spans="1:12" ht="15.75" hidden="1" thickTop="1" x14ac:dyDescent="0.25">
      <c r="A27" s="11"/>
      <c r="B27" s="11"/>
      <c r="C27" s="11"/>
      <c r="D27" s="11"/>
      <c r="E27" s="11"/>
      <c r="F27" s="11"/>
      <c r="G27" s="11"/>
      <c r="H27" s="11"/>
      <c r="I27" s="11"/>
      <c r="J27" s="11"/>
      <c r="K27" s="11"/>
      <c r="L27" s="11"/>
    </row>
    <row r="28" spans="1:12" ht="15" hidden="1" customHeight="1" x14ac:dyDescent="0.25">
      <c r="A28" s="11"/>
      <c r="B28" s="77" t="s">
        <v>45</v>
      </c>
      <c r="C28" s="125" t="str">
        <f>B14</f>
        <v>7F0000</v>
      </c>
      <c r="D28" s="11"/>
      <c r="E28" s="11"/>
      <c r="F28" s="392" t="s">
        <v>53</v>
      </c>
      <c r="G28" s="392"/>
      <c r="H28" s="11"/>
      <c r="I28" s="11"/>
      <c r="J28" s="11"/>
      <c r="K28" s="11"/>
      <c r="L28" s="11"/>
    </row>
    <row r="29" spans="1:12" hidden="1" x14ac:dyDescent="0.25">
      <c r="A29" s="11"/>
      <c r="B29" s="77" t="s">
        <v>44</v>
      </c>
      <c r="C29" s="125" t="str">
        <f>D14</f>
        <v>[Hex]</v>
      </c>
      <c r="D29" s="11"/>
      <c r="E29" s="11"/>
      <c r="F29" s="77" t="s">
        <v>68</v>
      </c>
      <c r="G29" s="125" t="b">
        <f>IF(Input_Type="[Decimal]",IF(Code&lt;0,TRUE,FALSE),IF(Input_Type="[Hex]",ISODD(HEX2DEC(Code)/2^(Num_Bits-1)),"Error"))</f>
        <v>0</v>
      </c>
      <c r="H29" s="11"/>
      <c r="I29" s="11"/>
      <c r="J29" s="11"/>
      <c r="K29" s="11"/>
      <c r="L29" s="11"/>
    </row>
    <row r="30" spans="1:12" hidden="1" x14ac:dyDescent="0.25">
      <c r="A30" s="11"/>
      <c r="B30" s="77" t="s">
        <v>96</v>
      </c>
      <c r="C30" s="125">
        <f>C10</f>
        <v>2.5</v>
      </c>
      <c r="D30" s="11"/>
      <c r="E30" s="11"/>
      <c r="F30" s="77" t="s">
        <v>39</v>
      </c>
      <c r="G30" s="125">
        <f>IF(Input_Type="[Decimal]",Code,IF(Input_Type="[Hex]",IF(G29,(HEX2DEC(Code)-2^Num_Bits),HEX2DEC(Code))))</f>
        <v>8323072</v>
      </c>
      <c r="H30" s="11"/>
      <c r="I30" s="11"/>
      <c r="J30" s="11"/>
      <c r="K30" s="11"/>
      <c r="L30" s="35"/>
    </row>
    <row r="31" spans="1:12" hidden="1" x14ac:dyDescent="0.25">
      <c r="A31" s="11"/>
      <c r="B31" s="77" t="s">
        <v>97</v>
      </c>
      <c r="C31" s="125">
        <f>C9</f>
        <v>1</v>
      </c>
      <c r="D31" s="11"/>
      <c r="E31" s="11"/>
      <c r="F31" s="77" t="s">
        <v>57</v>
      </c>
      <c r="G31" s="125">
        <f>IF(Valid?,Decimal_Value*LSB_Size_V,"(Invalid Code)")</f>
        <v>2.48046875</v>
      </c>
      <c r="H31" s="11"/>
      <c r="I31" s="11"/>
      <c r="J31" s="11"/>
      <c r="K31" s="11"/>
      <c r="L31" s="35"/>
    </row>
    <row r="32" spans="1:12" hidden="1" x14ac:dyDescent="0.25">
      <c r="A32" s="11"/>
      <c r="B32" s="11"/>
      <c r="C32" s="11"/>
      <c r="D32" s="11"/>
      <c r="E32" s="11"/>
      <c r="F32" s="77" t="s">
        <v>58</v>
      </c>
      <c r="G32" s="125" t="str">
        <f>H14</f>
        <v>[V]</v>
      </c>
      <c r="H32" s="11"/>
      <c r="I32" s="11"/>
      <c r="J32" s="11"/>
      <c r="K32" s="11"/>
      <c r="L32" s="35"/>
    </row>
    <row r="33" spans="1:12" ht="15" hidden="1" customHeight="1" x14ac:dyDescent="0.25">
      <c r="A33" s="11"/>
      <c r="B33" s="392" t="s">
        <v>61</v>
      </c>
      <c r="C33" s="392"/>
      <c r="D33" s="11"/>
      <c r="E33" s="11"/>
      <c r="F33" s="77" t="str">
        <f>CONCATENATE("Voltage in ",G32,":")</f>
        <v>Voltage in [V]:</v>
      </c>
      <c r="G33" s="125">
        <f>IF(Valid?,G31/VLOOKUP(G32,F48:G51,2,FALSE),"(Invalid Code)")</f>
        <v>2.48046875</v>
      </c>
      <c r="H33" s="11"/>
      <c r="I33" s="11"/>
      <c r="J33" s="11"/>
      <c r="K33" s="11"/>
      <c r="L33" s="35"/>
    </row>
    <row r="34" spans="1:12" hidden="1" x14ac:dyDescent="0.25">
      <c r="A34" s="11"/>
      <c r="B34" s="77" t="s">
        <v>46</v>
      </c>
      <c r="C34" s="222">
        <v>24</v>
      </c>
      <c r="D34" s="11"/>
      <c r="E34" s="11"/>
      <c r="F34" s="11"/>
      <c r="G34" s="11"/>
      <c r="H34" s="11"/>
      <c r="J34" s="11"/>
      <c r="K34" s="11"/>
      <c r="L34" s="11"/>
    </row>
    <row r="35" spans="1:12" ht="15" hidden="1" customHeight="1" x14ac:dyDescent="0.25">
      <c r="A35" s="11"/>
      <c r="B35" s="77" t="s">
        <v>65</v>
      </c>
      <c r="C35" s="125">
        <f>ROUNDUP(Num_Bits/4,0)</f>
        <v>6</v>
      </c>
      <c r="D35" s="11"/>
      <c r="E35" s="11"/>
      <c r="F35" s="392" t="s">
        <v>54</v>
      </c>
      <c r="G35" s="392"/>
      <c r="H35" s="11"/>
    </row>
    <row r="36" spans="1:12" hidden="1" x14ac:dyDescent="0.25">
      <c r="A36" s="11"/>
      <c r="B36" s="77" t="s">
        <v>99</v>
      </c>
      <c r="C36" s="125">
        <f>2^Num_Bits</f>
        <v>16777216</v>
      </c>
      <c r="D36" s="11"/>
      <c r="E36" s="11"/>
      <c r="F36" s="77" t="s">
        <v>58</v>
      </c>
      <c r="G36" s="125" t="str">
        <f>D18</f>
        <v>[V]</v>
      </c>
      <c r="H36" s="11"/>
    </row>
    <row r="37" spans="1:12" hidden="1" x14ac:dyDescent="0.25">
      <c r="A37" s="11"/>
      <c r="B37" s="77" t="s">
        <v>66</v>
      </c>
      <c r="C37" s="125">
        <f>-(2^(Num_Bits-1))</f>
        <v>-8388608</v>
      </c>
      <c r="D37" s="125" t="str">
        <f>RIGHT(DEC2HEX(C37,Number_of_hex_digits),Number_of_hex_digits)</f>
        <v>800000</v>
      </c>
      <c r="E37" s="11"/>
      <c r="F37" s="77" t="s">
        <v>57</v>
      </c>
      <c r="G37" s="125">
        <f>B18*VLOOKUP(G36,F48:G51,2,FALSE)</f>
        <v>1</v>
      </c>
      <c r="H37" s="11"/>
    </row>
    <row r="38" spans="1:12" hidden="1" x14ac:dyDescent="0.25">
      <c r="A38" s="11"/>
      <c r="B38" s="77" t="s">
        <v>67</v>
      </c>
      <c r="C38" s="125">
        <f>2^(Num_Bits-1)-1</f>
        <v>8388607</v>
      </c>
      <c r="D38" s="125" t="str">
        <f>RIGHT(DEC2HEX(C38,Number_of_hex_digits),Number_of_hex_digits)</f>
        <v>7FFFFF</v>
      </c>
      <c r="E38" s="11"/>
      <c r="F38" s="77" t="s">
        <v>52</v>
      </c>
      <c r="G38" s="11" t="b">
        <f>OR((G37&gt;Input_Range-LSB_Size_V),(G37&lt;-Input_Range))</f>
        <v>0</v>
      </c>
      <c r="H38" s="11"/>
    </row>
    <row r="39" spans="1:12" hidden="1" x14ac:dyDescent="0.25">
      <c r="A39" s="11"/>
      <c r="B39" s="77" t="s">
        <v>47</v>
      </c>
      <c r="C39" s="11" t="b">
        <f>IF(Input_Type="[Hex]",ISNUMBER(HEX2DEC(Code)),IF(Input_Type="[Decimal]",ISNONTEXT(Code),"Developer Error"))</f>
        <v>1</v>
      </c>
      <c r="D39" s="11"/>
      <c r="E39" s="11"/>
      <c r="F39" s="77" t="s">
        <v>59</v>
      </c>
      <c r="G39" s="125" t="str">
        <f>IF(Voltage_Out_of_Range?,IF(G37&gt;=Input_Range,"POSITIVE",IF(G37&lt;-Input_Range,"NEGATIVE","Developer Error")),"-")</f>
        <v>-</v>
      </c>
      <c r="H39" s="11"/>
      <c r="I39" s="11"/>
      <c r="J39" s="11"/>
      <c r="K39" s="11"/>
      <c r="L39" s="11"/>
    </row>
    <row r="40" spans="1:12" hidden="1" x14ac:dyDescent="0.25">
      <c r="A40" s="11"/>
      <c r="B40" s="77" t="s">
        <v>42</v>
      </c>
      <c r="C40" s="125" t="b">
        <f>IF(Is_Number?,IF(Input_Type="[Hex]",IF(HEX2DEC(Code)&lt;(2^Num_Bits),TRUE,FALSE),(IF(Input_Type="[Decimal]",AND((Code&gt;=Min_Code_Decimal),(Code&lt;=Max_Code_Decimal)),FALSE))))</f>
        <v>1</v>
      </c>
      <c r="D40" s="11"/>
      <c r="E40" s="11"/>
      <c r="F40" s="77" t="s">
        <v>64</v>
      </c>
      <c r="G40" s="125">
        <f>IF(G39="POSITIVE",Max_Code_Decimal,IF(G39="NEGATIVE",Min_Code_Decimal,ROUND(G37/(LSB_Size_V),0)))</f>
        <v>3355443</v>
      </c>
      <c r="H40" s="11"/>
      <c r="I40" s="11"/>
      <c r="J40" s="11"/>
      <c r="K40" s="11"/>
      <c r="L40" s="11"/>
    </row>
    <row r="41" spans="1:12" hidden="1" x14ac:dyDescent="0.25">
      <c r="A41" s="11"/>
      <c r="B41" s="77" t="s">
        <v>48</v>
      </c>
      <c r="C41" s="11" t="b">
        <f>AND(Is_Number?,In_Range?)</f>
        <v>1</v>
      </c>
      <c r="D41" s="11"/>
      <c r="E41" s="11"/>
      <c r="F41" s="77" t="s">
        <v>63</v>
      </c>
      <c r="G41" s="125" t="str">
        <f>IF(G39="POSITIVE",Max_Code_Hex,IF(G39="NEGATIVE",Min_Code_Hex,RIGHT(DEC2HEX(ROUND(G37/(LSB_Size_V),0),Number_of_hex_digits),Number_of_hex_digits)))</f>
        <v>333333</v>
      </c>
      <c r="H41" s="11"/>
      <c r="I41" s="11"/>
      <c r="J41" s="11"/>
      <c r="K41" s="11"/>
      <c r="L41" s="11"/>
    </row>
    <row r="42" spans="1:12" hidden="1" x14ac:dyDescent="0.25">
      <c r="A42" s="11"/>
      <c r="B42" s="11"/>
      <c r="C42" s="11"/>
      <c r="D42" s="11"/>
      <c r="E42" s="11"/>
      <c r="F42" s="77" t="s">
        <v>62</v>
      </c>
      <c r="G42" s="125" t="str">
        <f>H18</f>
        <v>[Hex]</v>
      </c>
      <c r="H42" s="11"/>
      <c r="I42" s="11"/>
      <c r="J42" s="11"/>
      <c r="K42" s="11"/>
      <c r="L42" s="11"/>
    </row>
    <row r="43" spans="1:12" ht="15" hidden="1" customHeight="1" x14ac:dyDescent="0.25">
      <c r="A43" s="11"/>
      <c r="B43" s="392" t="s">
        <v>94</v>
      </c>
      <c r="C43" s="392"/>
      <c r="D43" s="11"/>
      <c r="E43" s="11"/>
      <c r="F43" s="77" t="s">
        <v>60</v>
      </c>
      <c r="G43" s="125" t="str">
        <f>IF(G42="[Hex]",G41,IF(G42="[Decimal]",G40,"Developer Error"))</f>
        <v>333333</v>
      </c>
      <c r="H43" s="11"/>
      <c r="I43" s="11"/>
      <c r="J43" s="11"/>
      <c r="K43" s="11"/>
      <c r="L43" s="11"/>
    </row>
    <row r="44" spans="1:12" hidden="1" x14ac:dyDescent="0.25">
      <c r="A44" s="11"/>
      <c r="B44" s="77" t="s">
        <v>95</v>
      </c>
      <c r="C44" s="222">
        <v>2</v>
      </c>
      <c r="D44" s="11"/>
      <c r="E44" s="11"/>
      <c r="F44" s="11"/>
      <c r="G44" s="11"/>
      <c r="H44" s="11"/>
      <c r="I44" s="11"/>
      <c r="J44" s="11"/>
      <c r="K44" s="11"/>
      <c r="L44" s="11"/>
    </row>
    <row r="45" spans="1:12" hidden="1" x14ac:dyDescent="0.25">
      <c r="A45" s="11"/>
      <c r="B45" s="77" t="s">
        <v>98</v>
      </c>
      <c r="C45" s="125">
        <f>C30*FSR_Multiplier/C31</f>
        <v>5</v>
      </c>
      <c r="D45" s="11"/>
      <c r="E45" s="11"/>
      <c r="F45" s="11"/>
      <c r="G45" s="11"/>
      <c r="H45" s="11"/>
      <c r="I45" s="11"/>
      <c r="J45" s="11"/>
      <c r="K45" s="11"/>
      <c r="L45" s="11"/>
    </row>
    <row r="46" spans="1:12" hidden="1" x14ac:dyDescent="0.25">
      <c r="A46" s="11"/>
      <c r="B46" s="77" t="s">
        <v>100</v>
      </c>
      <c r="C46" s="125">
        <f>C45/C36</f>
        <v>2.9802322387695313E-7</v>
      </c>
      <c r="D46" s="11" t="s">
        <v>19</v>
      </c>
      <c r="E46" s="11"/>
      <c r="F46" s="11"/>
      <c r="G46" s="11"/>
      <c r="H46" s="11"/>
      <c r="I46" s="11"/>
      <c r="J46" s="11"/>
      <c r="K46" s="11"/>
      <c r="L46" s="11"/>
    </row>
    <row r="47" spans="1:12" hidden="1" x14ac:dyDescent="0.25">
      <c r="F47" s="126" t="s">
        <v>50</v>
      </c>
      <c r="G47" s="126" t="s">
        <v>51</v>
      </c>
    </row>
    <row r="48" spans="1:12" hidden="1" x14ac:dyDescent="0.25">
      <c r="B48" s="392" t="s">
        <v>162</v>
      </c>
      <c r="C48" s="392"/>
      <c r="F48" s="80" t="s">
        <v>19</v>
      </c>
      <c r="G48" s="54">
        <v>1</v>
      </c>
    </row>
    <row r="49" spans="2:8" hidden="1" x14ac:dyDescent="0.25">
      <c r="F49" s="80" t="s">
        <v>49</v>
      </c>
      <c r="G49" s="55">
        <v>1E-3</v>
      </c>
    </row>
    <row r="50" spans="2:8" hidden="1" x14ac:dyDescent="0.25">
      <c r="B50" s="145" t="s">
        <v>164</v>
      </c>
      <c r="C50" s="223">
        <v>0.9</v>
      </c>
      <c r="F50" s="56" t="s">
        <v>27</v>
      </c>
      <c r="G50" s="55">
        <v>9.9999999999999995E-7</v>
      </c>
    </row>
    <row r="51" spans="2:8" hidden="1" x14ac:dyDescent="0.25">
      <c r="B51" s="145" t="s">
        <v>165</v>
      </c>
      <c r="C51" s="223">
        <v>5.25</v>
      </c>
      <c r="F51" s="80" t="s">
        <v>21</v>
      </c>
      <c r="G51" s="55">
        <v>1.0000000000000001E-9</v>
      </c>
      <c r="H51"/>
    </row>
    <row r="52" spans="2:8" hidden="1" x14ac:dyDescent="0.25">
      <c r="B52" s="157" t="s">
        <v>163</v>
      </c>
      <c r="F52" s="11"/>
      <c r="G52" s="11"/>
      <c r="H52"/>
    </row>
    <row r="53" spans="2:8" hidden="1" x14ac:dyDescent="0.25">
      <c r="B53" s="224">
        <v>1</v>
      </c>
      <c r="H53"/>
    </row>
    <row r="54" spans="2:8" hidden="1" x14ac:dyDescent="0.25">
      <c r="B54" s="224">
        <v>2</v>
      </c>
    </row>
    <row r="55" spans="2:8" hidden="1" x14ac:dyDescent="0.25">
      <c r="B55" s="224">
        <v>4</v>
      </c>
    </row>
    <row r="56" spans="2:8" hidden="1" x14ac:dyDescent="0.25">
      <c r="B56" s="224">
        <v>8</v>
      </c>
    </row>
    <row r="57" spans="2:8" hidden="1" x14ac:dyDescent="0.25">
      <c r="B57" s="224">
        <v>16</v>
      </c>
    </row>
    <row r="58" spans="2:8" hidden="1" x14ac:dyDescent="0.25">
      <c r="B58" s="224">
        <v>32</v>
      </c>
    </row>
    <row r="59" spans="2:8" hidden="1" x14ac:dyDescent="0.25">
      <c r="B59" s="224">
        <v>64</v>
      </c>
    </row>
    <row r="60" spans="2:8" hidden="1" x14ac:dyDescent="0.25">
      <c r="B60" s="224">
        <v>128</v>
      </c>
    </row>
    <row r="61" spans="2:8" x14ac:dyDescent="0.25"/>
    <row r="62" spans="2:8" x14ac:dyDescent="0.25"/>
    <row r="63" spans="2:8" x14ac:dyDescent="0.25"/>
    <row r="64" spans="2:8"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sheetData>
  <sheetProtection sheet="1" objects="1" scenarios="1"/>
  <mergeCells count="24">
    <mergeCell ref="B48:C48"/>
    <mergeCell ref="B43:C43"/>
    <mergeCell ref="F28:G28"/>
    <mergeCell ref="F8:H8"/>
    <mergeCell ref="D18:D19"/>
    <mergeCell ref="B18:C19"/>
    <mergeCell ref="F18:G19"/>
    <mergeCell ref="F14:G15"/>
    <mergeCell ref="B14:C14"/>
    <mergeCell ref="B13:D13"/>
    <mergeCell ref="F17:H17"/>
    <mergeCell ref="F13:H13"/>
    <mergeCell ref="B33:C33"/>
    <mergeCell ref="F35:G35"/>
    <mergeCell ref="A26:L26"/>
    <mergeCell ref="F20:G20"/>
    <mergeCell ref="A1:L3"/>
    <mergeCell ref="B8:D8"/>
    <mergeCell ref="B17:D17"/>
    <mergeCell ref="H18:H19"/>
    <mergeCell ref="H14:H15"/>
    <mergeCell ref="B15:D15"/>
    <mergeCell ref="E9:E10"/>
    <mergeCell ref="K5:L5"/>
  </mergeCells>
  <conditionalFormatting sqref="F20:G20">
    <cfRule type="expression" dxfId="12" priority="2">
      <formula>Voltage_Out_of_Range?</formula>
    </cfRule>
  </conditionalFormatting>
  <conditionalFormatting sqref="B14:C14">
    <cfRule type="expression" dxfId="11" priority="1">
      <formula>IF($F$14="(Invalid Code)",1,0)</formula>
    </cfRule>
  </conditionalFormatting>
  <dataValidations count="4">
    <dataValidation type="list" allowBlank="1" showInputMessage="1" showErrorMessage="1" sqref="D14 H18:H19" xr:uid="{00000000-0002-0000-0200-000000000000}">
      <formula1>"[Hex], [Decimal]"</formula1>
    </dataValidation>
    <dataValidation type="decimal" errorStyle="warning" showInputMessage="1" showErrorMessage="1" errorTitle="Value Out-of-Range" error="The reference voltage is outside of the recommended operating conditions for this device!" promptTitle="ADC Reference Voltage" prompt="The ADC conversion result scales with the applied reference voltage." sqref="C10" xr:uid="{00000000-0002-0000-0200-000001000000}">
      <formula1>C50</formula1>
      <formula2>C51</formula2>
    </dataValidation>
    <dataValidation type="list" allowBlank="1" showInputMessage="1" showErrorMessage="1" promptTitle="PGA Gain" prompt="The ADC conversion result scales with the PGA gain." sqref="C9" xr:uid="{00000000-0002-0000-0200-000002000000}">
      <formula1>$B$53:$B$60</formula1>
    </dataValidation>
    <dataValidation type="list" allowBlank="1" showInputMessage="1" showErrorMessage="1" sqref="H14:H15 D18:D19" xr:uid="{00000000-0002-0000-0200-000003000000}">
      <formula1>$F$48:$F$51</formula1>
    </dataValidation>
  </dataValidations>
  <hyperlinks>
    <hyperlink ref="K5" location="'Table of Contents '!A1" display="Table of Contents"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BV8659"/>
  <sheetViews>
    <sheetView showGridLines="0" showRowColHeaders="0" zoomScale="85" zoomScaleNormal="85" workbookViewId="0">
      <selection activeCell="S5" sqref="S5"/>
    </sheetView>
  </sheetViews>
  <sheetFormatPr defaultRowHeight="15" x14ac:dyDescent="0.25"/>
  <cols>
    <col min="1" max="1" width="9.85546875" customWidth="1"/>
    <col min="2" max="4" width="14.28515625" customWidth="1"/>
    <col min="5" max="5" width="12.42578125" customWidth="1"/>
    <col min="6" max="6" width="13.140625" customWidth="1"/>
    <col min="7" max="7" width="11.28515625" customWidth="1"/>
    <col min="8" max="8" width="11.7109375" customWidth="1"/>
    <col min="9" max="12" width="14.7109375" customWidth="1"/>
    <col min="13" max="13" width="15.7109375" customWidth="1"/>
    <col min="14" max="14" width="21.85546875" customWidth="1"/>
    <col min="15" max="15" width="17.42578125" customWidth="1"/>
    <col min="16" max="16" width="15.5703125" customWidth="1"/>
    <col min="17" max="17" width="9.42578125" customWidth="1"/>
    <col min="18" max="18" width="19.28515625" customWidth="1"/>
    <col min="19" max="19" width="18.85546875" customWidth="1"/>
    <col min="20" max="20" width="22.140625" customWidth="1"/>
    <col min="21" max="21" width="26.5703125" customWidth="1"/>
    <col min="22" max="22" width="26.42578125" customWidth="1"/>
    <col min="23" max="23" width="18.7109375" customWidth="1"/>
    <col min="24" max="24" width="19.28515625" customWidth="1"/>
    <col min="25" max="25" width="19.140625" customWidth="1"/>
    <col min="26" max="26" width="18.85546875" customWidth="1"/>
    <col min="27" max="28" width="17.7109375" customWidth="1"/>
    <col min="29" max="29" width="17.140625" customWidth="1"/>
    <col min="30" max="30" width="16.42578125" customWidth="1"/>
  </cols>
  <sheetData>
    <row r="1" spans="1:74" s="12" customFormat="1" x14ac:dyDescent="0.25">
      <c r="A1" s="497"/>
      <c r="B1" s="497"/>
      <c r="C1" s="497"/>
      <c r="D1" s="497"/>
      <c r="E1" s="497"/>
      <c r="F1" s="497"/>
      <c r="G1" s="497"/>
      <c r="H1" s="497"/>
      <c r="I1" s="497"/>
      <c r="J1" s="497"/>
      <c r="K1" s="497"/>
      <c r="L1" s="497"/>
      <c r="M1" s="497"/>
      <c r="N1" s="497"/>
      <c r="O1" s="497"/>
      <c r="P1" s="497"/>
      <c r="Q1" s="497"/>
      <c r="R1" s="497"/>
      <c r="S1" s="497"/>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row>
    <row r="2" spans="1:74" s="12" customFormat="1" x14ac:dyDescent="0.25">
      <c r="A2" s="497"/>
      <c r="B2" s="497"/>
      <c r="C2" s="497"/>
      <c r="D2" s="497"/>
      <c r="E2" s="497"/>
      <c r="F2" s="497"/>
      <c r="G2" s="497"/>
      <c r="H2" s="497"/>
      <c r="I2" s="497"/>
      <c r="J2" s="497"/>
      <c r="K2" s="497"/>
      <c r="L2" s="497"/>
      <c r="M2" s="497"/>
      <c r="N2" s="497"/>
      <c r="O2" s="497"/>
      <c r="P2" s="497"/>
      <c r="Q2" s="497"/>
      <c r="R2" s="497"/>
      <c r="S2" s="497"/>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row>
    <row r="3" spans="1:74" s="12" customFormat="1" x14ac:dyDescent="0.25">
      <c r="A3" s="497"/>
      <c r="B3" s="497"/>
      <c r="C3" s="497"/>
      <c r="D3" s="497"/>
      <c r="E3" s="497"/>
      <c r="F3" s="497"/>
      <c r="G3" s="497"/>
      <c r="H3" s="497"/>
      <c r="I3" s="497"/>
      <c r="J3" s="497"/>
      <c r="K3" s="497"/>
      <c r="L3" s="497"/>
      <c r="M3" s="497"/>
      <c r="N3" s="497"/>
      <c r="O3" s="497"/>
      <c r="P3" s="497"/>
      <c r="Q3" s="497"/>
      <c r="R3" s="497"/>
      <c r="S3" s="497"/>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row>
    <row r="4" spans="1:74" s="12" customFormat="1" ht="12.75" customHeight="1" x14ac:dyDescent="0.25">
      <c r="A4" s="14"/>
      <c r="B4" s="14"/>
      <c r="C4" s="14"/>
      <c r="D4" s="14"/>
      <c r="E4" s="14"/>
      <c r="F4" s="14"/>
      <c r="G4" s="14"/>
      <c r="H4" s="14"/>
      <c r="I4" s="14"/>
      <c r="J4" s="14"/>
      <c r="K4" s="84"/>
      <c r="L4" s="14"/>
      <c r="M4" s="14"/>
      <c r="N4" s="14"/>
      <c r="O4" s="14"/>
      <c r="P4" s="14"/>
      <c r="Q4" s="14"/>
      <c r="R4" s="14"/>
      <c r="S4" s="1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row>
    <row r="5" spans="1:74" s="12" customFormat="1" ht="15" customHeight="1" x14ac:dyDescent="0.25">
      <c r="B5" s="15"/>
      <c r="C5" s="15"/>
      <c r="D5" s="15"/>
      <c r="E5" s="15"/>
      <c r="F5" s="15"/>
      <c r="G5" s="15"/>
      <c r="H5" s="15"/>
      <c r="I5" s="15"/>
      <c r="J5" s="15"/>
      <c r="K5" s="15"/>
      <c r="L5" s="15"/>
      <c r="M5" s="15"/>
      <c r="N5" s="15"/>
      <c r="Q5" s="25"/>
      <c r="S5" s="156" t="s">
        <v>8</v>
      </c>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row>
    <row r="6" spans="1:74" s="12" customFormat="1" ht="15" customHeight="1" thickBot="1" x14ac:dyDescent="0.3">
      <c r="A6" s="25"/>
      <c r="D6" s="13"/>
      <c r="E6" s="13"/>
      <c r="F6" s="25"/>
      <c r="G6" s="25"/>
      <c r="H6" s="25"/>
      <c r="I6" s="268" t="s">
        <v>286</v>
      </c>
      <c r="J6" s="25"/>
      <c r="K6" s="25"/>
      <c r="L6" s="25"/>
      <c r="M6" s="25"/>
      <c r="N6" s="25"/>
      <c r="O6" s="25"/>
      <c r="P6" s="25"/>
      <c r="Q6" s="25"/>
      <c r="R6" s="15"/>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row>
    <row r="7" spans="1:74" s="12" customFormat="1" ht="15" customHeight="1" thickBot="1" x14ac:dyDescent="0.3">
      <c r="A7" s="25"/>
      <c r="B7" s="416" t="s">
        <v>215</v>
      </c>
      <c r="C7" s="417"/>
      <c r="D7" s="417"/>
      <c r="E7" s="417"/>
      <c r="F7" s="417"/>
      <c r="G7" s="418"/>
      <c r="H7" s="25"/>
      <c r="I7" s="156"/>
      <c r="J7" s="25"/>
      <c r="K7" s="25"/>
      <c r="L7" s="25"/>
      <c r="M7" s="25"/>
      <c r="N7" s="25"/>
      <c r="O7" s="25"/>
      <c r="P7" s="25"/>
      <c r="Q7" s="25"/>
      <c r="S7" s="248" t="s">
        <v>5</v>
      </c>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row>
    <row r="8" spans="1:74" s="12" customFormat="1" ht="15" customHeight="1" x14ac:dyDescent="0.25">
      <c r="A8" s="25"/>
      <c r="B8" s="467" t="s">
        <v>219</v>
      </c>
      <c r="C8" s="468"/>
      <c r="D8" s="469"/>
      <c r="E8" s="491">
        <v>20</v>
      </c>
      <c r="F8" s="492"/>
      <c r="G8" s="493"/>
      <c r="H8" s="82"/>
      <c r="I8" s="25"/>
      <c r="J8" s="25"/>
      <c r="K8" s="25"/>
      <c r="L8" s="25"/>
      <c r="M8" s="25"/>
      <c r="N8" s="25"/>
      <c r="O8" s="25"/>
      <c r="P8" s="25"/>
      <c r="Q8" s="25"/>
      <c r="R8" s="247" t="s">
        <v>80</v>
      </c>
      <c r="S8" s="86" t="s">
        <v>6</v>
      </c>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row>
    <row r="9" spans="1:74" s="12" customFormat="1" ht="15.75" thickBot="1" x14ac:dyDescent="0.3">
      <c r="B9" s="425" t="s">
        <v>218</v>
      </c>
      <c r="C9" s="426"/>
      <c r="D9" s="427"/>
      <c r="E9" s="428" t="s">
        <v>173</v>
      </c>
      <c r="F9" s="429"/>
      <c r="G9" s="430"/>
      <c r="H9" s="13"/>
      <c r="I9" s="13"/>
      <c r="J9" s="13"/>
      <c r="K9" s="85"/>
      <c r="L9" s="13"/>
      <c r="M9" s="13"/>
      <c r="N9" s="13"/>
      <c r="O9" s="13"/>
      <c r="P9" s="13"/>
      <c r="Q9" s="13"/>
      <c r="R9" s="247" t="s">
        <v>55</v>
      </c>
      <c r="S9" s="87" t="s">
        <v>6</v>
      </c>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row>
    <row r="10" spans="1:74" s="12" customFormat="1" ht="15.75" thickBot="1" x14ac:dyDescent="0.3">
      <c r="B10" s="508" t="str">
        <f>IF(DATA_RATE&gt;=N78,"NOTE: Selected filter is bypassed, current filter type is SINC5",IF(AND(FILTER=R84,AND(DATA_RATE&lt;&gt;N65,DATA_RATE&lt;&gt;N66,DATA_RATE&lt;&gt;N67, DATA_RATE&lt;&gt;N69)),"NOTE: Selected filter is bypassed, current filter type is SINC1",""))</f>
        <v/>
      </c>
      <c r="C10" s="508"/>
      <c r="D10" s="508"/>
      <c r="E10" s="508"/>
      <c r="F10" s="508"/>
      <c r="G10" s="508"/>
      <c r="I10" s="58"/>
      <c r="J10" s="58"/>
      <c r="K10" s="59"/>
      <c r="L10" s="58"/>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row>
    <row r="11" spans="1:74" s="12" customFormat="1" ht="15.75" thickBot="1" x14ac:dyDescent="0.3">
      <c r="I11" s="58"/>
      <c r="J11" s="58"/>
      <c r="K11" s="59"/>
      <c r="L11" s="58"/>
      <c r="R11" s="505" t="s">
        <v>259</v>
      </c>
      <c r="S11" s="506"/>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row>
    <row r="12" spans="1:74" s="12" customFormat="1" ht="15.75" thickBot="1" x14ac:dyDescent="0.3">
      <c r="B12" s="416" t="s">
        <v>216</v>
      </c>
      <c r="C12" s="417"/>
      <c r="D12" s="417"/>
      <c r="E12" s="417"/>
      <c r="F12" s="417"/>
      <c r="G12" s="418"/>
      <c r="I12"/>
      <c r="J12"/>
      <c r="K12"/>
      <c r="L12"/>
      <c r="R12" s="243" t="s">
        <v>254</v>
      </c>
      <c r="S12" s="244" t="s">
        <v>255</v>
      </c>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row>
    <row r="13" spans="1:74" s="12" customFormat="1" x14ac:dyDescent="0.25">
      <c r="B13" s="419" t="s">
        <v>220</v>
      </c>
      <c r="C13" s="420"/>
      <c r="D13" s="421"/>
      <c r="E13" s="422" t="s">
        <v>213</v>
      </c>
      <c r="F13" s="423"/>
      <c r="G13" s="424"/>
      <c r="I13"/>
      <c r="J13"/>
      <c r="K13"/>
      <c r="L13"/>
      <c r="R13" s="245" t="s">
        <v>252</v>
      </c>
      <c r="S13" s="150" t="s">
        <v>253</v>
      </c>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row>
    <row r="14" spans="1:74" s="12" customFormat="1" x14ac:dyDescent="0.25">
      <c r="B14" s="419" t="s">
        <v>221</v>
      </c>
      <c r="C14" s="420"/>
      <c r="D14" s="421"/>
      <c r="E14" s="422" t="s">
        <v>225</v>
      </c>
      <c r="F14" s="423"/>
      <c r="G14" s="424"/>
      <c r="H14"/>
      <c r="I14"/>
      <c r="J14"/>
      <c r="K14"/>
      <c r="L14"/>
      <c r="M14" s="230"/>
      <c r="R14" s="239" t="s">
        <v>256</v>
      </c>
      <c r="S14" s="151" t="s">
        <v>257</v>
      </c>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row>
    <row r="15" spans="1:74" s="12" customFormat="1" ht="18" customHeight="1" thickBot="1" x14ac:dyDescent="0.3">
      <c r="B15" s="425" t="s">
        <v>222</v>
      </c>
      <c r="C15" s="426"/>
      <c r="D15" s="427"/>
      <c r="E15" s="428" t="s">
        <v>228</v>
      </c>
      <c r="F15" s="429"/>
      <c r="G15" s="430"/>
      <c r="H15" s="226"/>
      <c r="I15"/>
      <c r="J15"/>
      <c r="K15"/>
      <c r="L15"/>
      <c r="M15" s="226"/>
      <c r="R15" s="239" t="s">
        <v>263</v>
      </c>
      <c r="S15" s="151" t="s">
        <v>258</v>
      </c>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row>
    <row r="16" spans="1:74" s="12" customFormat="1" x14ac:dyDescent="0.25">
      <c r="B16" s="508" t="str">
        <f>IF(AND(DATA_RATE&gt;=N80,DELAY=P84),"ERROR: DELAY cannot be set to 0 μs for 25.6 or 40 kSPS data rates"," ")</f>
        <v xml:space="preserve"> </v>
      </c>
      <c r="C16" s="508"/>
      <c r="D16" s="508"/>
      <c r="E16" s="508"/>
      <c r="F16" s="508"/>
      <c r="G16" s="508"/>
      <c r="H16" s="226"/>
      <c r="I16" s="227"/>
      <c r="J16" s="227"/>
      <c r="K16" s="227"/>
      <c r="L16" s="227"/>
      <c r="M16" s="226"/>
      <c r="R16" s="239" t="s">
        <v>264</v>
      </c>
      <c r="S16" s="151" t="s">
        <v>265</v>
      </c>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row>
    <row r="17" spans="2:74" s="12" customFormat="1" ht="15.75" thickBot="1" x14ac:dyDescent="0.3">
      <c r="H17" s="226"/>
      <c r="I17" s="226"/>
      <c r="J17" s="226"/>
      <c r="K17" s="226"/>
      <c r="L17" s="227"/>
      <c r="M17" s="226"/>
      <c r="R17" s="239" t="s">
        <v>266</v>
      </c>
      <c r="S17" s="151" t="s">
        <v>267</v>
      </c>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row>
    <row r="18" spans="2:74" s="12" customFormat="1" ht="15.75" thickBot="1" x14ac:dyDescent="0.3">
      <c r="B18" s="509" t="s">
        <v>217</v>
      </c>
      <c r="C18" s="510"/>
      <c r="D18" s="510"/>
      <c r="E18" s="510"/>
      <c r="F18" s="510"/>
      <c r="G18" s="511"/>
      <c r="H18"/>
      <c r="I18"/>
      <c r="J18"/>
      <c r="K18"/>
      <c r="L18"/>
      <c r="M18"/>
      <c r="R18" s="240" t="s">
        <v>268</v>
      </c>
      <c r="S18" s="246" t="s">
        <v>269</v>
      </c>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row>
    <row r="19" spans="2:74" s="12" customFormat="1" ht="19.5" thickBot="1" x14ac:dyDescent="0.3">
      <c r="B19" s="465" t="s">
        <v>223</v>
      </c>
      <c r="C19" s="466"/>
      <c r="D19" s="466"/>
      <c r="E19" s="489">
        <f>IF(DATA_RATE=40000,10.24,7.3728)</f>
        <v>7.3727999999999998</v>
      </c>
      <c r="F19" s="489"/>
      <c r="G19" s="490"/>
      <c r="R19" s="507" t="s">
        <v>278</v>
      </c>
      <c r="S19" s="507"/>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row>
    <row r="20" spans="2:74" s="12" customFormat="1" x14ac:dyDescent="0.25">
      <c r="B20" s="229" t="s">
        <v>7</v>
      </c>
      <c r="C20"/>
      <c r="D20"/>
      <c r="E20"/>
      <c r="F20"/>
      <c r="G20"/>
      <c r="H20" s="226"/>
      <c r="I20" s="228"/>
      <c r="J20" s="228"/>
      <c r="K20" s="226"/>
      <c r="L20" s="226"/>
      <c r="M20" s="226"/>
      <c r="R20" s="507"/>
      <c r="S20" s="507"/>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row>
    <row r="21" spans="2:74" s="12" customFormat="1" ht="16.5" customHeight="1" x14ac:dyDescent="0.25">
      <c r="B21" s="231" t="s">
        <v>281</v>
      </c>
      <c r="H21" s="226"/>
      <c r="I21" s="228"/>
      <c r="J21" s="228"/>
      <c r="K21" s="226"/>
      <c r="L21" s="226"/>
      <c r="M21" s="226"/>
      <c r="R21" s="507"/>
      <c r="S21" s="507"/>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row>
    <row r="22" spans="2:74" s="12" customFormat="1" ht="15" customHeight="1" x14ac:dyDescent="0.25">
      <c r="B22" s="231" t="s">
        <v>242</v>
      </c>
      <c r="H22" s="226"/>
      <c r="I22" s="226"/>
      <c r="J22" s="226"/>
      <c r="K22" s="226"/>
      <c r="L22" s="226"/>
      <c r="M22" s="226"/>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row>
    <row r="23" spans="2:74" s="12" customFormat="1" x14ac:dyDescent="0.25">
      <c r="B23" s="415" t="s">
        <v>243</v>
      </c>
      <c r="C23" s="415"/>
      <c r="D23" s="415"/>
      <c r="E23" s="415"/>
      <c r="F23" s="415"/>
      <c r="G23" s="415"/>
      <c r="H23"/>
      <c r="I23"/>
      <c r="J23"/>
      <c r="K23"/>
      <c r="L23"/>
      <c r="M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row>
    <row r="24" spans="2:74" s="12" customFormat="1" x14ac:dyDescent="0.25">
      <c r="B24" s="415"/>
      <c r="C24" s="415"/>
      <c r="D24" s="415"/>
      <c r="E24" s="415"/>
      <c r="F24" s="415"/>
      <c r="G24" s="415"/>
      <c r="H24" s="221"/>
      <c r="I24" s="221"/>
      <c r="J24" s="221"/>
      <c r="K24" s="221"/>
      <c r="L24" s="221"/>
      <c r="M24" s="221"/>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row>
    <row r="25" spans="2:74" s="12" customFormat="1" x14ac:dyDescent="0.25">
      <c r="B25" s="415"/>
      <c r="C25" s="415"/>
      <c r="D25" s="415"/>
      <c r="E25" s="415"/>
      <c r="F25" s="415"/>
      <c r="G25" s="415"/>
      <c r="K25" s="83"/>
      <c r="P25" s="242" t="s">
        <v>270</v>
      </c>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row>
    <row r="26" spans="2:74" s="12" customFormat="1" ht="15" customHeight="1" thickBot="1" x14ac:dyDescent="0.3">
      <c r="K26" s="83"/>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row>
    <row r="27" spans="2:74" s="12" customFormat="1" ht="15" customHeight="1" thickBot="1" x14ac:dyDescent="0.3">
      <c r="B27" s="462" t="s">
        <v>244</v>
      </c>
      <c r="C27" s="463"/>
      <c r="D27" s="463"/>
      <c r="E27" s="463"/>
      <c r="F27" s="463"/>
      <c r="G27" s="464"/>
      <c r="I27" s="412" t="s">
        <v>245</v>
      </c>
      <c r="J27" s="413"/>
      <c r="K27" s="413"/>
      <c r="L27" s="413"/>
      <c r="M27" s="413"/>
      <c r="N27" s="413"/>
      <c r="O27" s="413"/>
      <c r="P27" s="414"/>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row>
    <row r="28" spans="2:74" s="12" customFormat="1" x14ac:dyDescent="0.25">
      <c r="B28" s="442" t="s">
        <v>134</v>
      </c>
      <c r="C28" s="443"/>
      <c r="D28" s="444"/>
      <c r="E28" s="448">
        <f ca="1">INDEX(ADJ_FREQ_LIST_Hz,MATCH(-3,FREQ_RESPONSE_dB,-1))</f>
        <v>13.2</v>
      </c>
      <c r="F28" s="448"/>
      <c r="G28" s="449"/>
      <c r="K28" s="83"/>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row>
    <row r="29" spans="2:74" s="12" customFormat="1" ht="15.75" thickBot="1" x14ac:dyDescent="0.3">
      <c r="B29" s="445" t="s">
        <v>133</v>
      </c>
      <c r="C29" s="446"/>
      <c r="D29" s="447"/>
      <c r="E29" s="450">
        <f ca="1">L58</f>
        <v>13.939483851533181</v>
      </c>
      <c r="F29" s="450"/>
      <c r="G29" s="451"/>
      <c r="K29" s="154"/>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row>
    <row r="30" spans="2:74" s="12" customFormat="1" ht="15.75" thickBot="1" x14ac:dyDescent="0.3">
      <c r="B30" s="470" t="s">
        <v>31</v>
      </c>
      <c r="C30" s="471"/>
      <c r="D30" s="471"/>
      <c r="E30" s="471"/>
      <c r="F30" s="471"/>
      <c r="G30" s="472"/>
      <c r="K30" s="154"/>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row>
    <row r="31" spans="2:74" s="12" customFormat="1" x14ac:dyDescent="0.25">
      <c r="B31" s="473" t="s">
        <v>32</v>
      </c>
      <c r="C31" s="474"/>
      <c r="D31" s="475"/>
      <c r="E31" s="485">
        <v>60</v>
      </c>
      <c r="F31" s="486"/>
      <c r="G31" s="487"/>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row>
    <row r="32" spans="2:74" s="12" customFormat="1" ht="15" customHeight="1" x14ac:dyDescent="0.25">
      <c r="B32" s="476" t="s">
        <v>132</v>
      </c>
      <c r="C32" s="477"/>
      <c r="D32" s="478"/>
      <c r="E32" s="452">
        <v>1</v>
      </c>
      <c r="F32" s="453"/>
      <c r="G32" s="454"/>
      <c r="K32" s="154"/>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row>
    <row r="33" spans="2:74" s="12" customFormat="1" x14ac:dyDescent="0.25">
      <c r="B33" s="479" t="s">
        <v>35</v>
      </c>
      <c r="C33" s="480"/>
      <c r="D33" s="481"/>
      <c r="E33" s="455">
        <f ca="1">Q59</f>
        <v>-95.147453552288681</v>
      </c>
      <c r="F33" s="456"/>
      <c r="G33" s="457"/>
      <c r="K33" s="154"/>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row>
    <row r="34" spans="2:74" s="12" customFormat="1" ht="15.75" thickBot="1" x14ac:dyDescent="0.3">
      <c r="B34" s="482" t="str">
        <f>CONCATENATE("(",ROUND(O58,2)," - ",ROUND(O60,2)," Hz)")</f>
        <v>(59 - 61 Hz)</v>
      </c>
      <c r="C34" s="483"/>
      <c r="D34" s="484"/>
      <c r="E34" s="458"/>
      <c r="F34" s="459"/>
      <c r="G34" s="460"/>
      <c r="K34" s="154"/>
      <c r="N34" s="22"/>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row>
    <row r="35" spans="2:74" s="12" customFormat="1" ht="15.75" thickBot="1" x14ac:dyDescent="0.3">
      <c r="K35" s="154"/>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row>
    <row r="36" spans="2:74" s="12" customFormat="1" ht="15.75" thickBot="1" x14ac:dyDescent="0.3">
      <c r="B36" s="470" t="s">
        <v>282</v>
      </c>
      <c r="C36" s="471"/>
      <c r="D36" s="471"/>
      <c r="E36" s="219" t="s">
        <v>273</v>
      </c>
      <c r="F36" s="265"/>
      <c r="G36" s="220" t="s">
        <v>272</v>
      </c>
      <c r="K36" s="154"/>
      <c r="S36" s="221"/>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row>
    <row r="37" spans="2:74" s="12" customFormat="1" ht="17.25" thickBot="1" x14ac:dyDescent="0.3">
      <c r="B37" s="433" t="s">
        <v>366</v>
      </c>
      <c r="C37" s="434"/>
      <c r="D37" s="435"/>
      <c r="E37" s="264">
        <f>$T$151</f>
        <v>52.23</v>
      </c>
      <c r="F37" s="262" t="s">
        <v>280</v>
      </c>
      <c r="G37" s="263">
        <f>1/(E37*0.001)</f>
        <v>19.146084625694048</v>
      </c>
      <c r="K37" s="154"/>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row>
    <row r="38" spans="2:74" s="12" customFormat="1" ht="17.25" thickBot="1" x14ac:dyDescent="0.3">
      <c r="B38" s="436" t="s">
        <v>367</v>
      </c>
      <c r="C38" s="437"/>
      <c r="D38" s="437"/>
      <c r="E38" s="264">
        <f>$T$152</f>
        <v>50</v>
      </c>
      <c r="F38" s="262" t="s">
        <v>280</v>
      </c>
      <c r="G38" s="263">
        <f>1/(E38*0.001)</f>
        <v>20</v>
      </c>
      <c r="K38" s="154"/>
      <c r="S38" s="221"/>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row>
    <row r="39" spans="2:74" s="12" customFormat="1" ht="15" customHeight="1" x14ac:dyDescent="0.25">
      <c r="B39" s="236"/>
      <c r="C39" s="237"/>
      <c r="D39" s="237"/>
      <c r="E39" s="237"/>
      <c r="F39" s="237"/>
      <c r="G39" s="256"/>
      <c r="Q39" s="13"/>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row>
    <row r="40" spans="2:74" s="12" customFormat="1" ht="15" customHeight="1" x14ac:dyDescent="0.25">
      <c r="B40" s="225" t="s">
        <v>156</v>
      </c>
      <c r="C40" s="99"/>
      <c r="D40" s="99"/>
      <c r="E40" s="99"/>
      <c r="F40" s="99"/>
      <c r="G40" s="100"/>
      <c r="K40" s="85"/>
      <c r="L40" s="13"/>
      <c r="M40" s="13"/>
      <c r="N40" s="13"/>
      <c r="O40" s="13"/>
      <c r="P40" s="13"/>
      <c r="Q40" s="13"/>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row>
    <row r="41" spans="2:74" s="12" customFormat="1" ht="15" customHeight="1" x14ac:dyDescent="0.25">
      <c r="B41" s="134" t="s">
        <v>77</v>
      </c>
      <c r="C41" s="99"/>
      <c r="D41" s="99"/>
      <c r="E41" s="99"/>
      <c r="F41" s="99"/>
      <c r="G41" s="100"/>
      <c r="K41" s="85"/>
      <c r="L41" s="13"/>
      <c r="M41" s="13"/>
      <c r="N41" s="13"/>
      <c r="O41" s="13"/>
      <c r="P41" s="13"/>
      <c r="Q41" s="13"/>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row>
    <row r="42" spans="2:74" s="12" customFormat="1" ht="15" customHeight="1" x14ac:dyDescent="0.25">
      <c r="B42" s="133">
        <f t="shared" ref="B42:G43" si="0">O103</f>
        <v>0</v>
      </c>
      <c r="C42" s="99">
        <f t="shared" si="0"/>
        <v>52.23</v>
      </c>
      <c r="D42" s="99">
        <f t="shared" si="0"/>
        <v>102.22999999999999</v>
      </c>
      <c r="E42" s="99">
        <f t="shared" si="0"/>
        <v>152.22999999999999</v>
      </c>
      <c r="F42" s="99">
        <f t="shared" si="0"/>
        <v>202.23</v>
      </c>
      <c r="G42" s="100">
        <f t="shared" si="0"/>
        <v>252.23</v>
      </c>
      <c r="K42" s="152"/>
      <c r="L42" s="13"/>
      <c r="M42" s="13"/>
      <c r="N42" s="13"/>
      <c r="O42" s="13"/>
      <c r="P42" s="13"/>
      <c r="Q42" s="13"/>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row>
    <row r="43" spans="2:74" s="12" customFormat="1" ht="15" customHeight="1" x14ac:dyDescent="0.25">
      <c r="B43" s="98">
        <f t="shared" si="0"/>
        <v>0</v>
      </c>
      <c r="C43" s="99">
        <f t="shared" si="0"/>
        <v>52.23</v>
      </c>
      <c r="D43" s="99">
        <f t="shared" si="0"/>
        <v>102.22999999999999</v>
      </c>
      <c r="E43" s="99">
        <f t="shared" si="0"/>
        <v>152.22999999999999</v>
      </c>
      <c r="F43" s="99">
        <f t="shared" si="0"/>
        <v>202.23</v>
      </c>
      <c r="G43" s="100">
        <f t="shared" si="0"/>
        <v>252.23</v>
      </c>
      <c r="L43" s="13"/>
      <c r="M43" s="13"/>
      <c r="N43" s="13"/>
      <c r="O43" s="13"/>
      <c r="P43" s="13"/>
      <c r="Q43" s="1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row>
    <row r="44" spans="2:74" s="12" customFormat="1" ht="15" customHeight="1" x14ac:dyDescent="0.25">
      <c r="B44" s="134" t="s">
        <v>104</v>
      </c>
      <c r="C44" s="99"/>
      <c r="D44" s="99"/>
      <c r="E44" s="99"/>
      <c r="F44" s="99"/>
      <c r="G44" s="100"/>
      <c r="L44" s="13"/>
      <c r="M44" s="13"/>
      <c r="N44" s="13"/>
      <c r="O44" s="13"/>
      <c r="P44" s="13"/>
      <c r="Q44" s="13"/>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row>
    <row r="45" spans="2:74" s="12" customFormat="1" ht="15" customHeight="1" x14ac:dyDescent="0.25">
      <c r="B45" s="133">
        <f t="shared" ref="B45:G46" si="1">O105</f>
        <v>0</v>
      </c>
      <c r="C45" s="99">
        <f t="shared" si="1"/>
        <v>0</v>
      </c>
      <c r="D45" s="99">
        <f t="shared" si="1"/>
        <v>0</v>
      </c>
      <c r="E45" s="99">
        <f t="shared" si="1"/>
        <v>0</v>
      </c>
      <c r="F45" s="99">
        <f t="shared" si="1"/>
        <v>0</v>
      </c>
      <c r="G45" s="100">
        <f t="shared" si="1"/>
        <v>0</v>
      </c>
      <c r="L45" s="13"/>
      <c r="M45" s="13"/>
      <c r="N45" s="13"/>
      <c r="O45" s="13"/>
      <c r="P45" s="13"/>
      <c r="Q45" s="13"/>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row>
    <row r="46" spans="2:74" s="12" customFormat="1" ht="15" customHeight="1" x14ac:dyDescent="0.25">
      <c r="B46" s="98">
        <f t="shared" si="1"/>
        <v>1</v>
      </c>
      <c r="C46" s="99">
        <f t="shared" si="1"/>
        <v>1</v>
      </c>
      <c r="D46" s="99">
        <f t="shared" si="1"/>
        <v>1</v>
      </c>
      <c r="E46" s="99">
        <f t="shared" si="1"/>
        <v>1</v>
      </c>
      <c r="F46" s="99">
        <f t="shared" si="1"/>
        <v>1</v>
      </c>
      <c r="G46" s="100">
        <f t="shared" si="1"/>
        <v>1</v>
      </c>
      <c r="J46"/>
      <c r="K46"/>
      <c r="L46" s="13"/>
      <c r="M46" s="13"/>
      <c r="N46" s="13"/>
      <c r="O46" s="13"/>
      <c r="P46" s="13"/>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row>
    <row r="47" spans="2:74" s="12" customFormat="1" ht="15" customHeight="1" x14ac:dyDescent="0.25">
      <c r="B47" s="98"/>
      <c r="C47" s="99"/>
      <c r="D47" s="99"/>
      <c r="E47" s="99"/>
      <c r="F47" s="99"/>
      <c r="G47" s="100"/>
      <c r="K47" s="85"/>
      <c r="L47" s="13"/>
      <c r="M47" s="13"/>
      <c r="N47" s="13"/>
      <c r="O47" s="13"/>
      <c r="P47" s="13"/>
      <c r="Q47" s="13"/>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row>
    <row r="48" spans="2:74" s="12" customFormat="1" ht="15.75" thickBot="1" x14ac:dyDescent="0.3">
      <c r="B48" s="101"/>
      <c r="C48" s="102"/>
      <c r="D48" s="102"/>
      <c r="E48" s="102"/>
      <c r="F48" s="102"/>
      <c r="G48" s="103"/>
      <c r="H48" s="17"/>
      <c r="J48" s="17"/>
      <c r="K48" s="85"/>
      <c r="L48" s="13"/>
      <c r="M48" s="13"/>
      <c r="N48" s="13"/>
      <c r="O48" s="13"/>
      <c r="P48" s="13"/>
      <c r="Q48" s="13"/>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row>
    <row r="49" spans="1:74" s="12" customFormat="1" x14ac:dyDescent="0.25">
      <c r="B49" s="502" t="s">
        <v>285</v>
      </c>
      <c r="C49" s="502"/>
      <c r="D49" s="502"/>
      <c r="E49" s="502"/>
      <c r="F49" s="502"/>
      <c r="G49" s="502"/>
      <c r="H49" s="18"/>
      <c r="I49" s="18"/>
      <c r="J49" s="19"/>
      <c r="K49" s="85"/>
      <c r="L49" s="13"/>
      <c r="M49" s="13"/>
      <c r="N49" s="13"/>
      <c r="O49" s="13"/>
      <c r="P49" s="13"/>
      <c r="Q49" s="13"/>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row>
    <row r="50" spans="1:74" s="12" customFormat="1" x14ac:dyDescent="0.25">
      <c r="B50" s="503"/>
      <c r="C50" s="503"/>
      <c r="D50" s="503"/>
      <c r="E50" s="503"/>
      <c r="F50" s="503"/>
      <c r="G50" s="503"/>
      <c r="I50" s="21"/>
      <c r="J50" s="21"/>
      <c r="K50" s="85"/>
      <c r="L50" s="13"/>
      <c r="M50" s="13"/>
      <c r="N50" s="13"/>
      <c r="O50" s="13"/>
      <c r="P50"/>
      <c r="Q50"/>
      <c r="R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row>
    <row r="51" spans="1:74" s="12" customFormat="1" ht="15" customHeight="1" x14ac:dyDescent="0.25">
      <c r="B51" s="266" t="s">
        <v>284</v>
      </c>
      <c r="C51" s="267"/>
      <c r="D51" s="267"/>
      <c r="E51" s="267"/>
      <c r="F51" s="267"/>
      <c r="G51" s="267"/>
      <c r="I51" s="21"/>
      <c r="J51" s="21"/>
      <c r="K51" s="85"/>
      <c r="L51" s="13"/>
      <c r="M51" s="13"/>
      <c r="N51" s="13"/>
      <c r="O51" s="13"/>
      <c r="P51"/>
      <c r="Q51"/>
      <c r="R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row>
    <row r="52" spans="1:74" s="12" customFormat="1" x14ac:dyDescent="0.25">
      <c r="B52" s="266" t="s">
        <v>283</v>
      </c>
      <c r="C52" s="267"/>
      <c r="D52" s="267"/>
      <c r="E52" s="267"/>
      <c r="F52" s="267"/>
      <c r="G52" s="267"/>
      <c r="K52" s="21"/>
      <c r="L52" s="85"/>
      <c r="M52" s="13"/>
      <c r="N52" s="13"/>
      <c r="O52" s="13"/>
      <c r="P52"/>
      <c r="Q52"/>
      <c r="R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row>
    <row r="53" spans="1:74" s="12" customFormat="1" x14ac:dyDescent="0.25">
      <c r="B53" s="266" t="s">
        <v>368</v>
      </c>
      <c r="J53" s="21"/>
      <c r="K53" s="21"/>
      <c r="L53" s="85"/>
      <c r="M53" s="13"/>
      <c r="N53" s="13"/>
      <c r="O53" s="1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row>
    <row r="54" spans="1:74" s="12" customFormat="1" x14ac:dyDescent="0.25">
      <c r="B54"/>
      <c r="C54"/>
      <c r="D54"/>
      <c r="E54"/>
      <c r="F54"/>
      <c r="G54"/>
      <c r="H54" s="20"/>
      <c r="I54" s="21"/>
      <c r="J54" s="21"/>
      <c r="K54" s="85"/>
      <c r="L54" s="13"/>
      <c r="M54" s="13"/>
      <c r="N54" s="13"/>
      <c r="O54" s="13"/>
      <c r="P54" s="13"/>
      <c r="Q54" s="13"/>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row>
    <row r="55" spans="1:74" s="12" customFormat="1" ht="15.75" hidden="1" customHeight="1" thickBot="1" x14ac:dyDescent="0.3">
      <c r="A55" s="498" t="s">
        <v>17</v>
      </c>
      <c r="B55" s="498"/>
      <c r="C55" s="498"/>
      <c r="D55" s="498"/>
      <c r="E55" s="498"/>
      <c r="F55" s="498"/>
      <c r="G55" s="498"/>
      <c r="H55" s="498"/>
      <c r="I55" s="498"/>
      <c r="J55" s="498"/>
      <c r="K55" s="498"/>
      <c r="L55" s="498"/>
      <c r="M55" s="498"/>
      <c r="N55" s="498"/>
      <c r="O55" s="498"/>
      <c r="P55" s="498"/>
      <c r="Q55" s="498"/>
      <c r="R55" s="498"/>
      <c r="S55" s="498"/>
      <c r="T55" s="498"/>
      <c r="U55" s="498"/>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row>
    <row r="56" spans="1:74" s="12" customFormat="1" ht="15" hidden="1" customHeight="1" thickTop="1" thickBot="1" x14ac:dyDescent="0.3">
      <c r="C56" s="488"/>
      <c r="D56" s="488"/>
      <c r="E56" s="488"/>
      <c r="F56" s="488"/>
      <c r="H56" s="20"/>
      <c r="I56" s="21"/>
      <c r="J56" s="21"/>
      <c r="K56" s="85"/>
      <c r="L56" s="13"/>
      <c r="M56" s="13"/>
      <c r="N56" s="13"/>
      <c r="O56" s="13"/>
      <c r="P56" s="13"/>
      <c r="Q56" s="13"/>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row>
    <row r="57" spans="1:74" s="12" customFormat="1" ht="15" hidden="1" customHeight="1" thickBot="1" x14ac:dyDescent="0.3">
      <c r="A57" s="147" t="s">
        <v>174</v>
      </c>
      <c r="B57"/>
      <c r="C57" s="148" t="s">
        <v>12</v>
      </c>
      <c r="D57" s="148" t="s">
        <v>175</v>
      </c>
      <c r="E57" s="148" t="s">
        <v>176</v>
      </c>
      <c r="F57" s="148" t="s">
        <v>177</v>
      </c>
      <c r="G57" s="148" t="s">
        <v>178</v>
      </c>
      <c r="H57" s="148" t="s">
        <v>179</v>
      </c>
      <c r="I57" s="148" t="s">
        <v>180</v>
      </c>
      <c r="J57" s="149" t="s">
        <v>181</v>
      </c>
      <c r="K57" s="148" t="s">
        <v>194</v>
      </c>
      <c r="L57" s="238" t="s">
        <v>251</v>
      </c>
      <c r="M57"/>
      <c r="N57" s="104" t="s">
        <v>73</v>
      </c>
      <c r="Q57" s="131" t="s">
        <v>152</v>
      </c>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row>
    <row r="58" spans="1:74" s="12" customFormat="1" ht="15" hidden="1" customHeight="1" thickBot="1" x14ac:dyDescent="0.3">
      <c r="A58" s="23">
        <v>8</v>
      </c>
      <c r="B58"/>
      <c r="C58">
        <v>0.1</v>
      </c>
      <c r="D58">
        <f ca="1">RAND()*0+C58*(f_CLK_MHz/Nominal_Clock_Freq)</f>
        <v>0.1</v>
      </c>
      <c r="E58">
        <f ca="1">D58/1000</f>
        <v>1E-4</v>
      </c>
      <c r="F58">
        <f ca="1">ABS(SIN(((MOD_CLK_DIV*PI()*$D58*FIRST_STAGE_DECIMATION)/(f_CLK_MHz*1000000)))/(FIRST_STAGE_DECIMATION*SIN(((MOD_CLK_DIV*PI()*$D58)/(f_CLK_MHz*1000000)))))^FIRST_STAGE_ORDER</f>
        <v>0.99999999960345942</v>
      </c>
      <c r="G58">
        <f ca="1">ABS(SIN(((MOD_CLK_DIV*FIRST_STAGE_DECIMATION*PI()*$D58*SECOND_STAGE_DECIMATION)/(f_CLK_MHz*1000000)))/(SECOND_STAGE_DECIMATION*SIN(((MOD_CLK_DIV*FIRST_STAGE_DECIMATION*PI()*$D58)/(f_CLK_MHz*1000000)))))^SECOND_STAGE_ORDER</f>
        <v>0.99999995438671507</v>
      </c>
      <c r="H58" s="221">
        <v>0.99998085515894597</v>
      </c>
      <c r="I58">
        <f ca="1">(ABS(SIN(((MOD_CLK_DIV*FIRST_STAGE_DECIMATION*SECOND_STAGE_DECIMATION*FIR_DECIMATION*PI()*$D58*Avg_decimation)/(f_CLK_MHz*1000000)))/(Avg_decimation*SIN(((MOD_CLK_DIV*FIRST_STAGE_DECIMATION*SECOND_STAGE_DECIMATION*FIR_DECIMATION*PI()*$D58)/(f_CLK_MHz*1000000)))))^1)</f>
        <v>1</v>
      </c>
      <c r="J58">
        <v>1</v>
      </c>
      <c r="K58">
        <f t="shared" ref="K58:K121" ca="1" si="2">20*LOG10(IF(FIR_BYPASSED,F58*G58*J58,F58*G58*H58*I58*J58))</f>
        <v>-1.666912046273048E-4</v>
      </c>
      <c r="L58" s="130">
        <f ca="1">SUM(L59:L3391)</f>
        <v>13.939483851533181</v>
      </c>
      <c r="M58"/>
      <c r="N58" s="440" t="s">
        <v>153</v>
      </c>
      <c r="O58" s="113">
        <f>INDEX(ADJ_FREQ_LIST_Hz,MATCH(E31-E32,ADJ_FREQ_LIST_Hz,1))</f>
        <v>59</v>
      </c>
      <c r="P58" s="114">
        <v>-1000</v>
      </c>
      <c r="Q58" s="269">
        <f ca="1">MATCH(O58,ADJ_FREQ_LIST_Hz,0)</f>
        <v>590</v>
      </c>
      <c r="R58" t="s">
        <v>287</v>
      </c>
      <c r="S58" s="499" t="s">
        <v>275</v>
      </c>
      <c r="T58" s="500"/>
      <c r="U58" s="501"/>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row>
    <row r="59" spans="1:74" s="12" customFormat="1" ht="15" hidden="1" customHeight="1" thickBot="1" x14ac:dyDescent="0.3">
      <c r="B59"/>
      <c r="C59">
        <v>0.2</v>
      </c>
      <c r="D59" s="221">
        <f t="shared" ref="D59:D121" si="3">C59*(f_CLK_MHz/Nominal_Clock_Freq)</f>
        <v>0.2</v>
      </c>
      <c r="E59">
        <f t="shared" ref="E59:E122" si="4">D59/1000</f>
        <v>2.0000000000000001E-4</v>
      </c>
      <c r="F59">
        <f t="shared" ref="F59:F121" si="5">ABS(SIN(((MOD_CLK_DIV*PI()*$D59*FIRST_STAGE_DECIMATION)/(f_CLK_MHz*1000000)))/(FIRST_STAGE_DECIMATION*SIN(((MOD_CLK_DIV*PI()*$D59)/(f_CLK_MHz*1000000)))))^FIRST_STAGE_ORDER</f>
        <v>0.99999999841383824</v>
      </c>
      <c r="G59">
        <f t="shared" ref="G59:G121" si="6">ABS(SIN(((MOD_CLK_DIV*FIRST_STAGE_DECIMATION*PI()*$D59*SECOND_STAGE_DECIMATION)/(f_CLK_MHz*1000000)))/(SECOND_STAGE_DECIMATION*SIN(((MOD_CLK_DIV*FIRST_STAGE_DECIMATION*PI()*$D59)/(f_CLK_MHz*1000000)))))^SECOND_STAGE_ORDER</f>
        <v>0.99999981754686795</v>
      </c>
      <c r="H59" s="221">
        <v>0.999923422535693</v>
      </c>
      <c r="I59">
        <f t="shared" ref="I59:I121" si="7">IF(Avg_decimation&lt;&gt;0,(ABS(SIN(((MOD_CLK_DIV*FIRST_STAGE_DECIMATION*SECOND_STAGE_DECIMATION*FIR_DECIMATION*PI()*$D59*Avg_decimation)/(f_CLK_MHz*1000000)))/(Avg_decimation*SIN(((MOD_CLK_DIV*FIRST_STAGE_DECIMATION*SECOND_STAGE_DECIMATION*FIR_DECIMATION*PI()*$D59)/(f_CLK_MHz*1000000)))))^1),"-")</f>
        <v>1</v>
      </c>
      <c r="J59">
        <v>1</v>
      </c>
      <c r="K59" s="221">
        <f t="shared" si="2"/>
        <v>-6.6676741767044941E-4</v>
      </c>
      <c r="L59" s="221">
        <f ca="1">(D59-D58)*((10^(K59/20)+10^(K58/20))/2)^2</f>
        <v>9.9990404996220694E-2</v>
      </c>
      <c r="M59"/>
      <c r="N59" s="441"/>
      <c r="O59" s="117">
        <f>O58</f>
        <v>59</v>
      </c>
      <c r="P59" s="118">
        <v>-5</v>
      </c>
      <c r="Q59" s="504">
        <f ca="1">MAX(OFFSET($K$58,Q58-1,0,Q61-Q58,1))</f>
        <v>-95.147453552288681</v>
      </c>
      <c r="R59"/>
      <c r="S59" s="261" t="s">
        <v>276</v>
      </c>
      <c r="T59" s="251">
        <f ca="1">L58</f>
        <v>13.939483851533181</v>
      </c>
      <c r="U59" s="252">
        <v>-1000</v>
      </c>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row>
    <row r="60" spans="1:74" s="12" customFormat="1" ht="15" hidden="1" customHeight="1" thickBot="1" x14ac:dyDescent="0.3">
      <c r="A60" s="431" t="s">
        <v>182</v>
      </c>
      <c r="B60"/>
      <c r="C60">
        <v>0.3</v>
      </c>
      <c r="D60" s="221">
        <f t="shared" si="3"/>
        <v>0.3</v>
      </c>
      <c r="E60">
        <f t="shared" si="4"/>
        <v>2.9999999999999997E-4</v>
      </c>
      <c r="F60">
        <f t="shared" si="5"/>
        <v>0.99999999643113591</v>
      </c>
      <c r="G60">
        <f t="shared" si="6"/>
        <v>0.99999958948048107</v>
      </c>
      <c r="H60" s="221">
        <v>0.99982770782970298</v>
      </c>
      <c r="I60">
        <f t="shared" si="7"/>
        <v>1</v>
      </c>
      <c r="J60">
        <v>1</v>
      </c>
      <c r="K60" s="221">
        <f t="shared" si="2"/>
        <v>-1.5002364367848896E-3</v>
      </c>
      <c r="L60">
        <f t="shared" ref="L60:L123" si="8">(D60-D59)*((10^(K60/20)+10^(K59/20))/2)^2</f>
        <v>9.9975054788168843E-2</v>
      </c>
      <c r="M60"/>
      <c r="N60" s="440" t="s">
        <v>154</v>
      </c>
      <c r="O60" s="113">
        <f>INDEX(ADJ_FREQ_LIST_Hz,MATCH(E31+E32,ADJ_FREQ_LIST_Hz,1))</f>
        <v>61</v>
      </c>
      <c r="P60" s="114">
        <f>P58</f>
        <v>-1000</v>
      </c>
      <c r="Q60" s="504"/>
      <c r="R60"/>
      <c r="S60" s="253"/>
      <c r="T60" s="254">
        <f ca="1">T59</f>
        <v>13.939483851533181</v>
      </c>
      <c r="U60" s="255">
        <v>0</v>
      </c>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row>
    <row r="61" spans="1:74" s="12" customFormat="1" ht="15.75" hidden="1" customHeight="1" thickBot="1" x14ac:dyDescent="0.3">
      <c r="A61" s="432"/>
      <c r="B61"/>
      <c r="C61">
        <v>0.4</v>
      </c>
      <c r="D61" s="221">
        <f t="shared" si="3"/>
        <v>0.4</v>
      </c>
      <c r="E61">
        <f t="shared" si="4"/>
        <v>4.0000000000000002E-4</v>
      </c>
      <c r="F61">
        <f t="shared" si="5"/>
        <v>0.99999999365535241</v>
      </c>
      <c r="G61">
        <f t="shared" si="6"/>
        <v>0.99999927018759116</v>
      </c>
      <c r="H61" s="221">
        <v>0.99969372053917804</v>
      </c>
      <c r="I61">
        <f t="shared" si="7"/>
        <v>1</v>
      </c>
      <c r="J61">
        <v>1</v>
      </c>
      <c r="K61" s="221">
        <f t="shared" si="2"/>
        <v>-2.6671112586659274E-3</v>
      </c>
      <c r="L61">
        <f t="shared" si="8"/>
        <v>9.9952033595346032E-2</v>
      </c>
      <c r="M61"/>
      <c r="N61" s="441"/>
      <c r="O61" s="115">
        <f>O60</f>
        <v>61</v>
      </c>
      <c r="P61" s="116">
        <f>P59</f>
        <v>-5</v>
      </c>
      <c r="Q61" s="270">
        <f ca="1">MATCH(O60,ADJ_FREQ_LIST_Hz,0)</f>
        <v>610</v>
      </c>
      <c r="R61" t="s">
        <v>287</v>
      </c>
      <c r="S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row>
    <row r="62" spans="1:74" s="12" customFormat="1" hidden="1" x14ac:dyDescent="0.25">
      <c r="A62" s="23">
        <v>5</v>
      </c>
      <c r="B62"/>
      <c r="C62">
        <v>0.5</v>
      </c>
      <c r="D62" s="221">
        <f t="shared" si="3"/>
        <v>0.5</v>
      </c>
      <c r="E62">
        <f t="shared" si="4"/>
        <v>5.0000000000000001E-4</v>
      </c>
      <c r="F62">
        <f t="shared" si="5"/>
        <v>0.99999999008648943</v>
      </c>
      <c r="G62">
        <f t="shared" si="6"/>
        <v>0.99999885966825119</v>
      </c>
      <c r="H62" s="221">
        <v>0.99952147395971702</v>
      </c>
      <c r="I62">
        <f t="shared" si="7"/>
        <v>1</v>
      </c>
      <c r="J62">
        <v>1</v>
      </c>
      <c r="K62" s="221">
        <f t="shared" si="2"/>
        <v>-4.1674100798846031E-3</v>
      </c>
      <c r="L62">
        <f t="shared" si="8"/>
        <v>9.9921346359321955E-2</v>
      </c>
      <c r="M62"/>
      <c r="P62"/>
      <c r="Q62"/>
      <c r="R62"/>
      <c r="S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row>
    <row r="63" spans="1:74" s="12" customFormat="1" ht="15.75" hidden="1" thickBot="1" x14ac:dyDescent="0.3">
      <c r="B63"/>
      <c r="C63">
        <v>0.6</v>
      </c>
      <c r="D63" s="221">
        <f t="shared" si="3"/>
        <v>0.6</v>
      </c>
      <c r="E63">
        <f t="shared" si="4"/>
        <v>5.9999999999999995E-4</v>
      </c>
      <c r="F63">
        <f t="shared" si="5"/>
        <v>0.99999998572454418</v>
      </c>
      <c r="G63">
        <f t="shared" si="6"/>
        <v>0.99999835792252867</v>
      </c>
      <c r="H63" s="221">
        <v>0.99931098518241601</v>
      </c>
      <c r="I63">
        <f t="shared" si="7"/>
        <v>1</v>
      </c>
      <c r="J63">
        <v>1</v>
      </c>
      <c r="K63" s="221">
        <f t="shared" si="2"/>
        <v>-6.0011562983025178E-3</v>
      </c>
      <c r="L63">
        <f t="shared" si="8"/>
        <v>9.9882999666295699E-2</v>
      </c>
      <c r="M63"/>
      <c r="N63" s="22" t="s">
        <v>183</v>
      </c>
      <c r="U63" s="1"/>
      <c r="V63"/>
      <c r="W63" s="1"/>
      <c r="X63" s="1"/>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row>
    <row r="64" spans="1:74" s="12" customFormat="1" hidden="1" x14ac:dyDescent="0.25">
      <c r="A64" s="431" t="s">
        <v>184</v>
      </c>
      <c r="B64"/>
      <c r="C64">
        <v>0.7</v>
      </c>
      <c r="D64" s="221">
        <f t="shared" si="3"/>
        <v>0.7</v>
      </c>
      <c r="E64">
        <f t="shared" si="4"/>
        <v>6.9999999999999999E-4</v>
      </c>
      <c r="F64">
        <f t="shared" si="5"/>
        <v>0.99999998056951966</v>
      </c>
      <c r="G64">
        <f t="shared" si="6"/>
        <v>0.99999776495050507</v>
      </c>
      <c r="H64" s="221">
        <v>0.99906227509144496</v>
      </c>
      <c r="I64">
        <f t="shared" si="7"/>
        <v>1</v>
      </c>
      <c r="J64">
        <v>1</v>
      </c>
      <c r="K64" s="221">
        <f t="shared" si="2"/>
        <v>-8.1683785145747739E-3</v>
      </c>
      <c r="L64">
        <f t="shared" si="8"/>
        <v>9.9837001744901607E-2</v>
      </c>
      <c r="M64"/>
      <c r="N64" s="241" t="s">
        <v>209</v>
      </c>
      <c r="O64" s="241" t="s">
        <v>210</v>
      </c>
      <c r="P64" s="241" t="s">
        <v>248</v>
      </c>
      <c r="Q64" s="241" t="s">
        <v>247</v>
      </c>
      <c r="R64" s="241" t="s">
        <v>249</v>
      </c>
      <c r="S64" s="241" t="s">
        <v>188</v>
      </c>
      <c r="T64" s="241" t="s">
        <v>250</v>
      </c>
      <c r="U64" s="1" t="s">
        <v>260</v>
      </c>
      <c r="V64"/>
      <c r="W64" s="1"/>
      <c r="X64" s="1"/>
      <c r="Y64" s="1"/>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row>
    <row r="65" spans="1:74" s="12" customFormat="1" ht="15.75" hidden="1" thickBot="1" x14ac:dyDescent="0.3">
      <c r="A65" s="432"/>
      <c r="B65"/>
      <c r="C65">
        <v>0.8</v>
      </c>
      <c r="D65" s="221">
        <f t="shared" si="3"/>
        <v>0.8</v>
      </c>
      <c r="E65">
        <f t="shared" si="4"/>
        <v>8.0000000000000004E-4</v>
      </c>
      <c r="F65">
        <f t="shared" si="5"/>
        <v>0.99999997462141266</v>
      </c>
      <c r="G65">
        <f t="shared" si="6"/>
        <v>0.99999708075227778</v>
      </c>
      <c r="H65" s="221">
        <v>0.99877536836107905</v>
      </c>
      <c r="I65">
        <f t="shared" si="7"/>
        <v>1</v>
      </c>
      <c r="J65">
        <v>1</v>
      </c>
      <c r="K65" s="221">
        <f t="shared" si="2"/>
        <v>-1.0669110534244622E-2</v>
      </c>
      <c r="L65">
        <f t="shared" si="8"/>
        <v>9.9783362463470054E-2</v>
      </c>
      <c r="M65"/>
      <c r="N65" s="241">
        <v>2.5</v>
      </c>
      <c r="O65" s="241">
        <v>7.3727999999999998</v>
      </c>
      <c r="P65" s="241">
        <v>64</v>
      </c>
      <c r="Q65" s="241">
        <f t="shared" ref="Q65:Q77" si="9">VLOOKUP(FILTER,$R$84:$S$88,2,FALSE)</f>
        <v>1</v>
      </c>
      <c r="R65" s="241">
        <f>IF(FIR_BYPASSED,5760,24)</f>
        <v>24</v>
      </c>
      <c r="S65" s="241">
        <f>IF(FIR_BYPASSED,1,30)</f>
        <v>30</v>
      </c>
      <c r="T65" s="241">
        <f>IF(FIR_BYPASSED,1,8)</f>
        <v>8</v>
      </c>
      <c r="U65" s="128" t="s">
        <v>246</v>
      </c>
      <c r="V65"/>
      <c r="W65" s="1"/>
      <c r="X65" s="1"/>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row>
    <row r="66" spans="1:74" s="12" customFormat="1" hidden="1" x14ac:dyDescent="0.25">
      <c r="A66" s="23">
        <f>VLOOKUP(DATA_RATE,Table1[],3,FALSE)</f>
        <v>64</v>
      </c>
      <c r="B66"/>
      <c r="C66">
        <v>0.9</v>
      </c>
      <c r="D66" s="221">
        <f t="shared" si="3"/>
        <v>0.9</v>
      </c>
      <c r="E66">
        <f t="shared" si="4"/>
        <v>8.9999999999999998E-4</v>
      </c>
      <c r="F66">
        <f t="shared" si="5"/>
        <v>0.99999996788022505</v>
      </c>
      <c r="G66">
        <f t="shared" si="6"/>
        <v>0.99999630532795902</v>
      </c>
      <c r="H66" s="221">
        <v>0.99845029345219805</v>
      </c>
      <c r="I66">
        <f t="shared" si="7"/>
        <v>1</v>
      </c>
      <c r="J66">
        <v>1</v>
      </c>
      <c r="K66" s="221">
        <f t="shared" si="2"/>
        <v>-1.350339136995695E-2</v>
      </c>
      <c r="L66">
        <f t="shared" si="8"/>
        <v>9.9722093326742048E-2</v>
      </c>
      <c r="M66"/>
      <c r="N66" s="241">
        <v>5</v>
      </c>
      <c r="O66" s="241">
        <v>7.3727999999999998</v>
      </c>
      <c r="P66" s="241">
        <v>64</v>
      </c>
      <c r="Q66" s="241">
        <f t="shared" si="9"/>
        <v>1</v>
      </c>
      <c r="R66" s="241">
        <f>IF(FIR_BYPASSED,2880,24)</f>
        <v>24</v>
      </c>
      <c r="S66" s="241">
        <f>IF(FIR_BYPASSED,1,30)</f>
        <v>30</v>
      </c>
      <c r="T66" s="241">
        <f>IF(FIR_BYPASSED,1,4)</f>
        <v>4</v>
      </c>
      <c r="U66" s="128" t="s">
        <v>246</v>
      </c>
      <c r="W66" s="1"/>
      <c r="X66" s="1"/>
      <c r="Y66" s="1"/>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row>
    <row r="67" spans="1:74" s="12" customFormat="1" ht="15.75" hidden="1" thickBot="1" x14ac:dyDescent="0.3">
      <c r="B67"/>
      <c r="C67">
        <v>1</v>
      </c>
      <c r="D67" s="221">
        <f t="shared" si="3"/>
        <v>1</v>
      </c>
      <c r="E67">
        <f t="shared" si="4"/>
        <v>1E-3</v>
      </c>
      <c r="F67">
        <f t="shared" si="5"/>
        <v>0.99999996034595728</v>
      </c>
      <c r="G67">
        <f t="shared" si="6"/>
        <v>0.99999543867767571</v>
      </c>
      <c r="H67" s="221">
        <v>0.99808708260823298</v>
      </c>
      <c r="I67">
        <f t="shared" si="7"/>
        <v>1</v>
      </c>
      <c r="J67">
        <v>1</v>
      </c>
      <c r="K67" s="221">
        <f t="shared" si="2"/>
        <v>-1.6671265244329072E-2</v>
      </c>
      <c r="L67">
        <f t="shared" si="8"/>
        <v>9.9653207472040942E-2</v>
      </c>
      <c r="M67"/>
      <c r="N67" s="241">
        <v>10</v>
      </c>
      <c r="O67" s="241">
        <v>7.3727999999999998</v>
      </c>
      <c r="P67" s="241">
        <v>64</v>
      </c>
      <c r="Q67" s="241">
        <f t="shared" si="9"/>
        <v>1</v>
      </c>
      <c r="R67" s="241">
        <f>IF(FIR_BYPASSED,1440,24)</f>
        <v>24</v>
      </c>
      <c r="S67" s="241">
        <f>IF(FIR_BYPASSED,1,30)</f>
        <v>30</v>
      </c>
      <c r="T67" s="241">
        <f>IF(FIR_BYPASSED,1,2)</f>
        <v>2</v>
      </c>
      <c r="U67" s="128" t="s">
        <v>246</v>
      </c>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row>
    <row r="68" spans="1:74" s="12" customFormat="1" ht="14.25" hidden="1" customHeight="1" x14ac:dyDescent="0.25">
      <c r="A68" s="431" t="s">
        <v>186</v>
      </c>
      <c r="B68"/>
      <c r="C68">
        <v>1.1000000000000001</v>
      </c>
      <c r="D68" s="221">
        <f t="shared" si="3"/>
        <v>1.1000000000000001</v>
      </c>
      <c r="E68">
        <f t="shared" si="4"/>
        <v>1.1000000000000001E-3</v>
      </c>
      <c r="F68">
        <f t="shared" si="5"/>
        <v>0.9999999520186087</v>
      </c>
      <c r="G68">
        <f t="shared" si="6"/>
        <v>0.99999448080157016</v>
      </c>
      <c r="H68" s="221">
        <v>0.99768577185059304</v>
      </c>
      <c r="I68">
        <f t="shared" si="7"/>
        <v>1</v>
      </c>
      <c r="J68">
        <v>1</v>
      </c>
      <c r="K68" s="221">
        <f t="shared" si="2"/>
        <v>-2.0172781592954381E-2</v>
      </c>
      <c r="L68">
        <f t="shared" si="8"/>
        <v>9.957671966489938E-2</v>
      </c>
      <c r="M68"/>
      <c r="N68" s="241">
        <f>50/3</f>
        <v>16.666666666666668</v>
      </c>
      <c r="O68" s="241">
        <v>7.3727999999999998</v>
      </c>
      <c r="P68" s="241">
        <v>64</v>
      </c>
      <c r="Q68" s="241">
        <f t="shared" si="9"/>
        <v>1</v>
      </c>
      <c r="R68" s="241">
        <f>IF(FIR_BYPASSED,864,24)</f>
        <v>24</v>
      </c>
      <c r="S68" s="241">
        <v>1</v>
      </c>
      <c r="T68" s="241">
        <v>1</v>
      </c>
      <c r="U68" s="1"/>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row>
    <row r="69" spans="1:74" s="12" customFormat="1" ht="15" hidden="1" customHeight="1" thickBot="1" x14ac:dyDescent="0.3">
      <c r="A69" s="432"/>
      <c r="B69"/>
      <c r="C69">
        <v>1.2</v>
      </c>
      <c r="D69" s="221">
        <f t="shared" si="3"/>
        <v>1.2</v>
      </c>
      <c r="E69">
        <f t="shared" si="4"/>
        <v>1.1999999999999999E-3</v>
      </c>
      <c r="F69">
        <f t="shared" si="5"/>
        <v>0.99999994289817917</v>
      </c>
      <c r="G69">
        <f t="shared" si="6"/>
        <v>0.99999343169979871</v>
      </c>
      <c r="H69" s="221">
        <v>0.997246400973546</v>
      </c>
      <c r="I69">
        <f t="shared" si="7"/>
        <v>1</v>
      </c>
      <c r="J69">
        <v>1</v>
      </c>
      <c r="K69" s="221">
        <f t="shared" si="2"/>
        <v>-2.400799506787258E-2</v>
      </c>
      <c r="L69">
        <f t="shared" si="8"/>
        <v>9.9492646294147696E-2</v>
      </c>
      <c r="M69"/>
      <c r="N69" s="241">
        <v>20</v>
      </c>
      <c r="O69" s="241">
        <v>7.3727999999999998</v>
      </c>
      <c r="P69" s="241">
        <v>64</v>
      </c>
      <c r="Q69" s="241">
        <f t="shared" si="9"/>
        <v>1</v>
      </c>
      <c r="R69" s="241">
        <f>IF(FIR_BYPASSED,720,24)</f>
        <v>24</v>
      </c>
      <c r="S69" s="241">
        <f>IF(FIR_BYPASSED,1,30)</f>
        <v>30</v>
      </c>
      <c r="T69" s="241">
        <f>IF(FIR_BYPASSED,1,1)</f>
        <v>1</v>
      </c>
      <c r="U69" s="128" t="s">
        <v>246</v>
      </c>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row>
    <row r="70" spans="1:74" s="12" customFormat="1" hidden="1" x14ac:dyDescent="0.25">
      <c r="A70" s="23">
        <f>VLOOKUP(DATA_RATE,Table1[],4,FALSE)</f>
        <v>1</v>
      </c>
      <c r="B70"/>
      <c r="C70">
        <v>1.3</v>
      </c>
      <c r="D70" s="221">
        <f t="shared" si="3"/>
        <v>1.3</v>
      </c>
      <c r="E70">
        <f t="shared" si="4"/>
        <v>1.2999999999999999E-3</v>
      </c>
      <c r="F70">
        <f t="shared" si="5"/>
        <v>0.99999993298466905</v>
      </c>
      <c r="G70">
        <f t="shared" si="6"/>
        <v>0.99999229137253376</v>
      </c>
      <c r="H70" s="221">
        <v>0.99676901353856395</v>
      </c>
      <c r="I70">
        <f t="shared" si="7"/>
        <v>1</v>
      </c>
      <c r="J70">
        <v>1</v>
      </c>
      <c r="K70" s="221">
        <f t="shared" si="2"/>
        <v>-2.8176965541383447E-2</v>
      </c>
      <c r="L70">
        <f t="shared" si="8"/>
        <v>9.940100536646522E-2</v>
      </c>
      <c r="M70"/>
      <c r="N70" s="241">
        <v>50</v>
      </c>
      <c r="O70" s="241">
        <v>7.3727999999999998</v>
      </c>
      <c r="P70" s="241">
        <v>64</v>
      </c>
      <c r="Q70" s="241">
        <f t="shared" si="9"/>
        <v>1</v>
      </c>
      <c r="R70" s="241">
        <f>IF(FIR_BYPASSED,288,24)</f>
        <v>24</v>
      </c>
      <c r="S70" s="241">
        <v>1</v>
      </c>
      <c r="T70" s="241">
        <v>1</v>
      </c>
      <c r="U70" s="1"/>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row>
    <row r="71" spans="1:74" s="12" customFormat="1" ht="15.75" hidden="1" thickBot="1" x14ac:dyDescent="0.3">
      <c r="B71"/>
      <c r="C71">
        <v>1.4</v>
      </c>
      <c r="D71" s="221">
        <f t="shared" si="3"/>
        <v>1.4</v>
      </c>
      <c r="E71">
        <f t="shared" si="4"/>
        <v>1.4E-3</v>
      </c>
      <c r="F71">
        <f t="shared" si="5"/>
        <v>0.99999992227807799</v>
      </c>
      <c r="G71">
        <f t="shared" si="6"/>
        <v>0.99999105981996173</v>
      </c>
      <c r="H71" s="221">
        <v>0.99625365686814404</v>
      </c>
      <c r="I71">
        <f t="shared" si="7"/>
        <v>1</v>
      </c>
      <c r="J71">
        <v>1</v>
      </c>
      <c r="K71" s="221">
        <f t="shared" si="2"/>
        <v>-3.2679758110184101E-2</v>
      </c>
      <c r="L71">
        <f t="shared" si="8"/>
        <v>9.9301816500392021E-2</v>
      </c>
      <c r="M71"/>
      <c r="N71" s="241">
        <v>60</v>
      </c>
      <c r="O71" s="241">
        <v>7.3727999999999998</v>
      </c>
      <c r="P71" s="241">
        <v>64</v>
      </c>
      <c r="Q71" s="241">
        <f t="shared" si="9"/>
        <v>1</v>
      </c>
      <c r="R71" s="241">
        <f>IF(FIR_BYPASSED,240,24)</f>
        <v>24</v>
      </c>
      <c r="S71" s="241">
        <v>1</v>
      </c>
      <c r="T71" s="241">
        <v>1</v>
      </c>
      <c r="U71" s="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row>
    <row r="72" spans="1:74" s="12" customFormat="1" hidden="1" x14ac:dyDescent="0.25">
      <c r="A72" s="431" t="s">
        <v>187</v>
      </c>
      <c r="B72"/>
      <c r="C72">
        <v>1.5</v>
      </c>
      <c r="D72" s="221">
        <f t="shared" si="3"/>
        <v>1.5</v>
      </c>
      <c r="E72">
        <f t="shared" si="4"/>
        <v>1.5E-3</v>
      </c>
      <c r="F72">
        <f t="shared" si="5"/>
        <v>0.99999991077840633</v>
      </c>
      <c r="G72">
        <f t="shared" si="6"/>
        <v>0.99998973704228455</v>
      </c>
      <c r="H72" s="221">
        <v>0.99570038203907096</v>
      </c>
      <c r="I72">
        <f t="shared" si="7"/>
        <v>1</v>
      </c>
      <c r="J72">
        <v>1</v>
      </c>
      <c r="K72" s="221">
        <f t="shared" si="2"/>
        <v>-3.7516443100045954E-2</v>
      </c>
      <c r="L72">
        <f t="shared" si="8"/>
        <v>9.9195100919811791E-2</v>
      </c>
      <c r="M72"/>
      <c r="N72" s="241">
        <v>100</v>
      </c>
      <c r="O72" s="241">
        <v>7.3727999999999998</v>
      </c>
      <c r="P72" s="241">
        <v>64</v>
      </c>
      <c r="Q72" s="241">
        <f t="shared" si="9"/>
        <v>1</v>
      </c>
      <c r="R72" s="241">
        <f>IF(FIR_BYPASSED,144,24)</f>
        <v>24</v>
      </c>
      <c r="S72" s="241">
        <v>1</v>
      </c>
      <c r="T72" s="241">
        <v>1</v>
      </c>
      <c r="U72" s="1"/>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row>
    <row r="73" spans="1:74" s="129" customFormat="1" ht="15.75" hidden="1" thickBot="1" x14ac:dyDescent="0.3">
      <c r="A73" s="432"/>
      <c r="B73"/>
      <c r="C73">
        <v>1.6</v>
      </c>
      <c r="D73" s="221">
        <f t="shared" si="3"/>
        <v>1.6</v>
      </c>
      <c r="E73">
        <f t="shared" si="4"/>
        <v>1.6000000000000001E-3</v>
      </c>
      <c r="F73">
        <f t="shared" si="5"/>
        <v>0.99999989848565507</v>
      </c>
      <c r="G73">
        <f t="shared" si="6"/>
        <v>0.99998832303971874</v>
      </c>
      <c r="H73" s="221">
        <v>0.99510924387518795</v>
      </c>
      <c r="I73">
        <f t="shared" si="7"/>
        <v>1</v>
      </c>
      <c r="J73">
        <v>1</v>
      </c>
      <c r="K73" s="221">
        <f t="shared" si="2"/>
        <v>-4.2687096070523518E-2</v>
      </c>
      <c r="L73">
        <f t="shared" si="8"/>
        <v>9.9080881446899402E-2</v>
      </c>
      <c r="M73"/>
      <c r="N73" s="241">
        <v>400</v>
      </c>
      <c r="O73" s="241">
        <v>7.3727999999999998</v>
      </c>
      <c r="P73" s="241">
        <v>64</v>
      </c>
      <c r="Q73" s="241">
        <f t="shared" si="9"/>
        <v>1</v>
      </c>
      <c r="R73" s="241">
        <f>IF(FIR_BYPASSED,36,24)</f>
        <v>24</v>
      </c>
      <c r="S73" s="241">
        <v>1</v>
      </c>
      <c r="T73" s="241">
        <v>1</v>
      </c>
      <c r="U73" s="1"/>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row>
    <row r="74" spans="1:74" s="12" customFormat="1" hidden="1" x14ac:dyDescent="0.25">
      <c r="A74" s="23">
        <f>VLOOKUP(DATA_RATE,Table1[],5,FALSE)</f>
        <v>24</v>
      </c>
      <c r="B74"/>
      <c r="C74">
        <v>1.7</v>
      </c>
      <c r="D74" s="221">
        <f t="shared" si="3"/>
        <v>1.7</v>
      </c>
      <c r="E74">
        <f t="shared" si="4"/>
        <v>1.6999999999999999E-3</v>
      </c>
      <c r="F74">
        <f t="shared" si="5"/>
        <v>0.9999998853998221</v>
      </c>
      <c r="G74">
        <f t="shared" si="6"/>
        <v>0.99998681781249643</v>
      </c>
      <c r="H74" s="221">
        <v>0.99448030093959405</v>
      </c>
      <c r="I74">
        <f t="shared" si="7"/>
        <v>1</v>
      </c>
      <c r="J74">
        <v>1</v>
      </c>
      <c r="K74" s="221">
        <f t="shared" si="2"/>
        <v>-4.8191797820431627E-2</v>
      </c>
      <c r="L74">
        <f t="shared" si="8"/>
        <v>9.895918249454623E-2</v>
      </c>
      <c r="M74"/>
      <c r="N74" s="241">
        <v>1200</v>
      </c>
      <c r="O74" s="241">
        <v>7.3727999999999998</v>
      </c>
      <c r="P74" s="241">
        <v>64</v>
      </c>
      <c r="Q74" s="241">
        <f t="shared" si="9"/>
        <v>1</v>
      </c>
      <c r="R74" s="241">
        <f>IF(FIR_BYPASSED,12,24)</f>
        <v>24</v>
      </c>
      <c r="S74" s="241">
        <v>1</v>
      </c>
      <c r="T74" s="241">
        <v>1</v>
      </c>
      <c r="U74" s="1"/>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row>
    <row r="75" spans="1:74" s="12" customFormat="1" ht="15.75" hidden="1" thickBot="1" x14ac:dyDescent="0.3">
      <c r="B75"/>
      <c r="C75">
        <v>1.8</v>
      </c>
      <c r="D75" s="221">
        <f t="shared" si="3"/>
        <v>1.8</v>
      </c>
      <c r="E75">
        <f t="shared" si="4"/>
        <v>1.8E-3</v>
      </c>
      <c r="F75">
        <f t="shared" si="5"/>
        <v>0.99999987152090875</v>
      </c>
      <c r="G75">
        <f t="shared" si="6"/>
        <v>0.99998522136086387</v>
      </c>
      <c r="H75" s="221">
        <v>0.99381361552634195</v>
      </c>
      <c r="I75">
        <f t="shared" si="7"/>
        <v>1</v>
      </c>
      <c r="J75">
        <v>1</v>
      </c>
      <c r="K75" s="221">
        <f t="shared" si="2"/>
        <v>-5.4030634393349569E-2</v>
      </c>
      <c r="L75">
        <f t="shared" si="8"/>
        <v>9.883003005825769E-2</v>
      </c>
      <c r="M75"/>
      <c r="N75" s="241">
        <v>2400</v>
      </c>
      <c r="O75" s="241">
        <v>7.3727999999999998</v>
      </c>
      <c r="P75" s="241">
        <v>64</v>
      </c>
      <c r="Q75" s="241">
        <f t="shared" si="9"/>
        <v>1</v>
      </c>
      <c r="R75" s="241">
        <f>IF(FIR_BYPASSED,6,24)</f>
        <v>24</v>
      </c>
      <c r="S75" s="241">
        <v>1</v>
      </c>
      <c r="T75" s="241">
        <v>1</v>
      </c>
      <c r="U75" s="1"/>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row>
    <row r="76" spans="1:74" s="12" customFormat="1" hidden="1" x14ac:dyDescent="0.25">
      <c r="A76" s="431" t="s">
        <v>188</v>
      </c>
      <c r="B76"/>
      <c r="C76">
        <v>1.9</v>
      </c>
      <c r="D76" s="221">
        <f t="shared" si="3"/>
        <v>1.9</v>
      </c>
      <c r="E76">
        <f t="shared" si="4"/>
        <v>1.9E-3</v>
      </c>
      <c r="F76">
        <f t="shared" si="5"/>
        <v>0.9999998568489139</v>
      </c>
      <c r="G76">
        <f t="shared" si="6"/>
        <v>0.99998353368508286</v>
      </c>
      <c r="H76" s="221">
        <v>0.99310925365159197</v>
      </c>
      <c r="I76">
        <f t="shared" si="7"/>
        <v>1</v>
      </c>
      <c r="J76">
        <v>1</v>
      </c>
      <c r="K76" s="221">
        <f t="shared" si="2"/>
        <v>-6.0203697083721398E-2</v>
      </c>
      <c r="L76">
        <f t="shared" si="8"/>
        <v>9.8693451707530022E-2</v>
      </c>
      <c r="M76"/>
      <c r="N76" s="241">
        <v>4800</v>
      </c>
      <c r="O76" s="241">
        <v>7.3727999999999998</v>
      </c>
      <c r="P76" s="241">
        <v>64</v>
      </c>
      <c r="Q76" s="241">
        <f t="shared" si="9"/>
        <v>1</v>
      </c>
      <c r="R76" s="241">
        <f>IF(FIR_BYPASSED,3,24)</f>
        <v>24</v>
      </c>
      <c r="S76" s="241">
        <v>1</v>
      </c>
      <c r="T76" s="241">
        <v>1</v>
      </c>
      <c r="U76" s="1"/>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row>
    <row r="77" spans="1:74" s="12" customFormat="1" ht="15.75" hidden="1" thickBot="1" x14ac:dyDescent="0.3">
      <c r="A77" s="432"/>
      <c r="B77"/>
      <c r="C77">
        <v>2</v>
      </c>
      <c r="D77" s="221">
        <f t="shared" si="3"/>
        <v>2</v>
      </c>
      <c r="E77">
        <f t="shared" si="4"/>
        <v>2E-3</v>
      </c>
      <c r="F77">
        <f t="shared" si="5"/>
        <v>0.99999984138383924</v>
      </c>
      <c r="G77">
        <f t="shared" si="6"/>
        <v>0.99998175478542961</v>
      </c>
      <c r="H77" s="221">
        <v>0.99236728504423899</v>
      </c>
      <c r="I77">
        <f t="shared" si="7"/>
        <v>1</v>
      </c>
      <c r="J77">
        <v>1</v>
      </c>
      <c r="K77" s="221">
        <f t="shared" si="2"/>
        <v>-6.6711082443250164E-2</v>
      </c>
      <c r="L77">
        <f t="shared" si="8"/>
        <v>9.8549476576713285E-2</v>
      </c>
      <c r="M77"/>
      <c r="N77" s="241">
        <v>7200</v>
      </c>
      <c r="O77" s="241">
        <v>7.3727999999999998</v>
      </c>
      <c r="P77" s="241">
        <v>64</v>
      </c>
      <c r="Q77" s="241">
        <f t="shared" si="9"/>
        <v>1</v>
      </c>
      <c r="R77" s="241">
        <f>IF(FIR_BYPASSED,2,24)</f>
        <v>24</v>
      </c>
      <c r="S77" s="241">
        <v>1</v>
      </c>
      <c r="T77" s="241">
        <v>1</v>
      </c>
      <c r="U77" s="1"/>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row>
    <row r="78" spans="1:74" s="12" customFormat="1" hidden="1" x14ac:dyDescent="0.25">
      <c r="A78" s="23">
        <f>VLOOKUP(DATA_RATE,Table1[],6,FALSE)</f>
        <v>30</v>
      </c>
      <c r="B78"/>
      <c r="C78">
        <v>2.1</v>
      </c>
      <c r="D78" s="221">
        <f t="shared" si="3"/>
        <v>2.1</v>
      </c>
      <c r="E78">
        <f t="shared" si="4"/>
        <v>2.1000000000000003E-3</v>
      </c>
      <c r="F78">
        <f t="shared" si="5"/>
        <v>0.99999982512568442</v>
      </c>
      <c r="G78">
        <f t="shared" si="6"/>
        <v>0.99997988466219556</v>
      </c>
      <c r="H78" s="221">
        <v>0.99158778313603202</v>
      </c>
      <c r="I78">
        <f t="shared" si="7"/>
        <v>1</v>
      </c>
      <c r="J78">
        <v>1</v>
      </c>
      <c r="K78" s="221">
        <f t="shared" si="2"/>
        <v>-7.355289228757933E-2</v>
      </c>
      <c r="L78">
        <f t="shared" si="8"/>
        <v>9.839813535535688E-2</v>
      </c>
      <c r="M78"/>
      <c r="N78" s="241">
        <v>14400</v>
      </c>
      <c r="O78" s="241">
        <v>7.3727999999999998</v>
      </c>
      <c r="P78" s="241">
        <v>64</v>
      </c>
      <c r="Q78" s="241">
        <v>0</v>
      </c>
      <c r="R78" s="241">
        <v>1</v>
      </c>
      <c r="S78" s="241">
        <v>1</v>
      </c>
      <c r="T78" s="241">
        <v>1</v>
      </c>
      <c r="U78" s="128" t="s">
        <v>185</v>
      </c>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row>
    <row r="79" spans="1:74" s="12" customFormat="1" ht="15.75" hidden="1" thickBot="1" x14ac:dyDescent="0.3">
      <c r="B79"/>
      <c r="C79">
        <v>2.2000000000000002</v>
      </c>
      <c r="D79" s="221">
        <f t="shared" si="3"/>
        <v>2.2000000000000002</v>
      </c>
      <c r="E79">
        <f t="shared" si="4"/>
        <v>2.2000000000000001E-3</v>
      </c>
      <c r="F79">
        <f t="shared" si="5"/>
        <v>0.9999998080744481</v>
      </c>
      <c r="G79">
        <f t="shared" si="6"/>
        <v>0.99997792331568724</v>
      </c>
      <c r="H79" s="221">
        <v>0.990770825051147</v>
      </c>
      <c r="I79">
        <f t="shared" si="7"/>
        <v>1</v>
      </c>
      <c r="J79">
        <v>1</v>
      </c>
      <c r="K79" s="221">
        <f t="shared" si="2"/>
        <v>-8.0729233703504003E-2</v>
      </c>
      <c r="L79">
        <f t="shared" si="8"/>
        <v>9.8239460278051374E-2</v>
      </c>
      <c r="M79"/>
      <c r="N79" s="241">
        <v>19200</v>
      </c>
      <c r="O79" s="241">
        <v>7.3727999999999998</v>
      </c>
      <c r="P79" s="241">
        <v>48</v>
      </c>
      <c r="Q79" s="241">
        <v>0</v>
      </c>
      <c r="R79" s="241">
        <v>1</v>
      </c>
      <c r="S79" s="241">
        <v>1</v>
      </c>
      <c r="T79" s="241">
        <v>1</v>
      </c>
      <c r="U79" s="128" t="s">
        <v>185</v>
      </c>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row>
    <row r="80" spans="1:74" s="12" customFormat="1" hidden="1" x14ac:dyDescent="0.25">
      <c r="A80" s="431" t="s">
        <v>189</v>
      </c>
      <c r="B80"/>
      <c r="C80">
        <v>2.2999999999999998</v>
      </c>
      <c r="D80" s="221">
        <f t="shared" si="3"/>
        <v>2.2999999999999998</v>
      </c>
      <c r="E80">
        <f t="shared" si="4"/>
        <v>2.3E-3</v>
      </c>
      <c r="F80">
        <f t="shared" si="5"/>
        <v>0.9999997902301333</v>
      </c>
      <c r="G80">
        <f t="shared" si="6"/>
        <v>0.99997587074622585</v>
      </c>
      <c r="H80" s="221">
        <v>0.98991649159524897</v>
      </c>
      <c r="I80">
        <f t="shared" si="7"/>
        <v>1</v>
      </c>
      <c r="J80">
        <v>1</v>
      </c>
      <c r="K80" s="221">
        <f t="shared" si="2"/>
        <v>-8.8240219056436309E-2</v>
      </c>
      <c r="L80">
        <f t="shared" si="8"/>
        <v>9.8073485113760905E-2</v>
      </c>
      <c r="M80"/>
      <c r="N80" s="241">
        <v>25600</v>
      </c>
      <c r="O80" s="241">
        <v>7.3727999999999998</v>
      </c>
      <c r="P80" s="241">
        <v>36</v>
      </c>
      <c r="Q80" s="241">
        <v>0</v>
      </c>
      <c r="R80" s="241">
        <v>1</v>
      </c>
      <c r="S80" s="241">
        <v>1</v>
      </c>
      <c r="T80" s="241">
        <v>1</v>
      </c>
      <c r="U80" s="128" t="s">
        <v>185</v>
      </c>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row>
    <row r="81" spans="1:74" s="12" customFormat="1" ht="15.75" hidden="1" thickBot="1" x14ac:dyDescent="0.3">
      <c r="A81" s="432"/>
      <c r="B81"/>
      <c r="C81">
        <v>2.4</v>
      </c>
      <c r="D81" s="221">
        <f t="shared" si="3"/>
        <v>2.4</v>
      </c>
      <c r="E81">
        <f t="shared" si="4"/>
        <v>2.3999999999999998E-3</v>
      </c>
      <c r="F81">
        <f t="shared" si="5"/>
        <v>0.99999977159273556</v>
      </c>
      <c r="G81">
        <f t="shared" si="6"/>
        <v>0.99997372695414777</v>
      </c>
      <c r="H81" s="221">
        <v>0.98902486724404004</v>
      </c>
      <c r="I81">
        <f t="shared" si="7"/>
        <v>1</v>
      </c>
      <c r="J81">
        <v>1</v>
      </c>
      <c r="K81" s="221">
        <f t="shared" si="2"/>
        <v>-9.6085965998321698E-2</v>
      </c>
      <c r="L81">
        <f t="shared" si="8"/>
        <v>9.7900245154660712E-2</v>
      </c>
      <c r="M81"/>
      <c r="N81" s="241">
        <v>40000</v>
      </c>
      <c r="O81" s="241">
        <v>10.24</v>
      </c>
      <c r="P81" s="241">
        <v>32</v>
      </c>
      <c r="Q81" s="241">
        <v>0</v>
      </c>
      <c r="R81" s="241">
        <v>1</v>
      </c>
      <c r="S81" s="241">
        <v>1</v>
      </c>
      <c r="T81" s="241">
        <v>1</v>
      </c>
      <c r="U81" s="128" t="s">
        <v>185</v>
      </c>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row>
    <row r="82" spans="1:74" s="12" customFormat="1" hidden="1" x14ac:dyDescent="0.25">
      <c r="A82" s="23">
        <f>VLOOKUP(DATA_RATE,Table1[],7,FALSE)</f>
        <v>1</v>
      </c>
      <c r="B82"/>
      <c r="C82">
        <v>2.5</v>
      </c>
      <c r="D82" s="221">
        <f t="shared" si="3"/>
        <v>2.5</v>
      </c>
      <c r="E82">
        <f t="shared" si="4"/>
        <v>2.5000000000000001E-3</v>
      </c>
      <c r="F82">
        <f t="shared" si="5"/>
        <v>0.99999975216225934</v>
      </c>
      <c r="G82">
        <f t="shared" si="6"/>
        <v>0.99997149193980372</v>
      </c>
      <c r="H82" s="221">
        <v>0.98809604013127805</v>
      </c>
      <c r="I82">
        <f t="shared" si="7"/>
        <v>1</v>
      </c>
      <c r="J82">
        <v>1</v>
      </c>
      <c r="K82" s="221">
        <f t="shared" si="2"/>
        <v>-0.10426659747580941</v>
      </c>
      <c r="L82">
        <f t="shared" si="8"/>
        <v>9.7719777204473196E-2</v>
      </c>
      <c r="M82"/>
      <c r="N82"/>
      <c r="O82"/>
      <c r="P82"/>
      <c r="Q82"/>
      <c r="R82"/>
      <c r="S82"/>
      <c r="T82"/>
      <c r="U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row>
    <row r="83" spans="1:74" s="12" customFormat="1" hidden="1" x14ac:dyDescent="0.25">
      <c r="A83" s="127"/>
      <c r="B83"/>
      <c r="C83">
        <v>2.6</v>
      </c>
      <c r="D83" s="221">
        <f t="shared" si="3"/>
        <v>2.6</v>
      </c>
      <c r="E83">
        <f t="shared" si="4"/>
        <v>2.5999999999999999E-3</v>
      </c>
      <c r="F83">
        <f t="shared" si="5"/>
        <v>0.99999973193870184</v>
      </c>
      <c r="G83">
        <f t="shared" si="6"/>
        <v>0.99996916570356076</v>
      </c>
      <c r="H83" s="221">
        <v>0.98713010203628304</v>
      </c>
      <c r="I83">
        <f t="shared" si="7"/>
        <v>1</v>
      </c>
      <c r="J83">
        <v>1</v>
      </c>
      <c r="K83" s="221">
        <f t="shared" si="2"/>
        <v>-0.11278224173901834</v>
      </c>
      <c r="L83">
        <f t="shared" si="8"/>
        <v>9.753211956632149E-2</v>
      </c>
      <c r="M83"/>
      <c r="N83" s="153" t="s">
        <v>212</v>
      </c>
      <c r="O83" s="153" t="s">
        <v>224</v>
      </c>
      <c r="P83" s="153" t="s">
        <v>227</v>
      </c>
      <c r="Q83" s="153" t="s">
        <v>279</v>
      </c>
      <c r="R83" s="153" t="s">
        <v>211</v>
      </c>
      <c r="S83" s="153" t="s">
        <v>247</v>
      </c>
      <c r="T83" s="153" t="s">
        <v>261</v>
      </c>
      <c r="U83" s="153" t="s">
        <v>262</v>
      </c>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row>
    <row r="84" spans="1:74" s="12" customFormat="1" hidden="1" x14ac:dyDescent="0.25">
      <c r="A84" s="127"/>
      <c r="B84"/>
      <c r="C84">
        <v>2.7</v>
      </c>
      <c r="D84" s="221">
        <f t="shared" si="3"/>
        <v>2.7</v>
      </c>
      <c r="E84">
        <f t="shared" si="4"/>
        <v>2.7000000000000001E-3</v>
      </c>
      <c r="F84">
        <f t="shared" si="5"/>
        <v>0.99999971092206397</v>
      </c>
      <c r="G84">
        <f t="shared" si="6"/>
        <v>0.99996674824579923</v>
      </c>
      <c r="H84" s="221">
        <v>0.98612714837093696</v>
      </c>
      <c r="I84">
        <f t="shared" si="7"/>
        <v>1</v>
      </c>
      <c r="J84">
        <v>1</v>
      </c>
      <c r="K84" s="221">
        <f t="shared" si="2"/>
        <v>-0.12163303235043701</v>
      </c>
      <c r="L84">
        <f t="shared" si="8"/>
        <v>9.7337312030092354E-2</v>
      </c>
      <c r="M84"/>
      <c r="N84" s="155" t="s">
        <v>213</v>
      </c>
      <c r="O84" s="155" t="s">
        <v>225</v>
      </c>
      <c r="P84" s="155" t="s">
        <v>241</v>
      </c>
      <c r="Q84" s="155">
        <f>-46/(f_CLK_MHz/MOD_CLK_DIV)</f>
        <v>-49.913194444444443</v>
      </c>
      <c r="R84" s="155" t="s">
        <v>173</v>
      </c>
      <c r="S84" s="155">
        <v>1</v>
      </c>
      <c r="T84" t="b">
        <f>OR(DATA_RATE&gt;=N70,DATA_RATE=N68,FILTER&lt;&gt;$R$84)</f>
        <v>0</v>
      </c>
      <c r="U84" s="155">
        <f>VLOOKUP(DATA_RATE,Table1[],2,FALSE)</f>
        <v>7.3727999999999998</v>
      </c>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row>
    <row r="85" spans="1:74" s="12" customFormat="1" hidden="1" x14ac:dyDescent="0.25">
      <c r="A85" s="127"/>
      <c r="B85"/>
      <c r="C85">
        <v>2.8</v>
      </c>
      <c r="D85" s="221">
        <f t="shared" si="3"/>
        <v>2.8</v>
      </c>
      <c r="E85">
        <f t="shared" si="4"/>
        <v>2.8E-3</v>
      </c>
      <c r="F85">
        <f t="shared" si="5"/>
        <v>0.99999968911234693</v>
      </c>
      <c r="G85">
        <f t="shared" si="6"/>
        <v>0.9999642395669156</v>
      </c>
      <c r="H85" s="221">
        <v>0.98508727816616304</v>
      </c>
      <c r="I85">
        <f t="shared" si="7"/>
        <v>1</v>
      </c>
      <c r="J85">
        <v>1</v>
      </c>
      <c r="K85" s="221">
        <f t="shared" si="2"/>
        <v>-0.13081910819434639</v>
      </c>
      <c r="L85">
        <f t="shared" si="8"/>
        <v>9.713539585932271E-2</v>
      </c>
      <c r="M85"/>
      <c r="N85" s="155" t="s">
        <v>214</v>
      </c>
      <c r="O85" s="155" t="s">
        <v>226</v>
      </c>
      <c r="P85" s="155" t="s">
        <v>228</v>
      </c>
      <c r="Q85" s="155">
        <f>0/(f_CLK_MHz/MOD_CLK_DIV)</f>
        <v>0</v>
      </c>
      <c r="R85" s="155" t="s">
        <v>190</v>
      </c>
      <c r="S85" s="155">
        <v>1</v>
      </c>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row>
    <row r="86" spans="1:74" s="12" customFormat="1" ht="16.5" hidden="1" customHeight="1" x14ac:dyDescent="0.25">
      <c r="A86" s="127"/>
      <c r="B86"/>
      <c r="C86">
        <v>2.9</v>
      </c>
      <c r="D86" s="221">
        <f t="shared" si="3"/>
        <v>2.9</v>
      </c>
      <c r="E86">
        <f t="shared" si="4"/>
        <v>2.8999999999999998E-3</v>
      </c>
      <c r="F86">
        <f t="shared" si="5"/>
        <v>0.99999966650954919</v>
      </c>
      <c r="G86">
        <f t="shared" si="6"/>
        <v>0.99996163966732043</v>
      </c>
      <c r="H86" s="221">
        <v>0.98401059405789804</v>
      </c>
      <c r="I86">
        <f t="shared" si="7"/>
        <v>1</v>
      </c>
      <c r="J86">
        <v>1</v>
      </c>
      <c r="K86" s="221">
        <f t="shared" si="2"/>
        <v>-0.14034061348665317</v>
      </c>
      <c r="L86">
        <f t="shared" si="8"/>
        <v>9.6926413777612727E-2</v>
      </c>
      <c r="M86"/>
      <c r="N86"/>
      <c r="O86"/>
      <c r="P86" s="155" t="s">
        <v>229</v>
      </c>
      <c r="Q86" s="155">
        <f>(54-46)/(f_CLK_MHz/MOD_CLK_DIV)</f>
        <v>8.6805555555555554</v>
      </c>
      <c r="R86" s="155" t="s">
        <v>191</v>
      </c>
      <c r="S86" s="155">
        <v>2</v>
      </c>
      <c r="U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row>
    <row r="87" spans="1:74" s="12" customFormat="1" hidden="1" x14ac:dyDescent="0.25">
      <c r="A87" s="127"/>
      <c r="B87"/>
      <c r="C87">
        <v>3</v>
      </c>
      <c r="D87" s="221">
        <f t="shared" si="3"/>
        <v>3</v>
      </c>
      <c r="E87">
        <f t="shared" si="4"/>
        <v>3.0000000000000001E-3</v>
      </c>
      <c r="F87">
        <f t="shared" si="5"/>
        <v>0.99999964311367118</v>
      </c>
      <c r="G87">
        <f t="shared" si="6"/>
        <v>0.99995894854744038</v>
      </c>
      <c r="H87" s="221">
        <v>0.98289720227256205</v>
      </c>
      <c r="I87">
        <f t="shared" si="7"/>
        <v>1</v>
      </c>
      <c r="J87">
        <v>1</v>
      </c>
      <c r="K87" s="221">
        <f t="shared" si="2"/>
        <v>-0.15019769778495995</v>
      </c>
      <c r="L87">
        <f t="shared" si="8"/>
        <v>9.6710409954566312E-2</v>
      </c>
      <c r="M87"/>
      <c r="N87"/>
      <c r="O87"/>
      <c r="P87" s="155" t="s">
        <v>230</v>
      </c>
      <c r="Q87" s="305">
        <f>(62-46)/(f_CLK_MHz/MOD_CLK_DIV)</f>
        <v>17.361111111111111</v>
      </c>
      <c r="R87" s="155" t="s">
        <v>192</v>
      </c>
      <c r="S87" s="155">
        <v>3</v>
      </c>
      <c r="U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row>
    <row r="88" spans="1:74" s="12" customFormat="1" hidden="1" x14ac:dyDescent="0.25">
      <c r="A88" s="127"/>
      <c r="B88"/>
      <c r="C88">
        <v>3.1</v>
      </c>
      <c r="D88" s="221">
        <f t="shared" si="3"/>
        <v>3.1</v>
      </c>
      <c r="E88">
        <f t="shared" si="4"/>
        <v>3.0999999999999999E-3</v>
      </c>
      <c r="F88">
        <f t="shared" si="5"/>
        <v>0.99999961892471279</v>
      </c>
      <c r="G88">
        <f t="shared" si="6"/>
        <v>0.99995616620771544</v>
      </c>
      <c r="H88" s="221">
        <v>0.98174721261202202</v>
      </c>
      <c r="I88">
        <f t="shared" si="7"/>
        <v>1</v>
      </c>
      <c r="J88">
        <v>1</v>
      </c>
      <c r="K88" s="221">
        <f t="shared" si="2"/>
        <v>-0.16039051599914306</v>
      </c>
      <c r="L88">
        <f t="shared" si="8"/>
        <v>9.6487429991278031E-2</v>
      </c>
      <c r="M88"/>
      <c r="O88"/>
      <c r="P88" s="155" t="s">
        <v>231</v>
      </c>
      <c r="Q88" s="305">
        <f>(78-46)/(f_CLK_MHz/MOD_CLK_DIV)</f>
        <v>34.722222222222221</v>
      </c>
      <c r="R88" s="155" t="s">
        <v>193</v>
      </c>
      <c r="S88" s="155">
        <v>4</v>
      </c>
      <c r="T88"/>
      <c r="U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row>
    <row r="89" spans="1:74" s="12" customFormat="1" hidden="1" x14ac:dyDescent="0.25">
      <c r="A89" s="127"/>
      <c r="B89"/>
      <c r="C89">
        <v>3.2</v>
      </c>
      <c r="D89" s="221">
        <f t="shared" si="3"/>
        <v>3.2</v>
      </c>
      <c r="E89">
        <f t="shared" si="4"/>
        <v>3.2000000000000002E-3</v>
      </c>
      <c r="F89">
        <f t="shared" si="5"/>
        <v>0.9999995939426749</v>
      </c>
      <c r="G89">
        <f t="shared" si="6"/>
        <v>0.999953292648602</v>
      </c>
      <c r="H89" s="221">
        <v>0.98056073843804703</v>
      </c>
      <c r="I89">
        <f t="shared" si="7"/>
        <v>1</v>
      </c>
      <c r="J89">
        <v>1</v>
      </c>
      <c r="K89" s="221">
        <f t="shared" si="2"/>
        <v>-0.17091922840228879</v>
      </c>
      <c r="L89">
        <f t="shared" si="8"/>
        <v>9.6257520905357413E-2</v>
      </c>
      <c r="M89"/>
      <c r="O89"/>
      <c r="P89" s="155" t="s">
        <v>232</v>
      </c>
      <c r="Q89" s="305">
        <f>(110-46)/(f_CLK_MHz/MOD_CLK_DIV)</f>
        <v>69.444444444444443</v>
      </c>
      <c r="R89"/>
      <c r="S89"/>
      <c r="T89"/>
      <c r="U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row>
    <row r="90" spans="1:74" s="12" customFormat="1" hidden="1" x14ac:dyDescent="0.25">
      <c r="A90" s="127"/>
      <c r="B90"/>
      <c r="C90">
        <v>3.3</v>
      </c>
      <c r="D90" s="221">
        <f t="shared" si="3"/>
        <v>3.3</v>
      </c>
      <c r="E90">
        <f t="shared" si="4"/>
        <v>3.3E-3</v>
      </c>
      <c r="F90">
        <f t="shared" si="5"/>
        <v>0.99999956816755764</v>
      </c>
      <c r="G90">
        <f t="shared" si="6"/>
        <v>0.9999503278705707</v>
      </c>
      <c r="H90" s="221">
        <v>0.97933789665627802</v>
      </c>
      <c r="I90">
        <f t="shared" si="7"/>
        <v>1</v>
      </c>
      <c r="J90">
        <v>1</v>
      </c>
      <c r="K90" s="221">
        <f t="shared" si="2"/>
        <v>-0.18178400064196951</v>
      </c>
      <c r="L90">
        <f t="shared" si="8"/>
        <v>9.6020731115506588E-2</v>
      </c>
      <c r="M90"/>
      <c r="O90"/>
      <c r="P90" s="155" t="s">
        <v>233</v>
      </c>
      <c r="Q90" s="305">
        <f>(174-46)/(f_CLK_MHz/MOD_CLK_DIV)</f>
        <v>138.88888888888889</v>
      </c>
      <c r="R90"/>
      <c r="S90"/>
      <c r="T90"/>
      <c r="U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row>
    <row r="91" spans="1:74" s="12" customFormat="1" hidden="1" x14ac:dyDescent="0.25">
      <c r="A91" s="127"/>
      <c r="B91"/>
      <c r="C91">
        <v>3.4</v>
      </c>
      <c r="D91" s="221">
        <f t="shared" si="3"/>
        <v>3.4</v>
      </c>
      <c r="E91">
        <f t="shared" si="4"/>
        <v>3.3999999999999998E-3</v>
      </c>
      <c r="F91">
        <f t="shared" si="5"/>
        <v>0.999999541599359</v>
      </c>
      <c r="G91">
        <f t="shared" si="6"/>
        <v>0.99994727187410715</v>
      </c>
      <c r="H91" s="221">
        <v>0.97807880769968203</v>
      </c>
      <c r="I91">
        <f t="shared" si="7"/>
        <v>1</v>
      </c>
      <c r="J91">
        <v>1</v>
      </c>
      <c r="K91" s="221">
        <f t="shared" si="2"/>
        <v>-0.19298500375205718</v>
      </c>
      <c r="L91">
        <f t="shared" si="8"/>
        <v>9.5777110425656953E-2</v>
      </c>
      <c r="M91"/>
      <c r="N91"/>
      <c r="O91"/>
      <c r="P91" s="155" t="s">
        <v>234</v>
      </c>
      <c r="Q91" s="305">
        <f>(302-46)/(f_CLK_MHz/MOD_CLK_DIV)</f>
        <v>277.77777777777777</v>
      </c>
      <c r="T91"/>
      <c r="U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row>
    <row r="92" spans="1:74" s="12" customFormat="1" hidden="1" x14ac:dyDescent="0.25">
      <c r="A92" s="127"/>
      <c r="B92"/>
      <c r="C92">
        <v>3.5</v>
      </c>
      <c r="D92" s="221">
        <f t="shared" si="3"/>
        <v>3.5</v>
      </c>
      <c r="E92">
        <f t="shared" si="4"/>
        <v>3.5000000000000001E-3</v>
      </c>
      <c r="F92">
        <f t="shared" si="5"/>
        <v>0.99999951423808209</v>
      </c>
      <c r="G92">
        <f t="shared" si="6"/>
        <v>0.99994412465971227</v>
      </c>
      <c r="H92" s="221">
        <v>0.97678359551153504</v>
      </c>
      <c r="I92">
        <f t="shared" si="7"/>
        <v>1</v>
      </c>
      <c r="J92">
        <v>1</v>
      </c>
      <c r="K92" s="221">
        <f t="shared" si="2"/>
        <v>-0.20452241416464778</v>
      </c>
      <c r="L92">
        <f t="shared" si="8"/>
        <v>9.552671000866457E-2</v>
      </c>
      <c r="M92"/>
      <c r="O92"/>
      <c r="P92" s="155" t="s">
        <v>235</v>
      </c>
      <c r="Q92" s="305">
        <f>(558-46)/(f_CLK_MHz/MOD_CLK_DIV)</f>
        <v>555.55555555555554</v>
      </c>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row>
    <row r="93" spans="1:74" s="12" customFormat="1" hidden="1" x14ac:dyDescent="0.25">
      <c r="A93" s="127"/>
      <c r="B93"/>
      <c r="C93">
        <v>3.6</v>
      </c>
      <c r="D93" s="221">
        <f t="shared" si="3"/>
        <v>3.6</v>
      </c>
      <c r="E93">
        <f t="shared" si="4"/>
        <v>3.5999999999999999E-3</v>
      </c>
      <c r="F93">
        <f t="shared" si="5"/>
        <v>0.99999948608372458</v>
      </c>
      <c r="G93">
        <f t="shared" si="6"/>
        <v>0.99994088622790134</v>
      </c>
      <c r="H93" s="221">
        <v>0.97545238752789698</v>
      </c>
      <c r="I93">
        <f t="shared" si="7"/>
        <v>1</v>
      </c>
      <c r="J93">
        <v>1</v>
      </c>
      <c r="K93" s="221">
        <f t="shared" si="2"/>
        <v>-0.21639641372271085</v>
      </c>
      <c r="L93">
        <f t="shared" si="8"/>
        <v>9.5269582389584814E-2</v>
      </c>
      <c r="M93"/>
      <c r="O93"/>
      <c r="P93" s="155" t="s">
        <v>236</v>
      </c>
      <c r="Q93" s="305">
        <f>(1070-46)/(f_CLK_MHz/MOD_CLK_DIV)</f>
        <v>1111.1111111111111</v>
      </c>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row>
    <row r="94" spans="1:74" s="12" customFormat="1" hidden="1" x14ac:dyDescent="0.25">
      <c r="A94" s="127"/>
      <c r="B94"/>
      <c r="C94">
        <v>3.7</v>
      </c>
      <c r="D94" s="221">
        <f t="shared" si="3"/>
        <v>3.7</v>
      </c>
      <c r="E94">
        <f t="shared" si="4"/>
        <v>3.7000000000000002E-3</v>
      </c>
      <c r="F94">
        <f t="shared" si="5"/>
        <v>0.9999994571362868</v>
      </c>
      <c r="G94">
        <f t="shared" si="6"/>
        <v>0.99993755657920491</v>
      </c>
      <c r="H94" s="221">
        <v>0.97408531465961001</v>
      </c>
      <c r="I94">
        <f t="shared" si="7"/>
        <v>1</v>
      </c>
      <c r="J94">
        <v>1</v>
      </c>
      <c r="K94" s="221">
        <f t="shared" si="2"/>
        <v>-0.22860718969285443</v>
      </c>
      <c r="L94">
        <f t="shared" si="8"/>
        <v>9.500578142851869E-2</v>
      </c>
      <c r="M94"/>
      <c r="O94"/>
      <c r="P94" s="155" t="s">
        <v>237</v>
      </c>
      <c r="Q94" s="305">
        <f>(2094-46)/(f_CLK_MHz/MOD_CLK_DIV)</f>
        <v>2222.2222222222222</v>
      </c>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row>
    <row r="95" spans="1:74" s="12" customFormat="1" hidden="1" x14ac:dyDescent="0.25">
      <c r="A95" s="127"/>
      <c r="B95"/>
      <c r="C95">
        <v>3.8</v>
      </c>
      <c r="D95" s="221">
        <f t="shared" si="3"/>
        <v>3.8</v>
      </c>
      <c r="E95">
        <f t="shared" si="4"/>
        <v>3.8E-3</v>
      </c>
      <c r="F95">
        <f t="shared" si="5"/>
        <v>0.99999942739576952</v>
      </c>
      <c r="G95">
        <f t="shared" si="6"/>
        <v>0.999934135714169</v>
      </c>
      <c r="H95" s="221">
        <v>0.97268251127379601</v>
      </c>
      <c r="I95">
        <f t="shared" si="7"/>
        <v>1</v>
      </c>
      <c r="J95">
        <v>1</v>
      </c>
      <c r="K95" s="221">
        <f t="shared" si="2"/>
        <v>-0.24115493477871819</v>
      </c>
      <c r="L95">
        <f t="shared" si="8"/>
        <v>9.4735362303047049E-2</v>
      </c>
      <c r="M95"/>
      <c r="N95"/>
      <c r="O95"/>
      <c r="P95" s="155" t="s">
        <v>238</v>
      </c>
      <c r="Q95" s="305">
        <f>(4142-46)/(f_CLK_MHz/MOD_CLK_DIV)</f>
        <v>4444.4444444444443</v>
      </c>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row>
    <row r="96" spans="1:74" s="12" customFormat="1" hidden="1" x14ac:dyDescent="0.25">
      <c r="A96" s="127"/>
      <c r="B96"/>
      <c r="C96">
        <v>3.9</v>
      </c>
      <c r="D96" s="221">
        <f t="shared" si="3"/>
        <v>3.9</v>
      </c>
      <c r="E96">
        <f t="shared" si="4"/>
        <v>3.8999999999999998E-3</v>
      </c>
      <c r="F96">
        <f t="shared" si="5"/>
        <v>0.9999993968621731</v>
      </c>
      <c r="G96">
        <f t="shared" si="6"/>
        <v>0.99993062363335339</v>
      </c>
      <c r="H96" s="221">
        <v>0.97124411517489795</v>
      </c>
      <c r="I96">
        <f t="shared" si="7"/>
        <v>1</v>
      </c>
      <c r="J96">
        <v>1</v>
      </c>
      <c r="K96" s="221">
        <f t="shared" si="2"/>
        <v>-0.25403984713456429</v>
      </c>
      <c r="L96">
        <f t="shared" si="8"/>
        <v>9.4458381490259868E-2</v>
      </c>
      <c r="M96"/>
      <c r="O96"/>
      <c r="P96" s="155" t="s">
        <v>239</v>
      </c>
      <c r="Q96" s="305">
        <f>(8238-46)/(f_CLK_MHz/MOD_CLK_DIV)</f>
        <v>8888.8888888888887</v>
      </c>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row>
    <row r="97" spans="1:74" s="12" customFormat="1" hidden="1" x14ac:dyDescent="0.25">
      <c r="A97" s="127"/>
      <c r="B97"/>
      <c r="C97">
        <v>4</v>
      </c>
      <c r="D97" s="221">
        <f t="shared" si="3"/>
        <v>4</v>
      </c>
      <c r="E97">
        <f t="shared" si="4"/>
        <v>4.0000000000000001E-3</v>
      </c>
      <c r="F97">
        <f t="shared" si="5"/>
        <v>0.9999993655354974</v>
      </c>
      <c r="G97">
        <f t="shared" si="6"/>
        <v>0.99992702033733338</v>
      </c>
      <c r="H97" s="221">
        <v>0.969770267585224</v>
      </c>
      <c r="I97">
        <f t="shared" si="7"/>
        <v>1</v>
      </c>
      <c r="J97">
        <v>1</v>
      </c>
      <c r="K97" s="221">
        <f t="shared" si="2"/>
        <v>-0.26726213037938251</v>
      </c>
      <c r="L97">
        <f t="shared" si="8"/>
        <v>9.4174896748380865E-2</v>
      </c>
      <c r="M97"/>
      <c r="O97"/>
      <c r="P97" s="155" t="s">
        <v>240</v>
      </c>
      <c r="Q97" s="305">
        <f>(16430-46)/(f_CLK_MHz/MOD_CLK_DIV)</f>
        <v>17777.777777777777</v>
      </c>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row>
    <row r="98" spans="1:74" s="12" customFormat="1" hidden="1" x14ac:dyDescent="0.25">
      <c r="A98" s="127"/>
      <c r="B98"/>
      <c r="C98">
        <v>4.0999999999999996</v>
      </c>
      <c r="D98" s="221">
        <f t="shared" si="3"/>
        <v>4.0999999999999996</v>
      </c>
      <c r="E98">
        <f t="shared" si="4"/>
        <v>4.0999999999999995E-3</v>
      </c>
      <c r="F98">
        <f t="shared" si="5"/>
        <v>0.9999993334157411</v>
      </c>
      <c r="G98">
        <f t="shared" si="6"/>
        <v>0.99992332582669985</v>
      </c>
      <c r="H98" s="221">
        <v>0.96826111312501395</v>
      </c>
      <c r="I98">
        <f t="shared" si="7"/>
        <v>1</v>
      </c>
      <c r="J98">
        <v>1</v>
      </c>
      <c r="K98" s="221">
        <f t="shared" si="2"/>
        <v>-0.28082199361145482</v>
      </c>
      <c r="L98">
        <f t="shared" si="8"/>
        <v>9.3884967098006894E-2</v>
      </c>
      <c r="M98"/>
      <c r="Q98" s="305"/>
      <c r="U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row>
    <row r="99" spans="1:74" s="12" customFormat="1" hidden="1" x14ac:dyDescent="0.25">
      <c r="A99" s="127"/>
      <c r="B99"/>
      <c r="C99">
        <v>4.2</v>
      </c>
      <c r="D99" s="221">
        <f t="shared" si="3"/>
        <v>4.2</v>
      </c>
      <c r="E99">
        <f t="shared" si="4"/>
        <v>4.2000000000000006E-3</v>
      </c>
      <c r="F99">
        <f t="shared" si="5"/>
        <v>0.99999930050290664</v>
      </c>
      <c r="G99">
        <f t="shared" si="6"/>
        <v>0.99991954010205775</v>
      </c>
      <c r="H99" s="221">
        <v>0.96671679979205205</v>
      </c>
      <c r="I99">
        <f t="shared" si="7"/>
        <v>1</v>
      </c>
      <c r="J99">
        <v>1</v>
      </c>
      <c r="K99" s="221">
        <f t="shared" si="2"/>
        <v>-0.29471965142313256</v>
      </c>
      <c r="L99">
        <f t="shared" si="8"/>
        <v>9.3588652802961997E-2</v>
      </c>
      <c r="M99"/>
      <c r="U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row>
    <row r="100" spans="1:74" s="12" customFormat="1" ht="15.75" hidden="1" thickBot="1" x14ac:dyDescent="0.3">
      <c r="A100" s="127"/>
      <c r="B100"/>
      <c r="C100">
        <v>4.3</v>
      </c>
      <c r="D100" s="221">
        <f t="shared" si="3"/>
        <v>4.3</v>
      </c>
      <c r="E100">
        <f t="shared" si="4"/>
        <v>4.3E-3</v>
      </c>
      <c r="F100">
        <f t="shared" si="5"/>
        <v>0.99999926679699203</v>
      </c>
      <c r="G100">
        <f t="shared" si="6"/>
        <v>0.99991566316402747</v>
      </c>
      <c r="H100" s="221">
        <v>0.96513747894080104</v>
      </c>
      <c r="I100">
        <f t="shared" si="7"/>
        <v>1</v>
      </c>
      <c r="J100">
        <v>1</v>
      </c>
      <c r="K100" s="221">
        <f t="shared" si="2"/>
        <v>-0.30895532391620129</v>
      </c>
      <c r="L100">
        <f t="shared" si="8"/>
        <v>9.3286015350769635E-2</v>
      </c>
      <c r="M100"/>
      <c r="N100" s="221"/>
      <c r="O100" s="221"/>
      <c r="P100" s="221"/>
      <c r="Q100" s="221"/>
      <c r="R100" s="221"/>
      <c r="S100" s="221"/>
      <c r="T100" s="221"/>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row>
    <row r="101" spans="1:74" s="12" customFormat="1" ht="15.75" hidden="1" thickBot="1" x14ac:dyDescent="0.3">
      <c r="A101" s="127"/>
      <c r="B101"/>
      <c r="C101">
        <v>4.4000000000000004</v>
      </c>
      <c r="D101" s="221">
        <f t="shared" si="3"/>
        <v>4.4000000000000004</v>
      </c>
      <c r="E101">
        <f t="shared" si="4"/>
        <v>4.4000000000000003E-3</v>
      </c>
      <c r="F101">
        <f t="shared" si="5"/>
        <v>0.99999923229799825</v>
      </c>
      <c r="G101">
        <f t="shared" si="6"/>
        <v>0.99991169501324373</v>
      </c>
      <c r="H101" s="221">
        <v>0.963523305261064</v>
      </c>
      <c r="I101">
        <f t="shared" si="7"/>
        <v>1</v>
      </c>
      <c r="J101">
        <v>1</v>
      </c>
      <c r="K101" s="221">
        <f t="shared" si="2"/>
        <v>-0.3235292367176113</v>
      </c>
      <c r="L101">
        <f t="shared" si="8"/>
        <v>9.297711743277319E-2</v>
      </c>
      <c r="M101"/>
      <c r="N101"/>
      <c r="O101" s="494" t="s">
        <v>135</v>
      </c>
      <c r="P101" s="495"/>
      <c r="Q101" s="495"/>
      <c r="R101" s="495"/>
      <c r="S101" s="495"/>
      <c r="T101" s="496"/>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row>
    <row r="102" spans="1:74" s="12" customFormat="1" ht="15.75" hidden="1" thickBot="1" x14ac:dyDescent="0.3">
      <c r="A102" s="127"/>
      <c r="B102"/>
      <c r="C102">
        <v>4.5</v>
      </c>
      <c r="D102" s="221">
        <f t="shared" si="3"/>
        <v>4.5</v>
      </c>
      <c r="E102">
        <f t="shared" si="4"/>
        <v>4.4999999999999997E-3</v>
      </c>
      <c r="F102">
        <f t="shared" si="5"/>
        <v>0.99999919700592566</v>
      </c>
      <c r="G102">
        <f t="shared" si="6"/>
        <v>0.9999076356503569</v>
      </c>
      <c r="H102" s="221">
        <v>0.96187443675619999</v>
      </c>
      <c r="I102">
        <f t="shared" si="7"/>
        <v>1</v>
      </c>
      <c r="J102">
        <v>1</v>
      </c>
      <c r="K102" s="221">
        <f t="shared" si="2"/>
        <v>-0.3384416209955694</v>
      </c>
      <c r="L102">
        <f t="shared" si="8"/>
        <v>9.2662022923875473E-2</v>
      </c>
      <c r="M102"/>
      <c r="N102"/>
      <c r="O102" s="257" t="s">
        <v>277</v>
      </c>
      <c r="P102" s="258">
        <v>1</v>
      </c>
      <c r="Q102" s="259">
        <v>2</v>
      </c>
      <c r="R102" s="259">
        <v>3</v>
      </c>
      <c r="S102" s="259">
        <v>4</v>
      </c>
      <c r="T102" s="260">
        <v>5</v>
      </c>
      <c r="W102" s="461"/>
      <c r="X102" s="461"/>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row>
    <row r="103" spans="1:74" s="12" customFormat="1" hidden="1" x14ac:dyDescent="0.25">
      <c r="A103" s="127"/>
      <c r="B103"/>
      <c r="C103">
        <v>4.5999999999999996</v>
      </c>
      <c r="D103" s="221">
        <f t="shared" si="3"/>
        <v>4.5999999999999996</v>
      </c>
      <c r="E103">
        <f t="shared" si="4"/>
        <v>4.5999999999999999E-3</v>
      </c>
      <c r="F103">
        <f t="shared" si="5"/>
        <v>0.99999916092077368</v>
      </c>
      <c r="G103">
        <f t="shared" si="6"/>
        <v>0.99990348507603244</v>
      </c>
      <c r="H103" s="221">
        <v>0.96019103472087397</v>
      </c>
      <c r="I103">
        <f t="shared" si="7"/>
        <v>1</v>
      </c>
      <c r="J103">
        <v>1</v>
      </c>
      <c r="K103" s="221">
        <f t="shared" si="2"/>
        <v>-0.35369271347610876</v>
      </c>
      <c r="L103">
        <f t="shared" si="8"/>
        <v>9.2340796861953178E-2</v>
      </c>
      <c r="M103"/>
      <c r="N103" s="438" t="s">
        <v>77</v>
      </c>
      <c r="O103" s="311">
        <v>0</v>
      </c>
      <c r="P103" s="119">
        <f>$E$37</f>
        <v>52.23</v>
      </c>
      <c r="Q103" s="107">
        <f>P103+$E$38</f>
        <v>102.22999999999999</v>
      </c>
      <c r="R103" s="107">
        <f t="shared" ref="R103:T103" si="10">Q103+$E$38</f>
        <v>152.22999999999999</v>
      </c>
      <c r="S103" s="107">
        <f t="shared" si="10"/>
        <v>202.23</v>
      </c>
      <c r="T103" s="108">
        <f t="shared" si="10"/>
        <v>252.23</v>
      </c>
      <c r="U103" s="22"/>
      <c r="V103" s="23"/>
      <c r="W103" s="23"/>
      <c r="X103" s="1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row>
    <row r="104" spans="1:74" s="12" customFormat="1" ht="15.75" hidden="1" thickBot="1" x14ac:dyDescent="0.3">
      <c r="A104" s="127"/>
      <c r="B104"/>
      <c r="C104">
        <v>4.7</v>
      </c>
      <c r="D104" s="221">
        <f t="shared" si="3"/>
        <v>4.7</v>
      </c>
      <c r="E104">
        <f t="shared" si="4"/>
        <v>4.7000000000000002E-3</v>
      </c>
      <c r="F104">
        <f t="shared" si="5"/>
        <v>0.99999912404254276</v>
      </c>
      <c r="G104">
        <f t="shared" si="6"/>
        <v>0.99989924329094937</v>
      </c>
      <c r="H104" s="221">
        <v>0.95847326371835695</v>
      </c>
      <c r="I104">
        <f t="shared" si="7"/>
        <v>1</v>
      </c>
      <c r="J104">
        <v>1</v>
      </c>
      <c r="K104" s="221">
        <f t="shared" si="2"/>
        <v>-0.36928275646003028</v>
      </c>
      <c r="L104">
        <f t="shared" si="8"/>
        <v>9.2013505426909045E-2</v>
      </c>
      <c r="M104"/>
      <c r="N104" s="439"/>
      <c r="O104" s="312">
        <v>0</v>
      </c>
      <c r="P104" s="120">
        <f>P103</f>
        <v>52.23</v>
      </c>
      <c r="Q104" s="109">
        <f>Q103</f>
        <v>102.22999999999999</v>
      </c>
      <c r="R104" s="109">
        <f>R103</f>
        <v>152.22999999999999</v>
      </c>
      <c r="S104" s="109">
        <f>S103</f>
        <v>202.23</v>
      </c>
      <c r="T104" s="110">
        <f>T103</f>
        <v>252.23</v>
      </c>
      <c r="V104" s="132"/>
      <c r="W104" s="132"/>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row>
    <row r="105" spans="1:74" s="12" customFormat="1" hidden="1" x14ac:dyDescent="0.25">
      <c r="A105" s="127"/>
      <c r="B105"/>
      <c r="C105">
        <v>4.8</v>
      </c>
      <c r="D105" s="221">
        <f t="shared" si="3"/>
        <v>4.8</v>
      </c>
      <c r="E105">
        <f t="shared" si="4"/>
        <v>4.7999999999999996E-3</v>
      </c>
      <c r="F105">
        <f t="shared" si="5"/>
        <v>0.9999990863712338</v>
      </c>
      <c r="G105">
        <f t="shared" si="6"/>
        <v>0.99989491029580335</v>
      </c>
      <c r="H105" s="221">
        <v>0.95672129155737096</v>
      </c>
      <c r="I105">
        <f t="shared" si="7"/>
        <v>1</v>
      </c>
      <c r="J105">
        <v>1</v>
      </c>
      <c r="K105" s="221">
        <f t="shared" si="2"/>
        <v>-0.38521199784030624</v>
      </c>
      <c r="L105">
        <f t="shared" si="8"/>
        <v>9.1680215919399718E-2</v>
      </c>
      <c r="M105"/>
      <c r="N105" s="438" t="s">
        <v>104</v>
      </c>
      <c r="O105" s="313">
        <v>0</v>
      </c>
      <c r="P105" s="310">
        <f>O105</f>
        <v>0</v>
      </c>
      <c r="Q105" s="111">
        <f>P105</f>
        <v>0</v>
      </c>
      <c r="R105" s="111">
        <f t="shared" ref="R105:T105" si="11">Q105</f>
        <v>0</v>
      </c>
      <c r="S105" s="111">
        <f t="shared" si="11"/>
        <v>0</v>
      </c>
      <c r="T105" s="112">
        <f t="shared" si="11"/>
        <v>0</v>
      </c>
      <c r="W105" s="23"/>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row>
    <row r="106" spans="1:74" s="12" customFormat="1" ht="15.75" hidden="1" thickBot="1" x14ac:dyDescent="0.3">
      <c r="A106" s="127"/>
      <c r="B106"/>
      <c r="C106">
        <v>4.9000000000000004</v>
      </c>
      <c r="D106" s="221">
        <f t="shared" si="3"/>
        <v>4.9000000000000004</v>
      </c>
      <c r="E106">
        <f t="shared" si="4"/>
        <v>4.9000000000000007E-3</v>
      </c>
      <c r="F106">
        <f t="shared" si="5"/>
        <v>0.99999904790684413</v>
      </c>
      <c r="G106">
        <f t="shared" si="6"/>
        <v>0.99989048609130393</v>
      </c>
      <c r="H106" s="221">
        <v>0.95493528926850002</v>
      </c>
      <c r="I106">
        <f t="shared" si="7"/>
        <v>1</v>
      </c>
      <c r="J106">
        <v>1</v>
      </c>
      <c r="K106" s="221">
        <f t="shared" si="2"/>
        <v>-0.40148069111986806</v>
      </c>
      <c r="L106">
        <f t="shared" si="8"/>
        <v>9.1340996739248184E-2</v>
      </c>
      <c r="M106"/>
      <c r="N106" s="439"/>
      <c r="O106" s="314">
        <v>1</v>
      </c>
      <c r="P106" s="120">
        <f>O106</f>
        <v>1</v>
      </c>
      <c r="Q106" s="109">
        <f t="shared" ref="Q106:S106" si="12">P106</f>
        <v>1</v>
      </c>
      <c r="R106" s="109">
        <f t="shared" si="12"/>
        <v>1</v>
      </c>
      <c r="S106" s="109">
        <f t="shared" si="12"/>
        <v>1</v>
      </c>
      <c r="T106" s="110">
        <f>S106</f>
        <v>1</v>
      </c>
      <c r="W106" s="132"/>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row>
    <row r="107" spans="1:74" s="12" customFormat="1" hidden="1" x14ac:dyDescent="0.25">
      <c r="A107" s="127"/>
      <c r="B107"/>
      <c r="C107">
        <v>5</v>
      </c>
      <c r="D107" s="221">
        <f t="shared" si="3"/>
        <v>5</v>
      </c>
      <c r="E107">
        <f t="shared" si="4"/>
        <v>5.0000000000000001E-3</v>
      </c>
      <c r="F107">
        <f t="shared" si="5"/>
        <v>0.99999900864937619</v>
      </c>
      <c r="G107">
        <f t="shared" si="6"/>
        <v>0.99988597067817564</v>
      </c>
      <c r="H107" s="221">
        <v>0.95311543108013796</v>
      </c>
      <c r="I107">
        <f t="shared" si="7"/>
        <v>1</v>
      </c>
      <c r="J107">
        <v>1</v>
      </c>
      <c r="K107" s="221">
        <f t="shared" si="2"/>
        <v>-0.41808909542989553</v>
      </c>
      <c r="L107">
        <f t="shared" si="8"/>
        <v>9.0995917363520737E-2</v>
      </c>
      <c r="M107"/>
      <c r="N107"/>
      <c r="O107"/>
      <c r="P107"/>
      <c r="Q107"/>
      <c r="R107"/>
      <c r="S107"/>
      <c r="T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row>
    <row r="108" spans="1:74" s="12" customFormat="1" hidden="1" x14ac:dyDescent="0.25">
      <c r="A108" s="127"/>
      <c r="B108"/>
      <c r="C108">
        <v>5.0999999999999996</v>
      </c>
      <c r="D108" s="221">
        <f t="shared" si="3"/>
        <v>5.0999999999999996</v>
      </c>
      <c r="E108">
        <f t="shared" si="4"/>
        <v>5.0999999999999995E-3</v>
      </c>
      <c r="F108">
        <f t="shared" si="5"/>
        <v>0.99999896859883131</v>
      </c>
      <c r="G108">
        <f t="shared" si="6"/>
        <v>0.99988136405715888</v>
      </c>
      <c r="H108" s="221">
        <v>0.95126189439402897</v>
      </c>
      <c r="I108">
        <f t="shared" si="7"/>
        <v>1</v>
      </c>
      <c r="J108">
        <v>1</v>
      </c>
      <c r="K108" s="221">
        <f t="shared" si="2"/>
        <v>-0.43503747554836814</v>
      </c>
      <c r="L108">
        <f t="shared" si="8"/>
        <v>9.0645048324324101E-2</v>
      </c>
      <c r="M108"/>
      <c r="N108"/>
      <c r="O108"/>
      <c r="P108"/>
      <c r="Q108"/>
      <c r="R108"/>
      <c r="S108"/>
      <c r="T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row>
    <row r="109" spans="1:74" s="12" customFormat="1" ht="15" hidden="1" customHeight="1" x14ac:dyDescent="0.35">
      <c r="A109" s="127"/>
      <c r="B109"/>
      <c r="C109">
        <v>5.2</v>
      </c>
      <c r="D109" s="221">
        <f t="shared" si="3"/>
        <v>5.2</v>
      </c>
      <c r="E109">
        <f t="shared" si="4"/>
        <v>5.1999999999999998E-3</v>
      </c>
      <c r="F109">
        <f t="shared" si="5"/>
        <v>0.99999892775520616</v>
      </c>
      <c r="G109">
        <f t="shared" si="6"/>
        <v>0.99987666622900784</v>
      </c>
      <c r="H109" s="221">
        <v>0.94937485976034397</v>
      </c>
      <c r="I109">
        <f t="shared" si="7"/>
        <v>1</v>
      </c>
      <c r="J109">
        <v>1</v>
      </c>
      <c r="K109" s="221">
        <f t="shared" si="2"/>
        <v>-0.4523261019193483</v>
      </c>
      <c r="L109">
        <f t="shared" si="8"/>
        <v>9.0288461186284696E-2</v>
      </c>
      <c r="M109"/>
      <c r="N109" s="221" t="s">
        <v>351</v>
      </c>
      <c r="O109" s="221"/>
      <c r="P109" s="221"/>
      <c r="Q109" s="221"/>
      <c r="R109" s="221"/>
      <c r="S109" s="221"/>
      <c r="T109" s="221"/>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row>
    <row r="110" spans="1:74" s="12" customFormat="1" ht="15" hidden="1" customHeight="1" x14ac:dyDescent="0.25">
      <c r="A110" s="127"/>
      <c r="B110"/>
      <c r="C110">
        <v>5.3</v>
      </c>
      <c r="D110" s="221">
        <f t="shared" si="3"/>
        <v>5.3</v>
      </c>
      <c r="E110">
        <f t="shared" si="4"/>
        <v>5.3E-3</v>
      </c>
      <c r="F110">
        <f t="shared" si="5"/>
        <v>0.99999888611850296</v>
      </c>
      <c r="G110">
        <f t="shared" si="6"/>
        <v>0.99987187719449244</v>
      </c>
      <c r="H110" s="221">
        <v>0.94745451085235299</v>
      </c>
      <c r="I110">
        <f t="shared" si="7"/>
        <v>1</v>
      </c>
      <c r="J110">
        <v>1</v>
      </c>
      <c r="K110" s="221">
        <f t="shared" si="2"/>
        <v>-0.46995525067231375</v>
      </c>
      <c r="L110">
        <f t="shared" si="8"/>
        <v>8.9926228523750082E-2</v>
      </c>
      <c r="M110"/>
      <c r="N110" s="250" t="s">
        <v>274</v>
      </c>
      <c r="O110" s="249" t="s">
        <v>173</v>
      </c>
      <c r="P110" s="249" t="s">
        <v>190</v>
      </c>
      <c r="Q110" s="249" t="s">
        <v>191</v>
      </c>
      <c r="R110" s="249" t="s">
        <v>192</v>
      </c>
      <c r="S110" s="249" t="s">
        <v>193</v>
      </c>
      <c r="T110" s="249" t="s">
        <v>185</v>
      </c>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row>
    <row r="111" spans="1:74" s="12" customFormat="1" hidden="1" x14ac:dyDescent="0.25">
      <c r="A111" s="127"/>
      <c r="B111"/>
      <c r="C111">
        <v>5.4</v>
      </c>
      <c r="D111" s="221">
        <f t="shared" si="3"/>
        <v>5.4</v>
      </c>
      <c r="E111">
        <f t="shared" si="4"/>
        <v>5.4000000000000003E-3</v>
      </c>
      <c r="F111">
        <f t="shared" si="5"/>
        <v>0.99999884368872083</v>
      </c>
      <c r="G111">
        <f t="shared" si="6"/>
        <v>0.99986699695439696</v>
      </c>
      <c r="H111" s="221">
        <v>0.94550103444065103</v>
      </c>
      <c r="I111">
        <f t="shared" si="7"/>
        <v>1</v>
      </c>
      <c r="J111">
        <v>1</v>
      </c>
      <c r="K111" s="221">
        <f t="shared" si="2"/>
        <v>-0.48792520364231196</v>
      </c>
      <c r="L111">
        <f t="shared" si="8"/>
        <v>8.9558423897721645E-2</v>
      </c>
      <c r="M111"/>
      <c r="N111" s="249">
        <f t="shared" ref="N111:N127" si="13">N65</f>
        <v>2.5</v>
      </c>
      <c r="O111" s="306">
        <v>0.4022</v>
      </c>
      <c r="P111" s="306">
        <v>0.40039999999999998</v>
      </c>
      <c r="Q111" s="306">
        <v>0.8004</v>
      </c>
      <c r="R111" s="306">
        <v>1.2</v>
      </c>
      <c r="S111" s="306">
        <v>1.6</v>
      </c>
      <c r="T111" s="306"/>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row>
    <row r="112" spans="1:74" s="12" customFormat="1" hidden="1" x14ac:dyDescent="0.25">
      <c r="A112" s="127"/>
      <c r="B112"/>
      <c r="C112">
        <v>5.5</v>
      </c>
      <c r="D112" s="221">
        <f t="shared" si="3"/>
        <v>5.5</v>
      </c>
      <c r="E112">
        <f t="shared" si="4"/>
        <v>5.4999999999999997E-3</v>
      </c>
      <c r="F112">
        <f t="shared" si="5"/>
        <v>0.99999880046586065</v>
      </c>
      <c r="G112">
        <f t="shared" si="6"/>
        <v>0.99986202550952086</v>
      </c>
      <c r="H112" s="221">
        <v>0.94351462036698497</v>
      </c>
      <c r="I112">
        <f t="shared" si="7"/>
        <v>1</v>
      </c>
      <c r="J112">
        <v>1</v>
      </c>
      <c r="K112" s="221">
        <f t="shared" si="2"/>
        <v>-0.50623624839023118</v>
      </c>
      <c r="L112">
        <f t="shared" si="8"/>
        <v>8.9185121832498895E-2</v>
      </c>
      <c r="M112"/>
      <c r="N112" s="249">
        <f t="shared" si="13"/>
        <v>5</v>
      </c>
      <c r="O112" s="306">
        <v>0.20219999999999999</v>
      </c>
      <c r="P112" s="306">
        <v>0.20039999999999999</v>
      </c>
      <c r="Q112" s="306">
        <v>0.40039999999999998</v>
      </c>
      <c r="R112" s="306">
        <v>0.60040000000000004</v>
      </c>
      <c r="S112" s="306">
        <v>0.8004</v>
      </c>
      <c r="T112" s="306"/>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row>
    <row r="113" spans="1:74" s="12" customFormat="1" hidden="1" x14ac:dyDescent="0.25">
      <c r="A113" s="127"/>
      <c r="B113"/>
      <c r="C113">
        <v>5.6</v>
      </c>
      <c r="D113" s="221">
        <f t="shared" si="3"/>
        <v>5.6</v>
      </c>
      <c r="E113">
        <f t="shared" si="4"/>
        <v>5.5999999999999999E-3</v>
      </c>
      <c r="F113">
        <f t="shared" si="5"/>
        <v>0.99999875644992287</v>
      </c>
      <c r="G113">
        <f t="shared" si="6"/>
        <v>0.99985696286067915</v>
      </c>
      <c r="H113" s="221">
        <v>0.94149546151764396</v>
      </c>
      <c r="I113">
        <f t="shared" si="7"/>
        <v>1</v>
      </c>
      <c r="J113">
        <v>1</v>
      </c>
      <c r="K113" s="221">
        <f t="shared" si="2"/>
        <v>-0.52488867822376983</v>
      </c>
      <c r="L113">
        <f t="shared" si="8"/>
        <v>8.8806397792090486E-2</v>
      </c>
      <c r="M113"/>
      <c r="N113" s="249">
        <f t="shared" si="13"/>
        <v>10</v>
      </c>
      <c r="O113" s="306">
        <v>0.1022</v>
      </c>
      <c r="P113" s="306">
        <v>0.1004</v>
      </c>
      <c r="Q113" s="306">
        <v>0.20039999999999999</v>
      </c>
      <c r="R113" s="306">
        <v>0.3004</v>
      </c>
      <c r="S113" s="306">
        <v>0.40039999999999998</v>
      </c>
      <c r="T113" s="306"/>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row>
    <row r="114" spans="1:74" s="12" customFormat="1" hidden="1" x14ac:dyDescent="0.25">
      <c r="A114" s="127"/>
      <c r="B114"/>
      <c r="C114">
        <v>5.7</v>
      </c>
      <c r="D114" s="221">
        <f t="shared" si="3"/>
        <v>5.7</v>
      </c>
      <c r="E114">
        <f t="shared" si="4"/>
        <v>5.7000000000000002E-3</v>
      </c>
      <c r="F114">
        <f t="shared" si="5"/>
        <v>0.99999871164090615</v>
      </c>
      <c r="G114">
        <f t="shared" si="6"/>
        <v>0.99985180900870063</v>
      </c>
      <c r="H114" s="221">
        <v>0.93944375379645595</v>
      </c>
      <c r="I114">
        <f t="shared" si="7"/>
        <v>1</v>
      </c>
      <c r="J114">
        <v>1</v>
      </c>
      <c r="K114" s="221">
        <f t="shared" si="2"/>
        <v>-0.54388279221869507</v>
      </c>
      <c r="L114">
        <f t="shared" si="8"/>
        <v>8.8422328156356755E-2</v>
      </c>
      <c r="M114"/>
      <c r="N114" s="249">
        <f t="shared" si="13"/>
        <v>16.666666666666668</v>
      </c>
      <c r="O114" s="306"/>
      <c r="P114" s="306">
        <v>6.0429999999999998E-2</v>
      </c>
      <c r="Q114" s="306">
        <v>0.12039999999999999</v>
      </c>
      <c r="R114" s="306">
        <v>0.1804</v>
      </c>
      <c r="S114" s="306">
        <v>0.2404</v>
      </c>
      <c r="T114" s="306"/>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row>
    <row r="115" spans="1:74" s="12" customFormat="1" hidden="1" x14ac:dyDescent="0.25">
      <c r="A115" s="127"/>
      <c r="B115"/>
      <c r="C115">
        <v>5.8</v>
      </c>
      <c r="D115" s="221">
        <f t="shared" si="3"/>
        <v>5.8</v>
      </c>
      <c r="E115">
        <f t="shared" si="4"/>
        <v>5.7999999999999996E-3</v>
      </c>
      <c r="F115">
        <f t="shared" si="5"/>
        <v>0.99999866603881182</v>
      </c>
      <c r="G115">
        <f t="shared" si="6"/>
        <v>0.99984656395442972</v>
      </c>
      <c r="H115" s="221">
        <v>0.93735969609735503</v>
      </c>
      <c r="I115">
        <f t="shared" si="7"/>
        <v>1</v>
      </c>
      <c r="J115">
        <v>1</v>
      </c>
      <c r="K115" s="221">
        <f t="shared" si="2"/>
        <v>-0.56321889524068469</v>
      </c>
      <c r="L115">
        <f t="shared" si="8"/>
        <v>8.8032990196921942E-2</v>
      </c>
      <c r="M115"/>
      <c r="N115" s="249">
        <f t="shared" si="13"/>
        <v>20</v>
      </c>
      <c r="O115" s="306">
        <v>5.2229999999999999E-2</v>
      </c>
      <c r="P115" s="306">
        <v>5.0430000000000003E-2</v>
      </c>
      <c r="Q115" s="306">
        <v>0.1004</v>
      </c>
      <c r="R115" s="306">
        <v>0.15040000000000001</v>
      </c>
      <c r="S115" s="306">
        <v>0.20039999999999999</v>
      </c>
      <c r="T115" s="306"/>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row>
    <row r="116" spans="1:74" s="12" customFormat="1" hidden="1" x14ac:dyDescent="0.25">
      <c r="A116" s="127"/>
      <c r="B116"/>
      <c r="C116">
        <v>5.9</v>
      </c>
      <c r="D116" s="221">
        <f t="shared" si="3"/>
        <v>5.9</v>
      </c>
      <c r="E116">
        <f t="shared" si="4"/>
        <v>5.9000000000000007E-3</v>
      </c>
      <c r="F116">
        <f t="shared" si="5"/>
        <v>0.99999861964363845</v>
      </c>
      <c r="G116">
        <f t="shared" si="6"/>
        <v>0.99984122769872597</v>
      </c>
      <c r="H116" s="221">
        <v>0.93524349027658005</v>
      </c>
      <c r="I116">
        <f t="shared" si="7"/>
        <v>1</v>
      </c>
      <c r="J116">
        <v>1</v>
      </c>
      <c r="K116" s="221">
        <f t="shared" si="2"/>
        <v>-0.58289729796742373</v>
      </c>
      <c r="L116">
        <f t="shared" si="8"/>
        <v>8.7638462052866947E-2</v>
      </c>
      <c r="M116"/>
      <c r="N116" s="249">
        <f t="shared" si="13"/>
        <v>50</v>
      </c>
      <c r="O116" s="306"/>
      <c r="P116" s="306">
        <v>2.043E-2</v>
      </c>
      <c r="Q116" s="306">
        <v>4.0430000000000001E-2</v>
      </c>
      <c r="R116" s="306">
        <v>6.0429999999999998E-2</v>
      </c>
      <c r="S116" s="306">
        <v>8.0430000000000001E-2</v>
      </c>
      <c r="T116" s="30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row>
    <row r="117" spans="1:74" s="12" customFormat="1" hidden="1" x14ac:dyDescent="0.25">
      <c r="A117" s="127"/>
      <c r="B117"/>
      <c r="C117">
        <v>6</v>
      </c>
      <c r="D117" s="221">
        <f t="shared" si="3"/>
        <v>6</v>
      </c>
      <c r="E117">
        <f t="shared" si="4"/>
        <v>6.0000000000000001E-3</v>
      </c>
      <c r="F117">
        <f t="shared" si="5"/>
        <v>0.99999857245538937</v>
      </c>
      <c r="G117">
        <f t="shared" si="6"/>
        <v>0.99983580024246321</v>
      </c>
      <c r="H117" s="221">
        <v>0.93309534112443704</v>
      </c>
      <c r="I117">
        <f t="shared" si="7"/>
        <v>1</v>
      </c>
      <c r="J117">
        <v>1</v>
      </c>
      <c r="K117" s="221">
        <f t="shared" si="2"/>
        <v>-0.60291831691139364</v>
      </c>
      <c r="L117">
        <f t="shared" si="8"/>
        <v>8.7238822706184146E-2</v>
      </c>
      <c r="M117"/>
      <c r="N117" s="249">
        <f t="shared" si="13"/>
        <v>60</v>
      </c>
      <c r="O117" s="306"/>
      <c r="P117" s="306">
        <v>1.7090000000000001E-2</v>
      </c>
      <c r="Q117" s="306">
        <v>3.3759999999999998E-2</v>
      </c>
      <c r="R117" s="306">
        <v>5.0430000000000003E-2</v>
      </c>
      <c r="S117" s="306">
        <v>6.7089999999999997E-2</v>
      </c>
      <c r="T117" s="306"/>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row>
    <row r="118" spans="1:74" s="12" customFormat="1" hidden="1" x14ac:dyDescent="0.25">
      <c r="A118" s="127"/>
      <c r="B118"/>
      <c r="C118">
        <v>6.1</v>
      </c>
      <c r="D118" s="221">
        <f t="shared" si="3"/>
        <v>6.1</v>
      </c>
      <c r="E118">
        <f t="shared" si="4"/>
        <v>6.0999999999999995E-3</v>
      </c>
      <c r="F118">
        <f t="shared" si="5"/>
        <v>0.99999852447406068</v>
      </c>
      <c r="G118">
        <f t="shared" si="6"/>
        <v>0.99983028158653109</v>
      </c>
      <c r="H118" s="221">
        <v>0.93091545633669803</v>
      </c>
      <c r="I118">
        <f t="shared" si="7"/>
        <v>1</v>
      </c>
      <c r="J118">
        <v>1</v>
      </c>
      <c r="K118" s="221">
        <f t="shared" si="2"/>
        <v>-0.62328227444302031</v>
      </c>
      <c r="L118">
        <f t="shared" si="8"/>
        <v>8.6834151957046024E-2</v>
      </c>
      <c r="M118"/>
      <c r="N118" s="249">
        <f t="shared" si="13"/>
        <v>100</v>
      </c>
      <c r="O118" s="306"/>
      <c r="P118" s="306">
        <v>1.043E-2</v>
      </c>
      <c r="Q118" s="306">
        <v>2.043E-2</v>
      </c>
      <c r="R118" s="306">
        <v>3.0429999999999999E-2</v>
      </c>
      <c r="S118" s="306">
        <v>4.0430000000000001E-2</v>
      </c>
      <c r="T118" s="306"/>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row>
    <row r="119" spans="1:74" s="12" customFormat="1" hidden="1" x14ac:dyDescent="0.25">
      <c r="A119" s="127"/>
      <c r="B119"/>
      <c r="C119">
        <v>6.2</v>
      </c>
      <c r="D119" s="221">
        <f t="shared" si="3"/>
        <v>6.2</v>
      </c>
      <c r="E119">
        <f t="shared" si="4"/>
        <v>6.1999999999999998E-3</v>
      </c>
      <c r="F119">
        <f t="shared" si="5"/>
        <v>0.99999847569965539</v>
      </c>
      <c r="G119">
        <f t="shared" si="6"/>
        <v>0.99982467173183309</v>
      </c>
      <c r="H119" s="221">
        <v>0.92870404648559601</v>
      </c>
      <c r="I119">
        <f t="shared" si="7"/>
        <v>1</v>
      </c>
      <c r="J119">
        <v>1</v>
      </c>
      <c r="K119" s="221">
        <f t="shared" si="2"/>
        <v>-0.6439894988142213</v>
      </c>
      <c r="L119">
        <f t="shared" si="8"/>
        <v>8.6424530398858432E-2</v>
      </c>
      <c r="M119"/>
      <c r="N119" s="249">
        <f t="shared" si="13"/>
        <v>400</v>
      </c>
      <c r="O119" s="306"/>
      <c r="P119" s="306">
        <v>2.9250000000000001E-3</v>
      </c>
      <c r="Q119" s="306">
        <v>5.4250000000000001E-3</v>
      </c>
      <c r="R119" s="306">
        <v>7.9249999999999998E-3</v>
      </c>
      <c r="S119" s="306">
        <v>1.043E-2</v>
      </c>
      <c r="T119" s="306"/>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row>
    <row r="120" spans="1:74" s="12" customFormat="1" hidden="1" x14ac:dyDescent="0.25">
      <c r="A120" s="127"/>
      <c r="B120"/>
      <c r="C120">
        <v>6.3</v>
      </c>
      <c r="D120" s="221">
        <f t="shared" si="3"/>
        <v>6.3</v>
      </c>
      <c r="E120">
        <f t="shared" si="4"/>
        <v>6.3E-3</v>
      </c>
      <c r="F120">
        <f t="shared" si="5"/>
        <v>0.99999842613217271</v>
      </c>
      <c r="G120">
        <f t="shared" si="6"/>
        <v>0.99981897067928838</v>
      </c>
      <c r="H120" s="221">
        <v>0.92646132499044598</v>
      </c>
      <c r="I120">
        <f t="shared" si="7"/>
        <v>1</v>
      </c>
      <c r="J120">
        <v>1</v>
      </c>
      <c r="K120" s="221">
        <f t="shared" si="2"/>
        <v>-0.66504032418253878</v>
      </c>
      <c r="L120">
        <f t="shared" si="8"/>
        <v>8.6010039393133467E-2</v>
      </c>
      <c r="M120"/>
      <c r="N120" s="249">
        <f t="shared" si="13"/>
        <v>1200</v>
      </c>
      <c r="O120" s="306"/>
      <c r="P120" s="306">
        <v>1.258E-3</v>
      </c>
      <c r="Q120" s="306">
        <v>2.091E-3</v>
      </c>
      <c r="R120" s="306">
        <v>2.9250000000000001E-3</v>
      </c>
      <c r="S120" s="306">
        <v>3.7580000000000001E-3</v>
      </c>
      <c r="T120" s="306"/>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row>
    <row r="121" spans="1:74" s="12" customFormat="1" hidden="1" x14ac:dyDescent="0.25">
      <c r="A121" s="127"/>
      <c r="B121"/>
      <c r="C121">
        <v>6.4</v>
      </c>
      <c r="D121" s="221">
        <f t="shared" si="3"/>
        <v>6.4</v>
      </c>
      <c r="E121">
        <f t="shared" si="4"/>
        <v>6.4000000000000003E-3</v>
      </c>
      <c r="F121">
        <f t="shared" si="5"/>
        <v>0.99999837577161199</v>
      </c>
      <c r="G121">
        <f t="shared" si="6"/>
        <v>0.99981317842983164</v>
      </c>
      <c r="H121" s="221">
        <v>0.92418750808787797</v>
      </c>
      <c r="I121">
        <f t="shared" si="7"/>
        <v>1</v>
      </c>
      <c r="J121">
        <v>1</v>
      </c>
      <c r="K121" s="221">
        <f t="shared" si="2"/>
        <v>-0.68643509063571573</v>
      </c>
      <c r="L121">
        <f t="shared" si="8"/>
        <v>8.5590761044191707E-2</v>
      </c>
      <c r="M121"/>
      <c r="N121" s="249">
        <f t="shared" si="13"/>
        <v>2400</v>
      </c>
      <c r="O121" s="306"/>
      <c r="P121" s="306">
        <v>8.4130000000000001E-4</v>
      </c>
      <c r="Q121" s="306">
        <v>1.258E-3</v>
      </c>
      <c r="R121" s="306">
        <v>1.6750000000000001E-3</v>
      </c>
      <c r="S121" s="306">
        <v>2.091E-3</v>
      </c>
      <c r="T121" s="306"/>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row>
    <row r="122" spans="1:74" s="12" customFormat="1" hidden="1" x14ac:dyDescent="0.25">
      <c r="A122" s="127"/>
      <c r="B122"/>
      <c r="C122">
        <v>6.5</v>
      </c>
      <c r="D122" s="221">
        <f t="shared" ref="D122:D185" si="14">C122*(f_CLK_MHz/Nominal_Clock_Freq)</f>
        <v>6.5</v>
      </c>
      <c r="E122">
        <f t="shared" si="4"/>
        <v>6.4999999999999997E-3</v>
      </c>
      <c r="F122">
        <f t="shared" ref="F122:F185" si="15">ABS(SIN(((MOD_CLK_DIV*PI()*$D122*FIRST_STAGE_DECIMATION)/(f_CLK_MHz*1000000)))/(FIRST_STAGE_DECIMATION*SIN(((MOD_CLK_DIV*PI()*$D122)/(f_CLK_MHz*1000000)))))^FIRST_STAGE_ORDER</f>
        <v>0.99999832461797378</v>
      </c>
      <c r="G122">
        <f t="shared" ref="G122:G185" si="16">ABS(SIN(((MOD_CLK_DIV*FIRST_STAGE_DECIMATION*PI()*$D122*SECOND_STAGE_DECIMATION)/(f_CLK_MHz*1000000)))/(SECOND_STAGE_DECIMATION*SIN(((MOD_CLK_DIV*FIRST_STAGE_DECIMATION*PI()*$D122)/(f_CLK_MHz*1000000)))))^SECOND_STAGE_ORDER</f>
        <v>0.99980729498441079</v>
      </c>
      <c r="H122" s="221">
        <v>0.92188281480170498</v>
      </c>
      <c r="I122">
        <f t="shared" ref="I122:I185" si="17">IF(Avg_decimation&lt;&gt;0,(ABS(SIN(((MOD_CLK_DIV*FIRST_STAGE_DECIMATION*SECOND_STAGE_DECIMATION*FIR_DECIMATION*PI()*$D122*Avg_decimation)/(f_CLK_MHz*1000000)))/(Avg_decimation*SIN(((MOD_CLK_DIV*FIRST_STAGE_DECIMATION*SECOND_STAGE_DECIMATION*FIR_DECIMATION*PI()*$D122)/(f_CLK_MHz*1000000)))))^1),"-")</f>
        <v>1</v>
      </c>
      <c r="J122">
        <v>1</v>
      </c>
      <c r="K122" s="221">
        <f t="shared" ref="K122:K185" si="18">20*LOG10(IF(FIR_BYPASSED,F122*G122*J122,F122*G122*H122*I122*J122))</f>
        <v>-0.70817414421672953</v>
      </c>
      <c r="L122">
        <f t="shared" si="8"/>
        <v>8.5166778173679056E-2</v>
      </c>
      <c r="M122"/>
      <c r="N122" s="249">
        <f t="shared" si="13"/>
        <v>4800</v>
      </c>
      <c r="O122" s="306"/>
      <c r="P122" s="306">
        <v>6.3299999999999999E-4</v>
      </c>
      <c r="Q122" s="306">
        <v>8.4130000000000001E-4</v>
      </c>
      <c r="R122" s="306">
        <v>1.0499999999999999E-3</v>
      </c>
      <c r="S122" s="306">
        <v>1.258E-3</v>
      </c>
      <c r="T122" s="306"/>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row>
    <row r="123" spans="1:74" s="12" customFormat="1" hidden="1" x14ac:dyDescent="0.25">
      <c r="A123" s="127"/>
      <c r="B123"/>
      <c r="C123">
        <v>6.6</v>
      </c>
      <c r="D123" s="221">
        <f t="shared" si="14"/>
        <v>6.6</v>
      </c>
      <c r="E123">
        <f t="shared" ref="E123:E186" si="19">D123/1000</f>
        <v>6.6E-3</v>
      </c>
      <c r="F123">
        <f t="shared" si="15"/>
        <v>0.99999827267125885</v>
      </c>
      <c r="G123">
        <f t="shared" si="16"/>
        <v>0.99980132034399005</v>
      </c>
      <c r="H123" s="221">
        <v>0.91954746691242295</v>
      </c>
      <c r="I123">
        <f t="shared" si="17"/>
        <v>1</v>
      </c>
      <c r="J123">
        <v>1</v>
      </c>
      <c r="K123" s="221">
        <f t="shared" si="18"/>
        <v>-0.73025783694926749</v>
      </c>
      <c r="L123">
        <f t="shared" si="8"/>
        <v>8.4738174294950355E-2</v>
      </c>
      <c r="M123"/>
      <c r="N123" s="249">
        <f t="shared" si="13"/>
        <v>7200</v>
      </c>
      <c r="O123" s="306"/>
      <c r="P123" s="306">
        <v>5.6360000000000004E-4</v>
      </c>
      <c r="Q123" s="306">
        <v>7.025E-4</v>
      </c>
      <c r="R123" s="306">
        <v>8.4130000000000001E-4</v>
      </c>
      <c r="S123" s="306">
        <v>9.8020000000000008E-4</v>
      </c>
      <c r="T123" s="306"/>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row>
    <row r="124" spans="1:74" s="12" customFormat="1" hidden="1" x14ac:dyDescent="0.25">
      <c r="A124" s="127"/>
      <c r="B124"/>
      <c r="C124">
        <v>6.7</v>
      </c>
      <c r="D124" s="221">
        <f t="shared" si="14"/>
        <v>6.7</v>
      </c>
      <c r="E124">
        <f t="shared" si="19"/>
        <v>6.7000000000000002E-3</v>
      </c>
      <c r="F124">
        <f t="shared" si="15"/>
        <v>0.99999821993146776</v>
      </c>
      <c r="G124">
        <f t="shared" si="16"/>
        <v>0.99979525450954843</v>
      </c>
      <c r="H124" s="221">
        <v>0.917181688926339</v>
      </c>
      <c r="I124">
        <f t="shared" si="17"/>
        <v>1</v>
      </c>
      <c r="J124">
        <v>1</v>
      </c>
      <c r="K124" s="221">
        <f t="shared" si="18"/>
        <v>-0.75268652686381843</v>
      </c>
      <c r="L124">
        <f t="shared" ref="L124:L187" si="20">(D124-D123)*((10^(K124/20)+10^(K123/20))/2)^2</f>
        <v>8.4305033587286873E-2</v>
      </c>
      <c r="M124"/>
      <c r="N124" s="249">
        <f t="shared" si="13"/>
        <v>14400</v>
      </c>
      <c r="O124" s="306"/>
      <c r="P124" s="306"/>
      <c r="Q124" s="306"/>
      <c r="R124" s="306"/>
      <c r="S124" s="306"/>
      <c r="T124" s="306">
        <v>4.2250000000000002E-4</v>
      </c>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row>
    <row r="125" spans="1:74" s="12" customFormat="1" hidden="1" x14ac:dyDescent="0.25">
      <c r="A125" s="127"/>
      <c r="B125"/>
      <c r="C125">
        <v>6.8</v>
      </c>
      <c r="D125" s="221">
        <f t="shared" si="14"/>
        <v>6.8</v>
      </c>
      <c r="E125">
        <f t="shared" si="19"/>
        <v>6.7999999999999996E-3</v>
      </c>
      <c r="F125">
        <f t="shared" si="15"/>
        <v>0.99999816639859784</v>
      </c>
      <c r="G125">
        <f t="shared" si="16"/>
        <v>0.99978909748207967</v>
      </c>
      <c r="H125" s="221">
        <v>0.91478570804435</v>
      </c>
      <c r="I125">
        <f t="shared" si="17"/>
        <v>1</v>
      </c>
      <c r="J125">
        <v>1</v>
      </c>
      <c r="K125" s="221">
        <f t="shared" si="18"/>
        <v>-0.77546057802418744</v>
      </c>
      <c r="L125">
        <f t="shared" si="20"/>
        <v>8.3867440869985141E-2</v>
      </c>
      <c r="M125"/>
      <c r="N125" s="249">
        <f t="shared" si="13"/>
        <v>19200</v>
      </c>
      <c r="O125" s="306"/>
      <c r="P125" s="306"/>
      <c r="Q125" s="306"/>
      <c r="R125" s="306"/>
      <c r="S125" s="306"/>
      <c r="T125" s="306">
        <v>3.3569999999999997E-4</v>
      </c>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row>
    <row r="126" spans="1:74" s="12" customFormat="1" hidden="1" x14ac:dyDescent="0.25">
      <c r="A126" s="127"/>
      <c r="B126"/>
      <c r="C126">
        <v>6.9</v>
      </c>
      <c r="D126" s="221">
        <f t="shared" si="14"/>
        <v>6.9</v>
      </c>
      <c r="E126">
        <f t="shared" si="19"/>
        <v>6.9000000000000008E-3</v>
      </c>
      <c r="F126">
        <f t="shared" si="15"/>
        <v>0.99999811207265188</v>
      </c>
      <c r="G126">
        <f t="shared" si="16"/>
        <v>0.99978284926259231</v>
      </c>
      <c r="H126" s="221">
        <v>0.91235975413036696</v>
      </c>
      <c r="I126">
        <f t="shared" si="17"/>
        <v>1</v>
      </c>
      <c r="J126">
        <v>1</v>
      </c>
      <c r="K126" s="221">
        <f t="shared" si="18"/>
        <v>-0.79858036055441295</v>
      </c>
      <c r="L126">
        <f t="shared" si="20"/>
        <v>8.3425481576329563E-2</v>
      </c>
      <c r="M126"/>
      <c r="N126" s="249">
        <f t="shared" si="13"/>
        <v>25600</v>
      </c>
      <c r="O126" s="306"/>
      <c r="P126" s="306"/>
      <c r="Q126" s="306"/>
      <c r="R126" s="306"/>
      <c r="S126" s="306"/>
      <c r="T126" s="306">
        <v>2.7060000000000002E-4</v>
      </c>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row>
    <row r="127" spans="1:74" s="12" customFormat="1" hidden="1" x14ac:dyDescent="0.25">
      <c r="A127" s="127"/>
      <c r="B127"/>
      <c r="C127">
        <v>7</v>
      </c>
      <c r="D127" s="221">
        <f t="shared" si="14"/>
        <v>7</v>
      </c>
      <c r="E127">
        <f t="shared" si="19"/>
        <v>7.0000000000000001E-3</v>
      </c>
      <c r="F127">
        <f t="shared" si="15"/>
        <v>0.9999980569536292</v>
      </c>
      <c r="G127">
        <f t="shared" si="16"/>
        <v>0.99977650985210953</v>
      </c>
      <c r="H127" s="221">
        <v>0.90990405967939203</v>
      </c>
      <c r="I127">
        <f t="shared" si="17"/>
        <v>1</v>
      </c>
      <c r="J127">
        <v>1</v>
      </c>
      <c r="K127" s="221">
        <f t="shared" si="18"/>
        <v>-0.82204625066635395</v>
      </c>
      <c r="L127">
        <f t="shared" si="20"/>
        <v>8.297924172743093E-2</v>
      </c>
      <c r="M127"/>
      <c r="N127" s="249">
        <f t="shared" si="13"/>
        <v>40000</v>
      </c>
      <c r="O127" s="306"/>
      <c r="P127" s="306"/>
      <c r="Q127" s="306"/>
      <c r="R127" s="306"/>
      <c r="S127" s="306"/>
      <c r="T127" s="306">
        <v>1.7929999999999999E-4</v>
      </c>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row>
    <row r="128" spans="1:74" s="12" customFormat="1" hidden="1" x14ac:dyDescent="0.25">
      <c r="A128" s="127"/>
      <c r="B128"/>
      <c r="C128">
        <v>7.1</v>
      </c>
      <c r="D128" s="221">
        <f t="shared" si="14"/>
        <v>7.1</v>
      </c>
      <c r="E128">
        <f t="shared" si="19"/>
        <v>7.0999999999999995E-3</v>
      </c>
      <c r="F128">
        <f t="shared" si="15"/>
        <v>0.99999800104153047</v>
      </c>
      <c r="G128">
        <f t="shared" si="16"/>
        <v>0.99977007925167027</v>
      </c>
      <c r="H128" s="221">
        <v>0.90741885978525105</v>
      </c>
      <c r="I128">
        <f t="shared" si="17"/>
        <v>1</v>
      </c>
      <c r="J128">
        <v>1</v>
      </c>
      <c r="K128" s="221">
        <f t="shared" si="18"/>
        <v>-0.84585863068766487</v>
      </c>
      <c r="L128">
        <f t="shared" si="20"/>
        <v>8.2528807905982521E-2</v>
      </c>
      <c r="M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row>
    <row r="129" spans="1:74" s="12" customFormat="1" ht="18" hidden="1" x14ac:dyDescent="0.35">
      <c r="A129" s="127"/>
      <c r="B129"/>
      <c r="C129">
        <v>7.2</v>
      </c>
      <c r="D129" s="221">
        <f t="shared" si="14"/>
        <v>7.2</v>
      </c>
      <c r="E129">
        <f t="shared" si="19"/>
        <v>7.1999999999999998E-3</v>
      </c>
      <c r="F129">
        <f t="shared" si="15"/>
        <v>0.99999794433635447</v>
      </c>
      <c r="G129">
        <f t="shared" si="16"/>
        <v>0.99976355746232815</v>
      </c>
      <c r="H129" s="221">
        <v>0.90490439210799001</v>
      </c>
      <c r="I129">
        <f t="shared" si="17"/>
        <v>1</v>
      </c>
      <c r="J129">
        <v>1</v>
      </c>
      <c r="K129" s="221">
        <f t="shared" si="18"/>
        <v>-0.87001788909037991</v>
      </c>
      <c r="L129">
        <f t="shared" si="20"/>
        <v>8.2074267229904019E-2</v>
      </c>
      <c r="M129"/>
      <c r="N129" s="221" t="s">
        <v>352</v>
      </c>
      <c r="O129" s="221"/>
      <c r="P129" s="221"/>
      <c r="Q129" s="221"/>
      <c r="R129" s="221"/>
      <c r="S129" s="221"/>
      <c r="T129" s="221"/>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row>
    <row r="130" spans="1:74" s="12" customFormat="1" hidden="1" x14ac:dyDescent="0.25">
      <c r="A130" s="127"/>
      <c r="B130"/>
      <c r="C130">
        <v>7.3</v>
      </c>
      <c r="D130" s="221">
        <f t="shared" si="14"/>
        <v>7.3</v>
      </c>
      <c r="E130">
        <f t="shared" si="19"/>
        <v>7.3000000000000001E-3</v>
      </c>
      <c r="F130">
        <f t="shared" si="15"/>
        <v>0.99999788683810209</v>
      </c>
      <c r="G130">
        <f t="shared" si="16"/>
        <v>0.99975694448515151</v>
      </c>
      <c r="H130" s="221">
        <v>0.902360896840948</v>
      </c>
      <c r="I130">
        <f t="shared" si="17"/>
        <v>1</v>
      </c>
      <c r="J130">
        <v>1</v>
      </c>
      <c r="K130" s="221">
        <f t="shared" si="18"/>
        <v>-0.89452442051985548</v>
      </c>
      <c r="L130">
        <f t="shared" si="20"/>
        <v>8.1615707325910586E-2</v>
      </c>
      <c r="M130"/>
      <c r="N130" s="250" t="s">
        <v>274</v>
      </c>
      <c r="O130" s="249" t="s">
        <v>173</v>
      </c>
      <c r="P130" s="249" t="s">
        <v>190</v>
      </c>
      <c r="Q130" s="249" t="s">
        <v>191</v>
      </c>
      <c r="R130" s="249" t="s">
        <v>192</v>
      </c>
      <c r="S130" s="249" t="s">
        <v>193</v>
      </c>
      <c r="T130" s="249" t="s">
        <v>185</v>
      </c>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row>
    <row r="131" spans="1:74" s="12" customFormat="1" hidden="1" x14ac:dyDescent="0.25">
      <c r="A131" s="127"/>
      <c r="B131"/>
      <c r="C131">
        <v>7.4</v>
      </c>
      <c r="D131" s="221">
        <f t="shared" si="14"/>
        <v>7.4</v>
      </c>
      <c r="E131">
        <f t="shared" si="19"/>
        <v>7.4000000000000003E-3</v>
      </c>
      <c r="F131">
        <f t="shared" si="15"/>
        <v>0.99999782854677366</v>
      </c>
      <c r="G131">
        <f t="shared" si="16"/>
        <v>0.99975024032122328</v>
      </c>
      <c r="H131" s="221">
        <v>0.89978861667749299</v>
      </c>
      <c r="I131">
        <f t="shared" si="17"/>
        <v>1</v>
      </c>
      <c r="J131">
        <v>1</v>
      </c>
      <c r="K131" s="221">
        <f t="shared" si="18"/>
        <v>-0.91937862582442076</v>
      </c>
      <c r="L131">
        <f t="shared" si="20"/>
        <v>8.1153216303016001E-2</v>
      </c>
      <c r="M131"/>
      <c r="N131" s="249">
        <f t="shared" ref="N131:N147" si="21">N65</f>
        <v>2.5</v>
      </c>
      <c r="O131" s="306">
        <v>0.8044</v>
      </c>
      <c r="P131" s="306">
        <v>0.80079999999999996</v>
      </c>
      <c r="Q131" s="306">
        <v>1.601</v>
      </c>
      <c r="R131" s="306">
        <v>2.4009999999999998</v>
      </c>
      <c r="S131" s="306">
        <v>3.2010000000000001</v>
      </c>
      <c r="T131" s="306"/>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row>
    <row r="132" spans="1:74" s="12" customFormat="1" hidden="1" x14ac:dyDescent="0.25">
      <c r="A132" s="127"/>
      <c r="B132"/>
      <c r="C132">
        <v>7.5</v>
      </c>
      <c r="D132" s="221">
        <f t="shared" si="14"/>
        <v>7.5</v>
      </c>
      <c r="E132">
        <f t="shared" si="19"/>
        <v>7.4999999999999997E-3</v>
      </c>
      <c r="F132">
        <f t="shared" si="15"/>
        <v>0.9999977694623694</v>
      </c>
      <c r="G132">
        <f t="shared" si="16"/>
        <v>0.99974344497164214</v>
      </c>
      <c r="H132" s="221">
        <v>0.89718779677744698</v>
      </c>
      <c r="I132">
        <f t="shared" si="17"/>
        <v>1</v>
      </c>
      <c r="J132">
        <v>1</v>
      </c>
      <c r="K132" s="221">
        <f t="shared" si="18"/>
        <v>-0.94458091208541328</v>
      </c>
      <c r="L132">
        <f t="shared" si="20"/>
        <v>8.0686882725955492E-2</v>
      </c>
      <c r="M132"/>
      <c r="N132" s="249">
        <f t="shared" si="21"/>
        <v>5</v>
      </c>
      <c r="O132" s="306">
        <v>0.40439999999999998</v>
      </c>
      <c r="P132" s="306">
        <v>0.40079999999999999</v>
      </c>
      <c r="Q132" s="306">
        <v>0.80079999999999996</v>
      </c>
      <c r="R132" s="306">
        <v>1.2010000000000001</v>
      </c>
      <c r="S132" s="306">
        <v>1.601</v>
      </c>
      <c r="T132" s="306"/>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row>
    <row r="133" spans="1:74" s="12" customFormat="1" hidden="1" x14ac:dyDescent="0.25">
      <c r="A133" s="127"/>
      <c r="B133"/>
      <c r="C133">
        <v>7.6</v>
      </c>
      <c r="D133" s="221">
        <f t="shared" si="14"/>
        <v>7.6</v>
      </c>
      <c r="E133">
        <f t="shared" si="19"/>
        <v>7.6E-3</v>
      </c>
      <c r="F133">
        <f t="shared" si="15"/>
        <v>0.99999770958488854</v>
      </c>
      <c r="G133">
        <f t="shared" si="16"/>
        <v>0.99973655843752141</v>
      </c>
      <c r="H133" s="221">
        <v>0.894558684733192</v>
      </c>
      <c r="I133">
        <f t="shared" si="17"/>
        <v>1</v>
      </c>
      <c r="J133">
        <v>1</v>
      </c>
      <c r="K133" s="221">
        <f t="shared" si="18"/>
        <v>-0.9701316926478305</v>
      </c>
      <c r="L133">
        <f t="shared" si="20"/>
        <v>8.0216795588579068E-2</v>
      </c>
      <c r="M133"/>
      <c r="N133" s="249">
        <f t="shared" si="21"/>
        <v>10</v>
      </c>
      <c r="O133" s="306">
        <v>0.2044</v>
      </c>
      <c r="P133" s="306">
        <v>0.20080000000000001</v>
      </c>
      <c r="Q133" s="306">
        <v>0.40079999999999999</v>
      </c>
      <c r="R133" s="306">
        <v>0.6008</v>
      </c>
      <c r="S133" s="306">
        <v>0.80079999999999996</v>
      </c>
      <c r="T133" s="306"/>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row>
    <row r="134" spans="1:74" s="12" customFormat="1" hidden="1" x14ac:dyDescent="0.25">
      <c r="A134" s="127"/>
      <c r="B134"/>
      <c r="C134">
        <v>7.7</v>
      </c>
      <c r="D134" s="221">
        <f t="shared" si="14"/>
        <v>7.7</v>
      </c>
      <c r="E134">
        <f t="shared" si="19"/>
        <v>7.7000000000000002E-3</v>
      </c>
      <c r="F134">
        <f t="shared" si="15"/>
        <v>0.99999764891433285</v>
      </c>
      <c r="G134">
        <f t="shared" si="16"/>
        <v>0.99972958071998907</v>
      </c>
      <c r="H134" s="221">
        <v>0.89190153053546695</v>
      </c>
      <c r="I134">
        <f t="shared" si="17"/>
        <v>1</v>
      </c>
      <c r="J134">
        <v>1</v>
      </c>
      <c r="K134" s="221">
        <f t="shared" si="18"/>
        <v>-0.99603138715148021</v>
      </c>
      <c r="L134">
        <f t="shared" si="20"/>
        <v>7.9743044287185483E-2</v>
      </c>
      <c r="M134"/>
      <c r="N134" s="249">
        <f t="shared" si="21"/>
        <v>16.666666666666668</v>
      </c>
      <c r="O134" s="306"/>
      <c r="P134" s="306">
        <v>0.1208</v>
      </c>
      <c r="Q134" s="306">
        <v>0.24079999999999999</v>
      </c>
      <c r="R134" s="306">
        <v>0.36080000000000001</v>
      </c>
      <c r="S134" s="306">
        <v>0.48080000000000001</v>
      </c>
      <c r="T134" s="306"/>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row>
    <row r="135" spans="1:74" s="12" customFormat="1" hidden="1" x14ac:dyDescent="0.25">
      <c r="A135" s="127"/>
      <c r="B135"/>
      <c r="C135">
        <v>7.8</v>
      </c>
      <c r="D135" s="221">
        <f t="shared" si="14"/>
        <v>7.8</v>
      </c>
      <c r="E135">
        <f t="shared" si="19"/>
        <v>7.7999999999999996E-3</v>
      </c>
      <c r="F135">
        <f t="shared" si="15"/>
        <v>0.99999758745070022</v>
      </c>
      <c r="G135">
        <f t="shared" si="16"/>
        <v>0.99972251182018834</v>
      </c>
      <c r="H135" s="221">
        <v>0.88921658653887203</v>
      </c>
      <c r="I135">
        <f t="shared" si="17"/>
        <v>1</v>
      </c>
      <c r="J135">
        <v>1</v>
      </c>
      <c r="K135" s="221">
        <f t="shared" si="18"/>
        <v>-1.0222804215626433</v>
      </c>
      <c r="L135">
        <f t="shared" si="20"/>
        <v>7.9265718593833842E-2</v>
      </c>
      <c r="M135"/>
      <c r="N135" s="249">
        <f t="shared" si="21"/>
        <v>20</v>
      </c>
      <c r="O135" s="306">
        <v>0.10440000000000001</v>
      </c>
      <c r="P135" s="306">
        <v>0.1008</v>
      </c>
      <c r="Q135" s="306">
        <v>0.20080000000000001</v>
      </c>
      <c r="R135" s="306">
        <v>0.30080000000000001</v>
      </c>
      <c r="S135" s="306">
        <v>0.40079999999999999</v>
      </c>
      <c r="T135" s="306"/>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row>
    <row r="136" spans="1:74" s="12" customFormat="1" hidden="1" x14ac:dyDescent="0.25">
      <c r="A136" s="127"/>
      <c r="B136"/>
      <c r="C136">
        <v>7.9</v>
      </c>
      <c r="D136" s="221">
        <f t="shared" si="14"/>
        <v>7.9</v>
      </c>
      <c r="E136">
        <f t="shared" si="19"/>
        <v>7.9000000000000008E-3</v>
      </c>
      <c r="F136">
        <f t="shared" si="15"/>
        <v>0.99999752519399354</v>
      </c>
      <c r="G136">
        <f t="shared" si="16"/>
        <v>0.99971535173927717</v>
      </c>
      <c r="H136" s="221">
        <v>0.88650410742705599</v>
      </c>
      <c r="I136">
        <f t="shared" si="17"/>
        <v>1</v>
      </c>
      <c r="J136">
        <v>1</v>
      </c>
      <c r="K136" s="221">
        <f t="shared" si="18"/>
        <v>-1.0488792282063639</v>
      </c>
      <c r="L136">
        <f t="shared" si="20"/>
        <v>7.8784908629641603E-2</v>
      </c>
      <c r="M136"/>
      <c r="N136" s="249">
        <f t="shared" si="21"/>
        <v>50</v>
      </c>
      <c r="O136" s="306"/>
      <c r="P136" s="306">
        <v>4.0829999999999998E-2</v>
      </c>
      <c r="Q136" s="306">
        <v>8.0829999999999999E-2</v>
      </c>
      <c r="R136" s="306">
        <v>0.1208</v>
      </c>
      <c r="S136" s="306">
        <v>0.1608</v>
      </c>
      <c r="T136" s="30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row>
    <row r="137" spans="1:74" s="12" customFormat="1" hidden="1" x14ac:dyDescent="0.25">
      <c r="A137" s="127"/>
      <c r="B137"/>
      <c r="C137">
        <v>8</v>
      </c>
      <c r="D137" s="221">
        <f t="shared" si="14"/>
        <v>8</v>
      </c>
      <c r="E137">
        <f t="shared" si="19"/>
        <v>8.0000000000000002E-3</v>
      </c>
      <c r="F137">
        <f t="shared" si="15"/>
        <v>0.99999746214421015</v>
      </c>
      <c r="G137">
        <f t="shared" si="16"/>
        <v>0.9997081004784284</v>
      </c>
      <c r="H137" s="221">
        <v>0.883764350177633</v>
      </c>
      <c r="I137">
        <f t="shared" si="17"/>
        <v>1</v>
      </c>
      <c r="J137">
        <v>1</v>
      </c>
      <c r="K137" s="221">
        <f t="shared" si="18"/>
        <v>-1.0758282457992512</v>
      </c>
      <c r="L137">
        <f t="shared" si="20"/>
        <v>7.8300704838055291E-2</v>
      </c>
      <c r="M137"/>
      <c r="N137" s="249">
        <f t="shared" si="21"/>
        <v>60</v>
      </c>
      <c r="O137" s="306"/>
      <c r="P137" s="306">
        <v>3.4160000000000003E-2</v>
      </c>
      <c r="Q137" s="306">
        <v>6.7500000000000004E-2</v>
      </c>
      <c r="R137" s="306">
        <v>0.1008</v>
      </c>
      <c r="S137" s="306">
        <v>0.13420000000000001</v>
      </c>
      <c r="T137" s="306"/>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row>
    <row r="138" spans="1:74" s="12" customFormat="1" hidden="1" x14ac:dyDescent="0.25">
      <c r="A138" s="127"/>
      <c r="B138"/>
      <c r="C138">
        <v>8.1</v>
      </c>
      <c r="D138" s="221">
        <f t="shared" si="14"/>
        <v>8.1</v>
      </c>
      <c r="E138">
        <f t="shared" si="19"/>
        <v>8.0999999999999996E-3</v>
      </c>
      <c r="F138">
        <f t="shared" si="15"/>
        <v>0.99999739830135159</v>
      </c>
      <c r="G138">
        <f t="shared" si="16"/>
        <v>0.99970075803883018</v>
      </c>
      <c r="H138" s="221">
        <v>0.88099757402680201</v>
      </c>
      <c r="I138">
        <f t="shared" si="17"/>
        <v>1</v>
      </c>
      <c r="J138">
        <v>1</v>
      </c>
      <c r="K138" s="221">
        <f t="shared" si="18"/>
        <v>-1.1031279194827739</v>
      </c>
      <c r="L138">
        <f t="shared" si="20"/>
        <v>7.7813197958144051E-2</v>
      </c>
      <c r="M138"/>
      <c r="N138" s="249">
        <f t="shared" si="21"/>
        <v>100</v>
      </c>
      <c r="O138" s="306"/>
      <c r="P138" s="306">
        <v>2.0830000000000001E-2</v>
      </c>
      <c r="Q138" s="306">
        <v>4.0829999999999998E-2</v>
      </c>
      <c r="R138" s="306">
        <v>6.0830000000000002E-2</v>
      </c>
      <c r="S138" s="306">
        <v>8.0829999999999999E-2</v>
      </c>
      <c r="T138" s="306"/>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row>
    <row r="139" spans="1:74" s="12" customFormat="1" hidden="1" x14ac:dyDescent="0.25">
      <c r="A139" s="127"/>
      <c r="B139"/>
      <c r="C139">
        <v>8.1999999999999993</v>
      </c>
      <c r="D139" s="221">
        <f t="shared" si="14"/>
        <v>8.1999999999999993</v>
      </c>
      <c r="E139">
        <f t="shared" si="19"/>
        <v>8.199999999999999E-3</v>
      </c>
      <c r="F139">
        <f t="shared" si="15"/>
        <v>0.99999733366541843</v>
      </c>
      <c r="G139">
        <f t="shared" si="16"/>
        <v>0.99969332442168524</v>
      </c>
      <c r="H139" s="221">
        <v>0.87820404043369205</v>
      </c>
      <c r="I139">
        <f t="shared" si="17"/>
        <v>1</v>
      </c>
      <c r="J139">
        <v>1</v>
      </c>
      <c r="K139" s="221">
        <f t="shared" si="18"/>
        <v>-1.1307787008572197</v>
      </c>
      <c r="L139">
        <f t="shared" si="20"/>
        <v>7.732247899788651E-2</v>
      </c>
      <c r="M139"/>
      <c r="N139" s="249">
        <f t="shared" si="21"/>
        <v>400</v>
      </c>
      <c r="O139" s="306"/>
      <c r="P139" s="306">
        <v>5.8279999999999998E-3</v>
      </c>
      <c r="Q139" s="306">
        <v>1.0829999999999999E-2</v>
      </c>
      <c r="R139" s="306">
        <v>1.583E-2</v>
      </c>
      <c r="S139" s="306">
        <v>2.0830000000000001E-2</v>
      </c>
      <c r="T139" s="306"/>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row>
    <row r="140" spans="1:74" s="12" customFormat="1" hidden="1" x14ac:dyDescent="0.25">
      <c r="A140" s="127"/>
      <c r="B140"/>
      <c r="C140">
        <v>8.3000000000000007</v>
      </c>
      <c r="D140" s="221">
        <f t="shared" si="14"/>
        <v>8.3000000000000007</v>
      </c>
      <c r="E140">
        <f t="shared" si="19"/>
        <v>8.3000000000000001E-3</v>
      </c>
      <c r="F140">
        <f t="shared" si="15"/>
        <v>0.99999726823641</v>
      </c>
      <c r="G140">
        <f t="shared" si="16"/>
        <v>0.99968579962821169</v>
      </c>
      <c r="H140" s="221">
        <v>0.87538401304442803</v>
      </c>
      <c r="I140">
        <f t="shared" si="17"/>
        <v>1</v>
      </c>
      <c r="J140">
        <v>1</v>
      </c>
      <c r="K140" s="221">
        <f t="shared" si="18"/>
        <v>-1.1587810480162093</v>
      </c>
      <c r="L140">
        <f t="shared" si="20"/>
        <v>7.6828639207490626E-2</v>
      </c>
      <c r="M140"/>
      <c r="N140" s="249">
        <f t="shared" si="21"/>
        <v>1200</v>
      </c>
      <c r="O140" s="306"/>
      <c r="P140" s="306">
        <v>2.4949999999999998E-3</v>
      </c>
      <c r="Q140" s="306">
        <v>4.1619999999999999E-3</v>
      </c>
      <c r="R140" s="306">
        <v>5.8279999999999998E-3</v>
      </c>
      <c r="S140" s="306">
        <v>7.4949999999999999E-3</v>
      </c>
      <c r="T140" s="306"/>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row>
    <row r="141" spans="1:74" s="12" customFormat="1" hidden="1" x14ac:dyDescent="0.25">
      <c r="A141" s="127"/>
      <c r="B141"/>
      <c r="C141">
        <v>8.4</v>
      </c>
      <c r="D141" s="221">
        <f t="shared" si="14"/>
        <v>8.4</v>
      </c>
      <c r="E141">
        <f t="shared" si="19"/>
        <v>8.4000000000000012E-3</v>
      </c>
      <c r="F141">
        <f t="shared" si="15"/>
        <v>0.9999972020143264</v>
      </c>
      <c r="G141">
        <f t="shared" si="16"/>
        <v>0.99967818365964167</v>
      </c>
      <c r="H141" s="221">
        <v>0.872537757655937</v>
      </c>
      <c r="I141">
        <f t="shared" si="17"/>
        <v>1</v>
      </c>
      <c r="J141">
        <v>1</v>
      </c>
      <c r="K141" s="221">
        <f t="shared" si="18"/>
        <v>-1.1871354255817248</v>
      </c>
      <c r="L141">
        <f t="shared" si="20"/>
        <v>7.6331770052734282E-2</v>
      </c>
      <c r="M141"/>
      <c r="N141" s="249">
        <f t="shared" si="21"/>
        <v>2400</v>
      </c>
      <c r="O141" s="306"/>
      <c r="P141" s="306">
        <v>1.6620000000000001E-3</v>
      </c>
      <c r="Q141" s="306">
        <v>2.4949999999999998E-3</v>
      </c>
      <c r="R141" s="306">
        <v>3.3279999999999998E-3</v>
      </c>
      <c r="S141" s="306">
        <v>4.1619999999999999E-3</v>
      </c>
      <c r="T141" s="306"/>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row>
    <row r="142" spans="1:74" s="12" customFormat="1" hidden="1" x14ac:dyDescent="0.25">
      <c r="A142" s="127"/>
      <c r="B142"/>
      <c r="C142">
        <v>8.5</v>
      </c>
      <c r="D142" s="221">
        <f t="shared" si="14"/>
        <v>8.5</v>
      </c>
      <c r="E142">
        <f t="shared" si="19"/>
        <v>8.5000000000000006E-3</v>
      </c>
      <c r="F142">
        <f t="shared" si="15"/>
        <v>0.99999713499916809</v>
      </c>
      <c r="G142">
        <f t="shared" si="16"/>
        <v>0.99967047651722329</v>
      </c>
      <c r="H142" s="221">
        <v>0.869665542179485</v>
      </c>
      <c r="I142">
        <f t="shared" si="17"/>
        <v>1</v>
      </c>
      <c r="J142">
        <v>1</v>
      </c>
      <c r="K142" s="221">
        <f t="shared" si="18"/>
        <v>-1.2158423047397868</v>
      </c>
      <c r="L142">
        <f t="shared" si="20"/>
        <v>7.5831963188369378E-2</v>
      </c>
      <c r="M142"/>
      <c r="N142" s="249">
        <f t="shared" si="21"/>
        <v>4800</v>
      </c>
      <c r="O142" s="306"/>
      <c r="P142" s="306">
        <v>1.245E-3</v>
      </c>
      <c r="Q142" s="306">
        <v>1.6620000000000001E-3</v>
      </c>
      <c r="R142" s="306">
        <v>2.078E-3</v>
      </c>
      <c r="S142" s="306">
        <v>2.4949999999999998E-3</v>
      </c>
      <c r="T142" s="306"/>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row>
    <row r="143" spans="1:74" s="12" customFormat="1" hidden="1" x14ac:dyDescent="0.25">
      <c r="A143" s="127"/>
      <c r="B143"/>
      <c r="C143">
        <v>8.6</v>
      </c>
      <c r="D143" s="221">
        <f t="shared" si="14"/>
        <v>8.6</v>
      </c>
      <c r="E143">
        <f t="shared" si="19"/>
        <v>8.6E-3</v>
      </c>
      <c r="F143">
        <f t="shared" si="15"/>
        <v>0.99999706719093551</v>
      </c>
      <c r="G143">
        <f t="shared" si="16"/>
        <v>0.99966267820221899</v>
      </c>
      <c r="H143" s="221">
        <v>0.86676763660397005</v>
      </c>
      <c r="I143">
        <f t="shared" si="17"/>
        <v>1</v>
      </c>
      <c r="J143">
        <v>1</v>
      </c>
      <c r="K143" s="221">
        <f t="shared" si="18"/>
        <v>-1.2449021632766311</v>
      </c>
      <c r="L143">
        <f t="shared" si="20"/>
        <v>7.5329310431551111E-2</v>
      </c>
      <c r="M143"/>
      <c r="N143" s="249">
        <f t="shared" si="21"/>
        <v>7200</v>
      </c>
      <c r="O143" s="306"/>
      <c r="P143" s="306">
        <v>1.106E-3</v>
      </c>
      <c r="Q143" s="306">
        <v>1.384E-3</v>
      </c>
      <c r="R143" s="306">
        <v>1.6620000000000001E-3</v>
      </c>
      <c r="S143" s="306">
        <v>1.939E-3</v>
      </c>
      <c r="T143" s="306"/>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row>
    <row r="144" spans="1:74" s="12" customFormat="1" hidden="1" x14ac:dyDescent="0.25">
      <c r="A144" s="127"/>
      <c r="B144"/>
      <c r="C144">
        <v>8.6999999999999993</v>
      </c>
      <c r="D144" s="221">
        <f t="shared" si="14"/>
        <v>8.6999999999999993</v>
      </c>
      <c r="E144">
        <f t="shared" si="19"/>
        <v>8.6999999999999994E-3</v>
      </c>
      <c r="F144">
        <f t="shared" si="15"/>
        <v>0.99999699858962843</v>
      </c>
      <c r="G144">
        <f t="shared" si="16"/>
        <v>0.99965478871590607</v>
      </c>
      <c r="H144" s="221">
        <v>0.86384431295894903</v>
      </c>
      <c r="I144">
        <f t="shared" si="17"/>
        <v>1</v>
      </c>
      <c r="J144">
        <v>1</v>
      </c>
      <c r="K144" s="221">
        <f t="shared" si="18"/>
        <v>-1.2743154856156416</v>
      </c>
      <c r="L144">
        <f t="shared" si="20"/>
        <v>7.4823903735350097E-2</v>
      </c>
      <c r="M144"/>
      <c r="N144" s="249">
        <f t="shared" si="21"/>
        <v>14400</v>
      </c>
      <c r="O144" s="306"/>
      <c r="P144" s="306"/>
      <c r="Q144" s="306"/>
      <c r="R144" s="306"/>
      <c r="S144" s="306"/>
      <c r="T144" s="306">
        <v>8.2399999999999997E-4</v>
      </c>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row>
    <row r="145" spans="1:74" s="12" customFormat="1" hidden="1" x14ac:dyDescent="0.25">
      <c r="A145" s="127"/>
      <c r="B145"/>
      <c r="C145">
        <v>8.8000000000000007</v>
      </c>
      <c r="D145" s="221">
        <f t="shared" si="14"/>
        <v>8.8000000000000007</v>
      </c>
      <c r="E145">
        <f t="shared" si="19"/>
        <v>8.8000000000000005E-3</v>
      </c>
      <c r="F145">
        <f t="shared" si="15"/>
        <v>0.99999692919524719</v>
      </c>
      <c r="G145">
        <f t="shared" si="16"/>
        <v>0.99964680805957729</v>
      </c>
      <c r="H145" s="221">
        <v>0.86089584527743801</v>
      </c>
      <c r="I145">
        <f t="shared" si="17"/>
        <v>1</v>
      </c>
      <c r="J145">
        <v>1</v>
      </c>
      <c r="K145" s="221">
        <f t="shared" si="18"/>
        <v>-1.3040827628546943</v>
      </c>
      <c r="L145">
        <f t="shared" si="20"/>
        <v>7.4315835162330451E-2</v>
      </c>
      <c r="M145"/>
      <c r="N145" s="249">
        <f t="shared" si="21"/>
        <v>19200</v>
      </c>
      <c r="O145" s="306"/>
      <c r="P145" s="306"/>
      <c r="Q145" s="306"/>
      <c r="R145" s="306"/>
      <c r="S145" s="306"/>
      <c r="T145" s="306">
        <v>6.5039999999999998E-4</v>
      </c>
      <c r="U145" s="221"/>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row>
    <row r="146" spans="1:74" s="12" customFormat="1" hidden="1" x14ac:dyDescent="0.25">
      <c r="A146" s="127"/>
      <c r="B146"/>
      <c r="C146">
        <v>8.9</v>
      </c>
      <c r="D146" s="221">
        <f t="shared" si="14"/>
        <v>8.9</v>
      </c>
      <c r="E146">
        <f t="shared" si="19"/>
        <v>8.8999999999999999E-3</v>
      </c>
      <c r="F146">
        <f t="shared" si="15"/>
        <v>0.99999685900779212</v>
      </c>
      <c r="G146">
        <f t="shared" si="16"/>
        <v>0.99963873623454014</v>
      </c>
      <c r="H146" s="221">
        <v>0.85792250955846505</v>
      </c>
      <c r="I146">
        <f t="shared" si="17"/>
        <v>1</v>
      </c>
      <c r="J146">
        <v>1</v>
      </c>
      <c r="K146" s="221">
        <f t="shared" si="18"/>
        <v>-1.3342044928042522</v>
      </c>
      <c r="L146">
        <f t="shared" si="20"/>
        <v>7.3805196858204622E-2</v>
      </c>
      <c r="M146"/>
      <c r="N146" s="249">
        <f t="shared" si="21"/>
        <v>25600</v>
      </c>
      <c r="O146" s="306"/>
      <c r="P146" s="306"/>
      <c r="Q146" s="306"/>
      <c r="R146" s="306"/>
      <c r="S146" s="306"/>
      <c r="T146" s="306">
        <v>5.2019999999999996E-4</v>
      </c>
      <c r="U146" s="221"/>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row>
    <row r="147" spans="1:74" s="12" customFormat="1" hidden="1" x14ac:dyDescent="0.25">
      <c r="A147" s="127"/>
      <c r="B147"/>
      <c r="C147">
        <v>9</v>
      </c>
      <c r="D147" s="221">
        <f t="shared" si="14"/>
        <v>9</v>
      </c>
      <c r="E147">
        <f t="shared" si="19"/>
        <v>8.9999999999999993E-3</v>
      </c>
      <c r="F147">
        <f t="shared" si="15"/>
        <v>0.99999678802726166</v>
      </c>
      <c r="G147">
        <f t="shared" si="16"/>
        <v>0.99963057324211657</v>
      </c>
      <c r="H147" s="221">
        <v>0.85492458372939595</v>
      </c>
      <c r="I147">
        <f t="shared" si="17"/>
        <v>1</v>
      </c>
      <c r="J147">
        <v>1</v>
      </c>
      <c r="K147" s="221">
        <f t="shared" si="18"/>
        <v>-1.3646811800260383</v>
      </c>
      <c r="L147">
        <f t="shared" si="20"/>
        <v>7.3292081025599878E-2</v>
      </c>
      <c r="M147"/>
      <c r="N147" s="249">
        <f t="shared" si="21"/>
        <v>40000</v>
      </c>
      <c r="O147" s="306"/>
      <c r="P147" s="306"/>
      <c r="Q147" s="306"/>
      <c r="R147" s="306"/>
      <c r="S147" s="306"/>
      <c r="T147" s="306">
        <v>3.433E-4</v>
      </c>
      <c r="U147" s="221"/>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row>
    <row r="148" spans="1:74" s="12" customFormat="1" hidden="1" x14ac:dyDescent="0.25">
      <c r="A148" s="127"/>
      <c r="B148"/>
      <c r="C148">
        <v>9.1</v>
      </c>
      <c r="D148" s="221">
        <f t="shared" si="14"/>
        <v>9.1</v>
      </c>
      <c r="E148">
        <f t="shared" si="19"/>
        <v>9.1000000000000004E-3</v>
      </c>
      <c r="F148">
        <f t="shared" si="15"/>
        <v>0.99999671625365849</v>
      </c>
      <c r="G148">
        <f t="shared" si="16"/>
        <v>0.9996223190836443</v>
      </c>
      <c r="H148" s="221">
        <v>0.85190234760804195</v>
      </c>
      <c r="I148">
        <f t="shared" si="17"/>
        <v>1</v>
      </c>
      <c r="J148">
        <v>1</v>
      </c>
      <c r="K148" s="221">
        <f t="shared" si="18"/>
        <v>-1.3955133358721956</v>
      </c>
      <c r="L148">
        <f t="shared" si="20"/>
        <v>7.2776579897902482E-2</v>
      </c>
      <c r="M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row>
    <row r="149" spans="1:74" s="12" customFormat="1" hidden="1" x14ac:dyDescent="0.25">
      <c r="A149" s="127"/>
      <c r="B149"/>
      <c r="C149">
        <v>9.1999999999999993</v>
      </c>
      <c r="D149" s="221">
        <f t="shared" si="14"/>
        <v>9.1999999999999993</v>
      </c>
      <c r="E149">
        <f t="shared" si="19"/>
        <v>9.1999999999999998E-3</v>
      </c>
      <c r="F149">
        <f t="shared" si="15"/>
        <v>0.99999664368698149</v>
      </c>
      <c r="G149">
        <f t="shared" si="16"/>
        <v>0.99961397376047534</v>
      </c>
      <c r="H149" s="221">
        <v>0.84885608286453396</v>
      </c>
      <c r="I149">
        <f t="shared" si="17"/>
        <v>1</v>
      </c>
      <c r="J149">
        <v>1</v>
      </c>
      <c r="K149" s="221">
        <f t="shared" si="18"/>
        <v>-1.4267014785253633</v>
      </c>
      <c r="L149">
        <f t="shared" si="20"/>
        <v>7.2258785713232507E-2</v>
      </c>
      <c r="M149"/>
      <c r="N149" s="307" t="s">
        <v>355</v>
      </c>
      <c r="O149" s="307">
        <f>IF(DATA_RATE&gt;=N78,7,IF(AND(FIR_BYPASSED,FILTER=R84),3,MATCH(FILTER,N110:S110,0)))</f>
        <v>2</v>
      </c>
      <c r="P149"/>
      <c r="Q149"/>
      <c r="R149"/>
      <c r="S149" s="309" t="s">
        <v>357</v>
      </c>
      <c r="T149" s="308">
        <f>(f_CLK_MHz/Nominal_Clock_Freq)*DATA_RATE</f>
        <v>20</v>
      </c>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row>
    <row r="150" spans="1:74" s="12" customFormat="1" hidden="1" x14ac:dyDescent="0.25">
      <c r="A150" s="127"/>
      <c r="B150"/>
      <c r="C150">
        <v>9.3000000000000007</v>
      </c>
      <c r="D150" s="221">
        <f t="shared" si="14"/>
        <v>9.3000000000000007</v>
      </c>
      <c r="E150">
        <f t="shared" si="19"/>
        <v>9.300000000000001E-3</v>
      </c>
      <c r="F150">
        <f t="shared" si="15"/>
        <v>0.99999657032723088</v>
      </c>
      <c r="G150">
        <f t="shared" si="16"/>
        <v>0.99960553727397627</v>
      </c>
      <c r="H150" s="221">
        <v>0.84578607298300301</v>
      </c>
      <c r="I150">
        <f t="shared" si="17"/>
        <v>1</v>
      </c>
      <c r="J150">
        <v>1</v>
      </c>
      <c r="K150" s="221">
        <f t="shared" si="18"/>
        <v>-1.4582461330390926</v>
      </c>
      <c r="L150">
        <f t="shared" si="20"/>
        <v>7.1738790688534629E-2</v>
      </c>
      <c r="M150"/>
      <c r="N150" s="307" t="s">
        <v>362</v>
      </c>
      <c r="O150" s="307">
        <f>1000*(Nominal_Clock_Freq/f_CLK_MHz)*VLOOKUP(DATA_RATE,$N$111:$T$127,$O$149,FALSE)</f>
        <v>52.23</v>
      </c>
      <c r="P150"/>
      <c r="Q150"/>
      <c r="R150"/>
      <c r="S150"/>
      <c r="T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row>
    <row r="151" spans="1:74" s="12" customFormat="1" hidden="1" x14ac:dyDescent="0.25">
      <c r="A151" s="127"/>
      <c r="B151"/>
      <c r="C151">
        <v>9.4</v>
      </c>
      <c r="D151" s="221">
        <f t="shared" si="14"/>
        <v>9.4</v>
      </c>
      <c r="E151">
        <f t="shared" si="19"/>
        <v>9.4000000000000004E-3</v>
      </c>
      <c r="F151">
        <f t="shared" si="15"/>
        <v>0.99999649617440778</v>
      </c>
      <c r="G151">
        <f t="shared" si="16"/>
        <v>0.99959700962553011</v>
      </c>
      <c r="H151" s="221">
        <v>0.84269260322303596</v>
      </c>
      <c r="I151">
        <f t="shared" si="17"/>
        <v>1</v>
      </c>
      <c r="J151">
        <v>1</v>
      </c>
      <c r="K151" s="221">
        <f t="shared" si="18"/>
        <v>-1.4901478313791277</v>
      </c>
      <c r="L151">
        <f t="shared" si="20"/>
        <v>7.1216686993794451E-2</v>
      </c>
      <c r="M151"/>
      <c r="N151" s="307" t="s">
        <v>363</v>
      </c>
      <c r="O151" s="307">
        <f>1000*(Nominal_Clock_Freq/f_CLK_MHz)*VLOOKUP(DATA_RATE,$N$131:$T$147,$O$149,FALSE)</f>
        <v>104.4</v>
      </c>
      <c r="Q151"/>
      <c r="R151"/>
      <c r="S151" s="128" t="s">
        <v>155</v>
      </c>
      <c r="T151" s="221">
        <f>IF(O153,2*O152+O151,O152+O150)</f>
        <v>52.23</v>
      </c>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row>
    <row r="152" spans="1:74" s="12" customFormat="1" hidden="1" x14ac:dyDescent="0.25">
      <c r="A152" s="127"/>
      <c r="B152"/>
      <c r="C152">
        <v>9.5</v>
      </c>
      <c r="D152" s="221">
        <f t="shared" si="14"/>
        <v>9.5</v>
      </c>
      <c r="E152">
        <f t="shared" si="19"/>
        <v>9.4999999999999998E-3</v>
      </c>
      <c r="F152">
        <f t="shared" si="15"/>
        <v>0.99999642122850907</v>
      </c>
      <c r="G152">
        <f t="shared" si="16"/>
        <v>0.99958839081653328</v>
      </c>
      <c r="H152" s="221">
        <v>0.83957596058095596</v>
      </c>
      <c r="I152">
        <f t="shared" si="17"/>
        <v>1</v>
      </c>
      <c r="J152">
        <v>1</v>
      </c>
      <c r="K152" s="221">
        <f t="shared" si="18"/>
        <v>-1.5224071124651841</v>
      </c>
      <c r="L152">
        <f t="shared" si="20"/>
        <v>7.0692566726414649E-2</v>
      </c>
      <c r="M152"/>
      <c r="N152" s="316" t="s">
        <v>361</v>
      </c>
      <c r="O152" s="308">
        <f>0.001*VLOOKUP(DELAY,$P$84:$Q$97,2,FALSE)</f>
        <v>0</v>
      </c>
      <c r="P152" s="12" t="s">
        <v>364</v>
      </c>
      <c r="Q152"/>
      <c r="R152"/>
      <c r="S152" s="128" t="s">
        <v>136</v>
      </c>
      <c r="T152" s="221">
        <f>IF(O153,(O150+O152-O155),(1000/$T$149))</f>
        <v>50</v>
      </c>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row>
    <row r="153" spans="1:74" s="12" customFormat="1" hidden="1" x14ac:dyDescent="0.25">
      <c r="A153" s="127"/>
      <c r="B153"/>
      <c r="C153">
        <v>9.6</v>
      </c>
      <c r="D153" s="221">
        <f t="shared" si="14"/>
        <v>9.6</v>
      </c>
      <c r="E153">
        <f t="shared" si="19"/>
        <v>9.5999999999999992E-3</v>
      </c>
      <c r="F153">
        <f t="shared" si="15"/>
        <v>0.99999634548953886</v>
      </c>
      <c r="G153">
        <f t="shared" si="16"/>
        <v>0.99957968084839799</v>
      </c>
      <c r="H153" s="221">
        <v>0.83643643375088494</v>
      </c>
      <c r="I153">
        <f t="shared" si="17"/>
        <v>1</v>
      </c>
      <c r="J153">
        <v>1</v>
      </c>
      <c r="K153" s="221">
        <f t="shared" si="18"/>
        <v>-1.5550245222134542</v>
      </c>
      <c r="L153">
        <f t="shared" si="20"/>
        <v>7.0166521885717148E-2</v>
      </c>
      <c r="M153"/>
      <c r="N153" s="308" t="s">
        <v>356</v>
      </c>
      <c r="O153" s="308" t="b">
        <f>(CHOP=$N$85)</f>
        <v>0</v>
      </c>
      <c r="Q153"/>
      <c r="R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row>
    <row r="154" spans="1:74" s="12" customFormat="1" hidden="1" x14ac:dyDescent="0.25">
      <c r="A154" s="127"/>
      <c r="B154"/>
      <c r="C154">
        <v>9.6999999999999993</v>
      </c>
      <c r="D154" s="221">
        <f t="shared" si="14"/>
        <v>9.6999999999999993</v>
      </c>
      <c r="E154">
        <f t="shared" si="19"/>
        <v>9.6999999999999986E-3</v>
      </c>
      <c r="F154">
        <f t="shared" si="15"/>
        <v>0.99999626895749716</v>
      </c>
      <c r="G154">
        <f t="shared" si="16"/>
        <v>0.99957087972255043</v>
      </c>
      <c r="H154" s="221">
        <v>0.83327431308564404</v>
      </c>
      <c r="I154">
        <f t="shared" si="17"/>
        <v>1</v>
      </c>
      <c r="J154">
        <v>1</v>
      </c>
      <c r="K154" s="221">
        <f t="shared" si="18"/>
        <v>-1.5880006135797662</v>
      </c>
      <c r="L154">
        <f t="shared" si="20"/>
        <v>6.9638644347623499E-2</v>
      </c>
      <c r="M154"/>
      <c r="P154"/>
      <c r="Q154"/>
      <c r="R154" s="305" t="s">
        <v>365</v>
      </c>
      <c r="S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row>
    <row r="155" spans="1:74" s="12" customFormat="1" hidden="1" x14ac:dyDescent="0.25">
      <c r="A155" s="127"/>
      <c r="B155"/>
      <c r="C155">
        <v>9.8000000000000007</v>
      </c>
      <c r="D155" s="221">
        <f t="shared" si="14"/>
        <v>9.8000000000000007</v>
      </c>
      <c r="E155">
        <f t="shared" si="19"/>
        <v>9.8000000000000014E-3</v>
      </c>
      <c r="F155">
        <f t="shared" si="15"/>
        <v>0.99999619163238107</v>
      </c>
      <c r="G155">
        <f t="shared" si="16"/>
        <v>0.99956198744043334</v>
      </c>
      <c r="H155" s="221">
        <v>0.83008989055745097</v>
      </c>
      <c r="I155">
        <f t="shared" si="17"/>
        <v>1</v>
      </c>
      <c r="J155">
        <v>1</v>
      </c>
      <c r="K155" s="221">
        <f t="shared" si="18"/>
        <v>-1.6213359466035024</v>
      </c>
      <c r="L155">
        <f t="shared" si="20"/>
        <v>6.9109025839497504E-2</v>
      </c>
      <c r="M155"/>
      <c r="N155" s="308" t="s">
        <v>358</v>
      </c>
      <c r="O155" s="308">
        <f>IF(FALSE,(2*O150)-O151,0.02)</f>
        <v>0.02</v>
      </c>
      <c r="P155"/>
      <c r="Q155"/>
      <c r="R155" s="320">
        <f>(T151-S155)/T151</f>
        <v>-1.0012713000191462</v>
      </c>
      <c r="S155" s="319">
        <v>104.5264</v>
      </c>
      <c r="T155" s="12" t="s">
        <v>359</v>
      </c>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row>
    <row r="156" spans="1:74" s="12" customFormat="1" hidden="1" x14ac:dyDescent="0.25">
      <c r="A156" s="127"/>
      <c r="B156"/>
      <c r="C156">
        <v>9.9</v>
      </c>
      <c r="D156" s="221">
        <f t="shared" si="14"/>
        <v>9.9</v>
      </c>
      <c r="E156">
        <f t="shared" si="19"/>
        <v>9.9000000000000008E-3</v>
      </c>
      <c r="F156">
        <f t="shared" si="15"/>
        <v>0.99999611351419238</v>
      </c>
      <c r="G156">
        <f t="shared" si="16"/>
        <v>0.99955300400350289</v>
      </c>
      <c r="H156" s="221">
        <v>0.826883459718466</v>
      </c>
      <c r="I156">
        <f t="shared" si="17"/>
        <v>1</v>
      </c>
      <c r="J156">
        <v>1</v>
      </c>
      <c r="K156" s="221">
        <f t="shared" si="18"/>
        <v>-1.6550310884519948</v>
      </c>
      <c r="L156">
        <f t="shared" si="20"/>
        <v>6.85777579151607E-2</v>
      </c>
      <c r="M156"/>
      <c r="P156"/>
      <c r="Q156"/>
      <c r="R156" s="320">
        <f>(T152-S156)/T152</f>
        <v>-4.5046399999999952E-2</v>
      </c>
      <c r="S156" s="319">
        <v>52.252319999999997</v>
      </c>
      <c r="T156" s="12" t="s">
        <v>360</v>
      </c>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row>
    <row r="157" spans="1:74" s="12" customFormat="1" hidden="1" x14ac:dyDescent="0.25">
      <c r="A157" s="127"/>
      <c r="B157"/>
      <c r="C157">
        <v>10</v>
      </c>
      <c r="D157" s="221">
        <f t="shared" si="14"/>
        <v>10</v>
      </c>
      <c r="E157">
        <f t="shared" si="19"/>
        <v>0.01</v>
      </c>
      <c r="F157">
        <f t="shared" si="15"/>
        <v>0.99999603460293174</v>
      </c>
      <c r="G157">
        <f t="shared" si="16"/>
        <v>0.99954392941323078</v>
      </c>
      <c r="H157" s="221">
        <v>0.82365531566115402</v>
      </c>
      <c r="I157">
        <f t="shared" si="17"/>
        <v>1</v>
      </c>
      <c r="J157">
        <v>1</v>
      </c>
      <c r="K157" s="221">
        <f t="shared" si="18"/>
        <v>-1.6890866134658244</v>
      </c>
      <c r="L157">
        <f t="shared" si="20"/>
        <v>6.8044931930113309E-2</v>
      </c>
      <c r="M157"/>
      <c r="N157" s="24" t="s">
        <v>271</v>
      </c>
      <c r="P157"/>
      <c r="Q157"/>
      <c r="R157"/>
      <c r="S157"/>
      <c r="T157" s="31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row>
    <row r="158" spans="1:74" s="12" customFormat="1" hidden="1" x14ac:dyDescent="0.25">
      <c r="A158" s="127"/>
      <c r="B158"/>
      <c r="C158">
        <v>10.1</v>
      </c>
      <c r="D158" s="221">
        <f t="shared" si="14"/>
        <v>10.1</v>
      </c>
      <c r="E158">
        <f t="shared" si="19"/>
        <v>1.01E-2</v>
      </c>
      <c r="F158">
        <f t="shared" si="15"/>
        <v>0.99999595489859916</v>
      </c>
      <c r="G158">
        <f t="shared" si="16"/>
        <v>0.99953476367110383</v>
      </c>
      <c r="H158" s="221">
        <v>0.82040575497849899</v>
      </c>
      <c r="I158">
        <f t="shared" si="17"/>
        <v>1</v>
      </c>
      <c r="J158">
        <v>1</v>
      </c>
      <c r="K158" s="221">
        <f t="shared" si="18"/>
        <v>-1.7235031032046968</v>
      </c>
      <c r="L158">
        <f t="shared" si="20"/>
        <v>6.7510639016926013E-2</v>
      </c>
      <c r="M158"/>
      <c r="N158" s="12" t="s">
        <v>353</v>
      </c>
      <c r="O158" s="308"/>
      <c r="P158"/>
      <c r="Q158"/>
      <c r="R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row>
    <row r="159" spans="1:74" s="12" customFormat="1" hidden="1" x14ac:dyDescent="0.25">
      <c r="A159" s="127"/>
      <c r="B159"/>
      <c r="C159">
        <v>10.199999999999999</v>
      </c>
      <c r="D159" s="221">
        <f t="shared" si="14"/>
        <v>10.199999999999999</v>
      </c>
      <c r="E159">
        <f t="shared" si="19"/>
        <v>1.0199999999999999E-2</v>
      </c>
      <c r="F159">
        <f t="shared" si="15"/>
        <v>0.99999587440119375</v>
      </c>
      <c r="G159">
        <f t="shared" si="16"/>
        <v>0.99952550677862328</v>
      </c>
      <c r="H159" s="221">
        <v>0.81713507572405497</v>
      </c>
      <c r="I159">
        <f t="shared" si="17"/>
        <v>1</v>
      </c>
      <c r="J159">
        <v>1</v>
      </c>
      <c r="K159" s="221">
        <f t="shared" si="18"/>
        <v>-1.7582811464941004</v>
      </c>
      <c r="L159">
        <f t="shared" si="20"/>
        <v>6.6974970060854733E-2</v>
      </c>
      <c r="M159"/>
      <c r="N159" s="12" t="s">
        <v>354</v>
      </c>
      <c r="O159" s="318"/>
      <c r="P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row>
    <row r="160" spans="1:74" s="12" customFormat="1" hidden="1" x14ac:dyDescent="0.25">
      <c r="A160" s="127"/>
      <c r="B160"/>
      <c r="C160">
        <v>10.3</v>
      </c>
      <c r="D160" s="221">
        <f t="shared" si="14"/>
        <v>10.3</v>
      </c>
      <c r="E160">
        <f t="shared" si="19"/>
        <v>1.03E-2</v>
      </c>
      <c r="F160">
        <f t="shared" si="15"/>
        <v>0.99999579311071773</v>
      </c>
      <c r="G160">
        <f t="shared" si="16"/>
        <v>0.9995161587373057</v>
      </c>
      <c r="H160" s="221">
        <v>0.81384357737185797</v>
      </c>
      <c r="I160">
        <f t="shared" si="17"/>
        <v>1</v>
      </c>
      <c r="J160">
        <v>1</v>
      </c>
      <c r="K160" s="221">
        <f t="shared" si="18"/>
        <v>-1.7934213394725753</v>
      </c>
      <c r="L160">
        <f t="shared" si="20"/>
        <v>6.6438015675663112E-2</v>
      </c>
      <c r="M160"/>
      <c r="P160"/>
      <c r="Q160"/>
      <c r="R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row>
    <row r="161" spans="1:74" s="12" customFormat="1" hidden="1" x14ac:dyDescent="0.25">
      <c r="A161" s="127"/>
      <c r="B161"/>
      <c r="C161">
        <v>10.4</v>
      </c>
      <c r="D161" s="221">
        <f t="shared" si="14"/>
        <v>10.4</v>
      </c>
      <c r="E161">
        <f t="shared" si="19"/>
        <v>1.04E-2</v>
      </c>
      <c r="F161">
        <f t="shared" si="15"/>
        <v>0.99999571102717044</v>
      </c>
      <c r="G161">
        <f t="shared" si="16"/>
        <v>0.99950671954868253</v>
      </c>
      <c r="H161" s="221">
        <v>0.81053156077619604</v>
      </c>
      <c r="I161">
        <f t="shared" si="17"/>
        <v>1</v>
      </c>
      <c r="J161">
        <v>1</v>
      </c>
      <c r="K161" s="221">
        <f t="shared" si="18"/>
        <v>-1.8289242856398091</v>
      </c>
      <c r="L161">
        <f t="shared" si="20"/>
        <v>6.5899866179660455E-2</v>
      </c>
      <c r="M161"/>
      <c r="P161"/>
      <c r="Q161"/>
      <c r="R161"/>
      <c r="T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row>
    <row r="162" spans="1:74" s="12" customFormat="1" hidden="1" x14ac:dyDescent="0.25">
      <c r="A162" s="127"/>
      <c r="B162"/>
      <c r="C162">
        <v>10.5</v>
      </c>
      <c r="D162" s="221">
        <f t="shared" si="14"/>
        <v>10.5</v>
      </c>
      <c r="E162">
        <f t="shared" si="19"/>
        <v>1.0500000000000001E-2</v>
      </c>
      <c r="F162">
        <f t="shared" si="15"/>
        <v>0.99999562815055054</v>
      </c>
      <c r="G162">
        <f t="shared" si="16"/>
        <v>0.99949718921429986</v>
      </c>
      <c r="H162" s="221">
        <v>0.80719932813123496</v>
      </c>
      <c r="I162">
        <f t="shared" si="17"/>
        <v>1</v>
      </c>
      <c r="J162">
        <v>1</v>
      </c>
      <c r="K162" s="221">
        <f t="shared" si="18"/>
        <v>-1.8647905959055098</v>
      </c>
      <c r="L162">
        <f t="shared" si="20"/>
        <v>6.5360611571986416E-2</v>
      </c>
      <c r="M162"/>
      <c r="P162"/>
      <c r="Q162"/>
      <c r="R162"/>
      <c r="S162"/>
      <c r="T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row>
    <row r="163" spans="1:74" s="12" customFormat="1" hidden="1" x14ac:dyDescent="0.25">
      <c r="A163" s="127"/>
      <c r="B163"/>
      <c r="C163">
        <v>10.6</v>
      </c>
      <c r="D163" s="221">
        <f t="shared" si="14"/>
        <v>10.6</v>
      </c>
      <c r="E163">
        <f t="shared" si="19"/>
        <v>1.06E-2</v>
      </c>
      <c r="F163">
        <f t="shared" si="15"/>
        <v>0.99999554448085937</v>
      </c>
      <c r="G163">
        <f t="shared" si="16"/>
        <v>0.99948756773571923</v>
      </c>
      <c r="H163" s="221">
        <v>0.80384718293053903</v>
      </c>
      <c r="I163">
        <f t="shared" si="17"/>
        <v>1</v>
      </c>
      <c r="J163">
        <v>1</v>
      </c>
      <c r="K163" s="221">
        <f t="shared" si="18"/>
        <v>-1.9010208886387627</v>
      </c>
      <c r="L163">
        <f t="shared" si="20"/>
        <v>6.4820341509111798E-2</v>
      </c>
      <c r="M163"/>
      <c r="P163"/>
      <c r="Q163"/>
      <c r="R163"/>
      <c r="S163"/>
      <c r="T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row>
    <row r="164" spans="1:74" s="12" customFormat="1" hidden="1" x14ac:dyDescent="0.25">
      <c r="A164" s="127"/>
      <c r="B164"/>
      <c r="C164">
        <v>10.7</v>
      </c>
      <c r="D164" s="221">
        <f t="shared" si="14"/>
        <v>10.7</v>
      </c>
      <c r="E164">
        <f t="shared" si="19"/>
        <v>1.0699999999999999E-2</v>
      </c>
      <c r="F164">
        <f t="shared" si="15"/>
        <v>0.99999546001809625</v>
      </c>
      <c r="G164">
        <f t="shared" si="16"/>
        <v>0.99947785511451659</v>
      </c>
      <c r="H164" s="221">
        <v>0.80047542992644904</v>
      </c>
      <c r="I164">
        <f t="shared" si="17"/>
        <v>1</v>
      </c>
      <c r="J164">
        <v>1</v>
      </c>
      <c r="K164" s="221">
        <f t="shared" si="18"/>
        <v>-1.9376157897184743</v>
      </c>
      <c r="L164">
        <f t="shared" si="20"/>
        <v>6.4279145281602654E-2</v>
      </c>
      <c r="M164"/>
      <c r="N164"/>
      <c r="O164"/>
      <c r="P164"/>
      <c r="Q164"/>
      <c r="R164"/>
      <c r="S164"/>
      <c r="T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row>
    <row r="165" spans="1:74" s="12" customFormat="1" hidden="1" x14ac:dyDescent="0.25">
      <c r="A165" s="127"/>
      <c r="B165"/>
      <c r="C165">
        <v>10.8</v>
      </c>
      <c r="D165" s="221">
        <f t="shared" si="14"/>
        <v>10.8</v>
      </c>
      <c r="E165">
        <f t="shared" si="19"/>
        <v>1.0800000000000001E-2</v>
      </c>
      <c r="F165">
        <f t="shared" si="15"/>
        <v>0.99999537476226397</v>
      </c>
      <c r="G165">
        <f t="shared" si="16"/>
        <v>0.99946805135228323</v>
      </c>
      <c r="H165" s="221">
        <v>0.79708437508935703</v>
      </c>
      <c r="I165">
        <f t="shared" si="17"/>
        <v>1</v>
      </c>
      <c r="J165">
        <v>1</v>
      </c>
      <c r="K165" s="221">
        <f t="shared" si="18"/>
        <v>-1.9745759325843448</v>
      </c>
      <c r="L165">
        <f t="shared" si="20"/>
        <v>6.3737111791131784E-2</v>
      </c>
      <c r="M165"/>
      <c r="N165"/>
      <c r="O165"/>
      <c r="P165"/>
      <c r="Q165"/>
      <c r="R165"/>
      <c r="S165"/>
      <c r="T165" s="127"/>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row>
    <row r="166" spans="1:74" s="12" customFormat="1" hidden="1" x14ac:dyDescent="0.25">
      <c r="A166" s="127"/>
      <c r="B166"/>
      <c r="C166">
        <v>10.9</v>
      </c>
      <c r="D166" s="221">
        <f t="shared" si="14"/>
        <v>10.9</v>
      </c>
      <c r="E166">
        <f t="shared" si="19"/>
        <v>1.09E-2</v>
      </c>
      <c r="F166">
        <f t="shared" si="15"/>
        <v>0.9999952887133603</v>
      </c>
      <c r="G166">
        <f t="shared" si="16"/>
        <v>0.99945815645062497</v>
      </c>
      <c r="H166" s="221">
        <v>0.79367432556687301</v>
      </c>
      <c r="I166">
        <f t="shared" si="17"/>
        <v>1</v>
      </c>
      <c r="J166">
        <v>1</v>
      </c>
      <c r="K166" s="221">
        <f t="shared" si="18"/>
        <v>-2.011901958288778</v>
      </c>
      <c r="L166">
        <f t="shared" si="20"/>
        <v>6.3194329527746798E-2</v>
      </c>
      <c r="M166"/>
      <c r="P166"/>
      <c r="Q166"/>
      <c r="R166"/>
      <c r="S166"/>
      <c r="T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row>
    <row r="167" spans="1:74" s="12" customFormat="1" hidden="1" x14ac:dyDescent="0.25">
      <c r="A167" s="127"/>
      <c r="B167"/>
      <c r="C167">
        <v>11</v>
      </c>
      <c r="D167" s="221">
        <f t="shared" si="14"/>
        <v>11</v>
      </c>
      <c r="E167">
        <f t="shared" si="19"/>
        <v>1.0999999999999999E-2</v>
      </c>
      <c r="F167">
        <f t="shared" si="15"/>
        <v>0.99999520187138513</v>
      </c>
      <c r="G167">
        <f t="shared" si="16"/>
        <v>0.99944817041116285</v>
      </c>
      <c r="H167" s="221">
        <v>0.79024558964289504</v>
      </c>
      <c r="I167">
        <f t="shared" si="17"/>
        <v>1</v>
      </c>
      <c r="J167">
        <v>1</v>
      </c>
      <c r="K167" s="221">
        <f t="shared" si="18"/>
        <v>-2.0495945155493622</v>
      </c>
      <c r="L167">
        <f t="shared" si="20"/>
        <v>6.2650886547425025E-2</v>
      </c>
      <c r="M167"/>
      <c r="P167"/>
      <c r="Q167"/>
      <c r="R167"/>
      <c r="S167"/>
      <c r="T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row>
    <row r="168" spans="1:74" s="12" customFormat="1" hidden="1" x14ac:dyDescent="0.25">
      <c r="A168" s="127"/>
      <c r="B168"/>
      <c r="C168">
        <v>11.1</v>
      </c>
      <c r="D168" s="221">
        <f t="shared" si="14"/>
        <v>11.1</v>
      </c>
      <c r="E168">
        <f t="shared" si="19"/>
        <v>1.11E-2</v>
      </c>
      <c r="F168">
        <f t="shared" si="15"/>
        <v>0.99999511423634102</v>
      </c>
      <c r="G168">
        <f t="shared" si="16"/>
        <v>0.99943809323553301</v>
      </c>
      <c r="H168" s="221">
        <v>0.78679847669657199</v>
      </c>
      <c r="I168">
        <f t="shared" si="17"/>
        <v>1</v>
      </c>
      <c r="J168">
        <v>1</v>
      </c>
      <c r="K168" s="221">
        <f t="shared" si="18"/>
        <v>-2.0876542608023758</v>
      </c>
      <c r="L168">
        <f t="shared" si="20"/>
        <v>6.2106870449882147E-2</v>
      </c>
      <c r="M168"/>
      <c r="O168"/>
      <c r="P168"/>
      <c r="Q168"/>
      <c r="R168"/>
      <c r="S168"/>
      <c r="T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row>
    <row r="169" spans="1:74" s="12" customFormat="1" hidden="1" x14ac:dyDescent="0.25">
      <c r="A169" s="127"/>
      <c r="B169"/>
      <c r="C169">
        <v>11.2</v>
      </c>
      <c r="D169" s="221">
        <f t="shared" si="14"/>
        <v>11.2</v>
      </c>
      <c r="E169">
        <f t="shared" si="19"/>
        <v>1.12E-2</v>
      </c>
      <c r="F169">
        <f t="shared" si="15"/>
        <v>0.99999502580822586</v>
      </c>
      <c r="G169">
        <f t="shared" si="16"/>
        <v>0.99942792492538568</v>
      </c>
      <c r="H169" s="221">
        <v>0.78333329716119904</v>
      </c>
      <c r="I169">
        <f t="shared" si="17"/>
        <v>1</v>
      </c>
      <c r="J169">
        <v>1</v>
      </c>
      <c r="K169" s="221">
        <f t="shared" si="18"/>
        <v>-2.1260818582569421</v>
      </c>
      <c r="L169">
        <f t="shared" si="20"/>
        <v>6.1562368356681607E-2</v>
      </c>
      <c r="M169"/>
      <c r="N169"/>
      <c r="O169"/>
      <c r="P169"/>
      <c r="Q169"/>
      <c r="R169"/>
      <c r="S169"/>
      <c r="T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row>
    <row r="170" spans="1:74" s="12" customFormat="1" hidden="1" x14ac:dyDescent="0.25">
      <c r="A170" s="127"/>
      <c r="B170"/>
      <c r="C170">
        <v>11.3</v>
      </c>
      <c r="D170" s="221">
        <f t="shared" si="14"/>
        <v>11.3</v>
      </c>
      <c r="E170">
        <f t="shared" si="19"/>
        <v>1.1300000000000001E-2</v>
      </c>
      <c r="F170">
        <f t="shared" si="15"/>
        <v>0.99999493658704186</v>
      </c>
      <c r="G170">
        <f t="shared" si="16"/>
        <v>0.99941766548238709</v>
      </c>
      <c r="H170" s="221">
        <v>0.77985036248301098</v>
      </c>
      <c r="I170">
        <f t="shared" si="17"/>
        <v>1</v>
      </c>
      <c r="J170">
        <v>1</v>
      </c>
      <c r="K170" s="221">
        <f t="shared" si="18"/>
        <v>-2.164877979950071</v>
      </c>
      <c r="L170">
        <f t="shared" si="20"/>
        <v>6.1017466889629939E-2</v>
      </c>
      <c r="M170"/>
      <c r="N170"/>
      <c r="O170"/>
      <c r="P170"/>
      <c r="Q170"/>
      <c r="R170"/>
      <c r="S170"/>
      <c r="T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row>
    <row r="171" spans="1:74" s="12" customFormat="1" hidden="1" x14ac:dyDescent="0.25">
      <c r="A171" s="127"/>
      <c r="B171"/>
      <c r="C171">
        <v>11.4</v>
      </c>
      <c r="D171" s="221">
        <f t="shared" si="14"/>
        <v>11.4</v>
      </c>
      <c r="E171">
        <f t="shared" si="19"/>
        <v>1.14E-2</v>
      </c>
      <c r="F171">
        <f t="shared" si="15"/>
        <v>0.99999484657278659</v>
      </c>
      <c r="G171">
        <f t="shared" si="16"/>
        <v>0.99940731490821777</v>
      </c>
      <c r="H171" s="221">
        <v>0.77634998507993003</v>
      </c>
      <c r="I171">
        <f t="shared" si="17"/>
        <v>1</v>
      </c>
      <c r="J171">
        <v>1</v>
      </c>
      <c r="K171" s="221">
        <f t="shared" si="18"/>
        <v>-2.2040433058024154</v>
      </c>
      <c r="L171">
        <f t="shared" si="20"/>
        <v>6.0472252149464938E-2</v>
      </c>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row>
    <row r="172" spans="1:74" s="12" customFormat="1" hidden="1" x14ac:dyDescent="0.25">
      <c r="A172" s="127"/>
      <c r="B172"/>
      <c r="C172">
        <v>11.5</v>
      </c>
      <c r="D172" s="221">
        <f t="shared" si="14"/>
        <v>11.5</v>
      </c>
      <c r="E172">
        <f t="shared" si="19"/>
        <v>1.15E-2</v>
      </c>
      <c r="F172">
        <f t="shared" si="15"/>
        <v>0.99999475576546204</v>
      </c>
      <c r="G172">
        <f t="shared" si="16"/>
        <v>0.99939687320457316</v>
      </c>
      <c r="H172" s="221">
        <v>0.77283247830020896</v>
      </c>
      <c r="I172">
        <f t="shared" si="17"/>
        <v>1</v>
      </c>
      <c r="J172">
        <v>1</v>
      </c>
      <c r="K172" s="221">
        <f t="shared" si="18"/>
        <v>-2.2435785236750765</v>
      </c>
      <c r="L172">
        <f t="shared" si="20"/>
        <v>5.9926809694864469E-2</v>
      </c>
      <c r="M172"/>
      <c r="N172"/>
      <c r="O172"/>
      <c r="P172"/>
      <c r="Q172"/>
      <c r="R172"/>
      <c r="S172"/>
      <c r="T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row>
    <row r="173" spans="1:74" s="12" customFormat="1" hidden="1" x14ac:dyDescent="0.25">
      <c r="A173" s="127"/>
      <c r="B173"/>
      <c r="C173">
        <v>11.6</v>
      </c>
      <c r="D173" s="221">
        <f t="shared" si="14"/>
        <v>11.6</v>
      </c>
      <c r="E173">
        <f t="shared" si="19"/>
        <v>1.1599999999999999E-2</v>
      </c>
      <c r="F173">
        <f t="shared" si="15"/>
        <v>0.99999466416506921</v>
      </c>
      <c r="G173">
        <f t="shared" si="16"/>
        <v>0.99938634037316376</v>
      </c>
      <c r="H173" s="221">
        <v>0.76929815638105303</v>
      </c>
      <c r="I173">
        <f t="shared" si="17"/>
        <v>1</v>
      </c>
      <c r="J173">
        <v>1</v>
      </c>
      <c r="K173" s="221">
        <f t="shared" si="18"/>
        <v>-2.2834843294269849</v>
      </c>
      <c r="L173">
        <f t="shared" si="20"/>
        <v>5.9381224521745324E-2</v>
      </c>
      <c r="M173"/>
      <c r="N173"/>
      <c r="O173"/>
      <c r="P173"/>
      <c r="Q173"/>
      <c r="R173"/>
      <c r="S173"/>
      <c r="T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row>
    <row r="174" spans="1:74" s="12" customFormat="1" hidden="1" x14ac:dyDescent="0.25">
      <c r="A174" s="127"/>
      <c r="B174"/>
      <c r="C174">
        <v>11.7</v>
      </c>
      <c r="D174" s="221">
        <f t="shared" si="14"/>
        <v>11.7</v>
      </c>
      <c r="E174">
        <f t="shared" si="19"/>
        <v>1.1699999999999999E-2</v>
      </c>
      <c r="F174">
        <f t="shared" si="15"/>
        <v>0.99999457177160622</v>
      </c>
      <c r="G174">
        <f t="shared" si="16"/>
        <v>0.99937571641571554</v>
      </c>
      <c r="H174" s="221">
        <v>0.76574733440716003</v>
      </c>
      <c r="I174">
        <f t="shared" si="17"/>
        <v>1</v>
      </c>
      <c r="J174">
        <v>1</v>
      </c>
      <c r="K174" s="221">
        <f t="shared" si="18"/>
        <v>-2.3237614269733964</v>
      </c>
      <c r="L174">
        <f t="shared" si="20"/>
        <v>5.8835581042896483E-2</v>
      </c>
      <c r="M174"/>
      <c r="N174"/>
      <c r="O174"/>
      <c r="P174"/>
      <c r="Q174"/>
      <c r="R174"/>
      <c r="S174"/>
      <c r="T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row>
    <row r="175" spans="1:74" s="12" customFormat="1" hidden="1" x14ac:dyDescent="0.25">
      <c r="A175" s="127"/>
      <c r="B175"/>
      <c r="C175">
        <v>11.8</v>
      </c>
      <c r="D175" s="221">
        <f t="shared" si="14"/>
        <v>11.8</v>
      </c>
      <c r="E175">
        <f t="shared" si="19"/>
        <v>1.1800000000000001E-2</v>
      </c>
      <c r="F175">
        <f t="shared" si="15"/>
        <v>0.99999447858507506</v>
      </c>
      <c r="G175">
        <f t="shared" si="16"/>
        <v>0.99936500133396788</v>
      </c>
      <c r="H175" s="221">
        <v>0.76218032826923199</v>
      </c>
      <c r="I175">
        <f t="shared" si="17"/>
        <v>1</v>
      </c>
      <c r="J175">
        <v>1</v>
      </c>
      <c r="K175" s="221">
        <f t="shared" si="18"/>
        <v>-2.3644105283450161</v>
      </c>
      <c r="L175">
        <f t="shared" si="20"/>
        <v>5.8289963067930856E-2</v>
      </c>
      <c r="M175"/>
      <c r="N175"/>
      <c r="O175"/>
      <c r="P175"/>
      <c r="Q175"/>
      <c r="R175"/>
      <c r="S175"/>
      <c r="T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row>
    <row r="176" spans="1:74" s="12" customFormat="1" hidden="1" x14ac:dyDescent="0.25">
      <c r="A176" s="127"/>
      <c r="B176"/>
      <c r="C176">
        <v>11.9</v>
      </c>
      <c r="D176" s="221">
        <f t="shared" si="14"/>
        <v>11.9</v>
      </c>
      <c r="E176">
        <f t="shared" si="19"/>
        <v>1.1900000000000001E-2</v>
      </c>
      <c r="F176">
        <f t="shared" si="15"/>
        <v>0.9999943846054743</v>
      </c>
      <c r="G176">
        <f t="shared" si="16"/>
        <v>0.99935419512967749</v>
      </c>
      <c r="H176" s="221">
        <v>0.758597454622433</v>
      </c>
      <c r="I176">
        <f t="shared" si="17"/>
        <v>1</v>
      </c>
      <c r="J176">
        <v>1</v>
      </c>
      <c r="K176" s="221">
        <f t="shared" si="18"/>
        <v>-2.4054323537482136</v>
      </c>
      <c r="L176">
        <f t="shared" si="20"/>
        <v>5.7744453783562535E-2</v>
      </c>
      <c r="M176"/>
      <c r="N176"/>
      <c r="O176"/>
      <c r="P176"/>
      <c r="Q176"/>
      <c r="R176"/>
      <c r="S176"/>
      <c r="T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row>
    <row r="177" spans="1:74" s="12" customFormat="1" hidden="1" x14ac:dyDescent="0.25">
      <c r="A177" s="127"/>
      <c r="B177"/>
      <c r="C177">
        <v>12</v>
      </c>
      <c r="D177" s="221">
        <f t="shared" si="14"/>
        <v>12</v>
      </c>
      <c r="E177">
        <f t="shared" si="19"/>
        <v>1.2E-2</v>
      </c>
      <c r="F177">
        <f t="shared" si="15"/>
        <v>0.99999428983280547</v>
      </c>
      <c r="G177">
        <f t="shared" si="16"/>
        <v>0.99934329780461351</v>
      </c>
      <c r="H177" s="221">
        <v>0.754999030844823</v>
      </c>
      <c r="I177">
        <f t="shared" si="17"/>
        <v>1</v>
      </c>
      <c r="J177">
        <v>1</v>
      </c>
      <c r="K177" s="221">
        <f t="shared" si="18"/>
        <v>-2.4468276316259967</v>
      </c>
      <c r="L177">
        <f t="shared" si="20"/>
        <v>5.7199135734235212E-2</v>
      </c>
      <c r="M177"/>
      <c r="N177"/>
      <c r="O177"/>
      <c r="P177"/>
      <c r="Q177"/>
      <c r="R177"/>
      <c r="S177"/>
      <c r="T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row>
    <row r="178" spans="1:74" s="12" customFormat="1" hidden="1" x14ac:dyDescent="0.25">
      <c r="A178" s="127"/>
      <c r="B178"/>
      <c r="C178">
        <v>12.1</v>
      </c>
      <c r="D178" s="221">
        <f t="shared" si="14"/>
        <v>12.1</v>
      </c>
      <c r="E178">
        <f t="shared" si="19"/>
        <v>1.21E-2</v>
      </c>
      <c r="F178">
        <f t="shared" si="15"/>
        <v>0.99999419426706726</v>
      </c>
      <c r="G178">
        <f t="shared" si="16"/>
        <v>0.99933230936056106</v>
      </c>
      <c r="H178" s="221">
        <v>0.75138537499575997</v>
      </c>
      <c r="I178">
        <f t="shared" si="17"/>
        <v>1</v>
      </c>
      <c r="J178">
        <v>1</v>
      </c>
      <c r="K178" s="221">
        <f t="shared" si="18"/>
        <v>-2.4885970987199748</v>
      </c>
      <c r="L178">
        <f t="shared" si="20"/>
        <v>5.6654090803071967E-2</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row>
    <row r="179" spans="1:74" s="12" customFormat="1" hidden="1" x14ac:dyDescent="0.25">
      <c r="A179" s="127"/>
      <c r="B179"/>
      <c r="C179">
        <v>12.2</v>
      </c>
      <c r="D179" s="221">
        <f t="shared" si="14"/>
        <v>12.2</v>
      </c>
      <c r="E179">
        <f t="shared" si="19"/>
        <v>1.2199999999999999E-2</v>
      </c>
      <c r="F179">
        <f t="shared" si="15"/>
        <v>0.99999409790826199</v>
      </c>
      <c r="G179">
        <f t="shared" si="16"/>
        <v>0.99932122979932081</v>
      </c>
      <c r="H179" s="221">
        <v>0.74775680577428905</v>
      </c>
      <c r="I179">
        <f t="shared" si="17"/>
        <v>1</v>
      </c>
      <c r="J179">
        <v>1</v>
      </c>
      <c r="K179" s="221">
        <f t="shared" si="18"/>
        <v>-2.5307415001330908</v>
      </c>
      <c r="L179">
        <f t="shared" si="20"/>
        <v>5.6109400193188816E-2</v>
      </c>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row>
    <row r="180" spans="1:74" s="12" customFormat="1" hidden="1" x14ac:dyDescent="0.25">
      <c r="A180" s="127"/>
      <c r="B180"/>
      <c r="C180">
        <v>12.3</v>
      </c>
      <c r="D180" s="221">
        <f t="shared" si="14"/>
        <v>12.3</v>
      </c>
      <c r="E180">
        <f t="shared" si="19"/>
        <v>1.23E-2</v>
      </c>
      <c r="F180">
        <f t="shared" si="15"/>
        <v>0.99999400075638889</v>
      </c>
      <c r="G180">
        <f t="shared" si="16"/>
        <v>0.9993100591227071</v>
      </c>
      <c r="H180" s="221">
        <v>0.74411364247751199</v>
      </c>
      <c r="I180">
        <f t="shared" si="17"/>
        <v>1</v>
      </c>
      <c r="J180">
        <v>1</v>
      </c>
      <c r="K180" s="221">
        <f t="shared" si="18"/>
        <v>-2.5732615893934878</v>
      </c>
      <c r="L180">
        <f t="shared" si="20"/>
        <v>5.5565144409355283E-2</v>
      </c>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row>
    <row r="181" spans="1:74" s="12" customFormat="1" hidden="1" x14ac:dyDescent="0.25">
      <c r="A181" s="127"/>
      <c r="B181"/>
      <c r="C181">
        <v>12.4</v>
      </c>
      <c r="D181" s="221">
        <f t="shared" si="14"/>
        <v>12.4</v>
      </c>
      <c r="E181">
        <f t="shared" si="19"/>
        <v>1.24E-2</v>
      </c>
      <c r="F181">
        <f t="shared" si="15"/>
        <v>0.99999390281144651</v>
      </c>
      <c r="G181">
        <f t="shared" si="16"/>
        <v>0.99929879733255067</v>
      </c>
      <c r="H181" s="221">
        <v>0.74045620495894704</v>
      </c>
      <c r="I181">
        <f t="shared" si="17"/>
        <v>1</v>
      </c>
      <c r="J181">
        <v>1</v>
      </c>
      <c r="K181" s="221">
        <f t="shared" si="18"/>
        <v>-2.616158128519237</v>
      </c>
      <c r="L181">
        <f t="shared" si="20"/>
        <v>5.5021403240007288E-2</v>
      </c>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row>
    <row r="182" spans="1:74" s="12" customFormat="1" hidden="1" x14ac:dyDescent="0.25">
      <c r="A182" s="127"/>
      <c r="B182"/>
      <c r="C182">
        <v>12.5</v>
      </c>
      <c r="D182" s="221">
        <f t="shared" si="14"/>
        <v>12.5</v>
      </c>
      <c r="E182">
        <f t="shared" si="19"/>
        <v>1.2500000000000001E-2</v>
      </c>
      <c r="F182">
        <f t="shared" si="15"/>
        <v>0.99999380407343841</v>
      </c>
      <c r="G182">
        <f t="shared" si="16"/>
        <v>0.9992874444306955</v>
      </c>
      <c r="H182" s="221">
        <v>0.73678481358690395</v>
      </c>
      <c r="I182">
        <f t="shared" si="17"/>
        <v>1</v>
      </c>
      <c r="J182">
        <v>1</v>
      </c>
      <c r="K182" s="221">
        <f t="shared" si="18"/>
        <v>-2.6594318880838639</v>
      </c>
      <c r="L182">
        <f t="shared" si="20"/>
        <v>5.4478255739639499E-2</v>
      </c>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row>
    <row r="183" spans="1:74" s="12" customFormat="1" hidden="1" x14ac:dyDescent="0.25">
      <c r="A183" s="127"/>
      <c r="B183"/>
      <c r="C183">
        <v>12.6</v>
      </c>
      <c r="D183" s="221">
        <f t="shared" si="14"/>
        <v>12.6</v>
      </c>
      <c r="E183">
        <f t="shared" si="19"/>
        <v>1.26E-2</v>
      </c>
      <c r="F183">
        <f t="shared" si="15"/>
        <v>0.99999370454236225</v>
      </c>
      <c r="G183">
        <f t="shared" si="16"/>
        <v>0.99927600041900178</v>
      </c>
      <c r="H183" s="221">
        <v>0.73309978920285102</v>
      </c>
      <c r="I183">
        <f t="shared" si="17"/>
        <v>1</v>
      </c>
      <c r="J183">
        <v>1</v>
      </c>
      <c r="K183" s="221">
        <f t="shared" si="18"/>
        <v>-2.7030836472831221</v>
      </c>
      <c r="L183">
        <f t="shared" si="20"/>
        <v>5.3935780211544979E-2</v>
      </c>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row>
    <row r="184" spans="1:74" s="12" customFormat="1" hidden="1" x14ac:dyDescent="0.25">
      <c r="A184" s="127"/>
      <c r="B184"/>
      <c r="C184">
        <v>12.7</v>
      </c>
      <c r="D184" s="221">
        <f t="shared" si="14"/>
        <v>12.7</v>
      </c>
      <c r="E184">
        <f t="shared" si="19"/>
        <v>1.2699999999999999E-2</v>
      </c>
      <c r="F184">
        <f t="shared" si="15"/>
        <v>0.99999360421821915</v>
      </c>
      <c r="G184">
        <f t="shared" si="16"/>
        <v>0.99926446529934465</v>
      </c>
      <c r="H184" s="221">
        <v>0.72940145307980098</v>
      </c>
      <c r="I184">
        <f t="shared" si="17"/>
        <v>1</v>
      </c>
      <c r="J184">
        <v>1</v>
      </c>
      <c r="K184" s="221">
        <f t="shared" si="18"/>
        <v>-2.7471141940025481</v>
      </c>
      <c r="L184">
        <f t="shared" si="20"/>
        <v>5.3394054190941342E-2</v>
      </c>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row>
    <row r="185" spans="1:74" s="12" customFormat="1" hidden="1" x14ac:dyDescent="0.25">
      <c r="A185" s="127"/>
      <c r="B185"/>
      <c r="C185">
        <v>12.8</v>
      </c>
      <c r="D185" s="221">
        <f t="shared" si="14"/>
        <v>12.8</v>
      </c>
      <c r="E185">
        <f t="shared" si="19"/>
        <v>1.2800000000000001E-2</v>
      </c>
      <c r="F185">
        <f t="shared" si="15"/>
        <v>0.99999350310100987</v>
      </c>
      <c r="G185">
        <f t="shared" si="16"/>
        <v>0.99925283907361262</v>
      </c>
      <c r="H185" s="221">
        <v>0.72569012688072099</v>
      </c>
      <c r="I185">
        <f t="shared" si="17"/>
        <v>1</v>
      </c>
      <c r="J185">
        <v>1</v>
      </c>
      <c r="K185" s="221">
        <f t="shared" si="18"/>
        <v>-2.7915243248860788</v>
      </c>
      <c r="L185">
        <f t="shared" si="20"/>
        <v>5.2853154428470002E-2</v>
      </c>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row>
    <row r="186" spans="1:74" s="12" customFormat="1" hidden="1" x14ac:dyDescent="0.25">
      <c r="A186" s="127"/>
      <c r="B186"/>
      <c r="C186">
        <v>12.9</v>
      </c>
      <c r="D186" s="221">
        <f t="shared" ref="D186:D249" si="22">C186*(f_CLK_MHz/Nominal_Clock_Freq)</f>
        <v>12.9</v>
      </c>
      <c r="E186">
        <f t="shared" si="19"/>
        <v>1.29E-2</v>
      </c>
      <c r="F186">
        <f t="shared" ref="F186:F249" si="23">ABS(SIN(((MOD_CLK_DIV*PI()*$D186*FIRST_STAGE_DECIMATION)/(f_CLK_MHz*1000000)))/(FIRST_STAGE_DECIMATION*SIN(((MOD_CLK_DIV*PI()*$D186)/(f_CLK_MHz*1000000)))))^FIRST_STAGE_ORDER</f>
        <v>0.99999340119073221</v>
      </c>
      <c r="G186">
        <f t="shared" ref="G186:G249" si="24">ABS(SIN(((MOD_CLK_DIV*FIRST_STAGE_DECIMATION*PI()*$D186*SECOND_STAGE_DECIMATION)/(f_CLK_MHz*1000000)))/(SECOND_STAGE_DECIMATION*SIN(((MOD_CLK_DIV*FIRST_STAGE_DECIMATION*PI()*$D186)/(f_CLK_MHz*1000000)))))^SECOND_STAGE_ORDER</f>
        <v>0.99924112174371138</v>
      </c>
      <c r="H186" s="221">
        <v>0.72196613261696496</v>
      </c>
      <c r="I186">
        <f t="shared" ref="I186:I249" si="25">IF(Avg_decimation&lt;&gt;0,(ABS(SIN(((MOD_CLK_DIV*FIRST_STAGE_DECIMATION*SECOND_STAGE_DECIMATION*FIR_DECIMATION*PI()*$D186*Avg_decimation)/(f_CLK_MHz*1000000)))/(Avg_decimation*SIN(((MOD_CLK_DIV*FIRST_STAGE_DECIMATION*SECOND_STAGE_DECIMATION*FIR_DECIMATION*PI()*$D186)/(f_CLK_MHz*1000000)))))^1),"-")</f>
        <v>1</v>
      </c>
      <c r="J186">
        <v>1</v>
      </c>
      <c r="K186" s="221">
        <f t="shared" ref="K186:K249" si="26">20*LOG10(IF(FIR_BYPASSED,F186*G186*J186,F186*G186*H186*I186*J186))</f>
        <v>-2.836314845405687</v>
      </c>
      <c r="L186">
        <f t="shared" si="20"/>
        <v>5.2313156874071169E-2</v>
      </c>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row>
    <row r="187" spans="1:74" s="12" customFormat="1" hidden="1" x14ac:dyDescent="0.25">
      <c r="A187" s="127"/>
      <c r="B187"/>
      <c r="C187">
        <v>13</v>
      </c>
      <c r="D187" s="221">
        <f t="shared" si="22"/>
        <v>13</v>
      </c>
      <c r="E187">
        <f t="shared" ref="E187:E250" si="27">D187/1000</f>
        <v>1.2999999999999999E-2</v>
      </c>
      <c r="F187">
        <f t="shared" si="23"/>
        <v>0.99999329848739049</v>
      </c>
      <c r="G187">
        <f t="shared" si="24"/>
        <v>0.99922931331155929</v>
      </c>
      <c r="H187" s="221">
        <v>0.71822979260674302</v>
      </c>
      <c r="I187">
        <f t="shared" si="25"/>
        <v>1</v>
      </c>
      <c r="J187">
        <v>1</v>
      </c>
      <c r="K187" s="221">
        <f t="shared" si="26"/>
        <v>-2.8814865699319707</v>
      </c>
      <c r="L187">
        <f t="shared" si="20"/>
        <v>5.1774136661258331E-2</v>
      </c>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row>
    <row r="188" spans="1:74" s="12" customFormat="1" hidden="1" x14ac:dyDescent="0.25">
      <c r="A188" s="127"/>
      <c r="B188"/>
      <c r="C188">
        <v>13.1</v>
      </c>
      <c r="D188" s="221">
        <f t="shared" si="22"/>
        <v>13.1</v>
      </c>
      <c r="E188">
        <f t="shared" si="27"/>
        <v>1.3099999999999999E-2</v>
      </c>
      <c r="F188">
        <f t="shared" si="23"/>
        <v>0.99999319499097949</v>
      </c>
      <c r="G188">
        <f t="shared" si="24"/>
        <v>0.99921741377909168</v>
      </c>
      <c r="H188" s="221">
        <v>0.71448142943362603</v>
      </c>
      <c r="I188">
        <f t="shared" si="25"/>
        <v>1</v>
      </c>
      <c r="J188">
        <v>1</v>
      </c>
      <c r="K188" s="221">
        <f t="shared" si="26"/>
        <v>-2.9270403218059853</v>
      </c>
      <c r="L188">
        <f t="shared" ref="L188:L251" si="28">(D188-D187)*((10^(K188/20)+10^(K187/20))/2)^2</f>
        <v>5.1236168091762319E-2</v>
      </c>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row>
    <row r="189" spans="1:74" s="12" customFormat="1" hidden="1" x14ac:dyDescent="0.25">
      <c r="A189" s="127"/>
      <c r="B189"/>
      <c r="C189">
        <v>13.2</v>
      </c>
      <c r="D189" s="221">
        <f t="shared" si="22"/>
        <v>13.2</v>
      </c>
      <c r="E189">
        <f t="shared" si="27"/>
        <v>1.32E-2</v>
      </c>
      <c r="F189">
        <f t="shared" si="23"/>
        <v>0.99999309070150588</v>
      </c>
      <c r="G189">
        <f t="shared" si="24"/>
        <v>0.99920542314825711</v>
      </c>
      <c r="H189" s="221">
        <v>0.71072136590510204</v>
      </c>
      <c r="I189">
        <f t="shared" si="25"/>
        <v>1</v>
      </c>
      <c r="J189">
        <v>1</v>
      </c>
      <c r="K189" s="221">
        <f t="shared" si="26"/>
        <v>-2.9729769334118155</v>
      </c>
      <c r="L189">
        <f t="shared" si="28"/>
        <v>5.0699324620582596E-2</v>
      </c>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row>
    <row r="190" spans="1:74" s="12" customFormat="1" hidden="1" x14ac:dyDescent="0.25">
      <c r="A190" s="127"/>
      <c r="B190"/>
      <c r="C190">
        <v>13.3</v>
      </c>
      <c r="D190" s="221">
        <f t="shared" si="22"/>
        <v>13.3</v>
      </c>
      <c r="E190">
        <f t="shared" si="27"/>
        <v>1.3300000000000001E-2</v>
      </c>
      <c r="F190">
        <f t="shared" si="23"/>
        <v>0.99999298561896433</v>
      </c>
      <c r="G190">
        <f t="shared" si="24"/>
        <v>0.99919334142102068</v>
      </c>
      <c r="H190" s="221">
        <v>0.70694992501119203</v>
      </c>
      <c r="I190">
        <f t="shared" si="25"/>
        <v>1</v>
      </c>
      <c r="J190">
        <v>1</v>
      </c>
      <c r="K190" s="221">
        <f t="shared" si="26"/>
        <v>-3.0192972462504968</v>
      </c>
      <c r="L190">
        <f t="shared" si="28"/>
        <v>5.0163678841430075E-2</v>
      </c>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row>
    <row r="191" spans="1:74" s="12" customFormat="1" hidden="1" x14ac:dyDescent="0.25">
      <c r="A191" s="127"/>
      <c r="B191"/>
      <c r="C191">
        <v>13.4</v>
      </c>
      <c r="D191" s="221">
        <f t="shared" si="22"/>
        <v>13.4</v>
      </c>
      <c r="E191">
        <f t="shared" si="27"/>
        <v>1.34E-2</v>
      </c>
      <c r="F191">
        <f t="shared" si="23"/>
        <v>0.99999287974335793</v>
      </c>
      <c r="G191">
        <f t="shared" si="24"/>
        <v>0.99918116859936046</v>
      </c>
      <c r="H191" s="221">
        <v>0.70316742988310599</v>
      </c>
      <c r="I191">
        <f t="shared" si="25"/>
        <v>1</v>
      </c>
      <c r="J191">
        <v>1</v>
      </c>
      <c r="K191" s="221">
        <f t="shared" si="26"/>
        <v>-3.0660021110149183</v>
      </c>
      <c r="L191">
        <f t="shared" si="28"/>
        <v>4.962930247256378E-2</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row>
    <row r="192" spans="1:74" s="12" customFormat="1" hidden="1" x14ac:dyDescent="0.25">
      <c r="A192" s="127"/>
      <c r="B192"/>
      <c r="C192">
        <v>13.5</v>
      </c>
      <c r="D192" s="221">
        <f t="shared" si="22"/>
        <v>13.5</v>
      </c>
      <c r="E192">
        <f t="shared" si="27"/>
        <v>1.35E-2</v>
      </c>
      <c r="F192">
        <f t="shared" si="23"/>
        <v>0.99999277307468593</v>
      </c>
      <c r="G192">
        <f t="shared" si="24"/>
        <v>0.99916890468527109</v>
      </c>
      <c r="H192" s="221">
        <v>0.699374203751989</v>
      </c>
      <c r="I192">
        <f t="shared" si="25"/>
        <v>1</v>
      </c>
      <c r="J192">
        <v>1</v>
      </c>
      <c r="K192" s="221">
        <f t="shared" si="26"/>
        <v>-3.1130923876657777</v>
      </c>
      <c r="L192">
        <f t="shared" si="28"/>
        <v>4.9096266343044134E-2</v>
      </c>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row>
    <row r="193" spans="1:74" s="12" customFormat="1" hidden="1" x14ac:dyDescent="0.25">
      <c r="A193" s="127"/>
      <c r="B193"/>
      <c r="C193">
        <v>13.6</v>
      </c>
      <c r="D193" s="221">
        <f t="shared" si="22"/>
        <v>13.6</v>
      </c>
      <c r="E193">
        <f t="shared" si="27"/>
        <v>1.3599999999999999E-2</v>
      </c>
      <c r="F193">
        <f t="shared" si="23"/>
        <v>0.99999266561294919</v>
      </c>
      <c r="G193">
        <f t="shared" si="24"/>
        <v>0.99915654968076162</v>
      </c>
      <c r="H193" s="221">
        <v>0.69557056990772803</v>
      </c>
      <c r="I193">
        <f t="shared" si="25"/>
        <v>1</v>
      </c>
      <c r="J193">
        <v>1</v>
      </c>
      <c r="K193" s="221">
        <f t="shared" si="26"/>
        <v>-3.1605689455087123</v>
      </c>
      <c r="L193">
        <f t="shared" si="28"/>
        <v>4.8564640379373428E-2</v>
      </c>
      <c r="M193"/>
      <c r="N193"/>
      <c r="O193" s="315"/>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row>
    <row r="194" spans="1:74" s="12" customFormat="1" hidden="1" x14ac:dyDescent="0.25">
      <c r="A194" s="127"/>
      <c r="B194"/>
      <c r="C194">
        <v>13.7</v>
      </c>
      <c r="D194" s="221">
        <f t="shared" si="22"/>
        <v>13.7</v>
      </c>
      <c r="E194">
        <f t="shared" si="27"/>
        <v>1.3699999999999999E-2</v>
      </c>
      <c r="F194">
        <f t="shared" si="23"/>
        <v>0.99999255735814785</v>
      </c>
      <c r="G194">
        <f t="shared" si="24"/>
        <v>0.99914410358785577</v>
      </c>
      <c r="H194" s="221">
        <v>0.69175685165783996</v>
      </c>
      <c r="I194">
        <f t="shared" si="25"/>
        <v>1</v>
      </c>
      <c r="J194">
        <v>1</v>
      </c>
      <c r="K194" s="221">
        <f t="shared" si="26"/>
        <v>-3.2084326632725713</v>
      </c>
      <c r="L194">
        <f t="shared" si="28"/>
        <v>4.8034493592557355E-2</v>
      </c>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row>
    <row r="195" spans="1:74" s="12" customFormat="1" hidden="1" x14ac:dyDescent="0.25">
      <c r="A195" s="127"/>
      <c r="B195"/>
      <c r="C195">
        <v>13.8</v>
      </c>
      <c r="D195" s="221">
        <f t="shared" si="22"/>
        <v>13.8</v>
      </c>
      <c r="E195">
        <f t="shared" si="27"/>
        <v>1.3800000000000002E-2</v>
      </c>
      <c r="F195">
        <f t="shared" si="23"/>
        <v>0.99999244831028156</v>
      </c>
      <c r="G195">
        <f t="shared" si="24"/>
        <v>0.99913156640859246</v>
      </c>
      <c r="H195" s="221">
        <v>0.68793337228644402</v>
      </c>
      <c r="I195">
        <f t="shared" si="25"/>
        <v>1</v>
      </c>
      <c r="J195">
        <v>1</v>
      </c>
      <c r="K195" s="221">
        <f t="shared" si="26"/>
        <v>-3.2566844291888679</v>
      </c>
      <c r="L195">
        <f t="shared" si="28"/>
        <v>4.7505894065571978E-2</v>
      </c>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row>
    <row r="196" spans="1:74" s="12" customFormat="1" hidden="1" x14ac:dyDescent="0.25">
      <c r="A196" s="127"/>
      <c r="B196"/>
      <c r="C196">
        <v>13.9</v>
      </c>
      <c r="D196" s="221">
        <f t="shared" si="22"/>
        <v>13.9</v>
      </c>
      <c r="E196">
        <f t="shared" si="27"/>
        <v>1.3900000000000001E-2</v>
      </c>
      <c r="F196">
        <f t="shared" si="23"/>
        <v>0.99999233846935154</v>
      </c>
      <c r="G196">
        <f t="shared" si="24"/>
        <v>0.99911893814502495</v>
      </c>
      <c r="H196" s="221">
        <v>0.68410045501333805</v>
      </c>
      <c r="I196">
        <f t="shared" si="25"/>
        <v>1</v>
      </c>
      <c r="J196">
        <v>1</v>
      </c>
      <c r="K196" s="221">
        <f t="shared" si="26"/>
        <v>-3.3053251410722395</v>
      </c>
      <c r="L196">
        <f t="shared" si="28"/>
        <v>4.697890894123978E-2</v>
      </c>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row>
    <row r="197" spans="1:74" s="12" customFormat="1" hidden="1" x14ac:dyDescent="0.25">
      <c r="A197" s="127"/>
      <c r="B197"/>
      <c r="C197">
        <v>14</v>
      </c>
      <c r="D197" s="221">
        <f t="shared" si="22"/>
        <v>14</v>
      </c>
      <c r="E197">
        <f t="shared" si="27"/>
        <v>1.4E-2</v>
      </c>
      <c r="F197">
        <f t="shared" si="23"/>
        <v>0.99999222783535624</v>
      </c>
      <c r="G197">
        <f t="shared" si="24"/>
        <v>0.99910621879922268</v>
      </c>
      <c r="H197" s="221">
        <v>0.68025842295315497</v>
      </c>
      <c r="I197">
        <f t="shared" si="25"/>
        <v>1</v>
      </c>
      <c r="J197">
        <v>1</v>
      </c>
      <c r="K197" s="221">
        <f t="shared" si="26"/>
        <v>-3.3543557064023761</v>
      </c>
      <c r="L197">
        <f t="shared" si="28"/>
        <v>4.6453604410532513E-2</v>
      </c>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row>
    <row r="198" spans="1:74" s="12" customFormat="1" hidden="1" x14ac:dyDescent="0.25">
      <c r="A198" s="127"/>
      <c r="B198"/>
      <c r="C198">
        <v>14.1</v>
      </c>
      <c r="D198" s="221">
        <f t="shared" si="22"/>
        <v>14.1</v>
      </c>
      <c r="E198">
        <f t="shared" si="27"/>
        <v>1.41E-2</v>
      </c>
      <c r="F198">
        <f t="shared" si="23"/>
        <v>0.99999211640829855</v>
      </c>
      <c r="G198">
        <f t="shared" si="24"/>
        <v>0.99909340837326877</v>
      </c>
      <c r="H198" s="221">
        <v>0.67640759907464698</v>
      </c>
      <c r="I198">
        <f t="shared" si="25"/>
        <v>1</v>
      </c>
      <c r="J198">
        <v>1</v>
      </c>
      <c r="K198" s="221">
        <f t="shared" si="26"/>
        <v>-3.403777042406805</v>
      </c>
      <c r="L198">
        <f t="shared" si="28"/>
        <v>4.593004570127384E-2</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row>
    <row r="199" spans="1:74" s="12" customFormat="1" hidden="1" x14ac:dyDescent="0.25">
      <c r="A199" s="127"/>
      <c r="B199"/>
      <c r="C199">
        <v>14.2</v>
      </c>
      <c r="D199" s="221">
        <f t="shared" si="22"/>
        <v>14.2</v>
      </c>
      <c r="E199">
        <f t="shared" si="27"/>
        <v>1.4199999999999999E-2</v>
      </c>
      <c r="F199">
        <f t="shared" si="23"/>
        <v>0.99999200418817558</v>
      </c>
      <c r="G199">
        <f t="shared" si="24"/>
        <v>0.99908050686926164</v>
      </c>
      <c r="H199" s="221">
        <v>0.672548306160065</v>
      </c>
      <c r="I199">
        <f t="shared" si="25"/>
        <v>1</v>
      </c>
      <c r="J199">
        <v>1</v>
      </c>
      <c r="K199" s="221">
        <f t="shared" si="26"/>
        <v>-3.4535900761452423</v>
      </c>
      <c r="L199">
        <f t="shared" si="28"/>
        <v>4.5408297067272736E-2</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row>
    <row r="200" spans="1:74" s="12" customFormat="1" hidden="1" x14ac:dyDescent="0.25">
      <c r="A200" s="127"/>
      <c r="B200"/>
      <c r="C200">
        <v>14.3</v>
      </c>
      <c r="D200" s="221">
        <f t="shared" si="22"/>
        <v>14.3</v>
      </c>
      <c r="E200">
        <f t="shared" si="27"/>
        <v>1.43E-2</v>
      </c>
      <c r="F200">
        <f t="shared" si="23"/>
        <v>0.99999189117499043</v>
      </c>
      <c r="G200">
        <f t="shared" si="24"/>
        <v>0.99906751428931495</v>
      </c>
      <c r="H200" s="221">
        <v>0.66868086676465899</v>
      </c>
      <c r="I200">
        <f t="shared" si="25"/>
        <v>1</v>
      </c>
      <c r="J200">
        <v>1</v>
      </c>
      <c r="K200" s="221">
        <f t="shared" si="26"/>
        <v>-3.5037957445949557</v>
      </c>
      <c r="L200">
        <f t="shared" si="28"/>
        <v>4.4888421777871834E-2</v>
      </c>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row>
    <row r="201" spans="1:74" s="12" customFormat="1" hidden="1" x14ac:dyDescent="0.25">
      <c r="A201" s="127"/>
      <c r="B201"/>
      <c r="C201">
        <v>14.4</v>
      </c>
      <c r="D201" s="221">
        <f t="shared" si="22"/>
        <v>14.4</v>
      </c>
      <c r="E201">
        <f t="shared" si="27"/>
        <v>1.44E-2</v>
      </c>
      <c r="F201">
        <f t="shared" si="23"/>
        <v>0.99999177736874278</v>
      </c>
      <c r="G201">
        <f t="shared" si="24"/>
        <v>0.99905443063555655</v>
      </c>
      <c r="H201" s="221">
        <v>0.66480560317631898</v>
      </c>
      <c r="I201">
        <f t="shared" si="25"/>
        <v>1</v>
      </c>
      <c r="J201">
        <v>1</v>
      </c>
      <c r="K201" s="221">
        <f t="shared" si="26"/>
        <v>-3.5543949947374012</v>
      </c>
      <c r="L201">
        <f t="shared" si="28"/>
        <v>4.4370482107913611E-2</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row>
    <row r="202" spans="1:74" s="12" customFormat="1" hidden="1" x14ac:dyDescent="0.25">
      <c r="A202" s="127"/>
      <c r="B202"/>
      <c r="C202">
        <v>14.5</v>
      </c>
      <c r="D202" s="221">
        <f t="shared" si="22"/>
        <v>14.5</v>
      </c>
      <c r="E202">
        <f t="shared" si="27"/>
        <v>1.4500000000000001E-2</v>
      </c>
      <c r="F202">
        <f t="shared" si="23"/>
        <v>0.99999166276943086</v>
      </c>
      <c r="G202">
        <f t="shared" si="24"/>
        <v>0.99904125591013004</v>
      </c>
      <c r="H202" s="221">
        <v>0.66092283737531698</v>
      </c>
      <c r="I202">
        <f t="shared" si="25"/>
        <v>1</v>
      </c>
      <c r="J202">
        <v>1</v>
      </c>
      <c r="K202" s="221">
        <f t="shared" si="26"/>
        <v>-3.6053887836463971</v>
      </c>
      <c r="L202">
        <f t="shared" si="28"/>
        <v>4.3854539328139173E-2</v>
      </c>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row>
    <row r="203" spans="1:74" s="12" customFormat="1" hidden="1" x14ac:dyDescent="0.25">
      <c r="A203" s="127"/>
      <c r="B203"/>
      <c r="C203">
        <v>14.6</v>
      </c>
      <c r="D203" s="221">
        <f t="shared" si="22"/>
        <v>14.6</v>
      </c>
      <c r="E203">
        <f t="shared" si="27"/>
        <v>1.46E-2</v>
      </c>
      <c r="F203">
        <f t="shared" si="23"/>
        <v>0.99999154737705687</v>
      </c>
      <c r="G203">
        <f t="shared" si="24"/>
        <v>0.99902799011519383</v>
      </c>
      <c r="H203" s="221">
        <v>0.65703289099422302</v>
      </c>
      <c r="I203">
        <f t="shared" si="25"/>
        <v>1</v>
      </c>
      <c r="J203">
        <v>1</v>
      </c>
      <c r="K203" s="221">
        <f t="shared" si="26"/>
        <v>-3.656778078577104</v>
      </c>
      <c r="L203">
        <f t="shared" si="28"/>
        <v>4.3340653695995102E-2</v>
      </c>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row>
    <row r="204" spans="1:74" s="12" customFormat="1" hidden="1" x14ac:dyDescent="0.25">
      <c r="A204" s="127"/>
      <c r="B204"/>
      <c r="C204">
        <v>14.7</v>
      </c>
      <c r="D204" s="221">
        <f t="shared" si="22"/>
        <v>14.7</v>
      </c>
      <c r="E204">
        <f t="shared" si="27"/>
        <v>1.47E-2</v>
      </c>
      <c r="F204">
        <f t="shared" si="23"/>
        <v>0.99999143119162048</v>
      </c>
      <c r="G204">
        <f t="shared" si="24"/>
        <v>0.99901463325292028</v>
      </c>
      <c r="H204" s="221">
        <v>0.65313608527793099</v>
      </c>
      <c r="I204">
        <f t="shared" si="25"/>
        <v>1</v>
      </c>
      <c r="J204">
        <v>1</v>
      </c>
      <c r="K204" s="221">
        <f t="shared" si="26"/>
        <v>-3.7085638570568937</v>
      </c>
      <c r="L204">
        <f t="shared" si="28"/>
        <v>4.2828884446875201E-2</v>
      </c>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row>
    <row r="205" spans="1:74" s="12" customFormat="1" hidden="1" x14ac:dyDescent="0.25">
      <c r="A205" s="127"/>
      <c r="B205"/>
      <c r="C205">
        <v>14.8</v>
      </c>
      <c r="D205" s="221">
        <f t="shared" si="22"/>
        <v>14.8</v>
      </c>
      <c r="E205">
        <f t="shared" si="27"/>
        <v>1.4800000000000001E-2</v>
      </c>
      <c r="F205">
        <f t="shared" si="23"/>
        <v>0.99999131421312271</v>
      </c>
      <c r="G205">
        <f t="shared" si="24"/>
        <v>0.99900118532549764</v>
      </c>
      <c r="H205" s="221">
        <v>0.64923274104385698</v>
      </c>
      <c r="I205">
        <f t="shared" si="25"/>
        <v>1</v>
      </c>
      <c r="J205">
        <v>1</v>
      </c>
      <c r="K205" s="221">
        <f t="shared" si="26"/>
        <v>-3.7607471069771163</v>
      </c>
      <c r="L205">
        <f t="shared" si="28"/>
        <v>4.2319289785781762E-2</v>
      </c>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row>
    <row r="206" spans="1:74" s="12" customFormat="1" hidden="1" x14ac:dyDescent="0.25">
      <c r="A206" s="127"/>
      <c r="B206"/>
      <c r="C206">
        <v>14.9</v>
      </c>
      <c r="D206" s="221">
        <f t="shared" si="22"/>
        <v>14.9</v>
      </c>
      <c r="E206">
        <f t="shared" si="27"/>
        <v>1.49E-2</v>
      </c>
      <c r="F206">
        <f t="shared" si="23"/>
        <v>0.99999119644156154</v>
      </c>
      <c r="G206">
        <f t="shared" si="24"/>
        <v>0.99898764633512949</v>
      </c>
      <c r="H206" s="221">
        <v>0.64532317864228494</v>
      </c>
      <c r="I206">
        <f t="shared" si="25"/>
        <v>1</v>
      </c>
      <c r="J206">
        <v>1</v>
      </c>
      <c r="K206" s="221">
        <f t="shared" si="26"/>
        <v>-3.8133288266864658</v>
      </c>
      <c r="L206">
        <f t="shared" si="28"/>
        <v>4.1811926879408219E-2</v>
      </c>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row>
    <row r="207" spans="1:74" s="12" customFormat="1" hidden="1" x14ac:dyDescent="0.25">
      <c r="A207" s="127"/>
      <c r="B207"/>
      <c r="C207">
        <v>15</v>
      </c>
      <c r="D207" s="221">
        <f t="shared" si="22"/>
        <v>15</v>
      </c>
      <c r="E207">
        <f t="shared" si="27"/>
        <v>1.4999999999999999E-2</v>
      </c>
      <c r="F207">
        <f t="shared" si="23"/>
        <v>0.99999107787693919</v>
      </c>
      <c r="G207">
        <f t="shared" si="24"/>
        <v>0.99897401628403237</v>
      </c>
      <c r="H207" s="221">
        <v>0.64140771791687501</v>
      </c>
      <c r="I207">
        <f t="shared" si="25"/>
        <v>1</v>
      </c>
      <c r="J207">
        <v>1</v>
      </c>
      <c r="K207" s="221">
        <f t="shared" si="26"/>
        <v>-3.8663100250856139</v>
      </c>
      <c r="L207">
        <f t="shared" si="28"/>
        <v>4.1306851848656866E-2</v>
      </c>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row>
    <row r="208" spans="1:74" s="12" customFormat="1" hidden="1" x14ac:dyDescent="0.25">
      <c r="A208" s="127"/>
      <c r="B208"/>
      <c r="C208">
        <v>15.1</v>
      </c>
      <c r="D208" s="221">
        <f t="shared" si="22"/>
        <v>15.1</v>
      </c>
      <c r="E208">
        <f t="shared" si="27"/>
        <v>1.5099999999999999E-2</v>
      </c>
      <c r="F208">
        <f t="shared" si="23"/>
        <v>0.99999095851925646</v>
      </c>
      <c r="G208">
        <f t="shared" si="24"/>
        <v>0.99896029517444018</v>
      </c>
      <c r="H208" s="221">
        <v>0.63748667816533999</v>
      </c>
      <c r="I208">
        <f t="shared" si="25"/>
        <v>1</v>
      </c>
      <c r="J208">
        <v>1</v>
      </c>
      <c r="K208" s="221">
        <f t="shared" si="26"/>
        <v>-3.9196917217233196</v>
      </c>
      <c r="L208">
        <f t="shared" si="28"/>
        <v>4.0804119761565907E-2</v>
      </c>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row>
    <row r="209" spans="1:74" s="12" customFormat="1" hidden="1" x14ac:dyDescent="0.25">
      <c r="A209" s="127"/>
      <c r="B209"/>
      <c r="C209">
        <v>15.2</v>
      </c>
      <c r="D209" s="221">
        <f t="shared" si="22"/>
        <v>15.2</v>
      </c>
      <c r="E209">
        <f t="shared" si="27"/>
        <v>1.52E-2</v>
      </c>
      <c r="F209">
        <f t="shared" si="23"/>
        <v>0.99999083836851266</v>
      </c>
      <c r="G209">
        <f t="shared" si="24"/>
        <v>0.99894648300859967</v>
      </c>
      <c r="H209" s="221">
        <v>0.63356037810029697</v>
      </c>
      <c r="I209">
        <f t="shared" si="25"/>
        <v>1</v>
      </c>
      <c r="J209">
        <v>1</v>
      </c>
      <c r="K209" s="221">
        <f t="shared" si="26"/>
        <v>-3.9734749468939738</v>
      </c>
      <c r="L209">
        <f t="shared" si="28"/>
        <v>4.0303784626671543E-2</v>
      </c>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row>
    <row r="210" spans="1:74" s="12" customFormat="1" hidden="1" x14ac:dyDescent="0.25">
      <c r="A210" s="127"/>
      <c r="B210"/>
      <c r="C210">
        <v>15.3</v>
      </c>
      <c r="D210" s="221">
        <f t="shared" si="22"/>
        <v>15.3</v>
      </c>
      <c r="E210">
        <f t="shared" si="27"/>
        <v>1.5300000000000001E-2</v>
      </c>
      <c r="F210">
        <f t="shared" si="23"/>
        <v>0.99999071742470691</v>
      </c>
      <c r="G210">
        <f t="shared" si="24"/>
        <v>0.99893257978877403</v>
      </c>
      <c r="H210" s="221">
        <v>0.629629135810305</v>
      </c>
      <c r="I210">
        <f t="shared" si="25"/>
        <v>1</v>
      </c>
      <c r="J210">
        <v>1</v>
      </c>
      <c r="K210" s="221">
        <f t="shared" si="26"/>
        <v>-4.0276607417364367</v>
      </c>
      <c r="L210">
        <f t="shared" si="28"/>
        <v>3.9805899386790133E-2</v>
      </c>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row>
    <row r="211" spans="1:74" s="12" customFormat="1" hidden="1" x14ac:dyDescent="0.25">
      <c r="A211" s="127"/>
      <c r="B211"/>
      <c r="C211">
        <v>15.4</v>
      </c>
      <c r="D211" s="221">
        <f t="shared" si="22"/>
        <v>15.4</v>
      </c>
      <c r="E211">
        <f t="shared" si="27"/>
        <v>1.54E-2</v>
      </c>
      <c r="F211">
        <f t="shared" si="23"/>
        <v>0.99999059568784143</v>
      </c>
      <c r="G211">
        <f t="shared" si="24"/>
        <v>0.99891858551724033</v>
      </c>
      <c r="H211" s="221">
        <v>0.625693268721072</v>
      </c>
      <c r="I211">
        <f t="shared" si="25"/>
        <v>1</v>
      </c>
      <c r="J211">
        <v>1</v>
      </c>
      <c r="K211" s="221">
        <f t="shared" si="26"/>
        <v>-4.0822501583346193</v>
      </c>
      <c r="L211">
        <f t="shared" si="28"/>
        <v>3.9310515913219414E-2</v>
      </c>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row>
    <row r="212" spans="1:74" s="12" customFormat="1" hidden="1" x14ac:dyDescent="0.25">
      <c r="A212" s="127"/>
      <c r="B212"/>
      <c r="C212">
        <v>15.5</v>
      </c>
      <c r="D212" s="221">
        <f t="shared" si="22"/>
        <v>15.5</v>
      </c>
      <c r="E212">
        <f t="shared" si="27"/>
        <v>1.55E-2</v>
      </c>
      <c r="F212">
        <f t="shared" si="23"/>
        <v>0.99999047315791556</v>
      </c>
      <c r="G212">
        <f t="shared" si="24"/>
        <v>0.99890450019629085</v>
      </c>
      <c r="H212" s="221">
        <v>0.62175309355687702</v>
      </c>
      <c r="I212">
        <f t="shared" si="25"/>
        <v>1</v>
      </c>
      <c r="J212">
        <v>1</v>
      </c>
      <c r="K212" s="221">
        <f t="shared" si="26"/>
        <v>-4.1372442598192869</v>
      </c>
      <c r="L212">
        <f t="shared" si="28"/>
        <v>3.881768500037213E-2</v>
      </c>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row>
    <row r="213" spans="1:74" s="12" customFormat="1" hidden="1" x14ac:dyDescent="0.25">
      <c r="A213" s="127"/>
      <c r="B213"/>
      <c r="C213">
        <v>15.6</v>
      </c>
      <c r="D213" s="221">
        <f t="shared" si="22"/>
        <v>15.6</v>
      </c>
      <c r="E213">
        <f t="shared" si="27"/>
        <v>1.5599999999999999E-2</v>
      </c>
      <c r="F213">
        <f t="shared" si="23"/>
        <v>0.99999034983492985</v>
      </c>
      <c r="G213">
        <f t="shared" si="24"/>
        <v>0.99889032382823317</v>
      </c>
      <c r="H213" s="221">
        <v>0.61780892630216999</v>
      </c>
      <c r="I213">
        <f t="shared" si="25"/>
        <v>1</v>
      </c>
      <c r="J213">
        <v>1</v>
      </c>
      <c r="K213" s="221">
        <f t="shared" si="26"/>
        <v>-4.1926441204715976</v>
      </c>
      <c r="L213">
        <f t="shared" si="28"/>
        <v>3.8327456360816727E-2</v>
      </c>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row>
    <row r="214" spans="1:74" s="12" customFormat="1" hidden="1" x14ac:dyDescent="0.25">
      <c r="A214" s="127"/>
      <c r="B214"/>
      <c r="C214">
        <v>15.7</v>
      </c>
      <c r="D214" s="221">
        <f t="shared" si="22"/>
        <v>15.7</v>
      </c>
      <c r="E214">
        <f t="shared" si="27"/>
        <v>1.5699999999999999E-2</v>
      </c>
      <c r="F214">
        <f t="shared" si="23"/>
        <v>0.99999022571888374</v>
      </c>
      <c r="G214">
        <f t="shared" si="24"/>
        <v>0.99887605641538946</v>
      </c>
      <c r="H214" s="221">
        <v>0.61386108216339197</v>
      </c>
      <c r="I214">
        <f t="shared" si="25"/>
        <v>1</v>
      </c>
      <c r="J214">
        <v>1</v>
      </c>
      <c r="K214" s="221">
        <f t="shared" si="26"/>
        <v>-4.2484508258280149</v>
      </c>
      <c r="L214">
        <f t="shared" si="28"/>
        <v>3.7839878620748203E-2</v>
      </c>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row>
    <row r="215" spans="1:74" s="12" customFormat="1" hidden="1" x14ac:dyDescent="0.25">
      <c r="A215" s="127"/>
      <c r="B215"/>
      <c r="C215">
        <v>15.8</v>
      </c>
      <c r="D215" s="221">
        <f t="shared" si="22"/>
        <v>15.8</v>
      </c>
      <c r="E215">
        <f t="shared" si="27"/>
        <v>1.5800000000000002E-2</v>
      </c>
      <c r="F215">
        <f t="shared" si="23"/>
        <v>0.99999010080977879</v>
      </c>
      <c r="G215">
        <f t="shared" si="24"/>
        <v>0.9988616979600965</v>
      </c>
      <c r="H215" s="221">
        <v>0.60990987553099196</v>
      </c>
      <c r="I215">
        <f t="shared" si="25"/>
        <v>1</v>
      </c>
      <c r="J215">
        <v>1</v>
      </c>
      <c r="K215" s="221">
        <f t="shared" si="26"/>
        <v>-4.3046654727869234</v>
      </c>
      <c r="L215">
        <f t="shared" si="28"/>
        <v>3.7354999315873723E-2</v>
      </c>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row>
    <row r="216" spans="1:74" s="12" customFormat="1" hidden="1" x14ac:dyDescent="0.25">
      <c r="A216" s="127"/>
      <c r="B216"/>
      <c r="C216">
        <v>15.9</v>
      </c>
      <c r="D216" s="221">
        <f t="shared" si="22"/>
        <v>15.9</v>
      </c>
      <c r="E216">
        <f t="shared" si="27"/>
        <v>1.5900000000000001E-2</v>
      </c>
      <c r="F216">
        <f t="shared" si="23"/>
        <v>0.999989975107615</v>
      </c>
      <c r="G216">
        <f t="shared" si="24"/>
        <v>0.99884724846470641</v>
      </c>
      <c r="H216" s="221">
        <v>0.60595561994167102</v>
      </c>
      <c r="I216">
        <f t="shared" si="25"/>
        <v>1</v>
      </c>
      <c r="J216">
        <v>1</v>
      </c>
      <c r="K216" s="221">
        <f t="shared" si="26"/>
        <v>-4.3612891697167253</v>
      </c>
      <c r="L216">
        <f t="shared" si="28"/>
        <v>3.6872864887711736E-2</v>
      </c>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row>
    <row r="217" spans="1:74" s="12" customFormat="1" hidden="1" x14ac:dyDescent="0.25">
      <c r="A217" s="127"/>
      <c r="B217"/>
      <c r="C217">
        <v>16</v>
      </c>
      <c r="D217" s="221">
        <f t="shared" si="22"/>
        <v>16</v>
      </c>
      <c r="E217">
        <f t="shared" si="27"/>
        <v>1.6E-2</v>
      </c>
      <c r="F217">
        <f t="shared" si="23"/>
        <v>0.99998984861239126</v>
      </c>
      <c r="G217">
        <f t="shared" si="24"/>
        <v>0.99883270793158641</v>
      </c>
      <c r="H217" s="221">
        <v>0.60199862804083804</v>
      </c>
      <c r="I217">
        <f t="shared" si="25"/>
        <v>1</v>
      </c>
      <c r="J217">
        <v>1</v>
      </c>
      <c r="K217" s="221">
        <f t="shared" si="26"/>
        <v>-4.4183230365656705</v>
      </c>
      <c r="L217">
        <f t="shared" si="28"/>
        <v>3.6393520680315851E-2</v>
      </c>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row>
    <row r="218" spans="1:74" s="12" customFormat="1" hidden="1" x14ac:dyDescent="0.25">
      <c r="A218" s="127"/>
      <c r="B218"/>
      <c r="C218">
        <v>16.100000000000001</v>
      </c>
      <c r="D218" s="221">
        <f t="shared" si="22"/>
        <v>16.100000000000001</v>
      </c>
      <c r="E218">
        <f t="shared" si="27"/>
        <v>1.61E-2</v>
      </c>
      <c r="F218">
        <f t="shared" si="23"/>
        <v>0.99998972132410957</v>
      </c>
      <c r="G218">
        <f t="shared" si="24"/>
        <v>0.99881807636311837</v>
      </c>
      <c r="H218" s="221">
        <v>0.59803921154529405</v>
      </c>
      <c r="I218">
        <f t="shared" si="25"/>
        <v>1</v>
      </c>
      <c r="J218">
        <v>1</v>
      </c>
      <c r="K218" s="221">
        <f t="shared" si="26"/>
        <v>-4.4757682049732868</v>
      </c>
      <c r="L218">
        <f t="shared" si="28"/>
        <v>3.5917010937398915E-2</v>
      </c>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row>
    <row r="219" spans="1:74" s="12" customFormat="1" hidden="1" x14ac:dyDescent="0.25">
      <c r="A219" s="127"/>
      <c r="B219"/>
      <c r="C219">
        <v>16.2</v>
      </c>
      <c r="D219" s="221">
        <f t="shared" si="22"/>
        <v>16.2</v>
      </c>
      <c r="E219">
        <f t="shared" si="27"/>
        <v>1.6199999999999999E-2</v>
      </c>
      <c r="F219">
        <f t="shared" si="23"/>
        <v>0.99998959324276981</v>
      </c>
      <c r="G219">
        <f t="shared" si="24"/>
        <v>0.99880335376169804</v>
      </c>
      <c r="H219" s="221">
        <v>0.594077681206161</v>
      </c>
      <c r="I219">
        <f t="shared" si="25"/>
        <v>1</v>
      </c>
      <c r="J219">
        <v>1</v>
      </c>
      <c r="K219" s="221">
        <f t="shared" si="26"/>
        <v>-4.5336258183833946</v>
      </c>
      <c r="L219">
        <f t="shared" si="28"/>
        <v>3.5443378799874067E-2</v>
      </c>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row>
    <row r="220" spans="1:74" s="12" customFormat="1" hidden="1" x14ac:dyDescent="0.25">
      <c r="A220" s="127"/>
      <c r="B220"/>
      <c r="C220">
        <v>16.3</v>
      </c>
      <c r="D220" s="221">
        <f t="shared" si="22"/>
        <v>16.3</v>
      </c>
      <c r="E220">
        <f t="shared" si="27"/>
        <v>1.6300000000000002E-2</v>
      </c>
      <c r="F220">
        <f t="shared" si="23"/>
        <v>0.99998946436837122</v>
      </c>
      <c r="G220">
        <f t="shared" si="24"/>
        <v>0.99878854012973828</v>
      </c>
      <c r="H220" s="221">
        <v>0.59011434677203001</v>
      </c>
      <c r="I220">
        <f t="shared" si="25"/>
        <v>1</v>
      </c>
      <c r="J220">
        <v>1</v>
      </c>
      <c r="K220" s="221">
        <f t="shared" si="26"/>
        <v>-4.5918970321589985</v>
      </c>
      <c r="L220">
        <f t="shared" si="28"/>
        <v>3.4972666303813967E-2</v>
      </c>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row>
    <row r="221" spans="1:74" s="12" customFormat="1" hidden="1" x14ac:dyDescent="0.25">
      <c r="A221" s="127"/>
      <c r="B221"/>
      <c r="C221">
        <v>16.399999999999999</v>
      </c>
      <c r="D221" s="221">
        <f t="shared" si="22"/>
        <v>16.399999999999999</v>
      </c>
      <c r="E221">
        <f t="shared" si="27"/>
        <v>1.6399999999999998E-2</v>
      </c>
      <c r="F221">
        <f t="shared" si="23"/>
        <v>0.99998933470091511</v>
      </c>
      <c r="G221">
        <f t="shared" si="24"/>
        <v>0.99877363546966491</v>
      </c>
      <c r="H221" s="221">
        <v>0.58614951695236495</v>
      </c>
      <c r="I221">
        <f t="shared" si="25"/>
        <v>1</v>
      </c>
      <c r="J221">
        <v>1</v>
      </c>
      <c r="K221" s="221">
        <f t="shared" si="26"/>
        <v>-4.6505830136987951</v>
      </c>
      <c r="L221">
        <f t="shared" si="28"/>
        <v>3.4504914378790247E-2</v>
      </c>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row>
    <row r="222" spans="1:74" s="12" customFormat="1" hidden="1" x14ac:dyDescent="0.25">
      <c r="A222" s="127"/>
      <c r="B222"/>
      <c r="C222">
        <v>16.5</v>
      </c>
      <c r="D222" s="221">
        <f t="shared" si="22"/>
        <v>16.5</v>
      </c>
      <c r="E222">
        <f t="shared" si="27"/>
        <v>1.6500000000000001E-2</v>
      </c>
      <c r="F222">
        <f t="shared" si="23"/>
        <v>0.99998920424040172</v>
      </c>
      <c r="G222">
        <f t="shared" si="24"/>
        <v>0.99875863978391966</v>
      </c>
      <c r="H222" s="221">
        <v>0.58218349938115599</v>
      </c>
      <c r="I222">
        <f t="shared" si="25"/>
        <v>1</v>
      </c>
      <c r="J222">
        <v>1</v>
      </c>
      <c r="K222" s="221">
        <f t="shared" si="26"/>
        <v>-4.7096849425554375</v>
      </c>
      <c r="L222">
        <f t="shared" si="28"/>
        <v>3.4040162846652594E-2</v>
      </c>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row>
    <row r="223" spans="1:74" s="12" customFormat="1" hidden="1" x14ac:dyDescent="0.25">
      <c r="A223" s="127"/>
      <c r="B223"/>
      <c r="C223">
        <v>16.600000000000001</v>
      </c>
      <c r="D223" s="221">
        <f t="shared" si="22"/>
        <v>16.600000000000001</v>
      </c>
      <c r="E223">
        <f t="shared" si="27"/>
        <v>1.66E-2</v>
      </c>
      <c r="F223">
        <f t="shared" si="23"/>
        <v>0.99998907298683026</v>
      </c>
      <c r="G223">
        <f t="shared" si="24"/>
        <v>0.9987435530749591</v>
      </c>
      <c r="H223" s="221">
        <v>0.57821660058082502</v>
      </c>
      <c r="I223">
        <f t="shared" si="25"/>
        <v>1</v>
      </c>
      <c r="J223">
        <v>1</v>
      </c>
      <c r="K223" s="221">
        <f t="shared" si="26"/>
        <v>-4.7692040105556011</v>
      </c>
      <c r="L223">
        <f t="shared" si="28"/>
        <v>3.3578450420670723E-2</v>
      </c>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row>
    <row r="224" spans="1:74" s="12" customFormat="1" hidden="1" x14ac:dyDescent="0.25">
      <c r="A224" s="127"/>
      <c r="B224"/>
      <c r="C224">
        <v>16.7</v>
      </c>
      <c r="D224" s="221">
        <f t="shared" si="22"/>
        <v>16.7</v>
      </c>
      <c r="E224">
        <f t="shared" si="27"/>
        <v>1.67E-2</v>
      </c>
      <c r="F224">
        <f t="shared" si="23"/>
        <v>0.9999889409402033</v>
      </c>
      <c r="G224">
        <f t="shared" si="24"/>
        <v>0.99872837534525405</v>
      </c>
      <c r="H224" s="221">
        <v>0.574249125926383</v>
      </c>
      <c r="I224">
        <f t="shared" si="25"/>
        <v>1</v>
      </c>
      <c r="J224">
        <v>1</v>
      </c>
      <c r="K224" s="221">
        <f t="shared" si="26"/>
        <v>-4.8291414219219782</v>
      </c>
      <c r="L224">
        <f t="shared" si="28"/>
        <v>3.3119814705104618E-2</v>
      </c>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row>
    <row r="225" spans="1:74" s="12" customFormat="1" hidden="1" x14ac:dyDescent="0.25">
      <c r="A225" s="127"/>
      <c r="B225"/>
      <c r="C225">
        <v>16.8</v>
      </c>
      <c r="D225" s="221">
        <f t="shared" si="22"/>
        <v>16.8</v>
      </c>
      <c r="E225">
        <f t="shared" si="27"/>
        <v>1.6800000000000002E-2</v>
      </c>
      <c r="F225">
        <f t="shared" si="23"/>
        <v>0.99998880810051849</v>
      </c>
      <c r="G225">
        <f t="shared" si="24"/>
        <v>0.9987131065972904</v>
      </c>
      <c r="H225" s="221">
        <v>0.57028137960987202</v>
      </c>
      <c r="I225">
        <f t="shared" si="25"/>
        <v>1</v>
      </c>
      <c r="J225">
        <v>1</v>
      </c>
      <c r="K225" s="221">
        <f t="shared" si="26"/>
        <v>-4.8894983933969129</v>
      </c>
      <c r="L225">
        <f t="shared" si="28"/>
        <v>3.2664292195157284E-2</v>
      </c>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row>
    <row r="226" spans="1:74" s="12" customFormat="1" hidden="1" x14ac:dyDescent="0.25">
      <c r="A226" s="127"/>
      <c r="B226"/>
      <c r="C226">
        <v>16.899999999999999</v>
      </c>
      <c r="D226" s="221">
        <f t="shared" si="22"/>
        <v>16.899999999999999</v>
      </c>
      <c r="E226">
        <f t="shared" si="27"/>
        <v>1.6899999999999998E-2</v>
      </c>
      <c r="F226">
        <f t="shared" si="23"/>
        <v>0.99998867446777751</v>
      </c>
      <c r="G226">
        <f t="shared" si="24"/>
        <v>0.99869774683357004</v>
      </c>
      <c r="H226" s="221">
        <v>0.56631366460505705</v>
      </c>
      <c r="I226">
        <f t="shared" si="25"/>
        <v>1</v>
      </c>
      <c r="J226">
        <v>1</v>
      </c>
      <c r="K226" s="221">
        <f t="shared" si="26"/>
        <v>-4.950276154368086</v>
      </c>
      <c r="L226">
        <f t="shared" si="28"/>
        <v>3.2211918277307752E-2</v>
      </c>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row>
    <row r="227" spans="1:74" s="12" customFormat="1" hidden="1" x14ac:dyDescent="0.25">
      <c r="A227" s="127"/>
      <c r="B227"/>
      <c r="C227">
        <v>17</v>
      </c>
      <c r="D227" s="221">
        <f t="shared" si="22"/>
        <v>17</v>
      </c>
      <c r="E227">
        <f t="shared" si="27"/>
        <v>1.7000000000000001E-2</v>
      </c>
      <c r="F227">
        <f t="shared" si="23"/>
        <v>0.99998854004198034</v>
      </c>
      <c r="G227">
        <f t="shared" si="24"/>
        <v>0.99868229605660874</v>
      </c>
      <c r="H227" s="221">
        <v>0.56234628263240605</v>
      </c>
      <c r="I227">
        <f t="shared" si="25"/>
        <v>1</v>
      </c>
      <c r="J227">
        <v>1</v>
      </c>
      <c r="K227" s="221">
        <f t="shared" si="26"/>
        <v>-5.0114759469960655</v>
      </c>
      <c r="L227">
        <f t="shared" si="28"/>
        <v>3.176272723006076E-2</v>
      </c>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row>
    <row r="228" spans="1:74" s="12" customFormat="1" hidden="1" x14ac:dyDescent="0.25">
      <c r="A228" s="127"/>
      <c r="B228"/>
      <c r="C228">
        <v>17.100000000000001</v>
      </c>
      <c r="D228" s="221">
        <f t="shared" si="22"/>
        <v>17.100000000000001</v>
      </c>
      <c r="E228">
        <f t="shared" si="27"/>
        <v>1.7100000000000001E-2</v>
      </c>
      <c r="F228">
        <f t="shared" si="23"/>
        <v>0.99998840482312779</v>
      </c>
      <c r="G228">
        <f t="shared" si="24"/>
        <v>0.99866675426893692</v>
      </c>
      <c r="H228" s="221">
        <v>0.55837953412434604</v>
      </c>
      <c r="I228">
        <f t="shared" si="25"/>
        <v>1</v>
      </c>
      <c r="J228">
        <v>1</v>
      </c>
      <c r="K228" s="221">
        <f t="shared" si="26"/>
        <v>-5.073099026343808</v>
      </c>
      <c r="L228">
        <f t="shared" si="28"/>
        <v>3.1316752225046422E-2</v>
      </c>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row>
    <row r="229" spans="1:74" s="12" customFormat="1" hidden="1" x14ac:dyDescent="0.25">
      <c r="A229" s="127"/>
      <c r="B229"/>
      <c r="C229">
        <v>17.2</v>
      </c>
      <c r="D229" s="221">
        <f t="shared" si="22"/>
        <v>17.2</v>
      </c>
      <c r="E229">
        <f t="shared" si="27"/>
        <v>1.72E-2</v>
      </c>
      <c r="F229">
        <f t="shared" si="23"/>
        <v>0.99998826881122027</v>
      </c>
      <c r="G229">
        <f t="shared" si="24"/>
        <v>0.99865112147310076</v>
      </c>
      <c r="H229" s="221">
        <v>0.55441371819081098</v>
      </c>
      <c r="I229">
        <f t="shared" si="25"/>
        <v>1</v>
      </c>
      <c r="J229">
        <v>1</v>
      </c>
      <c r="K229" s="221">
        <f t="shared" si="26"/>
        <v>-5.1351466605080409</v>
      </c>
      <c r="L229">
        <f t="shared" si="28"/>
        <v>3.0874025328529734E-2</v>
      </c>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row>
    <row r="230" spans="1:74" s="12" customFormat="1" hidden="1" x14ac:dyDescent="0.25">
      <c r="A230" s="127"/>
      <c r="B230"/>
      <c r="C230">
        <v>17.3</v>
      </c>
      <c r="D230" s="221">
        <f t="shared" si="22"/>
        <v>17.3</v>
      </c>
      <c r="E230">
        <f t="shared" si="27"/>
        <v>1.7299999999999999E-2</v>
      </c>
      <c r="F230">
        <f t="shared" si="23"/>
        <v>0.99998813200625636</v>
      </c>
      <c r="G230">
        <f t="shared" si="24"/>
        <v>0.99863539767166087</v>
      </c>
      <c r="H230" s="221">
        <v>0.55044913258507</v>
      </c>
      <c r="I230">
        <f t="shared" si="25"/>
        <v>1</v>
      </c>
      <c r="J230">
        <v>1</v>
      </c>
      <c r="K230" s="221">
        <f t="shared" si="26"/>
        <v>-5.1976201307528722</v>
      </c>
      <c r="L230">
        <f t="shared" si="28"/>
        <v>3.0434577503285008E-2</v>
      </c>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row>
    <row r="231" spans="1:74" s="12" customFormat="1" hidden="1" x14ac:dyDescent="0.25">
      <c r="A231" s="127"/>
      <c r="B231"/>
      <c r="C231">
        <v>17.399999999999999</v>
      </c>
      <c r="D231" s="221">
        <f t="shared" si="22"/>
        <v>17.399999999999999</v>
      </c>
      <c r="E231">
        <f t="shared" si="27"/>
        <v>1.7399999999999999E-2</v>
      </c>
      <c r="F231">
        <f t="shared" si="23"/>
        <v>0.99998799440823838</v>
      </c>
      <c r="G231">
        <f t="shared" si="24"/>
        <v>0.99861958286719288</v>
      </c>
      <c r="H231" s="221">
        <v>0.54648607366986302</v>
      </c>
      <c r="I231">
        <f t="shared" si="25"/>
        <v>1</v>
      </c>
      <c r="J231">
        <v>1</v>
      </c>
      <c r="K231" s="221">
        <f t="shared" si="26"/>
        <v>-5.2605207316451894</v>
      </c>
      <c r="L231">
        <f t="shared" si="28"/>
        <v>2.9998438610832571E-2</v>
      </c>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row>
    <row r="232" spans="1:74" s="12" customFormat="1" hidden="1" x14ac:dyDescent="0.25">
      <c r="A232" s="127"/>
      <c r="B232"/>
      <c r="C232">
        <v>17.5</v>
      </c>
      <c r="D232" s="221">
        <f t="shared" si="22"/>
        <v>17.5</v>
      </c>
      <c r="E232">
        <f t="shared" si="27"/>
        <v>1.7500000000000002E-2</v>
      </c>
      <c r="F232">
        <f t="shared" si="23"/>
        <v>0.99998785601716589</v>
      </c>
      <c r="G232">
        <f t="shared" si="24"/>
        <v>0.99860367706228714</v>
      </c>
      <c r="H232" s="221">
        <v>0.54252483638382398</v>
      </c>
      <c r="I232">
        <f t="shared" si="25"/>
        <v>1</v>
      </c>
      <c r="J232">
        <v>1</v>
      </c>
      <c r="K232" s="221">
        <f t="shared" si="26"/>
        <v>-5.3238497711924468</v>
      </c>
      <c r="L232">
        <f t="shared" si="28"/>
        <v>2.9565637414071432E-2</v>
      </c>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row>
    <row r="233" spans="1:74" s="12" customFormat="1" hidden="1" x14ac:dyDescent="0.25">
      <c r="A233" s="127"/>
      <c r="B233"/>
      <c r="C233">
        <v>17.600000000000001</v>
      </c>
      <c r="D233" s="221">
        <f t="shared" si="22"/>
        <v>17.600000000000001</v>
      </c>
      <c r="E233">
        <f t="shared" si="27"/>
        <v>1.7600000000000001E-2</v>
      </c>
      <c r="F233">
        <f t="shared" si="23"/>
        <v>0.99998771683303833</v>
      </c>
      <c r="G233">
        <f t="shared" si="24"/>
        <v>0.99858768025954925</v>
      </c>
      <c r="H233" s="221">
        <v>0.53856571420822896</v>
      </c>
      <c r="I233">
        <f t="shared" si="25"/>
        <v>1</v>
      </c>
      <c r="J233">
        <v>1</v>
      </c>
      <c r="K233" s="221">
        <f t="shared" si="26"/>
        <v>-5.3876085709821986</v>
      </c>
      <c r="L233">
        <f t="shared" si="28"/>
        <v>2.9136201580244239E-2</v>
      </c>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row>
    <row r="234" spans="1:74" s="12" customFormat="1" hidden="1" x14ac:dyDescent="0.25">
      <c r="A234" s="127"/>
      <c r="B234"/>
      <c r="C234">
        <v>17.7</v>
      </c>
      <c r="D234" s="221">
        <f t="shared" si="22"/>
        <v>17.7</v>
      </c>
      <c r="E234">
        <f t="shared" si="27"/>
        <v>1.77E-2</v>
      </c>
      <c r="F234">
        <f t="shared" si="23"/>
        <v>0.99998757685585737</v>
      </c>
      <c r="G234">
        <f t="shared" si="24"/>
        <v>0.99857159246159921</v>
      </c>
      <c r="H234" s="221">
        <v>0.53460899913403703</v>
      </c>
      <c r="I234">
        <f t="shared" si="25"/>
        <v>1</v>
      </c>
      <c r="J234">
        <v>1</v>
      </c>
      <c r="K234" s="221">
        <f t="shared" si="26"/>
        <v>-5.4517984663240764</v>
      </c>
      <c r="L234">
        <f t="shared" si="28"/>
        <v>2.8710157684289486E-2</v>
      </c>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row>
    <row r="235" spans="1:74" s="12" customFormat="1" hidden="1" x14ac:dyDescent="0.25">
      <c r="A235" s="127"/>
      <c r="B235"/>
      <c r="C235">
        <v>17.8</v>
      </c>
      <c r="D235" s="221">
        <f t="shared" si="22"/>
        <v>17.8</v>
      </c>
      <c r="E235">
        <f t="shared" si="27"/>
        <v>1.78E-2</v>
      </c>
      <c r="F235">
        <f t="shared" si="23"/>
        <v>0.9999874360856229</v>
      </c>
      <c r="G235">
        <f t="shared" si="24"/>
        <v>0.99855541367107226</v>
      </c>
      <c r="H235" s="221">
        <v>0.53065498162924996</v>
      </c>
      <c r="I235">
        <f t="shared" si="25"/>
        <v>1</v>
      </c>
      <c r="J235">
        <v>1</v>
      </c>
      <c r="K235" s="221">
        <f t="shared" si="26"/>
        <v>-5.5164208063939366</v>
      </c>
      <c r="L235">
        <f t="shared" si="28"/>
        <v>2.8287531212537451E-2</v>
      </c>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row>
    <row r="236" spans="1:74" s="12" customFormat="1" hidden="1" x14ac:dyDescent="0.25">
      <c r="A236" s="127"/>
      <c r="B236"/>
      <c r="C236">
        <v>17.899999999999999</v>
      </c>
      <c r="D236" s="221">
        <f t="shared" si="22"/>
        <v>17.899999999999999</v>
      </c>
      <c r="E236">
        <f t="shared" si="27"/>
        <v>1.7899999999999999E-2</v>
      </c>
      <c r="F236">
        <f t="shared" si="23"/>
        <v>0.99998729452233448</v>
      </c>
      <c r="G236">
        <f t="shared" si="24"/>
        <v>0.99853914389061904</v>
      </c>
      <c r="H236" s="221">
        <v>0.52670395060660002</v>
      </c>
      <c r="I236">
        <f t="shared" si="25"/>
        <v>1</v>
      </c>
      <c r="J236">
        <v>1</v>
      </c>
      <c r="K236" s="221">
        <f t="shared" si="26"/>
        <v>-5.5814769543800891</v>
      </c>
      <c r="L236">
        <f t="shared" si="28"/>
        <v>2.7868346566747859E-2</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row>
    <row r="237" spans="1:74" s="12" customFormat="1" hidden="1" x14ac:dyDescent="0.25">
      <c r="A237" s="127"/>
      <c r="B237"/>
      <c r="C237">
        <v>18</v>
      </c>
      <c r="D237" s="221">
        <f t="shared" si="22"/>
        <v>18</v>
      </c>
      <c r="E237">
        <f t="shared" si="27"/>
        <v>1.7999999999999999E-2</v>
      </c>
      <c r="F237">
        <f t="shared" si="23"/>
        <v>0.99998715216599332</v>
      </c>
      <c r="G237">
        <f t="shared" si="24"/>
        <v>0.99852278312290388</v>
      </c>
      <c r="H237" s="221">
        <v>0.52275619339155099</v>
      </c>
      <c r="I237">
        <f t="shared" si="25"/>
        <v>1</v>
      </c>
      <c r="J237">
        <v>1</v>
      </c>
      <c r="K237" s="221">
        <f t="shared" si="26"/>
        <v>-5.6469682876319585</v>
      </c>
      <c r="L237">
        <f t="shared" si="28"/>
        <v>2.7452627068518753E-2</v>
      </c>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row>
    <row r="238" spans="1:74" s="12" customFormat="1" hidden="1" x14ac:dyDescent="0.25">
      <c r="A238" s="127"/>
      <c r="B238"/>
      <c r="C238">
        <v>18.100000000000001</v>
      </c>
      <c r="D238" s="221">
        <f t="shared" si="22"/>
        <v>18.100000000000001</v>
      </c>
      <c r="E238">
        <f t="shared" si="27"/>
        <v>1.8100000000000002E-2</v>
      </c>
      <c r="F238">
        <f t="shared" si="23"/>
        <v>0.99998700901659909</v>
      </c>
      <c r="G238">
        <f t="shared" si="24"/>
        <v>0.99850633137060707</v>
      </c>
      <c r="H238" s="221">
        <v>0.51881199569064196</v>
      </c>
      <c r="I238">
        <f t="shared" si="25"/>
        <v>1</v>
      </c>
      <c r="J238">
        <v>1</v>
      </c>
      <c r="K238" s="221">
        <f t="shared" si="26"/>
        <v>-5.7128961978108741</v>
      </c>
      <c r="L238">
        <f t="shared" si="28"/>
        <v>2.7040394964006655E-2</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row>
    <row r="239" spans="1:74" s="12" customFormat="1" hidden="1" x14ac:dyDescent="0.25">
      <c r="A239" s="127"/>
      <c r="B239"/>
      <c r="C239">
        <v>18.2</v>
      </c>
      <c r="D239" s="221">
        <f t="shared" si="22"/>
        <v>18.2</v>
      </c>
      <c r="E239">
        <f t="shared" si="27"/>
        <v>1.8200000000000001E-2</v>
      </c>
      <c r="F239">
        <f t="shared" si="23"/>
        <v>0.9999868650741538</v>
      </c>
      <c r="G239">
        <f t="shared" si="24"/>
        <v>0.99848978863642324</v>
      </c>
      <c r="H239" s="221">
        <v>0.51487164156014598</v>
      </c>
      <c r="I239">
        <f t="shared" si="25"/>
        <v>1</v>
      </c>
      <c r="J239">
        <v>1</v>
      </c>
      <c r="K239" s="221">
        <f t="shared" si="26"/>
        <v>-5.7792620910434609</v>
      </c>
      <c r="L239">
        <f t="shared" si="28"/>
        <v>2.6631671429007669E-2</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row>
    <row r="240" spans="1:74" s="12" customFormat="1" hidden="1" x14ac:dyDescent="0.25">
      <c r="A240" s="127"/>
      <c r="B240"/>
      <c r="C240">
        <v>18.3</v>
      </c>
      <c r="D240" s="221">
        <f t="shared" si="22"/>
        <v>18.3</v>
      </c>
      <c r="E240">
        <f t="shared" si="27"/>
        <v>1.83E-2</v>
      </c>
      <c r="F240">
        <f t="shared" si="23"/>
        <v>0.99998672033865554</v>
      </c>
      <c r="G240">
        <f t="shared" si="24"/>
        <v>0.99847315492306177</v>
      </c>
      <c r="H240" s="221">
        <v>0.51093541337508297</v>
      </c>
      <c r="I240">
        <f t="shared" si="25"/>
        <v>1</v>
      </c>
      <c r="J240">
        <v>1</v>
      </c>
      <c r="K240" s="221">
        <f t="shared" si="26"/>
        <v>-5.8460673880772518</v>
      </c>
      <c r="L240">
        <f t="shared" si="28"/>
        <v>2.6226476574359114E-2</v>
      </c>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row>
    <row r="241" spans="1:74" s="12" customFormat="1" hidden="1" x14ac:dyDescent="0.25">
      <c r="A241" s="127"/>
      <c r="B241"/>
      <c r="C241">
        <v>18.399999999999999</v>
      </c>
      <c r="D241" s="221">
        <f t="shared" si="22"/>
        <v>18.399999999999999</v>
      </c>
      <c r="E241">
        <f t="shared" si="27"/>
        <v>1.84E-2</v>
      </c>
      <c r="F241">
        <f t="shared" si="23"/>
        <v>0.99998657481010489</v>
      </c>
      <c r="G241">
        <f t="shared" si="24"/>
        <v>0.99845643023324804</v>
      </c>
      <c r="H241" s="221">
        <v>0.50700359179856902</v>
      </c>
      <c r="I241">
        <f t="shared" si="25"/>
        <v>1</v>
      </c>
      <c r="J241">
        <v>1</v>
      </c>
      <c r="K241" s="221">
        <f t="shared" si="26"/>
        <v>-5.9133135244386947</v>
      </c>
      <c r="L241">
        <f t="shared" si="28"/>
        <v>2.5824829451658649E-2</v>
      </c>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row>
    <row r="242" spans="1:74" s="12" customFormat="1" hidden="1" x14ac:dyDescent="0.25">
      <c r="A242" s="127"/>
      <c r="B242"/>
      <c r="C242">
        <v>18.5</v>
      </c>
      <c r="D242" s="221">
        <f t="shared" si="22"/>
        <v>18.5</v>
      </c>
      <c r="E242">
        <f t="shared" si="27"/>
        <v>1.8499999999999999E-2</v>
      </c>
      <c r="F242">
        <f t="shared" si="23"/>
        <v>0.99998642848850328</v>
      </c>
      <c r="G242">
        <f t="shared" si="24"/>
        <v>0.99843961456972086</v>
      </c>
      <c r="H242" s="221">
        <v>0.50307645575150495</v>
      </c>
      <c r="I242">
        <f t="shared" si="25"/>
        <v>1</v>
      </c>
      <c r="J242">
        <v>1</v>
      </c>
      <c r="K242" s="221">
        <f t="shared" si="26"/>
        <v>-5.9810019505938685</v>
      </c>
      <c r="L242">
        <f t="shared" si="28"/>
        <v>2.5426748059326654E-2</v>
      </c>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row>
    <row r="243" spans="1:74" s="12" customFormat="1" hidden="1" x14ac:dyDescent="0.25">
      <c r="A243" s="127"/>
      <c r="B243"/>
      <c r="C243">
        <v>18.600000000000001</v>
      </c>
      <c r="D243" s="221">
        <f t="shared" si="22"/>
        <v>18.600000000000001</v>
      </c>
      <c r="E243">
        <f t="shared" si="27"/>
        <v>1.8600000000000002E-2</v>
      </c>
      <c r="F243">
        <f t="shared" si="23"/>
        <v>0.99998628137384993</v>
      </c>
      <c r="G243">
        <f t="shared" si="24"/>
        <v>0.9984227079352348</v>
      </c>
      <c r="H243" s="221">
        <v>0.49915428238263199</v>
      </c>
      <c r="I243">
        <f t="shared" si="25"/>
        <v>1</v>
      </c>
      <c r="J243">
        <v>1</v>
      </c>
      <c r="K243" s="221">
        <f t="shared" si="26"/>
        <v>-6.0491341321114316</v>
      </c>
      <c r="L243">
        <f t="shared" si="28"/>
        <v>2.5032249348955832E-2</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row>
    <row r="244" spans="1:74" s="12" customFormat="1" hidden="1" x14ac:dyDescent="0.25">
      <c r="A244" s="127"/>
      <c r="B244"/>
      <c r="C244">
        <v>18.7</v>
      </c>
      <c r="D244" s="221">
        <f t="shared" si="22"/>
        <v>18.7</v>
      </c>
      <c r="E244">
        <f t="shared" si="27"/>
        <v>1.8699999999999998E-2</v>
      </c>
      <c r="F244">
        <f t="shared" si="23"/>
        <v>0.99998613346614718</v>
      </c>
      <c r="G244">
        <f t="shared" si="24"/>
        <v>0.9984057103325592</v>
      </c>
      <c r="H244" s="221">
        <v>0.49523734703891797</v>
      </c>
      <c r="I244">
        <f t="shared" si="25"/>
        <v>1</v>
      </c>
      <c r="J244">
        <v>1</v>
      </c>
      <c r="K244" s="221">
        <f t="shared" si="26"/>
        <v>-6.1177115498284849</v>
      </c>
      <c r="L244">
        <f t="shared" si="28"/>
        <v>2.4641349231993362E-2</v>
      </c>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row>
    <row r="245" spans="1:74" s="12" customFormat="1" hidden="1" x14ac:dyDescent="0.25">
      <c r="A245" s="127"/>
      <c r="B245"/>
      <c r="C245">
        <v>18.8</v>
      </c>
      <c r="D245" s="221">
        <f t="shared" si="22"/>
        <v>18.8</v>
      </c>
      <c r="E245">
        <f t="shared" si="27"/>
        <v>1.8800000000000001E-2</v>
      </c>
      <c r="F245">
        <f t="shared" si="23"/>
        <v>0.99998598476539247</v>
      </c>
      <c r="G245">
        <f t="shared" si="24"/>
        <v>0.99838862176447807</v>
      </c>
      <c r="H245" s="221">
        <v>0.49132592323633101</v>
      </c>
      <c r="I245">
        <f t="shared" si="25"/>
        <v>1</v>
      </c>
      <c r="J245">
        <v>1</v>
      </c>
      <c r="K245" s="221">
        <f t="shared" si="26"/>
        <v>-6.1867357000186907</v>
      </c>
      <c r="L245">
        <f t="shared" si="28"/>
        <v>2.4254062586717359E-2</v>
      </c>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row>
    <row r="246" spans="1:74" s="12" customFormat="1" hidden="1" x14ac:dyDescent="0.25">
      <c r="A246" s="127"/>
      <c r="B246"/>
      <c r="C246">
        <v>18.899999999999999</v>
      </c>
      <c r="D246" s="221">
        <f t="shared" si="22"/>
        <v>18.899999999999999</v>
      </c>
      <c r="E246">
        <f t="shared" si="27"/>
        <v>1.89E-2</v>
      </c>
      <c r="F246">
        <f t="shared" si="23"/>
        <v>0.9999858352715888</v>
      </c>
      <c r="G246">
        <f t="shared" si="24"/>
        <v>0.99837144223379093</v>
      </c>
      <c r="H246" s="221">
        <v>0.487420282630948</v>
      </c>
      <c r="I246">
        <f t="shared" si="25"/>
        <v>1</v>
      </c>
      <c r="J246">
        <v>1</v>
      </c>
      <c r="K246" s="221">
        <f t="shared" si="26"/>
        <v>-6.2562080945633607</v>
      </c>
      <c r="L246">
        <f t="shared" si="28"/>
        <v>2.3870403265503208E-2</v>
      </c>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row>
    <row r="247" spans="1:74" s="12" customFormat="1" hidden="1" x14ac:dyDescent="0.25">
      <c r="A247" s="127"/>
      <c r="B247"/>
      <c r="C247">
        <v>19</v>
      </c>
      <c r="D247" s="221">
        <f t="shared" si="22"/>
        <v>19</v>
      </c>
      <c r="E247">
        <f t="shared" si="27"/>
        <v>1.9E-2</v>
      </c>
      <c r="F247">
        <f t="shared" si="23"/>
        <v>0.99998568498473372</v>
      </c>
      <c r="G247">
        <f t="shared" si="24"/>
        <v>0.99835417174331087</v>
      </c>
      <c r="H247" s="221">
        <v>0.48352069499045203</v>
      </c>
      <c r="I247">
        <f t="shared" si="25"/>
        <v>1</v>
      </c>
      <c r="J247">
        <v>1</v>
      </c>
      <c r="K247" s="221">
        <f t="shared" si="26"/>
        <v>-6.3261302611250763</v>
      </c>
      <c r="L247">
        <f t="shared" si="28"/>
        <v>2.3490384102403387E-2</v>
      </c>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row>
    <row r="248" spans="1:74" s="12" customFormat="1" hidden="1" x14ac:dyDescent="0.25">
      <c r="A248" s="127"/>
      <c r="B248"/>
      <c r="C248">
        <v>19.100000000000001</v>
      </c>
      <c r="D248" s="221">
        <f t="shared" si="22"/>
        <v>19.100000000000001</v>
      </c>
      <c r="E248">
        <f t="shared" si="27"/>
        <v>1.9100000000000002E-2</v>
      </c>
      <c r="F248">
        <f t="shared" si="23"/>
        <v>0.9999855339048298</v>
      </c>
      <c r="G248">
        <f t="shared" si="24"/>
        <v>0.99833681029586785</v>
      </c>
      <c r="H248" s="221">
        <v>0.47962742816598197</v>
      </c>
      <c r="I248">
        <f t="shared" si="25"/>
        <v>1</v>
      </c>
      <c r="J248">
        <v>1</v>
      </c>
      <c r="K248" s="221">
        <f t="shared" si="26"/>
        <v>-6.3965037433241854</v>
      </c>
      <c r="L248">
        <f t="shared" si="28"/>
        <v>2.3114016920987929E-2</v>
      </c>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row>
    <row r="249" spans="1:74" s="12" customFormat="1" hidden="1" x14ac:dyDescent="0.25">
      <c r="A249" s="127"/>
      <c r="B249"/>
      <c r="C249">
        <v>19.2</v>
      </c>
      <c r="D249" s="221">
        <f t="shared" si="22"/>
        <v>19.2</v>
      </c>
      <c r="E249">
        <f t="shared" si="27"/>
        <v>1.9199999999999998E-2</v>
      </c>
      <c r="F249">
        <f t="shared" si="23"/>
        <v>0.9999853820318777</v>
      </c>
      <c r="G249">
        <f t="shared" si="24"/>
        <v>0.9983193578943047</v>
      </c>
      <c r="H249" s="221">
        <v>0.475740748064374</v>
      </c>
      <c r="I249">
        <f t="shared" si="25"/>
        <v>1</v>
      </c>
      <c r="J249">
        <v>1</v>
      </c>
      <c r="K249" s="221">
        <f t="shared" si="26"/>
        <v>-6.4673301009179953</v>
      </c>
      <c r="L249">
        <f t="shared" si="28"/>
        <v>2.2741312542486718E-2</v>
      </c>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row>
    <row r="250" spans="1:74" s="12" customFormat="1" hidden="1" x14ac:dyDescent="0.25">
      <c r="A250" s="127"/>
      <c r="B250"/>
      <c r="C250">
        <v>19.3</v>
      </c>
      <c r="D250" s="221">
        <f t="shared" ref="D250:D313" si="29">C250*(f_CLK_MHz/Nominal_Clock_Freq)</f>
        <v>19.3</v>
      </c>
      <c r="E250">
        <f t="shared" si="27"/>
        <v>1.9300000000000001E-2</v>
      </c>
      <c r="F250">
        <f t="shared" ref="F250:F313" si="30">ABS(SIN(((MOD_CLK_DIV*PI()*$D250*FIRST_STAGE_DECIMATION)/(f_CLK_MHz*1000000)))/(FIRST_STAGE_DECIMATION*SIN(((MOD_CLK_DIV*PI()*$D250)/(f_CLK_MHz*1000000)))))^FIRST_STAGE_ORDER</f>
        <v>0.99998522936587575</v>
      </c>
      <c r="G250">
        <f t="shared" ref="G250:G313" si="31">ABS(SIN(((MOD_CLK_DIV*FIRST_STAGE_DECIMATION*PI()*$D250*SECOND_STAGE_DECIMATION)/(f_CLK_MHz*1000000)))/(SECOND_STAGE_DECIMATION*SIN(((MOD_CLK_DIV*FIRST_STAGE_DECIMATION*PI()*$D250)/(f_CLK_MHz*1000000)))))^SECOND_STAGE_ORDER</f>
        <v>0.99830181454148037</v>
      </c>
      <c r="H250" s="221">
        <v>0.47186091862076102</v>
      </c>
      <c r="I250">
        <f t="shared" ref="I250:I313" si="32">IF(Avg_decimation&lt;&gt;0,(ABS(SIN(((MOD_CLK_DIV*FIRST_STAGE_DECIMATION*SECOND_STAGE_DECIMATION*FIR_DECIMATION*PI()*$D250*Avg_decimation)/(f_CLK_MHz*1000000)))/(Avg_decimation*SIN(((MOD_CLK_DIV*FIRST_STAGE_DECIMATION*SECOND_STAGE_DECIMATION*FIR_DECIMATION*PI()*$D250)/(f_CLK_MHz*1000000)))))^1),"-")</f>
        <v>1</v>
      </c>
      <c r="J250">
        <v>1</v>
      </c>
      <c r="K250" s="221">
        <f t="shared" ref="K250:K313" si="33">20*LOG10(IF(FIR_BYPASSED,F250*G250*J250,F250*G250*H250*I250*J250))</f>
        <v>-6.5386109099830714</v>
      </c>
      <c r="L250">
        <f t="shared" si="28"/>
        <v>2.2372280794196866E-2</v>
      </c>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row>
    <row r="251" spans="1:74" s="12" customFormat="1" hidden="1" x14ac:dyDescent="0.25">
      <c r="A251" s="127"/>
      <c r="B251"/>
      <c r="C251">
        <v>19.399999999999999</v>
      </c>
      <c r="D251" s="221">
        <f t="shared" si="29"/>
        <v>19.399999999999999</v>
      </c>
      <c r="E251">
        <f t="shared" ref="E251:E314" si="34">D251/1000</f>
        <v>1.9399999999999997E-2</v>
      </c>
      <c r="F251">
        <f t="shared" si="30"/>
        <v>0.9999850759068255</v>
      </c>
      <c r="G251">
        <f t="shared" si="31"/>
        <v>0.99828418024026855</v>
      </c>
      <c r="H251" s="221">
        <v>0.46798820177157602</v>
      </c>
      <c r="I251">
        <f t="shared" si="32"/>
        <v>1</v>
      </c>
      <c r="J251">
        <v>1</v>
      </c>
      <c r="K251" s="221">
        <f t="shared" si="33"/>
        <v>-6.6103477631000658</v>
      </c>
      <c r="L251">
        <f t="shared" si="28"/>
        <v>2.2006930518150832E-2</v>
      </c>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row>
    <row r="252" spans="1:74" s="12" customFormat="1" hidden="1" x14ac:dyDescent="0.25">
      <c r="A252" s="127"/>
      <c r="B252"/>
      <c r="C252">
        <v>19.5</v>
      </c>
      <c r="D252" s="221">
        <f t="shared" si="29"/>
        <v>19.5</v>
      </c>
      <c r="E252">
        <f t="shared" si="34"/>
        <v>1.95E-2</v>
      </c>
      <c r="F252">
        <f t="shared" si="30"/>
        <v>0.99998492165472608</v>
      </c>
      <c r="G252">
        <f t="shared" si="31"/>
        <v>0.99826645499355748</v>
      </c>
      <c r="H252" s="221">
        <v>0.46412285742791398</v>
      </c>
      <c r="I252">
        <f t="shared" si="32"/>
        <v>1</v>
      </c>
      <c r="J252">
        <v>1</v>
      </c>
      <c r="K252" s="221">
        <f t="shared" si="33"/>
        <v>-6.6825422695420622</v>
      </c>
      <c r="L252">
        <f t="shared" ref="L252:L315" si="35">(D252-D251)*((10^(K252/20)+10^(K251/20))/2)^2</f>
        <v>2.1645269580066007E-2</v>
      </c>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row>
    <row r="253" spans="1:74" s="12" customFormat="1" hidden="1" x14ac:dyDescent="0.25">
      <c r="A253" s="127"/>
      <c r="B253"/>
      <c r="C253">
        <v>19.600000000000001</v>
      </c>
      <c r="D253" s="221">
        <f t="shared" si="29"/>
        <v>19.600000000000001</v>
      </c>
      <c r="E253">
        <f t="shared" si="34"/>
        <v>1.9600000000000003E-2</v>
      </c>
      <c r="F253">
        <f t="shared" si="30"/>
        <v>0.99998476660958013</v>
      </c>
      <c r="G253">
        <f t="shared" si="31"/>
        <v>0.99824863880425052</v>
      </c>
      <c r="H253" s="221">
        <v>0.46026514344931202</v>
      </c>
      <c r="I253">
        <f t="shared" si="32"/>
        <v>1</v>
      </c>
      <c r="J253">
        <v>1</v>
      </c>
      <c r="K253" s="221">
        <f t="shared" si="33"/>
        <v>-6.7551960554653228</v>
      </c>
      <c r="L253">
        <f t="shared" si="35"/>
        <v>2.1287304878526241E-2</v>
      </c>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row>
    <row r="254" spans="1:74" s="12" customFormat="1" hidden="1" x14ac:dyDescent="0.25">
      <c r="A254" s="127"/>
      <c r="B254"/>
      <c r="C254">
        <v>19.7</v>
      </c>
      <c r="D254" s="221">
        <f t="shared" si="29"/>
        <v>19.7</v>
      </c>
      <c r="E254">
        <f t="shared" si="34"/>
        <v>1.9699999999999999E-2</v>
      </c>
      <c r="F254">
        <f t="shared" si="30"/>
        <v>0.99998461077138645</v>
      </c>
      <c r="G254">
        <f t="shared" si="31"/>
        <v>0.99823073167526555</v>
      </c>
      <c r="H254" s="221">
        <v>0.456415315617893</v>
      </c>
      <c r="I254">
        <f t="shared" si="32"/>
        <v>1</v>
      </c>
      <c r="J254">
        <v>1</v>
      </c>
      <c r="K254" s="221">
        <f t="shared" si="33"/>
        <v>-6.8283107641037564</v>
      </c>
      <c r="L254">
        <f t="shared" si="35"/>
        <v>2.0933042354432382E-2</v>
      </c>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row>
    <row r="255" spans="1:74" s="12" customFormat="1" hidden="1" x14ac:dyDescent="0.25">
      <c r="A255" s="127"/>
      <c r="B255"/>
      <c r="C255">
        <v>19.8</v>
      </c>
      <c r="D255" s="221">
        <f t="shared" si="29"/>
        <v>19.8</v>
      </c>
      <c r="E255">
        <f t="shared" si="34"/>
        <v>1.9800000000000002E-2</v>
      </c>
      <c r="F255">
        <f t="shared" si="30"/>
        <v>0.99998445414014603</v>
      </c>
      <c r="G255">
        <f t="shared" si="31"/>
        <v>0.99821273360953633</v>
      </c>
      <c r="H255" s="221">
        <v>0.45257362761292202</v>
      </c>
      <c r="I255">
        <f t="shared" si="32"/>
        <v>1</v>
      </c>
      <c r="J255">
        <v>1</v>
      </c>
      <c r="K255" s="221">
        <f t="shared" si="33"/>
        <v>-6.9018880559660989</v>
      </c>
      <c r="L255">
        <f t="shared" si="35"/>
        <v>2.0582487000687016E-2</v>
      </c>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row>
    <row r="256" spans="1:74" s="12" customFormat="1" hidden="1" x14ac:dyDescent="0.25">
      <c r="A256" s="127"/>
      <c r="B256"/>
      <c r="C256">
        <v>19.899999999999999</v>
      </c>
      <c r="D256" s="221">
        <f t="shared" si="29"/>
        <v>19.899999999999999</v>
      </c>
      <c r="E256">
        <f t="shared" si="34"/>
        <v>1.9899999999999998E-2</v>
      </c>
      <c r="F256">
        <f t="shared" si="30"/>
        <v>0.99998429671585809</v>
      </c>
      <c r="G256">
        <f t="shared" si="31"/>
        <v>0.99819464461001062</v>
      </c>
      <c r="H256" s="221">
        <v>0.44874033098576099</v>
      </c>
      <c r="I256">
        <f t="shared" si="32"/>
        <v>1</v>
      </c>
      <c r="J256">
        <v>1</v>
      </c>
      <c r="K256" s="221">
        <f t="shared" si="33"/>
        <v>-6.9759296090363918</v>
      </c>
      <c r="L256">
        <f t="shared" si="35"/>
        <v>2.0235642872109327E-2</v>
      </c>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row>
    <row r="257" spans="1:74" s="12" customFormat="1" hidden="1" x14ac:dyDescent="0.25">
      <c r="A257" s="127"/>
      <c r="B257"/>
      <c r="C257">
        <v>20</v>
      </c>
      <c r="D257" s="221">
        <f t="shared" si="29"/>
        <v>20</v>
      </c>
      <c r="E257">
        <f t="shared" si="34"/>
        <v>0.02</v>
      </c>
      <c r="F257">
        <f t="shared" si="30"/>
        <v>0.99998413849852352</v>
      </c>
      <c r="G257">
        <f t="shared" si="31"/>
        <v>0.9981764646796506</v>
      </c>
      <c r="H257" s="221">
        <v>0.44491567513520902</v>
      </c>
      <c r="I257">
        <f t="shared" si="32"/>
        <v>1</v>
      </c>
      <c r="J257">
        <v>1</v>
      </c>
      <c r="K257" s="221">
        <f t="shared" si="33"/>
        <v>-7.0504371189779649</v>
      </c>
      <c r="L257">
        <f t="shared" si="35"/>
        <v>1.9892513095597308E-2</v>
      </c>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row>
    <row r="258" spans="1:74" s="12" customFormat="1" hidden="1" x14ac:dyDescent="0.25">
      <c r="A258" s="127"/>
      <c r="B258"/>
      <c r="C258">
        <v>20.100000000000001</v>
      </c>
      <c r="D258" s="221">
        <f t="shared" si="29"/>
        <v>20.100000000000001</v>
      </c>
      <c r="E258">
        <f t="shared" si="34"/>
        <v>2.01E-2</v>
      </c>
      <c r="F258">
        <f t="shared" si="30"/>
        <v>0.99998397948814211</v>
      </c>
      <c r="G258">
        <f t="shared" si="31"/>
        <v>0.99815819382143522</v>
      </c>
      <c r="H258" s="221">
        <v>0.44109990728326498</v>
      </c>
      <c r="I258">
        <f t="shared" si="32"/>
        <v>1</v>
      </c>
      <c r="J258">
        <v>1</v>
      </c>
      <c r="K258" s="221">
        <f t="shared" si="33"/>
        <v>-7.1254122993404465</v>
      </c>
      <c r="L258">
        <f t="shared" si="35"/>
        <v>1.9553099880491542E-2</v>
      </c>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row>
    <row r="259" spans="1:74" s="12" customFormat="1" hidden="1" x14ac:dyDescent="0.25">
      <c r="A259" s="127"/>
      <c r="B259"/>
      <c r="C259">
        <v>20.2</v>
      </c>
      <c r="D259" s="221">
        <f t="shared" si="29"/>
        <v>20.2</v>
      </c>
      <c r="E259">
        <f t="shared" si="34"/>
        <v>2.0199999999999999E-2</v>
      </c>
      <c r="F259">
        <f t="shared" si="30"/>
        <v>0.99998381968471606</v>
      </c>
      <c r="G259">
        <f t="shared" si="31"/>
        <v>0.99813983203835632</v>
      </c>
      <c r="H259" s="221">
        <v>0.43729327245129201</v>
      </c>
      <c r="I259">
        <f t="shared" si="32"/>
        <v>1</v>
      </c>
      <c r="J259">
        <v>1</v>
      </c>
      <c r="K259" s="221">
        <f t="shared" si="33"/>
        <v>-7.2008568817702834</v>
      </c>
      <c r="L259">
        <f t="shared" si="35"/>
        <v>1.9217404529174295E-2</v>
      </c>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row>
    <row r="260" spans="1:74" s="12" customFormat="1" hidden="1" x14ac:dyDescent="0.25">
      <c r="A260" s="127"/>
      <c r="B260"/>
      <c r="C260">
        <v>20.3</v>
      </c>
      <c r="D260" s="221">
        <f t="shared" si="29"/>
        <v>20.3</v>
      </c>
      <c r="E260">
        <f t="shared" si="34"/>
        <v>2.0300000000000002E-2</v>
      </c>
      <c r="F260">
        <f t="shared" si="30"/>
        <v>0.99998365908824449</v>
      </c>
      <c r="G260">
        <f t="shared" si="31"/>
        <v>0.99812137933342138</v>
      </c>
      <c r="H260" s="221">
        <v>0.433496013436586</v>
      </c>
      <c r="I260">
        <f t="shared" si="32"/>
        <v>1</v>
      </c>
      <c r="J260">
        <v>1</v>
      </c>
      <c r="K260" s="221">
        <f t="shared" si="33"/>
        <v>-7.2767726162248545</v>
      </c>
      <c r="L260">
        <f t="shared" si="35"/>
        <v>1.8885427447870518E-2</v>
      </c>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row>
    <row r="261" spans="1:74" s="12" customFormat="1" hidden="1" x14ac:dyDescent="0.25">
      <c r="A261" s="127"/>
      <c r="B261"/>
      <c r="C261">
        <v>20.399999999999999</v>
      </c>
      <c r="D261" s="221">
        <f t="shared" si="29"/>
        <v>20.399999999999999</v>
      </c>
      <c r="E261">
        <f t="shared" si="34"/>
        <v>2.0399999999999998E-2</v>
      </c>
      <c r="F261">
        <f t="shared" si="30"/>
        <v>0.99998349769872752</v>
      </c>
      <c r="G261">
        <f t="shared" si="31"/>
        <v>0.99810283570965308</v>
      </c>
      <c r="H261" s="221">
        <v>0.42970837078936702</v>
      </c>
      <c r="I261">
        <f t="shared" si="32"/>
        <v>1</v>
      </c>
      <c r="J261">
        <v>1</v>
      </c>
      <c r="K261" s="221">
        <f t="shared" si="33"/>
        <v>-7.3531612711898902</v>
      </c>
      <c r="L261">
        <f t="shared" si="35"/>
        <v>1.8557168157646003E-2</v>
      </c>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row>
    <row r="262" spans="1:74" s="12" customFormat="1" hidden="1" x14ac:dyDescent="0.25">
      <c r="A262" s="127"/>
      <c r="B262"/>
      <c r="C262">
        <v>20.5</v>
      </c>
      <c r="D262" s="221">
        <f t="shared" si="29"/>
        <v>20.5</v>
      </c>
      <c r="E262">
        <f t="shared" si="34"/>
        <v>2.0500000000000001E-2</v>
      </c>
      <c r="F262">
        <f t="shared" si="30"/>
        <v>0.99998333551616625</v>
      </c>
      <c r="G262">
        <f t="shared" si="31"/>
        <v>0.99808420117008878</v>
      </c>
      <c r="H262" s="221">
        <v>0.42593058279017598</v>
      </c>
      <c r="I262">
        <f t="shared" si="32"/>
        <v>1</v>
      </c>
      <c r="J262">
        <v>1</v>
      </c>
      <c r="K262" s="221">
        <f t="shared" si="33"/>
        <v>-7.4300246339007314</v>
      </c>
      <c r="L262">
        <f t="shared" si="35"/>
        <v>1.8232625305618793E-2</v>
      </c>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row>
    <row r="263" spans="1:74" s="12" customFormat="1" hidden="1" x14ac:dyDescent="0.25">
      <c r="A263" s="127"/>
      <c r="B263"/>
      <c r="C263">
        <v>20.6</v>
      </c>
      <c r="D263" s="221">
        <f t="shared" si="29"/>
        <v>20.6</v>
      </c>
      <c r="E263">
        <f t="shared" si="34"/>
        <v>2.06E-2</v>
      </c>
      <c r="F263">
        <f t="shared" si="30"/>
        <v>0.99998317254056079</v>
      </c>
      <c r="G263">
        <f t="shared" si="31"/>
        <v>0.99806547571778059</v>
      </c>
      <c r="H263" s="221">
        <v>0.42216288542770197</v>
      </c>
      <c r="I263">
        <f t="shared" si="32"/>
        <v>1</v>
      </c>
      <c r="J263">
        <v>1</v>
      </c>
      <c r="K263" s="221">
        <f t="shared" si="33"/>
        <v>-7.5073645105670295</v>
      </c>
      <c r="L263">
        <f t="shared" si="35"/>
        <v>1.7911796676340529E-2</v>
      </c>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row>
    <row r="264" spans="1:74" s="12" customFormat="1" hidden="1" x14ac:dyDescent="0.25">
      <c r="A264" s="127"/>
      <c r="B264"/>
      <c r="C264">
        <v>20.7</v>
      </c>
      <c r="D264" s="221">
        <f t="shared" si="29"/>
        <v>20.7</v>
      </c>
      <c r="E264">
        <f t="shared" si="34"/>
        <v>2.07E-2</v>
      </c>
      <c r="F264">
        <f t="shared" si="30"/>
        <v>0.99998300877191082</v>
      </c>
      <c r="G264">
        <f t="shared" si="31"/>
        <v>0.9980466593557954</v>
      </c>
      <c r="H264" s="221">
        <v>0.418405512377025</v>
      </c>
      <c r="I264">
        <f t="shared" si="32"/>
        <v>1</v>
      </c>
      <c r="J264">
        <v>1</v>
      </c>
      <c r="K264" s="221">
        <f t="shared" si="33"/>
        <v>-7.5851827266012819</v>
      </c>
      <c r="L264">
        <f t="shared" si="35"/>
        <v>1.759467920337773E-2</v>
      </c>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row>
    <row r="265" spans="1:74" s="12" customFormat="1" hidden="1" x14ac:dyDescent="0.25">
      <c r="A265" s="127"/>
      <c r="B265"/>
      <c r="C265">
        <v>20.8</v>
      </c>
      <c r="D265" s="221">
        <f t="shared" si="29"/>
        <v>20.8</v>
      </c>
      <c r="E265">
        <f t="shared" si="34"/>
        <v>2.0799999999999999E-2</v>
      </c>
      <c r="F265">
        <f t="shared" si="30"/>
        <v>0.99998284421021733</v>
      </c>
      <c r="G265">
        <f t="shared" si="31"/>
        <v>0.99802775208721561</v>
      </c>
      <c r="H265" s="221">
        <v>0.41465869497827801</v>
      </c>
      <c r="I265">
        <f t="shared" si="32"/>
        <v>1</v>
      </c>
      <c r="J265">
        <v>1</v>
      </c>
      <c r="K265" s="221">
        <f t="shared" si="33"/>
        <v>-7.6634811268512726</v>
      </c>
      <c r="L265">
        <f t="shared" si="35"/>
        <v>1.7281268981062178E-2</v>
      </c>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row>
    <row r="266" spans="1:74" s="12" customFormat="1" hidden="1" x14ac:dyDescent="0.25">
      <c r="A266" s="127"/>
      <c r="B266"/>
      <c r="C266">
        <v>20.9</v>
      </c>
      <c r="D266" s="221">
        <f t="shared" si="29"/>
        <v>20.9</v>
      </c>
      <c r="E266">
        <f t="shared" si="34"/>
        <v>2.0899999999999998E-2</v>
      </c>
      <c r="F266">
        <f t="shared" si="30"/>
        <v>0.99998267885547909</v>
      </c>
      <c r="G266">
        <f t="shared" si="31"/>
        <v>0.99800875391513755</v>
      </c>
      <c r="H266" s="221">
        <v>0.41092266221574097</v>
      </c>
      <c r="I266">
        <f t="shared" si="32"/>
        <v>1</v>
      </c>
      <c r="J266">
        <v>1</v>
      </c>
      <c r="K266" s="221">
        <f t="shared" si="33"/>
        <v>-7.7422615758363245</v>
      </c>
      <c r="L266">
        <f t="shared" si="35"/>
        <v>1.6971561276404857E-2</v>
      </c>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row>
    <row r="267" spans="1:74" s="12" customFormat="1" hidden="1" x14ac:dyDescent="0.25">
      <c r="A267" s="127"/>
      <c r="B267"/>
      <c r="C267">
        <v>21</v>
      </c>
      <c r="D267" s="221">
        <f t="shared" si="29"/>
        <v>21</v>
      </c>
      <c r="E267">
        <f t="shared" si="34"/>
        <v>2.1000000000000001E-2</v>
      </c>
      <c r="F267">
        <f t="shared" si="30"/>
        <v>0.99998251270769944</v>
      </c>
      <c r="G267">
        <f t="shared" si="31"/>
        <v>0.99798966484267315</v>
      </c>
      <c r="H267" s="221">
        <v>0.40719764069736702</v>
      </c>
      <c r="I267">
        <f t="shared" si="32"/>
        <v>1</v>
      </c>
      <c r="J267">
        <v>1</v>
      </c>
      <c r="K267" s="221">
        <f t="shared" si="33"/>
        <v>-7.8215259579873582</v>
      </c>
      <c r="L267">
        <f t="shared" si="35"/>
        <v>1.6665550541188422E-2</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row>
    <row r="268" spans="1:74" s="12" customFormat="1" hidden="1" x14ac:dyDescent="0.25">
      <c r="A268" s="127"/>
      <c r="B268"/>
      <c r="C268">
        <v>21.1</v>
      </c>
      <c r="D268" s="221">
        <f t="shared" si="29"/>
        <v>21.1</v>
      </c>
      <c r="E268">
        <f t="shared" si="34"/>
        <v>2.1100000000000001E-2</v>
      </c>
      <c r="F268">
        <f t="shared" si="30"/>
        <v>0.99998234576687772</v>
      </c>
      <c r="G268">
        <f t="shared" si="31"/>
        <v>0.99797048487294904</v>
      </c>
      <c r="H268" s="221">
        <v>0.40348385463472702</v>
      </c>
      <c r="I268">
        <f t="shared" si="32"/>
        <v>1</v>
      </c>
      <c r="J268">
        <v>1</v>
      </c>
      <c r="K268" s="221">
        <f t="shared" si="33"/>
        <v>-7.9012761778913951</v>
      </c>
      <c r="L268">
        <f t="shared" si="35"/>
        <v>1.6363230424196722E-2</v>
      </c>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row>
    <row r="269" spans="1:74" s="12" customFormat="1" hidden="1" x14ac:dyDescent="0.25">
      <c r="A269" s="127"/>
      <c r="B269"/>
      <c r="C269">
        <v>21.2</v>
      </c>
      <c r="D269" s="221">
        <f t="shared" si="29"/>
        <v>21.2</v>
      </c>
      <c r="E269">
        <f t="shared" si="34"/>
        <v>2.12E-2</v>
      </c>
      <c r="F269">
        <f t="shared" si="30"/>
        <v>0.99998217803301193</v>
      </c>
      <c r="G269">
        <f t="shared" si="31"/>
        <v>0.99795121400910691</v>
      </c>
      <c r="H269" s="221">
        <v>0.39978152582340098</v>
      </c>
      <c r="I269">
        <f t="shared" si="32"/>
        <v>1</v>
      </c>
      <c r="J269">
        <v>1</v>
      </c>
      <c r="K269" s="221">
        <f t="shared" si="33"/>
        <v>-7.9815141605397848</v>
      </c>
      <c r="L269">
        <f t="shared" si="35"/>
        <v>1.6064593783608531E-2</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row>
    <row r="270" spans="1:74" s="12" customFormat="1" hidden="1" x14ac:dyDescent="0.25">
      <c r="A270" s="127"/>
      <c r="B270"/>
      <c r="C270">
        <v>21.3</v>
      </c>
      <c r="D270" s="221">
        <f t="shared" si="29"/>
        <v>21.3</v>
      </c>
      <c r="E270">
        <f t="shared" si="34"/>
        <v>2.1299999999999999E-2</v>
      </c>
      <c r="F270">
        <f t="shared" si="30"/>
        <v>0.99998200950610572</v>
      </c>
      <c r="G270">
        <f t="shared" si="31"/>
        <v>0.99793185225430248</v>
      </c>
      <c r="H270" s="221">
        <v>0.39609087362379802</v>
      </c>
      <c r="I270">
        <f t="shared" si="32"/>
        <v>1</v>
      </c>
      <c r="J270">
        <v>1</v>
      </c>
      <c r="K270" s="221">
        <f t="shared" si="33"/>
        <v>-8.062241851580767</v>
      </c>
      <c r="L270">
        <f t="shared" si="35"/>
        <v>1.5769632699527796E-2</v>
      </c>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row>
    <row r="271" spans="1:74" s="12" customFormat="1" hidden="1" x14ac:dyDescent="0.25">
      <c r="A271" s="127"/>
      <c r="B271"/>
      <c r="C271">
        <v>21.4</v>
      </c>
      <c r="D271" s="221">
        <f t="shared" si="29"/>
        <v>21.4</v>
      </c>
      <c r="E271">
        <f t="shared" si="34"/>
        <v>2.1399999999999999E-2</v>
      </c>
      <c r="F271">
        <f t="shared" si="30"/>
        <v>0.99998184018615699</v>
      </c>
      <c r="G271">
        <f t="shared" si="31"/>
        <v>0.99791239961170763</v>
      </c>
      <c r="H271" s="221">
        <v>0.39241211494241002</v>
      </c>
      <c r="I271">
        <f t="shared" si="32"/>
        <v>1</v>
      </c>
      <c r="J271">
        <v>1</v>
      </c>
      <c r="K271" s="221">
        <f t="shared" si="33"/>
        <v>-8.1434612175765384</v>
      </c>
      <c r="L271">
        <f t="shared" si="35"/>
        <v>1.5478338486643029E-2</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row>
    <row r="272" spans="1:74" s="12" customFormat="1" hidden="1" x14ac:dyDescent="0.25">
      <c r="A272" s="127"/>
      <c r="B272"/>
      <c r="C272">
        <v>21.5</v>
      </c>
      <c r="D272" s="221">
        <f t="shared" si="29"/>
        <v>21.5</v>
      </c>
      <c r="E272">
        <f t="shared" si="34"/>
        <v>2.1499999999999998E-2</v>
      </c>
      <c r="F272">
        <f t="shared" si="30"/>
        <v>0.99998167007316885</v>
      </c>
      <c r="G272">
        <f t="shared" si="31"/>
        <v>0.99789285608450828</v>
      </c>
      <c r="H272" s="221">
        <v>0.38874546421351103</v>
      </c>
      <c r="I272">
        <f t="shared" si="32"/>
        <v>1</v>
      </c>
      <c r="J272">
        <v>1</v>
      </c>
      <c r="K272" s="221">
        <f t="shared" si="33"/>
        <v>-8.2251742462643858</v>
      </c>
      <c r="L272">
        <f t="shared" si="35"/>
        <v>1.5190701707029566E-2</v>
      </c>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row>
    <row r="273" spans="1:74" s="12" customFormat="1" hidden="1" x14ac:dyDescent="0.25">
      <c r="A273" s="127"/>
      <c r="B273"/>
      <c r="C273">
        <v>21.6</v>
      </c>
      <c r="D273" s="221">
        <f t="shared" si="29"/>
        <v>21.6</v>
      </c>
      <c r="E273">
        <f t="shared" si="34"/>
        <v>2.1600000000000001E-2</v>
      </c>
      <c r="F273">
        <f t="shared" si="30"/>
        <v>0.99998149916713919</v>
      </c>
      <c r="G273">
        <f t="shared" si="31"/>
        <v>0.99787322167590553</v>
      </c>
      <c r="H273" s="221">
        <v>0.38509113338129702</v>
      </c>
      <c r="I273">
        <f t="shared" si="32"/>
        <v>1</v>
      </c>
      <c r="J273">
        <v>1</v>
      </c>
      <c r="K273" s="221">
        <f t="shared" si="33"/>
        <v>-8.3073829468224734</v>
      </c>
      <c r="L273">
        <f t="shared" si="35"/>
        <v>1.4906712183056876E-2</v>
      </c>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row>
    <row r="274" spans="1:74" s="12" customFormat="1" hidden="1" x14ac:dyDescent="0.25">
      <c r="A274" s="127"/>
      <c r="B274"/>
      <c r="C274">
        <v>21.7</v>
      </c>
      <c r="D274" s="221">
        <f t="shared" si="29"/>
        <v>21.7</v>
      </c>
      <c r="E274">
        <f t="shared" si="34"/>
        <v>2.1700000000000001E-2</v>
      </c>
      <c r="F274">
        <f t="shared" si="30"/>
        <v>0.99998132746806789</v>
      </c>
      <c r="G274">
        <f t="shared" si="31"/>
        <v>0.99785349638911502</v>
      </c>
      <c r="H274" s="221">
        <v>0.38144933188246199</v>
      </c>
      <c r="I274">
        <f t="shared" si="32"/>
        <v>1</v>
      </c>
      <c r="J274">
        <v>1</v>
      </c>
      <c r="K274" s="221">
        <f t="shared" si="33"/>
        <v>-8.3900893501401903</v>
      </c>
      <c r="L274">
        <f t="shared" si="35"/>
        <v>1.4626359010424344E-2</v>
      </c>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row>
    <row r="275" spans="1:74" s="12" customFormat="1" hidden="1" x14ac:dyDescent="0.25">
      <c r="A275" s="127"/>
      <c r="B275"/>
      <c r="C275">
        <v>21.8</v>
      </c>
      <c r="D275" s="221">
        <f t="shared" si="29"/>
        <v>21.8</v>
      </c>
      <c r="E275">
        <f t="shared" si="34"/>
        <v>2.18E-2</v>
      </c>
      <c r="F275">
        <f t="shared" si="30"/>
        <v>0.99998115497595741</v>
      </c>
      <c r="G275">
        <f t="shared" si="31"/>
        <v>0.99783368022736774</v>
      </c>
      <c r="H275" s="221">
        <v>0.37782026662922902</v>
      </c>
      <c r="I275">
        <f t="shared" si="32"/>
        <v>1</v>
      </c>
      <c r="J275">
        <v>1</v>
      </c>
      <c r="K275" s="221">
        <f t="shared" si="33"/>
        <v>-8.4732955090929565</v>
      </c>
      <c r="L275">
        <f t="shared" si="35"/>
        <v>1.4349630571299664E-2</v>
      </c>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row>
    <row r="276" spans="1:74" s="12" customFormat="1" hidden="1" x14ac:dyDescent="0.25">
      <c r="A276" s="127"/>
      <c r="B276"/>
      <c r="C276">
        <v>21.9</v>
      </c>
      <c r="D276" s="221">
        <f t="shared" si="29"/>
        <v>21.9</v>
      </c>
      <c r="E276">
        <f t="shared" si="34"/>
        <v>2.1899999999999999E-2</v>
      </c>
      <c r="F276">
        <f t="shared" si="30"/>
        <v>0.99998098169080785</v>
      </c>
      <c r="G276">
        <f t="shared" si="31"/>
        <v>0.99781377319390907</v>
      </c>
      <c r="H276" s="221">
        <v>0.37420414199281599</v>
      </c>
      <c r="I276">
        <f t="shared" si="32"/>
        <v>1</v>
      </c>
      <c r="J276">
        <v>1</v>
      </c>
      <c r="K276" s="221">
        <f t="shared" si="33"/>
        <v>-8.5570034988221195</v>
      </c>
      <c r="L276">
        <f t="shared" si="35"/>
        <v>1.4076514547553307E-2</v>
      </c>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row>
    <row r="277" spans="1:74" s="12" customFormat="1" hidden="1" x14ac:dyDescent="0.25">
      <c r="A277" s="127"/>
      <c r="B277"/>
      <c r="C277">
        <v>22</v>
      </c>
      <c r="D277" s="221">
        <f t="shared" si="29"/>
        <v>22</v>
      </c>
      <c r="E277">
        <f t="shared" si="34"/>
        <v>2.1999999999999999E-2</v>
      </c>
      <c r="F277">
        <f t="shared" si="30"/>
        <v>0.9999808076126192</v>
      </c>
      <c r="G277">
        <f t="shared" si="31"/>
        <v>0.99779377529199975</v>
      </c>
      <c r="H277" s="221">
        <v>0.37060115978735703</v>
      </c>
      <c r="I277">
        <f t="shared" si="32"/>
        <v>1</v>
      </c>
      <c r="J277">
        <v>1</v>
      </c>
      <c r="K277" s="221">
        <f t="shared" si="33"/>
        <v>-8.6412154170193993</v>
      </c>
      <c r="L277">
        <f t="shared" si="35"/>
        <v>1.3806997934100207E-2</v>
      </c>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row>
    <row r="278" spans="1:74" s="12" customFormat="1" hidden="1" x14ac:dyDescent="0.25">
      <c r="A278" s="127"/>
      <c r="B278"/>
      <c r="C278">
        <v>22.1</v>
      </c>
      <c r="D278" s="221">
        <f t="shared" si="29"/>
        <v>22.1</v>
      </c>
      <c r="E278">
        <f t="shared" si="34"/>
        <v>2.2100000000000002E-2</v>
      </c>
      <c r="F278">
        <f t="shared" si="30"/>
        <v>0.99998063274139182</v>
      </c>
      <c r="G278">
        <f t="shared" si="31"/>
        <v>0.99777368652491538</v>
      </c>
      <c r="H278" s="221">
        <v>0.367011519254271</v>
      </c>
      <c r="I278">
        <f t="shared" si="32"/>
        <v>1</v>
      </c>
      <c r="J278">
        <v>1</v>
      </c>
      <c r="K278" s="221">
        <f t="shared" si="33"/>
        <v>-8.7259333842163969</v>
      </c>
      <c r="L278">
        <f t="shared" si="35"/>
        <v>1.3541067052314247E-2</v>
      </c>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row>
    <row r="279" spans="1:74" s="12" customFormat="1" hidden="1" x14ac:dyDescent="0.25">
      <c r="A279" s="127"/>
      <c r="B279"/>
      <c r="C279">
        <v>22.2</v>
      </c>
      <c r="D279" s="221">
        <f t="shared" si="29"/>
        <v>22.2</v>
      </c>
      <c r="E279">
        <f t="shared" si="34"/>
        <v>2.2200000000000001E-2</v>
      </c>
      <c r="F279">
        <f t="shared" si="30"/>
        <v>0.99998045707712491</v>
      </c>
      <c r="G279">
        <f t="shared" si="31"/>
        <v>0.99775350689594555</v>
      </c>
      <c r="H279" s="221">
        <v>0.36343541704707999</v>
      </c>
      <c r="I279">
        <f t="shared" si="32"/>
        <v>1</v>
      </c>
      <c r="J279">
        <v>1</v>
      </c>
      <c r="K279" s="221">
        <f t="shared" si="33"/>
        <v>-8.8111595440791515</v>
      </c>
      <c r="L279">
        <f t="shared" si="35"/>
        <v>1.3278707563536185E-2</v>
      </c>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row>
    <row r="280" spans="1:74" s="12" customFormat="1" hidden="1" x14ac:dyDescent="0.25">
      <c r="A280" s="127"/>
      <c r="B280"/>
      <c r="C280">
        <v>22.3</v>
      </c>
      <c r="D280" s="221">
        <f t="shared" si="29"/>
        <v>22.3</v>
      </c>
      <c r="E280">
        <f t="shared" si="34"/>
        <v>2.23E-2</v>
      </c>
      <c r="F280">
        <f t="shared" si="30"/>
        <v>0.99998028061982025</v>
      </c>
      <c r="G280">
        <f t="shared" si="31"/>
        <v>0.99773323640839584</v>
      </c>
      <c r="H280" s="221">
        <v>0.35987304721667801</v>
      </c>
      <c r="I280">
        <f t="shared" si="32"/>
        <v>1</v>
      </c>
      <c r="J280">
        <v>1</v>
      </c>
      <c r="K280" s="221">
        <f t="shared" si="33"/>
        <v>-8.8968960637078265</v>
      </c>
      <c r="L280">
        <f t="shared" si="35"/>
        <v>1.3019904482650812E-2</v>
      </c>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row>
    <row r="281" spans="1:74" s="12" customFormat="1" hidden="1" x14ac:dyDescent="0.25">
      <c r="A281" s="127"/>
      <c r="B281"/>
      <c r="C281">
        <v>22.4</v>
      </c>
      <c r="D281" s="221">
        <f t="shared" si="29"/>
        <v>22.4</v>
      </c>
      <c r="E281">
        <f t="shared" si="34"/>
        <v>2.24E-2</v>
      </c>
      <c r="F281">
        <f t="shared" si="30"/>
        <v>0.99998010336947807</v>
      </c>
      <c r="G281">
        <f t="shared" si="31"/>
        <v>0.99771287506558648</v>
      </c>
      <c r="H281" s="221">
        <v>0.356324601197055</v>
      </c>
      <c r="I281">
        <f t="shared" si="32"/>
        <v>1</v>
      </c>
      <c r="J281">
        <v>1</v>
      </c>
      <c r="K281" s="221">
        <f t="shared" si="33"/>
        <v>-8.9831451339417061</v>
      </c>
      <c r="L281">
        <f t="shared" si="35"/>
        <v>1.2764642191727266E-2</v>
      </c>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row>
    <row r="282" spans="1:74" s="12" customFormat="1" hidden="1" x14ac:dyDescent="0.25">
      <c r="A282" s="127"/>
      <c r="B282"/>
      <c r="C282">
        <v>22.5</v>
      </c>
      <c r="D282" s="221">
        <f t="shared" si="29"/>
        <v>22.5</v>
      </c>
      <c r="E282">
        <f t="shared" si="34"/>
        <v>2.2499999999999999E-2</v>
      </c>
      <c r="F282">
        <f t="shared" si="30"/>
        <v>0.99997992532609747</v>
      </c>
      <c r="G282">
        <f t="shared" si="31"/>
        <v>0.99769242287085214</v>
      </c>
      <c r="H282" s="221">
        <v>0.35279026779147499</v>
      </c>
      <c r="I282">
        <f t="shared" si="32"/>
        <v>1</v>
      </c>
      <c r="J282">
        <v>1</v>
      </c>
      <c r="K282" s="221">
        <f t="shared" si="33"/>
        <v>-9.0699089696694983</v>
      </c>
      <c r="L282">
        <f t="shared" si="35"/>
        <v>1.2512904453732062E-2</v>
      </c>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row>
    <row r="283" spans="1:74" s="12" customFormat="1" hidden="1" x14ac:dyDescent="0.25">
      <c r="A283" s="127"/>
      <c r="B283"/>
      <c r="C283">
        <v>22.6</v>
      </c>
      <c r="D283" s="221">
        <f t="shared" si="29"/>
        <v>22.6</v>
      </c>
      <c r="E283">
        <f t="shared" si="34"/>
        <v>2.2600000000000002E-2</v>
      </c>
      <c r="F283">
        <f t="shared" si="30"/>
        <v>0.99997974648968224</v>
      </c>
      <c r="G283">
        <f t="shared" si="31"/>
        <v>0.99767187982754213</v>
      </c>
      <c r="H283" s="221">
        <v>0.34927023315910699</v>
      </c>
      <c r="I283">
        <f t="shared" si="32"/>
        <v>1</v>
      </c>
      <c r="J283">
        <v>1</v>
      </c>
      <c r="K283" s="221">
        <f t="shared" si="33"/>
        <v>-9.1571898101451445</v>
      </c>
      <c r="L283">
        <f t="shared" si="35"/>
        <v>1.2264674426282905E-2</v>
      </c>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row>
    <row r="284" spans="1:74" s="12" customFormat="1" hidden="1" x14ac:dyDescent="0.25">
      <c r="A284" s="127"/>
      <c r="B284"/>
      <c r="C284">
        <v>22.7</v>
      </c>
      <c r="D284" s="221">
        <f t="shared" si="29"/>
        <v>22.7</v>
      </c>
      <c r="E284">
        <f t="shared" si="34"/>
        <v>2.2699999999999998E-2</v>
      </c>
      <c r="F284">
        <f t="shared" si="30"/>
        <v>0.99997956686022837</v>
      </c>
      <c r="G284">
        <f t="shared" si="31"/>
        <v>0.99765124593902166</v>
      </c>
      <c r="H284" s="221">
        <v>0.34576468080211398</v>
      </c>
      <c r="I284">
        <f t="shared" si="32"/>
        <v>1</v>
      </c>
      <c r="J284">
        <v>1</v>
      </c>
      <c r="K284" s="221">
        <f t="shared" si="33"/>
        <v>-9.244989919309317</v>
      </c>
      <c r="L284">
        <f t="shared" si="35"/>
        <v>1.2019934675461729E-2</v>
      </c>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row>
    <row r="285" spans="1:74" s="12" customFormat="1" hidden="1" x14ac:dyDescent="0.25">
      <c r="A285" s="127"/>
      <c r="B285"/>
      <c r="C285">
        <v>22.8</v>
      </c>
      <c r="D285" s="221">
        <f t="shared" si="29"/>
        <v>22.8</v>
      </c>
      <c r="E285">
        <f t="shared" si="34"/>
        <v>2.2800000000000001E-2</v>
      </c>
      <c r="F285">
        <f t="shared" si="30"/>
        <v>0.99997938643773965</v>
      </c>
      <c r="G285">
        <f t="shared" si="31"/>
        <v>0.99763052120866991</v>
      </c>
      <c r="H285" s="221">
        <v>0.34227379155319798</v>
      </c>
      <c r="I285">
        <f t="shared" si="32"/>
        <v>1</v>
      </c>
      <c r="J285">
        <v>1</v>
      </c>
      <c r="K285" s="221">
        <f t="shared" si="33"/>
        <v>-9.3333115861164462</v>
      </c>
      <c r="L285">
        <f t="shared" si="35"/>
        <v>1.1778667189664777E-2</v>
      </c>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row>
    <row r="286" spans="1:74" s="12" customFormat="1" hidden="1" x14ac:dyDescent="0.25">
      <c r="A286" s="127"/>
      <c r="B286"/>
      <c r="C286">
        <v>22.9</v>
      </c>
      <c r="D286" s="221">
        <f t="shared" si="29"/>
        <v>22.9</v>
      </c>
      <c r="E286">
        <f t="shared" si="34"/>
        <v>2.29E-2</v>
      </c>
      <c r="F286">
        <f t="shared" si="30"/>
        <v>0.99997920522221428</v>
      </c>
      <c r="G286">
        <f t="shared" si="31"/>
        <v>0.99760970563988149</v>
      </c>
      <c r="H286" s="221">
        <v>0.33879774356360198</v>
      </c>
      <c r="I286">
        <f t="shared" si="32"/>
        <v>1</v>
      </c>
      <c r="J286">
        <v>1</v>
      </c>
      <c r="K286" s="221">
        <f t="shared" si="33"/>
        <v>-9.4221571248678391</v>
      </c>
      <c r="L286">
        <f t="shared" si="35"/>
        <v>1.154085339348352E-2</v>
      </c>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row>
    <row r="287" spans="1:74" s="12" customFormat="1" hidden="1" x14ac:dyDescent="0.25">
      <c r="A287" s="127"/>
      <c r="B287"/>
      <c r="C287">
        <v>23</v>
      </c>
      <c r="D287" s="221">
        <f t="shared" si="29"/>
        <v>23</v>
      </c>
      <c r="E287">
        <f t="shared" si="34"/>
        <v>2.3E-2</v>
      </c>
      <c r="F287">
        <f t="shared" si="30"/>
        <v>0.99997902321365539</v>
      </c>
      <c r="G287">
        <f t="shared" si="31"/>
        <v>0.99758879923606536</v>
      </c>
      <c r="H287" s="221">
        <v>0.33533671229157502</v>
      </c>
      <c r="I287">
        <f t="shared" si="32"/>
        <v>1</v>
      </c>
      <c r="J287">
        <v>1</v>
      </c>
      <c r="K287" s="221">
        <f t="shared" si="33"/>
        <v>-9.5115288755504395</v>
      </c>
      <c r="L287">
        <f t="shared" si="35"/>
        <v>1.1306474161624922E-2</v>
      </c>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row>
    <row r="288" spans="1:74" s="12" customFormat="1" hidden="1" x14ac:dyDescent="0.25">
      <c r="A288" s="127"/>
      <c r="B288"/>
      <c r="C288">
        <v>23.1</v>
      </c>
      <c r="D288" s="221">
        <f t="shared" si="29"/>
        <v>23.1</v>
      </c>
      <c r="E288">
        <f t="shared" si="34"/>
        <v>2.3100000000000002E-2</v>
      </c>
      <c r="F288">
        <f t="shared" si="30"/>
        <v>0.99997884041205942</v>
      </c>
      <c r="G288">
        <f t="shared" si="31"/>
        <v>0.9975678020006461</v>
      </c>
      <c r="H288" s="221">
        <v>0.33189087049128602</v>
      </c>
      <c r="I288">
        <f t="shared" si="32"/>
        <v>1</v>
      </c>
      <c r="J288">
        <v>1</v>
      </c>
      <c r="K288" s="221">
        <f t="shared" si="33"/>
        <v>-9.6014292041821374</v>
      </c>
      <c r="L288">
        <f t="shared" si="35"/>
        <v>1.1075509832841425E-2</v>
      </c>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row>
    <row r="289" spans="1:74" s="12" customFormat="1" hidden="1" x14ac:dyDescent="0.25">
      <c r="A289" s="127"/>
      <c r="B289"/>
      <c r="C289">
        <v>23.2</v>
      </c>
      <c r="D289" s="221">
        <f t="shared" si="29"/>
        <v>23.2</v>
      </c>
      <c r="E289">
        <f t="shared" si="34"/>
        <v>2.3199999999999998E-2</v>
      </c>
      <c r="F289">
        <f t="shared" si="30"/>
        <v>0.99997865681742926</v>
      </c>
      <c r="G289">
        <f t="shared" si="31"/>
        <v>0.99754671393706207</v>
      </c>
      <c r="H289" s="221">
        <v>0.32846038820221102</v>
      </c>
      <c r="I289">
        <f t="shared" si="32"/>
        <v>1</v>
      </c>
      <c r="J289">
        <v>1</v>
      </c>
      <c r="K289" s="221">
        <f t="shared" si="33"/>
        <v>-9.6918605031627383</v>
      </c>
      <c r="L289">
        <f t="shared" si="35"/>
        <v>1.0847940223887464E-2</v>
      </c>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row>
    <row r="290" spans="1:74" s="12" customFormat="1" hidden="1" x14ac:dyDescent="0.25">
      <c r="A290" s="127"/>
      <c r="B290"/>
      <c r="C290">
        <v>23.3</v>
      </c>
      <c r="D290" s="221">
        <f t="shared" si="29"/>
        <v>23.3</v>
      </c>
      <c r="E290">
        <f t="shared" si="34"/>
        <v>2.3300000000000001E-2</v>
      </c>
      <c r="F290">
        <f t="shared" si="30"/>
        <v>0.9999784724297659</v>
      </c>
      <c r="G290">
        <f t="shared" si="31"/>
        <v>0.99752553504876773</v>
      </c>
      <c r="H290" s="221">
        <v>0.32504543273896402</v>
      </c>
      <c r="I290">
        <f t="shared" si="32"/>
        <v>1</v>
      </c>
      <c r="J290">
        <v>1</v>
      </c>
      <c r="K290" s="221">
        <f t="shared" si="33"/>
        <v>-9.7828251916318916</v>
      </c>
      <c r="L290">
        <f t="shared" si="35"/>
        <v>1.0623744643481691E-2</v>
      </c>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row>
    <row r="291" spans="1:74" s="12" customFormat="1" hidden="1" x14ac:dyDescent="0.25">
      <c r="A291" s="127"/>
      <c r="B291"/>
      <c r="C291">
        <v>23.4</v>
      </c>
      <c r="D291" s="221">
        <f t="shared" si="29"/>
        <v>23.4</v>
      </c>
      <c r="E291">
        <f t="shared" si="34"/>
        <v>2.3399999999999997E-2</v>
      </c>
      <c r="F291">
        <f t="shared" si="30"/>
        <v>0.9999782872490679</v>
      </c>
      <c r="G291">
        <f t="shared" si="31"/>
        <v>0.99750426533923142</v>
      </c>
      <c r="H291" s="221">
        <v>0.321646168681606</v>
      </c>
      <c r="I291">
        <f t="shared" si="32"/>
        <v>1</v>
      </c>
      <c r="J291">
        <v>1</v>
      </c>
      <c r="K291" s="221">
        <f t="shared" si="33"/>
        <v>-9.874325715833006</v>
      </c>
      <c r="L291">
        <f t="shared" si="35"/>
        <v>1.0402901906269076E-2</v>
      </c>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row>
    <row r="292" spans="1:74" s="12" customFormat="1" hidden="1" x14ac:dyDescent="0.25">
      <c r="A292" s="127"/>
      <c r="B292"/>
      <c r="C292">
        <v>23.5</v>
      </c>
      <c r="D292" s="221">
        <f t="shared" si="29"/>
        <v>23.5</v>
      </c>
      <c r="E292">
        <f t="shared" si="34"/>
        <v>2.35E-2</v>
      </c>
      <c r="F292">
        <f t="shared" si="30"/>
        <v>0.99997810127533793</v>
      </c>
      <c r="G292">
        <f t="shared" si="31"/>
        <v>0.99748290481193658</v>
      </c>
      <c r="H292" s="221">
        <v>0.31826275786639702</v>
      </c>
      <c r="I292">
        <f t="shared" si="32"/>
        <v>1</v>
      </c>
      <c r="J292">
        <v>1</v>
      </c>
      <c r="K292" s="221">
        <f t="shared" si="33"/>
        <v>-9.9663645494841795</v>
      </c>
      <c r="L292">
        <f t="shared" si="35"/>
        <v>1.018539034679043E-2</v>
      </c>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row>
    <row r="293" spans="1:74" s="12" customFormat="1" hidden="1" x14ac:dyDescent="0.25">
      <c r="A293" s="127"/>
      <c r="B293"/>
      <c r="C293">
        <v>23.6</v>
      </c>
      <c r="D293" s="221">
        <f t="shared" si="29"/>
        <v>23.6</v>
      </c>
      <c r="E293">
        <f t="shared" si="34"/>
        <v>2.3600000000000003E-2</v>
      </c>
      <c r="F293">
        <f t="shared" si="30"/>
        <v>0.99997791450857321</v>
      </c>
      <c r="G293">
        <f t="shared" si="31"/>
        <v>0.99746145347038218</v>
      </c>
      <c r="H293" s="221">
        <v>0.31489535937702601</v>
      </c>
      <c r="I293">
        <f t="shared" si="32"/>
        <v>1</v>
      </c>
      <c r="J293">
        <v>1</v>
      </c>
      <c r="K293" s="221">
        <f t="shared" si="33"/>
        <v>-10.058944194155607</v>
      </c>
      <c r="L293">
        <f t="shared" si="35"/>
        <v>9.9711878334322046E-3</v>
      </c>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row>
    <row r="294" spans="1:74" s="12" customFormat="1" hidden="1" x14ac:dyDescent="0.25">
      <c r="A294" s="127"/>
      <c r="B294"/>
      <c r="C294">
        <v>23.7</v>
      </c>
      <c r="D294" s="221">
        <f t="shared" si="29"/>
        <v>23.7</v>
      </c>
      <c r="E294">
        <f t="shared" si="34"/>
        <v>2.3699999999999999E-2</v>
      </c>
      <c r="F294">
        <f t="shared" si="30"/>
        <v>0.9999777269487774</v>
      </c>
      <c r="G294">
        <f t="shared" si="31"/>
        <v>0.99743991131808085</v>
      </c>
      <c r="H294" s="221">
        <v>0.31154412953628402</v>
      </c>
      <c r="I294">
        <f t="shared" si="32"/>
        <v>1</v>
      </c>
      <c r="J294">
        <v>1</v>
      </c>
      <c r="K294" s="221">
        <f t="shared" si="33"/>
        <v>-10.152067179654253</v>
      </c>
      <c r="L294">
        <f t="shared" si="35"/>
        <v>9.7602717823713318E-3</v>
      </c>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row>
    <row r="295" spans="1:74" s="12" customFormat="1" hidden="1" x14ac:dyDescent="0.25">
      <c r="A295" s="127"/>
      <c r="B295"/>
      <c r="C295">
        <v>23.8</v>
      </c>
      <c r="D295" s="221">
        <f t="shared" si="29"/>
        <v>23.8</v>
      </c>
      <c r="E295">
        <f t="shared" si="34"/>
        <v>2.3800000000000002E-2</v>
      </c>
      <c r="F295">
        <f t="shared" si="30"/>
        <v>0.99997753859594884</v>
      </c>
      <c r="G295">
        <f t="shared" si="31"/>
        <v>0.99741827835856167</v>
      </c>
      <c r="H295" s="221">
        <v>0.30820922189821298</v>
      </c>
      <c r="I295">
        <f t="shared" si="32"/>
        <v>1</v>
      </c>
      <c r="J295">
        <v>1</v>
      </c>
      <c r="K295" s="221">
        <f t="shared" si="33"/>
        <v>-10.24573606441535</v>
      </c>
      <c r="L295">
        <f t="shared" si="35"/>
        <v>9.5526191714960483E-3</v>
      </c>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row>
    <row r="296" spans="1:74" s="12" customFormat="1" hidden="1" x14ac:dyDescent="0.25">
      <c r="A296" s="127"/>
      <c r="B296"/>
      <c r="C296">
        <v>23.9</v>
      </c>
      <c r="D296" s="221">
        <f t="shared" si="29"/>
        <v>23.9</v>
      </c>
      <c r="E296">
        <f t="shared" si="34"/>
        <v>2.3899999999999998E-2</v>
      </c>
      <c r="F296">
        <f t="shared" si="30"/>
        <v>0.99997734945008854</v>
      </c>
      <c r="G296">
        <f t="shared" si="31"/>
        <v>0.99739655459536669</v>
      </c>
      <c r="H296" s="221">
        <v>0.30489078724070801</v>
      </c>
      <c r="I296">
        <f t="shared" si="32"/>
        <v>1</v>
      </c>
      <c r="J296">
        <v>1</v>
      </c>
      <c r="K296" s="221">
        <f t="shared" si="33"/>
        <v>-10.339953435901233</v>
      </c>
      <c r="L296">
        <f t="shared" si="35"/>
        <v>9.3482065542976906E-3</v>
      </c>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row>
    <row r="297" spans="1:74" s="12" customFormat="1" hidden="1" x14ac:dyDescent="0.25">
      <c r="A297" s="127"/>
      <c r="B297"/>
      <c r="C297">
        <v>24</v>
      </c>
      <c r="D297" s="221">
        <f t="shared" si="29"/>
        <v>24</v>
      </c>
      <c r="E297">
        <f t="shared" si="34"/>
        <v>2.4E-2</v>
      </c>
      <c r="F297">
        <f t="shared" si="30"/>
        <v>0.99997715951119737</v>
      </c>
      <c r="G297">
        <f t="shared" si="31"/>
        <v>0.99737474003205462</v>
      </c>
      <c r="H297" s="221">
        <v>0.301588973558582</v>
      </c>
      <c r="I297">
        <f t="shared" si="32"/>
        <v>1</v>
      </c>
      <c r="J297">
        <v>1</v>
      </c>
      <c r="K297" s="221">
        <f t="shared" si="33"/>
        <v>-10.434721911007596</v>
      </c>
      <c r="L297">
        <f t="shared" si="35"/>
        <v>9.1470100737393034E-3</v>
      </c>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row>
    <row r="298" spans="1:74" s="12" customFormat="1" hidden="1" x14ac:dyDescent="0.25">
      <c r="A298" s="127"/>
      <c r="B298"/>
      <c r="C298">
        <v>24.1</v>
      </c>
      <c r="D298" s="221">
        <f t="shared" si="29"/>
        <v>24.1</v>
      </c>
      <c r="E298">
        <f t="shared" si="34"/>
        <v>2.41E-2</v>
      </c>
      <c r="F298">
        <f t="shared" si="30"/>
        <v>0.99997696877927589</v>
      </c>
      <c r="G298">
        <f t="shared" si="31"/>
        <v>0.9973528346721976</v>
      </c>
      <c r="H298" s="221">
        <v>0.29830392605709</v>
      </c>
      <c r="I298">
        <f t="shared" si="32"/>
        <v>1</v>
      </c>
      <c r="J298">
        <v>1</v>
      </c>
      <c r="K298" s="221">
        <f t="shared" si="33"/>
        <v>-10.530044136477345</v>
      </c>
      <c r="L298">
        <f t="shared" si="35"/>
        <v>8.949005476076766E-3</v>
      </c>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row>
    <row r="299" spans="1:74" s="12" customFormat="1" hidden="1" x14ac:dyDescent="0.25">
      <c r="A299" s="127"/>
      <c r="B299"/>
      <c r="C299">
        <v>24.2</v>
      </c>
      <c r="D299" s="221">
        <f t="shared" si="29"/>
        <v>24.2</v>
      </c>
      <c r="E299">
        <f t="shared" si="34"/>
        <v>2.4199999999999999E-2</v>
      </c>
      <c r="F299">
        <f t="shared" si="30"/>
        <v>0.99997677725432177</v>
      </c>
      <c r="G299">
        <f t="shared" si="31"/>
        <v>0.99733083851938353</v>
      </c>
      <c r="H299" s="221">
        <v>0.295035787145914</v>
      </c>
      <c r="I299">
        <f t="shared" si="32"/>
        <v>1</v>
      </c>
      <c r="J299">
        <v>1</v>
      </c>
      <c r="K299" s="221">
        <f t="shared" si="33"/>
        <v>-10.625922789322191</v>
      </c>
      <c r="L299">
        <f t="shared" si="35"/>
        <v>8.7541681246455384E-3</v>
      </c>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row>
    <row r="300" spans="1:74" s="12" customFormat="1" hidden="1" x14ac:dyDescent="0.25">
      <c r="A300" s="127"/>
      <c r="B300"/>
      <c r="C300">
        <v>24.3</v>
      </c>
      <c r="D300" s="221">
        <f t="shared" si="29"/>
        <v>24.3</v>
      </c>
      <c r="E300">
        <f t="shared" si="34"/>
        <v>2.4300000000000002E-2</v>
      </c>
      <c r="F300">
        <f t="shared" si="30"/>
        <v>0.99997658493634001</v>
      </c>
      <c r="G300">
        <f t="shared" si="31"/>
        <v>0.99730875157721488</v>
      </c>
      <c r="H300" s="221">
        <v>0.29178469643360699</v>
      </c>
      <c r="I300">
        <f t="shared" si="32"/>
        <v>1</v>
      </c>
      <c r="J300">
        <v>1</v>
      </c>
      <c r="K300" s="221">
        <f t="shared" si="33"/>
        <v>-10.72236057725206</v>
      </c>
      <c r="L300">
        <f t="shared" si="35"/>
        <v>8.5624730135957887E-3</v>
      </c>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row>
    <row r="301" spans="1:74" s="12" customFormat="1" hidden="1" x14ac:dyDescent="0.25">
      <c r="A301" s="127"/>
      <c r="B301"/>
      <c r="C301">
        <v>24.4</v>
      </c>
      <c r="D301" s="221">
        <f t="shared" si="29"/>
        <v>24.4</v>
      </c>
      <c r="E301">
        <f t="shared" si="34"/>
        <v>2.4399999999999998E-2</v>
      </c>
      <c r="F301">
        <f t="shared" si="30"/>
        <v>0.99997639182532694</v>
      </c>
      <c r="G301">
        <f t="shared" si="31"/>
        <v>0.9972865738493093</v>
      </c>
      <c r="H301" s="221">
        <v>0.288550790722501</v>
      </c>
      <c r="I301">
        <f t="shared" si="32"/>
        <v>1</v>
      </c>
      <c r="J301">
        <v>1</v>
      </c>
      <c r="K301" s="221">
        <f t="shared" si="33"/>
        <v>-10.819360239112722</v>
      </c>
      <c r="L301">
        <f t="shared" si="35"/>
        <v>8.3738947815708842E-3</v>
      </c>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row>
    <row r="302" spans="1:74" s="12" customFormat="1" hidden="1" x14ac:dyDescent="0.25">
      <c r="A302" s="127"/>
      <c r="B302"/>
      <c r="C302">
        <v>24.5</v>
      </c>
      <c r="D302" s="221">
        <f t="shared" si="29"/>
        <v>24.5</v>
      </c>
      <c r="E302">
        <f t="shared" si="34"/>
        <v>2.4500000000000001E-2</v>
      </c>
      <c r="F302">
        <f t="shared" si="30"/>
        <v>0.99997619792128478</v>
      </c>
      <c r="G302">
        <f t="shared" si="31"/>
        <v>0.99726430533929844</v>
      </c>
      <c r="H302" s="221">
        <v>0.28533420400406501</v>
      </c>
      <c r="I302">
        <f t="shared" si="32"/>
        <v>1</v>
      </c>
      <c r="J302">
        <v>1</v>
      </c>
      <c r="K302" s="221">
        <f t="shared" si="33"/>
        <v>-10.916924545331678</v>
      </c>
      <c r="L302">
        <f t="shared" si="35"/>
        <v>8.1884077253345372E-3</v>
      </c>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row>
    <row r="303" spans="1:74" s="12" customFormat="1" hidden="1" x14ac:dyDescent="0.25">
      <c r="A303" s="127"/>
      <c r="B303"/>
      <c r="C303">
        <v>24.6</v>
      </c>
      <c r="D303" s="221">
        <f t="shared" si="29"/>
        <v>24.6</v>
      </c>
      <c r="E303">
        <f t="shared" si="34"/>
        <v>2.46E-2</v>
      </c>
      <c r="F303">
        <f t="shared" si="30"/>
        <v>0.99997600322421465</v>
      </c>
      <c r="G303">
        <f t="shared" si="31"/>
        <v>0.99724194605082961</v>
      </c>
      <c r="H303" s="221">
        <v>0.28213506745472899</v>
      </c>
      <c r="I303">
        <f t="shared" si="32"/>
        <v>1</v>
      </c>
      <c r="J303">
        <v>1</v>
      </c>
      <c r="K303" s="221">
        <f t="shared" si="33"/>
        <v>-11.015056298372464</v>
      </c>
      <c r="L303">
        <f t="shared" si="35"/>
        <v>8.0059858133248018E-3</v>
      </c>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row>
    <row r="304" spans="1:74" s="12" customFormat="1" hidden="1" x14ac:dyDescent="0.25">
      <c r="A304" s="127"/>
      <c r="B304"/>
      <c r="C304">
        <v>24.7</v>
      </c>
      <c r="D304" s="221">
        <f t="shared" si="29"/>
        <v>24.7</v>
      </c>
      <c r="E304">
        <f t="shared" si="34"/>
        <v>2.47E-2</v>
      </c>
      <c r="F304">
        <f t="shared" si="30"/>
        <v>0.99997580773411687</v>
      </c>
      <c r="G304">
        <f t="shared" si="31"/>
        <v>0.99721949598756487</v>
      </c>
      <c r="H304" s="221">
        <v>0.27895350943215702</v>
      </c>
      <c r="I304">
        <f t="shared" si="32"/>
        <v>1</v>
      </c>
      <c r="J304">
        <v>1</v>
      </c>
      <c r="K304" s="221">
        <f t="shared" si="33"/>
        <v>-11.113758333197808</v>
      </c>
      <c r="L304">
        <f t="shared" si="35"/>
        <v>7.8266026991462238E-3</v>
      </c>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row>
    <row r="305" spans="1:74" s="12" customFormat="1" hidden="1" x14ac:dyDescent="0.25">
      <c r="A305" s="127"/>
      <c r="B305"/>
      <c r="C305">
        <v>24.8</v>
      </c>
      <c r="D305" s="221">
        <f t="shared" si="29"/>
        <v>24.8</v>
      </c>
      <c r="E305">
        <f t="shared" si="34"/>
        <v>2.4799999999999999E-2</v>
      </c>
      <c r="F305">
        <f t="shared" si="30"/>
        <v>0.99997561145098957</v>
      </c>
      <c r="G305">
        <f t="shared" si="31"/>
        <v>0.99719695515318074</v>
      </c>
      <c r="H305" s="221">
        <v>0.27578965547199202</v>
      </c>
      <c r="I305">
        <f t="shared" si="32"/>
        <v>1</v>
      </c>
      <c r="J305">
        <v>1</v>
      </c>
      <c r="K305" s="221">
        <f t="shared" si="33"/>
        <v>-11.213033517741239</v>
      </c>
      <c r="L305">
        <f t="shared" si="35"/>
        <v>7.6502317349849015E-3</v>
      </c>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row>
    <row r="306" spans="1:74" s="12" customFormat="1" hidden="1" x14ac:dyDescent="0.25">
      <c r="A306" s="127"/>
      <c r="B306"/>
      <c r="C306">
        <v>24.9</v>
      </c>
      <c r="D306" s="221">
        <f t="shared" si="29"/>
        <v>24.9</v>
      </c>
      <c r="E306">
        <f t="shared" si="34"/>
        <v>2.4899999999999999E-2</v>
      </c>
      <c r="F306">
        <f t="shared" si="30"/>
        <v>0.99997541437483561</v>
      </c>
      <c r="G306">
        <f t="shared" si="31"/>
        <v>0.99717432355136926</v>
      </c>
      <c r="H306" s="221">
        <v>0.27264362828503402</v>
      </c>
      <c r="I306">
        <f t="shared" si="32"/>
        <v>1</v>
      </c>
      <c r="J306">
        <v>1</v>
      </c>
      <c r="K306" s="221">
        <f t="shared" si="33"/>
        <v>-11.312884753388328</v>
      </c>
      <c r="L306">
        <f t="shared" si="35"/>
        <v>7.4768459849415608E-3</v>
      </c>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row>
    <row r="307" spans="1:74" s="12" customFormat="1" hidden="1" x14ac:dyDescent="0.25">
      <c r="A307" s="127"/>
      <c r="B307"/>
      <c r="C307">
        <v>25</v>
      </c>
      <c r="D307" s="221">
        <f t="shared" si="29"/>
        <v>25</v>
      </c>
      <c r="E307">
        <f t="shared" si="34"/>
        <v>2.5000000000000001E-2</v>
      </c>
      <c r="F307">
        <f t="shared" si="30"/>
        <v>0.99997521650565435</v>
      </c>
      <c r="G307">
        <f t="shared" si="31"/>
        <v>0.99715160118583623</v>
      </c>
      <c r="H307" s="221">
        <v>0.269515547754895</v>
      </c>
      <c r="I307">
        <f t="shared" si="32"/>
        <v>1</v>
      </c>
      <c r="J307">
        <v>1</v>
      </c>
      <c r="K307" s="221">
        <f t="shared" si="33"/>
        <v>-11.413314975466724</v>
      </c>
      <c r="L307">
        <f t="shared" si="35"/>
        <v>7.3064182382874899E-3</v>
      </c>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row>
    <row r="308" spans="1:74" s="12" customFormat="1" hidden="1" x14ac:dyDescent="0.25">
      <c r="A308" s="127"/>
      <c r="B308"/>
      <c r="C308">
        <v>25.1</v>
      </c>
      <c r="D308" s="221">
        <f t="shared" si="29"/>
        <v>25.1</v>
      </c>
      <c r="E308">
        <f t="shared" si="34"/>
        <v>2.5100000000000001E-2</v>
      </c>
      <c r="F308">
        <f t="shared" si="30"/>
        <v>0.99997501784344656</v>
      </c>
      <c r="G308">
        <f t="shared" si="31"/>
        <v>0.99712878806030392</v>
      </c>
      <c r="H308" s="221">
        <v>0.26640553093609098</v>
      </c>
      <c r="I308">
        <f t="shared" si="32"/>
        <v>1</v>
      </c>
      <c r="J308">
        <v>1</v>
      </c>
      <c r="K308" s="221">
        <f t="shared" si="33"/>
        <v>-11.514327153746011</v>
      </c>
      <c r="L308">
        <f t="shared" si="35"/>
        <v>7.1389210226237678E-3</v>
      </c>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row>
    <row r="309" spans="1:74" s="12" customFormat="1" hidden="1" x14ac:dyDescent="0.25">
      <c r="A309" s="127"/>
      <c r="B309"/>
      <c r="C309">
        <v>25.2</v>
      </c>
      <c r="D309" s="221">
        <f t="shared" si="29"/>
        <v>25.2</v>
      </c>
      <c r="E309">
        <f t="shared" si="34"/>
        <v>2.52E-2</v>
      </c>
      <c r="F309">
        <f t="shared" si="30"/>
        <v>0.99997481838821356</v>
      </c>
      <c r="G309">
        <f t="shared" si="31"/>
        <v>0.99710588417850776</v>
      </c>
      <c r="H309" s="221">
        <v>0.26331369205260002</v>
      </c>
      <c r="I309">
        <f t="shared" si="32"/>
        <v>1</v>
      </c>
      <c r="J309">
        <v>1</v>
      </c>
      <c r="K309" s="221">
        <f t="shared" si="33"/>
        <v>-11.615924292947014</v>
      </c>
      <c r="L309">
        <f t="shared" si="35"/>
        <v>6.9743266169538408E-3</v>
      </c>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row>
    <row r="310" spans="1:74" s="12" customFormat="1" hidden="1" x14ac:dyDescent="0.25">
      <c r="A310" s="127"/>
      <c r="B310"/>
      <c r="C310">
        <v>25.3</v>
      </c>
      <c r="D310" s="221">
        <f t="shared" si="29"/>
        <v>25.3</v>
      </c>
      <c r="E310">
        <f t="shared" si="34"/>
        <v>2.53E-2</v>
      </c>
      <c r="F310">
        <f t="shared" si="30"/>
        <v>0.99997461813995348</v>
      </c>
      <c r="G310">
        <f t="shared" si="31"/>
        <v>0.9970828895441991</v>
      </c>
      <c r="H310" s="221">
        <v>0.26024014249685601</v>
      </c>
      <c r="I310">
        <f t="shared" si="32"/>
        <v>1</v>
      </c>
      <c r="J310">
        <v>1</v>
      </c>
      <c r="K310" s="221">
        <f t="shared" si="33"/>
        <v>-11.718109433261478</v>
      </c>
      <c r="L310">
        <f t="shared" si="35"/>
        <v>6.8126070646554191E-3</v>
      </c>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row>
    <row r="311" spans="1:74" s="12" customFormat="1" hidden="1" x14ac:dyDescent="0.25">
      <c r="A311" s="127"/>
      <c r="B311"/>
      <c r="C311">
        <v>25.4</v>
      </c>
      <c r="D311" s="221">
        <f t="shared" si="29"/>
        <v>25.4</v>
      </c>
      <c r="E311">
        <f t="shared" si="34"/>
        <v>2.5399999999999999E-2</v>
      </c>
      <c r="F311">
        <f t="shared" si="30"/>
        <v>0.99997441709866786</v>
      </c>
      <c r="G311">
        <f t="shared" si="31"/>
        <v>0.99705980416114426</v>
      </c>
      <c r="H311" s="221">
        <v>0.25718499082920998</v>
      </c>
      <c r="I311">
        <f t="shared" si="32"/>
        <v>1</v>
      </c>
      <c r="J311">
        <v>1</v>
      </c>
      <c r="K311" s="221">
        <f t="shared" si="33"/>
        <v>-11.820885650881356</v>
      </c>
      <c r="L311">
        <f t="shared" si="35"/>
        <v>6.6537341863478622E-3</v>
      </c>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row>
    <row r="312" spans="1:74" s="12" customFormat="1" hidden="1" x14ac:dyDescent="0.25">
      <c r="A312" s="127"/>
      <c r="B312"/>
      <c r="C312">
        <v>25.5</v>
      </c>
      <c r="D312" s="221">
        <f t="shared" si="29"/>
        <v>25.5</v>
      </c>
      <c r="E312">
        <f t="shared" si="34"/>
        <v>2.5499999999999998E-2</v>
      </c>
      <c r="F312">
        <f t="shared" si="30"/>
        <v>0.99997421526435837</v>
      </c>
      <c r="G312">
        <f t="shared" si="31"/>
        <v>0.99703662803312298</v>
      </c>
      <c r="H312" s="221">
        <v>0.254148342777826</v>
      </c>
      <c r="I312">
        <f t="shared" si="32"/>
        <v>1</v>
      </c>
      <c r="J312">
        <v>1</v>
      </c>
      <c r="K312" s="221">
        <f t="shared" si="33"/>
        <v>-11.924256058539042</v>
      </c>
      <c r="L312">
        <f t="shared" si="35"/>
        <v>6.4976795926591866E-3</v>
      </c>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row>
    <row r="313" spans="1:74" s="12" customFormat="1" hidden="1" x14ac:dyDescent="0.25">
      <c r="A313" s="127"/>
      <c r="B313"/>
      <c r="C313">
        <v>25.6</v>
      </c>
      <c r="D313" s="221">
        <f t="shared" si="29"/>
        <v>25.6</v>
      </c>
      <c r="E313">
        <f t="shared" si="34"/>
        <v>2.5600000000000001E-2</v>
      </c>
      <c r="F313">
        <f t="shared" si="30"/>
        <v>0.9999740126370249</v>
      </c>
      <c r="G313">
        <f t="shared" si="31"/>
        <v>0.99701336116393191</v>
      </c>
      <c r="H313" s="221">
        <v>0.25113030123903402</v>
      </c>
      <c r="I313">
        <f t="shared" si="32"/>
        <v>1</v>
      </c>
      <c r="J313">
        <v>1</v>
      </c>
      <c r="K313" s="221">
        <f t="shared" si="33"/>
        <v>-12.028223806057916</v>
      </c>
      <c r="L313">
        <f t="shared" si="35"/>
        <v>6.3444146968749254E-3</v>
      </c>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row>
    <row r="314" spans="1:74" s="12" customFormat="1" hidden="1" x14ac:dyDescent="0.25">
      <c r="A314" s="127"/>
      <c r="B314"/>
      <c r="C314">
        <v>25.7</v>
      </c>
      <c r="D314" s="221">
        <f t="shared" ref="D314:D377" si="36">C314*(f_CLK_MHz/Nominal_Clock_Freq)</f>
        <v>25.7</v>
      </c>
      <c r="E314">
        <f t="shared" si="34"/>
        <v>2.5700000000000001E-2</v>
      </c>
      <c r="F314">
        <f t="shared" ref="F314:F377" si="37">ABS(SIN(((MOD_CLK_DIV*PI()*$D314*FIRST_STAGE_DECIMATION)/(f_CLK_MHz*1000000)))/(FIRST_STAGE_DECIMATION*SIN(((MOD_CLK_DIV*PI()*$D314)/(f_CLK_MHz*1000000)))))^FIRST_STAGE_ORDER</f>
        <v>0.99997380921666557</v>
      </c>
      <c r="G314">
        <f t="shared" ref="G314:G377" si="38">ABS(SIN(((MOD_CLK_DIV*FIRST_STAGE_DECIMATION*PI()*$D314*SECOND_STAGE_DECIMATION)/(f_CLK_MHz*1000000)))/(SECOND_STAGE_DECIMATION*SIN(((MOD_CLK_DIV*FIRST_STAGE_DECIMATION*PI()*$D314)/(f_CLK_MHz*1000000)))))^SECOND_STAGE_ORDER</f>
        <v>0.99699000355738121</v>
      </c>
      <c r="H314" s="221">
        <v>0.24813096627812001</v>
      </c>
      <c r="I314">
        <f t="shared" ref="I314:I377" si="39">IF(Avg_decimation&lt;&gt;0,(ABS(SIN(((MOD_CLK_DIV*FIRST_STAGE_DECIMATION*SECOND_STAGE_DECIMATION*FIR_DECIMATION*PI()*$D314*Avg_decimation)/(f_CLK_MHz*1000000)))/(Avg_decimation*SIN(((MOD_CLK_DIV*FIRST_STAGE_DECIMATION*SECOND_STAGE_DECIMATION*FIR_DECIMATION*PI()*$D314)/(f_CLK_MHz*1000000)))))^1),"-")</f>
        <v>1</v>
      </c>
      <c r="J314">
        <v>1</v>
      </c>
      <c r="K314" s="221">
        <f t="shared" ref="K314:K377" si="40">20*LOG10(IF(FIR_BYPASSED,F314*G314*J314,F314*G314*H314*I314*J314))</f>
        <v>-12.132792080914165</v>
      </c>
      <c r="L314">
        <f t="shared" si="35"/>
        <v>6.1939107274781519E-3</v>
      </c>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row>
    <row r="315" spans="1:74" s="12" customFormat="1" hidden="1" x14ac:dyDescent="0.25">
      <c r="A315" s="127"/>
      <c r="B315"/>
      <c r="C315">
        <v>25.8</v>
      </c>
      <c r="D315" s="221">
        <f t="shared" si="36"/>
        <v>25.8</v>
      </c>
      <c r="E315">
        <f t="shared" ref="E315:E378" si="41">D315/1000</f>
        <v>2.58E-2</v>
      </c>
      <c r="F315">
        <f t="shared" si="37"/>
        <v>0.99997360500328447</v>
      </c>
      <c r="G315">
        <f t="shared" si="38"/>
        <v>0.99696655521729571</v>
      </c>
      <c r="H315" s="221">
        <v>0.245150435130568</v>
      </c>
      <c r="I315">
        <f t="shared" si="39"/>
        <v>1</v>
      </c>
      <c r="J315">
        <v>1</v>
      </c>
      <c r="K315" s="221">
        <f t="shared" si="40"/>
        <v>-12.23796410880939</v>
      </c>
      <c r="L315">
        <f t="shared" si="35"/>
        <v>6.0461387405682113E-3</v>
      </c>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row>
    <row r="316" spans="1:74" s="12" customFormat="1" hidden="1" x14ac:dyDescent="0.25">
      <c r="A316" s="127"/>
      <c r="B316"/>
      <c r="C316">
        <v>25.9</v>
      </c>
      <c r="D316" s="221">
        <f t="shared" si="36"/>
        <v>25.9</v>
      </c>
      <c r="E316">
        <f t="shared" si="41"/>
        <v>2.5899999999999999E-2</v>
      </c>
      <c r="F316">
        <f t="shared" si="37"/>
        <v>0.99997339999687984</v>
      </c>
      <c r="G316">
        <f t="shared" si="38"/>
        <v>0.99694301614751624</v>
      </c>
      <c r="H316" s="221">
        <v>0.24218880220373801</v>
      </c>
      <c r="I316">
        <f t="shared" si="39"/>
        <v>1</v>
      </c>
      <c r="J316">
        <v>1</v>
      </c>
      <c r="K316" s="221">
        <f t="shared" si="40"/>
        <v>-12.343743154255121</v>
      </c>
      <c r="L316">
        <f t="shared" ref="L316:L379" si="42">(D316-D315)*((10^(K316/20)+10^(K315/20))/2)^2</f>
        <v>5.9010696321546447E-3</v>
      </c>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row>
    <row r="317" spans="1:74" s="12" customFormat="1" hidden="1" x14ac:dyDescent="0.25">
      <c r="A317" s="127"/>
      <c r="B317"/>
      <c r="C317">
        <v>26</v>
      </c>
      <c r="D317" s="221">
        <f t="shared" si="36"/>
        <v>26</v>
      </c>
      <c r="E317">
        <f t="shared" si="41"/>
        <v>2.5999999999999999E-2</v>
      </c>
      <c r="F317">
        <f t="shared" si="37"/>
        <v>0.99997319419745179</v>
      </c>
      <c r="G317">
        <f t="shared" si="38"/>
        <v>0.99691938635189736</v>
      </c>
      <c r="H317" s="221">
        <v>0.23924615907899</v>
      </c>
      <c r="I317">
        <f t="shared" si="39"/>
        <v>1</v>
      </c>
      <c r="J317">
        <v>1</v>
      </c>
      <c r="K317" s="221">
        <f t="shared" si="40"/>
        <v>-12.450132521168722</v>
      </c>
      <c r="L317">
        <f t="shared" si="42"/>
        <v>5.758674150329937E-3</v>
      </c>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row>
    <row r="318" spans="1:74" s="12" customFormat="1" hidden="1" x14ac:dyDescent="0.25">
      <c r="A318" s="127"/>
      <c r="B318"/>
      <c r="C318">
        <v>26.1</v>
      </c>
      <c r="D318" s="221">
        <f t="shared" si="36"/>
        <v>26.1</v>
      </c>
      <c r="E318">
        <f t="shared" si="41"/>
        <v>2.6100000000000002E-2</v>
      </c>
      <c r="F318">
        <f t="shared" si="37"/>
        <v>0.99997298760500197</v>
      </c>
      <c r="G318">
        <f t="shared" si="38"/>
        <v>0.99689566583430933</v>
      </c>
      <c r="H318" s="221">
        <v>0.236322594514246</v>
      </c>
      <c r="I318">
        <f t="shared" si="39"/>
        <v>1</v>
      </c>
      <c r="J318">
        <v>1</v>
      </c>
      <c r="K318" s="221">
        <f t="shared" si="40"/>
        <v>-12.557135553481389</v>
      </c>
      <c r="L318">
        <f t="shared" si="42"/>
        <v>5.6189229073058808E-3</v>
      </c>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row>
    <row r="319" spans="1:74" s="12" customFormat="1" hidden="1" x14ac:dyDescent="0.25">
      <c r="A319" s="127"/>
      <c r="B319"/>
      <c r="C319">
        <v>26.2</v>
      </c>
      <c r="D319" s="221">
        <f t="shared" si="36"/>
        <v>26.2</v>
      </c>
      <c r="E319">
        <f t="shared" si="41"/>
        <v>2.6199999999999998E-2</v>
      </c>
      <c r="F319">
        <f t="shared" si="37"/>
        <v>0.99997278021953062</v>
      </c>
      <c r="G319">
        <f t="shared" si="38"/>
        <v>0.99687185459863636</v>
      </c>
      <c r="H319" s="221">
        <v>0.233418194446984</v>
      </c>
      <c r="I319">
        <f t="shared" si="39"/>
        <v>1</v>
      </c>
      <c r="J319">
        <v>1</v>
      </c>
      <c r="K319" s="221">
        <f t="shared" si="40"/>
        <v>-12.664755635758722</v>
      </c>
      <c r="L319">
        <f t="shared" si="42"/>
        <v>5.4817863913213102E-3</v>
      </c>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row>
    <row r="320" spans="1:74" s="12" customFormat="1" hidden="1" x14ac:dyDescent="0.25">
      <c r="A320" s="127"/>
      <c r="B320"/>
      <c r="C320">
        <v>26.3</v>
      </c>
      <c r="D320" s="221">
        <f t="shared" si="36"/>
        <v>26.3</v>
      </c>
      <c r="E320">
        <f t="shared" si="41"/>
        <v>2.63E-2</v>
      </c>
      <c r="F320">
        <f t="shared" si="37"/>
        <v>0.99997257204103762</v>
      </c>
      <c r="G320">
        <f t="shared" si="38"/>
        <v>0.99684795264877835</v>
      </c>
      <c r="H320" s="221">
        <v>0.23053304199767399</v>
      </c>
      <c r="I320">
        <f t="shared" si="39"/>
        <v>1</v>
      </c>
      <c r="J320">
        <v>1</v>
      </c>
      <c r="K320" s="221">
        <f t="shared" si="40"/>
        <v>-12.772996193833597</v>
      </c>
      <c r="L320">
        <f t="shared" si="42"/>
        <v>5.3472349784105385E-3</v>
      </c>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row>
    <row r="321" spans="1:74" s="12" customFormat="1" hidden="1" x14ac:dyDescent="0.25">
      <c r="A321" s="127"/>
      <c r="B321"/>
      <c r="C321">
        <v>26.4</v>
      </c>
      <c r="D321" s="221">
        <f t="shared" si="36"/>
        <v>26.4</v>
      </c>
      <c r="E321">
        <f t="shared" si="41"/>
        <v>2.64E-2</v>
      </c>
      <c r="F321">
        <f t="shared" si="37"/>
        <v>0.99997236306952475</v>
      </c>
      <c r="G321">
        <f t="shared" si="38"/>
        <v>0.99682395998864937</v>
      </c>
      <c r="H321" s="221">
        <v>0.22766721747364099</v>
      </c>
      <c r="I321">
        <f t="shared" si="39"/>
        <v>1</v>
      </c>
      <c r="J321">
        <v>1</v>
      </c>
      <c r="K321" s="221">
        <f t="shared" si="40"/>
        <v>-12.881860695452223</v>
      </c>
      <c r="L321">
        <f t="shared" si="42"/>
        <v>5.2152389440295373E-3</v>
      </c>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row>
    <row r="322" spans="1:74" s="12" customFormat="1" hidden="1" x14ac:dyDescent="0.25">
      <c r="A322" s="127"/>
      <c r="B322"/>
      <c r="C322">
        <v>26.5</v>
      </c>
      <c r="D322" s="221">
        <f t="shared" si="36"/>
        <v>26.5</v>
      </c>
      <c r="E322">
        <f t="shared" si="41"/>
        <v>2.6499999999999999E-2</v>
      </c>
      <c r="F322">
        <f t="shared" si="37"/>
        <v>0.9999721533049909</v>
      </c>
      <c r="G322">
        <f t="shared" si="38"/>
        <v>0.99679987662217917</v>
      </c>
      <c r="H322" s="221">
        <v>0.22482079837336399</v>
      </c>
      <c r="I322">
        <f t="shared" si="39"/>
        <v>1</v>
      </c>
      <c r="J322">
        <v>1</v>
      </c>
      <c r="K322" s="221">
        <f t="shared" si="40"/>
        <v>-12.991352650933299</v>
      </c>
      <c r="L322">
        <f t="shared" si="42"/>
        <v>5.085768474543134E-3</v>
      </c>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row>
    <row r="323" spans="1:74" s="12" customFormat="1" hidden="1" x14ac:dyDescent="0.25">
      <c r="A323" s="127"/>
      <c r="B323"/>
      <c r="C323">
        <v>26.6</v>
      </c>
      <c r="D323" s="221">
        <f t="shared" si="36"/>
        <v>26.6</v>
      </c>
      <c r="E323">
        <f t="shared" si="41"/>
        <v>2.6600000000000002E-2</v>
      </c>
      <c r="F323">
        <f t="shared" si="37"/>
        <v>0.99997194274743617</v>
      </c>
      <c r="G323">
        <f t="shared" si="38"/>
        <v>0.99677570255331216</v>
      </c>
      <c r="H323" s="221">
        <v>0.221993859391201</v>
      </c>
      <c r="I323">
        <f t="shared" si="39"/>
        <v>1</v>
      </c>
      <c r="J323">
        <v>1</v>
      </c>
      <c r="K323" s="221">
        <f t="shared" si="40"/>
        <v>-13.101475613840794</v>
      </c>
      <c r="L323">
        <f t="shared" si="42"/>
        <v>4.9587936785597999E-3</v>
      </c>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row>
    <row r="324" spans="1:74" s="12" customFormat="1" hidden="1" x14ac:dyDescent="0.25">
      <c r="A324" s="127"/>
      <c r="B324"/>
      <c r="C324">
        <v>26.7</v>
      </c>
      <c r="D324" s="221">
        <f t="shared" si="36"/>
        <v>26.7</v>
      </c>
      <c r="E324">
        <f t="shared" si="41"/>
        <v>2.6699999999999998E-2</v>
      </c>
      <c r="F324">
        <f t="shared" si="37"/>
        <v>0.99997173139686346</v>
      </c>
      <c r="G324">
        <f t="shared" si="38"/>
        <v>0.99675143778600606</v>
      </c>
      <c r="H324" s="221">
        <v>0.219186472422539</v>
      </c>
      <c r="I324">
        <f t="shared" si="39"/>
        <v>1</v>
      </c>
      <c r="J324">
        <v>1</v>
      </c>
      <c r="K324" s="221">
        <f t="shared" si="40"/>
        <v>-13.212233181670767</v>
      </c>
      <c r="L324">
        <f t="shared" si="42"/>
        <v>4.834284598121256E-3</v>
      </c>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row>
    <row r="325" spans="1:74" s="12" customFormat="1" hidden="1" x14ac:dyDescent="0.25">
      <c r="A325" s="127"/>
      <c r="B325"/>
      <c r="C325">
        <v>26.8</v>
      </c>
      <c r="D325" s="221">
        <f t="shared" si="36"/>
        <v>26.8</v>
      </c>
      <c r="E325">
        <f t="shared" si="41"/>
        <v>2.6800000000000001E-2</v>
      </c>
      <c r="F325">
        <f t="shared" si="37"/>
        <v>0.99997151925327132</v>
      </c>
      <c r="G325">
        <f t="shared" si="38"/>
        <v>0.99672708232423524</v>
      </c>
      <c r="H325" s="221">
        <v>0.21639870656937099</v>
      </c>
      <c r="I325">
        <f t="shared" si="39"/>
        <v>1</v>
      </c>
      <c r="J325">
        <v>1</v>
      </c>
      <c r="K325" s="221">
        <f t="shared" si="40"/>
        <v>-13.323628996552365</v>
      </c>
      <c r="L325">
        <f t="shared" si="42"/>
        <v>4.7122112197374791E-3</v>
      </c>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row>
    <row r="326" spans="1:74" s="12" customFormat="1" hidden="1" x14ac:dyDescent="0.25">
      <c r="A326" s="127"/>
      <c r="B326"/>
      <c r="C326">
        <v>26.9</v>
      </c>
      <c r="D326" s="221">
        <f t="shared" si="36"/>
        <v>26.9</v>
      </c>
      <c r="E326">
        <f t="shared" si="41"/>
        <v>2.69E-2</v>
      </c>
      <c r="F326">
        <f t="shared" si="37"/>
        <v>0.99997130631666076</v>
      </c>
      <c r="G326">
        <f t="shared" si="38"/>
        <v>0.99670263617198851</v>
      </c>
      <c r="H326" s="221">
        <v>0.21363062814629399</v>
      </c>
      <c r="I326">
        <f t="shared" si="39"/>
        <v>1</v>
      </c>
      <c r="J326">
        <v>1</v>
      </c>
      <c r="K326" s="221">
        <f t="shared" si="40"/>
        <v>-13.435666745963422</v>
      </c>
      <c r="L326">
        <f t="shared" si="42"/>
        <v>4.5925434852647305E-3</v>
      </c>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row>
    <row r="327" spans="1:74" s="12" customFormat="1" hidden="1" x14ac:dyDescent="0.25">
      <c r="A327" s="127"/>
      <c r="B327"/>
      <c r="C327">
        <v>27</v>
      </c>
      <c r="D327" s="221">
        <f t="shared" si="36"/>
        <v>27</v>
      </c>
      <c r="E327">
        <f t="shared" si="41"/>
        <v>2.7E-2</v>
      </c>
      <c r="F327">
        <f t="shared" si="37"/>
        <v>0.99997109258703121</v>
      </c>
      <c r="G327">
        <f t="shared" si="38"/>
        <v>0.99667809933326934</v>
      </c>
      <c r="H327" s="221">
        <v>0.21088230068692401</v>
      </c>
      <c r="I327">
        <f t="shared" si="39"/>
        <v>1</v>
      </c>
      <c r="J327">
        <v>1</v>
      </c>
      <c r="K327" s="221">
        <f t="shared" si="40"/>
        <v>-13.548350163461226</v>
      </c>
      <c r="L327">
        <f t="shared" si="42"/>
        <v>4.4752513026296787E-3</v>
      </c>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row>
    <row r="328" spans="1:74" s="12" customFormat="1" hidden="1" x14ac:dyDescent="0.25">
      <c r="A328" s="127"/>
      <c r="B328"/>
      <c r="C328">
        <v>27.1</v>
      </c>
      <c r="D328" s="221">
        <f t="shared" si="36"/>
        <v>27.1</v>
      </c>
      <c r="E328">
        <f t="shared" si="41"/>
        <v>2.7100000000000003E-2</v>
      </c>
      <c r="F328">
        <f t="shared" si="37"/>
        <v>0.99997087806438589</v>
      </c>
      <c r="G328">
        <f t="shared" si="38"/>
        <v>0.9966534718120954</v>
      </c>
      <c r="H328" s="221">
        <v>0.208153784950732</v>
      </c>
      <c r="I328">
        <f t="shared" si="39"/>
        <v>1</v>
      </c>
      <c r="J328">
        <v>1</v>
      </c>
      <c r="K328" s="221">
        <f t="shared" si="40"/>
        <v>-13.661683029428453</v>
      </c>
      <c r="L328">
        <f t="shared" si="42"/>
        <v>4.3603045563879268E-3</v>
      </c>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row>
    <row r="329" spans="1:74" s="12" customFormat="1" hidden="1" x14ac:dyDescent="0.25">
      <c r="A329" s="127"/>
      <c r="B329"/>
      <c r="C329">
        <v>27.2</v>
      </c>
      <c r="D329" s="221">
        <f t="shared" si="36"/>
        <v>27.2</v>
      </c>
      <c r="E329">
        <f t="shared" si="41"/>
        <v>2.7199999999999998E-2</v>
      </c>
      <c r="F329">
        <f t="shared" si="37"/>
        <v>0.99997066274872182</v>
      </c>
      <c r="G329">
        <f t="shared" si="38"/>
        <v>0.9966287536125007</v>
      </c>
      <c r="H329" s="221">
        <v>0.20544513893028701</v>
      </c>
      <c r="I329">
        <f t="shared" si="39"/>
        <v>1</v>
      </c>
      <c r="J329">
        <v>1</v>
      </c>
      <c r="K329" s="221">
        <f t="shared" si="40"/>
        <v>-13.775669171835247</v>
      </c>
      <c r="L329">
        <f t="shared" si="42"/>
        <v>4.2476731181236189E-3</v>
      </c>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row>
    <row r="330" spans="1:74" s="12" customFormat="1" hidden="1" x14ac:dyDescent="0.25">
      <c r="A330" s="127"/>
      <c r="B330"/>
      <c r="C330">
        <v>27.3</v>
      </c>
      <c r="D330" s="221">
        <f t="shared" si="36"/>
        <v>27.3</v>
      </c>
      <c r="E330">
        <f t="shared" si="41"/>
        <v>2.7300000000000001E-2</v>
      </c>
      <c r="F330">
        <f t="shared" si="37"/>
        <v>0.99997044664004175</v>
      </c>
      <c r="G330">
        <f t="shared" si="38"/>
        <v>0.99660394473853287</v>
      </c>
      <c r="H330" s="221">
        <v>0.20275641785891799</v>
      </c>
      <c r="I330">
        <f t="shared" si="39"/>
        <v>1</v>
      </c>
      <c r="J330">
        <v>1</v>
      </c>
      <c r="K330" s="221">
        <f t="shared" si="40"/>
        <v>-13.890312467017079</v>
      </c>
      <c r="L330">
        <f t="shared" si="42"/>
        <v>4.1373268566820129E-3</v>
      </c>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row>
    <row r="331" spans="1:74" s="12" customFormat="1" hidden="1" x14ac:dyDescent="0.25">
      <c r="A331" s="127"/>
      <c r="B331"/>
      <c r="C331">
        <v>27.4</v>
      </c>
      <c r="D331" s="221">
        <f t="shared" si="36"/>
        <v>27.4</v>
      </c>
      <c r="E331">
        <f t="shared" si="41"/>
        <v>2.7399999999999997E-2</v>
      </c>
      <c r="F331">
        <f t="shared" si="37"/>
        <v>0.9999702297383446</v>
      </c>
      <c r="G331">
        <f t="shared" si="38"/>
        <v>0.99657904519425478</v>
      </c>
      <c r="H331" s="221">
        <v>0.20008767421878099</v>
      </c>
      <c r="I331">
        <f t="shared" si="39"/>
        <v>1</v>
      </c>
      <c r="J331">
        <v>1</v>
      </c>
      <c r="K331" s="221">
        <f t="shared" si="40"/>
        <v>-14.005616840469466</v>
      </c>
      <c r="L331">
        <f t="shared" si="42"/>
        <v>4.0292356482332136E-3</v>
      </c>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row>
    <row r="332" spans="1:74" s="12" customFormat="1" hidden="1" x14ac:dyDescent="0.25">
      <c r="A332" s="127"/>
      <c r="B332"/>
      <c r="C332">
        <v>27.5</v>
      </c>
      <c r="D332" s="221">
        <f t="shared" si="36"/>
        <v>27.5</v>
      </c>
      <c r="E332">
        <f t="shared" si="41"/>
        <v>2.75E-2</v>
      </c>
      <c r="F332">
        <f t="shared" si="37"/>
        <v>0.99997001204363334</v>
      </c>
      <c r="G332">
        <f t="shared" si="38"/>
        <v>0.99655405498374372</v>
      </c>
      <c r="H332" s="221">
        <v>0.19743895774932901</v>
      </c>
      <c r="I332">
        <f t="shared" si="39"/>
        <v>1</v>
      </c>
      <c r="J332">
        <v>1</v>
      </c>
      <c r="K332" s="221">
        <f t="shared" si="40"/>
        <v>-14.121586267659778</v>
      </c>
      <c r="L332">
        <f t="shared" si="42"/>
        <v>3.9233693861698915E-3</v>
      </c>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row>
    <row r="333" spans="1:74" s="12" customFormat="1" hidden="1" x14ac:dyDescent="0.25">
      <c r="A333" s="127"/>
      <c r="B333"/>
      <c r="C333">
        <v>27.6</v>
      </c>
      <c r="D333" s="221">
        <f t="shared" si="36"/>
        <v>27.6</v>
      </c>
      <c r="E333">
        <f t="shared" si="41"/>
        <v>2.7600000000000003E-2</v>
      </c>
      <c r="F333">
        <f t="shared" si="37"/>
        <v>0.99996979355590643</v>
      </c>
      <c r="G333">
        <f t="shared" si="38"/>
        <v>0.99652897411109276</v>
      </c>
      <c r="H333" s="221">
        <v>0.19481031545619101</v>
      </c>
      <c r="I333">
        <f t="shared" si="39"/>
        <v>1</v>
      </c>
      <c r="J333">
        <v>1</v>
      </c>
      <c r="K333" s="221">
        <f t="shared" si="40"/>
        <v>-14.238224774856349</v>
      </c>
      <c r="L333">
        <f t="shared" si="42"/>
        <v>3.8196979908291066E-3</v>
      </c>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row>
    <row r="334" spans="1:74" s="12" customFormat="1" hidden="1" x14ac:dyDescent="0.25">
      <c r="A334" s="127"/>
      <c r="B334"/>
      <c r="C334">
        <v>27.7</v>
      </c>
      <c r="D334" s="221">
        <f t="shared" si="36"/>
        <v>27.7</v>
      </c>
      <c r="E334">
        <f t="shared" si="41"/>
        <v>2.7699999999999999E-2</v>
      </c>
      <c r="F334">
        <f t="shared" si="37"/>
        <v>0.99996957427516442</v>
      </c>
      <c r="G334">
        <f t="shared" si="38"/>
        <v>0.99650380258040872</v>
      </c>
      <c r="H334" s="221">
        <v>0.19220179162044501</v>
      </c>
      <c r="I334">
        <f t="shared" si="39"/>
        <v>1</v>
      </c>
      <c r="J334">
        <v>1</v>
      </c>
      <c r="K334" s="221">
        <f t="shared" si="40"/>
        <v>-14.355536439975721</v>
      </c>
      <c r="L334">
        <f t="shared" si="42"/>
        <v>3.7181914190443774E-3</v>
      </c>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row>
    <row r="335" spans="1:74" s="12" customFormat="1" hidden="1" x14ac:dyDescent="0.25">
      <c r="A335" s="127"/>
      <c r="B335"/>
      <c r="C335">
        <v>27.8</v>
      </c>
      <c r="D335" s="221">
        <f t="shared" si="36"/>
        <v>27.8</v>
      </c>
      <c r="E335">
        <f t="shared" si="41"/>
        <v>2.7800000000000002E-2</v>
      </c>
      <c r="F335">
        <f t="shared" si="37"/>
        <v>0.99996935420140787</v>
      </c>
      <c r="G335">
        <f t="shared" si="38"/>
        <v>0.99647854039581385</v>
      </c>
      <c r="H335" s="221">
        <v>0.18961342780829199</v>
      </c>
      <c r="I335">
        <f t="shared" si="39"/>
        <v>1</v>
      </c>
      <c r="J335">
        <v>1</v>
      </c>
      <c r="K335" s="221">
        <f t="shared" si="40"/>
        <v>-14.473525393448147</v>
      </c>
      <c r="L335">
        <f t="shared" si="42"/>
        <v>3.6188196735210975E-3</v>
      </c>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row>
    <row r="336" spans="1:74" s="12" customFormat="1" hidden="1" x14ac:dyDescent="0.25">
      <c r="A336" s="127"/>
      <c r="B336"/>
      <c r="C336">
        <v>27.9</v>
      </c>
      <c r="D336" s="221">
        <f t="shared" si="36"/>
        <v>27.9</v>
      </c>
      <c r="E336">
        <f t="shared" si="41"/>
        <v>2.7899999999999998E-2</v>
      </c>
      <c r="F336">
        <f t="shared" si="37"/>
        <v>0.99996913333463744</v>
      </c>
      <c r="G336">
        <f t="shared" si="38"/>
        <v>0.99645318756144519</v>
      </c>
      <c r="H336" s="221">
        <v>0.187045262881121</v>
      </c>
      <c r="I336">
        <f t="shared" si="39"/>
        <v>1</v>
      </c>
      <c r="J336">
        <v>1</v>
      </c>
      <c r="K336" s="221">
        <f t="shared" si="40"/>
        <v>-14.592195819102145</v>
      </c>
      <c r="L336">
        <f t="shared" si="42"/>
        <v>3.5215528120339781E-3</v>
      </c>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row>
    <row r="337" spans="1:74" s="12" customFormat="1" hidden="1" x14ac:dyDescent="0.25">
      <c r="A337" s="127"/>
      <c r="B337"/>
      <c r="C337">
        <v>28</v>
      </c>
      <c r="D337" s="221">
        <f t="shared" si="36"/>
        <v>28</v>
      </c>
      <c r="E337">
        <f t="shared" si="41"/>
        <v>2.8000000000000001E-2</v>
      </c>
      <c r="F337">
        <f t="shared" si="37"/>
        <v>0.99996891167485469</v>
      </c>
      <c r="G337">
        <f t="shared" si="38"/>
        <v>0.99642774408145507</v>
      </c>
      <c r="H337" s="221">
        <v>0.18449733300596499</v>
      </c>
      <c r="I337">
        <f t="shared" si="39"/>
        <v>1</v>
      </c>
      <c r="J337">
        <v>1</v>
      </c>
      <c r="K337" s="221">
        <f t="shared" si="40"/>
        <v>-14.711551955068439</v>
      </c>
      <c r="L337">
        <f t="shared" si="42"/>
        <v>3.4263609564494121E-3</v>
      </c>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row>
    <row r="338" spans="1:74" s="12" customFormat="1" hidden="1" x14ac:dyDescent="0.25">
      <c r="A338" s="127"/>
      <c r="B338"/>
      <c r="C338">
        <v>28.1</v>
      </c>
      <c r="D338" s="221">
        <f t="shared" si="36"/>
        <v>28.1</v>
      </c>
      <c r="E338">
        <f t="shared" si="41"/>
        <v>2.81E-2</v>
      </c>
      <c r="F338">
        <f t="shared" si="37"/>
        <v>0.99996868922205873</v>
      </c>
      <c r="G338">
        <f t="shared" si="38"/>
        <v>0.99640220996000894</v>
      </c>
      <c r="H338" s="221">
        <v>0.181969671666347</v>
      </c>
      <c r="I338">
        <f t="shared" si="39"/>
        <v>1</v>
      </c>
      <c r="J338">
        <v>1</v>
      </c>
      <c r="K338" s="221">
        <f t="shared" si="40"/>
        <v>-14.831598094703741</v>
      </c>
      <c r="L338">
        <f t="shared" si="42"/>
        <v>3.3332143015643782E-3</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row>
    <row r="339" spans="1:74" s="12" customFormat="1" hidden="1" x14ac:dyDescent="0.25">
      <c r="A339" s="127"/>
      <c r="B339"/>
      <c r="C339">
        <v>28.2</v>
      </c>
      <c r="D339" s="221">
        <f t="shared" si="36"/>
        <v>28.2</v>
      </c>
      <c r="E339">
        <f t="shared" si="41"/>
        <v>2.8199999999999999E-2</v>
      </c>
      <c r="F339">
        <f t="shared" si="37"/>
        <v>0.99996846597624955</v>
      </c>
      <c r="G339">
        <f t="shared" si="38"/>
        <v>0.9963765852012898</v>
      </c>
      <c r="H339" s="221">
        <v>0.17946230967350801</v>
      </c>
      <c r="I339">
        <f t="shared" si="39"/>
        <v>1</v>
      </c>
      <c r="J339">
        <v>1</v>
      </c>
      <c r="K339" s="221">
        <f t="shared" si="40"/>
        <v>-14.952338587535019</v>
      </c>
      <c r="L339">
        <f t="shared" si="42"/>
        <v>3.2420831237676144E-3</v>
      </c>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row>
    <row r="340" spans="1:74" s="12" customFormat="1" hidden="1" x14ac:dyDescent="0.25">
      <c r="A340" s="127"/>
      <c r="B340"/>
      <c r="C340">
        <v>28.3</v>
      </c>
      <c r="D340" s="221">
        <f t="shared" si="36"/>
        <v>28.3</v>
      </c>
      <c r="E340">
        <f t="shared" si="41"/>
        <v>2.8300000000000002E-2</v>
      </c>
      <c r="F340">
        <f t="shared" si="37"/>
        <v>0.99996824193743006</v>
      </c>
      <c r="G340">
        <f t="shared" si="38"/>
        <v>0.99635086980949283</v>
      </c>
      <c r="H340" s="221">
        <v>0.17697527517801301</v>
      </c>
      <c r="I340">
        <f t="shared" si="39"/>
        <v>1</v>
      </c>
      <c r="J340">
        <v>1</v>
      </c>
      <c r="K340" s="221">
        <f t="shared" si="40"/>
        <v>-15.07377784022497</v>
      </c>
      <c r="L340">
        <f t="shared" si="42"/>
        <v>3.1529377895172569E-3</v>
      </c>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row>
    <row r="341" spans="1:74" s="12" customFormat="1" hidden="1" x14ac:dyDescent="0.25">
      <c r="A341" s="127"/>
      <c r="B341"/>
      <c r="C341">
        <v>28.4</v>
      </c>
      <c r="D341" s="221">
        <f t="shared" si="36"/>
        <v>28.4</v>
      </c>
      <c r="E341">
        <f t="shared" si="41"/>
        <v>2.8399999999999998E-2</v>
      </c>
      <c r="F341">
        <f t="shared" si="37"/>
        <v>0.99996801710559791</v>
      </c>
      <c r="G341">
        <f t="shared" si="38"/>
        <v>0.99632506378883001</v>
      </c>
      <c r="H341" s="221">
        <v>0.17450859368174099</v>
      </c>
      <c r="I341">
        <f t="shared" si="39"/>
        <v>1</v>
      </c>
      <c r="J341">
        <v>1</v>
      </c>
      <c r="K341" s="221">
        <f t="shared" si="40"/>
        <v>-15.195920317558807</v>
      </c>
      <c r="L341">
        <f t="shared" si="42"/>
        <v>3.0657487636342527E-3</v>
      </c>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row>
    <row r="342" spans="1:74" s="12" customFormat="1" hidden="1" x14ac:dyDescent="0.25">
      <c r="A342" s="127"/>
      <c r="B342"/>
      <c r="C342">
        <v>28.5</v>
      </c>
      <c r="D342" s="221">
        <f t="shared" si="36"/>
        <v>28.5</v>
      </c>
      <c r="E342">
        <f t="shared" si="41"/>
        <v>2.8500000000000001E-2</v>
      </c>
      <c r="F342">
        <f t="shared" si="37"/>
        <v>0.99996779148075488</v>
      </c>
      <c r="G342">
        <f t="shared" si="38"/>
        <v>0.99629916714352662</v>
      </c>
      <c r="H342" s="221">
        <v>0.17206228805024201</v>
      </c>
      <c r="I342">
        <f t="shared" si="39"/>
        <v>1</v>
      </c>
      <c r="J342">
        <v>1</v>
      </c>
      <c r="K342" s="221">
        <f t="shared" si="40"/>
        <v>-15.318770543453438</v>
      </c>
      <c r="L342">
        <f t="shared" si="42"/>
        <v>2.9804866174144712E-3</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row>
    <row r="343" spans="1:74" s="12" customFormat="1" hidden="1" x14ac:dyDescent="0.25">
      <c r="A343" s="127"/>
      <c r="B343"/>
      <c r="C343">
        <v>28.6</v>
      </c>
      <c r="D343" s="221">
        <f t="shared" si="36"/>
        <v>28.6</v>
      </c>
      <c r="E343">
        <f t="shared" si="41"/>
        <v>2.86E-2</v>
      </c>
      <c r="F343">
        <f t="shared" si="37"/>
        <v>0.99996756506290274</v>
      </c>
      <c r="G343">
        <f t="shared" si="38"/>
        <v>0.99627317987782371</v>
      </c>
      <c r="H343" s="221">
        <v>0.16963637852546801</v>
      </c>
      <c r="I343">
        <f t="shared" si="39"/>
        <v>1</v>
      </c>
      <c r="J343">
        <v>1</v>
      </c>
      <c r="K343" s="221">
        <f t="shared" si="40"/>
        <v>-15.442333101989359</v>
      </c>
      <c r="L343">
        <f t="shared" si="42"/>
        <v>2.8971220365524254E-3</v>
      </c>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row>
    <row r="344" spans="1:74" s="12" customFormat="1" hidden="1" x14ac:dyDescent="0.25">
      <c r="A344" s="127"/>
      <c r="B344"/>
      <c r="C344">
        <v>28.7</v>
      </c>
      <c r="D344" s="221">
        <f t="shared" si="36"/>
        <v>28.7</v>
      </c>
      <c r="E344">
        <f t="shared" si="41"/>
        <v>2.87E-2</v>
      </c>
      <c r="F344">
        <f t="shared" si="37"/>
        <v>0.99996733785203984</v>
      </c>
      <c r="G344">
        <f t="shared" si="38"/>
        <v>0.99624710199597677</v>
      </c>
      <c r="H344" s="221">
        <v>0.16723088273887299</v>
      </c>
      <c r="I344">
        <f t="shared" si="39"/>
        <v>1</v>
      </c>
      <c r="J344">
        <v>1</v>
      </c>
      <c r="K344" s="221">
        <f t="shared" si="40"/>
        <v>-15.566612638465834</v>
      </c>
      <c r="L344">
        <f t="shared" si="42"/>
        <v>2.8156258288820814E-3</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row>
    <row r="345" spans="1:74" s="12" customFormat="1" hidden="1" x14ac:dyDescent="0.25">
      <c r="A345" s="127"/>
      <c r="B345"/>
      <c r="C345">
        <v>28.8</v>
      </c>
      <c r="D345" s="221">
        <f t="shared" si="36"/>
        <v>28.8</v>
      </c>
      <c r="E345">
        <f t="shared" si="41"/>
        <v>2.8799999999999999E-2</v>
      </c>
      <c r="F345">
        <f t="shared" si="37"/>
        <v>0.99996710984816739</v>
      </c>
      <c r="G345">
        <f t="shared" si="38"/>
        <v>0.99622093350225693</v>
      </c>
      <c r="H345" s="221">
        <v>0.164845815724869</v>
      </c>
      <c r="I345">
        <f t="shared" si="39"/>
        <v>1</v>
      </c>
      <c r="J345">
        <v>1</v>
      </c>
      <c r="K345" s="221">
        <f t="shared" si="40"/>
        <v>-15.691613860480391</v>
      </c>
      <c r="L345">
        <f t="shared" si="42"/>
        <v>2.7359689319301026E-3</v>
      </c>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row>
    <row r="346" spans="1:74" s="12" customFormat="1" hidden="1" x14ac:dyDescent="0.25">
      <c r="A346" s="127"/>
      <c r="B346"/>
      <c r="C346">
        <v>28.9</v>
      </c>
      <c r="D346" s="221">
        <f t="shared" si="36"/>
        <v>28.9</v>
      </c>
      <c r="E346">
        <f t="shared" si="41"/>
        <v>2.8899999999999999E-2</v>
      </c>
      <c r="F346">
        <f t="shared" si="37"/>
        <v>0.99996688105128662</v>
      </c>
      <c r="G346">
        <f t="shared" si="38"/>
        <v>0.99619467440094867</v>
      </c>
      <c r="H346" s="221">
        <v>0.162481189934649</v>
      </c>
      <c r="I346">
        <f t="shared" si="39"/>
        <v>1</v>
      </c>
      <c r="J346">
        <v>1</v>
      </c>
      <c r="K346" s="221">
        <f t="shared" si="40"/>
        <v>-15.817341539032814</v>
      </c>
      <c r="L346">
        <f t="shared" si="42"/>
        <v>2.6581224202812509E-3</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row>
    <row r="347" spans="1:74" s="12" customFormat="1" hidden="1" x14ac:dyDescent="0.25">
      <c r="A347" s="127"/>
      <c r="B347"/>
      <c r="C347">
        <v>29</v>
      </c>
      <c r="D347" s="221">
        <f t="shared" si="36"/>
        <v>29</v>
      </c>
      <c r="E347">
        <f t="shared" si="41"/>
        <v>2.9000000000000001E-2</v>
      </c>
      <c r="F347">
        <f t="shared" si="37"/>
        <v>0.99996665146139696</v>
      </c>
      <c r="G347">
        <f t="shared" si="38"/>
        <v>0.99616832469635253</v>
      </c>
      <c r="H347" s="221">
        <v>0.16013701525036</v>
      </c>
      <c r="I347">
        <f t="shared" si="39"/>
        <v>1</v>
      </c>
      <c r="J347">
        <v>1</v>
      </c>
      <c r="K347" s="221">
        <f t="shared" si="40"/>
        <v>-15.943800509654737</v>
      </c>
      <c r="L347">
        <f t="shared" si="42"/>
        <v>2.582057512758926E-3</v>
      </c>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row>
    <row r="348" spans="1:74" s="12" customFormat="1" hidden="1" x14ac:dyDescent="0.25">
      <c r="A348" s="127"/>
      <c r="B348"/>
      <c r="C348">
        <v>29.1</v>
      </c>
      <c r="D348" s="221">
        <f t="shared" si="36"/>
        <v>29.1</v>
      </c>
      <c r="E348">
        <f t="shared" si="41"/>
        <v>2.9100000000000001E-2</v>
      </c>
      <c r="F348">
        <f t="shared" si="37"/>
        <v>0.99996642107849953</v>
      </c>
      <c r="G348">
        <f t="shared" si="38"/>
        <v>0.99614188439278328</v>
      </c>
      <c r="H348" s="221">
        <v>0.15781329899963201</v>
      </c>
      <c r="I348">
        <f t="shared" si="39"/>
        <v>1</v>
      </c>
      <c r="J348">
        <v>1</v>
      </c>
      <c r="K348" s="221">
        <f t="shared" si="40"/>
        <v>-16.070995673565179</v>
      </c>
      <c r="L348">
        <f t="shared" si="42"/>
        <v>2.5077455794151452E-3</v>
      </c>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row>
    <row r="349" spans="1:74" s="12" customFormat="1" hidden="1" x14ac:dyDescent="0.25">
      <c r="A349" s="127"/>
      <c r="B349"/>
      <c r="C349">
        <v>29.2</v>
      </c>
      <c r="D349" s="221">
        <f t="shared" si="36"/>
        <v>29.2</v>
      </c>
      <c r="E349">
        <f t="shared" si="41"/>
        <v>2.92E-2</v>
      </c>
      <c r="F349">
        <f t="shared" si="37"/>
        <v>0.99996618990259556</v>
      </c>
      <c r="G349">
        <f t="shared" si="38"/>
        <v>0.9961153534945707</v>
      </c>
      <c r="H349" s="221">
        <v>0.15551004597045401</v>
      </c>
      <c r="I349">
        <f t="shared" si="39"/>
        <v>1</v>
      </c>
      <c r="J349">
        <v>1</v>
      </c>
      <c r="K349" s="221">
        <f t="shared" si="40"/>
        <v>-16.198931998853009</v>
      </c>
      <c r="L349">
        <f t="shared" si="42"/>
        <v>2.4351581483350836E-3</v>
      </c>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row>
    <row r="350" spans="1:74" s="12" customFormat="1" hidden="1" x14ac:dyDescent="0.25">
      <c r="A350" s="127"/>
      <c r="B350"/>
      <c r="C350">
        <v>29.3</v>
      </c>
      <c r="D350" s="221">
        <f t="shared" si="36"/>
        <v>29.3</v>
      </c>
      <c r="E350">
        <f t="shared" si="41"/>
        <v>2.93E-2</v>
      </c>
      <c r="F350">
        <f t="shared" si="37"/>
        <v>0.99996595793368337</v>
      </c>
      <c r="G350">
        <f t="shared" si="38"/>
        <v>0.99608873200605985</v>
      </c>
      <c r="H350" s="221">
        <v>0.15322725842639001</v>
      </c>
      <c r="I350">
        <f t="shared" si="39"/>
        <v>1</v>
      </c>
      <c r="J350">
        <v>1</v>
      </c>
      <c r="K350" s="221">
        <f t="shared" si="40"/>
        <v>-16.327614521687298</v>
      </c>
      <c r="L350">
        <f t="shared" si="42"/>
        <v>2.3642669122525377E-3</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row>
    <row r="351" spans="1:74" s="12" customFormat="1" hidden="1" x14ac:dyDescent="0.25">
      <c r="A351" s="127"/>
      <c r="B351"/>
      <c r="C351">
        <v>29.4</v>
      </c>
      <c r="D351" s="221">
        <f t="shared" si="36"/>
        <v>29.4</v>
      </c>
      <c r="E351">
        <f t="shared" si="41"/>
        <v>2.9399999999999999E-2</v>
      </c>
      <c r="F351">
        <f t="shared" si="37"/>
        <v>0.99996572517176607</v>
      </c>
      <c r="G351">
        <f t="shared" si="38"/>
        <v>0.99606201993160914</v>
      </c>
      <c r="H351" s="221">
        <v>0.15096493612214101</v>
      </c>
      <c r="I351">
        <f t="shared" si="39"/>
        <v>1</v>
      </c>
      <c r="J351">
        <v>1</v>
      </c>
      <c r="K351" s="221">
        <f t="shared" si="40"/>
        <v>-16.45704834755567</v>
      </c>
      <c r="L351">
        <f t="shared" si="42"/>
        <v>2.2950437349766079E-3</v>
      </c>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row>
    <row r="352" spans="1:74" s="12" customFormat="1" hidden="1" x14ac:dyDescent="0.25">
      <c r="A352" s="127"/>
      <c r="B352"/>
      <c r="C352">
        <v>29.5</v>
      </c>
      <c r="D352" s="221">
        <f t="shared" si="36"/>
        <v>29.5</v>
      </c>
      <c r="E352">
        <f t="shared" si="41"/>
        <v>2.9499999999999998E-2</v>
      </c>
      <c r="F352">
        <f t="shared" si="37"/>
        <v>0.99996549161684234</v>
      </c>
      <c r="G352">
        <f t="shared" si="38"/>
        <v>0.99603521727559374</v>
      </c>
      <c r="H352" s="221">
        <v>0.14872307631943901</v>
      </c>
      <c r="I352">
        <f t="shared" si="39"/>
        <v>1</v>
      </c>
      <c r="J352">
        <v>1</v>
      </c>
      <c r="K352" s="221">
        <f t="shared" si="40"/>
        <v>-16.587238652532221</v>
      </c>
      <c r="L352">
        <f t="shared" si="42"/>
        <v>2.2274606576325969E-3</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row>
    <row r="353" spans="1:74" s="12" customFormat="1" hidden="1" x14ac:dyDescent="0.25">
      <c r="A353" s="127"/>
      <c r="B353"/>
      <c r="C353">
        <v>29.6</v>
      </c>
      <c r="D353" s="221">
        <f t="shared" si="36"/>
        <v>29.6</v>
      </c>
      <c r="E353">
        <f t="shared" si="41"/>
        <v>2.9600000000000001E-2</v>
      </c>
      <c r="F353">
        <f t="shared" si="37"/>
        <v>0.99996525726891372</v>
      </c>
      <c r="G353">
        <f t="shared" si="38"/>
        <v>0.9960083240424018</v>
      </c>
      <c r="H353" s="221">
        <v>0.146501673803278</v>
      </c>
      <c r="I353">
        <f t="shared" si="39"/>
        <v>1</v>
      </c>
      <c r="J353">
        <v>1</v>
      </c>
      <c r="K353" s="221">
        <f t="shared" si="40"/>
        <v>-16.71819068457517</v>
      </c>
      <c r="L353">
        <f t="shared" si="42"/>
        <v>2.1614899047126147E-3</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row>
    <row r="354" spans="1:74" s="12" customFormat="1" hidden="1" x14ac:dyDescent="0.25">
      <c r="A354" s="127"/>
      <c r="B354"/>
      <c r="C354">
        <v>29.7</v>
      </c>
      <c r="D354" s="221">
        <f t="shared" si="36"/>
        <v>29.7</v>
      </c>
      <c r="E354">
        <f t="shared" si="41"/>
        <v>2.9700000000000001E-2</v>
      </c>
      <c r="F354">
        <f t="shared" si="37"/>
        <v>0.99996502212797955</v>
      </c>
      <c r="G354">
        <f t="shared" si="38"/>
        <v>0.99598134023643836</v>
      </c>
      <c r="H354" s="221">
        <v>0.14430072089846399</v>
      </c>
      <c r="I354">
        <f t="shared" si="39"/>
        <v>1</v>
      </c>
      <c r="J354">
        <v>1</v>
      </c>
      <c r="K354" s="221">
        <f t="shared" si="40"/>
        <v>-16.849909764855958</v>
      </c>
      <c r="L354">
        <f t="shared" si="42"/>
        <v>2.0971038899407334E-3</v>
      </c>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row>
    <row r="355" spans="1:74" s="12" customFormat="1" hidden="1" x14ac:dyDescent="0.25">
      <c r="A355" s="127"/>
      <c r="B355"/>
      <c r="C355">
        <v>29.8</v>
      </c>
      <c r="D355" s="221">
        <f t="shared" si="36"/>
        <v>29.8</v>
      </c>
      <c r="E355">
        <f t="shared" si="41"/>
        <v>2.98E-2</v>
      </c>
      <c r="F355">
        <f t="shared" si="37"/>
        <v>0.9999647861940415</v>
      </c>
      <c r="G355">
        <f t="shared" si="38"/>
        <v>0.9959542658621211</v>
      </c>
      <c r="H355" s="221">
        <v>0.14212020748649701</v>
      </c>
      <c r="I355">
        <f t="shared" si="39"/>
        <v>1</v>
      </c>
      <c r="J355">
        <v>1</v>
      </c>
      <c r="K355" s="221">
        <f t="shared" si="40"/>
        <v>-16.98240128911976</v>
      </c>
      <c r="L355">
        <f t="shared" si="42"/>
        <v>2.0342752219501326E-3</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row>
    <row r="356" spans="1:74" s="12" customFormat="1" hidden="1" x14ac:dyDescent="0.25">
      <c r="A356" s="127"/>
      <c r="B356"/>
      <c r="C356">
        <v>29.9</v>
      </c>
      <c r="D356" s="221">
        <f t="shared" si="36"/>
        <v>29.9</v>
      </c>
      <c r="E356">
        <f t="shared" si="41"/>
        <v>2.9899999999999999E-2</v>
      </c>
      <c r="F356">
        <f t="shared" si="37"/>
        <v>0.99996454946709967</v>
      </c>
      <c r="G356">
        <f t="shared" si="38"/>
        <v>0.99592710092388392</v>
      </c>
      <c r="H356" s="221">
        <v>0.139960121022772</v>
      </c>
      <c r="I356">
        <f t="shared" si="39"/>
        <v>1</v>
      </c>
      <c r="J356">
        <v>1</v>
      </c>
      <c r="K356" s="221">
        <f t="shared" si="40"/>
        <v>-17.115670729078762</v>
      </c>
      <c r="L356">
        <f t="shared" si="42"/>
        <v>1.9729767097729782E-3</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row>
    <row r="357" spans="1:74" s="12" customFormat="1" hidden="1" x14ac:dyDescent="0.25">
      <c r="A357" s="127"/>
      <c r="B357"/>
      <c r="C357">
        <v>30</v>
      </c>
      <c r="D357" s="221">
        <f t="shared" si="36"/>
        <v>30</v>
      </c>
      <c r="E357">
        <f t="shared" si="41"/>
        <v>0.03</v>
      </c>
      <c r="F357">
        <f t="shared" si="37"/>
        <v>0.99996431194715474</v>
      </c>
      <c r="G357">
        <f t="shared" si="38"/>
        <v>0.99589984542617482</v>
      </c>
      <c r="H357" s="221">
        <v>0.13782044655408701</v>
      </c>
      <c r="I357">
        <f t="shared" si="39"/>
        <v>1</v>
      </c>
      <c r="J357">
        <v>1</v>
      </c>
      <c r="K357" s="221">
        <f t="shared" si="40"/>
        <v>-17.249723633839658</v>
      </c>
      <c r="L357">
        <f t="shared" si="42"/>
        <v>1.9131813681458902E-3</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row>
    <row r="358" spans="1:74" s="12" customFormat="1" hidden="1" x14ac:dyDescent="0.25">
      <c r="A358" s="127"/>
      <c r="B358"/>
      <c r="C358">
        <v>30.1</v>
      </c>
      <c r="D358" s="221">
        <f t="shared" si="36"/>
        <v>30.1</v>
      </c>
      <c r="E358">
        <f t="shared" si="41"/>
        <v>3.0100000000000002E-2</v>
      </c>
      <c r="F358">
        <f t="shared" si="37"/>
        <v>0.99996407363420714</v>
      </c>
      <c r="G358">
        <f t="shared" si="38"/>
        <v>0.99587249937345756</v>
      </c>
      <c r="H358" s="221">
        <v>0.13570116673647301</v>
      </c>
      <c r="I358">
        <f t="shared" si="39"/>
        <v>1</v>
      </c>
      <c r="J358">
        <v>1</v>
      </c>
      <c r="K358" s="221">
        <f t="shared" si="40"/>
        <v>-17.384565631365266</v>
      </c>
      <c r="L358">
        <f t="shared" si="42"/>
        <v>1.8548624226277885E-3</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row>
    <row r="359" spans="1:74" s="12" customFormat="1" hidden="1" x14ac:dyDescent="0.25">
      <c r="A359" s="127"/>
      <c r="B359"/>
      <c r="C359">
        <v>30.2</v>
      </c>
      <c r="D359" s="221">
        <f t="shared" si="36"/>
        <v>30.2</v>
      </c>
      <c r="E359">
        <f t="shared" si="41"/>
        <v>3.0199999999999998E-2</v>
      </c>
      <c r="F359">
        <f t="shared" si="37"/>
        <v>0.99996383452825621</v>
      </c>
      <c r="G359">
        <f t="shared" si="38"/>
        <v>0.99584506277020968</v>
      </c>
      <c r="H359" s="221">
        <v>0.133602261853322</v>
      </c>
      <c r="I359">
        <f t="shared" si="39"/>
        <v>1</v>
      </c>
      <c r="J359">
        <v>1</v>
      </c>
      <c r="K359" s="221">
        <f t="shared" si="40"/>
        <v>-17.520202429972414</v>
      </c>
      <c r="L359">
        <f t="shared" si="42"/>
        <v>1.7979933145347874E-3</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row>
    <row r="360" spans="1:74" s="12" customFormat="1" hidden="1" x14ac:dyDescent="0.25">
      <c r="A360" s="127"/>
      <c r="B360"/>
      <c r="C360">
        <v>30.3</v>
      </c>
      <c r="D360" s="221">
        <f t="shared" si="36"/>
        <v>30.3</v>
      </c>
      <c r="E360">
        <f t="shared" si="41"/>
        <v>3.0300000000000001E-2</v>
      </c>
      <c r="F360">
        <f t="shared" si="37"/>
        <v>0.99996359462930473</v>
      </c>
      <c r="G360">
        <f t="shared" si="38"/>
        <v>0.99581753562092401</v>
      </c>
      <c r="H360" s="221">
        <v>0.131523709833823</v>
      </c>
      <c r="I360">
        <f t="shared" si="39"/>
        <v>1</v>
      </c>
      <c r="J360">
        <v>1</v>
      </c>
      <c r="K360" s="221">
        <f t="shared" si="40"/>
        <v>-17.656639819866232</v>
      </c>
      <c r="L360">
        <f t="shared" si="42"/>
        <v>1.7425477056903732E-3</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row>
    <row r="361" spans="1:74" s="12" customFormat="1" hidden="1" x14ac:dyDescent="0.25">
      <c r="A361" s="127"/>
      <c r="B361"/>
      <c r="C361">
        <v>30.4</v>
      </c>
      <c r="D361" s="221">
        <f t="shared" si="36"/>
        <v>30.4</v>
      </c>
      <c r="E361">
        <f t="shared" si="41"/>
        <v>3.04E-2</v>
      </c>
      <c r="F361">
        <f t="shared" si="37"/>
        <v>0.99996335393735114</v>
      </c>
      <c r="G361">
        <f t="shared" si="38"/>
        <v>0.99578991793010785</v>
      </c>
      <c r="H361" s="221">
        <v>0.129465486271689</v>
      </c>
      <c r="I361">
        <f t="shared" si="39"/>
        <v>1</v>
      </c>
      <c r="J361">
        <v>1</v>
      </c>
      <c r="K361" s="221">
        <f t="shared" si="40"/>
        <v>-17.793883674712969</v>
      </c>
      <c r="L361">
        <f t="shared" si="42"/>
        <v>1.6884994829918947E-3</v>
      </c>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row>
    <row r="362" spans="1:74" s="12" customFormat="1" hidden="1" x14ac:dyDescent="0.25">
      <c r="A362" s="127"/>
      <c r="B362"/>
      <c r="C362">
        <v>30.5</v>
      </c>
      <c r="D362" s="221">
        <f t="shared" si="36"/>
        <v>30.5</v>
      </c>
      <c r="E362">
        <f t="shared" si="41"/>
        <v>3.0499999999999999E-2</v>
      </c>
      <c r="F362">
        <f t="shared" si="37"/>
        <v>0.99996311245239855</v>
      </c>
      <c r="G362">
        <f t="shared" si="38"/>
        <v>0.99576220970228402</v>
      </c>
      <c r="H362" s="221">
        <v>0.12742756444418701</v>
      </c>
      <c r="I362">
        <f t="shared" si="39"/>
        <v>1</v>
      </c>
      <c r="J362">
        <v>1</v>
      </c>
      <c r="K362" s="221">
        <f t="shared" si="40"/>
        <v>-17.931939953251074</v>
      </c>
      <c r="L362">
        <f t="shared" si="42"/>
        <v>1.6358227627966022E-3</v>
      </c>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row>
    <row r="363" spans="1:74" s="12" customFormat="1" hidden="1" x14ac:dyDescent="0.25">
      <c r="A363" s="127"/>
      <c r="B363"/>
      <c r="C363">
        <v>30.6</v>
      </c>
      <c r="D363" s="221">
        <f t="shared" si="36"/>
        <v>30.6</v>
      </c>
      <c r="E363">
        <f t="shared" si="41"/>
        <v>3.0600000000000002E-2</v>
      </c>
      <c r="F363">
        <f t="shared" si="37"/>
        <v>0.99996287017444374</v>
      </c>
      <c r="G363">
        <f t="shared" si="38"/>
        <v>0.99573441094198956</v>
      </c>
      <c r="H363" s="221">
        <v>0.12540991533144599</v>
      </c>
      <c r="I363">
        <f t="shared" si="39"/>
        <v>1</v>
      </c>
      <c r="J363">
        <v>1</v>
      </c>
      <c r="K363" s="221">
        <f t="shared" si="40"/>
        <v>-18.070814700943465</v>
      </c>
      <c r="L363">
        <f t="shared" si="42"/>
        <v>1.5844918951247763E-3</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row>
    <row r="364" spans="1:74" s="12" customFormat="1" hidden="1" x14ac:dyDescent="0.25">
      <c r="A364" s="127"/>
      <c r="B364"/>
      <c r="C364">
        <v>30.7</v>
      </c>
      <c r="D364" s="221">
        <f t="shared" si="36"/>
        <v>30.7</v>
      </c>
      <c r="E364">
        <f t="shared" si="41"/>
        <v>3.0699999999999998E-2</v>
      </c>
      <c r="F364">
        <f t="shared" si="37"/>
        <v>0.99996262710349137</v>
      </c>
      <c r="G364">
        <f t="shared" si="38"/>
        <v>0.99570652165377638</v>
      </c>
      <c r="H364" s="221">
        <v>0.123412507636057</v>
      </c>
      <c r="I364">
        <f t="shared" si="39"/>
        <v>1</v>
      </c>
      <c r="J364">
        <v>1</v>
      </c>
      <c r="K364" s="221">
        <f t="shared" si="40"/>
        <v>-18.21051405167054</v>
      </c>
      <c r="L364">
        <f t="shared" si="42"/>
        <v>1.5344814676844917E-3</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row>
    <row r="365" spans="1:74" s="12" customFormat="1" hidden="1" x14ac:dyDescent="0.25">
      <c r="A365" s="127"/>
      <c r="B365"/>
      <c r="C365">
        <v>30.8</v>
      </c>
      <c r="D365" s="221">
        <f t="shared" si="36"/>
        <v>30.8</v>
      </c>
      <c r="E365">
        <f t="shared" si="41"/>
        <v>3.0800000000000001E-2</v>
      </c>
      <c r="F365">
        <f t="shared" si="37"/>
        <v>0.99996238323953834</v>
      </c>
      <c r="G365">
        <f t="shared" si="38"/>
        <v>0.9956785418422115</v>
      </c>
      <c r="H365" s="221">
        <v>0.12143530780294801</v>
      </c>
      <c r="I365">
        <f t="shared" si="39"/>
        <v>1</v>
      </c>
      <c r="J365">
        <v>1</v>
      </c>
      <c r="K365" s="221">
        <f t="shared" si="40"/>
        <v>-18.35104422946652</v>
      </c>
      <c r="L365">
        <f t="shared" si="42"/>
        <v>1.4857663097171084E-3</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row>
    <row r="366" spans="1:74" s="12" customFormat="1" hidden="1" x14ac:dyDescent="0.25">
      <c r="A366" s="127"/>
      <c r="B366"/>
      <c r="C366">
        <v>30.9</v>
      </c>
      <c r="D366" s="221">
        <f t="shared" si="36"/>
        <v>30.9</v>
      </c>
      <c r="E366">
        <f t="shared" si="41"/>
        <v>3.0899999999999997E-2</v>
      </c>
      <c r="F366">
        <f t="shared" si="37"/>
        <v>0.99996213858258742</v>
      </c>
      <c r="G366">
        <f t="shared" si="38"/>
        <v>0.99565047151187624</v>
      </c>
      <c r="H366" s="221">
        <v>0.11947828003953501</v>
      </c>
      <c r="I366">
        <f t="shared" si="39"/>
        <v>1</v>
      </c>
      <c r="J366">
        <v>1</v>
      </c>
      <c r="K366" s="221">
        <f t="shared" si="40"/>
        <v>-18.492411550299607</v>
      </c>
      <c r="L366">
        <f t="shared" si="42"/>
        <v>1.4383214956648529E-3</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row>
    <row r="367" spans="1:74" s="12" customFormat="1" hidden="1" x14ac:dyDescent="0.25">
      <c r="A367" s="127"/>
      <c r="B367"/>
      <c r="C367">
        <v>31</v>
      </c>
      <c r="D367" s="221">
        <f t="shared" si="36"/>
        <v>31</v>
      </c>
      <c r="E367">
        <f t="shared" si="41"/>
        <v>3.1E-2</v>
      </c>
      <c r="F367">
        <f t="shared" si="37"/>
        <v>0.99996189313263917</v>
      </c>
      <c r="G367">
        <f t="shared" si="38"/>
        <v>0.99562231066736717</v>
      </c>
      <c r="H367" s="221">
        <v>0.117541386336145</v>
      </c>
      <c r="I367">
        <f t="shared" si="39"/>
        <v>1</v>
      </c>
      <c r="J367">
        <v>1</v>
      </c>
      <c r="K367" s="221">
        <f t="shared" si="40"/>
        <v>-18.634622423897621</v>
      </c>
      <c r="L367">
        <f t="shared" si="42"/>
        <v>1.3921223486637719E-3</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row>
    <row r="368" spans="1:74" s="12" customFormat="1" hidden="1" x14ac:dyDescent="0.25">
      <c r="A368" s="127"/>
      <c r="B368"/>
      <c r="C368">
        <v>31.1</v>
      </c>
      <c r="D368" s="221">
        <f t="shared" si="36"/>
        <v>31.1</v>
      </c>
      <c r="E368">
        <f t="shared" si="41"/>
        <v>3.1100000000000003E-2</v>
      </c>
      <c r="F368">
        <f t="shared" si="37"/>
        <v>0.99996164688969269</v>
      </c>
      <c r="G368">
        <f t="shared" si="38"/>
        <v>0.99559405931329603</v>
      </c>
      <c r="H368" s="221">
        <v>0.115624586486703</v>
      </c>
      <c r="I368">
        <f t="shared" si="39"/>
        <v>1</v>
      </c>
      <c r="J368">
        <v>1</v>
      </c>
      <c r="K368" s="221">
        <f t="shared" si="40"/>
        <v>-18.777683355620553</v>
      </c>
      <c r="L368">
        <f t="shared" si="42"/>
        <v>1.3471444438605373E-3</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row>
    <row r="369" spans="1:74" s="12" customFormat="1" hidden="1" x14ac:dyDescent="0.25">
      <c r="A369" s="127"/>
      <c r="B369"/>
      <c r="C369">
        <v>31.2</v>
      </c>
      <c r="D369" s="221">
        <f t="shared" si="36"/>
        <v>31.2</v>
      </c>
      <c r="E369">
        <f t="shared" si="41"/>
        <v>3.1199999999999999E-2</v>
      </c>
      <c r="F369">
        <f t="shared" si="37"/>
        <v>0.9999613998537491</v>
      </c>
      <c r="G369">
        <f t="shared" si="38"/>
        <v>0.9955657174542879</v>
      </c>
      <c r="H369" s="221">
        <v>0.113727838109678</v>
      </c>
      <c r="I369">
        <f t="shared" si="39"/>
        <v>1</v>
      </c>
      <c r="J369">
        <v>1</v>
      </c>
      <c r="K369" s="221">
        <f t="shared" si="40"/>
        <v>-18.92160094838162</v>
      </c>
      <c r="L369">
        <f t="shared" si="42"/>
        <v>1.303363611557476E-3</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row>
    <row r="370" spans="1:74" s="12" customFormat="1" hidden="1" x14ac:dyDescent="0.25">
      <c r="A370" s="127"/>
      <c r="B370"/>
      <c r="C370">
        <v>31.3</v>
      </c>
      <c r="D370" s="221">
        <f t="shared" si="36"/>
        <v>31.3</v>
      </c>
      <c r="E370">
        <f t="shared" si="41"/>
        <v>3.1300000000000001E-2</v>
      </c>
      <c r="F370">
        <f t="shared" si="37"/>
        <v>0.99996115202480962</v>
      </c>
      <c r="G370">
        <f t="shared" si="38"/>
        <v>0.99553728509498451</v>
      </c>
      <c r="H370" s="221">
        <v>0.111851096669288</v>
      </c>
      <c r="I370">
        <f t="shared" si="39"/>
        <v>1</v>
      </c>
      <c r="J370">
        <v>1</v>
      </c>
      <c r="K370" s="221">
        <f t="shared" si="40"/>
        <v>-19.066381904617963</v>
      </c>
      <c r="L370">
        <f t="shared" si="42"/>
        <v>1.2607559401855951E-3</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row>
    <row r="371" spans="1:74" s="12" customFormat="1" hidden="1" x14ac:dyDescent="0.25">
      <c r="A371" s="127"/>
      <c r="B371"/>
      <c r="C371">
        <v>31.4</v>
      </c>
      <c r="D371" s="221">
        <f t="shared" si="36"/>
        <v>31.4</v>
      </c>
      <c r="E371">
        <f t="shared" si="41"/>
        <v>3.1399999999999997E-2</v>
      </c>
      <c r="F371">
        <f t="shared" si="37"/>
        <v>0.99996090340287402</v>
      </c>
      <c r="G371">
        <f t="shared" si="38"/>
        <v>0.99550876224004092</v>
      </c>
      <c r="H371" s="221">
        <v>0.109994315496953</v>
      </c>
      <c r="I371">
        <f t="shared" si="39"/>
        <v>1</v>
      </c>
      <c r="J371">
        <v>1</v>
      </c>
      <c r="K371" s="221">
        <f t="shared" si="40"/>
        <v>-19.212033028313076</v>
      </c>
      <c r="L371">
        <f t="shared" si="42"/>
        <v>1.2192977791073568E-3</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row>
    <row r="372" spans="1:74" s="12" customFormat="1" hidden="1" x14ac:dyDescent="0.25">
      <c r="A372" s="127"/>
      <c r="B372"/>
      <c r="C372">
        <v>31.5</v>
      </c>
      <c r="D372" s="221">
        <f t="shared" si="36"/>
        <v>31.5</v>
      </c>
      <c r="E372">
        <f t="shared" si="41"/>
        <v>3.15E-2</v>
      </c>
      <c r="F372">
        <f t="shared" si="37"/>
        <v>0.99996065398794265</v>
      </c>
      <c r="G372">
        <f t="shared" si="38"/>
        <v>0.99548014889412773</v>
      </c>
      <c r="H372" s="221">
        <v>0.10815744581299599</v>
      </c>
      <c r="I372">
        <f t="shared" si="39"/>
        <v>1</v>
      </c>
      <c r="J372">
        <v>1</v>
      </c>
      <c r="K372" s="221">
        <f t="shared" si="40"/>
        <v>-19.358561227072183</v>
      </c>
      <c r="L372">
        <f t="shared" si="42"/>
        <v>1.1789657412524519E-3</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row>
    <row r="373" spans="1:74" s="12" customFormat="1" hidden="1" x14ac:dyDescent="0.25">
      <c r="A373" s="127"/>
      <c r="B373"/>
      <c r="C373">
        <v>31.6</v>
      </c>
      <c r="D373" s="221">
        <f t="shared" si="36"/>
        <v>31.6</v>
      </c>
      <c r="E373">
        <f t="shared" si="41"/>
        <v>3.1600000000000003E-2</v>
      </c>
      <c r="F373">
        <f t="shared" si="37"/>
        <v>0.99996040378001738</v>
      </c>
      <c r="G373">
        <f t="shared" si="38"/>
        <v>0.9954514450619304</v>
      </c>
      <c r="H373" s="221">
        <v>0.106340436748586</v>
      </c>
      <c r="I373">
        <f t="shared" si="39"/>
        <v>1</v>
      </c>
      <c r="J373">
        <v>1</v>
      </c>
      <c r="K373" s="221">
        <f t="shared" si="40"/>
        <v>-19.50597351425235</v>
      </c>
      <c r="L373">
        <f t="shared" si="42"/>
        <v>1.1397367055859286E-3</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row>
    <row r="374" spans="1:74" s="12" customFormat="1" hidden="1" x14ac:dyDescent="0.25">
      <c r="A374" s="127"/>
      <c r="B374"/>
      <c r="C374">
        <v>31.7</v>
      </c>
      <c r="D374" s="221">
        <f t="shared" si="36"/>
        <v>31.7</v>
      </c>
      <c r="E374">
        <f t="shared" si="41"/>
        <v>3.1699999999999999E-2</v>
      </c>
      <c r="F374">
        <f t="shared" si="37"/>
        <v>0.99996015277909744</v>
      </c>
      <c r="G374">
        <f t="shared" si="38"/>
        <v>0.99542265074814895</v>
      </c>
      <c r="H374" s="221">
        <v>0.104543235367917</v>
      </c>
      <c r="I374">
        <f t="shared" si="39"/>
        <v>1</v>
      </c>
      <c r="J374">
        <v>1</v>
      </c>
      <c r="K374" s="221">
        <f t="shared" si="40"/>
        <v>-19.654277011149283</v>
      </c>
      <c r="L374">
        <f t="shared" si="42"/>
        <v>1.1015878194129056E-3</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row>
    <row r="375" spans="1:74" s="12" customFormat="1" hidden="1" x14ac:dyDescent="0.25">
      <c r="A375" s="127"/>
      <c r="B375"/>
      <c r="C375">
        <v>31.8</v>
      </c>
      <c r="D375" s="221">
        <f t="shared" si="36"/>
        <v>31.8</v>
      </c>
      <c r="E375">
        <f t="shared" si="41"/>
        <v>3.1800000000000002E-2</v>
      </c>
      <c r="F375">
        <f t="shared" si="37"/>
        <v>0.99995990098518439</v>
      </c>
      <c r="G375">
        <f t="shared" si="38"/>
        <v>0.99539376595749784</v>
      </c>
      <c r="H375" s="221">
        <v>0.102765786690613</v>
      </c>
      <c r="I375">
        <f t="shared" si="39"/>
        <v>1</v>
      </c>
      <c r="J375">
        <v>1</v>
      </c>
      <c r="K375" s="221">
        <f t="shared" si="40"/>
        <v>-19.803478949242908</v>
      </c>
      <c r="L375">
        <f t="shared" si="42"/>
        <v>1.0644965005201592E-3</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row>
    <row r="376" spans="1:74" s="12" customFormat="1" hidden="1" x14ac:dyDescent="0.25">
      <c r="A376" s="127"/>
      <c r="B376"/>
      <c r="C376">
        <v>31.9</v>
      </c>
      <c r="D376" s="221">
        <f t="shared" si="36"/>
        <v>31.9</v>
      </c>
      <c r="E376">
        <f t="shared" si="41"/>
        <v>3.1899999999999998E-2</v>
      </c>
      <c r="F376">
        <f t="shared" si="37"/>
        <v>0.99995964839827789</v>
      </c>
      <c r="G376">
        <f t="shared" si="38"/>
        <v>0.99536479069470762</v>
      </c>
      <c r="H376" s="221">
        <v>0.10100803371437</v>
      </c>
      <c r="I376">
        <f t="shared" si="39"/>
        <v>1</v>
      </c>
      <c r="J376">
        <v>1</v>
      </c>
      <c r="K376" s="221">
        <f t="shared" si="40"/>
        <v>-19.953586672502478</v>
      </c>
      <c r="L376">
        <f t="shared" si="42"/>
        <v>1.0284404391567371E-3</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row>
    <row r="377" spans="1:74" s="12" customFormat="1" hidden="1" x14ac:dyDescent="0.25">
      <c r="A377" s="127"/>
      <c r="B377"/>
      <c r="C377">
        <v>32</v>
      </c>
      <c r="D377" s="221">
        <f t="shared" si="36"/>
        <v>32</v>
      </c>
      <c r="E377">
        <f t="shared" si="41"/>
        <v>3.2000000000000001E-2</v>
      </c>
      <c r="F377">
        <f t="shared" si="37"/>
        <v>0.99995939501837894</v>
      </c>
      <c r="G377">
        <f t="shared" si="38"/>
        <v>0.99533572496452172</v>
      </c>
      <c r="H377" s="221">
        <v>9.9269917437809205E-2</v>
      </c>
      <c r="I377">
        <f t="shared" si="39"/>
        <v>1</v>
      </c>
      <c r="J377">
        <v>1</v>
      </c>
      <c r="K377" s="221">
        <f t="shared" si="40"/>
        <v>-20.104607639754818</v>
      </c>
      <c r="L377">
        <f t="shared" si="42"/>
        <v>9.9339759985687384E-4</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row>
    <row r="378" spans="1:74" s="12" customFormat="1" hidden="1" x14ac:dyDescent="0.25">
      <c r="A378" s="127"/>
      <c r="B378"/>
      <c r="C378">
        <v>32.1</v>
      </c>
      <c r="D378" s="221">
        <f t="shared" ref="D378:D441" si="43">C378*(f_CLK_MHz/Nominal_Clock_Freq)</f>
        <v>32.1</v>
      </c>
      <c r="E378">
        <f t="shared" si="41"/>
        <v>3.2100000000000004E-2</v>
      </c>
      <c r="F378">
        <f t="shared" ref="F378:F441" si="44">ABS(SIN(((MOD_CLK_DIV*PI()*$D378*FIRST_STAGE_DECIMATION)/(f_CLK_MHz*1000000)))/(FIRST_STAGE_DECIMATION*SIN(((MOD_CLK_DIV*PI()*$D378)/(f_CLK_MHz*1000000)))))^FIRST_STAGE_ORDER</f>
        <v>0.99995914084548854</v>
      </c>
      <c r="G378">
        <f t="shared" ref="G378:G441" si="45">ABS(SIN(((MOD_CLK_DIV*FIRST_STAGE_DECIMATION*PI()*$D378*SECOND_STAGE_DECIMATION)/(f_CLK_MHz*1000000)))/(SECOND_STAGE_DECIMATION*SIN(((MOD_CLK_DIV*FIRST_STAGE_DECIMATION*PI()*$D378)/(f_CLK_MHz*1000000)))))^SECOND_STAGE_ORDER</f>
        <v>0.99530656877170021</v>
      </c>
      <c r="H378" s="221">
        <v>9.7551376883553795E-2</v>
      </c>
      <c r="I378">
        <f t="shared" ref="I378:I441" si="46">IF(Avg_decimation&lt;&gt;0,(ABS(SIN(((MOD_CLK_DIV*FIRST_STAGE_DECIMATION*SECOND_STAGE_DECIMATION*FIR_DECIMATION*PI()*$D378*Avg_decimation)/(f_CLK_MHz*1000000)))/(Avg_decimation*SIN(((MOD_CLK_DIV*FIRST_STAGE_DECIMATION*SECOND_STAGE_DECIMATION*FIR_DECIMATION*PI()*$D378)/(f_CLK_MHz*1000000)))))^1),"-")</f>
        <v>1</v>
      </c>
      <c r="J378">
        <v>1</v>
      </c>
      <c r="K378" s="221">
        <f t="shared" ref="K378:K441" si="47">20*LOG10(IF(FIR_BYPASSED,F378*G378*J378,F378*G378*H378*I378*J378))</f>
        <v>-20.256549427116308</v>
      </c>
      <c r="L378">
        <f t="shared" si="42"/>
        <v>9.5934622310514517E-4</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row>
    <row r="379" spans="1:74" s="12" customFormat="1" hidden="1" x14ac:dyDescent="0.25">
      <c r="A379" s="127"/>
      <c r="B379"/>
      <c r="C379">
        <v>32.200000000000003</v>
      </c>
      <c r="D379" s="221">
        <f t="shared" si="43"/>
        <v>32.200000000000003</v>
      </c>
      <c r="E379">
        <f t="shared" ref="E379:E442" si="48">D379/1000</f>
        <v>3.2199999999999999E-2</v>
      </c>
      <c r="F379">
        <f t="shared" si="44"/>
        <v>0.99995888587960535</v>
      </c>
      <c r="G379">
        <f t="shared" si="45"/>
        <v>0.99527732212101661</v>
      </c>
      <c r="H379" s="221">
        <v>9.5852349121512401E-2</v>
      </c>
      <c r="I379">
        <f t="shared" si="46"/>
        <v>1</v>
      </c>
      <c r="J379">
        <v>1</v>
      </c>
      <c r="K379" s="221">
        <f t="shared" si="47"/>
        <v>-20.409419730491877</v>
      </c>
      <c r="L379">
        <f t="shared" si="42"/>
        <v>9.2626482684811352E-4</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row>
    <row r="380" spans="1:74" s="12" customFormat="1" hidden="1" x14ac:dyDescent="0.25">
      <c r="A380" s="127"/>
      <c r="B380"/>
      <c r="C380">
        <v>32.299999999999997</v>
      </c>
      <c r="D380" s="221">
        <f t="shared" si="43"/>
        <v>32.299999999999997</v>
      </c>
      <c r="E380">
        <f t="shared" si="48"/>
        <v>3.2299999999999995E-2</v>
      </c>
      <c r="F380">
        <f t="shared" si="44"/>
        <v>0.99995863012073238</v>
      </c>
      <c r="G380">
        <f t="shared" si="45"/>
        <v>0.99524798501725986</v>
      </c>
      <c r="H380" s="221">
        <v>9.4172769292370506E-2</v>
      </c>
      <c r="I380">
        <f t="shared" si="46"/>
        <v>1</v>
      </c>
      <c r="J380">
        <v>1</v>
      </c>
      <c r="K380" s="221">
        <f t="shared" si="47"/>
        <v>-20.56322636814242</v>
      </c>
      <c r="L380">
        <f t="shared" ref="L380:L443" si="49">(D380-D379)*((10^(K380/20)+10^(K379/20))/2)^2</f>
        <v>8.9413220785297502E-4</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row>
    <row r="381" spans="1:74" s="12" customFormat="1" hidden="1" x14ac:dyDescent="0.25">
      <c r="A381" s="127"/>
      <c r="B381"/>
      <c r="C381">
        <v>32.4</v>
      </c>
      <c r="D381" s="221">
        <f t="shared" si="43"/>
        <v>32.4</v>
      </c>
      <c r="E381">
        <f t="shared" si="48"/>
        <v>3.2399999999999998E-2</v>
      </c>
      <c r="F381">
        <f t="shared" si="44"/>
        <v>0.99995837356886907</v>
      </c>
      <c r="G381">
        <f t="shared" si="45"/>
        <v>0.99521855746523369</v>
      </c>
      <c r="H381" s="221">
        <v>9.2512570631283805E-2</v>
      </c>
      <c r="I381">
        <f t="shared" si="46"/>
        <v>1</v>
      </c>
      <c r="J381">
        <v>1</v>
      </c>
      <c r="K381" s="221">
        <f t="shared" si="47"/>
        <v>-20.717977283323393</v>
      </c>
      <c r="L381">
        <f t="shared" si="49"/>
        <v>8.6292744291670113E-4</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row>
    <row r="382" spans="1:74" s="12" customFormat="1" hidden="1" x14ac:dyDescent="0.25">
      <c r="A382" s="127"/>
      <c r="B382"/>
      <c r="C382">
        <v>32.5</v>
      </c>
      <c r="D382" s="221">
        <f t="shared" si="43"/>
        <v>32.5</v>
      </c>
      <c r="E382">
        <f t="shared" si="48"/>
        <v>3.2500000000000001E-2</v>
      </c>
      <c r="F382">
        <f t="shared" si="44"/>
        <v>0.99995811622401576</v>
      </c>
      <c r="G382">
        <f t="shared" si="45"/>
        <v>0.99518903946975668</v>
      </c>
      <c r="H382" s="221">
        <v>9.0871684491765997E-2</v>
      </c>
      <c r="I382">
        <f t="shared" si="46"/>
        <v>1</v>
      </c>
      <c r="J382">
        <v>1</v>
      </c>
      <c r="K382" s="221">
        <f t="shared" si="47"/>
        <v>-20.873680546996859</v>
      </c>
      <c r="L382">
        <f t="shared" si="49"/>
        <v>8.3262988992629974E-4</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row>
    <row r="383" spans="1:74" s="12" customFormat="1" hidden="1" x14ac:dyDescent="0.25">
      <c r="A383" s="127"/>
      <c r="B383"/>
      <c r="C383">
        <v>32.6</v>
      </c>
      <c r="D383" s="221">
        <f t="shared" si="43"/>
        <v>32.6</v>
      </c>
      <c r="E383">
        <f t="shared" si="48"/>
        <v>3.2600000000000004E-2</v>
      </c>
      <c r="F383">
        <f t="shared" si="44"/>
        <v>0.99995785808617299</v>
      </c>
      <c r="G383">
        <f t="shared" si="45"/>
        <v>0.99515943103566196</v>
      </c>
      <c r="H383" s="221">
        <v>8.9250040369768593E-2</v>
      </c>
      <c r="I383">
        <f t="shared" si="46"/>
        <v>1</v>
      </c>
      <c r="J383">
        <v>1</v>
      </c>
      <c r="K383" s="221">
        <f t="shared" si="47"/>
        <v>-21.030344360619413</v>
      </c>
      <c r="L383">
        <f t="shared" si="49"/>
        <v>8.0321918877477563E-4</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row>
    <row r="384" spans="1:74" s="12" customFormat="1" hidden="1" x14ac:dyDescent="0.25">
      <c r="A384" s="127"/>
      <c r="B384"/>
      <c r="C384">
        <v>32.700000000000003</v>
      </c>
      <c r="D384" s="221">
        <f t="shared" si="43"/>
        <v>32.700000000000003</v>
      </c>
      <c r="E384">
        <f t="shared" si="48"/>
        <v>3.27E-2</v>
      </c>
      <c r="F384">
        <f t="shared" si="44"/>
        <v>0.99995759915534244</v>
      </c>
      <c r="G384">
        <f t="shared" si="45"/>
        <v>0.99512973216779743</v>
      </c>
      <c r="H384" s="221">
        <v>8.7647565927946397E-2</v>
      </c>
      <c r="I384">
        <f t="shared" si="46"/>
        <v>1</v>
      </c>
      <c r="J384">
        <v>1</v>
      </c>
      <c r="K384" s="221">
        <f t="shared" si="47"/>
        <v>-21.187977059008706</v>
      </c>
      <c r="L384">
        <f t="shared" si="49"/>
        <v>7.7467526213289455E-4</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row>
    <row r="385" spans="1:74" s="12" customFormat="1" hidden="1" x14ac:dyDescent="0.25">
      <c r="A385" s="127"/>
      <c r="B385"/>
      <c r="C385">
        <v>32.799999999999997</v>
      </c>
      <c r="D385" s="221">
        <f t="shared" si="43"/>
        <v>32.799999999999997</v>
      </c>
      <c r="E385">
        <f t="shared" si="48"/>
        <v>3.2799999999999996E-2</v>
      </c>
      <c r="F385">
        <f t="shared" si="44"/>
        <v>0.99995733943152276</v>
      </c>
      <c r="G385">
        <f t="shared" si="45"/>
        <v>0.99509994287102621</v>
      </c>
      <c r="H385" s="221">
        <v>8.6064187020101698E-2</v>
      </c>
      <c r="I385">
        <f t="shared" si="46"/>
        <v>1</v>
      </c>
      <c r="J385">
        <v>1</v>
      </c>
      <c r="K385" s="221">
        <f t="shared" si="47"/>
        <v>-21.346587113291413</v>
      </c>
      <c r="L385">
        <f t="shared" si="49"/>
        <v>7.4697831608038022E-4</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row>
    <row r="386" spans="1:74" s="12" customFormat="1" hidden="1" x14ac:dyDescent="0.25">
      <c r="A386" s="127"/>
      <c r="B386"/>
      <c r="C386">
        <v>32.9</v>
      </c>
      <c r="D386" s="221">
        <f t="shared" si="43"/>
        <v>32.9</v>
      </c>
      <c r="E386">
        <f t="shared" si="48"/>
        <v>3.2899999999999999E-2</v>
      </c>
      <c r="F386">
        <f t="shared" si="44"/>
        <v>0.99995707891471586</v>
      </c>
      <c r="G386">
        <f t="shared" si="45"/>
        <v>0.99507006315022584</v>
      </c>
      <c r="H386" s="221">
        <v>8.4499827715805803E-2</v>
      </c>
      <c r="I386">
        <f t="shared" si="46"/>
        <v>1</v>
      </c>
      <c r="J386">
        <v>1</v>
      </c>
      <c r="K386" s="221">
        <f t="shared" si="47"/>
        <v>-21.506183133934989</v>
      </c>
      <c r="L386">
        <f t="shared" si="49"/>
        <v>7.2010884059891449E-4</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row>
    <row r="387" spans="1:74" s="12" customFormat="1" hidden="1" x14ac:dyDescent="0.25">
      <c r="A387" s="127"/>
      <c r="B387"/>
      <c r="C387">
        <v>33</v>
      </c>
      <c r="D387" s="221">
        <f t="shared" si="43"/>
        <v>33</v>
      </c>
      <c r="E387">
        <f t="shared" si="48"/>
        <v>3.3000000000000002E-2</v>
      </c>
      <c r="F387">
        <f t="shared" si="44"/>
        <v>0.99995681760492228</v>
      </c>
      <c r="G387">
        <f t="shared" si="45"/>
        <v>0.99504009301028828</v>
      </c>
      <c r="H387" s="221">
        <v>8.29544103251907E-2</v>
      </c>
      <c r="I387">
        <f t="shared" si="46"/>
        <v>1</v>
      </c>
      <c r="J387">
        <v>1</v>
      </c>
      <c r="K387" s="221">
        <f t="shared" si="47"/>
        <v>-21.666773873866568</v>
      </c>
      <c r="L387">
        <f t="shared" si="49"/>
        <v>6.9404760992834084E-4</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row>
    <row r="388" spans="1:74" s="12" customFormat="1" hidden="1" x14ac:dyDescent="0.25">
      <c r="A388" s="127"/>
      <c r="B388"/>
      <c r="C388">
        <v>33.1</v>
      </c>
      <c r="D388" s="221">
        <f t="shared" si="43"/>
        <v>33.1</v>
      </c>
      <c r="E388">
        <f t="shared" si="48"/>
        <v>3.3100000000000004E-2</v>
      </c>
      <c r="F388">
        <f t="shared" si="44"/>
        <v>0.99995655550214246</v>
      </c>
      <c r="G388">
        <f t="shared" si="45"/>
        <v>0.9950100324561213</v>
      </c>
      <c r="H388" s="221">
        <v>8.14278554239031E-2</v>
      </c>
      <c r="I388">
        <f t="shared" si="46"/>
        <v>1</v>
      </c>
      <c r="J388">
        <v>1</v>
      </c>
      <c r="K388" s="221">
        <f t="shared" si="47"/>
        <v>-21.828368231682095</v>
      </c>
      <c r="L388">
        <f t="shared" si="49"/>
        <v>6.687756827903628E-4</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row>
    <row r="389" spans="1:74" s="12" customFormat="1" hidden="1" x14ac:dyDescent="0.25">
      <c r="A389" s="127"/>
      <c r="B389"/>
      <c r="C389">
        <v>33.200000000000003</v>
      </c>
      <c r="D389" s="221">
        <f t="shared" si="43"/>
        <v>33.200000000000003</v>
      </c>
      <c r="E389">
        <f t="shared" si="48"/>
        <v>3.32E-2</v>
      </c>
      <c r="F389">
        <f t="shared" si="44"/>
        <v>0.99995629260637697</v>
      </c>
      <c r="G389">
        <f t="shared" si="45"/>
        <v>0.99497988149264605</v>
      </c>
      <c r="H389" s="221">
        <v>7.99200818782205E-2</v>
      </c>
      <c r="I389">
        <f t="shared" si="46"/>
        <v>1</v>
      </c>
      <c r="J389">
        <v>1</v>
      </c>
      <c r="K389" s="221">
        <f t="shared" si="47"/>
        <v>-21.990975254948509</v>
      </c>
      <c r="L389">
        <f t="shared" si="49"/>
        <v>6.4427440248042336E-4</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row>
    <row r="390" spans="1:74" s="12" customFormat="1" hidden="1" x14ac:dyDescent="0.25">
      <c r="A390" s="127"/>
      <c r="B390"/>
      <c r="C390">
        <v>33.299999999999997</v>
      </c>
      <c r="D390" s="221">
        <f t="shared" si="43"/>
        <v>33.299999999999997</v>
      </c>
      <c r="E390">
        <f t="shared" si="48"/>
        <v>3.3299999999999996E-2</v>
      </c>
      <c r="F390">
        <f t="shared" si="44"/>
        <v>0.99995602891762614</v>
      </c>
      <c r="G390">
        <f t="shared" si="45"/>
        <v>0.99494964012480014</v>
      </c>
      <c r="H390" s="221">
        <v>7.8431006870320993E-2</v>
      </c>
      <c r="I390">
        <f t="shared" si="46"/>
        <v>1</v>
      </c>
      <c r="J390">
        <v>1</v>
      </c>
      <c r="K390" s="221">
        <f t="shared" si="47"/>
        <v>-22.154604143602516</v>
      </c>
      <c r="L390">
        <f t="shared" si="49"/>
        <v>6.2052539683138072E-4</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row>
    <row r="391" spans="1:74" s="12" customFormat="1" hidden="1" x14ac:dyDescent="0.25">
      <c r="A391" s="127"/>
      <c r="B391"/>
      <c r="C391">
        <v>33.4</v>
      </c>
      <c r="D391" s="221">
        <f t="shared" si="43"/>
        <v>33.4</v>
      </c>
      <c r="E391">
        <f t="shared" si="48"/>
        <v>3.3399999999999999E-2</v>
      </c>
      <c r="F391">
        <f t="shared" si="44"/>
        <v>0.99995576443589029</v>
      </c>
      <c r="G391">
        <f t="shared" si="45"/>
        <v>0.99491930835753506</v>
      </c>
      <c r="H391" s="221">
        <v>7.6960545923700399E-2</v>
      </c>
      <c r="I391">
        <f t="shared" si="46"/>
        <v>1</v>
      </c>
      <c r="J391">
        <v>1</v>
      </c>
      <c r="K391" s="221">
        <f t="shared" si="47"/>
        <v>-22.319264253449639</v>
      </c>
      <c r="L391">
        <f t="shared" si="49"/>
        <v>5.9751057805145207E-4</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row>
    <row r="392" spans="1:74" s="12" customFormat="1" hidden="1" x14ac:dyDescent="0.25">
      <c r="A392" s="127"/>
      <c r="B392"/>
      <c r="C392">
        <v>33.5</v>
      </c>
      <c r="D392" s="221">
        <f t="shared" si="43"/>
        <v>33.5</v>
      </c>
      <c r="E392">
        <f t="shared" si="48"/>
        <v>3.3500000000000002E-2</v>
      </c>
      <c r="F392">
        <f t="shared" si="44"/>
        <v>0.99995549916117143</v>
      </c>
      <c r="G392">
        <f t="shared" si="45"/>
        <v>0.9948888861958165</v>
      </c>
      <c r="H392" s="221">
        <v>7.5508612928736604E-2</v>
      </c>
      <c r="I392">
        <f t="shared" si="46"/>
        <v>1</v>
      </c>
      <c r="J392">
        <v>1</v>
      </c>
      <c r="K392" s="221">
        <f t="shared" si="47"/>
        <v>-22.484965099766441</v>
      </c>
      <c r="L392">
        <f t="shared" si="49"/>
        <v>5.7521214243817125E-4</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row>
    <row r="393" spans="1:74" s="12" customFormat="1" hidden="1" x14ac:dyDescent="0.25">
      <c r="A393" s="127"/>
      <c r="B393"/>
      <c r="C393">
        <v>33.6</v>
      </c>
      <c r="D393" s="221">
        <f t="shared" si="43"/>
        <v>33.6</v>
      </c>
      <c r="E393">
        <f t="shared" si="48"/>
        <v>3.3600000000000005E-2</v>
      </c>
      <c r="F393">
        <f t="shared" si="44"/>
        <v>0.9999552330934679</v>
      </c>
      <c r="G393">
        <f t="shared" si="45"/>
        <v>0.99485837364462615</v>
      </c>
      <c r="H393" s="221">
        <v>7.4075120168388103E-2</v>
      </c>
      <c r="I393">
        <f t="shared" si="46"/>
        <v>1</v>
      </c>
      <c r="J393">
        <v>1</v>
      </c>
      <c r="K393" s="221">
        <f t="shared" si="47"/>
        <v>-22.65171636101071</v>
      </c>
      <c r="L393">
        <f t="shared" si="49"/>
        <v>5.5361256997250201E-4</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row>
    <row r="394" spans="1:74" s="12" customFormat="1" hidden="1" x14ac:dyDescent="0.25">
      <c r="A394" s="127"/>
      <c r="B394"/>
      <c r="C394">
        <v>33.700000000000003</v>
      </c>
      <c r="D394" s="221">
        <f t="shared" si="43"/>
        <v>33.700000000000003</v>
      </c>
      <c r="E394">
        <f t="shared" si="48"/>
        <v>3.3700000000000001E-2</v>
      </c>
      <c r="F394">
        <f t="shared" si="44"/>
        <v>0.99995496623278224</v>
      </c>
      <c r="G394">
        <f t="shared" si="45"/>
        <v>0.99482777070895978</v>
      </c>
      <c r="H394" s="221">
        <v>7.2659978344028597E-2</v>
      </c>
      <c r="I394">
        <f t="shared" si="46"/>
        <v>1</v>
      </c>
      <c r="J394">
        <v>1</v>
      </c>
      <c r="K394" s="221">
        <f t="shared" si="47"/>
        <v>-22.819527882642493</v>
      </c>
      <c r="L394">
        <f t="shared" si="49"/>
        <v>5.3269462379419306E-4</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row>
    <row r="395" spans="1:74" s="12" customFormat="1" hidden="1" x14ac:dyDescent="0.25">
      <c r="A395" s="127"/>
      <c r="B395"/>
      <c r="C395">
        <v>33.799999999999997</v>
      </c>
      <c r="D395" s="221">
        <f t="shared" si="43"/>
        <v>33.799999999999997</v>
      </c>
      <c r="E395">
        <f t="shared" si="48"/>
        <v>3.3799999999999997E-2</v>
      </c>
      <c r="F395">
        <f t="shared" si="44"/>
        <v>0.99995469857911423</v>
      </c>
      <c r="G395">
        <f t="shared" si="45"/>
        <v>0.99479707739382783</v>
      </c>
      <c r="H395" s="221">
        <v>7.1263096601408907E-2</v>
      </c>
      <c r="I395">
        <f t="shared" si="46"/>
        <v>1</v>
      </c>
      <c r="J395">
        <v>1</v>
      </c>
      <c r="K395" s="221">
        <f t="shared" si="47"/>
        <v>-22.988409681060702</v>
      </c>
      <c r="L395">
        <f t="shared" si="49"/>
        <v>5.1244134956194502E-4</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row>
    <row r="396" spans="1:74" s="12" customFormat="1" hidden="1" x14ac:dyDescent="0.25">
      <c r="A396" s="127"/>
      <c r="B396"/>
      <c r="C396">
        <v>33.9</v>
      </c>
      <c r="D396" s="221">
        <f t="shared" si="43"/>
        <v>33.9</v>
      </c>
      <c r="E396">
        <f t="shared" si="48"/>
        <v>3.39E-2</v>
      </c>
      <c r="F396">
        <f t="shared" si="44"/>
        <v>0.99995443013246399</v>
      </c>
      <c r="G396">
        <f t="shared" si="45"/>
        <v>0.99476629370425595</v>
      </c>
      <c r="H396" s="221">
        <v>6.9884382556739594E-2</v>
      </c>
      <c r="I396">
        <f t="shared" si="46"/>
        <v>1</v>
      </c>
      <c r="J396">
        <v>1</v>
      </c>
      <c r="K396" s="221">
        <f t="shared" si="47"/>
        <v>-23.158371947659514</v>
      </c>
      <c r="L396">
        <f t="shared" si="49"/>
        <v>4.9283607470096988E-4</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row>
    <row r="397" spans="1:74" s="12" customFormat="1" hidden="1" x14ac:dyDescent="0.25">
      <c r="A397" s="127"/>
      <c r="B397"/>
      <c r="C397">
        <v>34</v>
      </c>
      <c r="D397" s="221">
        <f t="shared" si="43"/>
        <v>34</v>
      </c>
      <c r="E397">
        <f t="shared" si="48"/>
        <v>3.4000000000000002E-2</v>
      </c>
      <c r="F397">
        <f t="shared" si="44"/>
        <v>0.99995416089283373</v>
      </c>
      <c r="G397">
        <f t="shared" si="45"/>
        <v>0.99473541964528456</v>
      </c>
      <c r="H397" s="221">
        <v>6.8523742322893502E-2</v>
      </c>
      <c r="I397">
        <f t="shared" si="46"/>
        <v>1</v>
      </c>
      <c r="J397">
        <v>1</v>
      </c>
      <c r="K397" s="221">
        <f t="shared" si="47"/>
        <v>-23.329425053008571</v>
      </c>
      <c r="L397">
        <f t="shared" si="49"/>
        <v>4.7386240753993829E-4</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row>
    <row r="398" spans="1:74" s="12" customFormat="1" hidden="1" x14ac:dyDescent="0.25">
      <c r="A398" s="127"/>
      <c r="B398"/>
      <c r="C398">
        <v>34.1</v>
      </c>
      <c r="D398" s="221">
        <f t="shared" si="43"/>
        <v>34.1</v>
      </c>
      <c r="E398">
        <f t="shared" si="48"/>
        <v>3.4099999999999998E-2</v>
      </c>
      <c r="F398">
        <f t="shared" si="44"/>
        <v>0.99995389086022191</v>
      </c>
      <c r="G398">
        <f t="shared" si="45"/>
        <v>0.99470445522196782</v>
      </c>
      <c r="H398" s="221">
        <v>6.7181080535717697E-2</v>
      </c>
      <c r="I398">
        <f t="shared" si="46"/>
        <v>1</v>
      </c>
      <c r="J398">
        <v>1</v>
      </c>
      <c r="K398" s="221">
        <f t="shared" si="47"/>
        <v>-23.501579551162266</v>
      </c>
      <c r="L398">
        <f t="shared" si="49"/>
        <v>4.555042363412792E-4</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row>
    <row r="399" spans="1:74" s="12" customFormat="1" hidden="1" x14ac:dyDescent="0.25">
      <c r="A399" s="127"/>
      <c r="B399"/>
      <c r="C399">
        <v>34.200000000000003</v>
      </c>
      <c r="D399" s="221">
        <f t="shared" si="43"/>
        <v>34.200000000000003</v>
      </c>
      <c r="E399">
        <f t="shared" si="48"/>
        <v>3.4200000000000001E-2</v>
      </c>
      <c r="F399">
        <f t="shared" si="44"/>
        <v>0.99995362003463006</v>
      </c>
      <c r="G399">
        <f t="shared" si="45"/>
        <v>0.99467340043937669</v>
      </c>
      <c r="H399" s="221">
        <v>6.5856300380453203E-2</v>
      </c>
      <c r="I399">
        <f t="shared" si="46"/>
        <v>1</v>
      </c>
      <c r="J399">
        <v>1</v>
      </c>
      <c r="K399" s="221">
        <f t="shared" si="47"/>
        <v>-23.674846184102392</v>
      </c>
      <c r="L399">
        <f t="shared" si="49"/>
        <v>4.3774572822626051E-4</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row>
    <row r="400" spans="1:74" s="12" customFormat="1" hidden="1" x14ac:dyDescent="0.25">
      <c r="A400" s="127"/>
      <c r="B400"/>
      <c r="C400">
        <v>34.299999999999997</v>
      </c>
      <c r="D400" s="221">
        <f t="shared" si="43"/>
        <v>34.299999999999997</v>
      </c>
      <c r="E400">
        <f t="shared" si="48"/>
        <v>3.4299999999999997E-2</v>
      </c>
      <c r="F400">
        <f t="shared" si="44"/>
        <v>0.99995334841605898</v>
      </c>
      <c r="G400">
        <f t="shared" si="45"/>
        <v>0.99464225530259509</v>
      </c>
      <c r="H400" s="221">
        <v>6.4549303618255102E-2</v>
      </c>
      <c r="I400">
        <f t="shared" si="46"/>
        <v>1</v>
      </c>
      <c r="J400">
        <v>1</v>
      </c>
      <c r="K400" s="221">
        <f t="shared" si="47"/>
        <v>-23.84923588631969</v>
      </c>
      <c r="L400">
        <f t="shared" si="49"/>
        <v>4.2057132799831878E-4</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row>
    <row r="401" spans="1:74" s="12" customFormat="1" hidden="1" x14ac:dyDescent="0.25">
      <c r="A401" s="127"/>
      <c r="B401"/>
      <c r="C401">
        <v>34.4</v>
      </c>
      <c r="D401" s="221">
        <f t="shared" si="43"/>
        <v>34.4</v>
      </c>
      <c r="E401">
        <f t="shared" si="48"/>
        <v>3.44E-2</v>
      </c>
      <c r="F401">
        <f t="shared" si="44"/>
        <v>0.99995307600451022</v>
      </c>
      <c r="G401">
        <f t="shared" si="45"/>
        <v>0.99461101981672262</v>
      </c>
      <c r="H401" s="221">
        <v>6.3259990612808001E-2</v>
      </c>
      <c r="I401">
        <f t="shared" si="46"/>
        <v>1</v>
      </c>
      <c r="J401">
        <v>1</v>
      </c>
      <c r="K401" s="221">
        <f t="shared" si="47"/>
        <v>-24.024759789539356</v>
      </c>
      <c r="L401">
        <f t="shared" si="49"/>
        <v>4.0396575686731047E-4</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row>
    <row r="402" spans="1:74" s="12" customFormat="1" hidden="1" x14ac:dyDescent="0.25">
      <c r="A402" s="127"/>
      <c r="B402"/>
      <c r="C402">
        <v>34.5</v>
      </c>
      <c r="D402" s="221">
        <f t="shared" si="43"/>
        <v>34.5</v>
      </c>
      <c r="E402">
        <f t="shared" si="48"/>
        <v>3.4500000000000003E-2</v>
      </c>
      <c r="F402">
        <f t="shared" si="44"/>
        <v>0.99995280279998178</v>
      </c>
      <c r="G402">
        <f t="shared" si="45"/>
        <v>0.99457969398687285</v>
      </c>
      <c r="H402" s="221">
        <v>6.1988260357034301E-2</v>
      </c>
      <c r="I402">
        <f t="shared" si="46"/>
        <v>1</v>
      </c>
      <c r="J402">
        <v>1</v>
      </c>
      <c r="K402" s="221">
        <f t="shared" si="47"/>
        <v>-24.201429227595838</v>
      </c>
      <c r="L402">
        <f t="shared" si="49"/>
        <v>3.8791401107684468E-4</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row>
    <row r="403" spans="1:74" s="12" customFormat="1" hidden="1" x14ac:dyDescent="0.25">
      <c r="A403" s="127"/>
      <c r="B403"/>
      <c r="C403">
        <v>34.6</v>
      </c>
      <c r="D403" s="221">
        <f t="shared" si="43"/>
        <v>34.6</v>
      </c>
      <c r="E403">
        <f t="shared" si="48"/>
        <v>3.4599999999999999E-2</v>
      </c>
      <c r="F403">
        <f t="shared" si="44"/>
        <v>0.99995252880247687</v>
      </c>
      <c r="G403">
        <f t="shared" si="45"/>
        <v>0.99454827781817545</v>
      </c>
      <c r="H403" s="221">
        <v>6.0734010499884097E-2</v>
      </c>
      <c r="I403">
        <f t="shared" si="46"/>
        <v>1</v>
      </c>
      <c r="J403">
        <v>1</v>
      </c>
      <c r="K403" s="221">
        <f t="shared" si="47"/>
        <v>-24.379255741463275</v>
      </c>
      <c r="L403">
        <f t="shared" si="49"/>
        <v>3.7240136043847156E-4</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row>
    <row r="404" spans="1:74" s="12" customFormat="1" hidden="1" x14ac:dyDescent="0.25">
      <c r="A404" s="127"/>
      <c r="B404"/>
      <c r="C404">
        <v>34.700000000000003</v>
      </c>
      <c r="D404" s="221">
        <f t="shared" si="43"/>
        <v>34.700000000000003</v>
      </c>
      <c r="E404">
        <f t="shared" si="48"/>
        <v>3.4700000000000002E-2</v>
      </c>
      <c r="F404">
        <f t="shared" si="44"/>
        <v>0.9999522540119945</v>
      </c>
      <c r="G404">
        <f t="shared" si="45"/>
        <v>0.99451677131577343</v>
      </c>
      <c r="H404" s="221">
        <v>5.9497137373207401E-2</v>
      </c>
      <c r="I404">
        <f t="shared" si="46"/>
        <v>1</v>
      </c>
      <c r="J404">
        <v>1</v>
      </c>
      <c r="K404" s="221">
        <f t="shared" si="47"/>
        <v>-24.558251084447193</v>
      </c>
      <c r="L404">
        <f t="shared" si="49"/>
        <v>3.5741334677441919E-4</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row>
    <row r="405" spans="1:74" s="12" customFormat="1" hidden="1" x14ac:dyDescent="0.25">
      <c r="A405" s="127"/>
      <c r="B405"/>
      <c r="C405">
        <v>34.799999999999997</v>
      </c>
      <c r="D405" s="221">
        <f t="shared" si="43"/>
        <v>34.799999999999997</v>
      </c>
      <c r="E405">
        <f t="shared" si="48"/>
        <v>3.4799999999999998E-2</v>
      </c>
      <c r="F405">
        <f t="shared" si="44"/>
        <v>0.99995197842853656</v>
      </c>
      <c r="G405">
        <f t="shared" si="45"/>
        <v>0.99448517448482576</v>
      </c>
      <c r="H405" s="221">
        <v>5.8277536018699401E-2</v>
      </c>
      <c r="I405">
        <f t="shared" si="46"/>
        <v>1</v>
      </c>
      <c r="J405">
        <v>1</v>
      </c>
      <c r="K405" s="221">
        <f t="shared" si="47"/>
        <v>-24.73842722754387</v>
      </c>
      <c r="L405">
        <f t="shared" si="49"/>
        <v>3.4293578227223483E-4</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row>
    <row r="406" spans="1:74" s="12" customFormat="1" hidden="1" x14ac:dyDescent="0.25">
      <c r="A406" s="127"/>
      <c r="B406"/>
      <c r="C406">
        <v>34.9</v>
      </c>
      <c r="D406" s="221">
        <f t="shared" si="43"/>
        <v>34.9</v>
      </c>
      <c r="E406">
        <f t="shared" si="48"/>
        <v>3.49E-2</v>
      </c>
      <c r="F406">
        <f t="shared" si="44"/>
        <v>0.99995170205210127</v>
      </c>
      <c r="G406">
        <f t="shared" si="45"/>
        <v>0.99445348733050543</v>
      </c>
      <c r="H406" s="221">
        <v>5.7075100214915298E-2</v>
      </c>
      <c r="I406">
        <f t="shared" si="46"/>
        <v>1</v>
      </c>
      <c r="J406">
        <v>1</v>
      </c>
      <c r="K406" s="221">
        <f t="shared" si="47"/>
        <v>-24.919796364974193</v>
      </c>
      <c r="L406">
        <f t="shared" si="49"/>
        <v>3.289547477540296E-4</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row>
    <row r="407" spans="1:74" s="12" customFormat="1" hidden="1" x14ac:dyDescent="0.25">
      <c r="A407" s="127"/>
      <c r="B407"/>
      <c r="C407">
        <v>35</v>
      </c>
      <c r="D407" s="221">
        <f t="shared" si="43"/>
        <v>35</v>
      </c>
      <c r="E407">
        <f t="shared" si="48"/>
        <v>3.5000000000000003E-2</v>
      </c>
      <c r="F407">
        <f t="shared" si="44"/>
        <v>0.99995142488269206</v>
      </c>
      <c r="G407">
        <f t="shared" si="45"/>
        <v>0.99442170985800038</v>
      </c>
      <c r="H407" s="221">
        <v>5.5889722504348899E-2</v>
      </c>
      <c r="I407">
        <f t="shared" si="46"/>
        <v>1</v>
      </c>
      <c r="J407">
        <v>1</v>
      </c>
      <c r="K407" s="221">
        <f t="shared" si="47"/>
        <v>-25.10237091989864</v>
      </c>
      <c r="L407">
        <f t="shared" si="49"/>
        <v>3.1545659086258822E-4</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row>
    <row r="408" spans="1:74" s="12" customFormat="1" hidden="1" x14ac:dyDescent="0.25">
      <c r="A408" s="127"/>
      <c r="B408"/>
      <c r="C408">
        <v>35.1</v>
      </c>
      <c r="D408" s="221">
        <f t="shared" si="43"/>
        <v>35.1</v>
      </c>
      <c r="E408">
        <f t="shared" si="48"/>
        <v>3.5099999999999999E-2</v>
      </c>
      <c r="F408">
        <f t="shared" si="44"/>
        <v>0.99995114692030884</v>
      </c>
      <c r="G408">
        <f t="shared" si="45"/>
        <v>0.99438984207251291</v>
      </c>
      <c r="H408" s="221">
        <v>5.4721294220568401E-2</v>
      </c>
      <c r="I408">
        <f t="shared" si="46"/>
        <v>1</v>
      </c>
      <c r="J408">
        <v>1</v>
      </c>
      <c r="K408" s="221">
        <f t="shared" si="47"/>
        <v>-25.286163550321156</v>
      </c>
      <c r="L408">
        <f t="shared" si="49"/>
        <v>3.0242792416792391E-4</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row>
    <row r="409" spans="1:74" s="12" customFormat="1" hidden="1" x14ac:dyDescent="0.25">
      <c r="A409" s="127"/>
      <c r="B409"/>
      <c r="C409">
        <v>35.200000000000003</v>
      </c>
      <c r="D409" s="221">
        <f t="shared" si="43"/>
        <v>35.200000000000003</v>
      </c>
      <c r="E409">
        <f t="shared" si="48"/>
        <v>3.5200000000000002E-2</v>
      </c>
      <c r="F409">
        <f t="shared" si="44"/>
        <v>0.99995086816495049</v>
      </c>
      <c r="G409">
        <f t="shared" si="45"/>
        <v>0.99435788397926161</v>
      </c>
      <c r="H409" s="221">
        <v>5.3569705515408197E-2</v>
      </c>
      <c r="I409">
        <f t="shared" si="46"/>
        <v>1</v>
      </c>
      <c r="J409">
        <v>1</v>
      </c>
      <c r="K409" s="221">
        <f t="shared" si="47"/>
        <v>-25.471187155188733</v>
      </c>
      <c r="L409">
        <f t="shared" si="49"/>
        <v>2.8985562319616665E-4</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row>
    <row r="410" spans="1:74" s="12" customFormat="1" hidden="1" x14ac:dyDescent="0.25">
      <c r="A410" s="127"/>
      <c r="B410"/>
      <c r="C410">
        <v>35.299999999999997</v>
      </c>
      <c r="D410" s="221">
        <f t="shared" si="43"/>
        <v>35.299999999999997</v>
      </c>
      <c r="E410">
        <f t="shared" si="48"/>
        <v>3.5299999999999998E-2</v>
      </c>
      <c r="F410">
        <f t="shared" si="44"/>
        <v>0.99995058861661967</v>
      </c>
      <c r="G410">
        <f t="shared" si="45"/>
        <v>0.99432583558347765</v>
      </c>
      <c r="H410" s="221">
        <v>5.2434845386204298E-2</v>
      </c>
      <c r="I410">
        <f t="shared" si="46"/>
        <v>1</v>
      </c>
      <c r="J410">
        <v>1</v>
      </c>
      <c r="K410" s="221">
        <f t="shared" si="47"/>
        <v>-25.657454880695735</v>
      </c>
      <c r="L410">
        <f t="shared" si="49"/>
        <v>2.7772682438399288E-4</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row>
    <row r="411" spans="1:74" s="12" customFormat="1" hidden="1" x14ac:dyDescent="0.25">
      <c r="A411" s="127"/>
      <c r="B411"/>
      <c r="C411">
        <v>35.4</v>
      </c>
      <c r="D411" s="221">
        <f t="shared" si="43"/>
        <v>35.4</v>
      </c>
      <c r="E411">
        <f t="shared" si="48"/>
        <v>3.5400000000000001E-2</v>
      </c>
      <c r="F411">
        <f t="shared" si="44"/>
        <v>0.9999503082753155</v>
      </c>
      <c r="G411">
        <f t="shared" si="45"/>
        <v>0.9942936968904087</v>
      </c>
      <c r="H411" s="221">
        <v>5.1316601703075101E-2</v>
      </c>
      <c r="I411">
        <f t="shared" si="46"/>
        <v>1</v>
      </c>
      <c r="J411">
        <v>1</v>
      </c>
      <c r="K411" s="221">
        <f t="shared" si="47"/>
        <v>-25.844980126800476</v>
      </c>
      <c r="L411">
        <f t="shared" si="49"/>
        <v>2.6602892296126744E-4</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row>
    <row r="412" spans="1:74" s="12" customFormat="1" hidden="1" x14ac:dyDescent="0.25">
      <c r="A412" s="127"/>
      <c r="B412"/>
      <c r="C412">
        <v>35.5</v>
      </c>
      <c r="D412" s="221">
        <f t="shared" si="43"/>
        <v>35.5</v>
      </c>
      <c r="E412">
        <f t="shared" si="48"/>
        <v>3.5499999999999997E-2</v>
      </c>
      <c r="F412">
        <f t="shared" si="44"/>
        <v>0.99995002714103931</v>
      </c>
      <c r="G412">
        <f t="shared" si="45"/>
        <v>0.99426146790531655</v>
      </c>
      <c r="H412" s="221">
        <v>5.0214861236239097E-2</v>
      </c>
      <c r="I412">
        <f t="shared" si="46"/>
        <v>1</v>
      </c>
      <c r="J412">
        <v>1</v>
      </c>
      <c r="K412" s="221">
        <f t="shared" si="47"/>
        <v>-26.033776553963058</v>
      </c>
      <c r="L412">
        <f t="shared" si="49"/>
        <v>2.54749570764237E-4</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row>
    <row r="413" spans="1:74" s="12" customFormat="1" hidden="1" x14ac:dyDescent="0.25">
      <c r="A413" s="127"/>
      <c r="B413"/>
      <c r="C413">
        <v>35.6</v>
      </c>
      <c r="D413" s="221">
        <f t="shared" si="43"/>
        <v>35.6</v>
      </c>
      <c r="E413">
        <f t="shared" si="48"/>
        <v>3.56E-2</v>
      </c>
      <c r="F413">
        <f t="shared" si="44"/>
        <v>0.99994974521379199</v>
      </c>
      <c r="G413">
        <f t="shared" si="45"/>
        <v>0.99422914863347733</v>
      </c>
      <c r="H413" s="221">
        <v>4.9129509683363201E-2</v>
      </c>
      <c r="I413">
        <f t="shared" si="46"/>
        <v>1</v>
      </c>
      <c r="J413">
        <v>1</v>
      </c>
      <c r="K413" s="221">
        <f t="shared" si="47"/>
        <v>-26.223858090113957</v>
      </c>
      <c r="L413">
        <f t="shared" si="49"/>
        <v>2.4387667398263258E-4</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row>
    <row r="414" spans="1:74" s="12" customFormat="1" hidden="1" x14ac:dyDescent="0.25">
      <c r="A414" s="127"/>
      <c r="B414"/>
      <c r="C414">
        <v>35.700000000000003</v>
      </c>
      <c r="D414" s="221">
        <f t="shared" si="43"/>
        <v>35.700000000000003</v>
      </c>
      <c r="E414">
        <f t="shared" si="48"/>
        <v>3.5700000000000003E-2</v>
      </c>
      <c r="F414">
        <f t="shared" si="44"/>
        <v>0.9999494624935733</v>
      </c>
      <c r="G414">
        <f t="shared" si="45"/>
        <v>0.99419673908018324</v>
      </c>
      <c r="H414" s="221">
        <v>4.8060431696937703E-2</v>
      </c>
      <c r="I414">
        <f t="shared" si="46"/>
        <v>1</v>
      </c>
      <c r="J414">
        <v>1</v>
      </c>
      <c r="K414" s="221">
        <f t="shared" si="47"/>
        <v>-26.415238937862895</v>
      </c>
      <c r="L414">
        <f t="shared" si="49"/>
        <v>2.3339839084266821E-4</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row>
    <row r="415" spans="1:74" s="12" customFormat="1" hidden="1" x14ac:dyDescent="0.25">
      <c r="A415" s="127"/>
      <c r="B415"/>
      <c r="C415">
        <v>35.799999999999997</v>
      </c>
      <c r="D415" s="221">
        <f t="shared" si="43"/>
        <v>35.799999999999997</v>
      </c>
      <c r="E415">
        <f t="shared" si="48"/>
        <v>3.5799999999999998E-2</v>
      </c>
      <c r="F415">
        <f t="shared" si="44"/>
        <v>0.9999491789803846</v>
      </c>
      <c r="G415">
        <f t="shared" si="45"/>
        <v>0.99416423925073938</v>
      </c>
      <c r="H415" s="221">
        <v>4.7007510911674398E-2</v>
      </c>
      <c r="I415">
        <f t="shared" si="46"/>
        <v>1</v>
      </c>
      <c r="J415">
        <v>1</v>
      </c>
      <c r="K415" s="221">
        <f t="shared" si="47"/>
        <v>-26.607933581957663</v>
      </c>
      <c r="L415">
        <f t="shared" si="49"/>
        <v>2.2330312922901388E-4</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row>
    <row r="416" spans="1:74" s="12" customFormat="1" hidden="1" x14ac:dyDescent="0.25">
      <c r="A416" s="127"/>
      <c r="B416"/>
      <c r="C416">
        <v>35.9</v>
      </c>
      <c r="D416" s="221">
        <f t="shared" si="43"/>
        <v>35.9</v>
      </c>
      <c r="E416">
        <f t="shared" si="48"/>
        <v>3.5900000000000001E-2</v>
      </c>
      <c r="F416">
        <f t="shared" si="44"/>
        <v>0.99994889467422599</v>
      </c>
      <c r="G416">
        <f t="shared" si="45"/>
        <v>0.99413164915046714</v>
      </c>
      <c r="H416" s="221">
        <v>4.5970629971918399E-2</v>
      </c>
      <c r="I416">
        <f t="shared" si="46"/>
        <v>1</v>
      </c>
      <c r="J416">
        <v>1</v>
      </c>
      <c r="K416" s="221">
        <f t="shared" si="47"/>
        <v>-26.801956797004379</v>
      </c>
      <c r="L416">
        <f t="shared" si="49"/>
        <v>2.1357954424834749E-4</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row>
    <row r="417" spans="1:74" s="12" customFormat="1" hidden="1" x14ac:dyDescent="0.25">
      <c r="A417" s="127"/>
      <c r="B417"/>
      <c r="C417">
        <v>36</v>
      </c>
      <c r="D417" s="221">
        <f t="shared" si="43"/>
        <v>36</v>
      </c>
      <c r="E417">
        <f t="shared" si="48"/>
        <v>3.5999999999999997E-2</v>
      </c>
      <c r="F417">
        <f t="shared" si="44"/>
        <v>0.99994860957509968</v>
      </c>
      <c r="G417">
        <f t="shared" si="45"/>
        <v>0.99409896878470194</v>
      </c>
      <c r="H417" s="221">
        <v>4.4949670559072702E-2</v>
      </c>
      <c r="I417">
        <f t="shared" si="46"/>
        <v>1</v>
      </c>
      <c r="J417">
        <v>1</v>
      </c>
      <c r="K417" s="221">
        <f t="shared" si="47"/>
        <v>-26.997323655459603</v>
      </c>
      <c r="L417">
        <f t="shared" si="49"/>
        <v>2.0421653573680175E-4</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row>
    <row r="418" spans="1:74" s="12" customFormat="1" hidden="1" x14ac:dyDescent="0.25">
      <c r="A418" s="127"/>
      <c r="B418"/>
      <c r="C418">
        <v>36.1</v>
      </c>
      <c r="D418" s="221">
        <f t="shared" si="43"/>
        <v>36.1</v>
      </c>
      <c r="E418">
        <f t="shared" si="48"/>
        <v>3.61E-2</v>
      </c>
      <c r="F418">
        <f t="shared" si="44"/>
        <v>0.99994832368300268</v>
      </c>
      <c r="G418">
        <f t="shared" si="45"/>
        <v>0.99406619815879482</v>
      </c>
      <c r="H418" s="221">
        <v>4.3944513419026499E-2</v>
      </c>
      <c r="I418">
        <f t="shared" si="46"/>
        <v>1</v>
      </c>
      <c r="J418">
        <v>1</v>
      </c>
      <c r="K418" s="221">
        <f t="shared" si="47"/>
        <v>-27.194049535906814</v>
      </c>
      <c r="L418">
        <f t="shared" si="49"/>
        <v>1.952032457144687E-4</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row>
    <row r="419" spans="1:74" s="12" customFormat="1" hidden="1" x14ac:dyDescent="0.25">
      <c r="A419" s="127"/>
      <c r="B419"/>
      <c r="C419">
        <v>36.200000000000003</v>
      </c>
      <c r="D419" s="221">
        <f t="shared" si="43"/>
        <v>36.200000000000003</v>
      </c>
      <c r="E419">
        <f t="shared" si="48"/>
        <v>3.6200000000000003E-2</v>
      </c>
      <c r="F419">
        <f t="shared" si="44"/>
        <v>0.9999480369979401</v>
      </c>
      <c r="G419">
        <f t="shared" si="45"/>
        <v>0.99403333727810983</v>
      </c>
      <c r="H419" s="221">
        <v>4.2955038389586198E-2</v>
      </c>
      <c r="I419">
        <f t="shared" si="46"/>
        <v>1</v>
      </c>
      <c r="J419">
        <v>1</v>
      </c>
      <c r="K419" s="221">
        <f t="shared" si="47"/>
        <v>-27.392150131628576</v>
      </c>
      <c r="L419">
        <f t="shared" si="49"/>
        <v>1.8652905578900252E-4</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row>
    <row r="420" spans="1:74" s="12" customFormat="1" hidden="1" x14ac:dyDescent="0.25">
      <c r="A420" s="127"/>
      <c r="B420"/>
      <c r="C420">
        <v>36.299999999999997</v>
      </c>
      <c r="D420" s="221">
        <f t="shared" si="43"/>
        <v>36.299999999999997</v>
      </c>
      <c r="E420">
        <f t="shared" si="48"/>
        <v>3.6299999999999999E-2</v>
      </c>
      <c r="F420">
        <f t="shared" si="44"/>
        <v>0.99994774951991028</v>
      </c>
      <c r="G420">
        <f t="shared" si="45"/>
        <v>0.99400038614802755</v>
      </c>
      <c r="H420" s="221">
        <v>4.1981124427899398E-2</v>
      </c>
      <c r="I420">
        <f t="shared" si="46"/>
        <v>1</v>
      </c>
      <c r="J420">
        <v>1</v>
      </c>
      <c r="K420" s="221">
        <f t="shared" si="47"/>
        <v>-27.591641459488692</v>
      </c>
      <c r="L420">
        <f t="shared" si="49"/>
        <v>1.7818358451119956E-4</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row>
    <row r="421" spans="1:74" s="12" customFormat="1" hidden="1" x14ac:dyDescent="0.25">
      <c r="A421" s="127"/>
      <c r="B421"/>
      <c r="C421">
        <v>36.4</v>
      </c>
      <c r="D421" s="221">
        <f t="shared" si="43"/>
        <v>36.4</v>
      </c>
      <c r="E421">
        <f t="shared" si="48"/>
        <v>3.6400000000000002E-2</v>
      </c>
      <c r="F421">
        <f t="shared" si="44"/>
        <v>0.99994746124891198</v>
      </c>
      <c r="G421">
        <f t="shared" si="45"/>
        <v>0.99396734477394244</v>
      </c>
      <c r="H421" s="221">
        <v>4.1022649637870501E-2</v>
      </c>
      <c r="I421">
        <f t="shared" si="46"/>
        <v>1</v>
      </c>
      <c r="J421">
        <v>1</v>
      </c>
      <c r="K421" s="221">
        <f t="shared" si="47"/>
        <v>-27.792539869136839</v>
      </c>
      <c r="L421">
        <f t="shared" si="49"/>
        <v>1.7015668468507483E-4</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row>
    <row r="422" spans="1:74" s="12" customFormat="1" hidden="1" x14ac:dyDescent="0.25">
      <c r="A422" s="127"/>
      <c r="B422"/>
      <c r="C422">
        <v>36.5</v>
      </c>
      <c r="D422" s="221">
        <f t="shared" si="43"/>
        <v>36.5</v>
      </c>
      <c r="E422">
        <f t="shared" si="48"/>
        <v>3.6499999999999998E-2</v>
      </c>
      <c r="F422">
        <f t="shared" si="44"/>
        <v>0.99994717218494933</v>
      </c>
      <c r="G422">
        <f t="shared" si="45"/>
        <v>0.99393421316126407</v>
      </c>
      <c r="H422" s="221">
        <v>4.0079491297560499E-2</v>
      </c>
      <c r="I422">
        <f t="shared" si="46"/>
        <v>1</v>
      </c>
      <c r="J422">
        <v>1</v>
      </c>
      <c r="K422" s="221">
        <f t="shared" si="47"/>
        <v>-27.994862052550765</v>
      </c>
      <c r="L422">
        <f t="shared" si="49"/>
        <v>1.6243844063471388E-4</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row>
    <row r="423" spans="1:74" s="12" customFormat="1" hidden="1" x14ac:dyDescent="0.25">
      <c r="A423" s="127"/>
      <c r="B423"/>
      <c r="C423">
        <v>36.6</v>
      </c>
      <c r="D423" s="221">
        <f t="shared" si="43"/>
        <v>36.6</v>
      </c>
      <c r="E423">
        <f t="shared" si="48"/>
        <v>3.6600000000000001E-2</v>
      </c>
      <c r="F423">
        <f t="shared" si="44"/>
        <v>0.99994688232802098</v>
      </c>
      <c r="G423">
        <f t="shared" si="45"/>
        <v>0.99390099131541632</v>
      </c>
      <c r="H423" s="221">
        <v>3.9151525886567097E-2</v>
      </c>
      <c r="I423">
        <f t="shared" si="46"/>
        <v>1</v>
      </c>
      <c r="J423">
        <v>1</v>
      </c>
      <c r="K423" s="221">
        <f t="shared" si="47"/>
        <v>-28.198625053931007</v>
      </c>
      <c r="L423">
        <f t="shared" si="49"/>
        <v>1.5501916543082551E-4</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row>
    <row r="424" spans="1:74" s="12" customFormat="1" hidden="1" x14ac:dyDescent="0.25">
      <c r="A424" s="127"/>
      <c r="B424"/>
      <c r="C424">
        <v>36.700000000000003</v>
      </c>
      <c r="D424" s="221">
        <f t="shared" si="43"/>
        <v>36.700000000000003</v>
      </c>
      <c r="E424">
        <f t="shared" si="48"/>
        <v>3.6700000000000003E-2</v>
      </c>
      <c r="F424">
        <f t="shared" si="44"/>
        <v>0.99994659167812938</v>
      </c>
      <c r="G424">
        <f t="shared" si="45"/>
        <v>0.99386767924183805</v>
      </c>
      <c r="H424" s="221">
        <v>3.8238629113379503E-2</v>
      </c>
      <c r="I424">
        <f t="shared" si="46"/>
        <v>1</v>
      </c>
      <c r="J424">
        <v>1</v>
      </c>
      <c r="K424" s="221">
        <f t="shared" si="47"/>
        <v>-28.403846279963933</v>
      </c>
      <c r="L424">
        <f t="shared" si="49"/>
        <v>1.4788939807902683E-4</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row>
    <row r="425" spans="1:74" s="12" customFormat="1" hidden="1" x14ac:dyDescent="0.25">
      <c r="A425" s="127"/>
      <c r="B425"/>
      <c r="C425">
        <v>36.799999999999997</v>
      </c>
      <c r="D425" s="221">
        <f t="shared" si="43"/>
        <v>36.799999999999997</v>
      </c>
      <c r="E425">
        <f t="shared" si="48"/>
        <v>3.6799999999999999E-2</v>
      </c>
      <c r="F425">
        <f t="shared" si="44"/>
        <v>0.99994630023527076</v>
      </c>
      <c r="G425">
        <f t="shared" si="45"/>
        <v>0.99383427694598359</v>
      </c>
      <c r="H425" s="221">
        <v>3.7340675942701698E-2</v>
      </c>
      <c r="I425">
        <f t="shared" si="46"/>
        <v>1</v>
      </c>
      <c r="J425">
        <v>1</v>
      </c>
      <c r="K425" s="221">
        <f t="shared" si="47"/>
        <v>-28.610543510470468</v>
      </c>
      <c r="L425">
        <f t="shared" si="49"/>
        <v>1.4103990067254696E-4</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row>
    <row r="426" spans="1:74" s="12" customFormat="1" hidden="1" x14ac:dyDescent="0.25">
      <c r="A426" s="127"/>
      <c r="B426"/>
      <c r="C426">
        <v>36.9</v>
      </c>
      <c r="D426" s="221">
        <f t="shared" si="43"/>
        <v>36.9</v>
      </c>
      <c r="E426">
        <f t="shared" si="48"/>
        <v>3.6899999999999995E-2</v>
      </c>
      <c r="F426">
        <f t="shared" si="44"/>
        <v>0.99994600799945288</v>
      </c>
      <c r="G426">
        <f t="shared" si="45"/>
        <v>0.99380078443332032</v>
      </c>
      <c r="H426" s="221">
        <v>3.6457540622742098E-2</v>
      </c>
      <c r="I426">
        <f t="shared" si="46"/>
        <v>1</v>
      </c>
      <c r="J426">
        <v>1</v>
      </c>
      <c r="K426" s="221">
        <f t="shared" si="47"/>
        <v>-28.818734909457262</v>
      </c>
      <c r="L426">
        <f t="shared" si="49"/>
        <v>1.3446165551174964E-4</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row>
    <row r="427" spans="1:74" s="12" customFormat="1" hidden="1" x14ac:dyDescent="0.25">
      <c r="A427" s="127"/>
      <c r="B427"/>
      <c r="C427">
        <v>37</v>
      </c>
      <c r="D427" s="221">
        <f t="shared" si="43"/>
        <v>37</v>
      </c>
      <c r="E427">
        <f t="shared" si="48"/>
        <v>3.6999999999999998E-2</v>
      </c>
      <c r="F427">
        <f t="shared" si="44"/>
        <v>0.99994571497066931</v>
      </c>
      <c r="G427">
        <f t="shared" si="45"/>
        <v>0.99376720170933208</v>
      </c>
      <c r="H427" s="221">
        <v>3.5589096712462097E-2</v>
      </c>
      <c r="I427">
        <f t="shared" si="46"/>
        <v>1</v>
      </c>
      <c r="J427">
        <v>1</v>
      </c>
      <c r="K427" s="221">
        <f t="shared" si="47"/>
        <v>-29.028439036590026</v>
      </c>
      <c r="L427">
        <f t="shared" si="49"/>
        <v>1.2814586219265638E-4</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row>
    <row r="428" spans="1:74" s="12" customFormat="1" hidden="1" x14ac:dyDescent="0.25">
      <c r="A428" s="127"/>
      <c r="B428"/>
      <c r="C428">
        <v>37.1</v>
      </c>
      <c r="D428" s="221">
        <f t="shared" si="43"/>
        <v>37.1</v>
      </c>
      <c r="E428">
        <f t="shared" si="48"/>
        <v>3.7100000000000001E-2</v>
      </c>
      <c r="F428">
        <f t="shared" si="44"/>
        <v>0.99994542114892448</v>
      </c>
      <c r="G428">
        <f t="shared" si="45"/>
        <v>0.99373352877951704</v>
      </c>
      <c r="H428" s="221">
        <v>3.4735217108778103E-2</v>
      </c>
      <c r="I428">
        <f t="shared" si="46"/>
        <v>1</v>
      </c>
      <c r="J428">
        <v>1</v>
      </c>
      <c r="K428" s="221">
        <f t="shared" si="47"/>
        <v>-29.23967485910811</v>
      </c>
      <c r="L428">
        <f t="shared" si="49"/>
        <v>1.2208393466716142E-4</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row>
    <row r="429" spans="1:74" s="12" customFormat="1" hidden="1" x14ac:dyDescent="0.25">
      <c r="A429" s="127"/>
      <c r="B429"/>
      <c r="C429">
        <v>37.200000000000003</v>
      </c>
      <c r="D429" s="221">
        <f t="shared" si="43"/>
        <v>37.200000000000003</v>
      </c>
      <c r="E429">
        <f t="shared" si="48"/>
        <v>3.7200000000000004E-2</v>
      </c>
      <c r="F429">
        <f t="shared" si="44"/>
        <v>0.99994512653421808</v>
      </c>
      <c r="G429">
        <f t="shared" si="45"/>
        <v>0.99369976564938689</v>
      </c>
      <c r="H429" s="221">
        <v>3.38957740737151E-2</v>
      </c>
      <c r="I429">
        <f t="shared" si="46"/>
        <v>1</v>
      </c>
      <c r="J429">
        <v>1</v>
      </c>
      <c r="K429" s="221">
        <f t="shared" si="47"/>
        <v>-29.452461764201296</v>
      </c>
      <c r="L429">
        <f t="shared" si="49"/>
        <v>1.1626749827691619E-4</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row>
    <row r="430" spans="1:74" s="12" customFormat="1" hidden="1" x14ac:dyDescent="0.25">
      <c r="A430" s="127"/>
      <c r="B430"/>
      <c r="C430">
        <v>37.299999999999997</v>
      </c>
      <c r="D430" s="221">
        <f t="shared" si="43"/>
        <v>37.299999999999997</v>
      </c>
      <c r="E430">
        <f t="shared" si="48"/>
        <v>3.73E-2</v>
      </c>
      <c r="F430">
        <f t="shared" si="44"/>
        <v>0.99994483112655153</v>
      </c>
      <c r="G430">
        <f t="shared" si="45"/>
        <v>0.99366591232446955</v>
      </c>
      <c r="H430" s="221">
        <v>3.3070639261502902E-2</v>
      </c>
      <c r="I430">
        <f t="shared" si="46"/>
        <v>1</v>
      </c>
      <c r="J430">
        <v>1</v>
      </c>
      <c r="K430" s="221">
        <f t="shared" si="47"/>
        <v>-29.66681957187096</v>
      </c>
      <c r="L430">
        <f t="shared" si="49"/>
        <v>1.1068838676336406E-4</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row>
    <row r="431" spans="1:74" s="12" customFormat="1" hidden="1" x14ac:dyDescent="0.25">
      <c r="A431" s="127"/>
      <c r="B431"/>
      <c r="C431">
        <v>37.4</v>
      </c>
      <c r="D431" s="221">
        <f t="shared" si="43"/>
        <v>37.4</v>
      </c>
      <c r="E431">
        <f t="shared" si="48"/>
        <v>3.7399999999999996E-2</v>
      </c>
      <c r="F431">
        <f t="shared" si="44"/>
        <v>0.99994453492592483</v>
      </c>
      <c r="G431">
        <f t="shared" si="45"/>
        <v>0.99363196881030758</v>
      </c>
      <c r="H431" s="221">
        <v>3.22596837456137E-2</v>
      </c>
      <c r="I431">
        <f t="shared" si="46"/>
        <v>1</v>
      </c>
      <c r="J431">
        <v>1</v>
      </c>
      <c r="K431" s="221">
        <f t="shared" si="47"/>
        <v>-29.88276854829849</v>
      </c>
      <c r="L431">
        <f t="shared" si="49"/>
        <v>1.0533863925616391E-4</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row>
    <row r="432" spans="1:74" s="12" customFormat="1" hidden="1" x14ac:dyDescent="0.25">
      <c r="A432" s="127"/>
      <c r="B432"/>
      <c r="C432">
        <v>37.5</v>
      </c>
      <c r="D432" s="221">
        <f t="shared" si="43"/>
        <v>37.5</v>
      </c>
      <c r="E432">
        <f t="shared" si="48"/>
        <v>3.7499999999999999E-2</v>
      </c>
      <c r="F432">
        <f t="shared" si="44"/>
        <v>0.999944237932338</v>
      </c>
      <c r="G432">
        <f t="shared" si="45"/>
        <v>0.9935979351124572</v>
      </c>
      <c r="H432" s="221">
        <v>3.1462778045733698E-2</v>
      </c>
      <c r="I432">
        <f t="shared" si="46"/>
        <v>1</v>
      </c>
      <c r="J432">
        <v>1</v>
      </c>
      <c r="K432" s="221">
        <f t="shared" si="47"/>
        <v>-30.100329419745776</v>
      </c>
      <c r="L432">
        <f t="shared" si="49"/>
        <v>1.0021049724206494E-4</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row>
    <row r="433" spans="1:74" s="12" customFormat="1" hidden="1" x14ac:dyDescent="0.25">
      <c r="A433" s="127"/>
      <c r="B433"/>
      <c r="C433">
        <v>37.6</v>
      </c>
      <c r="D433" s="221">
        <f t="shared" si="43"/>
        <v>37.6</v>
      </c>
      <c r="E433">
        <f t="shared" si="48"/>
        <v>3.7600000000000001E-2</v>
      </c>
      <c r="F433">
        <f t="shared" si="44"/>
        <v>0.99994394014579302</v>
      </c>
      <c r="G433">
        <f t="shared" si="45"/>
        <v>0.9935638112364904</v>
      </c>
      <c r="H433" s="221">
        <v>3.0679792154664799E-2</v>
      </c>
      <c r="I433">
        <f t="shared" si="46"/>
        <v>1</v>
      </c>
      <c r="J433">
        <v>1</v>
      </c>
      <c r="K433" s="221">
        <f t="shared" si="47"/>
        <v>-30.319523387013586</v>
      </c>
      <c r="L433">
        <f t="shared" si="49"/>
        <v>9.5296401516687022E-5</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row>
    <row r="434" spans="1:74" s="12" customFormat="1" hidden="1" x14ac:dyDescent="0.25">
      <c r="A434" s="127"/>
      <c r="B434"/>
      <c r="C434">
        <v>37.700000000000003</v>
      </c>
      <c r="D434" s="221">
        <f t="shared" si="43"/>
        <v>37.700000000000003</v>
      </c>
      <c r="E434">
        <f t="shared" si="48"/>
        <v>3.7700000000000004E-2</v>
      </c>
      <c r="F434">
        <f t="shared" si="44"/>
        <v>0.99994364156628879</v>
      </c>
      <c r="G434">
        <f t="shared" si="45"/>
        <v>0.99352959718799339</v>
      </c>
      <c r="H434" s="221">
        <v>2.99105955651509E-2</v>
      </c>
      <c r="I434">
        <f t="shared" si="46"/>
        <v>1</v>
      </c>
      <c r="J434">
        <v>1</v>
      </c>
      <c r="K434" s="221">
        <f t="shared" si="47"/>
        <v>-30.540372140485552</v>
      </c>
      <c r="L434">
        <f t="shared" si="49"/>
        <v>9.0588989121075905E-5</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row>
    <row r="435" spans="1:74" s="12" customFormat="1" hidden="1" x14ac:dyDescent="0.25">
      <c r="A435" s="127"/>
      <c r="B435"/>
      <c r="C435">
        <v>37.799999999999997</v>
      </c>
      <c r="D435" s="221">
        <f t="shared" si="43"/>
        <v>37.799999999999997</v>
      </c>
      <c r="E435">
        <f t="shared" si="48"/>
        <v>3.78E-2</v>
      </c>
      <c r="F435">
        <f t="shared" si="44"/>
        <v>0.99994334219382963</v>
      </c>
      <c r="G435">
        <f t="shared" si="45"/>
        <v>0.99349529297256722</v>
      </c>
      <c r="H435" s="221">
        <v>2.9155057296626301E-2</v>
      </c>
      <c r="I435">
        <f t="shared" si="46"/>
        <v>1</v>
      </c>
      <c r="J435">
        <v>1</v>
      </c>
      <c r="K435" s="221">
        <f t="shared" si="47"/>
        <v>-30.762897875785992</v>
      </c>
      <c r="L435">
        <f t="shared" si="49"/>
        <v>8.6081090265306316E-5</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row>
    <row r="436" spans="1:74" s="12" customFormat="1" hidden="1" x14ac:dyDescent="0.25">
      <c r="A436" s="127"/>
      <c r="B436"/>
      <c r="C436">
        <v>37.9</v>
      </c>
      <c r="D436" s="221">
        <f t="shared" si="43"/>
        <v>37.9</v>
      </c>
      <c r="E436">
        <f t="shared" si="48"/>
        <v>3.7899999999999996E-2</v>
      </c>
      <c r="F436">
        <f t="shared" si="44"/>
        <v>0.99994304202841122</v>
      </c>
      <c r="G436">
        <f t="shared" si="45"/>
        <v>0.99346089859582765</v>
      </c>
      <c r="H436" s="221">
        <v>2.8413045921877302E-2</v>
      </c>
      <c r="I436">
        <f t="shared" si="46"/>
        <v>1</v>
      </c>
      <c r="J436">
        <v>1</v>
      </c>
      <c r="K436" s="221">
        <f t="shared" si="47"/>
        <v>-30.987123310083774</v>
      </c>
      <c r="L436">
        <f t="shared" si="49"/>
        <v>8.176572524118548E-5</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row>
    <row r="437" spans="1:74" s="12" customFormat="1" hidden="1" x14ac:dyDescent="0.25">
      <c r="A437" s="127"/>
      <c r="B437"/>
      <c r="C437">
        <v>38</v>
      </c>
      <c r="D437" s="221">
        <f t="shared" si="43"/>
        <v>38</v>
      </c>
      <c r="E437">
        <f t="shared" si="48"/>
        <v>3.7999999999999999E-2</v>
      </c>
      <c r="F437">
        <f t="shared" si="44"/>
        <v>0.99994274107003678</v>
      </c>
      <c r="G437">
        <f t="shared" si="45"/>
        <v>0.9934264140634057</v>
      </c>
      <c r="H437" s="221">
        <v>2.7684429593616701E-2</v>
      </c>
      <c r="I437">
        <f t="shared" si="46"/>
        <v>1</v>
      </c>
      <c r="J437">
        <v>1</v>
      </c>
      <c r="K437" s="221">
        <f t="shared" si="47"/>
        <v>-31.213071699073105</v>
      </c>
      <c r="L437">
        <f t="shared" si="49"/>
        <v>7.763610132597101E-5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row>
    <row r="438" spans="1:74" s="12" customFormat="1" hidden="1" x14ac:dyDescent="0.25">
      <c r="A438" s="127"/>
      <c r="B438"/>
      <c r="C438">
        <v>38.1</v>
      </c>
      <c r="D438" s="221">
        <f t="shared" si="43"/>
        <v>38.1</v>
      </c>
      <c r="E438">
        <f t="shared" si="48"/>
        <v>3.8100000000000002E-2</v>
      </c>
      <c r="F438">
        <f t="shared" si="44"/>
        <v>0.99994243931870741</v>
      </c>
      <c r="G438">
        <f t="shared" si="45"/>
        <v>0.99339183938094666</v>
      </c>
      <c r="H438" s="221">
        <v>2.6969076070963102E-2</v>
      </c>
      <c r="I438">
        <f t="shared" si="46"/>
        <v>1</v>
      </c>
      <c r="J438">
        <v>1</v>
      </c>
      <c r="K438" s="221">
        <f t="shared" si="47"/>
        <v>-31.440766854667274</v>
      </c>
      <c r="L438">
        <f t="shared" si="49"/>
        <v>7.3685609679314423E-5</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row>
    <row r="439" spans="1:74" s="12" customFormat="1" hidden="1" x14ac:dyDescent="0.25">
      <c r="A439" s="127"/>
      <c r="B439"/>
      <c r="C439">
        <v>38.200000000000003</v>
      </c>
      <c r="D439" s="221">
        <f t="shared" si="43"/>
        <v>38.200000000000003</v>
      </c>
      <c r="E439">
        <f t="shared" si="48"/>
        <v>3.8200000000000005E-2</v>
      </c>
      <c r="F439">
        <f t="shared" si="44"/>
        <v>0.99994213677442345</v>
      </c>
      <c r="G439">
        <f t="shared" si="45"/>
        <v>0.99335717455411021</v>
      </c>
      <c r="H439" s="221">
        <v>2.6266852745822501E-2</v>
      </c>
      <c r="I439">
        <f t="shared" si="46"/>
        <v>1</v>
      </c>
      <c r="J439">
        <v>1</v>
      </c>
      <c r="K439" s="221">
        <f t="shared" si="47"/>
        <v>-31.670233163441075</v>
      </c>
      <c r="L439">
        <f t="shared" si="49"/>
        <v>6.9907822235164348E-5</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row>
    <row r="440" spans="1:74" s="12" customFormat="1" hidden="1" x14ac:dyDescent="0.25">
      <c r="A440" s="127"/>
      <c r="B440"/>
      <c r="C440">
        <v>38.299999999999997</v>
      </c>
      <c r="D440" s="221">
        <f t="shared" si="43"/>
        <v>38.299999999999997</v>
      </c>
      <c r="E440">
        <f t="shared" si="48"/>
        <v>3.8299999999999994E-2</v>
      </c>
      <c r="F440">
        <f t="shared" si="44"/>
        <v>0.99994183343718435</v>
      </c>
      <c r="G440">
        <f t="shared" si="45"/>
        <v>0.99332241958857115</v>
      </c>
      <c r="H440" s="221">
        <v>2.55776266691666E-2</v>
      </c>
      <c r="I440">
        <f t="shared" si="46"/>
        <v>1</v>
      </c>
      <c r="J440">
        <v>1</v>
      </c>
      <c r="K440" s="221">
        <f t="shared" si="47"/>
        <v>-31.901495605861065</v>
      </c>
      <c r="L440">
        <f t="shared" si="49"/>
        <v>6.6296488590674175E-5</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row>
    <row r="441" spans="1:74" s="12" customFormat="1" hidden="1" x14ac:dyDescent="0.25">
      <c r="A441" s="127"/>
      <c r="B441"/>
      <c r="C441">
        <v>38.4</v>
      </c>
      <c r="D441" s="221">
        <f t="shared" si="43"/>
        <v>38.4</v>
      </c>
      <c r="E441">
        <f t="shared" si="48"/>
        <v>3.8399999999999997E-2</v>
      </c>
      <c r="F441">
        <f t="shared" si="44"/>
        <v>0.99994152930699232</v>
      </c>
      <c r="G441">
        <f t="shared" si="45"/>
        <v>0.99328757449001948</v>
      </c>
      <c r="H441" s="221">
        <v>2.4901264577202702E-2</v>
      </c>
      <c r="I441">
        <f t="shared" si="46"/>
        <v>1</v>
      </c>
      <c r="J441">
        <v>1</v>
      </c>
      <c r="K441" s="221">
        <f t="shared" si="47"/>
        <v>-32.134579776345092</v>
      </c>
      <c r="L441">
        <f t="shared" si="49"/>
        <v>6.2845532893973251E-5</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row>
    <row r="442" spans="1:74" s="12" customFormat="1" hidden="1" x14ac:dyDescent="0.25">
      <c r="A442" s="127"/>
      <c r="B442"/>
      <c r="C442">
        <v>38.5</v>
      </c>
      <c r="D442" s="221">
        <f t="shared" ref="D442:D505" si="50">C442*(f_CLK_MHz/Nominal_Clock_Freq)</f>
        <v>38.5</v>
      </c>
      <c r="E442">
        <f t="shared" si="48"/>
        <v>3.85E-2</v>
      </c>
      <c r="F442">
        <f t="shared" ref="F442:F505" si="51">ABS(SIN(((MOD_CLK_DIV*PI()*$D442*FIRST_STAGE_DECIMATION)/(f_CLK_MHz*1000000)))/(FIRST_STAGE_DECIMATION*SIN(((MOD_CLK_DIV*PI()*$D442)/(f_CLK_MHz*1000000)))))^FIRST_STAGE_ORDER</f>
        <v>0.99994122438384714</v>
      </c>
      <c r="G442">
        <f t="shared" ref="G442:G505" si="52">ABS(SIN(((MOD_CLK_DIV*FIRST_STAGE_DECIMATION*PI()*$D442*SECOND_STAGE_DECIMATION)/(f_CLK_MHz*1000000)))/(SECOND_STAGE_DECIMATION*SIN(((MOD_CLK_DIV*FIRST_STAGE_DECIMATION*PI()*$D442)/(f_CLK_MHz*1000000)))))^SECOND_STAGE_ORDER</f>
        <v>0.99325263926415874</v>
      </c>
      <c r="H442" s="221">
        <v>2.4237632917432899E-2</v>
      </c>
      <c r="I442">
        <f t="shared" ref="I442:I505" si="53">IF(Avg_decimation&lt;&gt;0,(ABS(SIN(((MOD_CLK_DIV*FIRST_STAGE_DECIMATION*SECOND_STAGE_DECIMATION*FIR_DECIMATION*PI()*$D442*Avg_decimation)/(f_CLK_MHz*1000000)))/(Avg_decimation*SIN(((MOD_CLK_DIV*FIRST_STAGE_DECIMATION*SECOND_STAGE_DECIMATION*FIR_DECIMATION*PI()*$D442)/(f_CLK_MHz*1000000)))))^1),"-")</f>
        <v>1</v>
      </c>
      <c r="J442">
        <v>1</v>
      </c>
      <c r="K442" s="221">
        <f t="shared" ref="K442:K505" si="54">20*LOG10(IF(FIR_BYPASSED,F442*G442*J442,F442*G442*H442*I442*J442))</f>
        <v>-32.369511904194461</v>
      </c>
      <c r="L442">
        <f t="shared" si="49"/>
        <v>5.9549050732545418E-5</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row>
    <row r="443" spans="1:74" s="12" customFormat="1" hidden="1" x14ac:dyDescent="0.25">
      <c r="A443" s="127"/>
      <c r="B443"/>
      <c r="C443">
        <v>38.6</v>
      </c>
      <c r="D443" s="221">
        <f t="shared" si="50"/>
        <v>38.6</v>
      </c>
      <c r="E443">
        <f t="shared" ref="E443:E506" si="55">D443/1000</f>
        <v>3.8600000000000002E-2</v>
      </c>
      <c r="F443">
        <f t="shared" si="51"/>
        <v>0.99994091866775037</v>
      </c>
      <c r="G443">
        <f t="shared" si="52"/>
        <v>0.9932176139167086</v>
      </c>
      <c r="H443" s="221">
        <v>2.3586597874595001E-2</v>
      </c>
      <c r="I443">
        <f t="shared" si="53"/>
        <v>1</v>
      </c>
      <c r="J443">
        <v>1</v>
      </c>
      <c r="K443" s="221">
        <f t="shared" si="54"/>
        <v>-32.606318875445837</v>
      </c>
      <c r="L443">
        <f t="shared" si="49"/>
        <v>5.6401306024169727E-5</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row>
    <row r="444" spans="1:74" s="12" customFormat="1" hidden="1" x14ac:dyDescent="0.25">
      <c r="A444" s="127"/>
      <c r="B444"/>
      <c r="C444">
        <v>38.700000000000003</v>
      </c>
      <c r="D444" s="221">
        <f t="shared" si="50"/>
        <v>38.700000000000003</v>
      </c>
      <c r="E444">
        <f t="shared" si="55"/>
        <v>3.8700000000000005E-2</v>
      </c>
      <c r="F444">
        <f t="shared" si="51"/>
        <v>0.999940612158701</v>
      </c>
      <c r="G444">
        <f t="shared" si="52"/>
        <v>0.99318249845340212</v>
      </c>
      <c r="H444" s="221">
        <v>2.2948025396482798E-2</v>
      </c>
      <c r="I444">
        <f t="shared" si="53"/>
        <v>1</v>
      </c>
      <c r="J444">
        <v>1</v>
      </c>
      <c r="K444" s="221">
        <f t="shared" si="54"/>
        <v>-32.845028255692256</v>
      </c>
      <c r="L444">
        <f t="shared" ref="L444:L507" si="56">(D444-D443)*((10^(K444/20)+10^(K443/20))/2)^2</f>
        <v>5.3396727912006843E-5</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row>
    <row r="445" spans="1:74" s="12" customFormat="1" hidden="1" x14ac:dyDescent="0.25">
      <c r="A445" s="127"/>
      <c r="B445"/>
      <c r="C445">
        <v>38.799999999999997</v>
      </c>
      <c r="D445" s="221">
        <f t="shared" si="50"/>
        <v>38.799999999999997</v>
      </c>
      <c r="E445">
        <f t="shared" si="55"/>
        <v>3.8799999999999994E-2</v>
      </c>
      <c r="F445">
        <f t="shared" si="51"/>
        <v>0.99994030485670182</v>
      </c>
      <c r="G445">
        <f t="shared" si="52"/>
        <v>0.9931472928799886</v>
      </c>
      <c r="H445" s="221">
        <v>2.2321781219640902E-2</v>
      </c>
      <c r="I445">
        <f t="shared" si="53"/>
        <v>1</v>
      </c>
      <c r="J445">
        <v>1</v>
      </c>
      <c r="K445" s="221">
        <f t="shared" si="54"/>
        <v>-33.085668313925545</v>
      </c>
      <c r="L445">
        <f t="shared" si="56"/>
        <v>5.0529907665637113E-5</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row>
    <row r="446" spans="1:74" s="12" customFormat="1" hidden="1" x14ac:dyDescent="0.25">
      <c r="A446" s="127"/>
      <c r="B446"/>
      <c r="C446">
        <v>38.9</v>
      </c>
      <c r="D446" s="221">
        <f t="shared" si="50"/>
        <v>38.9</v>
      </c>
      <c r="E446">
        <f t="shared" si="55"/>
        <v>3.8899999999999997E-2</v>
      </c>
      <c r="F446">
        <f t="shared" si="51"/>
        <v>0.99993999676175238</v>
      </c>
      <c r="G446">
        <f t="shared" si="52"/>
        <v>0.99311199720223042</v>
      </c>
      <c r="H446" s="221">
        <v>2.1707730894929E-2</v>
      </c>
      <c r="I446">
        <f t="shared" si="53"/>
        <v>1</v>
      </c>
      <c r="J446">
        <v>1</v>
      </c>
      <c r="K446" s="221">
        <f t="shared" si="54"/>
        <v>-33.328268047457058</v>
      </c>
      <c r="L446">
        <f t="shared" si="56"/>
        <v>4.7795595589705469E-5</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row>
    <row r="447" spans="1:74" s="12" customFormat="1" hidden="1" x14ac:dyDescent="0.25">
      <c r="A447" s="127"/>
      <c r="B447"/>
      <c r="C447">
        <v>39</v>
      </c>
      <c r="D447" s="221">
        <f t="shared" si="50"/>
        <v>39</v>
      </c>
      <c r="E447">
        <f t="shared" si="55"/>
        <v>3.9E-2</v>
      </c>
      <c r="F447">
        <f t="shared" si="51"/>
        <v>0.99993968787385268</v>
      </c>
      <c r="G447">
        <f t="shared" si="52"/>
        <v>0.99307661142590598</v>
      </c>
      <c r="H447" s="221">
        <v>2.1105739812952599E-2</v>
      </c>
      <c r="I447">
        <f t="shared" si="53"/>
        <v>1</v>
      </c>
      <c r="J447">
        <v>1</v>
      </c>
      <c r="K447" s="221">
        <f t="shared" si="54"/>
        <v>-33.572857207975439</v>
      </c>
      <c r="L447">
        <f t="shared" si="56"/>
        <v>4.5188697941725832E-5</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row>
    <row r="448" spans="1:74" s="12" customFormat="1" hidden="1" x14ac:dyDescent="0.25">
      <c r="A448" s="127"/>
      <c r="B448"/>
      <c r="C448">
        <v>39.1</v>
      </c>
      <c r="D448" s="221">
        <f t="shared" si="50"/>
        <v>39.1</v>
      </c>
      <c r="E448">
        <f t="shared" si="55"/>
        <v>3.9100000000000003E-2</v>
      </c>
      <c r="F448">
        <f t="shared" si="51"/>
        <v>0.99993937819300494</v>
      </c>
      <c r="G448">
        <f t="shared" si="52"/>
        <v>0.9930411355568074</v>
      </c>
      <c r="H448" s="221">
        <v>2.0515673229353801E-2</v>
      </c>
      <c r="I448">
        <f t="shared" si="53"/>
        <v>1</v>
      </c>
      <c r="J448">
        <v>1</v>
      </c>
      <c r="K448" s="221">
        <f t="shared" si="54"/>
        <v>-33.81946632880635</v>
      </c>
      <c r="L448">
        <f t="shared" si="56"/>
        <v>4.2704273860749213E-5</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row>
    <row r="449" spans="1:74" s="12" customFormat="1" hidden="1" x14ac:dyDescent="0.25">
      <c r="A449" s="127"/>
      <c r="B449"/>
      <c r="C449">
        <v>39.200000000000003</v>
      </c>
      <c r="D449" s="221">
        <f t="shared" si="50"/>
        <v>39.200000000000003</v>
      </c>
      <c r="E449">
        <f t="shared" si="55"/>
        <v>3.9200000000000006E-2</v>
      </c>
      <c r="F449">
        <f t="shared" si="51"/>
        <v>0.99993906771920849</v>
      </c>
      <c r="G449">
        <f t="shared" si="52"/>
        <v>0.99300556960074315</v>
      </c>
      <c r="H449" s="221">
        <v>1.99373962899606E-2</v>
      </c>
      <c r="I449">
        <f t="shared" si="53"/>
        <v>1</v>
      </c>
      <c r="J449">
        <v>1</v>
      </c>
      <c r="K449" s="221">
        <f t="shared" si="54"/>
        <v>-34.068126753440751</v>
      </c>
      <c r="L449">
        <f t="shared" si="56"/>
        <v>4.0337532308305897E-5</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row>
    <row r="450" spans="1:74" s="12" customFormat="1" hidden="1" x14ac:dyDescent="0.25">
      <c r="A450" s="127"/>
      <c r="B450"/>
      <c r="C450">
        <v>39.299999999999997</v>
      </c>
      <c r="D450" s="221">
        <f t="shared" si="50"/>
        <v>39.299999999999997</v>
      </c>
      <c r="E450">
        <f t="shared" si="55"/>
        <v>3.9299999999999995E-2</v>
      </c>
      <c r="F450">
        <f t="shared" si="51"/>
        <v>0.99993875645246355</v>
      </c>
      <c r="G450">
        <f t="shared" si="52"/>
        <v>0.99296991356353381</v>
      </c>
      <c r="H450" s="221">
        <v>1.93707740557881E-2</v>
      </c>
      <c r="I450">
        <f t="shared" si="53"/>
        <v>1</v>
      </c>
      <c r="J450">
        <v>1</v>
      </c>
      <c r="K450" s="221">
        <f t="shared" si="54"/>
        <v>-34.318870665405342</v>
      </c>
      <c r="L450">
        <f t="shared" si="56"/>
        <v>3.808382902318822E-5</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row>
    <row r="451" spans="1:74" s="12" customFormat="1" hidden="1" x14ac:dyDescent="0.25">
      <c r="A451" s="127"/>
      <c r="B451"/>
      <c r="C451">
        <v>39.4</v>
      </c>
      <c r="D451" s="221">
        <f t="shared" si="50"/>
        <v>39.4</v>
      </c>
      <c r="E451">
        <f t="shared" si="55"/>
        <v>3.9399999999999998E-2</v>
      </c>
      <c r="F451">
        <f t="shared" si="51"/>
        <v>0.99993844439277302</v>
      </c>
      <c r="G451">
        <f t="shared" si="52"/>
        <v>0.99293416745101715</v>
      </c>
      <c r="H451" s="221">
        <v>1.8815671527887701E-2</v>
      </c>
      <c r="I451">
        <f t="shared" si="53"/>
        <v>1</v>
      </c>
      <c r="J451">
        <v>1</v>
      </c>
      <c r="K451" s="221">
        <f t="shared" si="54"/>
        <v>-34.571731119552375</v>
      </c>
      <c r="L451">
        <f t="shared" si="56"/>
        <v>3.5938663491512085E-5</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row>
    <row r="452" spans="1:74" s="12" customFormat="1" hidden="1" x14ac:dyDescent="0.25">
      <c r="A452" s="127"/>
      <c r="B452"/>
      <c r="C452">
        <v>39.5</v>
      </c>
      <c r="D452" s="221">
        <f t="shared" si="50"/>
        <v>39.5</v>
      </c>
      <c r="E452">
        <f t="shared" si="55"/>
        <v>3.95E-2</v>
      </c>
      <c r="F452">
        <f t="shared" si="51"/>
        <v>0.99993813154013678</v>
      </c>
      <c r="G452">
        <f t="shared" si="52"/>
        <v>0.99289833126904448</v>
      </c>
      <c r="H452" s="221">
        <v>1.8271953672043002E-2</v>
      </c>
      <c r="I452">
        <f t="shared" si="53"/>
        <v>1</v>
      </c>
      <c r="J452">
        <v>1</v>
      </c>
      <c r="K452" s="221">
        <f t="shared" si="54"/>
        <v>-34.826742074850465</v>
      </c>
      <c r="L452">
        <f t="shared" si="56"/>
        <v>3.3897675933415431E-5</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row>
    <row r="453" spans="1:74" s="12" customFormat="1" hidden="1" x14ac:dyDescent="0.25">
      <c r="A453" s="127"/>
      <c r="B453"/>
      <c r="C453">
        <v>39.6</v>
      </c>
      <c r="D453" s="221">
        <f t="shared" si="50"/>
        <v>39.6</v>
      </c>
      <c r="E453">
        <f t="shared" si="55"/>
        <v>3.9600000000000003E-2</v>
      </c>
      <c r="F453">
        <f t="shared" si="51"/>
        <v>0.99993781789455483</v>
      </c>
      <c r="G453">
        <f t="shared" si="52"/>
        <v>0.99286240502348189</v>
      </c>
      <c r="H453" s="221">
        <v>1.7739485443304299E-2</v>
      </c>
      <c r="I453">
        <f t="shared" si="53"/>
        <v>1</v>
      </c>
      <c r="J453">
        <v>1</v>
      </c>
      <c r="K453" s="221">
        <f t="shared" si="54"/>
        <v>-35.083938428766423</v>
      </c>
      <c r="L453">
        <f t="shared" si="56"/>
        <v>3.195664430784648E-5</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row>
    <row r="454" spans="1:74" s="12" customFormat="1" hidden="1" x14ac:dyDescent="0.25">
      <c r="A454" s="127"/>
      <c r="B454"/>
      <c r="C454">
        <v>39.700000000000003</v>
      </c>
      <c r="D454" s="221">
        <f t="shared" si="50"/>
        <v>39.700000000000003</v>
      </c>
      <c r="E454">
        <f t="shared" si="55"/>
        <v>3.9700000000000006E-2</v>
      </c>
      <c r="F454">
        <f t="shared" si="51"/>
        <v>0.99993750345602739</v>
      </c>
      <c r="G454">
        <f t="shared" si="52"/>
        <v>0.99282638872021067</v>
      </c>
      <c r="H454" s="221">
        <v>1.72181318103596E-2</v>
      </c>
      <c r="I454">
        <f t="shared" si="53"/>
        <v>1</v>
      </c>
      <c r="J454">
        <v>1</v>
      </c>
      <c r="K454" s="221">
        <f t="shared" si="54"/>
        <v>-35.343356053332037</v>
      </c>
      <c r="L454">
        <f t="shared" si="56"/>
        <v>3.0111481336661267E-5</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row>
    <row r="455" spans="1:74" s="12" customFormat="1" hidden="1" x14ac:dyDescent="0.25">
      <c r="A455" s="127"/>
      <c r="B455"/>
      <c r="C455">
        <v>39.799999999999997</v>
      </c>
      <c r="D455" s="221">
        <f t="shared" si="50"/>
        <v>39.799999999999997</v>
      </c>
      <c r="E455">
        <f t="shared" si="55"/>
        <v>3.9799999999999995E-2</v>
      </c>
      <c r="F455">
        <f t="shared" si="51"/>
        <v>0.99993718822455635</v>
      </c>
      <c r="G455">
        <f t="shared" si="52"/>
        <v>0.99279028236512623</v>
      </c>
      <c r="H455" s="221">
        <v>1.6707757779739599E-2</v>
      </c>
      <c r="I455">
        <f t="shared" si="53"/>
        <v>1</v>
      </c>
      <c r="J455">
        <v>1</v>
      </c>
      <c r="K455" s="221">
        <f t="shared" si="54"/>
        <v>-35.605031832996389</v>
      </c>
      <c r="L455">
        <f t="shared" si="56"/>
        <v>2.8358231549364503E-5</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row>
    <row r="456" spans="1:74" s="12" customFormat="1" hidden="1" x14ac:dyDescent="0.25">
      <c r="A456" s="127"/>
      <c r="B456"/>
      <c r="C456">
        <v>39.9</v>
      </c>
      <c r="D456" s="221">
        <f t="shared" si="50"/>
        <v>39.9</v>
      </c>
      <c r="E456">
        <f t="shared" si="55"/>
        <v>3.9899999999999998E-2</v>
      </c>
      <c r="F456">
        <f t="shared" si="51"/>
        <v>0.99993687220014227</v>
      </c>
      <c r="G456">
        <f t="shared" si="52"/>
        <v>0.99275408596413905</v>
      </c>
      <c r="H456" s="221">
        <v>1.6208228419849501E-2</v>
      </c>
      <c r="I456">
        <f t="shared" si="53"/>
        <v>1</v>
      </c>
      <c r="J456">
        <v>1</v>
      </c>
      <c r="K456" s="221">
        <f t="shared" si="54"/>
        <v>-35.869003704373739</v>
      </c>
      <c r="L456">
        <f t="shared" si="56"/>
        <v>2.6693068349714957E-5</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row>
    <row r="457" spans="1:74" s="12" customFormat="1" hidden="1" x14ac:dyDescent="0.25">
      <c r="A457" s="127"/>
      <c r="B457"/>
      <c r="C457">
        <v>40</v>
      </c>
      <c r="D457" s="221">
        <f t="shared" si="50"/>
        <v>40</v>
      </c>
      <c r="E457">
        <f t="shared" si="55"/>
        <v>0.04</v>
      </c>
      <c r="F457">
        <f t="shared" si="51"/>
        <v>0.99993655538278448</v>
      </c>
      <c r="G457">
        <f t="shared" si="52"/>
        <v>0.99271779952317407</v>
      </c>
      <c r="H457" s="221">
        <v>1.5719408884826098E-2</v>
      </c>
      <c r="I457">
        <f t="shared" si="53"/>
        <v>1</v>
      </c>
      <c r="J457">
        <v>1</v>
      </c>
      <c r="K457" s="221">
        <f t="shared" si="54"/>
        <v>-36.135310698002343</v>
      </c>
      <c r="L457">
        <f t="shared" si="56"/>
        <v>2.5112291105340438E-5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row>
    <row r="458" spans="1:74" s="12" customFormat="1" hidden="1" x14ac:dyDescent="0.25">
      <c r="A458" s="127"/>
      <c r="B458"/>
      <c r="C458">
        <v>40.1</v>
      </c>
      <c r="D458" s="221">
        <f t="shared" si="50"/>
        <v>40.1</v>
      </c>
      <c r="E458">
        <f t="shared" si="55"/>
        <v>4.0100000000000004E-2</v>
      </c>
      <c r="F458">
        <f t="shared" si="51"/>
        <v>0.99993623777248597</v>
      </c>
      <c r="G458">
        <f t="shared" si="52"/>
        <v>0.99268142304817142</v>
      </c>
      <c r="H458" s="221">
        <v>1.5241164438216199E-2</v>
      </c>
      <c r="I458">
        <f t="shared" si="53"/>
        <v>1</v>
      </c>
      <c r="J458">
        <v>1</v>
      </c>
      <c r="K458" s="221">
        <f t="shared" si="54"/>
        <v>-36.403992982239068</v>
      </c>
      <c r="L458">
        <f t="shared" si="56"/>
        <v>2.3612322261577944E-5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row>
    <row r="459" spans="1:74" s="12" customFormat="1" hidden="1" x14ac:dyDescent="0.25">
      <c r="A459" s="127"/>
      <c r="B459"/>
      <c r="C459">
        <v>40.200000000000003</v>
      </c>
      <c r="D459" s="221">
        <f t="shared" si="50"/>
        <v>40.200000000000003</v>
      </c>
      <c r="E459">
        <f t="shared" si="55"/>
        <v>4.02E-2</v>
      </c>
      <c r="F459">
        <f t="shared" si="51"/>
        <v>0.9999359193692452</v>
      </c>
      <c r="G459">
        <f t="shared" si="52"/>
        <v>0.99264495654508567</v>
      </c>
      <c r="H459" s="221">
        <v>1.47733604764712E-2</v>
      </c>
      <c r="I459">
        <f t="shared" si="53"/>
        <v>1</v>
      </c>
      <c r="J459">
        <v>1</v>
      </c>
      <c r="K459" s="221">
        <f t="shared" si="54"/>
        <v>-36.675091909424687</v>
      </c>
      <c r="L459">
        <f t="shared" si="56"/>
        <v>2.2189704480564271E-5</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row>
    <row r="460" spans="1:74" s="12" customFormat="1" hidden="1" x14ac:dyDescent="0.25">
      <c r="A460" s="127"/>
      <c r="B460"/>
      <c r="C460">
        <v>40.299999999999997</v>
      </c>
      <c r="D460" s="221">
        <f t="shared" si="50"/>
        <v>40.299999999999997</v>
      </c>
      <c r="E460">
        <f t="shared" si="55"/>
        <v>4.0299999999999996E-2</v>
      </c>
      <c r="F460">
        <f t="shared" si="51"/>
        <v>0.99993560017306449</v>
      </c>
      <c r="G460">
        <f t="shared" si="52"/>
        <v>0.99260840001988571</v>
      </c>
      <c r="H460" s="221">
        <v>1.43158625522555E-2</v>
      </c>
      <c r="I460">
        <f t="shared" si="53"/>
        <v>1</v>
      </c>
      <c r="J460">
        <v>1</v>
      </c>
      <c r="K460" s="221">
        <f t="shared" si="54"/>
        <v>-36.948650064463166</v>
      </c>
      <c r="L460">
        <f t="shared" si="56"/>
        <v>2.0841097806672598E-5</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row>
    <row r="461" spans="1:74" s="12" customFormat="1" hidden="1" x14ac:dyDescent="0.25">
      <c r="A461" s="127"/>
      <c r="B461"/>
      <c r="C461">
        <v>40.4</v>
      </c>
      <c r="D461" s="221">
        <f t="shared" si="50"/>
        <v>40.4</v>
      </c>
      <c r="E461">
        <f t="shared" si="55"/>
        <v>4.0399999999999998E-2</v>
      </c>
      <c r="F461">
        <f t="shared" si="51"/>
        <v>0.99993528018394418</v>
      </c>
      <c r="G461">
        <f t="shared" si="52"/>
        <v>0.99257175347855564</v>
      </c>
      <c r="H461" s="221">
        <v>1.38685363975641E-2</v>
      </c>
      <c r="I461">
        <f t="shared" si="53"/>
        <v>1</v>
      </c>
      <c r="J461">
        <v>1</v>
      </c>
      <c r="K461" s="221">
        <f t="shared" si="54"/>
        <v>-37.224711315970602</v>
      </c>
      <c r="L461">
        <f t="shared" si="56"/>
        <v>1.9563276859303009E-5</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row>
    <row r="462" spans="1:74" s="12" customFormat="1" hidden="1" x14ac:dyDescent="0.25">
      <c r="A462" s="127"/>
      <c r="B462"/>
      <c r="C462">
        <v>40.5</v>
      </c>
      <c r="D462" s="221">
        <f t="shared" si="50"/>
        <v>40.5</v>
      </c>
      <c r="E462">
        <f t="shared" si="55"/>
        <v>4.0500000000000001E-2</v>
      </c>
      <c r="F462">
        <f t="shared" si="51"/>
        <v>0.99993495940188404</v>
      </c>
      <c r="G462">
        <f t="shared" si="52"/>
        <v>0.99253501692709423</v>
      </c>
      <c r="H462" s="221">
        <v>1.3431247946646701E-2</v>
      </c>
      <c r="I462">
        <f t="shared" si="53"/>
        <v>1</v>
      </c>
      <c r="J462">
        <v>1</v>
      </c>
      <c r="K462" s="221">
        <f t="shared" si="54"/>
        <v>-37.503320870159982</v>
      </c>
      <c r="L462">
        <f t="shared" si="56"/>
        <v>1.8353128053965938E-5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row>
    <row r="463" spans="1:74" s="12" customFormat="1" hidden="1" x14ac:dyDescent="0.25">
      <c r="A463" s="127"/>
      <c r="B463"/>
      <c r="C463">
        <v>40.6</v>
      </c>
      <c r="D463" s="221">
        <f t="shared" si="50"/>
        <v>40.6</v>
      </c>
      <c r="E463">
        <f t="shared" si="55"/>
        <v>4.0600000000000004E-2</v>
      </c>
      <c r="F463">
        <f t="shared" si="51"/>
        <v>0.99993463782688508</v>
      </c>
      <c r="G463">
        <f t="shared" si="52"/>
        <v>0.99249819037151499</v>
      </c>
      <c r="H463" s="221">
        <v>1.3003863358734E-2</v>
      </c>
      <c r="I463">
        <f t="shared" si="53"/>
        <v>1</v>
      </c>
      <c r="J463">
        <v>1</v>
      </c>
      <c r="K463" s="221">
        <f t="shared" si="54"/>
        <v>-37.784525327641894</v>
      </c>
      <c r="L463">
        <f t="shared" si="56"/>
        <v>1.7207646852635715E-5</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row>
    <row r="464" spans="1:74" s="12" customFormat="1" hidden="1" x14ac:dyDescent="0.25">
      <c r="A464" s="127"/>
      <c r="B464"/>
      <c r="C464">
        <v>40.700000000000003</v>
      </c>
      <c r="D464" s="221">
        <f t="shared" si="50"/>
        <v>40.700000000000003</v>
      </c>
      <c r="E464">
        <f t="shared" si="55"/>
        <v>4.07E-2</v>
      </c>
      <c r="F464">
        <f t="shared" si="51"/>
        <v>0.99993431545894806</v>
      </c>
      <c r="G464">
        <f t="shared" si="52"/>
        <v>0.99246127381784599</v>
      </c>
      <c r="H464" s="221">
        <v>1.25862490405624E-2</v>
      </c>
      <c r="I464">
        <f t="shared" si="53"/>
        <v>1</v>
      </c>
      <c r="J464">
        <v>1</v>
      </c>
      <c r="K464" s="221">
        <f t="shared" si="54"/>
        <v>-38.06837274333526</v>
      </c>
      <c r="L464">
        <f t="shared" si="56"/>
        <v>1.6123935044203071E-5</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row>
    <row r="465" spans="1:74" s="12" customFormat="1" hidden="1" x14ac:dyDescent="0.25">
      <c r="A465" s="127"/>
      <c r="B465"/>
      <c r="C465">
        <v>40.799999999999997</v>
      </c>
      <c r="D465" s="221">
        <f t="shared" si="50"/>
        <v>40.799999999999997</v>
      </c>
      <c r="E465">
        <f t="shared" si="55"/>
        <v>4.0799999999999996E-2</v>
      </c>
      <c r="F465">
        <f t="shared" si="51"/>
        <v>0.999933992298074</v>
      </c>
      <c r="G465">
        <f t="shared" si="52"/>
        <v>0.99242426727212973</v>
      </c>
      <c r="H465" s="221">
        <v>1.2178271668695E-2</v>
      </c>
      <c r="I465">
        <f t="shared" si="53"/>
        <v>1</v>
      </c>
      <c r="J465">
        <v>1</v>
      </c>
      <c r="K465" s="221">
        <f t="shared" si="54"/>
        <v>-38.354912689696135</v>
      </c>
      <c r="L465">
        <f t="shared" si="56"/>
        <v>1.5099198055898054E-5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row>
    <row r="466" spans="1:74" s="12" customFormat="1" hidden="1" x14ac:dyDescent="0.25">
      <c r="A466" s="127"/>
      <c r="B466"/>
      <c r="C466">
        <v>40.9</v>
      </c>
      <c r="D466" s="221">
        <f t="shared" si="50"/>
        <v>40.9</v>
      </c>
      <c r="E466">
        <f t="shared" si="55"/>
        <v>4.0899999999999999E-2</v>
      </c>
      <c r="F466">
        <f t="shared" si="51"/>
        <v>0.99993366834426523</v>
      </c>
      <c r="G466">
        <f t="shared" si="52"/>
        <v>0.99238717074042371</v>
      </c>
      <c r="H466" s="221">
        <v>1.17797982116338E-2</v>
      </c>
      <c r="I466">
        <f t="shared" si="53"/>
        <v>1</v>
      </c>
      <c r="J466">
        <v>1</v>
      </c>
      <c r="K466" s="221">
        <f t="shared" si="54"/>
        <v>-38.644196323491528</v>
      </c>
      <c r="L466">
        <f t="shared" si="56"/>
        <v>1.4130742296477966E-5</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row>
    <row r="467" spans="1:74" s="12" customFormat="1" hidden="1" x14ac:dyDescent="0.25">
      <c r="A467" s="127"/>
      <c r="B467"/>
      <c r="C467">
        <v>41</v>
      </c>
      <c r="D467" s="221">
        <f t="shared" si="50"/>
        <v>41</v>
      </c>
      <c r="E467">
        <f t="shared" si="55"/>
        <v>4.1000000000000002E-2</v>
      </c>
      <c r="F467">
        <f t="shared" si="51"/>
        <v>0.99993334359751884</v>
      </c>
      <c r="G467">
        <f t="shared" si="52"/>
        <v>0.9923499842288005</v>
      </c>
      <c r="H467" s="221">
        <v>1.1390695951721E-2</v>
      </c>
      <c r="I467">
        <f t="shared" si="53"/>
        <v>1</v>
      </c>
      <c r="J467">
        <v>1</v>
      </c>
      <c r="K467" s="221">
        <f t="shared" si="54"/>
        <v>-38.936276456361441</v>
      </c>
      <c r="L467">
        <f t="shared" si="56"/>
        <v>1.321597253191434E-5</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row>
    <row r="468" spans="1:74" s="12" customFormat="1" hidden="1" x14ac:dyDescent="0.25">
      <c r="A468" s="127"/>
      <c r="B468"/>
      <c r="C468">
        <v>41.1</v>
      </c>
      <c r="D468" s="221">
        <f t="shared" si="50"/>
        <v>41.1</v>
      </c>
      <c r="E468">
        <f t="shared" si="55"/>
        <v>4.1100000000000005E-2</v>
      </c>
      <c r="F468">
        <f t="shared" si="51"/>
        <v>0.99993301805783896</v>
      </c>
      <c r="G468">
        <f t="shared" si="52"/>
        <v>0.99231270774334657</v>
      </c>
      <c r="H468" s="221">
        <v>1.1010832506825E-2</v>
      </c>
      <c r="I468">
        <f t="shared" si="53"/>
        <v>1</v>
      </c>
      <c r="J468">
        <v>1</v>
      </c>
      <c r="K468" s="221">
        <f t="shared" si="54"/>
        <v>-39.231207629433953</v>
      </c>
      <c r="L468">
        <f t="shared" si="56"/>
        <v>1.2352389294331456E-5</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row>
    <row r="469" spans="1:74" s="12" customFormat="1" hidden="1" x14ac:dyDescent="0.25">
      <c r="A469" s="127"/>
      <c r="B469"/>
      <c r="C469">
        <v>41.2</v>
      </c>
      <c r="D469" s="221">
        <f t="shared" si="50"/>
        <v>41.2</v>
      </c>
      <c r="E469">
        <f t="shared" si="55"/>
        <v>4.1200000000000001E-2</v>
      </c>
      <c r="F469">
        <f t="shared" si="51"/>
        <v>0.99993269172522348</v>
      </c>
      <c r="G469">
        <f t="shared" si="52"/>
        <v>0.99227534129016404</v>
      </c>
      <c r="H469" s="221">
        <v>1.06400758518101E-2</v>
      </c>
      <c r="I469">
        <f t="shared" si="53"/>
        <v>1</v>
      </c>
      <c r="J469">
        <v>1</v>
      </c>
      <c r="K469" s="221">
        <f t="shared" si="54"/>
        <v>-39.529046192277661</v>
      </c>
      <c r="L469">
        <f t="shared" si="56"/>
        <v>1.1537586324833387E-5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row>
    <row r="470" spans="1:74" s="12" customFormat="1" hidden="1" x14ac:dyDescent="0.25">
      <c r="A470" s="127"/>
      <c r="B470"/>
      <c r="C470">
        <v>41.3</v>
      </c>
      <c r="D470" s="221">
        <f t="shared" si="50"/>
        <v>41.3</v>
      </c>
      <c r="E470">
        <f t="shared" si="55"/>
        <v>4.1299999999999996E-2</v>
      </c>
      <c r="F470">
        <f t="shared" si="51"/>
        <v>0.99993236459967505</v>
      </c>
      <c r="G470">
        <f t="shared" si="52"/>
        <v>0.9922378848753689</v>
      </c>
      <c r="H470" s="221">
        <v>1.0278294339783001E-2</v>
      </c>
      <c r="I470">
        <f t="shared" si="53"/>
        <v>1</v>
      </c>
      <c r="J470">
        <v>1</v>
      </c>
      <c r="K470" s="221">
        <f t="shared" si="54"/>
        <v>-39.829850386504127</v>
      </c>
      <c r="L470">
        <f t="shared" si="56"/>
        <v>1.0769248050872328E-5</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row>
    <row r="471" spans="1:74" s="12" customFormat="1" hidden="1" x14ac:dyDescent="0.25">
      <c r="A471" s="127"/>
      <c r="B471"/>
      <c r="C471">
        <v>41.4</v>
      </c>
      <c r="D471" s="221">
        <f t="shared" si="50"/>
        <v>41.4</v>
      </c>
      <c r="E471">
        <f t="shared" si="55"/>
        <v>4.1399999999999999E-2</v>
      </c>
      <c r="F471">
        <f t="shared" si="51"/>
        <v>0.99993203668119446</v>
      </c>
      <c r="G471">
        <f t="shared" si="52"/>
        <v>0.99220033850509193</v>
      </c>
      <c r="H471" s="221">
        <v>9.9253567231161396E-3</v>
      </c>
      <c r="I471">
        <f t="shared" si="53"/>
        <v>1</v>
      </c>
      <c r="J471">
        <v>1</v>
      </c>
      <c r="K471" s="221">
        <f t="shared" si="54"/>
        <v>-40.133680434354474</v>
      </c>
      <c r="L471">
        <f t="shared" si="56"/>
        <v>1.0045147098748219E-5</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row>
    <row r="472" spans="1:74" s="12" customFormat="1" hidden="1" x14ac:dyDescent="0.25">
      <c r="A472" s="127"/>
      <c r="B472"/>
      <c r="C472">
        <v>41.5</v>
      </c>
      <c r="D472" s="221">
        <f t="shared" si="50"/>
        <v>41.5</v>
      </c>
      <c r="E472">
        <f t="shared" si="55"/>
        <v>4.1500000000000002E-2</v>
      </c>
      <c r="F472">
        <f t="shared" si="51"/>
        <v>0.9999317079697807</v>
      </c>
      <c r="G472">
        <f t="shared" si="52"/>
        <v>0.99216270218547953</v>
      </c>
      <c r="H472" s="221">
        <v>9.5811321742443195E-3</v>
      </c>
      <c r="I472">
        <f t="shared" si="53"/>
        <v>1</v>
      </c>
      <c r="J472">
        <v>1</v>
      </c>
      <c r="K472" s="221">
        <f t="shared" si="54"/>
        <v>-40.440598632635471</v>
      </c>
      <c r="L472">
        <f t="shared" si="56"/>
        <v>9.3631418417800613E-6</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row>
    <row r="473" spans="1:74" s="12" customFormat="1" hidden="1" x14ac:dyDescent="0.25">
      <c r="A473" s="127"/>
      <c r="B473"/>
      <c r="C473">
        <v>41.6</v>
      </c>
      <c r="D473" s="221">
        <f t="shared" si="50"/>
        <v>41.6</v>
      </c>
      <c r="E473">
        <f t="shared" si="55"/>
        <v>4.1599999999999998E-2</v>
      </c>
      <c r="F473">
        <f t="shared" si="51"/>
        <v>0.99993137846543578</v>
      </c>
      <c r="G473">
        <f t="shared" si="52"/>
        <v>0.99212497592269155</v>
      </c>
      <c r="H473" s="221">
        <v>9.24549030622932E-3</v>
      </c>
      <c r="I473">
        <f t="shared" si="53"/>
        <v>1</v>
      </c>
      <c r="J473">
        <v>1</v>
      </c>
      <c r="K473" s="221">
        <f t="shared" si="54"/>
        <v>-40.750669452404438</v>
      </c>
      <c r="L473">
        <f t="shared" si="56"/>
        <v>8.7211739846861857E-6</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row>
    <row r="474" spans="1:74" s="12" customFormat="1" hidden="1" x14ac:dyDescent="0.25">
      <c r="A474" s="127"/>
      <c r="B474"/>
      <c r="C474">
        <v>41.7</v>
      </c>
      <c r="D474" s="221">
        <f t="shared" si="50"/>
        <v>41.7</v>
      </c>
      <c r="E474">
        <f t="shared" si="55"/>
        <v>4.1700000000000001E-2</v>
      </c>
      <c r="F474">
        <f t="shared" si="51"/>
        <v>0.99993104816816158</v>
      </c>
      <c r="G474">
        <f t="shared" si="52"/>
        <v>0.99208715972290296</v>
      </c>
      <c r="H474" s="221">
        <v>8.9183011930932202E-3</v>
      </c>
      <c r="I474">
        <f t="shared" si="53"/>
        <v>1</v>
      </c>
      <c r="J474">
        <v>1</v>
      </c>
      <c r="K474" s="221">
        <f t="shared" si="54"/>
        <v>-41.063959644831968</v>
      </c>
      <c r="L474">
        <f t="shared" si="56"/>
        <v>8.1172661846228974E-6</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row>
    <row r="475" spans="1:74" s="12" customFormat="1" hidden="1" x14ac:dyDescent="0.25">
      <c r="A475" s="127"/>
      <c r="B475"/>
      <c r="C475">
        <v>41.8</v>
      </c>
      <c r="D475" s="221">
        <f t="shared" si="50"/>
        <v>41.8</v>
      </c>
      <c r="E475">
        <f t="shared" si="55"/>
        <v>4.1799999999999997E-2</v>
      </c>
      <c r="F475">
        <f t="shared" si="51"/>
        <v>0.99993071707795567</v>
      </c>
      <c r="G475">
        <f t="shared" si="52"/>
        <v>0.99204925359230411</v>
      </c>
      <c r="H475" s="221">
        <v>8.5994353899137999E-3</v>
      </c>
      <c r="I475">
        <f t="shared" si="53"/>
        <v>1</v>
      </c>
      <c r="J475">
        <v>1</v>
      </c>
      <c r="K475" s="221">
        <f t="shared" si="54"/>
        <v>-41.380538353716823</v>
      </c>
      <c r="L475">
        <f t="shared" si="56"/>
        <v>7.5495197093329616E-6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row>
    <row r="476" spans="1:74" s="12" customFormat="1" hidden="1" x14ac:dyDescent="0.25">
      <c r="A476" s="127"/>
      <c r="B476"/>
      <c r="C476">
        <v>41.9</v>
      </c>
      <c r="D476" s="221">
        <f t="shared" si="50"/>
        <v>41.9</v>
      </c>
      <c r="E476">
        <f t="shared" si="55"/>
        <v>4.19E-2</v>
      </c>
      <c r="F476">
        <f t="shared" si="51"/>
        <v>0.99993038519482069</v>
      </c>
      <c r="G476">
        <f t="shared" si="52"/>
        <v>0.9920112575370994</v>
      </c>
      <c r="H476" s="221">
        <v>8.2887639526823109E-3</v>
      </c>
      <c r="I476">
        <f t="shared" si="53"/>
        <v>1</v>
      </c>
      <c r="J476">
        <v>1</v>
      </c>
      <c r="K476" s="221">
        <f t="shared" si="54"/>
        <v>-41.700477235163945</v>
      </c>
      <c r="L476">
        <f t="shared" si="56"/>
        <v>7.0161121328004233E-6</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row>
    <row r="477" spans="1:74" s="12" customFormat="1" hidden="1" x14ac:dyDescent="0.25">
      <c r="A477" s="127"/>
      <c r="B477"/>
      <c r="C477">
        <v>42</v>
      </c>
      <c r="D477" s="221">
        <f t="shared" si="50"/>
        <v>42</v>
      </c>
      <c r="E477">
        <f t="shared" si="55"/>
        <v>4.2000000000000003E-2</v>
      </c>
      <c r="F477">
        <f t="shared" si="51"/>
        <v>0.99993005251875855</v>
      </c>
      <c r="G477">
        <f t="shared" si="52"/>
        <v>0.99197317156350728</v>
      </c>
      <c r="H477" s="221">
        <v>7.9861584579180595E-3</v>
      </c>
      <c r="I477">
        <f t="shared" si="53"/>
        <v>1</v>
      </c>
      <c r="J477">
        <v>1</v>
      </c>
      <c r="K477" s="221">
        <f t="shared" si="54"/>
        <v>-42.023850584989333</v>
      </c>
      <c r="L477">
        <f t="shared" si="56"/>
        <v>6.5152950687628832E-6</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row>
    <row r="478" spans="1:74" s="12" customFormat="1" hidden="1" x14ac:dyDescent="0.25">
      <c r="A478" s="127"/>
      <c r="B478"/>
      <c r="C478">
        <v>42.1</v>
      </c>
      <c r="D478" s="221">
        <f t="shared" si="50"/>
        <v>42.1</v>
      </c>
      <c r="E478">
        <f t="shared" si="55"/>
        <v>4.2099999999999999E-2</v>
      </c>
      <c r="F478">
        <f t="shared" si="51"/>
        <v>0.99992971904976691</v>
      </c>
      <c r="G478">
        <f t="shared" si="52"/>
        <v>0.99193499567776289</v>
      </c>
      <c r="H478" s="221">
        <v>7.6914910220399601E-3</v>
      </c>
      <c r="I478">
        <f t="shared" si="53"/>
        <v>1</v>
      </c>
      <c r="J478">
        <v>1</v>
      </c>
      <c r="K478" s="221">
        <f t="shared" si="54"/>
        <v>-42.350735474462446</v>
      </c>
      <c r="L478">
        <f t="shared" si="56"/>
        <v>6.0453919424245468E-6</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row>
    <row r="479" spans="1:74" s="12" customFormat="1" hidden="1" x14ac:dyDescent="0.25">
      <c r="A479" s="127"/>
      <c r="B479"/>
      <c r="C479">
        <v>42.2</v>
      </c>
      <c r="D479" s="221">
        <f t="shared" si="50"/>
        <v>42.2</v>
      </c>
      <c r="E479">
        <f t="shared" si="55"/>
        <v>4.2200000000000001E-2</v>
      </c>
      <c r="F479">
        <f t="shared" si="51"/>
        <v>0.99992938478784943</v>
      </c>
      <c r="G479">
        <f t="shared" si="52"/>
        <v>0.99189672988611355</v>
      </c>
      <c r="H479" s="221">
        <v>7.4046343204898302E-3</v>
      </c>
      <c r="I479">
        <f t="shared" si="53"/>
        <v>1</v>
      </c>
      <c r="J479">
        <v>1</v>
      </c>
      <c r="K479" s="221">
        <f t="shared" si="54"/>
        <v>-42.681211895060144</v>
      </c>
      <c r="L479">
        <f t="shared" si="56"/>
        <v>5.6047958006402757E-6</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row>
    <row r="480" spans="1:74" s="12" customFormat="1" hidden="1" x14ac:dyDescent="0.25">
      <c r="A480" s="127"/>
      <c r="B480"/>
      <c r="C480">
        <v>42.3</v>
      </c>
      <c r="D480" s="221">
        <f t="shared" si="50"/>
        <v>42.3</v>
      </c>
      <c r="E480">
        <f t="shared" si="55"/>
        <v>4.2299999999999997E-2</v>
      </c>
      <c r="F480">
        <f t="shared" si="51"/>
        <v>0.99992904973300667</v>
      </c>
      <c r="G480">
        <f t="shared" si="52"/>
        <v>0.99185837419482314</v>
      </c>
      <c r="H480" s="221">
        <v>7.1254616066062301E-3</v>
      </c>
      <c r="I480">
        <f t="shared" si="53"/>
        <v>1</v>
      </c>
      <c r="J480">
        <v>1</v>
      </c>
      <c r="K480" s="221">
        <f t="shared" si="54"/>
        <v>-43.015362912966921</v>
      </c>
      <c r="L480">
        <f t="shared" si="56"/>
        <v>5.1919671608335803E-6</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row>
    <row r="481" spans="1:74" s="12" customFormat="1" hidden="1" x14ac:dyDescent="0.25">
      <c r="A481" s="127"/>
      <c r="B481"/>
      <c r="C481">
        <v>42.4</v>
      </c>
      <c r="D481" s="221">
        <f t="shared" si="50"/>
        <v>42.4</v>
      </c>
      <c r="E481">
        <f t="shared" si="55"/>
        <v>4.24E-2</v>
      </c>
      <c r="F481">
        <f t="shared" si="51"/>
        <v>0.99992871388523574</v>
      </c>
      <c r="G481">
        <f t="shared" si="52"/>
        <v>0.99181992861016965</v>
      </c>
      <c r="H481" s="221">
        <v>6.8538467302460297E-3</v>
      </c>
      <c r="I481">
        <f t="shared" si="53"/>
        <v>1</v>
      </c>
      <c r="J481">
        <v>1</v>
      </c>
      <c r="K481" s="221">
        <f t="shared" si="54"/>
        <v>-43.353274834129529</v>
      </c>
      <c r="L481">
        <f t="shared" si="56"/>
        <v>4.8054318988665707E-6</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row>
    <row r="482" spans="1:74" s="12" customFormat="1" hidden="1" x14ac:dyDescent="0.25">
      <c r="A482" s="127"/>
      <c r="B482"/>
      <c r="C482">
        <v>42.5</v>
      </c>
      <c r="D482" s="221">
        <f t="shared" si="50"/>
        <v>42.5</v>
      </c>
      <c r="E482">
        <f t="shared" si="55"/>
        <v>4.2500000000000003E-2</v>
      </c>
      <c r="F482">
        <f t="shared" si="51"/>
        <v>0.99992837724454076</v>
      </c>
      <c r="G482">
        <f t="shared" si="52"/>
        <v>0.99178139313844549</v>
      </c>
      <c r="H482" s="221">
        <v>6.5896641561513604E-3</v>
      </c>
      <c r="I482">
        <f t="shared" si="53"/>
        <v>1</v>
      </c>
      <c r="J482">
        <v>1</v>
      </c>
      <c r="K482" s="221">
        <f t="shared" si="54"/>
        <v>-43.695037380753014</v>
      </c>
      <c r="L482">
        <f t="shared" si="56"/>
        <v>4.4437791760386403E-6</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row>
    <row r="483" spans="1:74" s="12" customFormat="1" hidden="1" x14ac:dyDescent="0.25">
      <c r="A483" s="127"/>
      <c r="B483"/>
      <c r="C483">
        <v>42.6</v>
      </c>
      <c r="D483" s="221">
        <f t="shared" si="50"/>
        <v>42.6</v>
      </c>
      <c r="E483">
        <f t="shared" si="55"/>
        <v>4.2599999999999999E-2</v>
      </c>
      <c r="F483">
        <f t="shared" si="51"/>
        <v>0.99992803981092293</v>
      </c>
      <c r="G483">
        <f t="shared" si="52"/>
        <v>0.99174276778595771</v>
      </c>
      <c r="H483" s="221">
        <v>6.3327889820590198E-3</v>
      </c>
      <c r="I483">
        <f t="shared" si="53"/>
        <v>1</v>
      </c>
      <c r="J483">
        <v>1</v>
      </c>
      <c r="K483" s="221">
        <f t="shared" si="54"/>
        <v>-44.040743880216056</v>
      </c>
      <c r="L483">
        <f t="shared" si="56"/>
        <v>4.1056594053769885E-6</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row>
    <row r="484" spans="1:74" s="12" customFormat="1" hidden="1" x14ac:dyDescent="0.25">
      <c r="A484" s="127"/>
      <c r="B484"/>
      <c r="C484">
        <v>42.7</v>
      </c>
      <c r="D484" s="221">
        <f t="shared" si="50"/>
        <v>42.7</v>
      </c>
      <c r="E484">
        <f t="shared" si="55"/>
        <v>4.2700000000000002E-2</v>
      </c>
      <c r="F484">
        <f t="shared" si="51"/>
        <v>0.9999277015843816</v>
      </c>
      <c r="G484">
        <f t="shared" si="52"/>
        <v>0.99170405255902894</v>
      </c>
      <c r="H484" s="221">
        <v>6.0830969565505502E-3</v>
      </c>
      <c r="I484">
        <f t="shared" si="53"/>
        <v>1</v>
      </c>
      <c r="J484">
        <v>1</v>
      </c>
      <c r="K484" s="221">
        <f t="shared" si="54"/>
        <v>-44.390491467480658</v>
      </c>
      <c r="L484">
        <f t="shared" si="56"/>
        <v>3.7897822573237563E-6</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row>
    <row r="485" spans="1:74" s="12" customFormat="1" hidden="1" x14ac:dyDescent="0.25">
      <c r="A485" s="127"/>
      <c r="B485"/>
      <c r="C485">
        <v>42.8</v>
      </c>
      <c r="D485" s="221">
        <f t="shared" si="50"/>
        <v>42.8</v>
      </c>
      <c r="E485">
        <f t="shared" si="55"/>
        <v>4.2799999999999998E-2</v>
      </c>
      <c r="F485">
        <f t="shared" si="51"/>
        <v>0.99992736256491677</v>
      </c>
      <c r="G485">
        <f t="shared" si="52"/>
        <v>0.99166524746399543</v>
      </c>
      <c r="H485" s="221">
        <v>5.84046449664019E-3</v>
      </c>
      <c r="I485">
        <f t="shared" si="53"/>
        <v>1</v>
      </c>
      <c r="J485">
        <v>1</v>
      </c>
      <c r="K485" s="221">
        <f t="shared" si="54"/>
        <v>-44.744381302184522</v>
      </c>
      <c r="L485">
        <f t="shared" si="56"/>
        <v>3.4949147049128306E-6</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row>
    <row r="486" spans="1:74" s="12" customFormat="1" hidden="1" x14ac:dyDescent="0.25">
      <c r="A486" s="127"/>
      <c r="B486"/>
      <c r="C486">
        <v>42.9</v>
      </c>
      <c r="D486" s="221">
        <f t="shared" si="50"/>
        <v>42.9</v>
      </c>
      <c r="E486">
        <f t="shared" si="55"/>
        <v>4.2900000000000001E-2</v>
      </c>
      <c r="F486">
        <f t="shared" si="51"/>
        <v>0.99992702275252998</v>
      </c>
      <c r="G486">
        <f t="shared" si="52"/>
        <v>0.99162635250720876</v>
      </c>
      <c r="H486" s="221">
        <v>5.6047687050994697E-3</v>
      </c>
      <c r="I486">
        <f t="shared" si="53"/>
        <v>1</v>
      </c>
      <c r="J486">
        <v>1</v>
      </c>
      <c r="K486" s="221">
        <f t="shared" si="54"/>
        <v>-45.10251880172703</v>
      </c>
      <c r="L486">
        <f t="shared" si="56"/>
        <v>3.2198791084896417E-6</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row>
    <row r="487" spans="1:74" s="12" customFormat="1" hidden="1" x14ac:dyDescent="0.25">
      <c r="A487" s="127"/>
      <c r="B487"/>
      <c r="C487">
        <v>43</v>
      </c>
      <c r="D487" s="221">
        <f t="shared" si="50"/>
        <v>43</v>
      </c>
      <c r="E487">
        <f t="shared" si="55"/>
        <v>4.2999999999999997E-2</v>
      </c>
      <c r="F487">
        <f t="shared" si="51"/>
        <v>0.99992668214722258</v>
      </c>
      <c r="G487">
        <f t="shared" si="52"/>
        <v>0.99158736769503486</v>
      </c>
      <c r="H487" s="221">
        <v>5.3758873875147297E-3</v>
      </c>
      <c r="I487">
        <f t="shared" si="53"/>
        <v>1</v>
      </c>
      <c r="J487">
        <v>1</v>
      </c>
      <c r="K487" s="221">
        <f t="shared" si="54"/>
        <v>-45.465013891803466</v>
      </c>
      <c r="L487">
        <f t="shared" si="56"/>
        <v>2.9635513399918312E-6</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row>
    <row r="488" spans="1:74" s="12" customFormat="1" hidden="1" x14ac:dyDescent="0.25">
      <c r="A488" s="127"/>
      <c r="B488"/>
      <c r="C488">
        <v>43.1</v>
      </c>
      <c r="D488" s="221">
        <f t="shared" si="50"/>
        <v>43.1</v>
      </c>
      <c r="E488">
        <f t="shared" si="55"/>
        <v>4.3099999999999999E-2</v>
      </c>
      <c r="F488">
        <f t="shared" si="51"/>
        <v>0.99992634074899411</v>
      </c>
      <c r="G488">
        <f t="shared" si="52"/>
        <v>0.99154829303385439</v>
      </c>
      <c r="H488" s="221">
        <v>5.1536990690769103E-3</v>
      </c>
      <c r="I488">
        <f t="shared" si="53"/>
        <v>1</v>
      </c>
      <c r="J488">
        <v>1</v>
      </c>
      <c r="K488" s="221">
        <f t="shared" si="54"/>
        <v>-45.83198127599541</v>
      </c>
      <c r="L488">
        <f t="shared" si="56"/>
        <v>2.724858946792445E-6</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row>
    <row r="489" spans="1:74" s="12" customFormat="1" hidden="1" x14ac:dyDescent="0.25">
      <c r="A489" s="127"/>
      <c r="B489"/>
      <c r="C489">
        <v>43.2</v>
      </c>
      <c r="D489" s="221">
        <f t="shared" si="50"/>
        <v>43.2</v>
      </c>
      <c r="E489">
        <f t="shared" si="55"/>
        <v>4.3200000000000002E-2</v>
      </c>
      <c r="F489">
        <f t="shared" si="51"/>
        <v>0.99992599855784703</v>
      </c>
      <c r="G489">
        <f t="shared" si="52"/>
        <v>0.99150912853006268</v>
      </c>
      <c r="H489" s="221">
        <v>4.9380830111008496E-3</v>
      </c>
      <c r="I489">
        <f t="shared" si="53"/>
        <v>1</v>
      </c>
      <c r="J489">
        <v>1</v>
      </c>
      <c r="K489" s="221">
        <f t="shared" si="54"/>
        <v>-46.203540726205844</v>
      </c>
      <c r="L489">
        <f t="shared" si="56"/>
        <v>2.5027793550610056E-6</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row>
    <row r="490" spans="1:74" s="12" customFormat="1" hidden="1" x14ac:dyDescent="0.25">
      <c r="A490" s="127"/>
      <c r="B490"/>
      <c r="C490">
        <v>43.3</v>
      </c>
      <c r="D490" s="221">
        <f t="shared" si="50"/>
        <v>43.3</v>
      </c>
      <c r="E490">
        <f t="shared" si="55"/>
        <v>4.3299999999999998E-2</v>
      </c>
      <c r="F490">
        <f t="shared" si="51"/>
        <v>0.99992565557378177</v>
      </c>
      <c r="G490">
        <f t="shared" si="52"/>
        <v>0.99146987419006993</v>
      </c>
      <c r="H490" s="221">
        <v>4.72891922727171E-3</v>
      </c>
      <c r="I490">
        <f t="shared" si="53"/>
        <v>1</v>
      </c>
      <c r="J490">
        <v>1</v>
      </c>
      <c r="K490" s="221">
        <f t="shared" si="54"/>
        <v>-46.579817395927982</v>
      </c>
      <c r="L490">
        <f t="shared" si="56"/>
        <v>2.2963381125818381E-6</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row>
    <row r="491" spans="1:74" s="12" customFormat="1" hidden="1" x14ac:dyDescent="0.25">
      <c r="A491" s="127"/>
      <c r="B491"/>
      <c r="C491">
        <v>43.4</v>
      </c>
      <c r="D491" s="221">
        <f t="shared" si="50"/>
        <v>43.4</v>
      </c>
      <c r="E491">
        <f t="shared" si="55"/>
        <v>4.3400000000000001E-2</v>
      </c>
      <c r="F491">
        <f t="shared" si="51"/>
        <v>0.99992531179679611</v>
      </c>
      <c r="G491">
        <f t="shared" si="52"/>
        <v>0.99143053002030079</v>
      </c>
      <c r="H491" s="221">
        <v>4.5260884996183703E-3</v>
      </c>
      <c r="I491">
        <f t="shared" si="53"/>
        <v>1</v>
      </c>
      <c r="J491">
        <v>1</v>
      </c>
      <c r="K491" s="221">
        <f t="shared" si="54"/>
        <v>-46.96094215855959</v>
      </c>
      <c r="L491">
        <f t="shared" si="56"/>
        <v>2.1046071709367842E-6</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row>
    <row r="492" spans="1:74" s="12" customFormat="1" hidden="1" x14ac:dyDescent="0.25">
      <c r="A492" s="127"/>
      <c r="B492"/>
      <c r="C492">
        <v>43.5</v>
      </c>
      <c r="D492" s="221">
        <f t="shared" si="50"/>
        <v>43.5</v>
      </c>
      <c r="E492">
        <f t="shared" si="55"/>
        <v>4.3499999999999997E-2</v>
      </c>
      <c r="F492">
        <f t="shared" si="51"/>
        <v>0.99992496722689383</v>
      </c>
      <c r="G492">
        <f t="shared" si="52"/>
        <v>0.991391096027195</v>
      </c>
      <c r="H492" s="221">
        <v>4.3294723942097404E-3</v>
      </c>
      <c r="I492">
        <f t="shared" si="53"/>
        <v>1</v>
      </c>
      <c r="J492">
        <v>1</v>
      </c>
      <c r="K492" s="221">
        <f t="shared" si="54"/>
        <v>-47.347051973238308</v>
      </c>
      <c r="L492">
        <f t="shared" si="56"/>
        <v>1.9267032069287916E-6</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row>
    <row r="493" spans="1:74" s="12" customFormat="1" hidden="1" x14ac:dyDescent="0.25">
      <c r="A493" s="127"/>
      <c r="B493"/>
      <c r="C493">
        <v>43.6</v>
      </c>
      <c r="D493" s="221">
        <f t="shared" si="50"/>
        <v>43.6</v>
      </c>
      <c r="E493">
        <f t="shared" si="55"/>
        <v>4.36E-2</v>
      </c>
      <c r="F493">
        <f t="shared" si="51"/>
        <v>0.99992462186407527</v>
      </c>
      <c r="G493">
        <f t="shared" si="52"/>
        <v>0.99135157221720605</v>
      </c>
      <c r="H493" s="221">
        <v>4.1389532765731497E-3</v>
      </c>
      <c r="I493">
        <f t="shared" si="53"/>
        <v>1</v>
      </c>
      <c r="J493">
        <v>1</v>
      </c>
      <c r="K493" s="221">
        <f t="shared" si="54"/>
        <v>-47.738290280960747</v>
      </c>
      <c r="L493">
        <f t="shared" si="56"/>
        <v>1.7617859831048897E-6</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row>
    <row r="494" spans="1:74" s="12" customFormat="1" hidden="1" x14ac:dyDescent="0.25">
      <c r="A494" s="127"/>
      <c r="B494"/>
      <c r="C494">
        <v>43.7</v>
      </c>
      <c r="D494" s="221">
        <f t="shared" si="50"/>
        <v>43.7</v>
      </c>
      <c r="E494">
        <f t="shared" si="55"/>
        <v>4.3700000000000003E-2</v>
      </c>
      <c r="F494">
        <f t="shared" si="51"/>
        <v>0.99992427570834141</v>
      </c>
      <c r="G494">
        <f t="shared" si="52"/>
        <v>0.9913119585968031</v>
      </c>
      <c r="H494" s="221">
        <v>3.9544143268344101E-3</v>
      </c>
      <c r="I494">
        <f t="shared" si="53"/>
        <v>1</v>
      </c>
      <c r="J494">
        <v>1</v>
      </c>
      <c r="K494" s="221">
        <f t="shared" si="54"/>
        <v>-48.134807434078553</v>
      </c>
      <c r="L494">
        <f t="shared" si="56"/>
        <v>1.60905674720174E-6</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row>
    <row r="495" spans="1:74" s="12" customFormat="1" hidden="1" x14ac:dyDescent="0.25">
      <c r="A495" s="127"/>
      <c r="B495"/>
      <c r="C495">
        <v>43.8</v>
      </c>
      <c r="D495" s="221">
        <f t="shared" si="50"/>
        <v>43.8</v>
      </c>
      <c r="E495">
        <f t="shared" si="55"/>
        <v>4.3799999999999999E-2</v>
      </c>
      <c r="F495">
        <f t="shared" si="51"/>
        <v>0.9999239287596926</v>
      </c>
      <c r="G495">
        <f t="shared" si="52"/>
        <v>0.99127225517246964</v>
      </c>
      <c r="H495" s="221">
        <v>3.77573955457509E-3</v>
      </c>
      <c r="I495">
        <f t="shared" si="53"/>
        <v>1</v>
      </c>
      <c r="J495">
        <v>1</v>
      </c>
      <c r="K495" s="221">
        <f t="shared" si="54"/>
        <v>-48.536761162652525</v>
      </c>
      <c r="L495">
        <f t="shared" si="56"/>
        <v>1.4677566703192894E-6</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row>
    <row r="496" spans="1:74" s="12" customFormat="1" hidden="1" x14ac:dyDescent="0.25">
      <c r="A496" s="127"/>
      <c r="B496"/>
      <c r="C496">
        <v>43.9</v>
      </c>
      <c r="D496" s="221">
        <f t="shared" si="50"/>
        <v>43.9</v>
      </c>
      <c r="E496">
        <f t="shared" si="55"/>
        <v>4.3900000000000002E-2</v>
      </c>
      <c r="F496">
        <f t="shared" si="51"/>
        <v>0.99992358101812751</v>
      </c>
      <c r="G496">
        <f t="shared" si="52"/>
        <v>0.9912324619507038</v>
      </c>
      <c r="H496" s="221">
        <v>3.6028138134079702E-3</v>
      </c>
      <c r="I496">
        <f t="shared" si="53"/>
        <v>1</v>
      </c>
      <c r="J496">
        <v>1</v>
      </c>
      <c r="K496" s="221">
        <f t="shared" si="54"/>
        <v>-48.944317081568862</v>
      </c>
      <c r="L496">
        <f t="shared" si="56"/>
        <v>1.3371653236007899E-6</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row>
    <row r="497" spans="1:74" s="12" customFormat="1" hidden="1" x14ac:dyDescent="0.25">
      <c r="A497" s="127"/>
      <c r="B497"/>
      <c r="C497">
        <v>44</v>
      </c>
      <c r="D497" s="221">
        <f t="shared" si="50"/>
        <v>44</v>
      </c>
      <c r="E497">
        <f t="shared" si="55"/>
        <v>4.3999999999999997E-2</v>
      </c>
      <c r="F497">
        <f t="shared" si="51"/>
        <v>0.99992323248365067</v>
      </c>
      <c r="G497">
        <f t="shared" si="52"/>
        <v>0.99119257893801782</v>
      </c>
      <c r="H497" s="221">
        <v>3.4355228152683202E-3</v>
      </c>
      <c r="I497">
        <f t="shared" si="53"/>
        <v>1</v>
      </c>
      <c r="J497">
        <v>1</v>
      </c>
      <c r="K497" s="221">
        <f t="shared" si="54"/>
        <v>-49.357649242824522</v>
      </c>
      <c r="L497">
        <f t="shared" si="56"/>
        <v>1.2165991931733159E-6</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row>
    <row r="498" spans="1:74" s="12" customFormat="1" hidden="1" x14ac:dyDescent="0.25">
      <c r="A498" s="127"/>
      <c r="B498"/>
      <c r="C498">
        <v>44.1</v>
      </c>
      <c r="D498" s="221">
        <f t="shared" si="50"/>
        <v>44.1</v>
      </c>
      <c r="E498">
        <f t="shared" si="55"/>
        <v>4.41E-2</v>
      </c>
      <c r="F498">
        <f t="shared" si="51"/>
        <v>0.99992288315626077</v>
      </c>
      <c r="G498">
        <f t="shared" si="52"/>
        <v>0.99115260614094014</v>
      </c>
      <c r="H498" s="221">
        <v>3.27375314441853E-3</v>
      </c>
      <c r="I498">
        <f t="shared" si="53"/>
        <v>1</v>
      </c>
      <c r="J498">
        <v>1</v>
      </c>
      <c r="K498" s="221">
        <f t="shared" si="54"/>
        <v>-49.776940737961922</v>
      </c>
      <c r="L498">
        <f t="shared" si="56"/>
        <v>1.1054102330845305E-6</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row>
    <row r="499" spans="1:74" s="12" customFormat="1" hidden="1" x14ac:dyDescent="0.25">
      <c r="A499" s="127"/>
      <c r="B499"/>
      <c r="C499">
        <v>44.2</v>
      </c>
      <c r="D499" s="221">
        <f t="shared" si="50"/>
        <v>44.2</v>
      </c>
      <c r="E499">
        <f t="shared" si="55"/>
        <v>4.4200000000000003E-2</v>
      </c>
      <c r="F499">
        <f t="shared" si="51"/>
        <v>0.99992253303595724</v>
      </c>
      <c r="G499">
        <f t="shared" si="52"/>
        <v>0.99111254356601175</v>
      </c>
      <c r="H499" s="221">
        <v>3.11739227116665E-3</v>
      </c>
      <c r="I499">
        <f t="shared" si="53"/>
        <v>1</v>
      </c>
      <c r="J499">
        <v>1</v>
      </c>
      <c r="K499" s="221">
        <f t="shared" si="54"/>
        <v>-50.202384356282678</v>
      </c>
      <c r="L499">
        <f t="shared" si="56"/>
        <v>1.0029844559434818E-6</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row>
    <row r="500" spans="1:74" s="12" customFormat="1" hidden="1" x14ac:dyDescent="0.25">
      <c r="A500" s="127"/>
      <c r="B500"/>
      <c r="C500">
        <v>44.3</v>
      </c>
      <c r="D500" s="221">
        <f t="shared" si="50"/>
        <v>44.3</v>
      </c>
      <c r="E500">
        <f t="shared" si="55"/>
        <v>4.4299999999999999E-2</v>
      </c>
      <c r="F500">
        <f t="shared" si="51"/>
        <v>0.99992218212274442</v>
      </c>
      <c r="G500">
        <f t="shared" si="52"/>
        <v>0.99107239121978996</v>
      </c>
      <c r="H500" s="221">
        <v>2.9663285652956799E-3</v>
      </c>
      <c r="I500">
        <f t="shared" si="53"/>
        <v>1</v>
      </c>
      <c r="J500">
        <v>1</v>
      </c>
      <c r="K500" s="221">
        <f t="shared" si="54"/>
        <v>-50.634183305240242</v>
      </c>
      <c r="L500">
        <f t="shared" si="56"/>
        <v>9.0874056095767212E-7</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row>
    <row r="501" spans="1:74" s="12" customFormat="1" hidden="1" x14ac:dyDescent="0.25">
      <c r="A501" s="127"/>
      <c r="B501"/>
      <c r="C501">
        <v>44.4</v>
      </c>
      <c r="D501" s="221">
        <f t="shared" si="50"/>
        <v>44.4</v>
      </c>
      <c r="E501">
        <f t="shared" si="55"/>
        <v>4.4400000000000002E-2</v>
      </c>
      <c r="F501">
        <f t="shared" si="51"/>
        <v>0.99992183041661975</v>
      </c>
      <c r="G501">
        <f t="shared" si="52"/>
        <v>0.99103214910884585</v>
      </c>
      <c r="H501" s="221">
        <v>2.8204513092034002E-3</v>
      </c>
      <c r="I501">
        <f t="shared" si="53"/>
        <v>1</v>
      </c>
      <c r="J501">
        <v>1</v>
      </c>
      <c r="K501" s="221">
        <f t="shared" si="54"/>
        <v>-51.072552000284475</v>
      </c>
      <c r="L501">
        <f t="shared" si="56"/>
        <v>8.2212859903564507E-7</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row>
    <row r="502" spans="1:74" s="12" customFormat="1" hidden="1" x14ac:dyDescent="0.25">
      <c r="A502" s="127"/>
      <c r="B502"/>
      <c r="C502">
        <v>44.5</v>
      </c>
      <c r="D502" s="221">
        <f t="shared" si="50"/>
        <v>44.5</v>
      </c>
      <c r="E502">
        <f t="shared" si="55"/>
        <v>4.4499999999999998E-2</v>
      </c>
      <c r="F502">
        <f t="shared" si="51"/>
        <v>0.99992147791758534</v>
      </c>
      <c r="G502">
        <f t="shared" si="52"/>
        <v>0.99099181723976615</v>
      </c>
      <c r="H502" s="221">
        <v>2.6796507107517001E-3</v>
      </c>
      <c r="I502">
        <f t="shared" si="53"/>
        <v>1</v>
      </c>
      <c r="J502">
        <v>1</v>
      </c>
      <c r="K502" s="221">
        <f t="shared" si="54"/>
        <v>-51.517716932455421</v>
      </c>
      <c r="L502">
        <f t="shared" si="56"/>
        <v>7.4262867460462655E-7</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row>
    <row r="503" spans="1:74" s="12" customFormat="1" hidden="1" x14ac:dyDescent="0.25">
      <c r="A503" s="127"/>
      <c r="B503"/>
      <c r="C503">
        <v>44.6</v>
      </c>
      <c r="D503" s="221">
        <f t="shared" si="50"/>
        <v>44.6</v>
      </c>
      <c r="E503">
        <f t="shared" si="55"/>
        <v>4.4600000000000001E-2</v>
      </c>
      <c r="F503">
        <f t="shared" si="51"/>
        <v>0.99992112462564253</v>
      </c>
      <c r="G503">
        <f t="shared" si="52"/>
        <v>0.99095139561915113</v>
      </c>
      <c r="H503" s="221">
        <v>2.5438179158232799E-3</v>
      </c>
      <c r="I503">
        <f t="shared" si="53"/>
        <v>1</v>
      </c>
      <c r="J503">
        <v>1</v>
      </c>
      <c r="K503" s="221">
        <f t="shared" si="54"/>
        <v>-51.969917623219935</v>
      </c>
      <c r="L503">
        <f t="shared" si="56"/>
        <v>6.6974968377690141E-7</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row>
    <row r="504" spans="1:74" s="12" customFormat="1" hidden="1" x14ac:dyDescent="0.25">
      <c r="A504" s="127"/>
      <c r="B504"/>
      <c r="C504">
        <v>44.7</v>
      </c>
      <c r="D504" s="221">
        <f t="shared" si="50"/>
        <v>44.7</v>
      </c>
      <c r="E504">
        <f t="shared" si="55"/>
        <v>4.4700000000000004E-2</v>
      </c>
      <c r="F504">
        <f t="shared" si="51"/>
        <v>0.99992077054079143</v>
      </c>
      <c r="G504">
        <f t="shared" si="52"/>
        <v>0.99091088425361618</v>
      </c>
      <c r="H504" s="221">
        <v>2.4128450205853301E-3</v>
      </c>
      <c r="I504">
        <f t="shared" si="53"/>
        <v>1</v>
      </c>
      <c r="J504">
        <v>1</v>
      </c>
      <c r="K504" s="221">
        <f t="shared" si="54"/>
        <v>-52.429407677432692</v>
      </c>
      <c r="L504">
        <f t="shared" si="56"/>
        <v>6.0302808847641635E-7</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row>
    <row r="505" spans="1:74" s="12" customFormat="1" hidden="1" x14ac:dyDescent="0.25">
      <c r="A505" s="127"/>
      <c r="B505"/>
      <c r="C505">
        <v>44.8</v>
      </c>
      <c r="D505" s="221">
        <f t="shared" si="50"/>
        <v>44.8</v>
      </c>
      <c r="E505">
        <f t="shared" si="55"/>
        <v>4.48E-2</v>
      </c>
      <c r="F505">
        <f t="shared" si="51"/>
        <v>0.99992041566303214</v>
      </c>
      <c r="G505">
        <f t="shared" si="52"/>
        <v>0.99087028314979164</v>
      </c>
      <c r="H505" s="221">
        <v>2.2866250834599998E-3</v>
      </c>
      <c r="I505">
        <f t="shared" si="53"/>
        <v>1</v>
      </c>
      <c r="J505">
        <v>1</v>
      </c>
      <c r="K505" s="221">
        <f t="shared" si="54"/>
        <v>-52.89645594693603</v>
      </c>
      <c r="L505">
        <f t="shared" si="56"/>
        <v>5.420267261240642E-7</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row>
    <row r="506" spans="1:74" s="12" customFormat="1" hidden="1" x14ac:dyDescent="0.25">
      <c r="A506" s="127"/>
      <c r="B506"/>
      <c r="C506">
        <v>44.9</v>
      </c>
      <c r="D506" s="221">
        <f t="shared" ref="D506:D569" si="57">C506*(f_CLK_MHz/Nominal_Clock_Freq)</f>
        <v>44.9</v>
      </c>
      <c r="E506">
        <f t="shared" si="55"/>
        <v>4.4899999999999995E-2</v>
      </c>
      <c r="F506">
        <f t="shared" ref="F506:F569" si="58">ABS(SIN(((MOD_CLK_DIV*PI()*$D506*FIRST_STAGE_DECIMATION)/(f_CLK_MHz*1000000)))/(FIRST_STAGE_DECIMATION*SIN(((MOD_CLK_DIV*PI()*$D506)/(f_CLK_MHz*1000000)))))^FIRST_STAGE_ORDER</f>
        <v>0.99992005999236755</v>
      </c>
      <c r="G506">
        <f t="shared" ref="G506:G569" si="59">ABS(SIN(((MOD_CLK_DIV*FIRST_STAGE_DECIMATION*PI()*$D506*SECOND_STAGE_DECIMATION)/(f_CLK_MHz*1000000)))/(SECOND_STAGE_DECIMATION*SIN(((MOD_CLK_DIV*FIRST_STAGE_DECIMATION*PI()*$D506)/(f_CLK_MHz*1000000)))))^SECOND_STAGE_ORDER</f>
        <v>0.99082959231432177</v>
      </c>
      <c r="H506" s="221">
        <v>2.1650521367982999E-3</v>
      </c>
      <c r="I506">
        <f t="shared" ref="I506:I569" si="60">IF(Avg_decimation&lt;&gt;0,(ABS(SIN(((MOD_CLK_DIV*FIRST_STAGE_DECIMATION*SECOND_STAGE_DECIMATION*FIR_DECIMATION*PI()*$D506*Avg_decimation)/(f_CLK_MHz*1000000)))/(Avg_decimation*SIN(((MOD_CLK_DIV*FIRST_STAGE_DECIMATION*SECOND_STAGE_DECIMATION*FIR_DECIMATION*PI()*$D506)/(f_CLK_MHz*1000000)))))^1),"-")</f>
        <v>1</v>
      </c>
      <c r="J506">
        <v>1</v>
      </c>
      <c r="K506" s="221">
        <f t="shared" ref="K506:K569" si="61">20*LOG10(IF(FIR_BYPASSED,F506*G506*J506,F506*G506*H506*I506*J506))</f>
        <v>-53.37134781924766</v>
      </c>
      <c r="L506">
        <f t="shared" si="56"/>
        <v>4.863336544614085E-7</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row>
    <row r="507" spans="1:74" s="12" customFormat="1" hidden="1" x14ac:dyDescent="0.25">
      <c r="A507" s="127"/>
      <c r="B507"/>
      <c r="C507">
        <v>45</v>
      </c>
      <c r="D507" s="221">
        <f t="shared" si="57"/>
        <v>45</v>
      </c>
      <c r="E507">
        <f t="shared" ref="E507:E570" si="62">D507/1000</f>
        <v>4.4999999999999998E-2</v>
      </c>
      <c r="F507">
        <f t="shared" si="58"/>
        <v>0.99991970352879556</v>
      </c>
      <c r="G507">
        <f t="shared" si="59"/>
        <v>0.99078881175386657</v>
      </c>
      <c r="H507" s="221">
        <v>2.0480211982600101E-3</v>
      </c>
      <c r="I507">
        <f t="shared" si="60"/>
        <v>1</v>
      </c>
      <c r="J507">
        <v>1</v>
      </c>
      <c r="K507" s="221">
        <f t="shared" si="61"/>
        <v>-53.854386648034932</v>
      </c>
      <c r="L507">
        <f t="shared" si="56"/>
        <v>4.3556103107721806E-7</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row>
    <row r="508" spans="1:74" s="12" customFormat="1" hidden="1" x14ac:dyDescent="0.25">
      <c r="A508" s="127"/>
      <c r="B508"/>
      <c r="C508">
        <v>45.1</v>
      </c>
      <c r="D508" s="221">
        <f t="shared" si="57"/>
        <v>45.1</v>
      </c>
      <c r="E508">
        <f t="shared" si="62"/>
        <v>4.5100000000000001E-2</v>
      </c>
      <c r="F508">
        <f t="shared" si="58"/>
        <v>0.99991934627231982</v>
      </c>
      <c r="G508">
        <f t="shared" si="59"/>
        <v>0.99074794147509948</v>
      </c>
      <c r="H508" s="221">
        <v>1.9354282818950699E-3</v>
      </c>
      <c r="I508">
        <f t="shared" si="60"/>
        <v>1</v>
      </c>
      <c r="J508">
        <v>1</v>
      </c>
      <c r="K508" s="221">
        <f t="shared" si="61"/>
        <v>-54.345895344792368</v>
      </c>
      <c r="L508">
        <f t="shared" ref="L508:L571" si="63">(D508-D507)*((10^(K508/20)+10^(K507/20))/2)^2</f>
        <v>3.8934402718816515E-7</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row>
    <row r="509" spans="1:74" s="12" customFormat="1" hidden="1" x14ac:dyDescent="0.25">
      <c r="A509" s="127"/>
      <c r="B509"/>
      <c r="C509">
        <v>45.2</v>
      </c>
      <c r="D509" s="221">
        <f t="shared" si="57"/>
        <v>45.2</v>
      </c>
      <c r="E509">
        <f t="shared" si="62"/>
        <v>4.5200000000000004E-2</v>
      </c>
      <c r="F509">
        <f t="shared" si="58"/>
        <v>0.99991898822293912</v>
      </c>
      <c r="G509">
        <f t="shared" si="59"/>
        <v>0.99070698148470937</v>
      </c>
      <c r="H509" s="221">
        <v>1.82717040892906E-3</v>
      </c>
      <c r="I509">
        <f t="shared" si="60"/>
        <v>1</v>
      </c>
      <c r="J509">
        <v>1</v>
      </c>
      <c r="K509" s="221">
        <f t="shared" si="61"/>
        <v>-54.846218154316013</v>
      </c>
      <c r="L509">
        <f t="shared" si="63"/>
        <v>3.4733977520830797E-7</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row>
    <row r="510" spans="1:74" s="12" customFormat="1" hidden="1" x14ac:dyDescent="0.25">
      <c r="A510" s="127"/>
      <c r="B510"/>
      <c r="C510">
        <v>45.3</v>
      </c>
      <c r="D510" s="221">
        <f t="shared" si="57"/>
        <v>45.3</v>
      </c>
      <c r="E510">
        <f t="shared" si="62"/>
        <v>4.53E-2</v>
      </c>
      <c r="F510">
        <f t="shared" si="58"/>
        <v>0.99991862938065434</v>
      </c>
      <c r="G510">
        <f t="shared" si="59"/>
        <v>0.99066593178939977</v>
      </c>
      <c r="H510" s="221">
        <v>1.72314561825006E-3</v>
      </c>
      <c r="I510">
        <f t="shared" si="60"/>
        <v>1</v>
      </c>
      <c r="J510">
        <v>1</v>
      </c>
      <c r="K510" s="221">
        <f t="shared" si="61"/>
        <v>-55.355722640415557</v>
      </c>
      <c r="L510">
        <f t="shared" si="63"/>
        <v>3.0922634963120791E-7</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row>
    <row r="511" spans="1:74" s="12" customFormat="1" hidden="1" x14ac:dyDescent="0.25">
      <c r="A511" s="127"/>
      <c r="B511"/>
      <c r="C511">
        <v>45.4</v>
      </c>
      <c r="D511" s="221">
        <f t="shared" si="57"/>
        <v>45.4</v>
      </c>
      <c r="E511">
        <f t="shared" si="62"/>
        <v>4.5399999999999996E-2</v>
      </c>
      <c r="F511">
        <f t="shared" si="58"/>
        <v>0.99991826974546738</v>
      </c>
      <c r="G511">
        <f t="shared" si="59"/>
        <v>0.99062479239588863</v>
      </c>
      <c r="H511" s="221">
        <v>1.62325297659649E-3</v>
      </c>
      <c r="I511">
        <f t="shared" si="60"/>
        <v>1</v>
      </c>
      <c r="J511">
        <v>1</v>
      </c>
      <c r="K511" s="221">
        <f t="shared" si="61"/>
        <v>-55.874801912890611</v>
      </c>
      <c r="L511">
        <f t="shared" si="63"/>
        <v>2.7470178073452997E-7</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row>
    <row r="512" spans="1:74" s="12" customFormat="1" hidden="1" x14ac:dyDescent="0.25">
      <c r="A512" s="127"/>
      <c r="B512"/>
      <c r="C512">
        <v>45.5</v>
      </c>
      <c r="D512" s="221">
        <f t="shared" si="57"/>
        <v>45.5</v>
      </c>
      <c r="E512">
        <f t="shared" si="62"/>
        <v>4.5499999999999999E-2</v>
      </c>
      <c r="F512">
        <f t="shared" si="58"/>
        <v>0.99991790931737845</v>
      </c>
      <c r="G512">
        <f t="shared" si="59"/>
        <v>0.99058356331090791</v>
      </c>
      <c r="H512" s="221">
        <v>1.5273925884467E-3</v>
      </c>
      <c r="I512">
        <f t="shared" si="60"/>
        <v>1</v>
      </c>
      <c r="J512">
        <v>1</v>
      </c>
      <c r="K512" s="221">
        <f t="shared" si="61"/>
        <v>-56.403877132326656</v>
      </c>
      <c r="L512">
        <f t="shared" si="63"/>
        <v>2.4348310060557745E-7</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row>
    <row r="513" spans="1:74" s="12" customFormat="1" hidden="1" x14ac:dyDescent="0.25">
      <c r="A513" s="127"/>
      <c r="B513"/>
      <c r="C513">
        <v>45.6</v>
      </c>
      <c r="D513" s="221">
        <f t="shared" si="57"/>
        <v>45.6</v>
      </c>
      <c r="E513">
        <f t="shared" si="62"/>
        <v>4.5600000000000002E-2</v>
      </c>
      <c r="F513">
        <f t="shared" si="58"/>
        <v>0.99991754809638889</v>
      </c>
      <c r="G513">
        <f t="shared" si="59"/>
        <v>0.99054224454120599</v>
      </c>
      <c r="H513" s="221">
        <v>1.4354656056079201E-3</v>
      </c>
      <c r="I513">
        <f t="shared" si="60"/>
        <v>1</v>
      </c>
      <c r="J513">
        <v>1</v>
      </c>
      <c r="K513" s="221">
        <f t="shared" si="61"/>
        <v>-56.943400335986787</v>
      </c>
      <c r="L513">
        <f t="shared" si="63"/>
        <v>2.1530542097599895E-7</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row>
    <row r="514" spans="1:74" s="12" customFormat="1" hidden="1" x14ac:dyDescent="0.25">
      <c r="A514" s="127"/>
      <c r="B514"/>
      <c r="C514">
        <v>45.7</v>
      </c>
      <c r="D514" s="221">
        <f t="shared" si="57"/>
        <v>45.7</v>
      </c>
      <c r="E514">
        <f t="shared" si="62"/>
        <v>4.5700000000000005E-2</v>
      </c>
      <c r="F514">
        <f t="shared" si="58"/>
        <v>0.99991718608249869</v>
      </c>
      <c r="G514">
        <f t="shared" si="59"/>
        <v>0.99050083609354367</v>
      </c>
      <c r="H514" s="221">
        <v>1.34737423650586E-3</v>
      </c>
      <c r="I514">
        <f t="shared" si="60"/>
        <v>1</v>
      </c>
      <c r="J514">
        <v>1</v>
      </c>
      <c r="K514" s="221">
        <f t="shared" si="61"/>
        <v>-57.493857636216674</v>
      </c>
      <c r="L514">
        <f t="shared" si="63"/>
        <v>1.8992104234221771E-7</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row>
    <row r="515" spans="1:74" s="12" customFormat="1" hidden="1" x14ac:dyDescent="0.25">
      <c r="A515" s="127"/>
      <c r="B515"/>
      <c r="C515">
        <v>45.8</v>
      </c>
      <c r="D515" s="221">
        <f t="shared" si="57"/>
        <v>45.8</v>
      </c>
      <c r="E515">
        <f t="shared" si="62"/>
        <v>4.58E-2</v>
      </c>
      <c r="F515">
        <f t="shared" si="58"/>
        <v>0.99991682327570841</v>
      </c>
      <c r="G515">
        <f t="shared" si="59"/>
        <v>0.99045933797469832</v>
      </c>
      <c r="H515" s="221">
        <v>1.26302175517381E-3</v>
      </c>
      <c r="I515">
        <f t="shared" si="60"/>
        <v>1</v>
      </c>
      <c r="J515">
        <v>1</v>
      </c>
      <c r="K515" s="221">
        <f t="shared" si="61"/>
        <v>-58.055772852775092</v>
      </c>
      <c r="L515">
        <f t="shared" si="63"/>
        <v>1.6709859383998782E-7</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row>
    <row r="516" spans="1:74" s="12" customFormat="1" hidden="1" x14ac:dyDescent="0.25">
      <c r="A516" s="127"/>
      <c r="B516"/>
      <c r="C516">
        <v>45.9</v>
      </c>
      <c r="D516" s="221">
        <f t="shared" si="57"/>
        <v>45.9</v>
      </c>
      <c r="E516">
        <f t="shared" si="62"/>
        <v>4.5899999999999996E-2</v>
      </c>
      <c r="F516">
        <f t="shared" si="58"/>
        <v>0.99991645967601961</v>
      </c>
      <c r="G516">
        <f t="shared" si="59"/>
        <v>0.99041775019146094</v>
      </c>
      <c r="H516" s="221">
        <v>1.18231250994075E-3</v>
      </c>
      <c r="I516">
        <f t="shared" si="60"/>
        <v>1</v>
      </c>
      <c r="J516">
        <v>1</v>
      </c>
      <c r="K516" s="221">
        <f t="shared" si="61"/>
        <v>-58.629711652780344</v>
      </c>
      <c r="L516">
        <f t="shared" si="63"/>
        <v>1.4662220333187878E-7</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row>
    <row r="517" spans="1:74" s="12" customFormat="1" hidden="1" x14ac:dyDescent="0.25">
      <c r="A517" s="127"/>
      <c r="B517"/>
      <c r="C517">
        <v>46</v>
      </c>
      <c r="D517" s="221">
        <f t="shared" si="57"/>
        <v>46</v>
      </c>
      <c r="E517">
        <f t="shared" si="62"/>
        <v>4.5999999999999999E-2</v>
      </c>
      <c r="F517">
        <f t="shared" si="58"/>
        <v>0.99991609528343206</v>
      </c>
      <c r="G517">
        <f t="shared" si="59"/>
        <v>0.99037607275063733</v>
      </c>
      <c r="H517" s="221">
        <v>1.10515193181909E-3</v>
      </c>
      <c r="I517">
        <f t="shared" si="60"/>
        <v>1</v>
      </c>
      <c r="J517">
        <v>1</v>
      </c>
      <c r="K517" s="221">
        <f t="shared" si="61"/>
        <v>-59.216286287149799</v>
      </c>
      <c r="L517">
        <f t="shared" si="63"/>
        <v>1.282906971585092E-7</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row>
    <row r="518" spans="1:74" s="12" customFormat="1" hidden="1" x14ac:dyDescent="0.25">
      <c r="A518" s="127"/>
      <c r="B518"/>
      <c r="C518">
        <v>46.1</v>
      </c>
      <c r="D518" s="221">
        <f t="shared" si="57"/>
        <v>46.1</v>
      </c>
      <c r="E518">
        <f t="shared" si="62"/>
        <v>4.6100000000000002E-2</v>
      </c>
      <c r="F518">
        <f t="shared" si="58"/>
        <v>0.99991573009794765</v>
      </c>
      <c r="G518">
        <f t="shared" si="59"/>
        <v>0.99033430565904756</v>
      </c>
      <c r="H518" s="221">
        <v>1.0314465425911E-3</v>
      </c>
      <c r="I518">
        <f t="shared" si="60"/>
        <v>1</v>
      </c>
      <c r="J518">
        <v>1</v>
      </c>
      <c r="K518" s="221">
        <f t="shared" si="61"/>
        <v>-59.816161031335284</v>
      </c>
      <c r="L518">
        <f t="shared" si="63"/>
        <v>1.1191682899752506E-7</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row>
    <row r="519" spans="1:74" s="12" customFormat="1" hidden="1" x14ac:dyDescent="0.25">
      <c r="A519" s="127"/>
      <c r="B519"/>
      <c r="C519">
        <v>46.2</v>
      </c>
      <c r="D519" s="221">
        <f t="shared" si="57"/>
        <v>46.2</v>
      </c>
      <c r="E519">
        <f t="shared" si="62"/>
        <v>4.6200000000000005E-2</v>
      </c>
      <c r="F519">
        <f t="shared" si="58"/>
        <v>0.99991536411956761</v>
      </c>
      <c r="G519">
        <f t="shared" si="59"/>
        <v>0.99029244892352752</v>
      </c>
      <c r="H519" s="221">
        <v>9.6110396259427701E-4</v>
      </c>
      <c r="I519">
        <f t="shared" si="60"/>
        <v>1</v>
      </c>
      <c r="J519">
        <v>1</v>
      </c>
      <c r="K519" s="221">
        <f t="shared" si="61"/>
        <v>-60.430058461852084</v>
      </c>
      <c r="L519">
        <f t="shared" si="63"/>
        <v>9.7326537266758558E-8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row>
    <row r="520" spans="1:74" s="12" customFormat="1" hidden="1" x14ac:dyDescent="0.25">
      <c r="A520" s="127"/>
      <c r="B520"/>
      <c r="C520">
        <v>46.3</v>
      </c>
      <c r="D520" s="221">
        <f t="shared" si="57"/>
        <v>46.3</v>
      </c>
      <c r="E520">
        <f t="shared" si="62"/>
        <v>4.6299999999999994E-2</v>
      </c>
      <c r="F520">
        <f t="shared" si="58"/>
        <v>0.99991499734829181</v>
      </c>
      <c r="G520">
        <f t="shared" si="59"/>
        <v>0.99025050255092617</v>
      </c>
      <c r="H520" s="221">
        <v>8.9403291820592601E-4</v>
      </c>
      <c r="I520">
        <f t="shared" si="60"/>
        <v>1</v>
      </c>
      <c r="J520">
        <v>1</v>
      </c>
      <c r="K520" s="221">
        <f t="shared" si="61"/>
        <v>-61.058766730001025</v>
      </c>
      <c r="L520">
        <f t="shared" si="63"/>
        <v>8.4358230502808175E-8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row>
    <row r="521" spans="1:74" s="12" customFormat="1" hidden="1" x14ac:dyDescent="0.25">
      <c r="A521" s="127"/>
      <c r="B521"/>
      <c r="C521">
        <v>46.4</v>
      </c>
      <c r="D521" s="221">
        <f t="shared" si="57"/>
        <v>46.4</v>
      </c>
      <c r="E521">
        <f t="shared" si="62"/>
        <v>4.6399999999999997E-2</v>
      </c>
      <c r="F521">
        <f t="shared" si="58"/>
        <v>0.9999146297841206</v>
      </c>
      <c r="G521">
        <f t="shared" si="59"/>
        <v>0.99020846654810879</v>
      </c>
      <c r="H521" s="221">
        <v>8.3014324902621597E-4</v>
      </c>
      <c r="I521">
        <f t="shared" si="60"/>
        <v>1</v>
      </c>
      <c r="J521">
        <v>1</v>
      </c>
      <c r="K521" s="221">
        <f t="shared" si="61"/>
        <v>-61.703148032198484</v>
      </c>
      <c r="L521">
        <f t="shared" si="63"/>
        <v>7.2862100140562934E-8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row>
    <row r="522" spans="1:74" s="12" customFormat="1" hidden="1" x14ac:dyDescent="0.25">
      <c r="A522" s="127"/>
      <c r="B522"/>
      <c r="C522">
        <v>46.5</v>
      </c>
      <c r="D522" s="221">
        <f t="shared" si="57"/>
        <v>46.5</v>
      </c>
      <c r="E522">
        <f t="shared" si="62"/>
        <v>4.65E-2</v>
      </c>
      <c r="F522">
        <f t="shared" si="58"/>
        <v>0.99991426142705508</v>
      </c>
      <c r="G522">
        <f t="shared" si="59"/>
        <v>0.99016634092195377</v>
      </c>
      <c r="H522" s="221">
        <v>7.69345914761097E-4</v>
      </c>
      <c r="I522">
        <f t="shared" si="60"/>
        <v>1</v>
      </c>
      <c r="J522">
        <v>1</v>
      </c>
      <c r="K522" s="221">
        <f t="shared" si="61"/>
        <v>-62.364148524989758</v>
      </c>
      <c r="L522">
        <f t="shared" si="63"/>
        <v>6.2699460114583585E-8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row>
    <row r="523" spans="1:74" s="12" customFormat="1" hidden="1" x14ac:dyDescent="0.25">
      <c r="A523" s="127"/>
      <c r="B523"/>
      <c r="C523">
        <v>46.6</v>
      </c>
      <c r="D523" s="221">
        <f t="shared" si="57"/>
        <v>46.6</v>
      </c>
      <c r="E523">
        <f t="shared" si="62"/>
        <v>4.6600000000000003E-2</v>
      </c>
      <c r="F523">
        <f t="shared" si="58"/>
        <v>0.99991389227709704</v>
      </c>
      <c r="G523">
        <f t="shared" si="59"/>
        <v>0.99012412567935504</v>
      </c>
      <c r="H523" s="221">
        <v>7.1155300180330899E-4</v>
      </c>
      <c r="I523">
        <f t="shared" si="60"/>
        <v>1</v>
      </c>
      <c r="J523">
        <v>1</v>
      </c>
      <c r="K523" s="221">
        <f t="shared" si="61"/>
        <v>-63.042809995723601</v>
      </c>
      <c r="L523">
        <f t="shared" si="63"/>
        <v>5.3742112699489994E-8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row>
    <row r="524" spans="1:74" s="12" customFormat="1" hidden="1" x14ac:dyDescent="0.25">
      <c r="A524" s="127"/>
      <c r="B524"/>
      <c r="C524">
        <v>46.7</v>
      </c>
      <c r="D524" s="221">
        <f t="shared" si="57"/>
        <v>46.7</v>
      </c>
      <c r="E524">
        <f t="shared" si="62"/>
        <v>4.6700000000000005E-2</v>
      </c>
      <c r="F524">
        <f t="shared" si="58"/>
        <v>0.99991352233424557</v>
      </c>
      <c r="G524">
        <f t="shared" si="59"/>
        <v>0.99008182082722074</v>
      </c>
      <c r="H524" s="221">
        <v>6.56677729514319E-4</v>
      </c>
      <c r="I524">
        <f t="shared" si="60"/>
        <v>1</v>
      </c>
      <c r="J524">
        <v>1</v>
      </c>
      <c r="K524" s="221">
        <f t="shared" si="61"/>
        <v>-63.740283681743229</v>
      </c>
      <c r="L524">
        <f t="shared" si="63"/>
        <v>4.5871740002868105E-8</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row>
    <row r="525" spans="1:74" s="12" customFormat="1" hidden="1" x14ac:dyDescent="0.25">
      <c r="A525" s="127"/>
      <c r="B525"/>
      <c r="C525">
        <v>46.8</v>
      </c>
      <c r="D525" s="221">
        <f t="shared" si="57"/>
        <v>46.8</v>
      </c>
      <c r="E525">
        <f t="shared" si="62"/>
        <v>4.6799999999999994E-2</v>
      </c>
      <c r="F525">
        <f t="shared" si="58"/>
        <v>0.9999131515985038</v>
      </c>
      <c r="G525">
        <f t="shared" si="59"/>
        <v>0.99003942637247366</v>
      </c>
      <c r="H525" s="221">
        <v>6.0463445620476E-4</v>
      </c>
      <c r="I525">
        <f t="shared" si="60"/>
        <v>1</v>
      </c>
      <c r="J525">
        <v>1</v>
      </c>
      <c r="K525" s="221">
        <f t="shared" si="61"/>
        <v>-64.4578467387731</v>
      </c>
      <c r="L525">
        <f t="shared" si="63"/>
        <v>3.8979320521762109E-8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row>
    <row r="526" spans="1:74" s="12" customFormat="1" hidden="1" x14ac:dyDescent="0.25">
      <c r="A526" s="127"/>
      <c r="B526"/>
      <c r="C526">
        <v>46.9</v>
      </c>
      <c r="D526" s="221">
        <f t="shared" si="57"/>
        <v>46.9</v>
      </c>
      <c r="E526">
        <f t="shared" si="62"/>
        <v>4.6899999999999997E-2</v>
      </c>
      <c r="F526">
        <f t="shared" si="58"/>
        <v>0.99991278006987172</v>
      </c>
      <c r="G526">
        <f t="shared" si="59"/>
        <v>0.98999694232205182</v>
      </c>
      <c r="H526" s="221">
        <v>5.5533868481605602E-4</v>
      </c>
      <c r="I526">
        <f t="shared" si="60"/>
        <v>1</v>
      </c>
      <c r="J526">
        <v>1</v>
      </c>
      <c r="K526" s="221">
        <f t="shared" si="61"/>
        <v>-65.196922002341736</v>
      </c>
      <c r="L526">
        <f t="shared" si="63"/>
        <v>3.2964570171582835E-8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row>
    <row r="527" spans="1:74" s="12" customFormat="1" hidden="1" x14ac:dyDescent="0.25">
      <c r="A527" s="127"/>
      <c r="B527"/>
      <c r="C527">
        <v>47</v>
      </c>
      <c r="D527" s="221">
        <f t="shared" si="57"/>
        <v>47</v>
      </c>
      <c r="E527">
        <f t="shared" si="62"/>
        <v>4.7E-2</v>
      </c>
      <c r="F527">
        <f t="shared" si="58"/>
        <v>0.99991240774834833</v>
      </c>
      <c r="G527">
        <f t="shared" si="59"/>
        <v>0.98995436868290676</v>
      </c>
      <c r="H527" s="221">
        <v>5.0870706830222602E-4</v>
      </c>
      <c r="I527">
        <f t="shared" si="60"/>
        <v>1</v>
      </c>
      <c r="J527">
        <v>1</v>
      </c>
      <c r="K527" s="221">
        <f t="shared" si="61"/>
        <v>-65.959101878548779</v>
      </c>
      <c r="L527">
        <f t="shared" si="63"/>
        <v>2.7735407194845557E-8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row>
    <row r="528" spans="1:74" s="12" customFormat="1" hidden="1" x14ac:dyDescent="0.25">
      <c r="A528" s="127"/>
      <c r="B528"/>
      <c r="C528">
        <v>47.1</v>
      </c>
      <c r="D528" s="221">
        <f t="shared" si="57"/>
        <v>47.1</v>
      </c>
      <c r="E528">
        <f t="shared" si="62"/>
        <v>4.7100000000000003E-2</v>
      </c>
      <c r="F528">
        <f t="shared" si="58"/>
        <v>0.99991203463393608</v>
      </c>
      <c r="G528">
        <f t="shared" si="59"/>
        <v>0.98991170546200613</v>
      </c>
      <c r="H528" s="221">
        <v>4.64657414712713E-4</v>
      </c>
      <c r="I528">
        <f t="shared" si="60"/>
        <v>1</v>
      </c>
      <c r="J528">
        <v>1</v>
      </c>
      <c r="K528" s="221">
        <f t="shared" si="61"/>
        <v>-66.746177462084049</v>
      </c>
      <c r="L528">
        <f t="shared" si="63"/>
        <v>2.3207440356298211E-8</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row>
    <row r="529" spans="1:74" s="12" customFormat="1" hidden="1" x14ac:dyDescent="0.25">
      <c r="A529" s="127"/>
      <c r="B529"/>
      <c r="C529">
        <v>47.2</v>
      </c>
      <c r="D529" s="221">
        <f t="shared" si="57"/>
        <v>47.2</v>
      </c>
      <c r="E529">
        <f t="shared" si="62"/>
        <v>4.7200000000000006E-2</v>
      </c>
      <c r="F529">
        <f t="shared" si="58"/>
        <v>0.99991166072663595</v>
      </c>
      <c r="G529">
        <f t="shared" si="59"/>
        <v>0.98986895266633057</v>
      </c>
      <c r="H529" s="221">
        <v>4.2310869197709802E-4</v>
      </c>
      <c r="I529">
        <f t="shared" si="60"/>
        <v>1</v>
      </c>
      <c r="J529">
        <v>1</v>
      </c>
      <c r="K529" s="221">
        <f t="shared" si="61"/>
        <v>-67.560174339682803</v>
      </c>
      <c r="L529">
        <f t="shared" si="63"/>
        <v>1.9303479830630291E-8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row>
    <row r="530" spans="1:74" s="12" customFormat="1" hidden="1" x14ac:dyDescent="0.25">
      <c r="A530" s="127"/>
      <c r="B530"/>
      <c r="C530">
        <v>47.3</v>
      </c>
      <c r="D530" s="221">
        <f t="shared" si="57"/>
        <v>47.3</v>
      </c>
      <c r="E530">
        <f t="shared" si="62"/>
        <v>4.7299999999999995E-2</v>
      </c>
      <c r="F530">
        <f t="shared" si="58"/>
        <v>0.99991128602644808</v>
      </c>
      <c r="G530">
        <f t="shared" si="59"/>
        <v>0.9898261103028767</v>
      </c>
      <c r="H530" s="221">
        <v>3.8398103239196301E-4</v>
      </c>
      <c r="I530">
        <f t="shared" si="60"/>
        <v>1</v>
      </c>
      <c r="J530">
        <v>1</v>
      </c>
      <c r="K530" s="221">
        <f t="shared" si="61"/>
        <v>-68.403397040303403</v>
      </c>
      <c r="L530">
        <f t="shared" si="63"/>
        <v>1.595307018933382E-8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row>
    <row r="531" spans="1:74" s="12" customFormat="1" hidden="1" x14ac:dyDescent="0.25">
      <c r="A531" s="127"/>
      <c r="B531"/>
      <c r="C531">
        <v>47.4</v>
      </c>
      <c r="D531" s="221">
        <f t="shared" si="57"/>
        <v>47.4</v>
      </c>
      <c r="E531">
        <f t="shared" si="62"/>
        <v>4.7399999999999998E-2</v>
      </c>
      <c r="F531">
        <f t="shared" si="58"/>
        <v>0.99991091053337366</v>
      </c>
      <c r="G531">
        <f t="shared" si="59"/>
        <v>0.98978317837865493</v>
      </c>
      <c r="H531" s="221">
        <v>3.4719573681110498E-4</v>
      </c>
      <c r="I531">
        <f t="shared" si="60"/>
        <v>1</v>
      </c>
      <c r="J531">
        <v>1</v>
      </c>
      <c r="K531" s="221">
        <f t="shared" si="61"/>
        <v>-69.278484806538117</v>
      </c>
      <c r="L531">
        <f t="shared" si="63"/>
        <v>1.30920448940651E-8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row>
    <row r="532" spans="1:74" s="12" customFormat="1" hidden="1" x14ac:dyDescent="0.25">
      <c r="A532" s="127"/>
      <c r="B532"/>
      <c r="C532">
        <v>47.5</v>
      </c>
      <c r="D532" s="221">
        <f t="shared" si="57"/>
        <v>47.5</v>
      </c>
      <c r="E532">
        <f t="shared" si="62"/>
        <v>4.7500000000000001E-2</v>
      </c>
      <c r="F532">
        <f t="shared" si="58"/>
        <v>0.9999105342474135</v>
      </c>
      <c r="G532">
        <f t="shared" si="59"/>
        <v>0.98974015690069062</v>
      </c>
      <c r="H532" s="221">
        <v>3.1267527853890402E-4</v>
      </c>
      <c r="I532">
        <f t="shared" si="60"/>
        <v>1</v>
      </c>
      <c r="J532">
        <v>1</v>
      </c>
      <c r="K532" s="221">
        <f t="shared" si="61"/>
        <v>-70.188482389876469</v>
      </c>
      <c r="L532">
        <f t="shared" si="63"/>
        <v>1.0662101705199483E-8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row>
    <row r="533" spans="1:74" s="12" customFormat="1" hidden="1" x14ac:dyDescent="0.25">
      <c r="A533" s="127"/>
      <c r="B533"/>
      <c r="C533">
        <v>47.6</v>
      </c>
      <c r="D533" s="221">
        <f t="shared" si="57"/>
        <v>47.6</v>
      </c>
      <c r="E533">
        <f t="shared" si="62"/>
        <v>4.7600000000000003E-2</v>
      </c>
      <c r="F533">
        <f t="shared" si="58"/>
        <v>0.9999101571685679</v>
      </c>
      <c r="G533">
        <f t="shared" si="59"/>
        <v>0.98969704587602358</v>
      </c>
      <c r="H533" s="221">
        <v>2.8034330692846399E-4</v>
      </c>
      <c r="I533">
        <f t="shared" si="60"/>
        <v>1</v>
      </c>
      <c r="J533">
        <v>1</v>
      </c>
      <c r="K533" s="221">
        <f t="shared" si="61"/>
        <v>-71.13693108152853</v>
      </c>
      <c r="L533">
        <f t="shared" si="63"/>
        <v>8.6103984162601146E-9</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row>
    <row r="534" spans="1:74" s="12" customFormat="1" hidden="1" x14ac:dyDescent="0.25">
      <c r="A534" s="127"/>
      <c r="B534"/>
      <c r="C534">
        <v>47.7</v>
      </c>
      <c r="D534" s="221">
        <f t="shared" si="57"/>
        <v>47.7</v>
      </c>
      <c r="E534">
        <f t="shared" si="62"/>
        <v>4.7700000000000006E-2</v>
      </c>
      <c r="F534">
        <f t="shared" si="58"/>
        <v>0.99990977929683833</v>
      </c>
      <c r="G534">
        <f t="shared" si="59"/>
        <v>0.98965384531170886</v>
      </c>
      <c r="H534" s="221">
        <v>2.5012465068545198E-4</v>
      </c>
      <c r="I534">
        <f t="shared" si="60"/>
        <v>1</v>
      </c>
      <c r="J534">
        <v>1</v>
      </c>
      <c r="K534" s="221">
        <f t="shared" si="61"/>
        <v>-72.127987450773105</v>
      </c>
      <c r="L534">
        <f t="shared" si="63"/>
        <v>6.8891683272713106E-9</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row>
    <row r="535" spans="1:74" s="12" customFormat="1" hidden="1" x14ac:dyDescent="0.25">
      <c r="A535" s="127"/>
      <c r="B535"/>
      <c r="C535">
        <v>47.8</v>
      </c>
      <c r="D535" s="221">
        <f t="shared" si="57"/>
        <v>47.8</v>
      </c>
      <c r="E535">
        <f t="shared" si="62"/>
        <v>4.7799999999999995E-2</v>
      </c>
      <c r="F535">
        <f t="shared" si="58"/>
        <v>0.999909400632225</v>
      </c>
      <c r="G535">
        <f t="shared" si="59"/>
        <v>0.98961055521481489</v>
      </c>
      <c r="H535" s="221">
        <v>2.2194532087758099E-4</v>
      </c>
      <c r="I535">
        <f t="shared" si="60"/>
        <v>1</v>
      </c>
      <c r="J535">
        <v>1</v>
      </c>
      <c r="K535" s="221">
        <f t="shared" si="61"/>
        <v>-73.166580724446746</v>
      </c>
      <c r="L535">
        <f t="shared" si="63"/>
        <v>5.4553548730060498E-9</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row>
    <row r="536" spans="1:74" s="12" customFormat="1" hidden="1" x14ac:dyDescent="0.25">
      <c r="A536" s="127"/>
      <c r="B536"/>
      <c r="C536">
        <v>47.9</v>
      </c>
      <c r="D536" s="221">
        <f t="shared" si="57"/>
        <v>47.9</v>
      </c>
      <c r="E536">
        <f t="shared" si="62"/>
        <v>4.7899999999999998E-2</v>
      </c>
      <c r="F536">
        <f t="shared" si="58"/>
        <v>0.99990902117472891</v>
      </c>
      <c r="G536">
        <f t="shared" si="59"/>
        <v>0.98956717559242602</v>
      </c>
      <c r="H536" s="221">
        <v>1.9573251365214201E-4</v>
      </c>
      <c r="I536">
        <f t="shared" si="60"/>
        <v>1</v>
      </c>
      <c r="J536">
        <v>1</v>
      </c>
      <c r="K536" s="221">
        <f t="shared" si="61"/>
        <v>-74.258625176416373</v>
      </c>
      <c r="L536">
        <f t="shared" si="63"/>
        <v>4.2702648255255508E-9</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row>
    <row r="537" spans="1:74" s="12" customFormat="1" hidden="1" x14ac:dyDescent="0.25">
      <c r="A537" s="127"/>
      <c r="B537"/>
      <c r="C537">
        <v>48</v>
      </c>
      <c r="D537" s="221">
        <f t="shared" si="57"/>
        <v>48</v>
      </c>
      <c r="E537">
        <f t="shared" si="62"/>
        <v>4.8000000000000001E-2</v>
      </c>
      <c r="F537">
        <f t="shared" si="58"/>
        <v>0.9999086409243525</v>
      </c>
      <c r="G537">
        <f t="shared" si="59"/>
        <v>0.98952370645164012</v>
      </c>
      <c r="H537" s="221">
        <v>1.7141461266109099E-4</v>
      </c>
      <c r="I537">
        <f t="shared" si="60"/>
        <v>1</v>
      </c>
      <c r="J537">
        <v>1</v>
      </c>
      <c r="K537" s="221">
        <f t="shared" si="61"/>
        <v>-75.411312672732265</v>
      </c>
      <c r="L537">
        <f t="shared" si="63"/>
        <v>3.2992394942614536E-9</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row>
    <row r="538" spans="1:74" s="12" customFormat="1" hidden="1" x14ac:dyDescent="0.25">
      <c r="A538" s="127"/>
      <c r="B538"/>
      <c r="C538">
        <v>48.1</v>
      </c>
      <c r="D538" s="221">
        <f t="shared" si="57"/>
        <v>48.1</v>
      </c>
      <c r="E538">
        <f t="shared" si="62"/>
        <v>4.8100000000000004E-2</v>
      </c>
      <c r="F538">
        <f t="shared" si="58"/>
        <v>0.99990825988109377</v>
      </c>
      <c r="G538">
        <f t="shared" si="59"/>
        <v>0.9894801477995705</v>
      </c>
      <c r="H538" s="221">
        <v>1.4892119119643799E-4</v>
      </c>
      <c r="I538">
        <f t="shared" si="60"/>
        <v>1</v>
      </c>
      <c r="J538">
        <v>1</v>
      </c>
      <c r="K538" s="221">
        <f t="shared" si="61"/>
        <v>-76.633525147566971</v>
      </c>
      <c r="L538">
        <f t="shared" si="63"/>
        <v>2.511343351248704E-9</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row>
    <row r="539" spans="1:74" s="12" customFormat="1" hidden="1" x14ac:dyDescent="0.25">
      <c r="A539" s="127"/>
      <c r="B539"/>
      <c r="C539">
        <v>48.2</v>
      </c>
      <c r="D539" s="221">
        <f t="shared" si="57"/>
        <v>48.2</v>
      </c>
      <c r="E539">
        <f t="shared" si="62"/>
        <v>4.82E-2</v>
      </c>
      <c r="F539">
        <f t="shared" si="58"/>
        <v>0.99990787804495518</v>
      </c>
      <c r="G539">
        <f t="shared" si="59"/>
        <v>0.98943649964334512</v>
      </c>
      <c r="H539" s="221">
        <v>1.2818301403527899E-4</v>
      </c>
      <c r="I539">
        <f t="shared" si="60"/>
        <v>1</v>
      </c>
      <c r="J539">
        <v>1</v>
      </c>
      <c r="K539" s="221">
        <f t="shared" si="61"/>
        <v>-77.93643207162738</v>
      </c>
      <c r="L539">
        <f t="shared" si="63"/>
        <v>1.8790695138553605E-9</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row>
    <row r="540" spans="1:74" s="12" customFormat="1" hidden="1" x14ac:dyDescent="0.25">
      <c r="A540" s="127"/>
      <c r="B540"/>
      <c r="C540">
        <v>48.3</v>
      </c>
      <c r="D540" s="221">
        <f t="shared" si="57"/>
        <v>48.3</v>
      </c>
      <c r="E540">
        <f t="shared" si="62"/>
        <v>4.8299999999999996E-2</v>
      </c>
      <c r="F540">
        <f t="shared" si="58"/>
        <v>0.99990749541593793</v>
      </c>
      <c r="G540">
        <f t="shared" si="59"/>
        <v>0.98939276199010551</v>
      </c>
      <c r="H540" s="221">
        <v>1.09132038997435E-4</v>
      </c>
      <c r="I540">
        <f t="shared" si="60"/>
        <v>1</v>
      </c>
      <c r="J540">
        <v>1</v>
      </c>
      <c r="K540" s="221">
        <f t="shared" si="61"/>
        <v>-79.334383552840094</v>
      </c>
      <c r="L540">
        <f t="shared" si="63"/>
        <v>1.3780615225767005E-9</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row>
    <row r="541" spans="1:74" s="12" customFormat="1" hidden="1" x14ac:dyDescent="0.25">
      <c r="A541" s="127"/>
      <c r="B541"/>
      <c r="C541">
        <v>48.4</v>
      </c>
      <c r="D541" s="221">
        <f t="shared" si="57"/>
        <v>48.4</v>
      </c>
      <c r="E541">
        <f t="shared" si="62"/>
        <v>4.8399999999999999E-2</v>
      </c>
      <c r="F541">
        <f t="shared" si="58"/>
        <v>0.99990711199404281</v>
      </c>
      <c r="G541">
        <f t="shared" si="59"/>
        <v>0.98934893484700892</v>
      </c>
      <c r="H541" s="271">
        <v>9.1701418215894202E-5</v>
      </c>
      <c r="I541">
        <f t="shared" si="60"/>
        <v>1</v>
      </c>
      <c r="J541">
        <v>1</v>
      </c>
      <c r="K541" s="221">
        <f t="shared" si="61"/>
        <v>-80.846295994906811</v>
      </c>
      <c r="L541">
        <f t="shared" si="63"/>
        <v>9.8685085706385383E-10</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row>
    <row r="542" spans="1:74" s="12" customFormat="1" hidden="1" x14ac:dyDescent="0.25">
      <c r="A542" s="127"/>
      <c r="B542"/>
      <c r="C542">
        <v>48.5</v>
      </c>
      <c r="D542" s="221">
        <f t="shared" si="57"/>
        <v>48.5</v>
      </c>
      <c r="E542">
        <f t="shared" si="62"/>
        <v>4.8500000000000001E-2</v>
      </c>
      <c r="F542">
        <f t="shared" si="58"/>
        <v>0.99990672777926837</v>
      </c>
      <c r="G542">
        <f t="shared" si="59"/>
        <v>0.98930501822122674</v>
      </c>
      <c r="H542" s="271">
        <v>7.5825499121391895E-5</v>
      </c>
      <c r="I542">
        <f t="shared" si="60"/>
        <v>1</v>
      </c>
      <c r="J542">
        <v>1</v>
      </c>
      <c r="K542" s="221">
        <f t="shared" si="61"/>
        <v>-82.497900394699414</v>
      </c>
      <c r="L542">
        <f t="shared" si="63"/>
        <v>6.8660963953235077E-10</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row>
    <row r="543" spans="1:74" s="12" customFormat="1" hidden="1" x14ac:dyDescent="0.25">
      <c r="A543" s="127"/>
      <c r="B543"/>
      <c r="C543">
        <v>48.6</v>
      </c>
      <c r="D543" s="221">
        <f t="shared" si="57"/>
        <v>48.6</v>
      </c>
      <c r="E543">
        <f t="shared" si="62"/>
        <v>4.8600000000000004E-2</v>
      </c>
      <c r="F543">
        <f t="shared" si="58"/>
        <v>0.99990634277161838</v>
      </c>
      <c r="G543">
        <f t="shared" si="59"/>
        <v>0.98926101211994533</v>
      </c>
      <c r="H543" s="271">
        <v>6.1439825143474699E-5</v>
      </c>
      <c r="I543">
        <f t="shared" si="60"/>
        <v>1</v>
      </c>
      <c r="J543">
        <v>1</v>
      </c>
      <c r="K543" s="221">
        <f t="shared" si="61"/>
        <v>-84.325596246118906</v>
      </c>
      <c r="L543">
        <f t="shared" si="63"/>
        <v>4.6091798110658872E-10</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row>
    <row r="544" spans="1:74" s="12" customFormat="1" hidden="1" x14ac:dyDescent="0.25">
      <c r="A544" s="127"/>
      <c r="B544"/>
      <c r="C544">
        <v>48.7</v>
      </c>
      <c r="D544" s="221">
        <f t="shared" si="57"/>
        <v>48.7</v>
      </c>
      <c r="E544">
        <f t="shared" si="62"/>
        <v>4.87E-2</v>
      </c>
      <c r="F544">
        <f t="shared" si="58"/>
        <v>0.9999059569710923</v>
      </c>
      <c r="G544">
        <f t="shared" si="59"/>
        <v>0.98921691655036459</v>
      </c>
      <c r="H544" s="271">
        <v>4.8481136127720897E-5</v>
      </c>
      <c r="I544">
        <f t="shared" si="60"/>
        <v>1</v>
      </c>
      <c r="J544">
        <v>1</v>
      </c>
      <c r="K544" s="221">
        <f t="shared" si="61"/>
        <v>-86.3835304193409</v>
      </c>
      <c r="L544">
        <f t="shared" si="63"/>
        <v>2.9554543336655751E-10</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row>
    <row r="545" spans="1:74" s="12" customFormat="1" hidden="1" x14ac:dyDescent="0.25">
      <c r="A545" s="127"/>
      <c r="B545"/>
      <c r="C545">
        <v>48.8</v>
      </c>
      <c r="D545" s="221">
        <f t="shared" si="57"/>
        <v>48.8</v>
      </c>
      <c r="E545">
        <f t="shared" si="62"/>
        <v>4.8799999999999996E-2</v>
      </c>
      <c r="F545">
        <f t="shared" si="58"/>
        <v>0.99990557037769145</v>
      </c>
      <c r="G545">
        <f t="shared" si="59"/>
        <v>0.98917273151970064</v>
      </c>
      <c r="H545" s="271">
        <v>3.6887368473237702E-5</v>
      </c>
      <c r="I545">
        <f t="shared" si="60"/>
        <v>1</v>
      </c>
      <c r="J545">
        <v>1</v>
      </c>
      <c r="K545" s="221">
        <f t="shared" si="61"/>
        <v>-88.757824050916582</v>
      </c>
      <c r="L545">
        <f t="shared" si="63"/>
        <v>1.7824601447131228E-10</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row>
    <row r="546" spans="1:74" s="12" customFormat="1" hidden="1" x14ac:dyDescent="0.25">
      <c r="A546" s="127"/>
      <c r="B546"/>
      <c r="C546">
        <v>48.9</v>
      </c>
      <c r="D546" s="221">
        <f t="shared" si="57"/>
        <v>48.9</v>
      </c>
      <c r="E546">
        <f t="shared" si="62"/>
        <v>4.8899999999999999E-2</v>
      </c>
      <c r="F546">
        <f t="shared" si="58"/>
        <v>0.99990518299141562</v>
      </c>
      <c r="G546">
        <f t="shared" si="59"/>
        <v>0.98912845703518248</v>
      </c>
      <c r="H546" s="271">
        <v>2.6597654989098999E-5</v>
      </c>
      <c r="I546">
        <f t="shared" si="60"/>
        <v>1</v>
      </c>
      <c r="J546">
        <v>1</v>
      </c>
      <c r="K546" s="221">
        <f t="shared" si="61"/>
        <v>-91.598902711333722</v>
      </c>
      <c r="L546">
        <f t="shared" si="63"/>
        <v>9.8566286636280139E-11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row>
    <row r="547" spans="1:74" s="12" customFormat="1" hidden="1" x14ac:dyDescent="0.25">
      <c r="A547" s="127"/>
      <c r="B547"/>
      <c r="C547">
        <v>49</v>
      </c>
      <c r="D547" s="221">
        <f t="shared" si="57"/>
        <v>49</v>
      </c>
      <c r="E547">
        <f t="shared" si="62"/>
        <v>4.9000000000000002E-2</v>
      </c>
      <c r="F547">
        <f t="shared" si="58"/>
        <v>0.99990479481226746</v>
      </c>
      <c r="G547">
        <f t="shared" si="59"/>
        <v>0.98908409310405532</v>
      </c>
      <c r="H547" s="271">
        <v>1.75523244733716E-5</v>
      </c>
      <c r="I547">
        <f t="shared" si="60"/>
        <v>1</v>
      </c>
      <c r="J547">
        <v>1</v>
      </c>
      <c r="K547" s="221">
        <f t="shared" si="61"/>
        <v>-95.209469859133321</v>
      </c>
      <c r="L547">
        <f t="shared" si="63"/>
        <v>4.7665969477246922E-11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row>
    <row r="548" spans="1:74" s="12" customFormat="1" hidden="1" x14ac:dyDescent="0.25">
      <c r="A548" s="127"/>
      <c r="B548"/>
      <c r="C548">
        <v>49.1</v>
      </c>
      <c r="D548" s="221">
        <f t="shared" si="57"/>
        <v>49.1</v>
      </c>
      <c r="E548">
        <f t="shared" si="62"/>
        <v>4.9100000000000005E-2</v>
      </c>
      <c r="F548">
        <f t="shared" si="58"/>
        <v>0.99990440584024642</v>
      </c>
      <c r="G548">
        <f t="shared" si="59"/>
        <v>0.98903963973357756</v>
      </c>
      <c r="H548" s="271">
        <v>9.6929010156318603E-6</v>
      </c>
      <c r="I548">
        <f t="shared" si="60"/>
        <v>1</v>
      </c>
      <c r="J548">
        <v>1</v>
      </c>
      <c r="K548" s="221">
        <f t="shared" si="61"/>
        <v>-100.36748084471944</v>
      </c>
      <c r="L548">
        <f t="shared" si="63"/>
        <v>1.815058177624273E-11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row>
    <row r="549" spans="1:74" s="12" customFormat="1" hidden="1" x14ac:dyDescent="0.25">
      <c r="A549" s="127"/>
      <c r="B549"/>
      <c r="C549">
        <v>49.2</v>
      </c>
      <c r="D549" s="221">
        <f t="shared" si="57"/>
        <v>49.2</v>
      </c>
      <c r="E549">
        <f t="shared" si="62"/>
        <v>4.9200000000000001E-2</v>
      </c>
      <c r="F549">
        <f t="shared" si="58"/>
        <v>0.99990401607535351</v>
      </c>
      <c r="G549">
        <f t="shared" si="59"/>
        <v>0.98899509693102317</v>
      </c>
      <c r="H549" s="271">
        <v>2.9621030247471901E-6</v>
      </c>
      <c r="I549">
        <f t="shared" si="60"/>
        <v>1</v>
      </c>
      <c r="J549">
        <v>1</v>
      </c>
      <c r="K549" s="221">
        <f t="shared" si="61"/>
        <v>-110.664947782721</v>
      </c>
      <c r="L549">
        <f t="shared" si="63"/>
        <v>3.9156125296482017E-12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row>
    <row r="550" spans="1:74" s="12" customFormat="1" hidden="1" x14ac:dyDescent="0.25">
      <c r="A550" s="127"/>
      <c r="B550"/>
      <c r="C550">
        <v>49.3</v>
      </c>
      <c r="D550" s="221">
        <f t="shared" si="57"/>
        <v>49.3</v>
      </c>
      <c r="E550">
        <f t="shared" si="62"/>
        <v>4.9299999999999997E-2</v>
      </c>
      <c r="F550">
        <f t="shared" si="58"/>
        <v>0.99990362551759038</v>
      </c>
      <c r="G550">
        <f t="shared" si="59"/>
        <v>0.98895046470368075</v>
      </c>
      <c r="H550" s="271">
        <v>2.6961580162546099E-6</v>
      </c>
      <c r="I550">
        <f t="shared" si="60"/>
        <v>1</v>
      </c>
      <c r="J550">
        <v>1</v>
      </c>
      <c r="K550" s="221">
        <f t="shared" si="61"/>
        <v>-111.48243952676458</v>
      </c>
      <c r="L550">
        <f t="shared" si="63"/>
        <v>7.8269404639321958E-13</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row>
    <row r="551" spans="1:74" s="12" customFormat="1" hidden="1" x14ac:dyDescent="0.25">
      <c r="A551" s="127"/>
      <c r="B551"/>
      <c r="C551">
        <v>49.4</v>
      </c>
      <c r="D551" s="221">
        <f t="shared" si="57"/>
        <v>49.4</v>
      </c>
      <c r="E551">
        <f t="shared" si="62"/>
        <v>4.9399999999999999E-2</v>
      </c>
      <c r="F551">
        <f t="shared" si="58"/>
        <v>0.9999032341669567</v>
      </c>
      <c r="G551">
        <f t="shared" si="59"/>
        <v>0.98890574305885304</v>
      </c>
      <c r="H551" s="271">
        <v>7.33677906657749E-6</v>
      </c>
      <c r="I551">
        <f t="shared" si="60"/>
        <v>1</v>
      </c>
      <c r="J551">
        <v>1</v>
      </c>
      <c r="K551" s="221">
        <f t="shared" si="61"/>
        <v>-102.78763373077251</v>
      </c>
      <c r="L551">
        <f t="shared" si="63"/>
        <v>2.460552170435592E-12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row>
    <row r="552" spans="1:74" s="12" customFormat="1" hidden="1" x14ac:dyDescent="0.25">
      <c r="A552" s="127"/>
      <c r="B552"/>
      <c r="C552">
        <v>49.5</v>
      </c>
      <c r="D552" s="221">
        <f t="shared" si="57"/>
        <v>49.5</v>
      </c>
      <c r="E552">
        <f t="shared" si="62"/>
        <v>4.9500000000000002E-2</v>
      </c>
      <c r="F552">
        <f t="shared" si="58"/>
        <v>0.99990284202345403</v>
      </c>
      <c r="G552">
        <f t="shared" si="59"/>
        <v>0.98886093200385694</v>
      </c>
      <c r="H552" s="271">
        <v>1.10134673126029E-5</v>
      </c>
      <c r="I552">
        <f t="shared" si="60"/>
        <v>1</v>
      </c>
      <c r="J552">
        <v>1</v>
      </c>
      <c r="K552" s="221">
        <f t="shared" si="61"/>
        <v>-99.259658219258867</v>
      </c>
      <c r="L552">
        <f t="shared" si="63"/>
        <v>8.2304906336032777E-12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row>
    <row r="553" spans="1:74" s="12" customFormat="1" hidden="1" x14ac:dyDescent="0.25">
      <c r="A553" s="127"/>
      <c r="B553"/>
      <c r="C553">
        <v>49.6</v>
      </c>
      <c r="D553" s="221">
        <f t="shared" si="57"/>
        <v>49.6</v>
      </c>
      <c r="E553">
        <f t="shared" si="62"/>
        <v>4.9599999999999998E-2</v>
      </c>
      <c r="F553">
        <f t="shared" si="58"/>
        <v>0.99990244908708314</v>
      </c>
      <c r="G553">
        <f t="shared" si="59"/>
        <v>0.98881603154602482</v>
      </c>
      <c r="H553" s="271">
        <v>1.37787422212948E-5</v>
      </c>
      <c r="I553">
        <f t="shared" si="60"/>
        <v>1</v>
      </c>
      <c r="J553">
        <v>1</v>
      </c>
      <c r="K553" s="221">
        <f t="shared" si="61"/>
        <v>-97.314345873687671</v>
      </c>
      <c r="L553">
        <f t="shared" si="63"/>
        <v>1.5022230127785464E-11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row>
    <row r="554" spans="1:74" s="12" customFormat="1" hidden="1" x14ac:dyDescent="0.25">
      <c r="A554" s="127"/>
      <c r="B554"/>
      <c r="C554">
        <v>49.7</v>
      </c>
      <c r="D554" s="221">
        <f t="shared" si="57"/>
        <v>49.7</v>
      </c>
      <c r="E554">
        <f t="shared" si="62"/>
        <v>4.9700000000000001E-2</v>
      </c>
      <c r="F554">
        <f t="shared" si="58"/>
        <v>0.9999020553578456</v>
      </c>
      <c r="G554">
        <f t="shared" si="59"/>
        <v>0.98877104169270347</v>
      </c>
      <c r="H554" s="271">
        <v>1.5683937857674099E-5</v>
      </c>
      <c r="I554">
        <f t="shared" si="60"/>
        <v>1</v>
      </c>
      <c r="J554">
        <v>1</v>
      </c>
      <c r="K554" s="221">
        <f t="shared" si="61"/>
        <v>-96.189833746822444</v>
      </c>
      <c r="L554">
        <f t="shared" si="63"/>
        <v>2.1213364331965213E-11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row>
    <row r="555" spans="1:74" s="12" customFormat="1" hidden="1" x14ac:dyDescent="0.25">
      <c r="A555" s="127"/>
      <c r="B555"/>
      <c r="C555">
        <v>49.8</v>
      </c>
      <c r="D555" s="221">
        <f t="shared" si="57"/>
        <v>49.8</v>
      </c>
      <c r="E555">
        <f t="shared" si="62"/>
        <v>4.9799999999999997E-2</v>
      </c>
      <c r="F555">
        <f t="shared" si="58"/>
        <v>0.99990166083574084</v>
      </c>
      <c r="G555">
        <f t="shared" si="59"/>
        <v>0.98872596245125355</v>
      </c>
      <c r="H555" s="271">
        <v>1.6779205466684001E-5</v>
      </c>
      <c r="I555">
        <f t="shared" si="60"/>
        <v>1</v>
      </c>
      <c r="J555">
        <v>1</v>
      </c>
      <c r="K555" s="221">
        <f t="shared" si="61"/>
        <v>-95.603907597583472</v>
      </c>
      <c r="L555">
        <f t="shared" si="63"/>
        <v>2.5751759108758297E-11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row>
    <row r="556" spans="1:74" s="12" customFormat="1" hidden="1" x14ac:dyDescent="0.25">
      <c r="A556" s="127"/>
      <c r="B556"/>
      <c r="C556">
        <v>49.9</v>
      </c>
      <c r="D556" s="221">
        <f t="shared" si="57"/>
        <v>49.9</v>
      </c>
      <c r="E556">
        <f t="shared" si="62"/>
        <v>4.99E-2</v>
      </c>
      <c r="F556">
        <f t="shared" si="58"/>
        <v>0.99990126552077085</v>
      </c>
      <c r="G556">
        <f t="shared" si="59"/>
        <v>0.9886807938290515</v>
      </c>
      <c r="H556" s="271">
        <v>1.71135163152464E-5</v>
      </c>
      <c r="I556">
        <f t="shared" si="60"/>
        <v>1</v>
      </c>
      <c r="J556">
        <v>1</v>
      </c>
      <c r="K556" s="221">
        <f t="shared" si="61"/>
        <v>-95.4329506224949</v>
      </c>
      <c r="L556">
        <f t="shared" si="63"/>
        <v>2.8067203812829072E-11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row>
    <row r="557" spans="1:74" s="12" customFormat="1" hidden="1" x14ac:dyDescent="0.25">
      <c r="A557" s="127"/>
      <c r="B557"/>
      <c r="C557">
        <v>50</v>
      </c>
      <c r="D557" s="221">
        <f t="shared" si="57"/>
        <v>50</v>
      </c>
      <c r="E557">
        <f t="shared" si="62"/>
        <v>0.05</v>
      </c>
      <c r="F557">
        <f t="shared" si="58"/>
        <v>0.99990086941293688</v>
      </c>
      <c r="G557">
        <f t="shared" si="59"/>
        <v>0.98863553583348729</v>
      </c>
      <c r="H557" s="271">
        <v>1.6734664794270298E-5</v>
      </c>
      <c r="I557">
        <f t="shared" si="60"/>
        <v>1</v>
      </c>
      <c r="J557">
        <v>1</v>
      </c>
      <c r="K557" s="221">
        <f t="shared" si="61"/>
        <v>-95.627796391649724</v>
      </c>
      <c r="L557">
        <f t="shared" si="63"/>
        <v>2.7990927153273082E-11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row>
    <row r="558" spans="1:74" s="12" customFormat="1" hidden="1" x14ac:dyDescent="0.25">
      <c r="A558" s="127"/>
      <c r="B558"/>
      <c r="C558">
        <v>50.1</v>
      </c>
      <c r="D558" s="221">
        <f t="shared" si="57"/>
        <v>50.1</v>
      </c>
      <c r="E558">
        <f t="shared" si="62"/>
        <v>5.0099999999999999E-2</v>
      </c>
      <c r="F558">
        <f t="shared" si="58"/>
        <v>0.99990047251223724</v>
      </c>
      <c r="G558">
        <f t="shared" si="59"/>
        <v>0.98859018847196645</v>
      </c>
      <c r="H558" s="271">
        <v>1.5689271777005999E-5</v>
      </c>
      <c r="I558">
        <f t="shared" si="60"/>
        <v>1</v>
      </c>
      <c r="J558">
        <v>1</v>
      </c>
      <c r="K558" s="221">
        <f t="shared" si="61"/>
        <v>-96.188482887798941</v>
      </c>
      <c r="L558">
        <f t="shared" si="63"/>
        <v>2.5682563546151006E-11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row>
    <row r="559" spans="1:74" s="12" customFormat="1" hidden="1" x14ac:dyDescent="0.25">
      <c r="A559" s="127"/>
      <c r="B559"/>
      <c r="C559">
        <v>50.2</v>
      </c>
      <c r="D559" s="221">
        <f t="shared" si="57"/>
        <v>50.2</v>
      </c>
      <c r="E559">
        <f t="shared" si="62"/>
        <v>5.0200000000000002E-2</v>
      </c>
      <c r="F559">
        <f t="shared" si="58"/>
        <v>0.99990007481867582</v>
      </c>
      <c r="G559">
        <f t="shared" si="59"/>
        <v>0.98854475175190804</v>
      </c>
      <c r="H559" s="271">
        <v>1.4022788232450501E-5</v>
      </c>
      <c r="I559">
        <f t="shared" si="60"/>
        <v>1</v>
      </c>
      <c r="J559">
        <v>1</v>
      </c>
      <c r="K559" s="221">
        <f t="shared" si="61"/>
        <v>-97.164253777202873</v>
      </c>
      <c r="L559">
        <f t="shared" si="63"/>
        <v>2.1564166199300049E-11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row>
    <row r="560" spans="1:74" s="12" customFormat="1" hidden="1" x14ac:dyDescent="0.25">
      <c r="A560" s="127"/>
      <c r="B560"/>
      <c r="C560">
        <v>50.3</v>
      </c>
      <c r="D560" s="221">
        <f t="shared" si="57"/>
        <v>50.3</v>
      </c>
      <c r="E560">
        <f t="shared" si="62"/>
        <v>5.0299999999999997E-2</v>
      </c>
      <c r="F560">
        <f t="shared" si="58"/>
        <v>0.99989967633225163</v>
      </c>
      <c r="G560">
        <f t="shared" si="59"/>
        <v>0.98849922568074622</v>
      </c>
      <c r="H560" s="271">
        <v>1.1779499090817701E-5</v>
      </c>
      <c r="I560">
        <f t="shared" si="60"/>
        <v>1</v>
      </c>
      <c r="J560">
        <v>1</v>
      </c>
      <c r="K560" s="221">
        <f t="shared" si="61"/>
        <v>-98.678808315172105</v>
      </c>
      <c r="L560">
        <f t="shared" si="63"/>
        <v>1.6260873596912759E-11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row>
    <row r="561" spans="1:74" s="12" customFormat="1" hidden="1" x14ac:dyDescent="0.25">
      <c r="A561" s="127"/>
      <c r="B561"/>
      <c r="C561">
        <v>50.4</v>
      </c>
      <c r="D561" s="221">
        <f t="shared" si="57"/>
        <v>50.4</v>
      </c>
      <c r="E561">
        <f t="shared" si="62"/>
        <v>5.04E-2</v>
      </c>
      <c r="F561">
        <f t="shared" si="58"/>
        <v>0.99989927705296677</v>
      </c>
      <c r="G561">
        <f t="shared" si="59"/>
        <v>0.98845361026592948</v>
      </c>
      <c r="H561" s="271">
        <v>9.0025273593788503E-6</v>
      </c>
      <c r="I561">
        <f t="shared" si="60"/>
        <v>1</v>
      </c>
      <c r="J561">
        <v>1</v>
      </c>
      <c r="K561" s="221">
        <f t="shared" si="61"/>
        <v>-101.01446007482097</v>
      </c>
      <c r="L561">
        <f t="shared" si="63"/>
        <v>1.054784657709146E-11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row>
    <row r="562" spans="1:74" s="12" customFormat="1" hidden="1" x14ac:dyDescent="0.25">
      <c r="A562" s="127"/>
      <c r="B562"/>
      <c r="C562">
        <v>50.5</v>
      </c>
      <c r="D562" s="221">
        <f t="shared" si="57"/>
        <v>50.5</v>
      </c>
      <c r="E562">
        <f t="shared" si="62"/>
        <v>5.0500000000000003E-2</v>
      </c>
      <c r="F562">
        <f t="shared" si="58"/>
        <v>0.99989887698082081</v>
      </c>
      <c r="G562">
        <f t="shared" si="59"/>
        <v>0.98840790551492208</v>
      </c>
      <c r="H562" s="271">
        <v>5.7338384858972296E-6</v>
      </c>
      <c r="I562">
        <f t="shared" si="60"/>
        <v>1</v>
      </c>
      <c r="J562">
        <v>1</v>
      </c>
      <c r="K562" s="221">
        <f t="shared" si="61"/>
        <v>-104.93324507471002</v>
      </c>
      <c r="L562">
        <f t="shared" si="63"/>
        <v>5.3031038099004808E-12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row>
    <row r="563" spans="1:74" s="12" customFormat="1" hidden="1" x14ac:dyDescent="0.25">
      <c r="A563" s="127"/>
      <c r="B563"/>
      <c r="C563">
        <v>50.6</v>
      </c>
      <c r="D563" s="221">
        <f t="shared" si="57"/>
        <v>50.6</v>
      </c>
      <c r="E563">
        <f t="shared" si="62"/>
        <v>5.0599999999999999E-2</v>
      </c>
      <c r="F563">
        <f t="shared" si="58"/>
        <v>0.99989847611581595</v>
      </c>
      <c r="G563">
        <f t="shared" si="59"/>
        <v>0.98836211143520047</v>
      </c>
      <c r="H563" s="271">
        <v>2.0142449676180599E-6</v>
      </c>
      <c r="I563">
        <f t="shared" si="60"/>
        <v>1</v>
      </c>
      <c r="J563">
        <v>1</v>
      </c>
      <c r="K563" s="221">
        <f t="shared" si="61"/>
        <v>-114.02031435445315</v>
      </c>
      <c r="L563">
        <f t="shared" si="63"/>
        <v>1.4658941705810936E-12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row>
    <row r="564" spans="1:74" s="12" customFormat="1" hidden="1" x14ac:dyDescent="0.25">
      <c r="A564" s="127"/>
      <c r="B564"/>
      <c r="C564">
        <v>50.7</v>
      </c>
      <c r="D564" s="221">
        <f t="shared" si="57"/>
        <v>50.7</v>
      </c>
      <c r="E564">
        <f t="shared" si="62"/>
        <v>5.0700000000000002E-2</v>
      </c>
      <c r="F564">
        <f t="shared" si="58"/>
        <v>0.99989807445795187</v>
      </c>
      <c r="G564">
        <f t="shared" si="59"/>
        <v>0.98831622803425856</v>
      </c>
      <c r="H564" s="271">
        <v>2.1165887972959001E-6</v>
      </c>
      <c r="I564">
        <f t="shared" si="60"/>
        <v>1</v>
      </c>
      <c r="J564">
        <v>1</v>
      </c>
      <c r="K564" s="221">
        <f t="shared" si="61"/>
        <v>-113.59023696623078</v>
      </c>
      <c r="L564">
        <f t="shared" si="63"/>
        <v>4.1661854231574401E-13</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row>
    <row r="565" spans="1:74" s="12" customFormat="1" hidden="1" x14ac:dyDescent="0.25">
      <c r="A565" s="127"/>
      <c r="B565"/>
      <c r="C565">
        <v>50.8</v>
      </c>
      <c r="D565" s="221">
        <f t="shared" si="57"/>
        <v>50.8</v>
      </c>
      <c r="E565">
        <f t="shared" si="62"/>
        <v>5.0799999999999998E-2</v>
      </c>
      <c r="F565">
        <f t="shared" si="58"/>
        <v>0.9998976720072309</v>
      </c>
      <c r="G565">
        <f t="shared" si="59"/>
        <v>0.98827025531960244</v>
      </c>
      <c r="H565" s="271">
        <v>6.6201414175949696E-6</v>
      </c>
      <c r="I565">
        <f t="shared" si="60"/>
        <v>1</v>
      </c>
      <c r="J565">
        <v>1</v>
      </c>
      <c r="K565" s="221">
        <f t="shared" si="61"/>
        <v>-103.68602903306115</v>
      </c>
      <c r="L565">
        <f t="shared" si="63"/>
        <v>1.8634180391018936E-12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row>
    <row r="566" spans="1:74" s="12" customFormat="1" hidden="1" x14ac:dyDescent="0.25">
      <c r="A566" s="127"/>
      <c r="B566"/>
      <c r="C566">
        <v>50.9</v>
      </c>
      <c r="D566" s="221">
        <f t="shared" si="57"/>
        <v>50.9</v>
      </c>
      <c r="E566">
        <f t="shared" si="62"/>
        <v>5.0900000000000001E-2</v>
      </c>
      <c r="F566">
        <f t="shared" si="58"/>
        <v>0.99989726876365226</v>
      </c>
      <c r="G566">
        <f t="shared" si="59"/>
        <v>0.98822419329875388</v>
      </c>
      <c r="H566" s="271">
        <v>1.1459029178822E-5</v>
      </c>
      <c r="I566">
        <f t="shared" si="60"/>
        <v>1</v>
      </c>
      <c r="J566">
        <v>1</v>
      </c>
      <c r="K566" s="221">
        <f t="shared" si="61"/>
        <v>-98.920826214005103</v>
      </c>
      <c r="L566">
        <f t="shared" si="63"/>
        <v>7.9787286497728734E-12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row>
    <row r="567" spans="1:74" s="12" customFormat="1" hidden="1" x14ac:dyDescent="0.25">
      <c r="A567" s="127"/>
      <c r="B567"/>
      <c r="C567">
        <v>51</v>
      </c>
      <c r="D567" s="221">
        <f t="shared" si="57"/>
        <v>51</v>
      </c>
      <c r="E567">
        <f t="shared" si="62"/>
        <v>5.0999999999999997E-2</v>
      </c>
      <c r="F567">
        <f t="shared" si="58"/>
        <v>0.99989686472721828</v>
      </c>
      <c r="G567">
        <f t="shared" si="59"/>
        <v>0.98817804197924919</v>
      </c>
      <c r="H567" s="271">
        <v>1.6597000478448099E-5</v>
      </c>
      <c r="I567">
        <f t="shared" si="60"/>
        <v>1</v>
      </c>
      <c r="J567">
        <v>1</v>
      </c>
      <c r="K567" s="221">
        <f t="shared" si="61"/>
        <v>-95.703599751004646</v>
      </c>
      <c r="L567">
        <f t="shared" si="63"/>
        <v>1.9212768781627782E-11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row>
    <row r="568" spans="1:74" s="12" customFormat="1" hidden="1" x14ac:dyDescent="0.25">
      <c r="A568" s="127"/>
      <c r="B568"/>
      <c r="C568">
        <v>51.1</v>
      </c>
      <c r="D568" s="221">
        <f t="shared" si="57"/>
        <v>51.1</v>
      </c>
      <c r="E568">
        <f t="shared" si="62"/>
        <v>5.11E-2</v>
      </c>
      <c r="F568">
        <f t="shared" si="58"/>
        <v>0.99989645989792864</v>
      </c>
      <c r="G568">
        <f t="shared" si="59"/>
        <v>0.9881318013686391</v>
      </c>
      <c r="H568" s="271">
        <v>2.1998930027657698E-5</v>
      </c>
      <c r="I568">
        <f t="shared" si="60"/>
        <v>1</v>
      </c>
      <c r="J568">
        <v>1</v>
      </c>
      <c r="K568" s="221">
        <f t="shared" si="61"/>
        <v>-93.25657068624308</v>
      </c>
      <c r="L568">
        <f t="shared" si="63"/>
        <v>3.6356367496859891E-11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row>
    <row r="569" spans="1:74" s="12" customFormat="1" hidden="1" x14ac:dyDescent="0.25">
      <c r="A569" s="127"/>
      <c r="B569"/>
      <c r="C569">
        <v>51.2</v>
      </c>
      <c r="D569" s="221">
        <f t="shared" si="57"/>
        <v>51.2</v>
      </c>
      <c r="E569">
        <f t="shared" si="62"/>
        <v>5.1200000000000002E-2</v>
      </c>
      <c r="F569">
        <f t="shared" si="58"/>
        <v>0.99989605427578443</v>
      </c>
      <c r="G569">
        <f t="shared" si="59"/>
        <v>0.98808547147448911</v>
      </c>
      <c r="H569" s="271">
        <v>2.76308128239184E-5</v>
      </c>
      <c r="I569">
        <f t="shared" si="60"/>
        <v>1</v>
      </c>
      <c r="J569">
        <v>1</v>
      </c>
      <c r="K569" s="221">
        <f t="shared" si="61"/>
        <v>-91.277139418504149</v>
      </c>
      <c r="L569">
        <f t="shared" si="63"/>
        <v>6.0109207713278153E-11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row>
    <row r="570" spans="1:74" s="12" customFormat="1" hidden="1" x14ac:dyDescent="0.25">
      <c r="A570" s="127"/>
      <c r="B570"/>
      <c r="C570">
        <v>51.3</v>
      </c>
      <c r="D570" s="221">
        <f t="shared" ref="D570:D633" si="64">C570*(f_CLK_MHz/Nominal_Clock_Freq)</f>
        <v>51.3</v>
      </c>
      <c r="E570">
        <f t="shared" si="62"/>
        <v>5.1299999999999998E-2</v>
      </c>
      <c r="F570">
        <f t="shared" ref="F570:F633" si="65">ABS(SIN(((MOD_CLK_DIV*PI()*$D570*FIRST_STAGE_DECIMATION)/(f_CLK_MHz*1000000)))/(FIRST_STAGE_DECIMATION*SIN(((MOD_CLK_DIV*PI()*$D570)/(f_CLK_MHz*1000000)))))^FIRST_STAGE_ORDER</f>
        <v>0.99989564786078722</v>
      </c>
      <c r="G570">
        <f t="shared" ref="G570:G633" si="66">ABS(SIN(((MOD_CLK_DIV*FIRST_STAGE_DECIMATION*PI()*$D570*SECOND_STAGE_DECIMATION)/(f_CLK_MHz*1000000)))/(SECOND_STAGE_DECIMATION*SIN(((MOD_CLK_DIV*FIRST_STAGE_DECIMATION*PI()*$D570)/(f_CLK_MHz*1000000)))))^SECOND_STAGE_ORDER</f>
        <v>0.9880390523043785</v>
      </c>
      <c r="H570" s="271">
        <v>3.3459757895713398E-5</v>
      </c>
      <c r="I570">
        <f t="shared" ref="I570:I633" si="67">IF(Avg_decimation&lt;&gt;0,(ABS(SIN(((MOD_CLK_DIV*FIRST_STAGE_DECIMATION*SECOND_STAGE_DECIMATION*FIR_DECIMATION*PI()*$D570*Avg_decimation)/(f_CLK_MHz*1000000)))/(Avg_decimation*SIN(((MOD_CLK_DIV*FIRST_STAGE_DECIMATION*SECOND_STAGE_DECIMATION*FIR_DECIMATION*PI()*$D570)/(f_CLK_MHz*1000000)))))^1),"-")</f>
        <v>1</v>
      </c>
      <c r="J570">
        <v>1</v>
      </c>
      <c r="K570" s="221">
        <f t="shared" ref="K570:K633" si="68">20*LOG10(IF(FIR_BYPASSED,F570*G570*J570,F570*G570*H570*I570*J570))</f>
        <v>-89.614968345210968</v>
      </c>
      <c r="L570">
        <f t="shared" si="63"/>
        <v>9.1067741655096449E-11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row>
    <row r="571" spans="1:74" s="12" customFormat="1" hidden="1" x14ac:dyDescent="0.25">
      <c r="A571" s="127"/>
      <c r="B571"/>
      <c r="C571">
        <v>51.4</v>
      </c>
      <c r="D571" s="221">
        <f t="shared" si="64"/>
        <v>51.4</v>
      </c>
      <c r="E571">
        <f t="shared" ref="E571:E634" si="69">D571/1000</f>
        <v>5.1400000000000001E-2</v>
      </c>
      <c r="F571">
        <f t="shared" si="65"/>
        <v>0.99989524065293767</v>
      </c>
      <c r="G571">
        <f t="shared" si="66"/>
        <v>0.98799254386590241</v>
      </c>
      <c r="H571" s="271">
        <v>3.9453981822889303E-5</v>
      </c>
      <c r="I571">
        <f t="shared" si="67"/>
        <v>1</v>
      </c>
      <c r="J571">
        <v>1</v>
      </c>
      <c r="K571" s="221">
        <f t="shared" si="68"/>
        <v>-88.184019830943882</v>
      </c>
      <c r="L571">
        <f t="shared" si="63"/>
        <v>1.2971614029806511E-10</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row>
    <row r="572" spans="1:74" s="12" customFormat="1" hidden="1" x14ac:dyDescent="0.25">
      <c r="A572" s="127"/>
      <c r="B572"/>
      <c r="C572">
        <v>51.5</v>
      </c>
      <c r="D572" s="221">
        <f t="shared" si="64"/>
        <v>51.5</v>
      </c>
      <c r="E572">
        <f t="shared" si="69"/>
        <v>5.1499999999999997E-2</v>
      </c>
      <c r="F572">
        <f t="shared" si="65"/>
        <v>0.99989483265223689</v>
      </c>
      <c r="G572">
        <f t="shared" si="66"/>
        <v>0.9879459461666692</v>
      </c>
      <c r="H572" s="271">
        <v>4.5582802035361198E-5</v>
      </c>
      <c r="I572">
        <f t="shared" si="67"/>
        <v>1</v>
      </c>
      <c r="J572">
        <v>1</v>
      </c>
      <c r="K572" s="221">
        <f t="shared" si="68"/>
        <v>-86.930229482922087</v>
      </c>
      <c r="L572">
        <f t="shared" ref="L572:L635" si="70">(D572-D571)*((10^(K572/20)+10^(K571/20))/2)^2</f>
        <v>1.7642001260456486E-10</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row>
    <row r="573" spans="1:74" s="12" customFormat="1" hidden="1" x14ac:dyDescent="0.25">
      <c r="A573" s="127"/>
      <c r="B573"/>
      <c r="C573">
        <v>51.6</v>
      </c>
      <c r="D573" s="221">
        <f t="shared" si="64"/>
        <v>51.6</v>
      </c>
      <c r="E573">
        <f t="shared" si="69"/>
        <v>5.16E-2</v>
      </c>
      <c r="F573">
        <f t="shared" si="65"/>
        <v>0.99989442385868454</v>
      </c>
      <c r="G573">
        <f t="shared" si="66"/>
        <v>0.98789925921430299</v>
      </c>
      <c r="H573" s="271">
        <v>5.1816629892755502E-5</v>
      </c>
      <c r="I573">
        <f t="shared" si="67"/>
        <v>1</v>
      </c>
      <c r="J573">
        <v>1</v>
      </c>
      <c r="K573" s="221">
        <f t="shared" si="68"/>
        <v>-85.817280606810499</v>
      </c>
      <c r="L573">
        <f t="shared" si="70"/>
        <v>2.3142264104622736E-10</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row>
    <row r="574" spans="1:74" s="12" customFormat="1" hidden="1" x14ac:dyDescent="0.25">
      <c r="A574" s="127"/>
      <c r="B574"/>
      <c r="C574">
        <v>51.7</v>
      </c>
      <c r="D574" s="221">
        <f t="shared" si="64"/>
        <v>51.7</v>
      </c>
      <c r="E574">
        <f t="shared" si="69"/>
        <v>5.1700000000000003E-2</v>
      </c>
      <c r="F574">
        <f t="shared" si="65"/>
        <v>0.99989401427228364</v>
      </c>
      <c r="G574">
        <f t="shared" si="66"/>
        <v>0.98785248301644168</v>
      </c>
      <c r="H574" s="271">
        <v>5.8126963548206703E-5</v>
      </c>
      <c r="I574">
        <f t="shared" si="67"/>
        <v>1</v>
      </c>
      <c r="J574">
        <v>1</v>
      </c>
      <c r="K574" s="221">
        <f t="shared" si="68"/>
        <v>-84.819525977817122</v>
      </c>
      <c r="L574">
        <f t="shared" si="70"/>
        <v>2.9484349055017382E-10</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row>
    <row r="575" spans="1:74" s="12" customFormat="1" hidden="1" x14ac:dyDescent="0.25">
      <c r="A575" s="127"/>
      <c r="B575"/>
      <c r="C575">
        <v>51.8</v>
      </c>
      <c r="D575" s="221">
        <f t="shared" si="64"/>
        <v>51.8</v>
      </c>
      <c r="E575">
        <f t="shared" si="69"/>
        <v>5.1799999999999999E-2</v>
      </c>
      <c r="F575">
        <f t="shared" si="65"/>
        <v>0.9998936038930325</v>
      </c>
      <c r="G575">
        <f t="shared" si="66"/>
        <v>0.98780561758073782</v>
      </c>
      <c r="H575" s="271">
        <v>6.44863805984451E-5</v>
      </c>
      <c r="I575">
        <f t="shared" si="67"/>
        <v>1</v>
      </c>
      <c r="J575">
        <v>1</v>
      </c>
      <c r="K575" s="221">
        <f t="shared" si="68"/>
        <v>-83.918134318379344</v>
      </c>
      <c r="L575">
        <f t="shared" si="70"/>
        <v>3.6667875856502111E-10</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row>
    <row r="576" spans="1:74" s="12" customFormat="1" hidden="1" x14ac:dyDescent="0.25">
      <c r="A576" s="127"/>
      <c r="B576"/>
      <c r="C576">
        <v>51.9</v>
      </c>
      <c r="D576" s="221">
        <f t="shared" si="64"/>
        <v>51.9</v>
      </c>
      <c r="E576">
        <f t="shared" si="69"/>
        <v>5.1900000000000002E-2</v>
      </c>
      <c r="F576">
        <f t="shared" si="65"/>
        <v>0.99989319272093513</v>
      </c>
      <c r="G576">
        <f t="shared" si="66"/>
        <v>0.9877586629148587</v>
      </c>
      <c r="H576" s="271">
        <v>7.0868530524358398E-5</v>
      </c>
      <c r="I576">
        <f t="shared" si="67"/>
        <v>1</v>
      </c>
      <c r="J576">
        <v>1</v>
      </c>
      <c r="K576" s="221">
        <f t="shared" si="68"/>
        <v>-83.098842267609299</v>
      </c>
      <c r="L576">
        <f t="shared" si="70"/>
        <v>4.4680374442250503E-10</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row>
    <row r="577" spans="1:74" s="12" customFormat="1" hidden="1" x14ac:dyDescent="0.25">
      <c r="A577" s="127"/>
      <c r="B577"/>
      <c r="C577">
        <v>52</v>
      </c>
      <c r="D577" s="221">
        <f t="shared" si="64"/>
        <v>52</v>
      </c>
      <c r="E577">
        <f t="shared" si="69"/>
        <v>5.1999999999999998E-2</v>
      </c>
      <c r="F577">
        <f t="shared" si="65"/>
        <v>0.99989278075598831</v>
      </c>
      <c r="G577">
        <f t="shared" si="66"/>
        <v>0.98771161902648685</v>
      </c>
      <c r="H577" s="271">
        <v>7.7248126923772304E-5</v>
      </c>
      <c r="I577">
        <f t="shared" si="67"/>
        <v>1</v>
      </c>
      <c r="J577">
        <v>1</v>
      </c>
      <c r="K577" s="221">
        <f t="shared" si="68"/>
        <v>-82.350568938177048</v>
      </c>
      <c r="L577">
        <f t="shared" si="70"/>
        <v>5.3497682654791442E-10</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row>
    <row r="578" spans="1:74" s="12" customFormat="1" hidden="1" x14ac:dyDescent="0.25">
      <c r="A578" s="127"/>
      <c r="B578"/>
      <c r="C578">
        <v>52.1</v>
      </c>
      <c r="D578" s="221">
        <f t="shared" si="64"/>
        <v>52.1</v>
      </c>
      <c r="E578">
        <f t="shared" si="69"/>
        <v>5.21E-2</v>
      </c>
      <c r="F578">
        <f t="shared" si="65"/>
        <v>0.99989236799819647</v>
      </c>
      <c r="G578">
        <f t="shared" si="66"/>
        <v>0.98766448592331779</v>
      </c>
      <c r="H578" s="271">
        <v>8.3600939540133599E-5</v>
      </c>
      <c r="I578">
        <f t="shared" si="67"/>
        <v>1</v>
      </c>
      <c r="J578">
        <v>1</v>
      </c>
      <c r="K578" s="221">
        <f t="shared" si="68"/>
        <v>-81.664523008283382</v>
      </c>
      <c r="L578">
        <f t="shared" si="70"/>
        <v>6.3084484634182586E-10</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row>
    <row r="579" spans="1:74" s="12" customFormat="1" hidden="1" x14ac:dyDescent="0.25">
      <c r="A579" s="127"/>
      <c r="B579"/>
      <c r="C579">
        <v>52.2</v>
      </c>
      <c r="D579" s="221">
        <f t="shared" si="64"/>
        <v>52.2</v>
      </c>
      <c r="E579">
        <f t="shared" si="69"/>
        <v>5.2200000000000003E-2</v>
      </c>
      <c r="F579">
        <f t="shared" si="65"/>
        <v>0.99989195444755974</v>
      </c>
      <c r="G579">
        <f t="shared" si="66"/>
        <v>0.98761726361306268</v>
      </c>
      <c r="H579" s="271">
        <v>8.9903786089595703E-5</v>
      </c>
      <c r="I579">
        <f t="shared" si="67"/>
        <v>1</v>
      </c>
      <c r="J579">
        <v>1</v>
      </c>
      <c r="K579" s="221">
        <f t="shared" si="68"/>
        <v>-81.0336054375353</v>
      </c>
      <c r="L579">
        <f t="shared" si="70"/>
        <v>7.3394970771255825E-10</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row>
    <row r="580" spans="1:74" s="12" customFormat="1" hidden="1" x14ac:dyDescent="0.25">
      <c r="A580" s="127"/>
      <c r="B580"/>
      <c r="C580">
        <v>52.3</v>
      </c>
      <c r="D580" s="221">
        <f t="shared" si="64"/>
        <v>52.3</v>
      </c>
      <c r="E580">
        <f t="shared" si="69"/>
        <v>5.2299999999999999E-2</v>
      </c>
      <c r="F580">
        <f t="shared" si="65"/>
        <v>0.99989154010407832</v>
      </c>
      <c r="G580">
        <f t="shared" si="66"/>
        <v>0.98756995210344689</v>
      </c>
      <c r="H580" s="271">
        <v>9.6134523890607706E-5</v>
      </c>
      <c r="I580">
        <f t="shared" si="67"/>
        <v>1</v>
      </c>
      <c r="J580">
        <v>1</v>
      </c>
      <c r="K580" s="221">
        <f t="shared" si="68"/>
        <v>-80.451997174510439</v>
      </c>
      <c r="L580">
        <f t="shared" si="70"/>
        <v>8.4373601127390481E-10</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row>
    <row r="581" spans="1:74" s="12" customFormat="1" hidden="1" x14ac:dyDescent="0.25">
      <c r="A581" s="127"/>
      <c r="B581"/>
      <c r="C581">
        <v>52.4</v>
      </c>
      <c r="D581" s="221">
        <f t="shared" si="64"/>
        <v>52.4</v>
      </c>
      <c r="E581">
        <f t="shared" si="69"/>
        <v>5.2399999999999995E-2</v>
      </c>
      <c r="F581">
        <f t="shared" si="65"/>
        <v>0.9998911249677539</v>
      </c>
      <c r="G581">
        <f t="shared" si="66"/>
        <v>0.98752255140221024</v>
      </c>
      <c r="H581" s="221">
        <v>1.0227204129776301E-4</v>
      </c>
      <c r="I581">
        <f t="shared" si="67"/>
        <v>1</v>
      </c>
      <c r="J581">
        <v>1</v>
      </c>
      <c r="K581" s="221">
        <f t="shared" si="68"/>
        <v>-79.914866799195025</v>
      </c>
      <c r="L581">
        <f t="shared" si="70"/>
        <v>9.5955955211207397E-10</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row>
    <row r="582" spans="1:74" s="12" customFormat="1" hidden="1" x14ac:dyDescent="0.25">
      <c r="A582" s="127"/>
      <c r="B582"/>
      <c r="C582">
        <v>52.5</v>
      </c>
      <c r="D582" s="221">
        <f t="shared" si="64"/>
        <v>52.5</v>
      </c>
      <c r="E582">
        <f t="shared" si="69"/>
        <v>5.2499999999999998E-2</v>
      </c>
      <c r="F582">
        <f t="shared" si="65"/>
        <v>0.99989070903858634</v>
      </c>
      <c r="G582">
        <f t="shared" si="66"/>
        <v>0.98747506151710807</v>
      </c>
      <c r="H582" s="221">
        <v>1.0829624894396099E-4</v>
      </c>
      <c r="I582">
        <f t="shared" si="67"/>
        <v>1</v>
      </c>
      <c r="J582">
        <v>1</v>
      </c>
      <c r="K582" s="221">
        <f t="shared" si="68"/>
        <v>-79.418158328104738</v>
      </c>
      <c r="L582">
        <f t="shared" si="70"/>
        <v>1.0806965197730616E-9</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row>
    <row r="583" spans="1:74" s="12" customFormat="1" hidden="1" x14ac:dyDescent="0.25">
      <c r="A583" s="127"/>
      <c r="B583"/>
      <c r="C583">
        <v>52.6</v>
      </c>
      <c r="D583" s="221">
        <f t="shared" si="64"/>
        <v>52.6</v>
      </c>
      <c r="E583">
        <f t="shared" si="69"/>
        <v>5.2600000000000001E-2</v>
      </c>
      <c r="F583">
        <f t="shared" si="65"/>
        <v>0.99989029231657744</v>
      </c>
      <c r="G583">
        <f t="shared" si="66"/>
        <v>0.98742748245590883</v>
      </c>
      <c r="H583" s="221">
        <v>1.14188070793602E-4</v>
      </c>
      <c r="I583">
        <f t="shared" si="67"/>
        <v>1</v>
      </c>
      <c r="J583">
        <v>1</v>
      </c>
      <c r="K583" s="221">
        <f t="shared" si="68"/>
        <v>-78.958434038772396</v>
      </c>
      <c r="L583">
        <f t="shared" si="70"/>
        <v>1.2063532487324709E-9</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row>
    <row r="584" spans="1:74" s="12" customFormat="1" hidden="1" x14ac:dyDescent="0.25">
      <c r="A584" s="127"/>
      <c r="B584"/>
      <c r="C584">
        <v>52.7</v>
      </c>
      <c r="D584" s="221">
        <f t="shared" si="64"/>
        <v>52.7</v>
      </c>
      <c r="E584">
        <f t="shared" si="69"/>
        <v>5.2700000000000004E-2</v>
      </c>
      <c r="F584">
        <f t="shared" si="65"/>
        <v>0.99988987480172675</v>
      </c>
      <c r="G584">
        <f t="shared" si="66"/>
        <v>0.98737981422639642</v>
      </c>
      <c r="H584" s="221">
        <v>1.1992943501059501E-4</v>
      </c>
      <c r="I584">
        <f t="shared" si="67"/>
        <v>1</v>
      </c>
      <c r="J584">
        <v>1</v>
      </c>
      <c r="K584" s="221">
        <f t="shared" si="68"/>
        <v>-78.532755946553181</v>
      </c>
      <c r="L584">
        <f t="shared" si="70"/>
        <v>1.3356763770438841E-9</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row>
    <row r="585" spans="1:74" s="12" customFormat="1" hidden="1" x14ac:dyDescent="0.25">
      <c r="A585" s="127"/>
      <c r="B585"/>
      <c r="C585">
        <v>52.8</v>
      </c>
      <c r="D585" s="221">
        <f t="shared" si="64"/>
        <v>52.8</v>
      </c>
      <c r="E585">
        <f t="shared" si="69"/>
        <v>5.28E-2</v>
      </c>
      <c r="F585">
        <f t="shared" si="65"/>
        <v>0.9998894564940376</v>
      </c>
      <c r="G585">
        <f t="shared" si="66"/>
        <v>0.98733205683636915</v>
      </c>
      <c r="H585" s="221">
        <v>1.25503264643353E-4</v>
      </c>
      <c r="I585">
        <f t="shared" si="67"/>
        <v>1</v>
      </c>
      <c r="J585">
        <v>1</v>
      </c>
      <c r="K585" s="221">
        <f t="shared" si="68"/>
        <v>-78.138595001949241</v>
      </c>
      <c r="L585">
        <f t="shared" si="70"/>
        <v>1.4677632801309367E-9</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row>
    <row r="586" spans="1:74" s="12" customFormat="1" hidden="1" x14ac:dyDescent="0.25">
      <c r="A586" s="127"/>
      <c r="B586"/>
      <c r="C586">
        <v>52.9</v>
      </c>
      <c r="D586" s="221">
        <f t="shared" si="64"/>
        <v>52.9</v>
      </c>
      <c r="E586">
        <f t="shared" si="69"/>
        <v>5.2899999999999996E-2</v>
      </c>
      <c r="F586">
        <f t="shared" si="65"/>
        <v>0.99988903739350909</v>
      </c>
      <c r="G586">
        <f t="shared" si="66"/>
        <v>0.98728421029363989</v>
      </c>
      <c r="H586" s="221">
        <v>1.30893468130902E-4</v>
      </c>
      <c r="I586">
        <f t="shared" si="67"/>
        <v>1</v>
      </c>
      <c r="J586">
        <v>1</v>
      </c>
      <c r="K586" s="221">
        <f t="shared" si="68"/>
        <v>-77.773760538066384</v>
      </c>
      <c r="L586">
        <f t="shared" si="70"/>
        <v>1.6016726557865235E-9</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row>
    <row r="587" spans="1:74" s="12" customFormat="1" hidden="1" x14ac:dyDescent="0.25">
      <c r="A587" s="127"/>
      <c r="B587"/>
      <c r="C587">
        <v>53</v>
      </c>
      <c r="D587" s="221">
        <f t="shared" si="64"/>
        <v>53</v>
      </c>
      <c r="E587">
        <f t="shared" si="69"/>
        <v>5.2999999999999999E-2</v>
      </c>
      <c r="F587">
        <f t="shared" si="65"/>
        <v>0.99988861750014257</v>
      </c>
      <c r="G587">
        <f t="shared" si="66"/>
        <v>0.98723627460603514</v>
      </c>
      <c r="H587" s="221">
        <v>1.3608492963343999E-4</v>
      </c>
      <c r="I587">
        <f t="shared" si="67"/>
        <v>1</v>
      </c>
      <c r="J587">
        <v>1</v>
      </c>
      <c r="K587" s="221">
        <f t="shared" si="68"/>
        <v>-77.436344758171572</v>
      </c>
      <c r="L587">
        <f t="shared" si="70"/>
        <v>1.7364351453698825E-9</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row>
    <row r="588" spans="1:74" s="12" customFormat="1" hidden="1" x14ac:dyDescent="0.25">
      <c r="A588" s="127"/>
      <c r="B588"/>
      <c r="C588">
        <v>53.1</v>
      </c>
      <c r="D588" s="221">
        <f t="shared" si="64"/>
        <v>53.1</v>
      </c>
      <c r="E588">
        <f t="shared" si="69"/>
        <v>5.3100000000000001E-2</v>
      </c>
      <c r="F588">
        <f t="shared" si="65"/>
        <v>0.99988819681393915</v>
      </c>
      <c r="G588">
        <f t="shared" si="66"/>
        <v>0.98718824978139763</v>
      </c>
      <c r="H588" s="221">
        <v>1.4106349918959201E-4</v>
      </c>
      <c r="I588">
        <f t="shared" si="67"/>
        <v>1</v>
      </c>
      <c r="J588">
        <v>1</v>
      </c>
      <c r="K588" s="221">
        <f t="shared" si="68"/>
        <v>-77.124678562601957</v>
      </c>
      <c r="L588">
        <f t="shared" si="70"/>
        <v>1.8710638849035749E-9</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row>
    <row r="589" spans="1:74" s="12" customFormat="1" hidden="1" x14ac:dyDescent="0.25">
      <c r="A589" s="127"/>
      <c r="B589"/>
      <c r="C589">
        <v>53.2</v>
      </c>
      <c r="D589" s="221">
        <f t="shared" si="64"/>
        <v>53.2</v>
      </c>
      <c r="E589">
        <f t="shared" si="69"/>
        <v>5.3200000000000004E-2</v>
      </c>
      <c r="F589">
        <f t="shared" si="65"/>
        <v>0.99988777533489903</v>
      </c>
      <c r="G589">
        <f t="shared" si="66"/>
        <v>0.98714013582758364</v>
      </c>
      <c r="H589" s="221">
        <v>1.45815982704986E-4</v>
      </c>
      <c r="I589">
        <f t="shared" si="67"/>
        <v>1</v>
      </c>
      <c r="J589">
        <v>1</v>
      </c>
      <c r="K589" s="221">
        <f t="shared" si="68"/>
        <v>-76.83729604232802</v>
      </c>
      <c r="L589">
        <f t="shared" si="70"/>
        <v>2.0045648883114208E-9</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row>
    <row r="590" spans="1:74" s="12" customFormat="1" hidden="1" x14ac:dyDescent="0.25">
      <c r="A590" s="127"/>
      <c r="B590"/>
      <c r="C590">
        <v>53.3</v>
      </c>
      <c r="D590" s="221">
        <f t="shared" si="64"/>
        <v>53.3</v>
      </c>
      <c r="E590">
        <f t="shared" si="69"/>
        <v>5.33E-2</v>
      </c>
      <c r="F590">
        <f t="shared" si="65"/>
        <v>0.99988735306302423</v>
      </c>
      <c r="G590">
        <f t="shared" si="66"/>
        <v>0.98709193275246343</v>
      </c>
      <c r="H590" s="221">
        <v>1.5033013177487799E-4</v>
      </c>
      <c r="I590">
        <f t="shared" si="67"/>
        <v>1</v>
      </c>
      <c r="J590">
        <v>1</v>
      </c>
      <c r="K590" s="221">
        <f t="shared" si="68"/>
        <v>-76.572905680023325</v>
      </c>
      <c r="L590">
        <f t="shared" si="70"/>
        <v>2.1359471733843907E-9</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row>
    <row r="591" spans="1:74" s="12" customFormat="1" hidden="1" x14ac:dyDescent="0.25">
      <c r="A591" s="127"/>
      <c r="B591"/>
      <c r="C591">
        <v>53.4</v>
      </c>
      <c r="D591" s="221">
        <f t="shared" si="64"/>
        <v>53.4</v>
      </c>
      <c r="E591">
        <f t="shared" si="69"/>
        <v>5.3399999999999996E-2</v>
      </c>
      <c r="F591">
        <f t="shared" si="65"/>
        <v>0.99988692999831474</v>
      </c>
      <c r="G591">
        <f t="shared" si="66"/>
        <v>0.98704364056392313</v>
      </c>
      <c r="H591" s="221">
        <v>1.5459463334352601E-4</v>
      </c>
      <c r="I591">
        <f t="shared" si="67"/>
        <v>1</v>
      </c>
      <c r="J591">
        <v>1</v>
      </c>
      <c r="K591" s="221">
        <f t="shared" si="68"/>
        <v>-76.330366802785377</v>
      </c>
      <c r="L591">
        <f t="shared" si="70"/>
        <v>2.2642325491597861E-9</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row>
    <row r="592" spans="1:74" s="12" customFormat="1" hidden="1" x14ac:dyDescent="0.25">
      <c r="A592" s="127"/>
      <c r="B592"/>
      <c r="C592">
        <v>53.5</v>
      </c>
      <c r="D592" s="221">
        <f t="shared" si="64"/>
        <v>53.5</v>
      </c>
      <c r="E592">
        <f t="shared" si="69"/>
        <v>5.3499999999999999E-2</v>
      </c>
      <c r="F592">
        <f t="shared" si="65"/>
        <v>0.99988650614077157</v>
      </c>
      <c r="G592">
        <f t="shared" si="66"/>
        <v>0.98699525926986242</v>
      </c>
      <c r="H592" s="221">
        <v>1.58599099205659E-4</v>
      </c>
      <c r="I592">
        <f t="shared" si="67"/>
        <v>1</v>
      </c>
      <c r="J592">
        <v>1</v>
      </c>
      <c r="K592" s="221">
        <f t="shared" si="68"/>
        <v>-76.108670191027642</v>
      </c>
      <c r="L592">
        <f t="shared" si="70"/>
        <v>2.3884649913462174E-9</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row>
    <row r="593" spans="1:74" s="12" customFormat="1" hidden="1" x14ac:dyDescent="0.25">
      <c r="A593" s="127"/>
      <c r="B593"/>
      <c r="C593">
        <v>53.6</v>
      </c>
      <c r="D593" s="221">
        <f t="shared" si="64"/>
        <v>53.6</v>
      </c>
      <c r="E593">
        <f t="shared" si="69"/>
        <v>5.3600000000000002E-2</v>
      </c>
      <c r="F593">
        <f t="shared" si="65"/>
        <v>0.9998860814903977</v>
      </c>
      <c r="G593">
        <f t="shared" si="66"/>
        <v>0.98694678887819576</v>
      </c>
      <c r="H593" s="221">
        <v>1.6233405535092101E-4</v>
      </c>
      <c r="I593">
        <f t="shared" si="67"/>
        <v>1</v>
      </c>
      <c r="J593">
        <v>1</v>
      </c>
      <c r="K593" s="221">
        <f t="shared" si="68"/>
        <v>-75.906922010231355</v>
      </c>
      <c r="L593">
        <f t="shared" si="70"/>
        <v>2.5077195401107542E-9</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row>
    <row r="594" spans="1:74" s="12" customFormat="1" hidden="1" x14ac:dyDescent="0.25">
      <c r="A594" s="127"/>
      <c r="B594"/>
      <c r="C594">
        <v>53.7</v>
      </c>
      <c r="D594" s="221">
        <f t="shared" si="64"/>
        <v>53.7</v>
      </c>
      <c r="E594">
        <f t="shared" si="69"/>
        <v>5.3700000000000005E-2</v>
      </c>
      <c r="F594">
        <f t="shared" si="65"/>
        <v>0.99988565604719049</v>
      </c>
      <c r="G594">
        <f t="shared" si="66"/>
        <v>0.98689822939685257</v>
      </c>
      <c r="H594" s="221">
        <v>1.6579093115673499E-4</v>
      </c>
      <c r="I594">
        <f t="shared" si="67"/>
        <v>1</v>
      </c>
      <c r="J594">
        <v>1</v>
      </c>
      <c r="K594" s="221">
        <f t="shared" si="68"/>
        <v>-75.724330424738</v>
      </c>
      <c r="L594">
        <f t="shared" si="70"/>
        <v>2.6211106620125775E-9</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row>
    <row r="595" spans="1:74" s="12" customFormat="1" hidden="1" x14ac:dyDescent="0.25">
      <c r="A595" s="127"/>
      <c r="B595"/>
      <c r="C595">
        <v>53.8</v>
      </c>
      <c r="D595" s="221">
        <f t="shared" si="64"/>
        <v>53.8</v>
      </c>
      <c r="E595">
        <f t="shared" si="69"/>
        <v>5.3800000000000001E-2</v>
      </c>
      <c r="F595">
        <f t="shared" si="65"/>
        <v>0.99988522981115324</v>
      </c>
      <c r="G595">
        <f t="shared" si="66"/>
        <v>0.98684958083377572</v>
      </c>
      <c r="H595" s="221">
        <v>1.68962048432419E-4</v>
      </c>
      <c r="I595">
        <f t="shared" si="67"/>
        <v>1</v>
      </c>
      <c r="J595">
        <v>1</v>
      </c>
      <c r="K595" s="221">
        <f t="shared" si="68"/>
        <v>-75.560194396517929</v>
      </c>
      <c r="L595">
        <f t="shared" si="70"/>
        <v>2.7278000251612093E-9</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row>
    <row r="596" spans="1:74" s="12" customFormat="1" hidden="1" x14ac:dyDescent="0.25">
      <c r="A596" s="127"/>
      <c r="B596"/>
      <c r="C596">
        <v>53.9</v>
      </c>
      <c r="D596" s="221">
        <f t="shared" si="64"/>
        <v>53.9</v>
      </c>
      <c r="E596">
        <f t="shared" si="69"/>
        <v>5.3899999999999997E-2</v>
      </c>
      <c r="F596">
        <f t="shared" si="65"/>
        <v>0.99988480278228631</v>
      </c>
      <c r="G596">
        <f t="shared" si="66"/>
        <v>0.98680084319692418</v>
      </c>
      <c r="H596" s="221">
        <v>1.7184061031738599E-4</v>
      </c>
      <c r="I596">
        <f t="shared" si="67"/>
        <v>1</v>
      </c>
      <c r="J596">
        <v>1</v>
      </c>
      <c r="K596" s="221">
        <f t="shared" si="68"/>
        <v>-75.413894280053725</v>
      </c>
      <c r="L596">
        <f t="shared" si="70"/>
        <v>2.8270036436617085E-9</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row>
    <row r="597" spans="1:74" s="12" customFormat="1" hidden="1" x14ac:dyDescent="0.25">
      <c r="A597" s="127"/>
      <c r="B597"/>
      <c r="C597">
        <v>54</v>
      </c>
      <c r="D597" s="221">
        <f t="shared" si="64"/>
        <v>54</v>
      </c>
      <c r="E597">
        <f t="shared" si="69"/>
        <v>5.3999999999999999E-2</v>
      </c>
      <c r="F597">
        <f t="shared" si="65"/>
        <v>0.99988437496059079</v>
      </c>
      <c r="G597">
        <f t="shared" si="66"/>
        <v>0.98675201649427025</v>
      </c>
      <c r="H597" s="221">
        <v>1.7442069003787501E-4</v>
      </c>
      <c r="I597">
        <f t="shared" si="67"/>
        <v>1</v>
      </c>
      <c r="J597">
        <v>1</v>
      </c>
      <c r="K597" s="221">
        <f t="shared" si="68"/>
        <v>-75.284883906823296</v>
      </c>
      <c r="L597">
        <f t="shared" si="70"/>
        <v>2.9179983542241313E-9</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row>
    <row r="598" spans="1:74" s="12" customFormat="1" hidden="1" x14ac:dyDescent="0.25">
      <c r="A598" s="127"/>
      <c r="B598"/>
      <c r="C598">
        <v>54.1</v>
      </c>
      <c r="D598" s="221">
        <f t="shared" si="64"/>
        <v>54.1</v>
      </c>
      <c r="E598">
        <f t="shared" si="69"/>
        <v>5.4100000000000002E-2</v>
      </c>
      <c r="F598">
        <f t="shared" si="65"/>
        <v>0.99988394634606714</v>
      </c>
      <c r="G598">
        <f t="shared" si="66"/>
        <v>0.98670310073380063</v>
      </c>
      <c r="H598" s="221">
        <v>1.7669721952545101E-4</v>
      </c>
      <c r="I598">
        <f t="shared" si="67"/>
        <v>1</v>
      </c>
      <c r="J598">
        <v>1</v>
      </c>
      <c r="K598" s="221">
        <f t="shared" si="68"/>
        <v>-75.172683916391605</v>
      </c>
      <c r="L598">
        <f t="shared" si="70"/>
        <v>3.0001275943940536E-9</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row>
    <row r="599" spans="1:74" s="12" customFormat="1" hidden="1" x14ac:dyDescent="0.25">
      <c r="A599" s="127"/>
      <c r="B599"/>
      <c r="C599">
        <v>54.2</v>
      </c>
      <c r="D599" s="221">
        <f t="shared" si="64"/>
        <v>54.2</v>
      </c>
      <c r="E599">
        <f t="shared" si="69"/>
        <v>5.4200000000000005E-2</v>
      </c>
      <c r="F599">
        <f t="shared" si="65"/>
        <v>0.99988351693871647</v>
      </c>
      <c r="G599">
        <f t="shared" si="66"/>
        <v>0.9866540959235176</v>
      </c>
      <c r="H599" s="221">
        <v>1.7866597789998801E-4</v>
      </c>
      <c r="I599">
        <f t="shared" si="67"/>
        <v>1</v>
      </c>
      <c r="J599">
        <v>1</v>
      </c>
      <c r="K599" s="221">
        <f t="shared" si="68"/>
        <v>-75.076876140499408</v>
      </c>
      <c r="L599">
        <f t="shared" si="70"/>
        <v>3.0728064581422721E-9</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row>
    <row r="600" spans="1:74" s="12" customFormat="1" hidden="1" x14ac:dyDescent="0.25">
      <c r="A600" s="127"/>
      <c r="B600"/>
      <c r="C600">
        <v>54.3</v>
      </c>
      <c r="D600" s="221">
        <f t="shared" si="64"/>
        <v>54.3</v>
      </c>
      <c r="E600">
        <f t="shared" si="69"/>
        <v>5.4299999999999994E-2</v>
      </c>
      <c r="F600">
        <f t="shared" si="65"/>
        <v>0.99988308673854143</v>
      </c>
      <c r="G600">
        <f t="shared" si="66"/>
        <v>0.98660500207143698</v>
      </c>
      <c r="H600" s="221">
        <v>1.8032357982243001E-4</v>
      </c>
      <c r="I600">
        <f t="shared" si="67"/>
        <v>1</v>
      </c>
      <c r="J600">
        <v>1</v>
      </c>
      <c r="K600" s="221">
        <f t="shared" si="68"/>
        <v>-74.997098885200387</v>
      </c>
      <c r="L600">
        <f t="shared" si="70"/>
        <v>3.1355260106803271E-9</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row>
    <row r="601" spans="1:74" s="12" customFormat="1" hidden="1" x14ac:dyDescent="0.25">
      <c r="A601" s="127"/>
      <c r="B601"/>
      <c r="C601">
        <v>54.4</v>
      </c>
      <c r="D601" s="221">
        <f t="shared" si="64"/>
        <v>54.4</v>
      </c>
      <c r="E601">
        <f t="shared" si="69"/>
        <v>5.4399999999999997E-2</v>
      </c>
      <c r="F601">
        <f t="shared" si="65"/>
        <v>0.99988265574554036</v>
      </c>
      <c r="G601">
        <f t="shared" si="66"/>
        <v>0.98655581918558954</v>
      </c>
      <c r="H601" s="221">
        <v>1.8166746371886099E-4</v>
      </c>
      <c r="I601">
        <f t="shared" si="67"/>
        <v>1</v>
      </c>
      <c r="J601">
        <v>1</v>
      </c>
      <c r="K601" s="221">
        <f t="shared" si="68"/>
        <v>-74.933042987098048</v>
      </c>
      <c r="L601">
        <f t="shared" si="70"/>
        <v>3.1878568501883098E-9</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row>
    <row r="602" spans="1:74" s="12" customFormat="1" hidden="1" x14ac:dyDescent="0.25">
      <c r="A602" s="127"/>
      <c r="B602"/>
      <c r="C602">
        <v>54.5</v>
      </c>
      <c r="D602" s="221">
        <f t="shared" si="64"/>
        <v>54.5</v>
      </c>
      <c r="E602">
        <f t="shared" si="69"/>
        <v>5.45E-2</v>
      </c>
      <c r="F602">
        <f t="shared" si="65"/>
        <v>0.99988222395971471</v>
      </c>
      <c r="G602">
        <f t="shared" si="66"/>
        <v>0.98650654727402098</v>
      </c>
      <c r="H602" s="221">
        <v>1.8269587988103701E-4</v>
      </c>
      <c r="I602">
        <f t="shared" si="67"/>
        <v>1</v>
      </c>
      <c r="J602">
        <v>1</v>
      </c>
      <c r="K602" s="221">
        <f t="shared" si="68"/>
        <v>-74.884448544317962</v>
      </c>
      <c r="L602">
        <f t="shared" si="70"/>
        <v>3.2294519097330368E-9</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row>
    <row r="603" spans="1:74" s="12" customFormat="1" hidden="1" x14ac:dyDescent="0.25">
      <c r="A603" s="127"/>
      <c r="B603"/>
      <c r="C603">
        <v>54.6</v>
      </c>
      <c r="D603" s="221">
        <f t="shared" si="64"/>
        <v>54.6</v>
      </c>
      <c r="E603">
        <f t="shared" si="69"/>
        <v>5.4600000000000003E-2</v>
      </c>
      <c r="F603">
        <f t="shared" si="65"/>
        <v>0.9998817913810667</v>
      </c>
      <c r="G603">
        <f t="shared" si="66"/>
        <v>0.98645718634479074</v>
      </c>
      <c r="H603" s="221">
        <v>1.8340787844625401E-4</v>
      </c>
      <c r="I603">
        <f t="shared" si="67"/>
        <v>1</v>
      </c>
      <c r="J603">
        <v>1</v>
      </c>
      <c r="K603" s="221">
        <f t="shared" si="68"/>
        <v>-74.851102243118163</v>
      </c>
      <c r="L603">
        <f t="shared" si="70"/>
        <v>3.2600484980452631E-9</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row>
    <row r="604" spans="1:74" s="12" customFormat="1" hidden="1" x14ac:dyDescent="0.25">
      <c r="A604" s="127"/>
      <c r="B604"/>
      <c r="C604">
        <v>54.7</v>
      </c>
      <c r="D604" s="221">
        <f t="shared" si="64"/>
        <v>54.7</v>
      </c>
      <c r="E604">
        <f t="shared" si="69"/>
        <v>5.4700000000000006E-2</v>
      </c>
      <c r="F604">
        <f t="shared" si="65"/>
        <v>0.99988135800959566</v>
      </c>
      <c r="G604">
        <f t="shared" si="66"/>
        <v>0.9864077364059729</v>
      </c>
      <c r="H604" s="221">
        <v>1.8380329725991201E-4</v>
      </c>
      <c r="I604">
        <f t="shared" si="67"/>
        <v>1</v>
      </c>
      <c r="J604">
        <v>1</v>
      </c>
      <c r="K604" s="221">
        <f t="shared" si="68"/>
        <v>-74.832835217661554</v>
      </c>
      <c r="L604">
        <f t="shared" si="70"/>
        <v>3.279469582887215E-9</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row>
    <row r="605" spans="1:74" s="12" customFormat="1" hidden="1" x14ac:dyDescent="0.25">
      <c r="A605" s="127"/>
      <c r="B605"/>
      <c r="C605">
        <v>54.8</v>
      </c>
      <c r="D605" s="221">
        <f t="shared" si="64"/>
        <v>54.8</v>
      </c>
      <c r="E605">
        <f t="shared" si="69"/>
        <v>5.4799999999999995E-2</v>
      </c>
      <c r="F605">
        <f t="shared" si="65"/>
        <v>0.9998809238453048</v>
      </c>
      <c r="G605">
        <f t="shared" si="66"/>
        <v>0.98635819746565656</v>
      </c>
      <c r="H605" s="221">
        <v>1.83882749625434E-4</v>
      </c>
      <c r="I605">
        <f t="shared" si="67"/>
        <v>1</v>
      </c>
      <c r="J605">
        <v>1</v>
      </c>
      <c r="K605" s="221">
        <f t="shared" si="68"/>
        <v>-74.829521394401596</v>
      </c>
      <c r="L605">
        <f t="shared" si="70"/>
        <v>3.2876243256483677E-9</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row>
    <row r="606" spans="1:74" s="12" customFormat="1" hidden="1" x14ac:dyDescent="0.25">
      <c r="A606" s="127"/>
      <c r="B606"/>
      <c r="C606">
        <v>54.9</v>
      </c>
      <c r="D606" s="221">
        <f t="shared" si="64"/>
        <v>54.9</v>
      </c>
      <c r="E606">
        <f t="shared" si="69"/>
        <v>5.4899999999999997E-2</v>
      </c>
      <c r="F606">
        <f t="shared" si="65"/>
        <v>0.99988048888819281</v>
      </c>
      <c r="G606">
        <f t="shared" si="66"/>
        <v>0.98630856953194512</v>
      </c>
      <c r="H606" s="221">
        <v>1.8364761194387201E-4</v>
      </c>
      <c r="I606">
        <f t="shared" si="67"/>
        <v>1</v>
      </c>
      <c r="J606">
        <v>1</v>
      </c>
      <c r="K606" s="221">
        <f t="shared" si="68"/>
        <v>-74.841076284639612</v>
      </c>
      <c r="L606">
        <f t="shared" si="70"/>
        <v>3.2845078804016714E-9</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row>
    <row r="607" spans="1:74" s="12" customFormat="1" hidden="1" x14ac:dyDescent="0.25">
      <c r="A607" s="127"/>
      <c r="B607"/>
      <c r="C607">
        <v>55</v>
      </c>
      <c r="D607" s="221">
        <f t="shared" si="64"/>
        <v>55</v>
      </c>
      <c r="E607">
        <f t="shared" si="69"/>
        <v>5.5E-2</v>
      </c>
      <c r="F607">
        <f t="shared" si="65"/>
        <v>0.99988005313826245</v>
      </c>
      <c r="G607">
        <f t="shared" si="66"/>
        <v>0.98625885261295565</v>
      </c>
      <c r="H607" s="221">
        <v>1.8310001124790799E-4</v>
      </c>
      <c r="I607">
        <f t="shared" si="67"/>
        <v>1</v>
      </c>
      <c r="J607">
        <v>1</v>
      </c>
      <c r="K607" s="221">
        <f t="shared" si="68"/>
        <v>-74.867456199244586</v>
      </c>
      <c r="L607">
        <f t="shared" si="70"/>
        <v>3.2702004750187285E-9</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row>
    <row r="608" spans="1:74" s="12" customFormat="1" hidden="1" x14ac:dyDescent="0.25">
      <c r="A608" s="127"/>
      <c r="B608"/>
      <c r="C608">
        <v>55.1</v>
      </c>
      <c r="D608" s="221">
        <f t="shared" si="64"/>
        <v>55.1</v>
      </c>
      <c r="E608">
        <f t="shared" si="69"/>
        <v>5.5100000000000003E-2</v>
      </c>
      <c r="F608">
        <f t="shared" si="65"/>
        <v>0.99987961659551283</v>
      </c>
      <c r="G608">
        <f t="shared" si="66"/>
        <v>0.98620904671682108</v>
      </c>
      <c r="H608" s="221">
        <v>1.8224281263296699E-4</v>
      </c>
      <c r="I608">
        <f t="shared" si="67"/>
        <v>1</v>
      </c>
      <c r="J608">
        <v>1</v>
      </c>
      <c r="K608" s="221">
        <f t="shared" si="68"/>
        <v>-74.908657869161914</v>
      </c>
      <c r="L608">
        <f t="shared" si="70"/>
        <v>3.2448657960856789E-9</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row>
    <row r="609" spans="1:74" s="12" customFormat="1" hidden="1" x14ac:dyDescent="0.25">
      <c r="A609" s="127"/>
      <c r="B609"/>
      <c r="C609">
        <v>55.2</v>
      </c>
      <c r="D609" s="221">
        <f t="shared" si="64"/>
        <v>55.2</v>
      </c>
      <c r="E609">
        <f t="shared" si="69"/>
        <v>5.5200000000000006E-2</v>
      </c>
      <c r="F609">
        <f t="shared" si="65"/>
        <v>0.99987917925994618</v>
      </c>
      <c r="G609">
        <f t="shared" si="66"/>
        <v>0.98615915185168845</v>
      </c>
      <c r="H609" s="221">
        <v>1.8107960659020399E-4</v>
      </c>
      <c r="I609">
        <f t="shared" si="67"/>
        <v>1</v>
      </c>
      <c r="J609">
        <v>1</v>
      </c>
      <c r="K609" s="221">
        <f t="shared" si="68"/>
        <v>-74.964718464160214</v>
      </c>
      <c r="L609">
        <f t="shared" si="70"/>
        <v>3.2087487032245114E-9</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row>
    <row r="610" spans="1:74" s="12" customFormat="1" hidden="1" x14ac:dyDescent="0.25">
      <c r="A610" s="127"/>
      <c r="B610"/>
      <c r="C610">
        <v>55.3</v>
      </c>
      <c r="D610" s="221">
        <f t="shared" si="64"/>
        <v>55.3</v>
      </c>
      <c r="E610">
        <f t="shared" si="69"/>
        <v>5.5299999999999995E-2</v>
      </c>
      <c r="F610">
        <f t="shared" si="65"/>
        <v>0.99987874113156261</v>
      </c>
      <c r="G610">
        <f t="shared" si="66"/>
        <v>0.98610916802571891</v>
      </c>
      <c r="H610" s="221">
        <v>1.7961469624373701E-4</v>
      </c>
      <c r="I610">
        <f t="shared" si="67"/>
        <v>1</v>
      </c>
      <c r="J610">
        <v>1</v>
      </c>
      <c r="K610" s="221">
        <f t="shared" si="68"/>
        <v>-75.03571601102901</v>
      </c>
      <c r="L610">
        <f t="shared" si="70"/>
        <v>3.1621723020646349E-9</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row>
    <row r="611" spans="1:74" s="12" customFormat="1" hidden="1" x14ac:dyDescent="0.25">
      <c r="A611" s="127"/>
      <c r="B611"/>
      <c r="C611">
        <v>55.4</v>
      </c>
      <c r="D611" s="221">
        <f t="shared" si="64"/>
        <v>55.4</v>
      </c>
      <c r="E611">
        <f t="shared" si="69"/>
        <v>5.5399999999999998E-2</v>
      </c>
      <c r="F611">
        <f t="shared" si="65"/>
        <v>0.99987830221036356</v>
      </c>
      <c r="G611">
        <f t="shared" si="66"/>
        <v>0.98605909524708768</v>
      </c>
      <c r="H611" s="221">
        <v>1.7785308449700001E-4</v>
      </c>
      <c r="I611">
        <f t="shared" si="67"/>
        <v>1</v>
      </c>
      <c r="J611">
        <v>1</v>
      </c>
      <c r="K611" s="221">
        <f t="shared" si="68"/>
        <v>-75.121770221031014</v>
      </c>
      <c r="L611">
        <f t="shared" si="70"/>
        <v>3.1055344084963516E-9</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row>
    <row r="612" spans="1:74" s="12" customFormat="1" hidden="1" x14ac:dyDescent="0.25">
      <c r="A612" s="127"/>
      <c r="B612"/>
      <c r="C612">
        <v>55.5</v>
      </c>
      <c r="D612" s="221">
        <f t="shared" si="64"/>
        <v>55.5</v>
      </c>
      <c r="E612">
        <f t="shared" si="69"/>
        <v>5.5500000000000001E-2</v>
      </c>
      <c r="F612">
        <f t="shared" si="65"/>
        <v>0.99987786249635058</v>
      </c>
      <c r="G612">
        <f t="shared" si="66"/>
        <v>0.98600893352398589</v>
      </c>
      <c r="H612" s="221">
        <v>1.75800461090988E-4</v>
      </c>
      <c r="I612">
        <f t="shared" si="67"/>
        <v>1</v>
      </c>
      <c r="J612">
        <v>1</v>
      </c>
      <c r="K612" s="221">
        <f t="shared" si="68"/>
        <v>-75.223043745622263</v>
      </c>
      <c r="L612">
        <f t="shared" si="70"/>
        <v>3.0393034399882677E-9</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row>
    <row r="613" spans="1:74" s="12" customFormat="1" hidden="1" x14ac:dyDescent="0.25">
      <c r="A613" s="127"/>
      <c r="B613"/>
      <c r="C613">
        <v>55.6</v>
      </c>
      <c r="D613" s="221">
        <f t="shared" si="64"/>
        <v>55.6</v>
      </c>
      <c r="E613">
        <f t="shared" si="69"/>
        <v>5.5600000000000004E-2</v>
      </c>
      <c r="F613">
        <f t="shared" si="65"/>
        <v>0.9998774219895239</v>
      </c>
      <c r="G613">
        <f t="shared" si="66"/>
        <v>0.98595868286461819</v>
      </c>
      <c r="H613" s="221">
        <v>1.73463189578618E-4</v>
      </c>
      <c r="I613">
        <f t="shared" si="67"/>
        <v>1</v>
      </c>
      <c r="J613">
        <v>1</v>
      </c>
      <c r="K613" s="221">
        <f t="shared" si="68"/>
        <v>-75.339743889251338</v>
      </c>
      <c r="L613">
        <f t="shared" si="70"/>
        <v>2.9640137726588931E-9</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row>
    <row r="614" spans="1:74" s="12" customFormat="1" hidden="1" x14ac:dyDescent="0.25">
      <c r="A614" s="127"/>
      <c r="B614"/>
      <c r="C614">
        <v>55.7</v>
      </c>
      <c r="D614" s="221">
        <f t="shared" si="64"/>
        <v>55.7</v>
      </c>
      <c r="E614">
        <f t="shared" si="69"/>
        <v>5.57E-2</v>
      </c>
      <c r="F614">
        <f t="shared" si="65"/>
        <v>0.99987698068988495</v>
      </c>
      <c r="G614">
        <f t="shared" si="66"/>
        <v>0.985908343277204</v>
      </c>
      <c r="H614" s="221">
        <v>1.70848294218785E-4</v>
      </c>
      <c r="I614">
        <f t="shared" si="67"/>
        <v>1</v>
      </c>
      <c r="J614">
        <v>1</v>
      </c>
      <c r="K614" s="221">
        <f t="shared" si="68"/>
        <v>-75.4721248191169</v>
      </c>
      <c r="L614">
        <f t="shared" si="70"/>
        <v>2.8802606054596314E-9</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row>
    <row r="615" spans="1:74" s="12" customFormat="1" hidden="1" x14ac:dyDescent="0.25">
      <c r="A615" s="127"/>
      <c r="B615"/>
      <c r="C615">
        <v>55.8</v>
      </c>
      <c r="D615" s="221">
        <f t="shared" si="64"/>
        <v>55.8</v>
      </c>
      <c r="E615">
        <f t="shared" si="69"/>
        <v>5.5799999999999995E-2</v>
      </c>
      <c r="F615">
        <f t="shared" si="65"/>
        <v>0.99987653859743442</v>
      </c>
      <c r="G615">
        <f t="shared" si="66"/>
        <v>0.98585791476997664</v>
      </c>
      <c r="H615" s="221">
        <v>1.6796344679342499E-4</v>
      </c>
      <c r="I615">
        <f t="shared" si="67"/>
        <v>1</v>
      </c>
      <c r="J615">
        <v>1</v>
      </c>
      <c r="K615" s="221">
        <f t="shared" si="68"/>
        <v>-75.620490324462992</v>
      </c>
      <c r="L615">
        <f t="shared" si="70"/>
        <v>2.7886943752561211E-9</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row>
    <row r="616" spans="1:74" s="12" customFormat="1" hidden="1" x14ac:dyDescent="0.25">
      <c r="A616" s="127"/>
      <c r="B616"/>
      <c r="C616">
        <v>55.9</v>
      </c>
      <c r="D616" s="221">
        <f t="shared" si="64"/>
        <v>55.9</v>
      </c>
      <c r="E616">
        <f t="shared" si="69"/>
        <v>5.5899999999999998E-2</v>
      </c>
      <c r="F616">
        <f t="shared" si="65"/>
        <v>0.99987609571217262</v>
      </c>
      <c r="G616">
        <f t="shared" si="66"/>
        <v>0.98580739735118483</v>
      </c>
      <c r="H616" s="221">
        <v>1.6481695335194199E-4</v>
      </c>
      <c r="I616">
        <f t="shared" si="67"/>
        <v>1</v>
      </c>
      <c r="J616">
        <v>1</v>
      </c>
      <c r="K616" s="221">
        <f t="shared" si="68"/>
        <v>-75.785197192868353</v>
      </c>
      <c r="L616">
        <f t="shared" si="70"/>
        <v>2.6900147688029872E-9</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row>
    <row r="617" spans="1:74" s="12" customFormat="1" hidden="1" x14ac:dyDescent="0.25">
      <c r="A617" s="127"/>
      <c r="B617"/>
      <c r="C617">
        <v>56</v>
      </c>
      <c r="D617" s="221">
        <f t="shared" si="64"/>
        <v>56</v>
      </c>
      <c r="E617">
        <f t="shared" si="69"/>
        <v>5.6000000000000001E-2</v>
      </c>
      <c r="F617">
        <f t="shared" si="65"/>
        <v>0.99987565203410178</v>
      </c>
      <c r="G617">
        <f t="shared" si="66"/>
        <v>0.98575679102909186</v>
      </c>
      <c r="H617" s="221">
        <v>1.6141774088613799E-4</v>
      </c>
      <c r="I617">
        <f t="shared" si="67"/>
        <v>1</v>
      </c>
      <c r="J617">
        <v>1</v>
      </c>
      <c r="K617" s="221">
        <f t="shared" si="68"/>
        <v>-75.96665928895635</v>
      </c>
      <c r="L617">
        <f t="shared" si="70"/>
        <v>2.5849643795687517E-9</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row>
    <row r="618" spans="1:74" s="12" customFormat="1" hidden="1" x14ac:dyDescent="0.25">
      <c r="A618" s="127"/>
      <c r="B618"/>
      <c r="C618">
        <v>56.1</v>
      </c>
      <c r="D618" s="221">
        <f t="shared" si="64"/>
        <v>56.1</v>
      </c>
      <c r="E618">
        <f t="shared" si="69"/>
        <v>5.6100000000000004E-2</v>
      </c>
      <c r="F618">
        <f t="shared" si="65"/>
        <v>0.99987520756322146</v>
      </c>
      <c r="G618">
        <f t="shared" si="66"/>
        <v>0.98570609581197421</v>
      </c>
      <c r="H618" s="221">
        <v>1.57775343939386E-4</v>
      </c>
      <c r="I618">
        <f t="shared" si="67"/>
        <v>1</v>
      </c>
      <c r="J618">
        <v>1</v>
      </c>
      <c r="K618" s="221">
        <f t="shared" si="68"/>
        <v>-76.165352442766746</v>
      </c>
      <c r="L618">
        <f t="shared" si="70"/>
        <v>2.4743220591098538E-9</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row>
    <row r="619" spans="1:74" s="12" customFormat="1" hidden="1" x14ac:dyDescent="0.25">
      <c r="A619" s="127"/>
      <c r="B619"/>
      <c r="C619">
        <v>56.2</v>
      </c>
      <c r="D619" s="221">
        <f t="shared" si="64"/>
        <v>56.2</v>
      </c>
      <c r="E619">
        <f t="shared" si="69"/>
        <v>5.62E-2</v>
      </c>
      <c r="F619">
        <f t="shared" si="65"/>
        <v>0.99987476229953454</v>
      </c>
      <c r="G619">
        <f t="shared" si="66"/>
        <v>0.98565531170812404</v>
      </c>
      <c r="H619" s="221">
        <v>1.5389989115435001E-4</v>
      </c>
      <c r="I619">
        <f t="shared" si="67"/>
        <v>1</v>
      </c>
      <c r="J619">
        <v>1</v>
      </c>
      <c r="K619" s="221">
        <f t="shared" si="68"/>
        <v>-76.381820282016307</v>
      </c>
      <c r="L619">
        <f t="shared" si="70"/>
        <v>2.3588960142149013E-9</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row>
    <row r="620" spans="1:74" s="12" customFormat="1" hidden="1" x14ac:dyDescent="0.25">
      <c r="A620" s="127"/>
      <c r="B620"/>
      <c r="C620">
        <v>56.3</v>
      </c>
      <c r="D620" s="221">
        <f t="shared" si="64"/>
        <v>56.3</v>
      </c>
      <c r="E620">
        <f t="shared" si="69"/>
        <v>5.6299999999999996E-2</v>
      </c>
      <c r="F620">
        <f t="shared" si="65"/>
        <v>0.99987431624303935</v>
      </c>
      <c r="G620">
        <f t="shared" si="66"/>
        <v>0.98560443872584813</v>
      </c>
      <c r="H620" s="221">
        <v>1.4980209176201499E-4</v>
      </c>
      <c r="I620">
        <f t="shared" si="67"/>
        <v>1</v>
      </c>
      <c r="J620">
        <v>1</v>
      </c>
      <c r="K620" s="221">
        <f t="shared" si="68"/>
        <v>-76.616681176390983</v>
      </c>
      <c r="L620">
        <f t="shared" si="70"/>
        <v>2.2395167023312315E-9</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row>
    <row r="621" spans="1:74" s="12" customFormat="1" hidden="1" x14ac:dyDescent="0.25">
      <c r="A621" s="127"/>
      <c r="B621"/>
      <c r="C621">
        <v>56.4</v>
      </c>
      <c r="D621" s="221">
        <f t="shared" si="64"/>
        <v>56.4</v>
      </c>
      <c r="E621">
        <f t="shared" si="69"/>
        <v>5.6399999999999999E-2</v>
      </c>
      <c r="F621">
        <f t="shared" si="65"/>
        <v>0.99987386939374023</v>
      </c>
      <c r="G621">
        <f t="shared" si="66"/>
        <v>0.98555347687346673</v>
      </c>
      <c r="H621" s="221">
        <v>1.4549322201645401E-4</v>
      </c>
      <c r="I621">
        <f t="shared" si="67"/>
        <v>1</v>
      </c>
      <c r="J621">
        <v>1</v>
      </c>
      <c r="K621" s="221">
        <f t="shared" si="68"/>
        <v>-76.870636504775987</v>
      </c>
      <c r="L621">
        <f t="shared" si="70"/>
        <v>2.1170295788635554E-9</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row>
    <row r="622" spans="1:74" s="12" customFormat="1" hidden="1" x14ac:dyDescent="0.25">
      <c r="A622" s="127"/>
      <c r="B622"/>
      <c r="C622">
        <v>56.5</v>
      </c>
      <c r="D622" s="221">
        <f t="shared" si="64"/>
        <v>56.5</v>
      </c>
      <c r="E622">
        <f t="shared" si="69"/>
        <v>5.6500000000000002E-2</v>
      </c>
      <c r="F622">
        <f t="shared" si="65"/>
        <v>0.99987342175163496</v>
      </c>
      <c r="G622">
        <f t="shared" si="66"/>
        <v>0.98550242615931527</v>
      </c>
      <c r="H622" s="221">
        <v>1.4098511157849299E-4</v>
      </c>
      <c r="I622">
        <f t="shared" si="67"/>
        <v>1</v>
      </c>
      <c r="J622">
        <v>1</v>
      </c>
      <c r="K622" s="221">
        <f t="shared" si="68"/>
        <v>-77.144480511256276</v>
      </c>
      <c r="L622">
        <f t="shared" si="70"/>
        <v>1.9922877508042339E-9</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row>
    <row r="623" spans="1:74" s="12" customFormat="1" hidden="1" x14ac:dyDescent="0.25">
      <c r="A623" s="127"/>
      <c r="B623"/>
      <c r="C623">
        <v>56.6</v>
      </c>
      <c r="D623" s="221">
        <f t="shared" si="64"/>
        <v>56.6</v>
      </c>
      <c r="E623">
        <f t="shared" si="69"/>
        <v>5.6600000000000004E-2</v>
      </c>
      <c r="F623">
        <f t="shared" si="65"/>
        <v>0.99987297331672687</v>
      </c>
      <c r="G623">
        <f t="shared" si="66"/>
        <v>0.98545128659174364</v>
      </c>
      <c r="H623" s="221">
        <v>1.3629012985277901E-4</v>
      </c>
      <c r="I623">
        <f t="shared" si="67"/>
        <v>1</v>
      </c>
      <c r="J623">
        <v>1</v>
      </c>
      <c r="K623" s="221">
        <f t="shared" si="68"/>
        <v>-77.439112086603231</v>
      </c>
      <c r="L623">
        <f t="shared" si="70"/>
        <v>1.8661445918217006E-9</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row>
    <row r="624" spans="1:74" s="12" customFormat="1" hidden="1" x14ac:dyDescent="0.25">
      <c r="A624" s="127"/>
      <c r="B624"/>
      <c r="C624">
        <v>56.7</v>
      </c>
      <c r="D624" s="221">
        <f t="shared" si="64"/>
        <v>56.7</v>
      </c>
      <c r="E624">
        <f t="shared" si="69"/>
        <v>5.67E-2</v>
      </c>
      <c r="F624">
        <f t="shared" si="65"/>
        <v>0.99987252408901495</v>
      </c>
      <c r="G624">
        <f t="shared" si="66"/>
        <v>0.98540005817911602</v>
      </c>
      <c r="H624" s="221">
        <v>1.31421172280629E-4</v>
      </c>
      <c r="I624">
        <f t="shared" si="67"/>
        <v>1</v>
      </c>
      <c r="J624">
        <v>1</v>
      </c>
      <c r="K624" s="221">
        <f t="shared" si="68"/>
        <v>-77.755548904850855</v>
      </c>
      <c r="L624">
        <f t="shared" si="70"/>
        <v>1.7394463743644878E-9</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row>
    <row r="625" spans="1:74" s="12" customFormat="1" hidden="1" x14ac:dyDescent="0.25">
      <c r="A625" s="127"/>
      <c r="B625"/>
      <c r="C625">
        <v>56.8</v>
      </c>
      <c r="D625" s="221">
        <f t="shared" si="64"/>
        <v>56.8</v>
      </c>
      <c r="E625">
        <f t="shared" si="69"/>
        <v>5.6799999999999996E-2</v>
      </c>
      <c r="F625">
        <f t="shared" si="65"/>
        <v>0.99987207406850165</v>
      </c>
      <c r="G625">
        <f t="shared" si="66"/>
        <v>0.98534874092981062</v>
      </c>
      <c r="H625" s="221">
        <v>1.2639164659352799E-4</v>
      </c>
      <c r="I625">
        <f t="shared" si="67"/>
        <v>1</v>
      </c>
      <c r="J625">
        <v>1</v>
      </c>
      <c r="K625" s="221">
        <f t="shared" si="68"/>
        <v>-78.094944466975434</v>
      </c>
      <c r="L625">
        <f t="shared" si="70"/>
        <v>1.6130249746070938E-9</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row>
    <row r="626" spans="1:74" s="12" customFormat="1" hidden="1" x14ac:dyDescent="0.25">
      <c r="A626" s="127"/>
      <c r="B626"/>
      <c r="C626">
        <v>56.9</v>
      </c>
      <c r="D626" s="221">
        <f t="shared" si="64"/>
        <v>56.9</v>
      </c>
      <c r="E626">
        <f t="shared" si="69"/>
        <v>5.6899999999999999E-2</v>
      </c>
      <c r="F626">
        <f t="shared" si="65"/>
        <v>0.99987162325518741</v>
      </c>
      <c r="G626">
        <f t="shared" si="66"/>
        <v>0.98529733485222171</v>
      </c>
      <c r="H626" s="221">
        <v>1.2121545903068699E-4</v>
      </c>
      <c r="I626">
        <f t="shared" si="67"/>
        <v>1</v>
      </c>
      <c r="J626">
        <v>1</v>
      </c>
      <c r="K626" s="221">
        <f t="shared" si="68"/>
        <v>-78.458608767525689</v>
      </c>
      <c r="L626">
        <f t="shared" si="70"/>
        <v>1.4876907061322413E-9</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row>
    <row r="627" spans="1:74" s="12" customFormat="1" hidden="1" x14ac:dyDescent="0.25">
      <c r="A627" s="127"/>
      <c r="B627"/>
      <c r="C627">
        <v>57</v>
      </c>
      <c r="D627" s="221">
        <f t="shared" si="64"/>
        <v>57</v>
      </c>
      <c r="E627">
        <f t="shared" si="69"/>
        <v>5.7000000000000002E-2</v>
      </c>
      <c r="F627">
        <f t="shared" si="65"/>
        <v>0.99987117164907358</v>
      </c>
      <c r="G627">
        <f t="shared" si="66"/>
        <v>0.98524583995475623</v>
      </c>
      <c r="H627" s="221">
        <v>1.15907000523544E-4</v>
      </c>
      <c r="I627">
        <f t="shared" si="67"/>
        <v>1</v>
      </c>
      <c r="J627">
        <v>1</v>
      </c>
      <c r="K627" s="221">
        <f t="shared" si="68"/>
        <v>-78.848033521474164</v>
      </c>
      <c r="L627">
        <f t="shared" si="70"/>
        <v>1.3642253380843602E-9</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row>
    <row r="628" spans="1:74" s="12" customFormat="1" hidden="1" x14ac:dyDescent="0.25">
      <c r="A628" s="127"/>
      <c r="B628"/>
      <c r="C628">
        <v>57.1</v>
      </c>
      <c r="D628" s="221">
        <f t="shared" si="64"/>
        <v>57.1</v>
      </c>
      <c r="E628">
        <f t="shared" si="69"/>
        <v>5.7099999999999998E-2</v>
      </c>
      <c r="F628">
        <f t="shared" si="65"/>
        <v>0.99987071925016013</v>
      </c>
      <c r="G628">
        <f t="shared" si="66"/>
        <v>0.98519425624583667</v>
      </c>
      <c r="H628" s="221">
        <v>1.1048113285208501E-4</v>
      </c>
      <c r="I628">
        <f t="shared" si="67"/>
        <v>1</v>
      </c>
      <c r="J628">
        <v>1</v>
      </c>
      <c r="K628" s="221">
        <f t="shared" si="68"/>
        <v>-79.264923191502902</v>
      </c>
      <c r="L628">
        <f t="shared" si="70"/>
        <v>1.2433753532396908E-9</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row>
    <row r="629" spans="1:74" s="12" customFormat="1" hidden="1" x14ac:dyDescent="0.25">
      <c r="A629" s="127"/>
      <c r="B629"/>
      <c r="C629">
        <v>57.2</v>
      </c>
      <c r="D629" s="221">
        <f t="shared" si="64"/>
        <v>57.2</v>
      </c>
      <c r="E629">
        <f t="shared" si="69"/>
        <v>5.7200000000000001E-2</v>
      </c>
      <c r="F629">
        <f t="shared" si="65"/>
        <v>0.99987026605844964</v>
      </c>
      <c r="G629">
        <f t="shared" si="66"/>
        <v>0.98514258373389962</v>
      </c>
      <c r="H629" s="221">
        <v>1.0495317477548E-4</v>
      </c>
      <c r="I629">
        <f t="shared" si="67"/>
        <v>1</v>
      </c>
      <c r="J629">
        <v>1</v>
      </c>
      <c r="K629" s="221">
        <f t="shared" si="68"/>
        <v>-79.711233476668653</v>
      </c>
      <c r="L629">
        <f t="shared" si="70"/>
        <v>1.1258455009291569E-9</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row>
    <row r="630" spans="1:74" s="12" customFormat="1" hidden="1" x14ac:dyDescent="0.25">
      <c r="A630" s="127"/>
      <c r="B630"/>
      <c r="C630">
        <v>57.3</v>
      </c>
      <c r="D630" s="221">
        <f t="shared" si="64"/>
        <v>57.3</v>
      </c>
      <c r="E630">
        <f t="shared" si="69"/>
        <v>5.7299999999999997E-2</v>
      </c>
      <c r="F630">
        <f t="shared" si="65"/>
        <v>0.99986981207394143</v>
      </c>
      <c r="G630">
        <f t="shared" si="66"/>
        <v>0.9850908224273961</v>
      </c>
      <c r="H630" s="271">
        <v>9.9338888141691E-5</v>
      </c>
      <c r="I630">
        <f t="shared" si="67"/>
        <v>1</v>
      </c>
      <c r="J630">
        <v>1</v>
      </c>
      <c r="K630" s="221">
        <f t="shared" si="68"/>
        <v>-80.189219515430707</v>
      </c>
      <c r="L630">
        <f t="shared" si="70"/>
        <v>1.0122926990843514E-9</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row>
    <row r="631" spans="1:74" s="12" customFormat="1" hidden="1" x14ac:dyDescent="0.25">
      <c r="A631" s="127"/>
      <c r="B631"/>
      <c r="C631">
        <v>57.4</v>
      </c>
      <c r="D631" s="221">
        <f t="shared" si="64"/>
        <v>57.4</v>
      </c>
      <c r="E631">
        <f t="shared" si="69"/>
        <v>5.74E-2</v>
      </c>
      <c r="F631">
        <f t="shared" si="65"/>
        <v>0.99986935729663817</v>
      </c>
      <c r="G631">
        <f t="shared" si="66"/>
        <v>0.98503897233479154</v>
      </c>
      <c r="H631" s="271">
        <v>9.3654463978817099E-5</v>
      </c>
      <c r="I631">
        <f t="shared" si="67"/>
        <v>1</v>
      </c>
      <c r="J631">
        <v>1</v>
      </c>
      <c r="K631" s="221">
        <f t="shared" si="68"/>
        <v>-80.701496903370014</v>
      </c>
      <c r="L631">
        <f t="shared" si="70"/>
        <v>9.0332033883937958E-10</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row>
    <row r="632" spans="1:74" s="12" customFormat="1" hidden="1" x14ac:dyDescent="0.25">
      <c r="A632" s="127"/>
      <c r="B632"/>
      <c r="C632">
        <v>57.5</v>
      </c>
      <c r="D632" s="221">
        <f t="shared" si="64"/>
        <v>57.5</v>
      </c>
      <c r="E632">
        <f t="shared" si="69"/>
        <v>5.7500000000000002E-2</v>
      </c>
      <c r="F632">
        <f t="shared" si="65"/>
        <v>0.99986890172653953</v>
      </c>
      <c r="G632">
        <f t="shared" si="66"/>
        <v>0.98498703346456662</v>
      </c>
      <c r="H632" s="271">
        <v>8.7916508572402199E-5</v>
      </c>
      <c r="I632">
        <f t="shared" si="67"/>
        <v>1</v>
      </c>
      <c r="J632">
        <v>1</v>
      </c>
      <c r="K632" s="221">
        <f t="shared" si="68"/>
        <v>-81.251119859101451</v>
      </c>
      <c r="L632">
        <f t="shared" si="70"/>
        <v>7.9947304411490914E-10</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row>
    <row r="633" spans="1:74" s="12" customFormat="1" hidden="1" x14ac:dyDescent="0.25">
      <c r="A633" s="127"/>
      <c r="B633"/>
      <c r="C633">
        <v>57.6</v>
      </c>
      <c r="D633" s="221">
        <f t="shared" si="64"/>
        <v>57.6</v>
      </c>
      <c r="E633">
        <f t="shared" si="69"/>
        <v>5.7599999999999998E-2</v>
      </c>
      <c r="F633">
        <f t="shared" si="65"/>
        <v>0.99986844536364716</v>
      </c>
      <c r="G633">
        <f t="shared" si="66"/>
        <v>0.98493500582521532</v>
      </c>
      <c r="H633" s="271">
        <v>8.2142029531979605E-5</v>
      </c>
      <c r="I633">
        <f t="shared" si="67"/>
        <v>1</v>
      </c>
      <c r="J633">
        <v>1</v>
      </c>
      <c r="K633" s="221">
        <f t="shared" si="68"/>
        <v>-81.841682701899728</v>
      </c>
      <c r="L633">
        <f t="shared" si="70"/>
        <v>7.0123193746219667E-10</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row>
    <row r="634" spans="1:74" s="12" customFormat="1" hidden="1" x14ac:dyDescent="0.25">
      <c r="A634" s="127"/>
      <c r="B634"/>
      <c r="C634">
        <v>57.7</v>
      </c>
      <c r="D634" s="221">
        <f t="shared" ref="D634:D697" si="71">C634*(f_CLK_MHz/Nominal_Clock_Freq)</f>
        <v>57.7</v>
      </c>
      <c r="E634">
        <f t="shared" si="69"/>
        <v>5.7700000000000001E-2</v>
      </c>
      <c r="F634">
        <f t="shared" ref="F634:F697" si="72">ABS(SIN(((MOD_CLK_DIV*PI()*$D634*FIRST_STAGE_DECIMATION)/(f_CLK_MHz*1000000)))/(FIRST_STAGE_DECIMATION*SIN(((MOD_CLK_DIV*PI()*$D634)/(f_CLK_MHz*1000000)))))^FIRST_STAGE_ORDER</f>
        <v>0.99986798820796108</v>
      </c>
      <c r="G634">
        <f t="shared" ref="G634:G697" si="73">ABS(SIN(((MOD_CLK_DIV*FIRST_STAGE_DECIMATION*PI()*$D634*SECOND_STAGE_DECIMATION)/(f_CLK_MHz*1000000)))/(SECOND_STAGE_DECIMATION*SIN(((MOD_CLK_DIV*FIRST_STAGE_DECIMATION*PI()*$D634)/(f_CLK_MHz*1000000)))))^SECOND_STAGE_ORDER</f>
        <v>0.98488288942524693</v>
      </c>
      <c r="H634" s="271">
        <v>7.6348421850522906E-5</v>
      </c>
      <c r="I634">
        <f t="shared" ref="I634:I697" si="74">IF(Avg_decimation&lt;&gt;0,(ABS(SIN(((MOD_CLK_DIV*FIRST_STAGE_DECIMATION*SECOND_STAGE_DECIMATION*FIR_DECIMATION*PI()*$D634*Avg_decimation)/(f_CLK_MHz*1000000)))/(Avg_decimation*SIN(((MOD_CLK_DIV*FIRST_STAGE_DECIMATION*SECOND_STAGE_DECIMATION*FIR_DECIMATION*PI()*$D634)/(f_CLK_MHz*1000000)))))^1),"-")</f>
        <v>1</v>
      </c>
      <c r="J634">
        <v>1</v>
      </c>
      <c r="K634" s="221">
        <f t="shared" ref="K634:K697" si="75">20*LOG10(IF(FIR_BYPASSED,F634*G634*J634,F634*G634*H634*I634*J634))</f>
        <v>-82.47745357779408</v>
      </c>
      <c r="L634">
        <f t="shared" si="70"/>
        <v>6.0901046212552778E-10</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row>
    <row r="635" spans="1:74" s="12" customFormat="1" hidden="1" x14ac:dyDescent="0.25">
      <c r="A635" s="127"/>
      <c r="B635"/>
      <c r="C635">
        <v>57.8</v>
      </c>
      <c r="D635" s="221">
        <f t="shared" si="71"/>
        <v>57.8</v>
      </c>
      <c r="E635">
        <f t="shared" ref="E635:E698" si="76">D635/1000</f>
        <v>5.7799999999999997E-2</v>
      </c>
      <c r="F635">
        <f t="shared" si="72"/>
        <v>0.99986753025948472</v>
      </c>
      <c r="G635">
        <f t="shared" si="73"/>
        <v>0.98483068427318454</v>
      </c>
      <c r="H635" s="271">
        <v>7.0553453960725998E-5</v>
      </c>
      <c r="I635">
        <f t="shared" si="74"/>
        <v>1</v>
      </c>
      <c r="J635">
        <v>1</v>
      </c>
      <c r="K635" s="221">
        <f t="shared" si="75"/>
        <v>-83.163553673709458</v>
      </c>
      <c r="L635">
        <f t="shared" si="70"/>
        <v>5.2315080883756566E-10</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row>
    <row r="636" spans="1:74" s="12" customFormat="1" hidden="1" x14ac:dyDescent="0.25">
      <c r="A636" s="127"/>
      <c r="B636"/>
      <c r="C636">
        <v>57.9</v>
      </c>
      <c r="D636" s="221">
        <f t="shared" si="71"/>
        <v>57.9</v>
      </c>
      <c r="E636">
        <f t="shared" si="76"/>
        <v>5.79E-2</v>
      </c>
      <c r="F636">
        <f t="shared" si="72"/>
        <v>0.99986707151821586</v>
      </c>
      <c r="G636">
        <f t="shared" si="73"/>
        <v>0.98477839037756676</v>
      </c>
      <c r="H636" s="271">
        <v>6.4775253790720795E-5</v>
      </c>
      <c r="I636">
        <f t="shared" si="74"/>
        <v>1</v>
      </c>
      <c r="J636">
        <v>1</v>
      </c>
      <c r="K636" s="221">
        <f t="shared" si="75"/>
        <v>-83.9062020136369</v>
      </c>
      <c r="L636">
        <f t="shared" ref="L636:L699" si="77">(D636-D635)*((10^(K636/20)+10^(K635/20))/2)^2</f>
        <v>4.4392099425912042E-10</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row>
    <row r="637" spans="1:74" s="12" customFormat="1" hidden="1" x14ac:dyDescent="0.25">
      <c r="A637" s="127"/>
      <c r="B637"/>
      <c r="C637">
        <v>58</v>
      </c>
      <c r="D637" s="221">
        <f t="shared" si="71"/>
        <v>58</v>
      </c>
      <c r="E637">
        <f t="shared" si="76"/>
        <v>5.8000000000000003E-2</v>
      </c>
      <c r="F637">
        <f t="shared" si="72"/>
        <v>0.99986661198415805</v>
      </c>
      <c r="G637">
        <f t="shared" si="73"/>
        <v>0.98472600774694541</v>
      </c>
      <c r="H637" s="271">
        <v>5.9032294824381298E-5</v>
      </c>
      <c r="I637">
        <f t="shared" si="74"/>
        <v>1</v>
      </c>
      <c r="J637">
        <v>1</v>
      </c>
      <c r="K637" s="221">
        <f t="shared" si="75"/>
        <v>-84.713057178408718</v>
      </c>
      <c r="L637">
        <f t="shared" si="77"/>
        <v>3.715126362595262E-10</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row>
    <row r="638" spans="1:74" s="12" customFormat="1" hidden="1" x14ac:dyDescent="0.25">
      <c r="A638" s="127"/>
      <c r="B638"/>
      <c r="C638">
        <v>58.1</v>
      </c>
      <c r="D638" s="221">
        <f t="shared" si="71"/>
        <v>58.1</v>
      </c>
      <c r="E638">
        <f t="shared" si="76"/>
        <v>5.8099999999999999E-2</v>
      </c>
      <c r="F638">
        <f t="shared" si="72"/>
        <v>0.99986615165731063</v>
      </c>
      <c r="G638">
        <f t="shared" si="73"/>
        <v>0.98467353638988786</v>
      </c>
      <c r="H638" s="271">
        <v>5.3343382167769802E-5</v>
      </c>
      <c r="I638">
        <f t="shared" si="74"/>
        <v>1</v>
      </c>
      <c r="J638">
        <v>1</v>
      </c>
      <c r="K638" s="221">
        <f t="shared" si="75"/>
        <v>-85.593706383918772</v>
      </c>
      <c r="L638">
        <f t="shared" si="77"/>
        <v>3.0603946937608887E-10</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row>
    <row r="639" spans="1:74" s="12" customFormat="1" hidden="1" x14ac:dyDescent="0.25">
      <c r="A639" s="127"/>
      <c r="B639"/>
      <c r="C639">
        <v>58.2</v>
      </c>
      <c r="D639" s="221">
        <f t="shared" si="71"/>
        <v>58.2</v>
      </c>
      <c r="E639">
        <f t="shared" si="76"/>
        <v>5.8200000000000002E-2</v>
      </c>
      <c r="F639">
        <f t="shared" si="72"/>
        <v>0.99986569053767593</v>
      </c>
      <c r="G639">
        <f t="shared" si="73"/>
        <v>0.98462097631497436</v>
      </c>
      <c r="H639" s="271">
        <v>4.7727638627276399E-5</v>
      </c>
      <c r="I639">
        <f t="shared" si="74"/>
        <v>1</v>
      </c>
      <c r="J639">
        <v>1</v>
      </c>
      <c r="K639" s="221">
        <f t="shared" si="75"/>
        <v>-86.560386046195546</v>
      </c>
      <c r="L639">
        <f t="shared" si="77"/>
        <v>2.4753664182126299E-10</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row>
    <row r="640" spans="1:74" s="12" customFormat="1" hidden="1" x14ac:dyDescent="0.25">
      <c r="A640" s="127"/>
      <c r="B640"/>
      <c r="C640">
        <v>58.3</v>
      </c>
      <c r="D640" s="221">
        <f t="shared" si="71"/>
        <v>58.3</v>
      </c>
      <c r="E640">
        <f t="shared" si="76"/>
        <v>5.8299999999999998E-2</v>
      </c>
      <c r="F640">
        <f t="shared" si="72"/>
        <v>0.99986522862525407</v>
      </c>
      <c r="G640">
        <f t="shared" si="73"/>
        <v>0.98456832753080248</v>
      </c>
      <c r="H640" s="271">
        <v>4.2204490801097502E-5</v>
      </c>
      <c r="I640">
        <f t="shared" si="74"/>
        <v>1</v>
      </c>
      <c r="J640">
        <v>1</v>
      </c>
      <c r="K640" s="221">
        <f t="shared" si="75"/>
        <v>-87.62908017323366</v>
      </c>
      <c r="L640">
        <f t="shared" si="77"/>
        <v>1.9596083332423763E-10</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row>
    <row r="641" spans="1:74" s="12" customFormat="1" hidden="1" x14ac:dyDescent="0.25">
      <c r="A641" s="127"/>
      <c r="B641"/>
      <c r="C641">
        <v>58.4</v>
      </c>
      <c r="D641" s="221">
        <f t="shared" si="71"/>
        <v>58.4</v>
      </c>
      <c r="E641">
        <f t="shared" si="76"/>
        <v>5.8400000000000001E-2</v>
      </c>
      <c r="F641">
        <f t="shared" si="72"/>
        <v>0.99986476592004569</v>
      </c>
      <c r="G641">
        <f t="shared" si="73"/>
        <v>0.98451559004598066</v>
      </c>
      <c r="H641" s="271">
        <v>3.6793655189232598E-5</v>
      </c>
      <c r="I641">
        <f t="shared" si="74"/>
        <v>1</v>
      </c>
      <c r="J641">
        <v>1</v>
      </c>
      <c r="K641" s="221">
        <f t="shared" si="75"/>
        <v>-88.82126407281369</v>
      </c>
      <c r="L641">
        <f t="shared" si="77"/>
        <v>1.5119123089949762E-10</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row>
    <row r="642" spans="1:74" s="12" customFormat="1" hidden="1" x14ac:dyDescent="0.25">
      <c r="A642" s="127"/>
      <c r="B642"/>
      <c r="C642">
        <v>58.5</v>
      </c>
      <c r="D642" s="221">
        <f t="shared" si="71"/>
        <v>58.5</v>
      </c>
      <c r="E642">
        <f t="shared" si="76"/>
        <v>5.8500000000000003E-2</v>
      </c>
      <c r="F642">
        <f t="shared" si="72"/>
        <v>0.9998643024220536</v>
      </c>
      <c r="G642">
        <f t="shared" si="73"/>
        <v>0.98446276386913456</v>
      </c>
      <c r="H642" s="271">
        <v>3.1515124323925502E-5</v>
      </c>
      <c r="I642">
        <f t="shared" si="74"/>
        <v>1</v>
      </c>
      <c r="J642">
        <v>1</v>
      </c>
      <c r="K642" s="221">
        <f t="shared" si="75"/>
        <v>-90.166812357650628</v>
      </c>
      <c r="L642">
        <f t="shared" si="77"/>
        <v>1.1303139734525235E-10</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row>
    <row r="643" spans="1:74" s="12" customFormat="1" hidden="1" x14ac:dyDescent="0.25">
      <c r="A643" s="127"/>
      <c r="B643"/>
      <c r="C643">
        <v>58.6</v>
      </c>
      <c r="D643" s="221">
        <f t="shared" si="71"/>
        <v>58.6</v>
      </c>
      <c r="E643">
        <f t="shared" si="76"/>
        <v>5.8599999999999999E-2</v>
      </c>
      <c r="F643">
        <f t="shared" si="72"/>
        <v>0.99986383813127744</v>
      </c>
      <c r="G643">
        <f t="shared" si="73"/>
        <v>0.98440984900890327</v>
      </c>
      <c r="H643" s="271">
        <v>2.63891529251967E-5</v>
      </c>
      <c r="I643">
        <f t="shared" si="74"/>
        <v>1</v>
      </c>
      <c r="J643">
        <v>1</v>
      </c>
      <c r="K643" s="221">
        <f t="shared" si="75"/>
        <v>-91.709154766801518</v>
      </c>
      <c r="L643">
        <f t="shared" si="77"/>
        <v>8.1212064888368027E-11</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row>
    <row r="644" spans="1:74" s="12" customFormat="1" hidden="1" x14ac:dyDescent="0.25">
      <c r="A644" s="127"/>
      <c r="B644"/>
      <c r="C644">
        <v>58.7</v>
      </c>
      <c r="D644" s="221">
        <f t="shared" si="71"/>
        <v>58.7</v>
      </c>
      <c r="E644">
        <f t="shared" si="76"/>
        <v>5.8700000000000002E-2</v>
      </c>
      <c r="F644">
        <f t="shared" si="72"/>
        <v>0.99986337304771711</v>
      </c>
      <c r="G644">
        <f t="shared" si="73"/>
        <v>0.98435684547394009</v>
      </c>
      <c r="H644" s="271">
        <v>2.1436244084292101E-5</v>
      </c>
      <c r="I644">
        <f t="shared" si="74"/>
        <v>1</v>
      </c>
      <c r="J644">
        <v>1</v>
      </c>
      <c r="K644" s="221">
        <f t="shared" si="75"/>
        <v>-93.515161620907406</v>
      </c>
      <c r="L644">
        <f t="shared" si="77"/>
        <v>5.5394883923072446E-11</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row>
    <row r="645" spans="1:74" s="12" customFormat="1" hidden="1" x14ac:dyDescent="0.25">
      <c r="A645" s="127"/>
      <c r="B645"/>
      <c r="C645">
        <v>58.8</v>
      </c>
      <c r="D645" s="221">
        <f t="shared" si="71"/>
        <v>58.8</v>
      </c>
      <c r="E645">
        <f t="shared" si="76"/>
        <v>5.8799999999999998E-2</v>
      </c>
      <c r="F645">
        <f t="shared" si="72"/>
        <v>0.99986290717137694</v>
      </c>
      <c r="G645">
        <f t="shared" si="73"/>
        <v>0.98430375327291275</v>
      </c>
      <c r="H645" s="271">
        <v>1.6677135478735401E-5</v>
      </c>
      <c r="I645">
        <f t="shared" si="74"/>
        <v>1</v>
      </c>
      <c r="J645">
        <v>1</v>
      </c>
      <c r="K645" s="221">
        <f t="shared" si="75"/>
        <v>-95.6961788959226</v>
      </c>
      <c r="L645">
        <f t="shared" si="77"/>
        <v>3.5177154235098721E-11</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row>
    <row r="646" spans="1:74" s="12" customFormat="1" hidden="1" x14ac:dyDescent="0.25">
      <c r="A646" s="127"/>
      <c r="B646"/>
      <c r="C646">
        <v>58.9</v>
      </c>
      <c r="D646" s="221">
        <f t="shared" si="71"/>
        <v>58.9</v>
      </c>
      <c r="E646">
        <f t="shared" si="76"/>
        <v>5.8900000000000001E-2</v>
      </c>
      <c r="F646">
        <f t="shared" si="72"/>
        <v>0.99986244050225404</v>
      </c>
      <c r="G646">
        <f t="shared" si="73"/>
        <v>0.98425057241450487</v>
      </c>
      <c r="H646" s="271">
        <v>1.21327856217445E-5</v>
      </c>
      <c r="I646">
        <f t="shared" si="74"/>
        <v>1</v>
      </c>
      <c r="J646">
        <v>1</v>
      </c>
      <c r="K646" s="221">
        <f t="shared" si="75"/>
        <v>-98.459870908640369</v>
      </c>
      <c r="L646">
        <f t="shared" si="77"/>
        <v>2.0097563477865716E-11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row>
    <row r="647" spans="1:74" s="12" customFormat="1" hidden="1" x14ac:dyDescent="0.25">
      <c r="A647" s="127"/>
      <c r="B647"/>
      <c r="C647">
        <v>59</v>
      </c>
      <c r="D647" s="221">
        <f t="shared" si="71"/>
        <v>59</v>
      </c>
      <c r="E647">
        <f t="shared" si="76"/>
        <v>5.8999999999999997E-2</v>
      </c>
      <c r="F647">
        <f t="shared" si="72"/>
        <v>0.99986197304035229</v>
      </c>
      <c r="G647">
        <f t="shared" si="73"/>
        <v>0.98419730290741259</v>
      </c>
      <c r="H647" s="271">
        <v>7.8243601506275892E-6</v>
      </c>
      <c r="I647">
        <f t="shared" si="74"/>
        <v>1</v>
      </c>
      <c r="J647">
        <v>1</v>
      </c>
      <c r="K647" s="221">
        <f t="shared" si="75"/>
        <v>-102.27057890738037</v>
      </c>
      <c r="L647">
        <f t="shared" si="77"/>
        <v>9.6429549764371559E-12</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row>
    <row r="648" spans="1:74" s="12" customFormat="1" hidden="1" x14ac:dyDescent="0.25">
      <c r="A648" s="127"/>
      <c r="B648"/>
      <c r="C648">
        <v>59.1</v>
      </c>
      <c r="D648" s="221">
        <f t="shared" si="71"/>
        <v>59.1</v>
      </c>
      <c r="E648">
        <f t="shared" si="76"/>
        <v>5.91E-2</v>
      </c>
      <c r="F648">
        <f t="shared" si="72"/>
        <v>0.99986150478567282</v>
      </c>
      <c r="G648">
        <f t="shared" si="73"/>
        <v>0.98414394476034694</v>
      </c>
      <c r="H648" s="271">
        <v>3.7732181560544298E-6</v>
      </c>
      <c r="I648">
        <f t="shared" si="74"/>
        <v>1</v>
      </c>
      <c r="J648">
        <v>1</v>
      </c>
      <c r="K648" s="221">
        <f t="shared" si="75"/>
        <v>-108.60579223317372</v>
      </c>
      <c r="L648">
        <f t="shared" si="77"/>
        <v>3.2561441789811002E-12</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row>
    <row r="649" spans="1:74" s="12" customFormat="1" hidden="1" x14ac:dyDescent="0.25">
      <c r="A649" s="127"/>
      <c r="B649"/>
      <c r="C649">
        <v>59.2</v>
      </c>
      <c r="D649" s="221">
        <f t="shared" si="71"/>
        <v>59.2</v>
      </c>
      <c r="E649">
        <f t="shared" si="76"/>
        <v>5.9200000000000003E-2</v>
      </c>
      <c r="F649">
        <f t="shared" si="72"/>
        <v>0.99986103573821383</v>
      </c>
      <c r="G649">
        <f t="shared" si="73"/>
        <v>0.9840904979820343</v>
      </c>
      <c r="H649" s="271">
        <v>8.9855674353690105E-10</v>
      </c>
      <c r="I649">
        <f t="shared" si="74"/>
        <v>1</v>
      </c>
      <c r="J649">
        <v>1</v>
      </c>
      <c r="K649" s="221">
        <f t="shared" si="75"/>
        <v>-181.06959618630395</v>
      </c>
      <c r="L649">
        <f t="shared" si="77"/>
        <v>3.4480026883859027E-13</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row>
    <row r="650" spans="1:74" s="12" customFormat="1" hidden="1" x14ac:dyDescent="0.25">
      <c r="A650" s="127"/>
      <c r="B650"/>
      <c r="C650">
        <v>59.3</v>
      </c>
      <c r="D650" s="221">
        <f t="shared" si="71"/>
        <v>59.3</v>
      </c>
      <c r="E650">
        <f t="shared" si="76"/>
        <v>5.9299999999999999E-2</v>
      </c>
      <c r="F650">
        <f t="shared" si="72"/>
        <v>0.99986056589797889</v>
      </c>
      <c r="G650">
        <f t="shared" si="73"/>
        <v>0.98403696258121476</v>
      </c>
      <c r="H650" s="271">
        <v>3.4708934780443701E-6</v>
      </c>
      <c r="I650">
        <f t="shared" si="74"/>
        <v>1</v>
      </c>
      <c r="J650">
        <v>1</v>
      </c>
      <c r="K650" s="221">
        <f t="shared" si="75"/>
        <v>-109.33215725091408</v>
      </c>
      <c r="L650">
        <f t="shared" si="77"/>
        <v>2.9170853090795237E-13</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row>
    <row r="651" spans="1:74" s="12" customFormat="1" hidden="1" x14ac:dyDescent="0.25">
      <c r="A651" s="127"/>
      <c r="B651"/>
      <c r="C651">
        <v>59.4</v>
      </c>
      <c r="D651" s="221">
        <f t="shared" si="71"/>
        <v>59.4</v>
      </c>
      <c r="E651">
        <f t="shared" si="76"/>
        <v>5.9400000000000001E-2</v>
      </c>
      <c r="F651">
        <f t="shared" si="72"/>
        <v>0.99986009526496911</v>
      </c>
      <c r="G651">
        <f t="shared" si="73"/>
        <v>0.98398333856664333</v>
      </c>
      <c r="H651" s="271">
        <v>6.6203000544241504E-6</v>
      </c>
      <c r="I651">
        <f t="shared" si="74"/>
        <v>1</v>
      </c>
      <c r="J651">
        <v>1</v>
      </c>
      <c r="K651" s="221">
        <f t="shared" si="75"/>
        <v>-103.72390691559568</v>
      </c>
      <c r="L651">
        <f t="shared" si="77"/>
        <v>2.4643106967496851E-12</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row>
    <row r="652" spans="1:74" s="12" customFormat="1" hidden="1" x14ac:dyDescent="0.25">
      <c r="A652" s="127"/>
      <c r="B652"/>
      <c r="C652">
        <v>59.5</v>
      </c>
      <c r="D652" s="221">
        <f t="shared" si="71"/>
        <v>59.5</v>
      </c>
      <c r="E652">
        <f t="shared" si="76"/>
        <v>5.9499999999999997E-2</v>
      </c>
      <c r="F652">
        <f t="shared" si="72"/>
        <v>0.99985962383918303</v>
      </c>
      <c r="G652">
        <f t="shared" si="73"/>
        <v>0.98392962594708866</v>
      </c>
      <c r="H652" s="271">
        <v>9.4253240249282999E-6</v>
      </c>
      <c r="I652">
        <f t="shared" si="74"/>
        <v>1</v>
      </c>
      <c r="J652">
        <v>1</v>
      </c>
      <c r="K652" s="221">
        <f t="shared" si="75"/>
        <v>-100.65601284422763</v>
      </c>
      <c r="L652">
        <f t="shared" si="77"/>
        <v>6.2298717221552663E-12</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row>
    <row r="653" spans="1:74" s="12" customFormat="1" hidden="1" x14ac:dyDescent="0.25">
      <c r="A653" s="127"/>
      <c r="B653"/>
      <c r="C653">
        <v>59.6</v>
      </c>
      <c r="D653" s="221">
        <f t="shared" si="71"/>
        <v>59.6</v>
      </c>
      <c r="E653">
        <f t="shared" si="76"/>
        <v>5.96E-2</v>
      </c>
      <c r="F653">
        <f t="shared" si="72"/>
        <v>0.999859151620625</v>
      </c>
      <c r="G653">
        <f t="shared" si="73"/>
        <v>0.98387582473133461</v>
      </c>
      <c r="H653" s="271">
        <v>1.18638424020036E-5</v>
      </c>
      <c r="I653">
        <f t="shared" si="74"/>
        <v>1</v>
      </c>
      <c r="J653">
        <v>1</v>
      </c>
      <c r="K653" s="221">
        <f t="shared" si="75"/>
        <v>-98.657910311874076</v>
      </c>
      <c r="L653">
        <f t="shared" si="77"/>
        <v>1.0965710178172591E-11</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row>
    <row r="654" spans="1:74" s="12" customFormat="1" hidden="1" x14ac:dyDescent="0.25">
      <c r="A654" s="127"/>
      <c r="B654"/>
      <c r="C654">
        <v>59.7</v>
      </c>
      <c r="D654" s="221">
        <f t="shared" si="71"/>
        <v>59.7</v>
      </c>
      <c r="E654">
        <f t="shared" si="76"/>
        <v>5.9700000000000003E-2</v>
      </c>
      <c r="F654">
        <f t="shared" si="72"/>
        <v>0.99985867860929278</v>
      </c>
      <c r="G654">
        <f t="shared" si="73"/>
        <v>0.98382193492817871</v>
      </c>
      <c r="H654" s="271">
        <v>1.39136197098747E-5</v>
      </c>
      <c r="I654">
        <f t="shared" si="74"/>
        <v>1</v>
      </c>
      <c r="J654">
        <v>1</v>
      </c>
      <c r="K654" s="221">
        <f t="shared" si="75"/>
        <v>-97.274094985731509</v>
      </c>
      <c r="L654">
        <f t="shared" si="77"/>
        <v>1.6075061854029751E-11</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row>
    <row r="655" spans="1:74" s="12" customFormat="1" hidden="1" x14ac:dyDescent="0.25">
      <c r="A655" s="127"/>
      <c r="B655"/>
      <c r="C655">
        <v>59.8</v>
      </c>
      <c r="D655" s="221">
        <f t="shared" si="71"/>
        <v>59.8</v>
      </c>
      <c r="E655">
        <f t="shared" si="76"/>
        <v>5.9799999999999999E-2</v>
      </c>
      <c r="F655">
        <f t="shared" si="72"/>
        <v>0.99985820480518994</v>
      </c>
      <c r="G655">
        <f t="shared" si="73"/>
        <v>0.98376795654643456</v>
      </c>
      <c r="H655" s="271">
        <v>1.55523212726624E-5</v>
      </c>
      <c r="I655">
        <f t="shared" si="74"/>
        <v>1</v>
      </c>
      <c r="J655">
        <v>1</v>
      </c>
      <c r="K655" s="221">
        <f t="shared" si="75"/>
        <v>-96.307473871319402</v>
      </c>
      <c r="L655">
        <f t="shared" si="77"/>
        <v>2.1002234862073116E-11</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row>
    <row r="656" spans="1:74" s="12" customFormat="1" hidden="1" x14ac:dyDescent="0.25">
      <c r="A656" s="127"/>
      <c r="B656"/>
      <c r="C656">
        <v>59.9</v>
      </c>
      <c r="D656" s="221">
        <f t="shared" si="71"/>
        <v>59.9</v>
      </c>
      <c r="E656">
        <f t="shared" si="76"/>
        <v>5.9900000000000002E-2</v>
      </c>
      <c r="F656">
        <f t="shared" si="72"/>
        <v>0.99985773020831703</v>
      </c>
      <c r="G656">
        <f t="shared" si="73"/>
        <v>0.98371388959492767</v>
      </c>
      <c r="H656" s="271">
        <v>1.67575264348072E-5</v>
      </c>
      <c r="I656">
        <f t="shared" si="74"/>
        <v>1</v>
      </c>
      <c r="J656">
        <v>1</v>
      </c>
      <c r="K656" s="221">
        <f t="shared" si="75"/>
        <v>-95.659661494926681</v>
      </c>
      <c r="L656">
        <f t="shared" si="77"/>
        <v>2.5249165692483684E-11</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row>
    <row r="657" spans="1:74" s="12" customFormat="1" hidden="1" x14ac:dyDescent="0.25">
      <c r="A657" s="127"/>
      <c r="B657"/>
      <c r="C657">
        <v>60</v>
      </c>
      <c r="D657" s="221">
        <f t="shared" si="71"/>
        <v>60</v>
      </c>
      <c r="E657">
        <f t="shared" si="76"/>
        <v>0.06</v>
      </c>
      <c r="F657">
        <f t="shared" si="72"/>
        <v>0.99985725481867338</v>
      </c>
      <c r="G657">
        <f t="shared" si="73"/>
        <v>0.98365973408249985</v>
      </c>
      <c r="H657" s="271">
        <v>1.7506741710714699E-5</v>
      </c>
      <c r="I657">
        <f t="shared" si="74"/>
        <v>1</v>
      </c>
      <c r="J657">
        <v>1</v>
      </c>
      <c r="K657" s="221">
        <f t="shared" si="75"/>
        <v>-95.280235590720835</v>
      </c>
      <c r="L657">
        <f t="shared" si="77"/>
        <v>2.8393067187230695E-11</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row>
    <row r="658" spans="1:74" s="12" customFormat="1" hidden="1" x14ac:dyDescent="0.25">
      <c r="A658" s="127"/>
      <c r="B658"/>
      <c r="C658">
        <v>60.1</v>
      </c>
      <c r="D658" s="221">
        <f t="shared" si="71"/>
        <v>60.1</v>
      </c>
      <c r="E658">
        <f t="shared" si="76"/>
        <v>6.0100000000000001E-2</v>
      </c>
      <c r="F658">
        <f t="shared" si="72"/>
        <v>0.99985677863626221</v>
      </c>
      <c r="G658">
        <f t="shared" si="73"/>
        <v>0.98360549001800723</v>
      </c>
      <c r="H658" s="271">
        <v>1.7777413861423599E-5</v>
      </c>
      <c r="I658">
        <f t="shared" si="74"/>
        <v>1</v>
      </c>
      <c r="J658">
        <v>1</v>
      </c>
      <c r="K658" s="221">
        <f t="shared" si="75"/>
        <v>-95.147453552288681</v>
      </c>
      <c r="L658">
        <f t="shared" si="77"/>
        <v>3.0105158340189333E-11</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row>
    <row r="659" spans="1:74" s="12" customFormat="1" hidden="1" x14ac:dyDescent="0.25">
      <c r="A659" s="127"/>
      <c r="B659"/>
      <c r="C659">
        <v>60.2</v>
      </c>
      <c r="D659" s="221">
        <f t="shared" si="71"/>
        <v>60.2</v>
      </c>
      <c r="E659">
        <f t="shared" si="76"/>
        <v>6.0200000000000004E-2</v>
      </c>
      <c r="F659">
        <f t="shared" si="72"/>
        <v>0.99985630166108297</v>
      </c>
      <c r="G659">
        <f t="shared" si="73"/>
        <v>0.98355115741031962</v>
      </c>
      <c r="H659" s="271">
        <v>1.75469428940016E-5</v>
      </c>
      <c r="I659">
        <f t="shared" si="74"/>
        <v>1</v>
      </c>
      <c r="J659">
        <v>1</v>
      </c>
      <c r="K659" s="221">
        <f t="shared" si="75"/>
        <v>-95.261279908144886</v>
      </c>
      <c r="L659">
        <f t="shared" si="77"/>
        <v>3.0170462839661714E-11</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row>
    <row r="660" spans="1:74" s="12" customFormat="1" hidden="1" x14ac:dyDescent="0.25">
      <c r="A660" s="127"/>
      <c r="B660"/>
      <c r="C660">
        <v>60.3</v>
      </c>
      <c r="D660" s="221">
        <f t="shared" si="71"/>
        <v>60.3</v>
      </c>
      <c r="E660">
        <f t="shared" si="76"/>
        <v>6.0299999999999999E-2</v>
      </c>
      <c r="F660">
        <f t="shared" si="72"/>
        <v>0.99985582389313821</v>
      </c>
      <c r="G660">
        <f t="shared" si="73"/>
        <v>0.98349673626832157</v>
      </c>
      <c r="H660" s="271">
        <v>1.67926949816622E-5</v>
      </c>
      <c r="I660">
        <f t="shared" si="74"/>
        <v>1</v>
      </c>
      <c r="J660">
        <v>1</v>
      </c>
      <c r="K660" s="221">
        <f t="shared" si="75"/>
        <v>-95.64338593425299</v>
      </c>
      <c r="L660">
        <f t="shared" si="77"/>
        <v>2.8508660296334381E-11</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row>
    <row r="661" spans="1:74" s="12" customFormat="1" hidden="1" x14ac:dyDescent="0.25">
      <c r="A661" s="127"/>
      <c r="B661"/>
      <c r="C661">
        <v>60.4</v>
      </c>
      <c r="D661" s="221">
        <f t="shared" si="71"/>
        <v>60.4</v>
      </c>
      <c r="E661">
        <f t="shared" si="76"/>
        <v>6.0399999999999995E-2</v>
      </c>
      <c r="F661">
        <f t="shared" si="72"/>
        <v>0.99985534533242848</v>
      </c>
      <c r="G661">
        <f t="shared" si="73"/>
        <v>0.98344222660091207</v>
      </c>
      <c r="H661" s="271">
        <v>1.5492015300747099E-5</v>
      </c>
      <c r="I661">
        <f t="shared" si="74"/>
        <v>1</v>
      </c>
      <c r="J661">
        <v>1</v>
      </c>
      <c r="K661" s="221">
        <f t="shared" si="75"/>
        <v>-96.344121162505729</v>
      </c>
      <c r="L661">
        <f t="shared" si="77"/>
        <v>2.5195971149058898E-11</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row>
    <row r="662" spans="1:74" s="12" customFormat="1" hidden="1" x14ac:dyDescent="0.25">
      <c r="A662" s="127"/>
      <c r="B662"/>
      <c r="C662">
        <v>60.5</v>
      </c>
      <c r="D662" s="221">
        <f t="shared" si="71"/>
        <v>60.5</v>
      </c>
      <c r="E662">
        <f t="shared" si="76"/>
        <v>6.0499999999999998E-2</v>
      </c>
      <c r="F662">
        <f t="shared" si="72"/>
        <v>0.99985486597895312</v>
      </c>
      <c r="G662">
        <f t="shared" si="73"/>
        <v>0.98338762841700444</v>
      </c>
      <c r="H662" s="271">
        <v>1.36222407828145E-5</v>
      </c>
      <c r="I662">
        <f t="shared" si="74"/>
        <v>1</v>
      </c>
      <c r="J662">
        <v>1</v>
      </c>
      <c r="K662" s="221">
        <f t="shared" si="75"/>
        <v>-97.461794853725422</v>
      </c>
      <c r="L662">
        <f t="shared" si="77"/>
        <v>2.0488053317368611E-11</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row>
    <row r="663" spans="1:74" s="12" customFormat="1" hidden="1" x14ac:dyDescent="0.25">
      <c r="A663" s="127"/>
      <c r="B663"/>
      <c r="C663">
        <v>60.6</v>
      </c>
      <c r="D663" s="221">
        <f t="shared" si="71"/>
        <v>60.6</v>
      </c>
      <c r="E663">
        <f t="shared" si="76"/>
        <v>6.0600000000000001E-2</v>
      </c>
      <c r="F663">
        <f t="shared" si="72"/>
        <v>0.99985438583271524</v>
      </c>
      <c r="G663">
        <f t="shared" si="73"/>
        <v>0.98333294172552677</v>
      </c>
      <c r="H663" s="271">
        <v>1.11607127775509E-5</v>
      </c>
      <c r="I663">
        <f t="shared" si="74"/>
        <v>1</v>
      </c>
      <c r="J663">
        <v>1</v>
      </c>
      <c r="K663" s="221">
        <f t="shared" si="75"/>
        <v>-99.193414481605402</v>
      </c>
      <c r="L663">
        <f t="shared" si="77"/>
        <v>1.4843885778078161E-11</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row>
    <row r="664" spans="1:74" s="12" customFormat="1" hidden="1" x14ac:dyDescent="0.25">
      <c r="A664" s="127"/>
      <c r="B664"/>
      <c r="C664">
        <v>60.7</v>
      </c>
      <c r="D664" s="221">
        <f t="shared" si="71"/>
        <v>60.7</v>
      </c>
      <c r="E664">
        <f t="shared" si="76"/>
        <v>6.0700000000000004E-2</v>
      </c>
      <c r="F664">
        <f t="shared" si="72"/>
        <v>0.99985390489371551</v>
      </c>
      <c r="G664">
        <f t="shared" si="73"/>
        <v>0.98327816653542133</v>
      </c>
      <c r="H664" s="271">
        <v>8.0847896243431802E-6</v>
      </c>
      <c r="I664">
        <f t="shared" si="74"/>
        <v>1</v>
      </c>
      <c r="J664">
        <v>1</v>
      </c>
      <c r="K664" s="221">
        <f t="shared" si="75"/>
        <v>-101.99436667065453</v>
      </c>
      <c r="L664">
        <f t="shared" si="77"/>
        <v>8.9506113906815337E-12</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row>
    <row r="665" spans="1:74" s="12" customFormat="1" hidden="1" x14ac:dyDescent="0.25">
      <c r="A665" s="127"/>
      <c r="B665"/>
      <c r="C665">
        <v>60.8</v>
      </c>
      <c r="D665" s="221">
        <f t="shared" si="71"/>
        <v>60.8</v>
      </c>
      <c r="E665">
        <f t="shared" si="76"/>
        <v>6.08E-2</v>
      </c>
      <c r="F665">
        <f t="shared" si="72"/>
        <v>0.99985342316195436</v>
      </c>
      <c r="G665">
        <f t="shared" si="73"/>
        <v>0.98322330285564408</v>
      </c>
      <c r="H665" s="271">
        <v>4.3718591298395603E-6</v>
      </c>
      <c r="I665">
        <f t="shared" si="74"/>
        <v>1</v>
      </c>
      <c r="J665">
        <v>1</v>
      </c>
      <c r="K665" s="221">
        <f t="shared" si="75"/>
        <v>-107.33490679077292</v>
      </c>
      <c r="L665">
        <f t="shared" si="77"/>
        <v>3.7493084908353702E-12</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row>
    <row r="666" spans="1:74" s="12" customFormat="1" hidden="1" x14ac:dyDescent="0.25">
      <c r="A666" s="127"/>
      <c r="B666"/>
      <c r="C666">
        <v>60.9</v>
      </c>
      <c r="D666" s="221">
        <f t="shared" si="71"/>
        <v>60.9</v>
      </c>
      <c r="E666">
        <f t="shared" si="76"/>
        <v>6.0899999999999996E-2</v>
      </c>
      <c r="F666">
        <f t="shared" si="72"/>
        <v>0.9998529406374338</v>
      </c>
      <c r="G666">
        <f t="shared" si="73"/>
        <v>0.98316835069516706</v>
      </c>
      <c r="H666" s="271">
        <v>6.4905182252159298E-10</v>
      </c>
      <c r="I666">
        <f t="shared" si="74"/>
        <v>1</v>
      </c>
      <c r="J666">
        <v>1</v>
      </c>
      <c r="K666" s="221">
        <f t="shared" si="75"/>
        <v>-183.9031321670131</v>
      </c>
      <c r="L666">
        <f t="shared" si="77"/>
        <v>4.6193222960618968E-13</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row>
    <row r="667" spans="1:74" s="12" customFormat="1" hidden="1" x14ac:dyDescent="0.25">
      <c r="A667" s="127"/>
      <c r="B667"/>
      <c r="C667">
        <v>61</v>
      </c>
      <c r="D667" s="221">
        <f t="shared" si="71"/>
        <v>61</v>
      </c>
      <c r="E667">
        <f t="shared" si="76"/>
        <v>6.0999999999999999E-2</v>
      </c>
      <c r="F667">
        <f t="shared" si="72"/>
        <v>0.99985245732015304</v>
      </c>
      <c r="G667">
        <f t="shared" si="73"/>
        <v>0.98311331006297531</v>
      </c>
      <c r="H667" s="271">
        <v>5.0552511387941198E-6</v>
      </c>
      <c r="I667">
        <f t="shared" si="74"/>
        <v>1</v>
      </c>
      <c r="J667">
        <v>1</v>
      </c>
      <c r="K667" s="221">
        <f t="shared" si="75"/>
        <v>-106.0743554018045</v>
      </c>
      <c r="L667">
        <f t="shared" si="77"/>
        <v>6.1747017782370925E-13</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row>
    <row r="668" spans="1:74" s="12" customFormat="1" hidden="1" x14ac:dyDescent="0.25">
      <c r="A668" s="127"/>
      <c r="B668"/>
      <c r="C668">
        <v>61.1</v>
      </c>
      <c r="D668" s="221">
        <f t="shared" si="71"/>
        <v>61.1</v>
      </c>
      <c r="E668">
        <f t="shared" si="76"/>
        <v>6.1100000000000002E-2</v>
      </c>
      <c r="F668">
        <f t="shared" si="72"/>
        <v>0.9998519732101151</v>
      </c>
      <c r="G668">
        <f t="shared" si="73"/>
        <v>0.98305818096806852</v>
      </c>
      <c r="H668" s="271">
        <v>1.08143970435775E-5</v>
      </c>
      <c r="I668">
        <f t="shared" si="74"/>
        <v>1</v>
      </c>
      <c r="J668">
        <v>1</v>
      </c>
      <c r="K668" s="221">
        <f t="shared" si="75"/>
        <v>-99.46965519759901</v>
      </c>
      <c r="L668">
        <f t="shared" si="77"/>
        <v>6.0830322116920168E-12</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row>
    <row r="669" spans="1:74" s="12" customFormat="1" hidden="1" x14ac:dyDescent="0.25">
      <c r="A669" s="127"/>
      <c r="B669"/>
      <c r="C669">
        <v>61.2</v>
      </c>
      <c r="D669" s="221">
        <f t="shared" si="71"/>
        <v>61.2</v>
      </c>
      <c r="E669">
        <f t="shared" si="76"/>
        <v>6.1200000000000004E-2</v>
      </c>
      <c r="F669">
        <f t="shared" si="72"/>
        <v>0.99985148830732007</v>
      </c>
      <c r="G669">
        <f t="shared" si="73"/>
        <v>0.98300296341946147</v>
      </c>
      <c r="H669" s="271">
        <v>1.7300458300743402E-5</v>
      </c>
      <c r="I669">
        <f t="shared" si="74"/>
        <v>1</v>
      </c>
      <c r="J669">
        <v>1</v>
      </c>
      <c r="K669" s="221">
        <f t="shared" si="75"/>
        <v>-95.389041349619262</v>
      </c>
      <c r="L669">
        <f t="shared" si="77"/>
        <v>1.9090235831860689E-11</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row>
    <row r="670" spans="1:74" s="12" customFormat="1" hidden="1" x14ac:dyDescent="0.25">
      <c r="A670" s="127"/>
      <c r="B670"/>
      <c r="C670">
        <v>61.3</v>
      </c>
      <c r="D670" s="221">
        <f t="shared" si="71"/>
        <v>61.3</v>
      </c>
      <c r="E670">
        <f t="shared" si="76"/>
        <v>6.13E-2</v>
      </c>
      <c r="F670">
        <f t="shared" si="72"/>
        <v>0.99985100261176918</v>
      </c>
      <c r="G670">
        <f t="shared" si="73"/>
        <v>0.9829476574261824</v>
      </c>
      <c r="H670" s="271">
        <v>2.4535716102993101E-5</v>
      </c>
      <c r="I670">
        <f t="shared" si="74"/>
        <v>1</v>
      </c>
      <c r="J670">
        <v>1</v>
      </c>
      <c r="K670" s="221">
        <f t="shared" si="75"/>
        <v>-92.354711673678509</v>
      </c>
      <c r="L670">
        <f t="shared" si="77"/>
        <v>4.2266440910134284E-11</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row>
    <row r="671" spans="1:74" s="12" customFormat="1" hidden="1" x14ac:dyDescent="0.25">
      <c r="A671" s="127"/>
      <c r="B671"/>
      <c r="C671">
        <v>61.4</v>
      </c>
      <c r="D671" s="221">
        <f t="shared" si="71"/>
        <v>61.4</v>
      </c>
      <c r="E671">
        <f t="shared" si="76"/>
        <v>6.1399999999999996E-2</v>
      </c>
      <c r="F671">
        <f t="shared" si="72"/>
        <v>0.99985051612346409</v>
      </c>
      <c r="G671">
        <f t="shared" si="73"/>
        <v>0.98289226299727506</v>
      </c>
      <c r="H671" s="271">
        <v>3.2542349447070301E-5</v>
      </c>
      <c r="I671">
        <f t="shared" si="74"/>
        <v>1</v>
      </c>
      <c r="J671">
        <v>1</v>
      </c>
      <c r="K671" s="221">
        <f t="shared" si="75"/>
        <v>-89.902202081956816</v>
      </c>
      <c r="L671">
        <f t="shared" si="77"/>
        <v>7.8665029136132246E-11</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row>
    <row r="672" spans="1:74" s="12" customFormat="1" hidden="1" x14ac:dyDescent="0.25">
      <c r="A672" s="127"/>
      <c r="B672"/>
      <c r="C672">
        <v>61.5</v>
      </c>
      <c r="D672" s="221">
        <f t="shared" si="71"/>
        <v>61.5</v>
      </c>
      <c r="E672">
        <f t="shared" si="76"/>
        <v>6.1499999999999999E-2</v>
      </c>
      <c r="F672">
        <f t="shared" si="72"/>
        <v>0.99985002884240448</v>
      </c>
      <c r="G672">
        <f t="shared" si="73"/>
        <v>0.98283678014179643</v>
      </c>
      <c r="H672" s="271">
        <v>4.13424233938265E-5</v>
      </c>
      <c r="I672">
        <f t="shared" si="74"/>
        <v>1</v>
      </c>
      <c r="J672">
        <v>1</v>
      </c>
      <c r="K672" s="221">
        <f t="shared" si="75"/>
        <v>-87.823756114469106</v>
      </c>
      <c r="L672">
        <f t="shared" si="77"/>
        <v>1.3179659921603707E-10</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row>
    <row r="673" spans="1:74" s="12" customFormat="1" hidden="1" x14ac:dyDescent="0.25">
      <c r="A673" s="127"/>
      <c r="B673"/>
      <c r="C673">
        <v>61.6</v>
      </c>
      <c r="D673" s="221">
        <f t="shared" si="71"/>
        <v>61.6</v>
      </c>
      <c r="E673">
        <f t="shared" si="76"/>
        <v>6.1600000000000002E-2</v>
      </c>
      <c r="F673">
        <f t="shared" si="72"/>
        <v>0.99984954076859311</v>
      </c>
      <c r="G673">
        <f t="shared" si="73"/>
        <v>0.98278120886881803</v>
      </c>
      <c r="H673" s="271">
        <v>5.09578774437585E-5</v>
      </c>
      <c r="I673">
        <f t="shared" si="74"/>
        <v>1</v>
      </c>
      <c r="J673">
        <v>1</v>
      </c>
      <c r="K673" s="221">
        <f t="shared" si="75"/>
        <v>-86.007943490803811</v>
      </c>
      <c r="L673">
        <f t="shared" si="77"/>
        <v>2.0566075284434134E-10</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row>
    <row r="674" spans="1:74" s="12" customFormat="1" hidden="1" x14ac:dyDescent="0.25">
      <c r="A674" s="127"/>
      <c r="B674"/>
      <c r="C674">
        <v>61.7</v>
      </c>
      <c r="D674" s="221">
        <f t="shared" si="71"/>
        <v>61.7</v>
      </c>
      <c r="E674">
        <f t="shared" si="76"/>
        <v>6.1700000000000005E-2</v>
      </c>
      <c r="F674">
        <f t="shared" si="72"/>
        <v>0.99984905190202911</v>
      </c>
      <c r="G674">
        <f t="shared" si="73"/>
        <v>0.98272554918742683</v>
      </c>
      <c r="H674" s="271">
        <v>6.1410514030942401E-5</v>
      </c>
      <c r="I674">
        <f t="shared" si="74"/>
        <v>1</v>
      </c>
      <c r="J674">
        <v>1</v>
      </c>
      <c r="K674" s="221">
        <f t="shared" si="75"/>
        <v>-84.387811622828423</v>
      </c>
      <c r="L674">
        <f t="shared" si="77"/>
        <v>3.0477841849169974E-10</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row>
    <row r="675" spans="1:74" s="12" customFormat="1" hidden="1" x14ac:dyDescent="0.25">
      <c r="A675" s="127"/>
      <c r="B675"/>
      <c r="C675">
        <v>61.8</v>
      </c>
      <c r="D675" s="221">
        <f t="shared" si="71"/>
        <v>61.8</v>
      </c>
      <c r="E675">
        <f t="shared" si="76"/>
        <v>6.1799999999999994E-2</v>
      </c>
      <c r="F675">
        <f t="shared" si="72"/>
        <v>0.99984856224271623</v>
      </c>
      <c r="G675">
        <f t="shared" si="73"/>
        <v>0.98266980110672397</v>
      </c>
      <c r="H675" s="271">
        <v>7.2721987137960997E-5</v>
      </c>
      <c r="I675">
        <f t="shared" si="74"/>
        <v>1</v>
      </c>
      <c r="J675">
        <v>1</v>
      </c>
      <c r="K675" s="221">
        <f t="shared" si="75"/>
        <v>-82.919848525711686</v>
      </c>
      <c r="L675">
        <f t="shared" si="77"/>
        <v>4.3422465795111188E-10</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row>
    <row r="676" spans="1:74" s="12" customFormat="1" hidden="1" x14ac:dyDescent="0.25">
      <c r="A676" s="127"/>
      <c r="B676"/>
      <c r="C676">
        <v>61.9</v>
      </c>
      <c r="D676" s="221">
        <f t="shared" si="71"/>
        <v>61.9</v>
      </c>
      <c r="E676">
        <f t="shared" si="76"/>
        <v>6.1899999999999997E-2</v>
      </c>
      <c r="F676">
        <f t="shared" si="72"/>
        <v>0.9998480717906526</v>
      </c>
      <c r="G676">
        <f t="shared" si="73"/>
        <v>0.98261396463582384</v>
      </c>
      <c r="H676" s="271">
        <v>8.4913791034262105E-5</v>
      </c>
      <c r="I676">
        <f t="shared" si="74"/>
        <v>1</v>
      </c>
      <c r="J676">
        <v>1</v>
      </c>
      <c r="K676" s="221">
        <f t="shared" si="75"/>
        <v>-81.574096479862575</v>
      </c>
      <c r="L676">
        <f t="shared" si="77"/>
        <v>5.9966189857504032E-10</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row>
    <row r="677" spans="1:74" s="12" customFormat="1" hidden="1" x14ac:dyDescent="0.25">
      <c r="A677" s="127"/>
      <c r="B677"/>
      <c r="C677">
        <v>62</v>
      </c>
      <c r="D677" s="221">
        <f t="shared" si="71"/>
        <v>62</v>
      </c>
      <c r="E677">
        <f t="shared" si="76"/>
        <v>6.2E-2</v>
      </c>
      <c r="F677">
        <f t="shared" si="72"/>
        <v>0.99984758054584089</v>
      </c>
      <c r="G677">
        <f t="shared" si="73"/>
        <v>0.98255803978385581</v>
      </c>
      <c r="H677" s="271">
        <v>9.8007249139988302E-5</v>
      </c>
      <c r="I677">
        <f t="shared" si="74"/>
        <v>1</v>
      </c>
      <c r="J677">
        <v>1</v>
      </c>
      <c r="K677" s="221">
        <f t="shared" si="75"/>
        <v>-80.32899573471218</v>
      </c>
      <c r="L677">
        <f t="shared" si="77"/>
        <v>8.0737353221866982E-10</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row>
    <row r="678" spans="1:74" s="12" customFormat="1" hidden="1" x14ac:dyDescent="0.25">
      <c r="A678" s="127"/>
      <c r="B678"/>
      <c r="C678">
        <v>62.1</v>
      </c>
      <c r="D678" s="221">
        <f t="shared" si="71"/>
        <v>62.1</v>
      </c>
      <c r="E678">
        <f t="shared" si="76"/>
        <v>6.2100000000000002E-2</v>
      </c>
      <c r="F678">
        <f t="shared" si="72"/>
        <v>0.99984708850828252</v>
      </c>
      <c r="G678">
        <f t="shared" si="73"/>
        <v>0.98250202655996455</v>
      </c>
      <c r="H678" s="221">
        <v>1.12023503018324E-4</v>
      </c>
      <c r="I678">
        <f t="shared" si="74"/>
        <v>1</v>
      </c>
      <c r="J678">
        <v>1</v>
      </c>
      <c r="K678" s="221">
        <f t="shared" si="75"/>
        <v>-79.16847619492701</v>
      </c>
      <c r="L678">
        <f t="shared" si="77"/>
        <v>1.0642978200962445E-9</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row>
    <row r="679" spans="1:74" s="12" customFormat="1" hidden="1" x14ac:dyDescent="0.25">
      <c r="A679" s="127"/>
      <c r="B679"/>
      <c r="C679">
        <v>62.2</v>
      </c>
      <c r="D679" s="221">
        <f t="shared" si="71"/>
        <v>62.2</v>
      </c>
      <c r="E679">
        <f t="shared" si="76"/>
        <v>6.2200000000000005E-2</v>
      </c>
      <c r="F679">
        <f t="shared" si="72"/>
        <v>0.99984659567797718</v>
      </c>
      <c r="G679">
        <f t="shared" si="73"/>
        <v>0.98244592497330763</v>
      </c>
      <c r="H679" s="221">
        <v>1.26983501497707E-4</v>
      </c>
      <c r="I679">
        <f t="shared" si="74"/>
        <v>1</v>
      </c>
      <c r="J679">
        <v>1</v>
      </c>
      <c r="K679" s="221">
        <f t="shared" si="75"/>
        <v>-78.080213476592007</v>
      </c>
      <c r="L679">
        <f t="shared" si="77"/>
        <v>1.3780620410409757E-9</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row>
    <row r="680" spans="1:74" s="12" customFormat="1" hidden="1" x14ac:dyDescent="0.25">
      <c r="A680" s="127"/>
      <c r="B680"/>
      <c r="C680">
        <v>62.3</v>
      </c>
      <c r="D680" s="221">
        <f t="shared" si="71"/>
        <v>62.3</v>
      </c>
      <c r="E680">
        <f t="shared" si="76"/>
        <v>6.2299999999999994E-2</v>
      </c>
      <c r="F680">
        <f t="shared" si="72"/>
        <v>0.99984610205492719</v>
      </c>
      <c r="G680">
        <f t="shared" si="73"/>
        <v>0.98238973503305771</v>
      </c>
      <c r="H680" s="221">
        <v>1.42907989927705E-4</v>
      </c>
      <c r="I680">
        <f t="shared" si="74"/>
        <v>1</v>
      </c>
      <c r="J680">
        <v>1</v>
      </c>
      <c r="K680" s="221">
        <f t="shared" si="75"/>
        <v>-77.054530311716547</v>
      </c>
      <c r="L680">
        <f t="shared" si="77"/>
        <v>1.7570168190641261E-9</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row>
    <row r="681" spans="1:74" s="12" customFormat="1" hidden="1" x14ac:dyDescent="0.25">
      <c r="A681" s="127"/>
      <c r="B681"/>
      <c r="C681">
        <v>62.4</v>
      </c>
      <c r="D681" s="221">
        <f t="shared" si="71"/>
        <v>62.4</v>
      </c>
      <c r="E681">
        <f t="shared" si="76"/>
        <v>6.2399999999999997E-2</v>
      </c>
      <c r="F681">
        <f t="shared" si="72"/>
        <v>0.99984560763913344</v>
      </c>
      <c r="G681">
        <f t="shared" si="73"/>
        <v>0.98233345674840233</v>
      </c>
      <c r="H681" s="221">
        <v>1.59817499569049E-4</v>
      </c>
      <c r="I681">
        <f t="shared" si="74"/>
        <v>1</v>
      </c>
      <c r="J681">
        <v>1</v>
      </c>
      <c r="K681" s="221">
        <f t="shared" si="75"/>
        <v>-76.08367579244063</v>
      </c>
      <c r="L681">
        <f t="shared" si="77"/>
        <v>2.2102705646086795E-9</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row>
    <row r="682" spans="1:74" s="12" customFormat="1" hidden="1" x14ac:dyDescent="0.25">
      <c r="A682" s="127"/>
      <c r="B682"/>
      <c r="C682">
        <v>62.5</v>
      </c>
      <c r="D682" s="221">
        <f t="shared" si="71"/>
        <v>62.5</v>
      </c>
      <c r="E682">
        <f t="shared" si="76"/>
        <v>6.25E-2</v>
      </c>
      <c r="F682">
        <f t="shared" si="72"/>
        <v>0.99984511243059548</v>
      </c>
      <c r="G682">
        <f t="shared" si="73"/>
        <v>0.98227709012854303</v>
      </c>
      <c r="H682" s="221">
        <v>1.7773233712115E-4</v>
      </c>
      <c r="I682">
        <f t="shared" si="74"/>
        <v>1</v>
      </c>
      <c r="J682">
        <v>1</v>
      </c>
      <c r="K682" s="221">
        <f t="shared" si="75"/>
        <v>-75.161336105138062</v>
      </c>
      <c r="L682">
        <f t="shared" si="77"/>
        <v>2.747723962497403E-9</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row>
    <row r="683" spans="1:74" s="12" customFormat="1" hidden="1" x14ac:dyDescent="0.25">
      <c r="A683" s="127"/>
      <c r="B683"/>
      <c r="C683">
        <v>62.6</v>
      </c>
      <c r="D683" s="221">
        <f t="shared" si="71"/>
        <v>62.6</v>
      </c>
      <c r="E683">
        <f t="shared" si="76"/>
        <v>6.2600000000000003E-2</v>
      </c>
      <c r="F683">
        <f t="shared" si="72"/>
        <v>0.99984461642931732</v>
      </c>
      <c r="G683">
        <f t="shared" si="73"/>
        <v>0.98222063518269487</v>
      </c>
      <c r="H683" s="221">
        <v>1.9667257438922599E-4</v>
      </c>
      <c r="I683">
        <f t="shared" si="74"/>
        <v>1</v>
      </c>
      <c r="J683">
        <v>1</v>
      </c>
      <c r="K683" s="221">
        <f t="shared" si="75"/>
        <v>-74.282292620008818</v>
      </c>
      <c r="L683">
        <f t="shared" si="77"/>
        <v>3.3801044383343617E-9</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row>
    <row r="684" spans="1:74" s="12" customFormat="1" hidden="1" x14ac:dyDescent="0.25">
      <c r="A684" s="127"/>
      <c r="B684"/>
      <c r="C684">
        <v>62.7</v>
      </c>
      <c r="D684" s="221">
        <f t="shared" si="71"/>
        <v>62.7</v>
      </c>
      <c r="E684">
        <f t="shared" si="76"/>
        <v>6.2700000000000006E-2</v>
      </c>
      <c r="F684">
        <f t="shared" si="72"/>
        <v>0.99984411963529773</v>
      </c>
      <c r="G684">
        <f t="shared" si="73"/>
        <v>0.98216409192008858</v>
      </c>
      <c r="H684" s="221">
        <v>2.1665803809264099E-4</v>
      </c>
      <c r="I684">
        <f t="shared" si="74"/>
        <v>1</v>
      </c>
      <c r="J684">
        <v>1</v>
      </c>
      <c r="K684" s="221">
        <f t="shared" si="75"/>
        <v>-73.4421768979376</v>
      </c>
      <c r="L684">
        <f t="shared" si="77"/>
        <v>4.1190005339383376E-9</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row>
    <row r="685" spans="1:74" s="12" customFormat="1" hidden="1" x14ac:dyDescent="0.25">
      <c r="A685" s="127"/>
      <c r="B685"/>
      <c r="C685">
        <v>62.8</v>
      </c>
      <c r="D685" s="221">
        <f t="shared" si="71"/>
        <v>62.8</v>
      </c>
      <c r="E685">
        <f t="shared" si="76"/>
        <v>6.2799999999999995E-2</v>
      </c>
      <c r="F685">
        <f t="shared" si="72"/>
        <v>0.99984362204853838</v>
      </c>
      <c r="G685">
        <f t="shared" si="73"/>
        <v>0.98210746034996899</v>
      </c>
      <c r="H685" s="221">
        <v>2.37708299816831E-4</v>
      </c>
      <c r="I685">
        <f t="shared" si="74"/>
        <v>1</v>
      </c>
      <c r="J685">
        <v>1</v>
      </c>
      <c r="K685" s="221">
        <f t="shared" si="75"/>
        <v>-72.637291270251168</v>
      </c>
      <c r="L685">
        <f t="shared" si="77"/>
        <v>4.9768961213572761E-9</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row>
    <row r="686" spans="1:74" s="12" customFormat="1" hidden="1" x14ac:dyDescent="0.25">
      <c r="A686" s="127"/>
      <c r="B686"/>
      <c r="C686">
        <v>62.9</v>
      </c>
      <c r="D686" s="221">
        <f t="shared" si="71"/>
        <v>62.9</v>
      </c>
      <c r="E686">
        <f t="shared" si="76"/>
        <v>6.2899999999999998E-2</v>
      </c>
      <c r="F686">
        <f t="shared" si="72"/>
        <v>0.99984312366904016</v>
      </c>
      <c r="G686">
        <f t="shared" si="73"/>
        <v>0.98205074048159446</v>
      </c>
      <c r="H686" s="221">
        <v>2.5984266611106099E-4</v>
      </c>
      <c r="I686">
        <f t="shared" si="74"/>
        <v>1</v>
      </c>
      <c r="J686">
        <v>1</v>
      </c>
      <c r="K686" s="221">
        <f t="shared" si="75"/>
        <v>-71.864474895441717</v>
      </c>
      <c r="L686">
        <f t="shared" si="77"/>
        <v>5.9672043841096698E-9</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row>
    <row r="687" spans="1:74" s="12" customFormat="1" hidden="1" x14ac:dyDescent="0.25">
      <c r="A687" s="127"/>
      <c r="B687"/>
      <c r="C687">
        <v>63</v>
      </c>
      <c r="D687" s="221">
        <f t="shared" si="71"/>
        <v>63</v>
      </c>
      <c r="E687">
        <f t="shared" si="76"/>
        <v>6.3E-2</v>
      </c>
      <c r="F687">
        <f t="shared" si="72"/>
        <v>0.99984262449680517</v>
      </c>
      <c r="G687">
        <f t="shared" si="73"/>
        <v>0.98199393232423859</v>
      </c>
      <c r="H687" s="221">
        <v>2.8308016873354402E-4</v>
      </c>
      <c r="I687">
        <f t="shared" si="74"/>
        <v>1</v>
      </c>
      <c r="J687">
        <v>1</v>
      </c>
      <c r="K687" s="221">
        <f t="shared" si="75"/>
        <v>-71.121002051459058</v>
      </c>
      <c r="L687">
        <f t="shared" si="77"/>
        <v>7.1043014934831655E-9</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row>
    <row r="688" spans="1:74" s="12" customFormat="1" hidden="1" x14ac:dyDescent="0.25">
      <c r="A688" s="127"/>
      <c r="B688"/>
      <c r="C688">
        <v>63.1</v>
      </c>
      <c r="D688" s="221">
        <f t="shared" si="71"/>
        <v>63.1</v>
      </c>
      <c r="E688">
        <f t="shared" si="76"/>
        <v>6.3100000000000003E-2</v>
      </c>
      <c r="F688">
        <f t="shared" si="72"/>
        <v>0.9998421245318333</v>
      </c>
      <c r="G688">
        <f t="shared" si="73"/>
        <v>0.98193703588718928</v>
      </c>
      <c r="H688" s="221">
        <v>3.07439555046215E-4</v>
      </c>
      <c r="I688">
        <f t="shared" si="74"/>
        <v>1</v>
      </c>
      <c r="J688">
        <v>1</v>
      </c>
      <c r="K688" s="221">
        <f t="shared" si="75"/>
        <v>-70.404503725088304</v>
      </c>
      <c r="L688">
        <f t="shared" si="77"/>
        <v>8.4035599070679778E-9</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row>
    <row r="689" spans="1:74" s="12" customFormat="1" hidden="1" x14ac:dyDescent="0.25">
      <c r="A689" s="127"/>
      <c r="B689"/>
      <c r="C689">
        <v>63.2</v>
      </c>
      <c r="D689" s="221">
        <f t="shared" si="71"/>
        <v>63.2</v>
      </c>
      <c r="E689">
        <f t="shared" si="76"/>
        <v>6.3200000000000006E-2</v>
      </c>
      <c r="F689">
        <f t="shared" si="72"/>
        <v>0.99984162377412555</v>
      </c>
      <c r="G689">
        <f t="shared" si="73"/>
        <v>0.98188005117974875</v>
      </c>
      <c r="H689" s="221">
        <v>3.32939278561073E-4</v>
      </c>
      <c r="I689">
        <f t="shared" si="74"/>
        <v>1</v>
      </c>
      <c r="J689">
        <v>1</v>
      </c>
      <c r="K689" s="221">
        <f t="shared" si="75"/>
        <v>-69.712906333203605</v>
      </c>
      <c r="L689">
        <f t="shared" si="77"/>
        <v>9.8813812161423635E-9</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row>
    <row r="690" spans="1:74" s="12" customFormat="1" hidden="1" x14ac:dyDescent="0.25">
      <c r="A690" s="127"/>
      <c r="B690"/>
      <c r="C690">
        <v>63.3</v>
      </c>
      <c r="D690" s="221">
        <f t="shared" si="71"/>
        <v>63.3</v>
      </c>
      <c r="E690">
        <f t="shared" si="76"/>
        <v>6.3299999999999995E-2</v>
      </c>
      <c r="F690">
        <f t="shared" si="72"/>
        <v>0.99984112222368515</v>
      </c>
      <c r="G690">
        <f t="shared" si="73"/>
        <v>0.98182297821123299</v>
      </c>
      <c r="H690" s="221">
        <v>3.5959748963948002E-4</v>
      </c>
      <c r="I690">
        <f t="shared" si="74"/>
        <v>1</v>
      </c>
      <c r="J690">
        <v>1</v>
      </c>
      <c r="K690" s="221">
        <f t="shared" si="75"/>
        <v>-69.0443832405698</v>
      </c>
      <c r="L690">
        <f t="shared" si="77"/>
        <v>1.1555228468101694E-8</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row>
    <row r="691" spans="1:74" s="12" customFormat="1" hidden="1" x14ac:dyDescent="0.25">
      <c r="A691" s="127"/>
      <c r="B691"/>
      <c r="C691">
        <v>63.4</v>
      </c>
      <c r="D691" s="221">
        <f t="shared" si="71"/>
        <v>63.4</v>
      </c>
      <c r="E691">
        <f t="shared" si="76"/>
        <v>6.3399999999999998E-2</v>
      </c>
      <c r="F691">
        <f t="shared" si="72"/>
        <v>0.99984061988051054</v>
      </c>
      <c r="G691">
        <f t="shared" si="73"/>
        <v>0.98176581699097309</v>
      </c>
      <c r="H691" s="221">
        <v>3.87432026346984E-4</v>
      </c>
      <c r="I691">
        <f t="shared" si="74"/>
        <v>1</v>
      </c>
      <c r="J691">
        <v>1</v>
      </c>
      <c r="K691" s="221">
        <f t="shared" si="75"/>
        <v>-68.397315971990153</v>
      </c>
      <c r="L691">
        <f t="shared" si="77"/>
        <v>1.344365788983978E-8</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row>
    <row r="692" spans="1:74" s="12" customFormat="1" hidden="1" x14ac:dyDescent="0.25">
      <c r="A692" s="127"/>
      <c r="B692"/>
      <c r="C692">
        <v>63.5</v>
      </c>
      <c r="D692" s="221">
        <f t="shared" si="71"/>
        <v>63.5</v>
      </c>
      <c r="E692">
        <f t="shared" si="76"/>
        <v>6.3500000000000001E-2</v>
      </c>
      <c r="F692">
        <f t="shared" si="72"/>
        <v>0.99984011674460349</v>
      </c>
      <c r="G692">
        <f t="shared" si="73"/>
        <v>0.98170856752831392</v>
      </c>
      <c r="H692" s="221">
        <v>4.1646040546486899E-4</v>
      </c>
      <c r="I692">
        <f t="shared" si="74"/>
        <v>1</v>
      </c>
      <c r="J692">
        <v>1</v>
      </c>
      <c r="K692" s="221">
        <f t="shared" si="75"/>
        <v>-67.770262863678411</v>
      </c>
      <c r="L692">
        <f t="shared" si="77"/>
        <v>1.5566349937801419E-8</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row>
    <row r="693" spans="1:74" s="12" customFormat="1" hidden="1" x14ac:dyDescent="0.25">
      <c r="A693" s="127"/>
      <c r="B693"/>
      <c r="C693">
        <v>63.6</v>
      </c>
      <c r="D693" s="221">
        <f t="shared" si="71"/>
        <v>63.6</v>
      </c>
      <c r="E693">
        <f t="shared" si="76"/>
        <v>6.3600000000000004E-2</v>
      </c>
      <c r="F693">
        <f t="shared" si="72"/>
        <v>0.99983961281596656</v>
      </c>
      <c r="G693">
        <f t="shared" si="73"/>
        <v>0.98165122983261555</v>
      </c>
      <c r="H693" s="221">
        <v>4.4669981366031501E-4</v>
      </c>
      <c r="I693">
        <f t="shared" si="74"/>
        <v>1</v>
      </c>
      <c r="J693">
        <v>1</v>
      </c>
      <c r="K693" s="221">
        <f t="shared" si="75"/>
        <v>-67.161933490700761</v>
      </c>
      <c r="L693">
        <f t="shared" si="77"/>
        <v>1.7944139600404905E-8</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row>
    <row r="694" spans="1:74" s="12" customFormat="1" hidden="1" x14ac:dyDescent="0.25">
      <c r="A694" s="127"/>
      <c r="B694"/>
      <c r="C694">
        <v>63.7</v>
      </c>
      <c r="D694" s="221">
        <f t="shared" si="71"/>
        <v>63.7</v>
      </c>
      <c r="E694">
        <f t="shared" si="76"/>
        <v>6.3700000000000007E-2</v>
      </c>
      <c r="F694">
        <f t="shared" si="72"/>
        <v>0.99983910809459897</v>
      </c>
      <c r="G694">
        <f t="shared" si="73"/>
        <v>0.98159380391325179</v>
      </c>
      <c r="H694" s="221">
        <v>4.7816709881675203E-4</v>
      </c>
      <c r="I694">
        <f t="shared" si="74"/>
        <v>1</v>
      </c>
      <c r="J694">
        <v>1</v>
      </c>
      <c r="K694" s="221">
        <f t="shared" si="75"/>
        <v>-66.571167627668629</v>
      </c>
      <c r="L694">
        <f t="shared" si="77"/>
        <v>2.0599045878570766E-8</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row>
    <row r="695" spans="1:74" s="12" customFormat="1" hidden="1" x14ac:dyDescent="0.25">
      <c r="A695" s="127"/>
      <c r="B695"/>
      <c r="C695">
        <v>63.8</v>
      </c>
      <c r="D695" s="221">
        <f t="shared" si="71"/>
        <v>63.8</v>
      </c>
      <c r="E695">
        <f t="shared" si="76"/>
        <v>6.3799999999999996E-2</v>
      </c>
      <c r="F695">
        <f t="shared" si="72"/>
        <v>0.99983860258050306</v>
      </c>
      <c r="G695">
        <f t="shared" si="73"/>
        <v>0.9815362897796106</v>
      </c>
      <c r="H695" s="221">
        <v>5.1087876152640399E-4</v>
      </c>
      <c r="I695">
        <f t="shared" si="74"/>
        <v>1</v>
      </c>
      <c r="J695">
        <v>1</v>
      </c>
      <c r="K695" s="221">
        <f t="shared" si="75"/>
        <v>-65.996917802653769</v>
      </c>
      <c r="L695">
        <f t="shared" si="77"/>
        <v>2.3554300370356567E-8</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row>
    <row r="696" spans="1:74" s="12" customFormat="1" hidden="1" x14ac:dyDescent="0.25">
      <c r="A696" s="127"/>
      <c r="B696"/>
      <c r="C696">
        <v>63.9</v>
      </c>
      <c r="D696" s="221">
        <f t="shared" si="71"/>
        <v>63.9</v>
      </c>
      <c r="E696">
        <f t="shared" si="76"/>
        <v>6.3899999999999998E-2</v>
      </c>
      <c r="F696">
        <f t="shared" si="72"/>
        <v>0.99983809627367937</v>
      </c>
      <c r="G696">
        <f t="shared" si="73"/>
        <v>0.98147868744109501</v>
      </c>
      <c r="H696" s="221">
        <v>5.4485094674608804E-4</v>
      </c>
      <c r="I696">
        <f t="shared" si="74"/>
        <v>1</v>
      </c>
      <c r="J696">
        <v>1</v>
      </c>
      <c r="K696" s="221">
        <f t="shared" si="75"/>
        <v>-65.438234725371927</v>
      </c>
      <c r="L696">
        <f t="shared" si="77"/>
        <v>2.6834374886009116E-8</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row>
    <row r="697" spans="1:74" s="12" customFormat="1" hidden="1" x14ac:dyDescent="0.25">
      <c r="A697" s="127"/>
      <c r="B697"/>
      <c r="C697">
        <v>64</v>
      </c>
      <c r="D697" s="221">
        <f t="shared" si="71"/>
        <v>64</v>
      </c>
      <c r="E697">
        <f t="shared" si="76"/>
        <v>6.4000000000000001E-2</v>
      </c>
      <c r="F697">
        <f t="shared" si="72"/>
        <v>0.99983758917412979</v>
      </c>
      <c r="G697">
        <f t="shared" si="73"/>
        <v>0.9814209969071217</v>
      </c>
      <c r="H697" s="221">
        <v>5.8009943561824996E-4</v>
      </c>
      <c r="I697">
        <f t="shared" si="74"/>
        <v>1</v>
      </c>
      <c r="J697">
        <v>1</v>
      </c>
      <c r="K697" s="221">
        <f t="shared" si="75"/>
        <v>-64.894255034040299</v>
      </c>
      <c r="L697">
        <f t="shared" si="77"/>
        <v>3.0465008020167786E-8</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row>
    <row r="698" spans="1:74" s="12" customFormat="1" hidden="1" x14ac:dyDescent="0.25">
      <c r="A698" s="127"/>
      <c r="B698"/>
      <c r="C698">
        <v>64.099999999999994</v>
      </c>
      <c r="D698" s="221">
        <f t="shared" ref="D698:D761" si="78">C698*(f_CLK_MHz/Nominal_Clock_Freq)</f>
        <v>64.099999999999994</v>
      </c>
      <c r="E698">
        <f t="shared" si="76"/>
        <v>6.409999999999999E-2</v>
      </c>
      <c r="F698">
        <f t="shared" ref="F698:F761" si="79">ABS(SIN(((MOD_CLK_DIV*PI()*$D698*FIRST_STAGE_DECIMATION)/(f_CLK_MHz*1000000)))/(FIRST_STAGE_DECIMATION*SIN(((MOD_CLK_DIV*PI()*$D698)/(f_CLK_MHz*1000000)))))^FIRST_STAGE_ORDER</f>
        <v>0.99983708128185378</v>
      </c>
      <c r="G698">
        <f t="shared" ref="G698:G761" si="80">ABS(SIN(((MOD_CLK_DIV*FIRST_STAGE_DECIMATION*PI()*$D698*SECOND_STAGE_DECIMATION)/(f_CLK_MHz*1000000)))/(SECOND_STAGE_DECIMATION*SIN(((MOD_CLK_DIV*FIRST_STAGE_DECIMATION*PI()*$D698)/(f_CLK_MHz*1000000)))))^SECOND_STAGE_ORDER</f>
        <v>0.98136321818712235</v>
      </c>
      <c r="H698" s="221">
        <v>6.16639637458345E-4</v>
      </c>
      <c r="I698">
        <f t="shared" ref="I698:I761" si="81">IF(Avg_decimation&lt;&gt;0,(ABS(SIN(((MOD_CLK_DIV*FIRST_STAGE_DECIMATION*SECOND_STAGE_DECIMATION*FIR_DECIMATION*PI()*$D698*Avg_decimation)/(f_CLK_MHz*1000000)))/(Avg_decimation*SIN(((MOD_CLK_DIV*FIRST_STAGE_DECIMATION*SECOND_STAGE_DECIMATION*FIR_DECIMATION*PI()*$D698)/(f_CLK_MHz*1000000)))))^1),"-")</f>
        <v>1</v>
      </c>
      <c r="J698">
        <v>1</v>
      </c>
      <c r="K698" s="221">
        <f t="shared" ref="K698:K761" si="82">20*LOG10(IF(FIR_BYPASSED,F698*G698*J698,F698*G698*H698*I698*J698))</f>
        <v>-64.364190927459902</v>
      </c>
      <c r="L698">
        <f t="shared" si="77"/>
        <v>3.4473230608636531E-8</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row>
    <row r="699" spans="1:74" s="12" customFormat="1" hidden="1" x14ac:dyDescent="0.25">
      <c r="A699" s="127"/>
      <c r="B699"/>
      <c r="C699">
        <v>64.2</v>
      </c>
      <c r="D699" s="221">
        <f t="shared" si="78"/>
        <v>64.2</v>
      </c>
      <c r="E699">
        <f t="shared" ref="E699:E762" si="83">D699/1000</f>
        <v>6.4200000000000007E-2</v>
      </c>
      <c r="F699">
        <f t="shared" si="79"/>
        <v>0.99983657259685432</v>
      </c>
      <c r="G699">
        <f t="shared" si="80"/>
        <v>0.98130535129054253</v>
      </c>
      <c r="H699" s="221">
        <v>6.5448658191042503E-4</v>
      </c>
      <c r="I699">
        <f t="shared" si="81"/>
        <v>1</v>
      </c>
      <c r="J699">
        <v>1</v>
      </c>
      <c r="K699" s="221">
        <f t="shared" si="82"/>
        <v>-63.847321341127461</v>
      </c>
      <c r="L699">
        <f t="shared" si="77"/>
        <v>3.8887389997761412E-8</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row>
    <row r="700" spans="1:74" s="12" customFormat="1" hidden="1" x14ac:dyDescent="0.25">
      <c r="A700" s="127"/>
      <c r="B700"/>
      <c r="C700">
        <v>64.3</v>
      </c>
      <c r="D700" s="221">
        <f t="shared" si="78"/>
        <v>64.3</v>
      </c>
      <c r="E700">
        <f t="shared" si="83"/>
        <v>6.4299999999999996E-2</v>
      </c>
      <c r="F700">
        <f t="shared" si="79"/>
        <v>0.99983606311913165</v>
      </c>
      <c r="G700">
        <f t="shared" si="80"/>
        <v>0.98124739622684198</v>
      </c>
      <c r="H700" s="221">
        <v>6.9365491127180903E-4</v>
      </c>
      <c r="I700">
        <f t="shared" si="81"/>
        <v>1</v>
      </c>
      <c r="J700">
        <v>1</v>
      </c>
      <c r="K700" s="221">
        <f t="shared" si="82"/>
        <v>-63.34298439658987</v>
      </c>
      <c r="L700">
        <f t="shared" ref="L700:L763" si="84">(D700-D699)*((10^(K700/20)+10^(K699/20))/2)^2</f>
        <v>4.3737173055279046E-8</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row>
    <row r="701" spans="1:74" s="12" customFormat="1" hidden="1" x14ac:dyDescent="0.25">
      <c r="A701" s="127"/>
      <c r="B701"/>
      <c r="C701">
        <v>64.400000000000006</v>
      </c>
      <c r="D701" s="221">
        <f t="shared" si="78"/>
        <v>64.400000000000006</v>
      </c>
      <c r="E701">
        <f t="shared" si="83"/>
        <v>6.4399999999999999E-2</v>
      </c>
      <c r="F701">
        <f t="shared" si="79"/>
        <v>0.99983555284868653</v>
      </c>
      <c r="G701">
        <f t="shared" si="80"/>
        <v>0.98118935300549592</v>
      </c>
      <c r="H701" s="221">
        <v>7.3415887298901598E-4</v>
      </c>
      <c r="I701">
        <f t="shared" si="81"/>
        <v>1</v>
      </c>
      <c r="J701">
        <v>1</v>
      </c>
      <c r="K701" s="221">
        <f t="shared" si="82"/>
        <v>-62.850570907436747</v>
      </c>
      <c r="L701">
        <f t="shared" si="84"/>
        <v>4.9053627852683372E-8</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row>
    <row r="702" spans="1:74" s="12" customFormat="1" hidden="1" x14ac:dyDescent="0.25">
      <c r="A702" s="127"/>
      <c r="B702"/>
      <c r="C702">
        <v>64.5</v>
      </c>
      <c r="D702" s="221">
        <f t="shared" si="78"/>
        <v>64.5</v>
      </c>
      <c r="E702">
        <f t="shared" si="83"/>
        <v>6.4500000000000002E-2</v>
      </c>
      <c r="F702">
        <f t="shared" si="79"/>
        <v>0.99983504178552018</v>
      </c>
      <c r="G702">
        <f t="shared" si="80"/>
        <v>0.9811312216359922</v>
      </c>
      <c r="H702" s="221">
        <v>7.7601231232494702E-4</v>
      </c>
      <c r="I702">
        <f t="shared" si="81"/>
        <v>1</v>
      </c>
      <c r="J702">
        <v>1</v>
      </c>
      <c r="K702" s="221">
        <f t="shared" si="82"/>
        <v>-62.369518767449478</v>
      </c>
      <c r="L702">
        <f t="shared" si="84"/>
        <v>5.4869183949760887E-8</v>
      </c>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row>
    <row r="703" spans="1:74" s="12" customFormat="1" hidden="1" x14ac:dyDescent="0.25">
      <c r="A703" s="127"/>
      <c r="B703"/>
      <c r="C703">
        <v>64.599999999999994</v>
      </c>
      <c r="D703" s="221">
        <f t="shared" si="78"/>
        <v>64.599999999999994</v>
      </c>
      <c r="E703">
        <f t="shared" si="83"/>
        <v>6.4599999999999991E-2</v>
      </c>
      <c r="F703">
        <f t="shared" si="79"/>
        <v>0.99983452992963517</v>
      </c>
      <c r="G703">
        <f t="shared" si="80"/>
        <v>0.98107300212783433</v>
      </c>
      <c r="H703" s="221">
        <v>8.1922866520017703E-4</v>
      </c>
      <c r="I703">
        <f t="shared" si="81"/>
        <v>1</v>
      </c>
      <c r="J703">
        <v>1</v>
      </c>
      <c r="K703" s="221">
        <f t="shared" si="82"/>
        <v>-61.899308079341637</v>
      </c>
      <c r="L703">
        <f t="shared" si="84"/>
        <v>6.1217671213819409E-8</v>
      </c>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row>
    <row r="704" spans="1:74" s="12" customFormat="1" hidden="1" x14ac:dyDescent="0.25">
      <c r="A704" s="127"/>
      <c r="B704"/>
      <c r="C704">
        <v>64.7</v>
      </c>
      <c r="D704" s="221">
        <f t="shared" si="78"/>
        <v>64.7</v>
      </c>
      <c r="E704">
        <f t="shared" si="83"/>
        <v>6.4700000000000008E-2</v>
      </c>
      <c r="F704">
        <f t="shared" si="79"/>
        <v>0.99983401728103083</v>
      </c>
      <c r="G704">
        <f t="shared" si="80"/>
        <v>0.98101469449053968</v>
      </c>
      <c r="H704" s="221">
        <v>8.6382095120801595E-4</v>
      </c>
      <c r="I704">
        <f t="shared" si="81"/>
        <v>1</v>
      </c>
      <c r="J704">
        <v>1</v>
      </c>
      <c r="K704" s="221">
        <f t="shared" si="82"/>
        <v>-61.439456908561787</v>
      </c>
      <c r="L704">
        <f t="shared" si="84"/>
        <v>6.8134337106741436E-8</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row>
    <row r="705" spans="1:74" s="12" customFormat="1" hidden="1" x14ac:dyDescent="0.25">
      <c r="A705" s="127"/>
      <c r="B705"/>
      <c r="C705">
        <v>64.8</v>
      </c>
      <c r="D705" s="221">
        <f t="shared" si="78"/>
        <v>64.8</v>
      </c>
      <c r="E705">
        <f t="shared" si="83"/>
        <v>6.4799999999999996E-2</v>
      </c>
      <c r="F705">
        <f t="shared" si="79"/>
        <v>0.99983350383970881</v>
      </c>
      <c r="G705">
        <f t="shared" si="80"/>
        <v>0.98095629873364043</v>
      </c>
      <c r="H705" s="221">
        <v>9.09801766805754E-4</v>
      </c>
      <c r="I705">
        <f t="shared" si="81"/>
        <v>1</v>
      </c>
      <c r="J705">
        <v>1</v>
      </c>
      <c r="K705" s="221">
        <f t="shared" si="82"/>
        <v>-60.989517567247788</v>
      </c>
      <c r="L705">
        <f t="shared" si="84"/>
        <v>7.5655862374972077E-8</v>
      </c>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row>
    <row r="706" spans="1:74" s="12" customFormat="1" hidden="1" x14ac:dyDescent="0.25">
      <c r="A706" s="127"/>
      <c r="B706"/>
      <c r="C706">
        <v>64.900000000000006</v>
      </c>
      <c r="D706" s="221">
        <f t="shared" si="78"/>
        <v>64.900000000000006</v>
      </c>
      <c r="E706">
        <f t="shared" si="83"/>
        <v>6.4899999999999999E-2</v>
      </c>
      <c r="F706">
        <f t="shared" si="79"/>
        <v>0.99983298960567002</v>
      </c>
      <c r="G706">
        <f t="shared" si="80"/>
        <v>0.98089781486668226</v>
      </c>
      <c r="H706" s="221">
        <v>9.5718327868245397E-4</v>
      </c>
      <c r="I706">
        <f t="shared" si="81"/>
        <v>1</v>
      </c>
      <c r="J706">
        <v>1</v>
      </c>
      <c r="K706" s="221">
        <f t="shared" si="82"/>
        <v>-60.549073349963798</v>
      </c>
      <c r="L706">
        <f t="shared" si="84"/>
        <v>8.3820375079015696E-8</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row>
    <row r="707" spans="1:74" s="12" customFormat="1" hidden="1" x14ac:dyDescent="0.25">
      <c r="A707" s="127"/>
      <c r="B707"/>
      <c r="C707">
        <v>65</v>
      </c>
      <c r="D707" s="221">
        <f t="shared" si="78"/>
        <v>65</v>
      </c>
      <c r="E707">
        <f t="shared" si="83"/>
        <v>6.5000000000000002E-2</v>
      </c>
      <c r="F707">
        <f t="shared" si="79"/>
        <v>0.99983247457891666</v>
      </c>
      <c r="G707">
        <f t="shared" si="80"/>
        <v>0.98083924289922586</v>
      </c>
      <c r="H707" s="221">
        <v>1.0059772173045801E-3</v>
      </c>
      <c r="I707">
        <f t="shared" si="81"/>
        <v>1</v>
      </c>
      <c r="J707">
        <v>1</v>
      </c>
      <c r="K707" s="221">
        <f t="shared" si="82"/>
        <v>-60.117735656134755</v>
      </c>
      <c r="L707">
        <f t="shared" si="84"/>
        <v>9.2667462900165723E-8</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row>
    <row r="708" spans="1:74" s="12" customFormat="1" hidden="1" x14ac:dyDescent="0.25">
      <c r="A708" s="127"/>
      <c r="B708"/>
      <c r="C708">
        <v>65.099999999999994</v>
      </c>
      <c r="D708" s="221">
        <f t="shared" si="78"/>
        <v>65.099999999999994</v>
      </c>
      <c r="E708">
        <f t="shared" si="83"/>
        <v>6.5099999999999991E-2</v>
      </c>
      <c r="F708">
        <f t="shared" si="79"/>
        <v>0.9998319587594483</v>
      </c>
      <c r="G708">
        <f t="shared" si="80"/>
        <v>0.98078058284084613</v>
      </c>
      <c r="H708" s="221">
        <v>1.05619487064039E-3</v>
      </c>
      <c r="I708">
        <f t="shared" si="81"/>
        <v>1</v>
      </c>
      <c r="J708">
        <v>1</v>
      </c>
      <c r="K708" s="221">
        <f t="shared" si="82"/>
        <v>-59.695141444861591</v>
      </c>
      <c r="L708">
        <f t="shared" si="84"/>
        <v>1.0223818366497361E-7</v>
      </c>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row>
    <row r="709" spans="1:74" s="12" customFormat="1" hidden="1" x14ac:dyDescent="0.25">
      <c r="A709" s="127"/>
      <c r="B709"/>
      <c r="C709">
        <v>65.2</v>
      </c>
      <c r="D709" s="221">
        <f t="shared" si="78"/>
        <v>65.2</v>
      </c>
      <c r="E709">
        <f t="shared" si="83"/>
        <v>6.5200000000000008E-2</v>
      </c>
      <c r="F709">
        <f t="shared" si="79"/>
        <v>0.99983144214726782</v>
      </c>
      <c r="G709">
        <f t="shared" si="80"/>
        <v>0.98072183470113194</v>
      </c>
      <c r="H709" s="221">
        <v>1.10784707806411E-3</v>
      </c>
      <c r="I709">
        <f t="shared" si="81"/>
        <v>1</v>
      </c>
      <c r="J709">
        <v>1</v>
      </c>
      <c r="K709" s="221">
        <f t="shared" si="82"/>
        <v>-59.280950976565819</v>
      </c>
      <c r="L709">
        <f t="shared" si="84"/>
        <v>1.1257507402864829E-7</v>
      </c>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row>
    <row r="710" spans="1:74" s="12" customFormat="1" hidden="1" x14ac:dyDescent="0.25">
      <c r="A710" s="127"/>
      <c r="B710"/>
      <c r="C710">
        <v>65.3</v>
      </c>
      <c r="D710" s="221">
        <f t="shared" si="78"/>
        <v>65.3</v>
      </c>
      <c r="E710">
        <f t="shared" si="83"/>
        <v>6.5299999999999997E-2</v>
      </c>
      <c r="F710">
        <f t="shared" si="79"/>
        <v>0.99983092474237489</v>
      </c>
      <c r="G710">
        <f t="shared" si="80"/>
        <v>0.98066299848968708</v>
      </c>
      <c r="H710" s="221">
        <v>1.16094422444123E-3</v>
      </c>
      <c r="I710">
        <f t="shared" si="81"/>
        <v>1</v>
      </c>
      <c r="J710">
        <v>1</v>
      </c>
      <c r="K710" s="221">
        <f t="shared" si="82"/>
        <v>-58.874845803086586</v>
      </c>
      <c r="L710">
        <f t="shared" si="84"/>
        <v>1.237221562615997E-7</v>
      </c>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row>
    <row r="711" spans="1:74" s="12" customFormat="1" hidden="1" x14ac:dyDescent="0.25">
      <c r="A711" s="127"/>
      <c r="B711"/>
      <c r="C711">
        <v>65.400000000000006</v>
      </c>
      <c r="D711" s="221">
        <f t="shared" si="78"/>
        <v>65.400000000000006</v>
      </c>
      <c r="E711">
        <f t="shared" si="83"/>
        <v>6.54E-2</v>
      </c>
      <c r="F711">
        <f t="shared" si="79"/>
        <v>0.99983040654477073</v>
      </c>
      <c r="G711">
        <f t="shared" si="80"/>
        <v>0.98060407421612905</v>
      </c>
      <c r="H711" s="221">
        <v>1.21549623439471E-3</v>
      </c>
      <c r="I711">
        <f t="shared" si="81"/>
        <v>1</v>
      </c>
      <c r="J711">
        <v>1</v>
      </c>
      <c r="K711" s="221">
        <f t="shared" si="82"/>
        <v>-58.476526973770831</v>
      </c>
      <c r="L711">
        <f t="shared" si="84"/>
        <v>1.3572494308505051E-7</v>
      </c>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row>
    <row r="712" spans="1:74" s="12" customFormat="1" hidden="1" x14ac:dyDescent="0.25">
      <c r="A712" s="127"/>
      <c r="B712"/>
      <c r="C712">
        <v>65.5</v>
      </c>
      <c r="D712" s="221">
        <f t="shared" si="78"/>
        <v>65.5</v>
      </c>
      <c r="E712">
        <f t="shared" si="83"/>
        <v>6.5500000000000003E-2</v>
      </c>
      <c r="F712">
        <f t="shared" si="79"/>
        <v>0.99982988755445834</v>
      </c>
      <c r="G712">
        <f t="shared" si="80"/>
        <v>0.98054506189009027</v>
      </c>
      <c r="H712" s="221">
        <v>1.27151256675412E-3</v>
      </c>
      <c r="I712">
        <f t="shared" si="81"/>
        <v>1</v>
      </c>
      <c r="J712">
        <v>1</v>
      </c>
      <c r="K712" s="221">
        <f t="shared" si="82"/>
        <v>-58.085713429963064</v>
      </c>
      <c r="L712">
        <f t="shared" si="84"/>
        <v>1.4863044050319264E-7</v>
      </c>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row>
    <row r="713" spans="1:74" s="12" customFormat="1" hidden="1" x14ac:dyDescent="0.25">
      <c r="A713" s="127"/>
      <c r="B713"/>
      <c r="C713">
        <v>65.599999999999994</v>
      </c>
      <c r="D713" s="221">
        <f t="shared" si="78"/>
        <v>65.599999999999994</v>
      </c>
      <c r="E713">
        <f t="shared" si="83"/>
        <v>6.5599999999999992E-2</v>
      </c>
      <c r="F713">
        <f t="shared" si="79"/>
        <v>0.99982936777143616</v>
      </c>
      <c r="G713">
        <f t="shared" si="80"/>
        <v>0.98048596152121725</v>
      </c>
      <c r="H713" s="221">
        <v>1.3290022091877599E-3</v>
      </c>
      <c r="I713">
        <f t="shared" si="81"/>
        <v>1</v>
      </c>
      <c r="J713">
        <v>1</v>
      </c>
      <c r="K713" s="221">
        <f t="shared" si="82"/>
        <v>-57.702140564373607</v>
      </c>
      <c r="L713">
        <f t="shared" si="84"/>
        <v>1.6248714858326906E-7</v>
      </c>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row>
    <row r="714" spans="1:74" s="12" customFormat="1" hidden="1" x14ac:dyDescent="0.25">
      <c r="A714" s="127"/>
      <c r="B714"/>
      <c r="C714">
        <v>65.7</v>
      </c>
      <c r="D714" s="221">
        <f t="shared" si="78"/>
        <v>65.7</v>
      </c>
      <c r="E714">
        <f t="shared" si="83"/>
        <v>6.5700000000000008E-2</v>
      </c>
      <c r="F714">
        <f t="shared" si="79"/>
        <v>0.99982884719570675</v>
      </c>
      <c r="G714">
        <f t="shared" si="80"/>
        <v>0.9804267731191707</v>
      </c>
      <c r="H714" s="221">
        <v>1.38797367301865E-3</v>
      </c>
      <c r="I714">
        <f t="shared" si="81"/>
        <v>1</v>
      </c>
      <c r="J714">
        <v>1</v>
      </c>
      <c r="K714" s="221">
        <f t="shared" si="82"/>
        <v>-57.32555892518198</v>
      </c>
      <c r="L714">
        <f t="shared" si="84"/>
        <v>1.7734506013530217E-7</v>
      </c>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row>
    <row r="715" spans="1:74" s="12" customFormat="1" hidden="1" x14ac:dyDescent="0.25">
      <c r="A715" s="127"/>
      <c r="B715"/>
      <c r="C715">
        <v>65.8</v>
      </c>
      <c r="D715" s="221">
        <f t="shared" si="78"/>
        <v>65.8</v>
      </c>
      <c r="E715">
        <f t="shared" si="83"/>
        <v>6.5799999999999997E-2</v>
      </c>
      <c r="F715">
        <f t="shared" si="79"/>
        <v>0.99982832582727099</v>
      </c>
      <c r="G715">
        <f t="shared" si="80"/>
        <v>0.98036749669362566</v>
      </c>
      <c r="H715" s="221">
        <v>1.4484349882250499E-3</v>
      </c>
      <c r="I715">
        <f t="shared" si="81"/>
        <v>1</v>
      </c>
      <c r="J715">
        <v>1</v>
      </c>
      <c r="K715" s="221">
        <f t="shared" si="82"/>
        <v>-56.955733047570611</v>
      </c>
      <c r="L715">
        <f t="shared" si="84"/>
        <v>1.9325565724732909E-7</v>
      </c>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row>
    <row r="716" spans="1:74" s="12" customFormat="1" hidden="1" x14ac:dyDescent="0.25">
      <c r="A716" s="127"/>
      <c r="B716"/>
      <c r="C716">
        <v>65.900000000000006</v>
      </c>
      <c r="D716" s="221">
        <f t="shared" si="78"/>
        <v>65.900000000000006</v>
      </c>
      <c r="E716">
        <f t="shared" si="83"/>
        <v>6.59E-2</v>
      </c>
      <c r="F716">
        <f t="shared" si="79"/>
        <v>0.99982780366613044</v>
      </c>
      <c r="G716">
        <f t="shared" si="80"/>
        <v>0.9803081322542716</v>
      </c>
      <c r="H716" s="221">
        <v>1.51039369862625E-3</v>
      </c>
      <c r="I716">
        <f t="shared" si="81"/>
        <v>1</v>
      </c>
      <c r="J716">
        <v>1</v>
      </c>
      <c r="K716" s="221">
        <f t="shared" si="82"/>
        <v>-56.592440397769046</v>
      </c>
      <c r="L716">
        <f t="shared" si="84"/>
        <v>2.1027190563409902E-7</v>
      </c>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row>
    <row r="717" spans="1:74" s="12" customFormat="1" hidden="1" x14ac:dyDescent="0.25">
      <c r="A717" s="127"/>
      <c r="B717"/>
      <c r="C717">
        <v>66</v>
      </c>
      <c r="D717" s="221">
        <f t="shared" si="78"/>
        <v>66</v>
      </c>
      <c r="E717">
        <f t="shared" si="83"/>
        <v>6.6000000000000003E-2</v>
      </c>
      <c r="F717">
        <f t="shared" si="79"/>
        <v>0.99982728071228566</v>
      </c>
      <c r="G717">
        <f t="shared" si="80"/>
        <v>0.98024867981081243</v>
      </c>
      <c r="H717" s="221">
        <v>1.57385685725424E-3</v>
      </c>
      <c r="I717">
        <f t="shared" si="81"/>
        <v>1</v>
      </c>
      <c r="J717">
        <v>1</v>
      </c>
      <c r="K717" s="221">
        <f t="shared" si="82"/>
        <v>-56.235470416705255</v>
      </c>
      <c r="L717">
        <f t="shared" si="84"/>
        <v>2.2844824675875385E-7</v>
      </c>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row>
    <row r="718" spans="1:74" s="12" customFormat="1" hidden="1" x14ac:dyDescent="0.25">
      <c r="A718" s="127"/>
      <c r="B718"/>
      <c r="C718">
        <v>66.099999999999994</v>
      </c>
      <c r="D718" s="221">
        <f t="shared" si="78"/>
        <v>66.099999999999994</v>
      </c>
      <c r="E718">
        <f t="shared" si="83"/>
        <v>6.6099999999999992E-2</v>
      </c>
      <c r="F718">
        <f t="shared" si="79"/>
        <v>0.99982675696573853</v>
      </c>
      <c r="G718">
        <f t="shared" si="80"/>
        <v>0.98018913937296603</v>
      </c>
      <c r="H718" s="221">
        <v>1.6388310219113101E-3</v>
      </c>
      <c r="I718">
        <f t="shared" si="81"/>
        <v>1</v>
      </c>
      <c r="J718">
        <v>1</v>
      </c>
      <c r="K718" s="221">
        <f t="shared" si="82"/>
        <v>-55.884623652071184</v>
      </c>
      <c r="L718">
        <f t="shared" si="84"/>
        <v>2.478405876921059E-7</v>
      </c>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row>
    <row r="719" spans="1:74" s="12" customFormat="1" hidden="1" x14ac:dyDescent="0.25">
      <c r="A719" s="127"/>
      <c r="B719"/>
      <c r="C719">
        <v>66.2</v>
      </c>
      <c r="D719" s="221">
        <f t="shared" si="78"/>
        <v>66.2</v>
      </c>
      <c r="E719">
        <f t="shared" si="83"/>
        <v>6.6200000000000009E-2</v>
      </c>
      <c r="F719">
        <f t="shared" si="79"/>
        <v>0.99982623242648894</v>
      </c>
      <c r="G719">
        <f t="shared" si="80"/>
        <v>0.98012951095046497</v>
      </c>
      <c r="H719" s="221">
        <v>1.7053222509147399E-3</v>
      </c>
      <c r="I719">
        <f t="shared" si="81"/>
        <v>1</v>
      </c>
      <c r="J719">
        <v>1</v>
      </c>
      <c r="K719" s="221">
        <f t="shared" si="82"/>
        <v>-55.539710969056415</v>
      </c>
      <c r="L719">
        <f t="shared" si="84"/>
        <v>2.6850628867399068E-7</v>
      </c>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row>
    <row r="720" spans="1:74" s="12" customFormat="1" hidden="1" x14ac:dyDescent="0.25">
      <c r="A720" s="127"/>
      <c r="B720"/>
      <c r="C720">
        <v>66.3</v>
      </c>
      <c r="D720" s="221">
        <f t="shared" si="78"/>
        <v>66.3</v>
      </c>
      <c r="E720">
        <f t="shared" si="83"/>
        <v>6.6299999999999998E-2</v>
      </c>
      <c r="F720">
        <f t="shared" si="79"/>
        <v>0.99982570709453922</v>
      </c>
      <c r="G720">
        <f t="shared" si="80"/>
        <v>0.98006979455305565</v>
      </c>
      <c r="H720" s="221">
        <v>1.77333609902847E-3</v>
      </c>
      <c r="I720">
        <f t="shared" si="81"/>
        <v>1</v>
      </c>
      <c r="J720">
        <v>1</v>
      </c>
      <c r="K720" s="221">
        <f t="shared" si="82"/>
        <v>-55.200552831250661</v>
      </c>
      <c r="L720">
        <f t="shared" si="84"/>
        <v>2.9050414834653576E-7</v>
      </c>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row>
    <row r="721" spans="1:74" s="12" customFormat="1" hidden="1" x14ac:dyDescent="0.25">
      <c r="A721" s="127"/>
      <c r="B721"/>
      <c r="C721">
        <v>66.400000000000006</v>
      </c>
      <c r="D721" s="221">
        <f t="shared" si="78"/>
        <v>66.400000000000006</v>
      </c>
      <c r="E721">
        <f t="shared" si="83"/>
        <v>6.6400000000000001E-2</v>
      </c>
      <c r="F721">
        <f t="shared" si="79"/>
        <v>0.99982518096989081</v>
      </c>
      <c r="G721">
        <f t="shared" si="80"/>
        <v>0.9800099901904995</v>
      </c>
      <c r="H721" s="221">
        <v>1.8428776135824101E-3</v>
      </c>
      <c r="I721">
        <f t="shared" si="81"/>
        <v>1</v>
      </c>
      <c r="J721">
        <v>1</v>
      </c>
      <c r="K721" s="221">
        <f t="shared" si="82"/>
        <v>-54.866978644273168</v>
      </c>
      <c r="L721">
        <f t="shared" si="84"/>
        <v>3.1389438663131911E-7</v>
      </c>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row>
    <row r="722" spans="1:74" s="12" customFormat="1" hidden="1" x14ac:dyDescent="0.25">
      <c r="A722" s="127"/>
      <c r="B722"/>
      <c r="C722">
        <v>66.5</v>
      </c>
      <c r="D722" s="221">
        <f t="shared" si="78"/>
        <v>66.5</v>
      </c>
      <c r="E722">
        <f t="shared" si="83"/>
        <v>6.6500000000000004E-2</v>
      </c>
      <c r="F722">
        <f t="shared" si="79"/>
        <v>0.99982465405254328</v>
      </c>
      <c r="G722">
        <f t="shared" si="80"/>
        <v>0.97995009787257181</v>
      </c>
      <c r="H722" s="221">
        <v>1.91395133077984E-3</v>
      </c>
      <c r="I722">
        <f t="shared" si="81"/>
        <v>1</v>
      </c>
      <c r="J722">
        <v>1</v>
      </c>
      <c r="K722" s="221">
        <f t="shared" si="82"/>
        <v>-54.538826155600255</v>
      </c>
      <c r="L722">
        <f t="shared" si="84"/>
        <v>3.3873862522387337E-7</v>
      </c>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row>
    <row r="723" spans="1:74" s="12" customFormat="1" hidden="1" x14ac:dyDescent="0.25">
      <c r="A723" s="127"/>
      <c r="B723"/>
      <c r="C723">
        <v>66.599999999999994</v>
      </c>
      <c r="D723" s="221">
        <f t="shared" si="78"/>
        <v>66.599999999999994</v>
      </c>
      <c r="E723">
        <f t="shared" si="83"/>
        <v>6.6599999999999993E-2</v>
      </c>
      <c r="F723">
        <f t="shared" si="79"/>
        <v>0.99982412634249862</v>
      </c>
      <c r="G723">
        <f t="shared" si="80"/>
        <v>0.97989011760906219</v>
      </c>
      <c r="H723" s="221">
        <v>1.9865612721925302E-3</v>
      </c>
      <c r="I723">
        <f t="shared" si="81"/>
        <v>1</v>
      </c>
      <c r="J723">
        <v>1</v>
      </c>
      <c r="K723" s="221">
        <f t="shared" si="82"/>
        <v>-54.215940904851166</v>
      </c>
      <c r="L723">
        <f t="shared" si="84"/>
        <v>3.6509986568559381E-7</v>
      </c>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row>
    <row r="724" spans="1:74" s="12" customFormat="1" hidden="1" x14ac:dyDescent="0.25">
      <c r="A724" s="127"/>
      <c r="B724"/>
      <c r="C724">
        <v>66.7</v>
      </c>
      <c r="D724" s="221">
        <f t="shared" si="78"/>
        <v>66.7</v>
      </c>
      <c r="E724">
        <f t="shared" si="83"/>
        <v>6.6700000000000009E-2</v>
      </c>
      <c r="F724">
        <f t="shared" si="79"/>
        <v>0.99982359783975894</v>
      </c>
      <c r="G724">
        <f t="shared" si="80"/>
        <v>0.97983004940977447</v>
      </c>
      <c r="H724" s="221">
        <v>2.0607109414446799E-3</v>
      </c>
      <c r="I724">
        <f t="shared" si="81"/>
        <v>1</v>
      </c>
      <c r="J724">
        <v>1</v>
      </c>
      <c r="K724" s="221">
        <f t="shared" si="82"/>
        <v>-53.898175719464369</v>
      </c>
      <c r="L724">
        <f t="shared" si="84"/>
        <v>3.930424651118116E-7</v>
      </c>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row>
    <row r="725" spans="1:74" s="12" customFormat="1" hidden="1" x14ac:dyDescent="0.25">
      <c r="A725" s="127"/>
      <c r="B725"/>
      <c r="C725">
        <v>66.8</v>
      </c>
      <c r="D725" s="221">
        <f t="shared" si="78"/>
        <v>66.8</v>
      </c>
      <c r="E725">
        <f t="shared" si="83"/>
        <v>6.6799999999999998E-2</v>
      </c>
      <c r="F725">
        <f t="shared" si="79"/>
        <v>0.99982306854432379</v>
      </c>
      <c r="G725">
        <f t="shared" si="80"/>
        <v>0.97976989328452724</v>
      </c>
      <c r="H725" s="221">
        <v>2.1364033210853799E-3</v>
      </c>
      <c r="I725">
        <f t="shared" si="81"/>
        <v>1</v>
      </c>
      <c r="J725">
        <v>1</v>
      </c>
      <c r="K725" s="221">
        <f t="shared" si="82"/>
        <v>-53.585390251290626</v>
      </c>
      <c r="L725">
        <f t="shared" si="84"/>
        <v>4.2263210936175559E-7</v>
      </c>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row>
    <row r="726" spans="1:74" s="12" customFormat="1" hidden="1" x14ac:dyDescent="0.25">
      <c r="A726" s="127"/>
      <c r="B726"/>
      <c r="C726">
        <v>66.900000000000006</v>
      </c>
      <c r="D726" s="221">
        <f t="shared" si="78"/>
        <v>66.900000000000006</v>
      </c>
      <c r="E726">
        <f t="shared" si="83"/>
        <v>6.6900000000000001E-2</v>
      </c>
      <c r="F726">
        <f t="shared" si="79"/>
        <v>0.99982253845619462</v>
      </c>
      <c r="G726">
        <f t="shared" si="80"/>
        <v>0.97970964924315274</v>
      </c>
      <c r="H726" s="221">
        <v>2.2136408696494599E-3</v>
      </c>
      <c r="I726">
        <f t="shared" si="81"/>
        <v>1</v>
      </c>
      <c r="J726">
        <v>1</v>
      </c>
      <c r="K726" s="221">
        <f t="shared" si="82"/>
        <v>-53.277450550138845</v>
      </c>
      <c r="L726">
        <f t="shared" si="84"/>
        <v>4.5393578383798383E-7</v>
      </c>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row>
    <row r="727" spans="1:74" s="12" customFormat="1" hidden="1" x14ac:dyDescent="0.25">
      <c r="A727" s="127"/>
      <c r="B727"/>
      <c r="C727">
        <v>67</v>
      </c>
      <c r="D727" s="221">
        <f t="shared" si="78"/>
        <v>67</v>
      </c>
      <c r="E727">
        <f t="shared" si="83"/>
        <v>6.7000000000000004E-2</v>
      </c>
      <c r="F727">
        <f t="shared" si="79"/>
        <v>0.99982200757537365</v>
      </c>
      <c r="G727">
        <f t="shared" si="80"/>
        <v>0.97964931729549787</v>
      </c>
      <c r="H727" s="221">
        <v>2.2924255189076099E-3</v>
      </c>
      <c r="I727">
        <f t="shared" si="81"/>
        <v>1</v>
      </c>
      <c r="J727">
        <v>1</v>
      </c>
      <c r="K727" s="221">
        <f t="shared" si="82"/>
        <v>-52.974228670751032</v>
      </c>
      <c r="L727">
        <f t="shared" si="84"/>
        <v>4.8702174180400562E-7</v>
      </c>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row>
    <row r="728" spans="1:74" s="12" customFormat="1" hidden="1" x14ac:dyDescent="0.25">
      <c r="A728" s="127"/>
      <c r="B728"/>
      <c r="C728">
        <v>67.099999999999994</v>
      </c>
      <c r="D728" s="221">
        <f t="shared" si="78"/>
        <v>67.099999999999994</v>
      </c>
      <c r="E728">
        <f t="shared" si="83"/>
        <v>6.7099999999999993E-2</v>
      </c>
      <c r="F728">
        <f t="shared" si="79"/>
        <v>0.99982147590186188</v>
      </c>
      <c r="G728">
        <f t="shared" si="80"/>
        <v>0.97958889745142363</v>
      </c>
      <c r="H728" s="221">
        <v>2.3727586713052202E-3</v>
      </c>
      <c r="I728">
        <f t="shared" si="81"/>
        <v>1</v>
      </c>
      <c r="J728">
        <v>1</v>
      </c>
      <c r="K728" s="221">
        <f t="shared" si="82"/>
        <v>-52.675602310077096</v>
      </c>
      <c r="L728">
        <f t="shared" si="84"/>
        <v>5.2195947023745582E-7</v>
      </c>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row>
    <row r="729" spans="1:74" s="12" customFormat="1" hidden="1" x14ac:dyDescent="0.25">
      <c r="A729" s="127"/>
      <c r="B729"/>
      <c r="C729">
        <v>67.2</v>
      </c>
      <c r="D729" s="221">
        <f t="shared" si="78"/>
        <v>67.2</v>
      </c>
      <c r="E729">
        <f t="shared" si="83"/>
        <v>6.720000000000001E-2</v>
      </c>
      <c r="F729">
        <f t="shared" si="79"/>
        <v>0.99982094343565897</v>
      </c>
      <c r="G729">
        <f t="shared" si="80"/>
        <v>0.97952838972080625</v>
      </c>
      <c r="H729" s="221">
        <v>2.4546411975899102E-3</v>
      </c>
      <c r="I729">
        <f t="shared" si="81"/>
        <v>1</v>
      </c>
      <c r="J729">
        <v>1</v>
      </c>
      <c r="K729" s="221">
        <f t="shared" si="82"/>
        <v>-52.381454472057342</v>
      </c>
      <c r="L729">
        <f t="shared" si="84"/>
        <v>5.5881965321273728E-7</v>
      </c>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row>
    <row r="730" spans="1:74" s="12" customFormat="1" hidden="1" x14ac:dyDescent="0.25">
      <c r="A730" s="127"/>
      <c r="B730"/>
      <c r="C730">
        <v>67.3</v>
      </c>
      <c r="D730" s="221">
        <f t="shared" si="78"/>
        <v>67.3</v>
      </c>
      <c r="E730">
        <f t="shared" si="83"/>
        <v>6.7299999999999999E-2</v>
      </c>
      <c r="F730">
        <f t="shared" si="79"/>
        <v>0.99982041017676704</v>
      </c>
      <c r="G730">
        <f t="shared" si="80"/>
        <v>0.97946779411353457</v>
      </c>
      <c r="H730" s="221">
        <v>2.5380734346276599E-3</v>
      </c>
      <c r="I730">
        <f t="shared" si="81"/>
        <v>1</v>
      </c>
      <c r="J730">
        <v>1</v>
      </c>
      <c r="K730" s="221">
        <f t="shared" si="82"/>
        <v>-52.091673157418647</v>
      </c>
      <c r="L730">
        <f t="shared" si="84"/>
        <v>5.9767413281597329E-7</v>
      </c>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row>
    <row r="731" spans="1:74" s="12" customFormat="1" hidden="1" x14ac:dyDescent="0.25">
      <c r="A731" s="127"/>
      <c r="B731"/>
      <c r="C731">
        <v>67.400000000000006</v>
      </c>
      <c r="D731" s="221">
        <f t="shared" si="78"/>
        <v>67.400000000000006</v>
      </c>
      <c r="E731">
        <f t="shared" si="83"/>
        <v>6.7400000000000002E-2</v>
      </c>
      <c r="F731">
        <f t="shared" si="79"/>
        <v>0.99981987612518852</v>
      </c>
      <c r="G731">
        <f t="shared" si="80"/>
        <v>0.97940711063951325</v>
      </c>
      <c r="H731" s="221">
        <v>2.6230551834083601E-3</v>
      </c>
      <c r="I731">
        <f t="shared" si="81"/>
        <v>1</v>
      </c>
      <c r="J731">
        <v>1</v>
      </c>
      <c r="K731" s="221">
        <f t="shared" si="82"/>
        <v>-51.806151076249236</v>
      </c>
      <c r="L731">
        <f t="shared" si="84"/>
        <v>6.3859586759700158E-7</v>
      </c>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row>
    <row r="732" spans="1:74" s="12" customFormat="1" hidden="1" x14ac:dyDescent="0.25">
      <c r="A732" s="127"/>
      <c r="B732"/>
      <c r="C732">
        <v>67.5</v>
      </c>
      <c r="D732" s="221">
        <f t="shared" si="78"/>
        <v>67.5</v>
      </c>
      <c r="E732">
        <f t="shared" si="83"/>
        <v>6.7500000000000004E-2</v>
      </c>
      <c r="F732">
        <f t="shared" si="79"/>
        <v>0.99981934128092242</v>
      </c>
      <c r="G732">
        <f t="shared" si="80"/>
        <v>0.97934633930866044</v>
      </c>
      <c r="H732" s="221">
        <v>2.7095857072391501E-3</v>
      </c>
      <c r="I732">
        <f t="shared" si="81"/>
        <v>1</v>
      </c>
      <c r="J732">
        <v>1</v>
      </c>
      <c r="K732" s="221">
        <f t="shared" si="82"/>
        <v>-51.52478538135631</v>
      </c>
      <c r="L732">
        <f t="shared" si="84"/>
        <v>6.8165888856294405E-7</v>
      </c>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row>
    <row r="733" spans="1:74" s="12" customFormat="1" hidden="1" x14ac:dyDescent="0.25">
      <c r="A733" s="127"/>
      <c r="B733"/>
      <c r="C733">
        <v>67.599999999999994</v>
      </c>
      <c r="D733" s="221">
        <f t="shared" si="78"/>
        <v>67.599999999999994</v>
      </c>
      <c r="E733">
        <f t="shared" si="83"/>
        <v>6.7599999999999993E-2</v>
      </c>
      <c r="F733">
        <f t="shared" si="79"/>
        <v>0.99981880564397085</v>
      </c>
      <c r="G733">
        <f t="shared" si="80"/>
        <v>0.97928548013090888</v>
      </c>
      <c r="H733" s="221">
        <v>2.7976637301263701E-3</v>
      </c>
      <c r="I733">
        <f t="shared" si="81"/>
        <v>1</v>
      </c>
      <c r="J733">
        <v>1</v>
      </c>
      <c r="K733" s="221">
        <f t="shared" si="82"/>
        <v>-51.2474774206052</v>
      </c>
      <c r="L733">
        <f t="shared" si="84"/>
        <v>7.269382527289172E-7</v>
      </c>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row>
    <row r="734" spans="1:74" s="12" customFormat="1" hidden="1" x14ac:dyDescent="0.25">
      <c r="A734" s="127"/>
      <c r="B734"/>
      <c r="C734">
        <v>67.7</v>
      </c>
      <c r="D734" s="221">
        <f t="shared" si="78"/>
        <v>67.7</v>
      </c>
      <c r="E734">
        <f t="shared" si="83"/>
        <v>6.7699999999999996E-2</v>
      </c>
      <c r="F734">
        <f t="shared" si="79"/>
        <v>0.99981826921433592</v>
      </c>
      <c r="G734">
        <f t="shared" si="80"/>
        <v>0.9792245331162055</v>
      </c>
      <c r="H734" s="221">
        <v>2.8872874353455202E-3</v>
      </c>
      <c r="I734">
        <f t="shared" si="81"/>
        <v>1</v>
      </c>
      <c r="J734">
        <v>1</v>
      </c>
      <c r="K734" s="221">
        <f t="shared" si="82"/>
        <v>-50.974132506624784</v>
      </c>
      <c r="L734">
        <f t="shared" si="84"/>
        <v>7.7450999423582339E-7</v>
      </c>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row>
    <row r="735" spans="1:74" s="12" customFormat="1" hidden="1" x14ac:dyDescent="0.25">
      <c r="A735" s="127"/>
      <c r="B735"/>
      <c r="C735">
        <v>67.8</v>
      </c>
      <c r="D735" s="221">
        <f t="shared" si="78"/>
        <v>67.8</v>
      </c>
      <c r="E735">
        <f t="shared" si="83"/>
        <v>6.7799999999999999E-2</v>
      </c>
      <c r="F735">
        <f t="shared" si="79"/>
        <v>0.9998177319920174</v>
      </c>
      <c r="G735">
        <f t="shared" si="80"/>
        <v>0.9791634982745111</v>
      </c>
      <c r="H735" s="221">
        <v>2.9784544641991199E-3</v>
      </c>
      <c r="I735">
        <f t="shared" si="81"/>
        <v>1</v>
      </c>
      <c r="J735">
        <v>1</v>
      </c>
      <c r="K735" s="221">
        <f t="shared" si="82"/>
        <v>-50.704659702420898</v>
      </c>
      <c r="L735">
        <f t="shared" si="84"/>
        <v>8.2445107305610723E-7</v>
      </c>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row>
    <row r="736" spans="1:74" s="12" customFormat="1" hidden="1" x14ac:dyDescent="0.25">
      <c r="A736" s="127"/>
      <c r="B736"/>
      <c r="C736">
        <v>67.900000000000006</v>
      </c>
      <c r="D736" s="221">
        <f t="shared" si="78"/>
        <v>67.900000000000006</v>
      </c>
      <c r="E736">
        <f t="shared" si="83"/>
        <v>6.7900000000000002E-2</v>
      </c>
      <c r="F736">
        <f t="shared" si="79"/>
        <v>0.99981719397701685</v>
      </c>
      <c r="G736">
        <f t="shared" si="80"/>
        <v>0.97910237561580216</v>
      </c>
      <c r="H736" s="221">
        <v>3.07116191496202E-3</v>
      </c>
      <c r="I736">
        <f t="shared" si="81"/>
        <v>1</v>
      </c>
      <c r="J736">
        <v>1</v>
      </c>
      <c r="K736" s="221">
        <f t="shared" si="82"/>
        <v>-50.438971621582738</v>
      </c>
      <c r="L736">
        <f t="shared" si="84"/>
        <v>8.7683932130944012E-7</v>
      </c>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row>
    <row r="737" spans="1:74" s="12" customFormat="1" hidden="1" x14ac:dyDescent="0.25">
      <c r="A737" s="127"/>
      <c r="B737"/>
      <c r="C737">
        <v>68</v>
      </c>
      <c r="D737" s="221">
        <f t="shared" si="78"/>
        <v>68</v>
      </c>
      <c r="E737">
        <f t="shared" si="83"/>
        <v>6.8000000000000005E-2</v>
      </c>
      <c r="F737">
        <f t="shared" si="79"/>
        <v>0.99981665516933516</v>
      </c>
      <c r="G737">
        <f t="shared" si="80"/>
        <v>0.97904116515006712</v>
      </c>
      <c r="H737" s="221">
        <v>3.1654063420134002E-3</v>
      </c>
      <c r="I737">
        <f t="shared" si="81"/>
        <v>1</v>
      </c>
      <c r="J737">
        <v>1</v>
      </c>
      <c r="K737" s="221">
        <f t="shared" si="82"/>
        <v>-50.176984241894395</v>
      </c>
      <c r="L737">
        <f t="shared" si="84"/>
        <v>9.3175338720900476E-7</v>
      </c>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row>
    <row r="738" spans="1:74" s="12" customFormat="1" hidden="1" x14ac:dyDescent="0.25">
      <c r="A738" s="127"/>
      <c r="B738"/>
      <c r="C738">
        <v>68.099999999999994</v>
      </c>
      <c r="D738" s="221">
        <f t="shared" si="78"/>
        <v>68.099999999999994</v>
      </c>
      <c r="E738">
        <f t="shared" si="83"/>
        <v>6.8099999999999994E-2</v>
      </c>
      <c r="F738">
        <f t="shared" si="79"/>
        <v>0.99981611556897387</v>
      </c>
      <c r="G738">
        <f t="shared" si="80"/>
        <v>0.97897986688731109</v>
      </c>
      <c r="H738" s="221">
        <v>3.2611837551558402E-3</v>
      </c>
      <c r="I738">
        <f t="shared" si="81"/>
        <v>1</v>
      </c>
      <c r="J738">
        <v>1</v>
      </c>
      <c r="K738" s="221">
        <f t="shared" si="82"/>
        <v>-49.918616731272039</v>
      </c>
      <c r="L738">
        <f t="shared" si="84"/>
        <v>9.8927267667324782E-7</v>
      </c>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row>
    <row r="739" spans="1:74" s="12" customFormat="1" hidden="1" x14ac:dyDescent="0.25">
      <c r="A739" s="127"/>
      <c r="B739"/>
      <c r="C739">
        <v>68.2</v>
      </c>
      <c r="D739" s="221">
        <f t="shared" si="78"/>
        <v>68.2</v>
      </c>
      <c r="E739">
        <f t="shared" si="83"/>
        <v>6.8199999999999997E-2</v>
      </c>
      <c r="F739">
        <f t="shared" si="79"/>
        <v>0.999815575175935</v>
      </c>
      <c r="G739">
        <f t="shared" si="80"/>
        <v>0.97891848083755173</v>
      </c>
      <c r="H739" s="221">
        <v>3.3584896191204698E-3</v>
      </c>
      <c r="I739">
        <f t="shared" si="81"/>
        <v>1</v>
      </c>
      <c r="J739">
        <v>1</v>
      </c>
      <c r="K739" s="221">
        <f t="shared" si="82"/>
        <v>-49.663791285052184</v>
      </c>
      <c r="L739">
        <f t="shared" si="84"/>
        <v>1.0494772926285212E-6</v>
      </c>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row>
    <row r="740" spans="1:74" s="12" customFormat="1" hidden="1" x14ac:dyDescent="0.25">
      <c r="A740" s="127"/>
      <c r="B740"/>
      <c r="C740">
        <v>68.3</v>
      </c>
      <c r="D740" s="221">
        <f t="shared" si="78"/>
        <v>68.3</v>
      </c>
      <c r="E740">
        <f t="shared" si="83"/>
        <v>6.83E-2</v>
      </c>
      <c r="F740">
        <f t="shared" si="79"/>
        <v>0.99981503399021832</v>
      </c>
      <c r="G740">
        <f t="shared" si="80"/>
        <v>0.97885700701082257</v>
      </c>
      <c r="H740" s="221">
        <v>3.4573188532571802E-3</v>
      </c>
      <c r="I740">
        <f t="shared" si="81"/>
        <v>1</v>
      </c>
      <c r="J740">
        <v>1</v>
      </c>
      <c r="K740" s="221">
        <f t="shared" si="82"/>
        <v>-49.412432973745695</v>
      </c>
      <c r="L740">
        <f t="shared" si="84"/>
        <v>1.1124479720416608E-6</v>
      </c>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row>
    <row r="741" spans="1:74" s="12" customFormat="1" hidden="1" x14ac:dyDescent="0.25">
      <c r="A741" s="127"/>
      <c r="B741"/>
      <c r="C741">
        <v>68.400000000000006</v>
      </c>
      <c r="D741" s="221">
        <f t="shared" si="78"/>
        <v>68.400000000000006</v>
      </c>
      <c r="E741">
        <f t="shared" si="83"/>
        <v>6.8400000000000002E-2</v>
      </c>
      <c r="F741">
        <f t="shared" si="79"/>
        <v>0.99981449201182537</v>
      </c>
      <c r="G741">
        <f t="shared" si="80"/>
        <v>0.97879544541716934</v>
      </c>
      <c r="H741" s="221">
        <v>3.5576658314108601E-3</v>
      </c>
      <c r="I741">
        <f t="shared" si="81"/>
        <v>1</v>
      </c>
      <c r="J741">
        <v>1</v>
      </c>
      <c r="K741" s="221">
        <f t="shared" si="82"/>
        <v>-49.164469600447227</v>
      </c>
      <c r="L741">
        <f t="shared" si="84"/>
        <v>1.178266020722053E-6</v>
      </c>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row>
    <row r="742" spans="1:74" s="12" customFormat="1" hidden="1" x14ac:dyDescent="0.25">
      <c r="A742" s="127"/>
      <c r="B742"/>
      <c r="C742">
        <v>68.5</v>
      </c>
      <c r="D742" s="221">
        <f t="shared" si="78"/>
        <v>68.5</v>
      </c>
      <c r="E742">
        <f t="shared" si="83"/>
        <v>6.8500000000000005E-2</v>
      </c>
      <c r="F742">
        <f t="shared" si="79"/>
        <v>0.99981394924075839</v>
      </c>
      <c r="G742">
        <f t="shared" si="80"/>
        <v>0.97873379606665434</v>
      </c>
      <c r="H742" s="221">
        <v>3.6595243819808601E-3</v>
      </c>
      <c r="I742">
        <f t="shared" si="81"/>
        <v>1</v>
      </c>
      <c r="J742">
        <v>1</v>
      </c>
      <c r="K742" s="221">
        <f t="shared" si="82"/>
        <v>-48.919831567171826</v>
      </c>
      <c r="L742">
        <f t="shared" si="84"/>
        <v>1.24701324592956E-6</v>
      </c>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row>
    <row r="743" spans="1:74" s="12" customFormat="1" hidden="1" x14ac:dyDescent="0.25">
      <c r="A743" s="127"/>
      <c r="B743"/>
      <c r="C743">
        <v>68.599999999999994</v>
      </c>
      <c r="D743" s="221">
        <f t="shared" si="78"/>
        <v>68.599999999999994</v>
      </c>
      <c r="E743">
        <f t="shared" si="83"/>
        <v>6.8599999999999994E-2</v>
      </c>
      <c r="F743">
        <f t="shared" si="79"/>
        <v>0.99981340567701704</v>
      </c>
      <c r="G743">
        <f t="shared" si="80"/>
        <v>0.97867205896935205</v>
      </c>
      <c r="H743" s="221">
        <v>3.76288778816524E-3</v>
      </c>
      <c r="I743">
        <f t="shared" si="81"/>
        <v>1</v>
      </c>
      <c r="J743">
        <v>1</v>
      </c>
      <c r="K743" s="221">
        <f t="shared" si="82"/>
        <v>-48.678451749443909</v>
      </c>
      <c r="L743">
        <f t="shared" si="84"/>
        <v>1.3187718868423392E-6</v>
      </c>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row>
    <row r="744" spans="1:74" s="12" customFormat="1" hidden="1" x14ac:dyDescent="0.25">
      <c r="A744" s="127"/>
      <c r="B744"/>
      <c r="C744">
        <v>68.7</v>
      </c>
      <c r="D744" s="221">
        <f t="shared" si="78"/>
        <v>68.7</v>
      </c>
      <c r="E744">
        <f t="shared" si="83"/>
        <v>6.8699999999999997E-2</v>
      </c>
      <c r="F744">
        <f t="shared" si="79"/>
        <v>0.99981286132060343</v>
      </c>
      <c r="G744">
        <f t="shared" si="80"/>
        <v>0.97861023413535286</v>
      </c>
      <c r="H744" s="221">
        <v>3.8677487883875998E-3</v>
      </c>
      <c r="I744">
        <f t="shared" si="81"/>
        <v>1</v>
      </c>
      <c r="J744">
        <v>1</v>
      </c>
      <c r="K744" s="221">
        <f t="shared" si="82"/>
        <v>-48.440265378531144</v>
      </c>
      <c r="L744">
        <f t="shared" si="84"/>
        <v>1.3936245429247662E-6</v>
      </c>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row>
    <row r="745" spans="1:74" s="12" customFormat="1" hidden="1" x14ac:dyDescent="0.25">
      <c r="A745" s="127"/>
      <c r="B745"/>
      <c r="C745">
        <v>68.8</v>
      </c>
      <c r="D745" s="221">
        <f t="shared" si="78"/>
        <v>68.8</v>
      </c>
      <c r="E745">
        <f t="shared" si="83"/>
        <v>6.88E-2</v>
      </c>
      <c r="F745">
        <f t="shared" si="79"/>
        <v>0.99981231617151889</v>
      </c>
      <c r="G745">
        <f t="shared" si="80"/>
        <v>0.97854832157476024</v>
      </c>
      <c r="H745" s="221">
        <v>3.97409957690601E-3</v>
      </c>
      <c r="I745">
        <f t="shared" si="81"/>
        <v>1</v>
      </c>
      <c r="J745">
        <v>1</v>
      </c>
      <c r="K745" s="221">
        <f t="shared" si="82"/>
        <v>-48.205209930764646</v>
      </c>
      <c r="L745">
        <f t="shared" si="84"/>
        <v>1.4716541002526136E-6</v>
      </c>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row>
    <row r="746" spans="1:74" s="12" customFormat="1" hidden="1" x14ac:dyDescent="0.25">
      <c r="A746" s="127"/>
      <c r="B746"/>
      <c r="C746">
        <v>68.900000000000006</v>
      </c>
      <c r="D746" s="221">
        <f t="shared" si="78"/>
        <v>68.900000000000006</v>
      </c>
      <c r="E746">
        <f t="shared" si="83"/>
        <v>6.8900000000000003E-2</v>
      </c>
      <c r="F746">
        <f t="shared" si="79"/>
        <v>0.99981177022976397</v>
      </c>
      <c r="G746">
        <f t="shared" si="80"/>
        <v>0.97848632129769264</v>
      </c>
      <c r="H746" s="221">
        <v>4.0819318046036897E-3</v>
      </c>
      <c r="I746">
        <f t="shared" si="81"/>
        <v>1</v>
      </c>
      <c r="J746">
        <v>1</v>
      </c>
      <c r="K746" s="221">
        <f t="shared" si="82"/>
        <v>-47.97322502343291</v>
      </c>
      <c r="L746">
        <f t="shared" si="84"/>
        <v>1.5529436558517105E-6</v>
      </c>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row>
    <row r="747" spans="1:74" s="12" customFormat="1" hidden="1" x14ac:dyDescent="0.25">
      <c r="A747" s="127"/>
      <c r="B747"/>
      <c r="C747">
        <v>69</v>
      </c>
      <c r="D747" s="221">
        <f t="shared" si="78"/>
        <v>69</v>
      </c>
      <c r="E747">
        <f t="shared" si="83"/>
        <v>6.9000000000000006E-2</v>
      </c>
      <c r="F747">
        <f t="shared" si="79"/>
        <v>0.99981122349534002</v>
      </c>
      <c r="G747">
        <f t="shared" si="80"/>
        <v>0.97842423331428274</v>
      </c>
      <c r="H747" s="221">
        <v>4.1912365799606898E-3</v>
      </c>
      <c r="I747">
        <f t="shared" si="81"/>
        <v>1</v>
      </c>
      <c r="J747">
        <v>1</v>
      </c>
      <c r="K747" s="221">
        <f t="shared" si="82"/>
        <v>-47.744252316781683</v>
      </c>
      <c r="L747">
        <f t="shared" si="84"/>
        <v>1.6375764401014958E-6</v>
      </c>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row>
    <row r="748" spans="1:74" s="12" customFormat="1" hidden="1" x14ac:dyDescent="0.25">
      <c r="A748" s="127"/>
      <c r="B748"/>
      <c r="C748">
        <v>69.099999999999994</v>
      </c>
      <c r="D748" s="221">
        <f t="shared" si="78"/>
        <v>69.099999999999994</v>
      </c>
      <c r="E748">
        <f t="shared" si="83"/>
        <v>6.9099999999999995E-2</v>
      </c>
      <c r="F748">
        <f t="shared" si="79"/>
        <v>0.99981067596824869</v>
      </c>
      <c r="G748">
        <f t="shared" si="80"/>
        <v>0.9783620576346771</v>
      </c>
      <c r="H748" s="221">
        <v>4.3020044702043103E-3</v>
      </c>
      <c r="I748">
        <f t="shared" si="81"/>
        <v>1</v>
      </c>
      <c r="J748">
        <v>1</v>
      </c>
      <c r="K748" s="221">
        <f t="shared" si="82"/>
        <v>-47.518235421693085</v>
      </c>
      <c r="L748">
        <f t="shared" si="84"/>
        <v>1.7256357372760038E-6</v>
      </c>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row>
    <row r="749" spans="1:74" s="12" customFormat="1" hidden="1" x14ac:dyDescent="0.25">
      <c r="A749" s="127"/>
      <c r="B749"/>
      <c r="C749">
        <v>69.2</v>
      </c>
      <c r="D749" s="221">
        <f t="shared" si="78"/>
        <v>69.2</v>
      </c>
      <c r="E749">
        <f t="shared" si="83"/>
        <v>6.9199999999999998E-2</v>
      </c>
      <c r="F749">
        <f t="shared" si="79"/>
        <v>0.99981012764849109</v>
      </c>
      <c r="G749">
        <f t="shared" si="80"/>
        <v>0.97829979426903679</v>
      </c>
      <c r="H749" s="221">
        <v>4.4142255026396E-3</v>
      </c>
      <c r="I749">
        <f t="shared" si="81"/>
        <v>1</v>
      </c>
      <c r="J749">
        <v>1</v>
      </c>
      <c r="K749" s="221">
        <f t="shared" si="82"/>
        <v>-47.29511981264497</v>
      </c>
      <c r="L749">
        <f t="shared" si="84"/>
        <v>1.817204804275734E-6</v>
      </c>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row>
    <row r="750" spans="1:74" s="12" customFormat="1" hidden="1" x14ac:dyDescent="0.25">
      <c r="A750" s="127"/>
      <c r="B750"/>
      <c r="C750">
        <v>69.3</v>
      </c>
      <c r="D750" s="221">
        <f t="shared" si="78"/>
        <v>69.3</v>
      </c>
      <c r="E750">
        <f t="shared" si="83"/>
        <v>6.93E-2</v>
      </c>
      <c r="F750">
        <f t="shared" si="79"/>
        <v>0.99980957853606744</v>
      </c>
      <c r="G750">
        <f t="shared" si="80"/>
        <v>0.97823744322753703</v>
      </c>
      <c r="H750" s="221">
        <v>4.5278891661567301E-3</v>
      </c>
      <c r="I750">
        <f t="shared" si="81"/>
        <v>1</v>
      </c>
      <c r="J750">
        <v>1</v>
      </c>
      <c r="K750" s="221">
        <f t="shared" si="82"/>
        <v>-47.074852745592786</v>
      </c>
      <c r="L750">
        <f t="shared" si="84"/>
        <v>1.912366787625464E-6</v>
      </c>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row>
    <row r="751" spans="1:74" s="12" customFormat="1" hidden="1" x14ac:dyDescent="0.25">
      <c r="A751" s="127"/>
      <c r="B751"/>
      <c r="C751">
        <v>69.400000000000006</v>
      </c>
      <c r="D751" s="221">
        <f t="shared" si="78"/>
        <v>69.400000000000006</v>
      </c>
      <c r="E751">
        <f t="shared" si="83"/>
        <v>6.9400000000000003E-2</v>
      </c>
      <c r="F751">
        <f t="shared" si="79"/>
        <v>0.99980902863097987</v>
      </c>
      <c r="G751">
        <f t="shared" si="80"/>
        <v>0.97817500452036743</v>
      </c>
      <c r="H751" s="221">
        <v>4.6429844129156602E-3</v>
      </c>
      <c r="I751">
        <f t="shared" si="81"/>
        <v>1</v>
      </c>
      <c r="J751">
        <v>1</v>
      </c>
      <c r="K751" s="221">
        <f t="shared" si="82"/>
        <v>-46.857383180437388</v>
      </c>
      <c r="L751">
        <f t="shared" si="84"/>
        <v>2.0112046388093057E-6</v>
      </c>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row>
    <row r="752" spans="1:74" s="12" customFormat="1" hidden="1" x14ac:dyDescent="0.25">
      <c r="A752" s="127"/>
      <c r="B752"/>
      <c r="C752">
        <v>69.5</v>
      </c>
      <c r="D752" s="221">
        <f t="shared" si="78"/>
        <v>69.5</v>
      </c>
      <c r="E752">
        <f t="shared" si="83"/>
        <v>6.9500000000000006E-2</v>
      </c>
      <c r="F752">
        <f t="shared" si="79"/>
        <v>0.9998084779332298</v>
      </c>
      <c r="G752">
        <f t="shared" si="80"/>
        <v>0.97811247815773184</v>
      </c>
      <c r="H752" s="221">
        <v>4.7594996602066597E-3</v>
      </c>
      <c r="I752">
        <f t="shared" si="81"/>
        <v>1</v>
      </c>
      <c r="J752">
        <v>1</v>
      </c>
      <c r="K752" s="221">
        <f t="shared" si="82"/>
        <v>-46.642661707772589</v>
      </c>
      <c r="L752">
        <f t="shared" si="84"/>
        <v>2.1138010280075546E-6</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row>
    <row r="753" spans="1:74" s="12" customFormat="1" hidden="1" x14ac:dyDescent="0.25">
      <c r="A753" s="127"/>
      <c r="B753"/>
      <c r="C753">
        <v>69.599999999999994</v>
      </c>
      <c r="D753" s="221">
        <f t="shared" si="78"/>
        <v>69.599999999999994</v>
      </c>
      <c r="E753">
        <f t="shared" si="83"/>
        <v>6.9599999999999995E-2</v>
      </c>
      <c r="F753">
        <f t="shared" si="79"/>
        <v>0.99980792644281835</v>
      </c>
      <c r="G753">
        <f t="shared" si="80"/>
        <v>0.97804986414984807</v>
      </c>
      <c r="H753" s="221">
        <v>4.8774227924852599E-3</v>
      </c>
      <c r="I753">
        <f t="shared" si="81"/>
        <v>1</v>
      </c>
      <c r="J753">
        <v>1</v>
      </c>
      <c r="K753" s="221">
        <f t="shared" si="82"/>
        <v>-46.430640479629552</v>
      </c>
      <c r="L753">
        <f t="shared" si="84"/>
        <v>2.2202382563263239E-6</v>
      </c>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row>
    <row r="754" spans="1:74" s="12" customFormat="1" hidden="1" x14ac:dyDescent="0.25">
      <c r="A754" s="127"/>
      <c r="B754"/>
      <c r="C754">
        <v>69.7</v>
      </c>
      <c r="D754" s="221">
        <f t="shared" si="78"/>
        <v>69.7</v>
      </c>
      <c r="E754">
        <f t="shared" si="83"/>
        <v>6.9699999999999998E-2</v>
      </c>
      <c r="F754">
        <f t="shared" si="79"/>
        <v>0.99980737415974663</v>
      </c>
      <c r="G754">
        <f t="shared" si="80"/>
        <v>0.97798716250694839</v>
      </c>
      <c r="H754" s="221">
        <v>4.9967411635810496E-3</v>
      </c>
      <c r="I754">
        <f t="shared" si="81"/>
        <v>1</v>
      </c>
      <c r="J754">
        <v>1</v>
      </c>
      <c r="K754" s="221">
        <f t="shared" si="82"/>
        <v>-46.221273143955827</v>
      </c>
      <c r="L754">
        <f t="shared" si="84"/>
        <v>2.3305981665841644E-6</v>
      </c>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row>
    <row r="755" spans="1:74" s="12" customFormat="1" hidden="1" x14ac:dyDescent="0.25">
      <c r="A755" s="127"/>
      <c r="B755"/>
      <c r="C755">
        <v>69.8</v>
      </c>
      <c r="D755" s="221">
        <f t="shared" si="78"/>
        <v>69.8</v>
      </c>
      <c r="E755">
        <f t="shared" si="83"/>
        <v>6.9800000000000001E-2</v>
      </c>
      <c r="F755">
        <f t="shared" si="79"/>
        <v>0.99980682108401431</v>
      </c>
      <c r="G755">
        <f t="shared" si="80"/>
        <v>0.97792437323927972</v>
      </c>
      <c r="H755" s="221">
        <v>5.11744159907842E-3</v>
      </c>
      <c r="I755">
        <f t="shared" si="81"/>
        <v>1</v>
      </c>
      <c r="J755">
        <v>1</v>
      </c>
      <c r="K755" s="221">
        <f t="shared" si="82"/>
        <v>-46.01451478258852</v>
      </c>
      <c r="L755">
        <f t="shared" si="84"/>
        <v>2.4449620527469682E-6</v>
      </c>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row>
    <row r="756" spans="1:74" s="12" customFormat="1" hidden="1" x14ac:dyDescent="0.25">
      <c r="A756" s="127"/>
      <c r="B756"/>
      <c r="C756">
        <v>69.900000000000006</v>
      </c>
      <c r="D756" s="221">
        <f t="shared" si="78"/>
        <v>69.900000000000006</v>
      </c>
      <c r="E756">
        <f t="shared" si="83"/>
        <v>6.9900000000000004E-2</v>
      </c>
      <c r="F756">
        <f t="shared" si="79"/>
        <v>0.99980626721562482</v>
      </c>
      <c r="G756">
        <f t="shared" si="80"/>
        <v>0.97786149635710262</v>
      </c>
      <c r="H756" s="221">
        <v>5.2395103988691401E-3</v>
      </c>
      <c r="I756">
        <f t="shared" si="81"/>
        <v>1</v>
      </c>
      <c r="J756">
        <v>1</v>
      </c>
      <c r="K756" s="221">
        <f t="shared" si="82"/>
        <v>-45.810321852496507</v>
      </c>
      <c r="L756">
        <f t="shared" si="84"/>
        <v>2.5634105680968943E-6</v>
      </c>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row>
    <row r="757" spans="1:74" s="12" customFormat="1" hidden="1" x14ac:dyDescent="0.25">
      <c r="A757" s="127"/>
      <c r="B757"/>
      <c r="C757">
        <v>70</v>
      </c>
      <c r="D757" s="221">
        <f t="shared" si="78"/>
        <v>70</v>
      </c>
      <c r="E757">
        <f t="shared" si="83"/>
        <v>7.0000000000000007E-2</v>
      </c>
      <c r="F757">
        <f t="shared" si="79"/>
        <v>0.99980571255457851</v>
      </c>
      <c r="G757">
        <f t="shared" si="80"/>
        <v>0.97779853187069177</v>
      </c>
      <c r="H757" s="221">
        <v>5.3629333398739201E-3</v>
      </c>
      <c r="I757">
        <f t="shared" si="81"/>
        <v>1</v>
      </c>
      <c r="J757">
        <v>1</v>
      </c>
      <c r="K757" s="221">
        <f t="shared" si="82"/>
        <v>-45.60865213008767</v>
      </c>
      <c r="L757">
        <f t="shared" si="84"/>
        <v>2.6860236322098807E-6</v>
      </c>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row>
    <row r="758" spans="1:74" s="12" customFormat="1" hidden="1" x14ac:dyDescent="0.25">
      <c r="A758" s="127"/>
      <c r="B758"/>
      <c r="C758">
        <v>70.099999999999994</v>
      </c>
      <c r="D758" s="221">
        <f t="shared" si="78"/>
        <v>70.099999999999994</v>
      </c>
      <c r="E758">
        <f t="shared" si="83"/>
        <v>7.0099999999999996E-2</v>
      </c>
      <c r="F758">
        <f t="shared" si="79"/>
        <v>0.99980515710087681</v>
      </c>
      <c r="G758">
        <f t="shared" si="80"/>
        <v>0.97773547979033693</v>
      </c>
      <c r="H758" s="221">
        <v>5.4876956789334597E-3</v>
      </c>
      <c r="I758">
        <f t="shared" si="81"/>
        <v>1</v>
      </c>
      <c r="J758">
        <v>1</v>
      </c>
      <c r="K758" s="221">
        <f t="shared" si="82"/>
        <v>-45.409464658386497</v>
      </c>
      <c r="L758">
        <f t="shared" si="84"/>
        <v>2.8128803368502221E-6</v>
      </c>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row>
    <row r="759" spans="1:74" s="12" customFormat="1" hidden="1" x14ac:dyDescent="0.25">
      <c r="A759" s="127"/>
      <c r="B759"/>
      <c r="C759">
        <v>70.2</v>
      </c>
      <c r="D759" s="221">
        <f t="shared" si="78"/>
        <v>70.2</v>
      </c>
      <c r="E759">
        <f t="shared" si="83"/>
        <v>7.0199999999999999E-2</v>
      </c>
      <c r="F759">
        <f t="shared" si="79"/>
        <v>0.99980460085451972</v>
      </c>
      <c r="G759">
        <f t="shared" si="80"/>
        <v>0.97767234012634119</v>
      </c>
      <c r="H759" s="221">
        <v>5.6137821558661996E-3</v>
      </c>
      <c r="I759">
        <f t="shared" si="81"/>
        <v>1</v>
      </c>
      <c r="J759">
        <v>1</v>
      </c>
      <c r="K759" s="221">
        <f t="shared" si="82"/>
        <v>-45.212719696907051</v>
      </c>
      <c r="L759">
        <f t="shared" si="84"/>
        <v>2.9440588508548095E-6</v>
      </c>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row>
    <row r="760" spans="1:74" s="12" customFormat="1" hidden="1" x14ac:dyDescent="0.25">
      <c r="A760" s="127"/>
      <c r="B760"/>
      <c r="C760">
        <v>70.3</v>
      </c>
      <c r="D760" s="221">
        <f t="shared" si="78"/>
        <v>70.3</v>
      </c>
      <c r="E760">
        <f t="shared" si="83"/>
        <v>7.0300000000000001E-2</v>
      </c>
      <c r="F760">
        <f t="shared" si="79"/>
        <v>0.99980404381551047</v>
      </c>
      <c r="G760">
        <f t="shared" si="80"/>
        <v>0.97760911288902286</v>
      </c>
      <c r="H760" s="221">
        <v>5.74117699669199E-3</v>
      </c>
      <c r="I760">
        <f t="shared" si="81"/>
        <v>1</v>
      </c>
      <c r="J760">
        <v>1</v>
      </c>
      <c r="K760" s="221">
        <f t="shared" si="82"/>
        <v>-45.018378674055477</v>
      </c>
      <c r="L760">
        <f t="shared" si="84"/>
        <v>3.0796363241126907E-6</v>
      </c>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row>
    <row r="761" spans="1:74" s="12" customFormat="1" hidden="1" x14ac:dyDescent="0.25">
      <c r="A761" s="127"/>
      <c r="B761"/>
      <c r="C761">
        <v>70.400000000000006</v>
      </c>
      <c r="D761" s="221">
        <f t="shared" si="78"/>
        <v>70.400000000000006</v>
      </c>
      <c r="E761">
        <f t="shared" si="83"/>
        <v>7.0400000000000004E-2</v>
      </c>
      <c r="F761">
        <f t="shared" si="79"/>
        <v>0.99980348598384872</v>
      </c>
      <c r="G761">
        <f t="shared" si="80"/>
        <v>0.97754579808871334</v>
      </c>
      <c r="H761" s="221">
        <v>5.8698639170204096E-3</v>
      </c>
      <c r="I761">
        <f t="shared" si="81"/>
        <v>1</v>
      </c>
      <c r="J761">
        <v>1</v>
      </c>
      <c r="K761" s="221">
        <f t="shared" si="82"/>
        <v>-44.82640414190881</v>
      </c>
      <c r="L761">
        <f t="shared" si="84"/>
        <v>3.2196887907376065E-6</v>
      </c>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row>
    <row r="762" spans="1:74" s="12" customFormat="1" hidden="1" x14ac:dyDescent="0.25">
      <c r="A762" s="127"/>
      <c r="B762"/>
      <c r="C762">
        <v>70.5</v>
      </c>
      <c r="D762" s="221">
        <f t="shared" ref="D762:D825" si="85">C762*(f_CLK_MHz/Nominal_Clock_Freq)</f>
        <v>70.5</v>
      </c>
      <c r="E762">
        <f t="shared" si="83"/>
        <v>7.0499999999999993E-2</v>
      </c>
      <c r="F762">
        <f t="shared" ref="F762:F825" si="86">ABS(SIN(((MOD_CLK_DIV*PI()*$D762*FIRST_STAGE_DECIMATION)/(f_CLK_MHz*1000000)))/(FIRST_STAGE_DECIMATION*SIN(((MOD_CLK_DIV*PI()*$D762)/(f_CLK_MHz*1000000)))))^FIRST_STAGE_ORDER</f>
        <v>0.99980292735953635</v>
      </c>
      <c r="G762">
        <f t="shared" ref="G762:G825" si="87">ABS(SIN(((MOD_CLK_DIV*FIRST_STAGE_DECIMATION*PI()*$D762*SECOND_STAGE_DECIMATION)/(f_CLK_MHz*1000000)))/(SECOND_STAGE_DECIMATION*SIN(((MOD_CLK_DIV*FIRST_STAGE_DECIMATION*PI()*$D762)/(f_CLK_MHz*1000000)))))^SECOND_STAGE_ORDER</f>
        <v>0.97748239573575912</v>
      </c>
      <c r="H762" s="221">
        <v>5.99982612560179E-3</v>
      </c>
      <c r="I762">
        <f t="shared" ref="I762:I825" si="88">IF(Avg_decimation&lt;&gt;0,(ABS(SIN(((MOD_CLK_DIV*FIRST_STAGE_DECIMATION*SECOND_STAGE_DECIMATION*FIR_DECIMATION*PI()*$D762*Avg_decimation)/(f_CLK_MHz*1000000)))/(Avg_decimation*SIN(((MOD_CLK_DIV*FIRST_STAGE_DECIMATION*SECOND_STAGE_DECIMATION*FIR_DECIMATION*PI()*$D762)/(f_CLK_MHz*1000000)))))^1),"-")</f>
        <v>1</v>
      </c>
      <c r="J762">
        <v>1</v>
      </c>
      <c r="K762" s="221">
        <f t="shared" ref="K762:K825" si="89">20*LOG10(IF(FIR_BYPASSED,F762*G762*J762,F762*G762*H762*I762*J762))</f>
        <v>-44.636759733228601</v>
      </c>
      <c r="L762">
        <f t="shared" si="84"/>
        <v>3.3642910715161493E-6</v>
      </c>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row>
    <row r="763" spans="1:74" s="12" customFormat="1" hidden="1" x14ac:dyDescent="0.25">
      <c r="A763" s="127"/>
      <c r="B763"/>
      <c r="C763">
        <v>70.599999999999994</v>
      </c>
      <c r="D763" s="221">
        <f t="shared" si="85"/>
        <v>70.599999999999994</v>
      </c>
      <c r="E763">
        <f t="shared" ref="E763:E826" si="90">D763/1000</f>
        <v>7.0599999999999996E-2</v>
      </c>
      <c r="F763">
        <f t="shared" si="86"/>
        <v>0.9998023679425746</v>
      </c>
      <c r="G763">
        <f t="shared" si="87"/>
        <v>0.97741890584052038</v>
      </c>
      <c r="H763" s="221">
        <v>6.1310463280401899E-3</v>
      </c>
      <c r="I763">
        <f t="shared" si="88"/>
        <v>1</v>
      </c>
      <c r="J763">
        <v>1</v>
      </c>
      <c r="K763" s="221">
        <f t="shared" si="89"/>
        <v>-44.449410120575983</v>
      </c>
      <c r="L763">
        <f t="shared" si="84"/>
        <v>3.5135166757555427E-6</v>
      </c>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row>
    <row r="764" spans="1:74" s="12" customFormat="1" hidden="1" x14ac:dyDescent="0.25">
      <c r="A764" s="127"/>
      <c r="B764"/>
      <c r="C764">
        <v>70.7</v>
      </c>
      <c r="D764" s="221">
        <f t="shared" si="85"/>
        <v>70.7</v>
      </c>
      <c r="E764">
        <f t="shared" si="90"/>
        <v>7.0699999999999999E-2</v>
      </c>
      <c r="F764">
        <f t="shared" si="86"/>
        <v>0.99980180773296434</v>
      </c>
      <c r="G764">
        <f t="shared" si="87"/>
        <v>0.97735532841337203</v>
      </c>
      <c r="H764" s="221">
        <v>6.2635067306657599E-3</v>
      </c>
      <c r="I764">
        <f t="shared" si="88"/>
        <v>1</v>
      </c>
      <c r="J764">
        <v>1</v>
      </c>
      <c r="K764" s="221">
        <f t="shared" si="89"/>
        <v>-44.264320977406506</v>
      </c>
      <c r="L764">
        <f t="shared" ref="L764:L827" si="91">(D764-D763)*((10^(K764/20)+10^(K763/20))/2)^2</f>
        <v>3.6674377026084246E-6</v>
      </c>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row>
    <row r="765" spans="1:74" s="12" customFormat="1" hidden="1" x14ac:dyDescent="0.25">
      <c r="A765" s="127"/>
      <c r="B765"/>
      <c r="C765">
        <v>70.8</v>
      </c>
      <c r="D765" s="221">
        <f t="shared" si="85"/>
        <v>70.8</v>
      </c>
      <c r="E765">
        <f t="shared" si="90"/>
        <v>7.0800000000000002E-2</v>
      </c>
      <c r="F765">
        <f t="shared" si="86"/>
        <v>0.99980124673070669</v>
      </c>
      <c r="G765">
        <f t="shared" si="87"/>
        <v>0.9772916634647032</v>
      </c>
      <c r="H765" s="221">
        <v>6.3971890445658304E-3</v>
      </c>
      <c r="I765">
        <f t="shared" si="88"/>
        <v>1</v>
      </c>
      <c r="J765">
        <v>1</v>
      </c>
      <c r="K765" s="221">
        <f t="shared" si="89"/>
        <v>-44.081458941028615</v>
      </c>
      <c r="L765">
        <f t="shared" si="91"/>
        <v>3.8261247419932947E-6</v>
      </c>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row>
    <row r="766" spans="1:74" s="12" customFormat="1" hidden="1" x14ac:dyDescent="0.25">
      <c r="A766" s="127"/>
      <c r="B766"/>
      <c r="C766">
        <v>70.900000000000006</v>
      </c>
      <c r="D766" s="221">
        <f t="shared" si="85"/>
        <v>70.900000000000006</v>
      </c>
      <c r="E766">
        <f t="shared" si="90"/>
        <v>7.0900000000000005E-2</v>
      </c>
      <c r="F766">
        <f t="shared" si="86"/>
        <v>0.99980068493580354</v>
      </c>
      <c r="G766">
        <f t="shared" si="87"/>
        <v>0.97722791100491635</v>
      </c>
      <c r="H766" s="221">
        <v>6.5320744897728799E-3</v>
      </c>
      <c r="I766">
        <f t="shared" si="88"/>
        <v>1</v>
      </c>
      <c r="J766">
        <v>1</v>
      </c>
      <c r="K766" s="221">
        <f t="shared" si="89"/>
        <v>-43.900791577319261</v>
      </c>
      <c r="L766">
        <f t="shared" si="91"/>
        <v>3.9896467752176221E-6</v>
      </c>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row>
    <row r="767" spans="1:74" s="12" customFormat="1" hidden="1" x14ac:dyDescent="0.25">
      <c r="A767" s="127"/>
      <c r="B767"/>
      <c r="C767">
        <v>71</v>
      </c>
      <c r="D767" s="221">
        <f t="shared" si="85"/>
        <v>71</v>
      </c>
      <c r="E767">
        <f t="shared" si="90"/>
        <v>7.0999999999999994E-2</v>
      </c>
      <c r="F767">
        <f t="shared" si="86"/>
        <v>0.99980012234825633</v>
      </c>
      <c r="G767">
        <f t="shared" si="87"/>
        <v>0.97716407104442937</v>
      </c>
      <c r="H767" s="221">
        <v>6.66814379960734E-3</v>
      </c>
      <c r="I767">
        <f t="shared" si="88"/>
        <v>1</v>
      </c>
      <c r="J767">
        <v>1</v>
      </c>
      <c r="K767" s="221">
        <f t="shared" si="89"/>
        <v>-43.722287347097293</v>
      </c>
      <c r="L767">
        <f t="shared" si="91"/>
        <v>4.1580710753907476E-6</v>
      </c>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row>
    <row r="768" spans="1:74" s="12" customFormat="1" hidden="1" x14ac:dyDescent="0.25">
      <c r="A768" s="127"/>
      <c r="B768"/>
      <c r="C768">
        <v>71.099999999999994</v>
      </c>
      <c r="D768" s="221">
        <f t="shared" si="85"/>
        <v>71.099999999999994</v>
      </c>
      <c r="E768">
        <f t="shared" si="90"/>
        <v>7.1099999999999997E-2</v>
      </c>
      <c r="F768">
        <f t="shared" si="86"/>
        <v>0.99979955896806483</v>
      </c>
      <c r="G768">
        <f t="shared" si="87"/>
        <v>0.97710014359367359</v>
      </c>
      <c r="H768" s="221">
        <v>6.8053772251741203E-3</v>
      </c>
      <c r="I768">
        <f t="shared" si="88"/>
        <v>1</v>
      </c>
      <c r="J768">
        <v>1</v>
      </c>
      <c r="K768" s="221">
        <f t="shared" si="89"/>
        <v>-43.545915574060643</v>
      </c>
      <c r="L768">
        <f t="shared" si="91"/>
        <v>4.3314631077642305E-6</v>
      </c>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row>
    <row r="769" spans="1:74" s="12" customFormat="1" hidden="1" x14ac:dyDescent="0.25">
      <c r="A769" s="127"/>
      <c r="B769"/>
      <c r="C769">
        <v>71.2</v>
      </c>
      <c r="D769" s="221">
        <f t="shared" si="85"/>
        <v>71.2</v>
      </c>
      <c r="E769">
        <f t="shared" si="90"/>
        <v>7.1199999999999999E-2</v>
      </c>
      <c r="F769">
        <f t="shared" si="86"/>
        <v>0.99979899479523138</v>
      </c>
      <c r="G769">
        <f t="shared" si="87"/>
        <v>0.97703612866309475</v>
      </c>
      <c r="H769" s="221">
        <v>6.9437545400109499E-3</v>
      </c>
      <c r="I769">
        <f t="shared" si="88"/>
        <v>1</v>
      </c>
      <c r="J769">
        <v>1</v>
      </c>
      <c r="K769" s="221">
        <f t="shared" si="89"/>
        <v>-43.371646414200562</v>
      </c>
      <c r="L769">
        <f t="shared" si="91"/>
        <v>4.5098864300789019E-6</v>
      </c>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row>
    <row r="770" spans="1:74" s="12" customFormat="1" hidden="1" x14ac:dyDescent="0.25">
      <c r="A770" s="127"/>
      <c r="B770"/>
      <c r="C770">
        <v>71.3</v>
      </c>
      <c r="D770" s="221">
        <f t="shared" si="85"/>
        <v>71.3</v>
      </c>
      <c r="E770">
        <f t="shared" si="90"/>
        <v>7.1300000000000002E-2</v>
      </c>
      <c r="F770">
        <f t="shared" si="86"/>
        <v>0.99979842982975775</v>
      </c>
      <c r="G770">
        <f t="shared" si="87"/>
        <v>0.97697202626315305</v>
      </c>
      <c r="H770" s="221">
        <v>7.0832550448861904E-3</v>
      </c>
      <c r="I770">
        <f t="shared" si="88"/>
        <v>1</v>
      </c>
      <c r="J770">
        <v>1</v>
      </c>
      <c r="K770" s="221">
        <f t="shared" si="89"/>
        <v>-43.199450826612221</v>
      </c>
      <c r="L770">
        <f t="shared" si="91"/>
        <v>4.6934025930472791E-6</v>
      </c>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row>
    <row r="771" spans="1:74" s="12" customFormat="1" hidden="1" x14ac:dyDescent="0.25">
      <c r="A771" s="127"/>
      <c r="B771"/>
      <c r="C771">
        <v>71.400000000000006</v>
      </c>
      <c r="D771" s="221">
        <f t="shared" si="85"/>
        <v>71.400000000000006</v>
      </c>
      <c r="E771">
        <f t="shared" si="90"/>
        <v>7.1400000000000005E-2</v>
      </c>
      <c r="F771">
        <f t="shared" si="86"/>
        <v>0.99979786407164373</v>
      </c>
      <c r="G771">
        <f t="shared" si="87"/>
        <v>0.97690783640432244</v>
      </c>
      <c r="H771" s="221">
        <v>7.2238575727457399E-3</v>
      </c>
      <c r="I771">
        <f t="shared" si="88"/>
        <v>1</v>
      </c>
      <c r="J771">
        <v>1</v>
      </c>
      <c r="K771" s="221">
        <f t="shared" si="89"/>
        <v>-43.029300545623755</v>
      </c>
      <c r="L771">
        <f t="shared" si="91"/>
        <v>4.8820710410847792E-6</v>
      </c>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row>
    <row r="772" spans="1:74" s="12" customFormat="1" hidden="1" x14ac:dyDescent="0.25">
      <c r="A772" s="127"/>
      <c r="B772"/>
      <c r="C772">
        <v>71.5</v>
      </c>
      <c r="D772" s="221">
        <f t="shared" si="85"/>
        <v>71.5</v>
      </c>
      <c r="E772">
        <f t="shared" si="90"/>
        <v>7.1499999999999994E-2</v>
      </c>
      <c r="F772">
        <f t="shared" si="86"/>
        <v>0.99979729752089153</v>
      </c>
      <c r="G772">
        <f t="shared" si="87"/>
        <v>0.97684355909709153</v>
      </c>
      <c r="H772" s="221">
        <v>7.3655404938057396E-3</v>
      </c>
      <c r="I772">
        <f t="shared" si="88"/>
        <v>1</v>
      </c>
      <c r="J772">
        <v>1</v>
      </c>
      <c r="K772" s="221">
        <f t="shared" si="89"/>
        <v>-42.861168054174158</v>
      </c>
      <c r="L772">
        <f t="shared" si="91"/>
        <v>5.0759490133784939E-6</v>
      </c>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row>
    <row r="773" spans="1:74" s="12" customFormat="1" hidden="1" x14ac:dyDescent="0.25">
      <c r="A773" s="127"/>
      <c r="B773"/>
      <c r="C773">
        <v>71.599999999999994</v>
      </c>
      <c r="D773" s="221">
        <f t="shared" si="85"/>
        <v>71.599999999999994</v>
      </c>
      <c r="E773">
        <f t="shared" si="90"/>
        <v>7.1599999999999997E-2</v>
      </c>
      <c r="F773">
        <f t="shared" si="86"/>
        <v>0.99979673017750181</v>
      </c>
      <c r="G773">
        <f t="shared" si="87"/>
        <v>0.97677919435196292</v>
      </c>
      <c r="H773" s="221">
        <v>7.5082817207898301E-3</v>
      </c>
      <c r="I773">
        <f t="shared" si="88"/>
        <v>1</v>
      </c>
      <c r="J773">
        <v>1</v>
      </c>
      <c r="K773" s="221">
        <f t="shared" si="89"/>
        <v>-42.695026558372717</v>
      </c>
      <c r="L773">
        <f t="shared" si="91"/>
        <v>5.2750914454421147E-6</v>
      </c>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row>
    <row r="774" spans="1:74" s="12" customFormat="1" hidden="1" x14ac:dyDescent="0.25">
      <c r="A774" s="127"/>
      <c r="B774"/>
      <c r="C774">
        <v>71.7</v>
      </c>
      <c r="D774" s="221">
        <f t="shared" si="85"/>
        <v>71.7</v>
      </c>
      <c r="E774">
        <f t="shared" si="90"/>
        <v>7.17E-2</v>
      </c>
      <c r="F774">
        <f t="shared" si="86"/>
        <v>0.99979616204147537</v>
      </c>
      <c r="G774">
        <f t="shared" si="87"/>
        <v>0.97671474217945331</v>
      </c>
      <c r="H774" s="221">
        <v>7.6520587143096798E-3</v>
      </c>
      <c r="I774">
        <f t="shared" si="88"/>
        <v>1</v>
      </c>
      <c r="J774">
        <v>1</v>
      </c>
      <c r="K774" s="221">
        <f t="shared" si="89"/>
        <v>-42.530849963176394</v>
      </c>
      <c r="L774">
        <f t="shared" si="91"/>
        <v>5.4795508712341921E-6</v>
      </c>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row>
    <row r="775" spans="1:74" s="12" customFormat="1" hidden="1" x14ac:dyDescent="0.25">
      <c r="A775" s="127"/>
      <c r="B775"/>
      <c r="C775">
        <v>71.8</v>
      </c>
      <c r="D775" s="221">
        <f t="shared" si="85"/>
        <v>71.8</v>
      </c>
      <c r="E775">
        <f t="shared" si="90"/>
        <v>7.1800000000000003E-2</v>
      </c>
      <c r="F775">
        <f t="shared" si="86"/>
        <v>0.99979559311281596</v>
      </c>
      <c r="G775">
        <f t="shared" si="87"/>
        <v>0.97665020259009416</v>
      </c>
      <c r="H775" s="221">
        <v>7.7968484883856898E-3</v>
      </c>
      <c r="I775">
        <f t="shared" si="88"/>
        <v>1</v>
      </c>
      <c r="J775">
        <v>1</v>
      </c>
      <c r="K775" s="221">
        <f t="shared" si="89"/>
        <v>-42.368612849127985</v>
      </c>
      <c r="L775">
        <f t="shared" si="91"/>
        <v>5.6893773259765891E-6</v>
      </c>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row>
    <row r="776" spans="1:74" s="12" customFormat="1" hidden="1" x14ac:dyDescent="0.25">
      <c r="A776" s="127"/>
      <c r="B776"/>
      <c r="C776">
        <v>71.900000000000006</v>
      </c>
      <c r="D776" s="221">
        <f t="shared" si="85"/>
        <v>71.900000000000006</v>
      </c>
      <c r="E776">
        <f t="shared" si="90"/>
        <v>7.1900000000000006E-2</v>
      </c>
      <c r="F776">
        <f t="shared" si="86"/>
        <v>0.99979502339152193</v>
      </c>
      <c r="G776">
        <f t="shared" si="87"/>
        <v>0.97658557559443004</v>
      </c>
      <c r="H776" s="221">
        <v>7.9426276161069006E-3</v>
      </c>
      <c r="I776">
        <f t="shared" si="88"/>
        <v>1</v>
      </c>
      <c r="J776">
        <v>1</v>
      </c>
      <c r="K776" s="221">
        <f t="shared" si="89"/>
        <v>-42.208290450098779</v>
      </c>
      <c r="L776">
        <f t="shared" si="91"/>
        <v>5.9046182497890694E-6</v>
      </c>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row>
    <row r="777" spans="1:74" s="12" customFormat="1" hidden="1" x14ac:dyDescent="0.25">
      <c r="A777" s="127"/>
      <c r="B777"/>
      <c r="C777">
        <v>72</v>
      </c>
      <c r="D777" s="221">
        <f t="shared" si="85"/>
        <v>72</v>
      </c>
      <c r="E777">
        <f t="shared" si="90"/>
        <v>7.1999999999999995E-2</v>
      </c>
      <c r="F777">
        <f t="shared" si="86"/>
        <v>0.99979445287759583</v>
      </c>
      <c r="G777">
        <f t="shared" si="87"/>
        <v>0.97652086120302106</v>
      </c>
      <c r="H777" s="221">
        <v>8.08937223542768E-3</v>
      </c>
      <c r="I777">
        <f t="shared" si="88"/>
        <v>1</v>
      </c>
      <c r="J777">
        <v>1</v>
      </c>
      <c r="K777" s="221">
        <f t="shared" si="89"/>
        <v>-42.049858631984321</v>
      </c>
      <c r="L777">
        <f t="shared" si="91"/>
        <v>6.1253183922265782E-6</v>
      </c>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row>
    <row r="778" spans="1:74" s="12" customFormat="1" hidden="1" x14ac:dyDescent="0.25">
      <c r="A778" s="127"/>
      <c r="B778"/>
      <c r="C778">
        <v>72.099999999999994</v>
      </c>
      <c r="D778" s="221">
        <f t="shared" si="85"/>
        <v>72.099999999999994</v>
      </c>
      <c r="E778">
        <f t="shared" si="90"/>
        <v>7.2099999999999997E-2</v>
      </c>
      <c r="F778">
        <f t="shared" si="86"/>
        <v>0.99979388157103966</v>
      </c>
      <c r="G778">
        <f t="shared" si="87"/>
        <v>0.97645605942644031</v>
      </c>
      <c r="H778" s="221">
        <v>8.23705805509925E-3</v>
      </c>
      <c r="I778">
        <f t="shared" si="88"/>
        <v>1</v>
      </c>
      <c r="J778">
        <v>1</v>
      </c>
      <c r="K778" s="221">
        <f t="shared" si="89"/>
        <v>-41.893293872304739</v>
      </c>
      <c r="L778">
        <f t="shared" si="91"/>
        <v>6.3515197178776468E-6</v>
      </c>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row>
    <row r="779" spans="1:74" s="12" customFormat="1" hidden="1" x14ac:dyDescent="0.25">
      <c r="A779" s="127"/>
      <c r="B779"/>
      <c r="C779">
        <v>72.2</v>
      </c>
      <c r="D779" s="221">
        <f t="shared" si="85"/>
        <v>72.2</v>
      </c>
      <c r="E779">
        <f t="shared" si="90"/>
        <v>7.22E-2</v>
      </c>
      <c r="F779">
        <f t="shared" si="86"/>
        <v>0.99979330947185308</v>
      </c>
      <c r="G779">
        <f t="shared" si="87"/>
        <v>0.97639117027527655</v>
      </c>
      <c r="H779" s="221">
        <v>8.3856603607341904E-3</v>
      </c>
      <c r="I779">
        <f t="shared" si="88"/>
        <v>1</v>
      </c>
      <c r="J779">
        <v>1</v>
      </c>
      <c r="K779" s="221">
        <f t="shared" si="89"/>
        <v>-41.738573240663641</v>
      </c>
      <c r="L779">
        <f t="shared" si="91"/>
        <v>6.5832613130935157E-6</v>
      </c>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row>
    <row r="780" spans="1:74" s="12" customFormat="1" hidden="1" x14ac:dyDescent="0.25">
      <c r="A780" s="127"/>
      <c r="B780"/>
      <c r="C780">
        <v>72.3</v>
      </c>
      <c r="D780" s="221">
        <f t="shared" si="85"/>
        <v>72.3</v>
      </c>
      <c r="E780">
        <f t="shared" si="90"/>
        <v>7.2300000000000003E-2</v>
      </c>
      <c r="F780">
        <f t="shared" si="86"/>
        <v>0.99979273658003842</v>
      </c>
      <c r="G780">
        <f t="shared" si="87"/>
        <v>0.97632619376013063</v>
      </c>
      <c r="H780" s="221">
        <v>8.5351540210015595E-3</v>
      </c>
      <c r="I780">
        <f t="shared" si="88"/>
        <v>1</v>
      </c>
      <c r="J780">
        <v>1</v>
      </c>
      <c r="K780" s="221">
        <f t="shared" si="89"/>
        <v>-41.585674380022795</v>
      </c>
      <c r="L780">
        <f t="shared" si="91"/>
        <v>6.8205792939906446E-6</v>
      </c>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row>
    <row r="781" spans="1:74" s="12" customFormat="1" hidden="1" x14ac:dyDescent="0.25">
      <c r="A781" s="127"/>
      <c r="B781"/>
      <c r="C781">
        <v>72.400000000000006</v>
      </c>
      <c r="D781" s="221">
        <f t="shared" si="85"/>
        <v>72.400000000000006</v>
      </c>
      <c r="E781">
        <f t="shared" si="90"/>
        <v>7.2400000000000006E-2</v>
      </c>
      <c r="F781">
        <f t="shared" si="86"/>
        <v>0.99979216289559614</v>
      </c>
      <c r="G781">
        <f t="shared" si="87"/>
        <v>0.97626112989161995</v>
      </c>
      <c r="H781" s="221">
        <v>8.6855134939510907E-3</v>
      </c>
      <c r="I781">
        <f t="shared" si="88"/>
        <v>1</v>
      </c>
      <c r="J781">
        <v>1</v>
      </c>
      <c r="K781" s="221">
        <f t="shared" si="89"/>
        <v>-41.434575488751683</v>
      </c>
      <c r="L781">
        <f t="shared" si="91"/>
        <v>7.0635067158428225E-6</v>
      </c>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row>
    <row r="782" spans="1:74" s="12" customFormat="1" hidden="1" x14ac:dyDescent="0.25">
      <c r="A782" s="127"/>
      <c r="B782"/>
      <c r="C782">
        <v>72.5</v>
      </c>
      <c r="D782" s="221">
        <f t="shared" si="85"/>
        <v>72.5</v>
      </c>
      <c r="E782">
        <f t="shared" si="90"/>
        <v>7.2499999999999995E-2</v>
      </c>
      <c r="F782">
        <f t="shared" si="86"/>
        <v>0.99979158841852755</v>
      </c>
      <c r="G782">
        <f t="shared" si="87"/>
        <v>0.97619597868037411</v>
      </c>
      <c r="H782" s="221">
        <v>8.8367128334633695E-3</v>
      </c>
      <c r="I782">
        <f t="shared" si="88"/>
        <v>1</v>
      </c>
      <c r="J782">
        <v>1</v>
      </c>
      <c r="K782" s="221">
        <f t="shared" si="89"/>
        <v>-41.285255303414687</v>
      </c>
      <c r="L782">
        <f t="shared" si="91"/>
        <v>7.3120734839420848E-6</v>
      </c>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row>
    <row r="783" spans="1:74" s="12" customFormat="1" hidden="1" x14ac:dyDescent="0.25">
      <c r="A783" s="127"/>
      <c r="B783"/>
      <c r="C783">
        <v>72.599999999999994</v>
      </c>
      <c r="D783" s="221">
        <f t="shared" si="85"/>
        <v>72.599999999999994</v>
      </c>
      <c r="E783">
        <f t="shared" si="90"/>
        <v>7.2599999999999998E-2</v>
      </c>
      <c r="F783">
        <f t="shared" si="86"/>
        <v>0.9997910131488339</v>
      </c>
      <c r="G783">
        <f t="shared" si="87"/>
        <v>0.97613074013703804</v>
      </c>
      <c r="H783" s="221">
        <v>8.9887256958252094E-3</v>
      </c>
      <c r="I783">
        <f t="shared" si="88"/>
        <v>1</v>
      </c>
      <c r="J783">
        <v>1</v>
      </c>
      <c r="K783" s="221">
        <f t="shared" si="89"/>
        <v>-41.137693082258536</v>
      </c>
      <c r="L783">
        <f t="shared" si="91"/>
        <v>7.5663062660946792E-6</v>
      </c>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row>
    <row r="784" spans="1:74" s="12" customFormat="1" hidden="1" x14ac:dyDescent="0.25">
      <c r="A784" s="127"/>
      <c r="B784"/>
      <c r="C784">
        <v>72.7</v>
      </c>
      <c r="D784" s="221">
        <f t="shared" si="85"/>
        <v>72.7</v>
      </c>
      <c r="E784">
        <f t="shared" si="90"/>
        <v>7.2700000000000001E-2</v>
      </c>
      <c r="F784">
        <f t="shared" si="86"/>
        <v>0.99979043708651727</v>
      </c>
      <c r="G784">
        <f t="shared" si="87"/>
        <v>0.97606541427227045</v>
      </c>
      <c r="H784" s="221">
        <v>9.1415253464266506E-3</v>
      </c>
      <c r="I784">
        <f t="shared" si="88"/>
        <v>1</v>
      </c>
      <c r="J784">
        <v>1</v>
      </c>
      <c r="K784" s="221">
        <f t="shared" si="89"/>
        <v>-40.99186858936779</v>
      </c>
      <c r="L784">
        <f t="shared" si="91"/>
        <v>7.8262284068104645E-6</v>
      </c>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row>
    <row r="785" spans="1:74" s="12" customFormat="1" hidden="1" x14ac:dyDescent="0.25">
      <c r="A785" s="127"/>
      <c r="B785"/>
      <c r="C785">
        <v>72.8</v>
      </c>
      <c r="D785" s="221">
        <f t="shared" si="85"/>
        <v>72.8</v>
      </c>
      <c r="E785">
        <f t="shared" si="90"/>
        <v>7.2800000000000004E-2</v>
      </c>
      <c r="F785">
        <f t="shared" si="86"/>
        <v>0.9997898602315789</v>
      </c>
      <c r="G785">
        <f t="shared" si="87"/>
        <v>0.97600000109674445</v>
      </c>
      <c r="H785" s="221">
        <v>9.2950846665784594E-3</v>
      </c>
      <c r="I785">
        <f t="shared" si="88"/>
        <v>1</v>
      </c>
      <c r="J785">
        <v>1</v>
      </c>
      <c r="K785" s="221">
        <f t="shared" si="89"/>
        <v>-40.847762079455052</v>
      </c>
      <c r="L785">
        <f t="shared" si="91"/>
        <v>8.0918598433305839E-6</v>
      </c>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row>
    <row r="786" spans="1:74" s="12" customFormat="1" hidden="1" x14ac:dyDescent="0.25">
      <c r="A786" s="127"/>
      <c r="B786"/>
      <c r="C786">
        <v>72.900000000000006</v>
      </c>
      <c r="D786" s="221">
        <f t="shared" si="85"/>
        <v>72.900000000000006</v>
      </c>
      <c r="E786">
        <f t="shared" si="90"/>
        <v>7.2900000000000006E-2</v>
      </c>
      <c r="F786">
        <f t="shared" si="86"/>
        <v>0.99978928258401878</v>
      </c>
      <c r="G786">
        <f t="shared" si="87"/>
        <v>0.97593450062114728</v>
      </c>
      <c r="H786" s="221">
        <v>9.4493761604474407E-3</v>
      </c>
      <c r="I786">
        <f t="shared" si="88"/>
        <v>1</v>
      </c>
      <c r="J786">
        <v>1</v>
      </c>
      <c r="K786" s="221">
        <f t="shared" si="89"/>
        <v>-40.705354283256412</v>
      </c>
      <c r="L786">
        <f t="shared" si="91"/>
        <v>8.3632170236068604E-6</v>
      </c>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row>
    <row r="787" spans="1:74" s="12" customFormat="1" hidden="1" x14ac:dyDescent="0.25">
      <c r="A787" s="127"/>
      <c r="B787"/>
      <c r="C787">
        <v>73</v>
      </c>
      <c r="D787" s="221">
        <f t="shared" si="85"/>
        <v>73</v>
      </c>
      <c r="E787">
        <f t="shared" si="90"/>
        <v>7.2999999999999995E-2</v>
      </c>
      <c r="F787">
        <f t="shared" si="86"/>
        <v>0.99978870414384013</v>
      </c>
      <c r="G787">
        <f t="shared" si="87"/>
        <v>0.97586891285618038</v>
      </c>
      <c r="H787" s="221">
        <v>9.6043719621070993E-3</v>
      </c>
      <c r="I787">
        <f t="shared" si="88"/>
        <v>1</v>
      </c>
      <c r="J787">
        <v>1</v>
      </c>
      <c r="K787" s="221">
        <f t="shared" si="89"/>
        <v>-40.564626393503744</v>
      </c>
      <c r="L787">
        <f t="shared" si="91"/>
        <v>8.6403128263012759E-6</v>
      </c>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row>
    <row r="788" spans="1:74" s="12" customFormat="1" hidden="1" x14ac:dyDescent="0.25">
      <c r="A788" s="127"/>
      <c r="B788"/>
      <c r="C788">
        <v>73.099999999999994</v>
      </c>
      <c r="D788" s="221">
        <f t="shared" si="85"/>
        <v>73.099999999999994</v>
      </c>
      <c r="E788">
        <f t="shared" si="90"/>
        <v>7.3099999999999998E-2</v>
      </c>
      <c r="F788">
        <f t="shared" si="86"/>
        <v>0.9997881249110423</v>
      </c>
      <c r="G788">
        <f t="shared" si="87"/>
        <v>0.97580323781255918</v>
      </c>
      <c r="H788" s="221">
        <v>9.7600438427023206E-3</v>
      </c>
      <c r="I788">
        <f t="shared" si="88"/>
        <v>1</v>
      </c>
      <c r="J788">
        <v>1</v>
      </c>
      <c r="K788" s="221">
        <f t="shared" si="89"/>
        <v>-40.425560051446261</v>
      </c>
      <c r="L788">
        <f t="shared" si="91"/>
        <v>8.9231564829768948E-6</v>
      </c>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row>
    <row r="789" spans="1:74" s="12" customFormat="1" hidden="1" x14ac:dyDescent="0.25">
      <c r="A789" s="127"/>
      <c r="B789"/>
      <c r="C789">
        <v>73.2</v>
      </c>
      <c r="D789" s="221">
        <f t="shared" si="85"/>
        <v>73.2</v>
      </c>
      <c r="E789">
        <f t="shared" si="90"/>
        <v>7.3200000000000001E-2</v>
      </c>
      <c r="F789">
        <f t="shared" si="86"/>
        <v>0.99978754488562693</v>
      </c>
      <c r="G789">
        <f t="shared" si="87"/>
        <v>0.97573747550101331</v>
      </c>
      <c r="H789" s="221">
        <v>9.9163632177243308E-3</v>
      </c>
      <c r="I789">
        <f t="shared" si="88"/>
        <v>1</v>
      </c>
      <c r="J789">
        <v>1</v>
      </c>
      <c r="K789" s="221">
        <f t="shared" si="89"/>
        <v>-40.288137333897033</v>
      </c>
      <c r="L789">
        <f t="shared" si="91"/>
        <v>9.2117535025226623E-6</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row>
    <row r="790" spans="1:74" s="12" customFormat="1" hidden="1" x14ac:dyDescent="0.25">
      <c r="A790" s="127"/>
      <c r="B790"/>
      <c r="C790">
        <v>73.3</v>
      </c>
      <c r="D790" s="221">
        <f t="shared" si="85"/>
        <v>73.3</v>
      </c>
      <c r="E790">
        <f t="shared" si="90"/>
        <v>7.3300000000000004E-2</v>
      </c>
      <c r="F790">
        <f t="shared" si="86"/>
        <v>0.99978696406759771</v>
      </c>
      <c r="G790">
        <f t="shared" si="87"/>
        <v>0.97567162593228662</v>
      </c>
      <c r="H790" s="221">
        <v>1.0073301154394801E-2</v>
      </c>
      <c r="I790">
        <f t="shared" si="88"/>
        <v>1</v>
      </c>
      <c r="J790">
        <v>1</v>
      </c>
      <c r="K790" s="221">
        <f t="shared" si="89"/>
        <v>-40.152340740779479</v>
      </c>
      <c r="L790">
        <f t="shared" si="91"/>
        <v>9.5061055979572957E-6</v>
      </c>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row>
    <row r="791" spans="1:74" s="12" customFormat="1" hidden="1" x14ac:dyDescent="0.25">
      <c r="A791" s="127"/>
      <c r="B791"/>
      <c r="C791">
        <v>73.400000000000006</v>
      </c>
      <c r="D791" s="221">
        <f t="shared" si="85"/>
        <v>73.400000000000006</v>
      </c>
      <c r="E791">
        <f t="shared" si="90"/>
        <v>7.3400000000000007E-2</v>
      </c>
      <c r="F791">
        <f t="shared" si="86"/>
        <v>0.99978638245695173</v>
      </c>
      <c r="G791">
        <f t="shared" si="87"/>
        <v>0.97560568911713763</v>
      </c>
      <c r="H791" s="221">
        <v>1.0230828379157E-2</v>
      </c>
      <c r="I791">
        <f t="shared" si="88"/>
        <v>1</v>
      </c>
      <c r="J791">
        <v>1</v>
      </c>
      <c r="K791" s="221">
        <f t="shared" si="89"/>
        <v>-40.018153183151043</v>
      </c>
      <c r="L791">
        <f t="shared" si="91"/>
        <v>9.806210615719432E-6</v>
      </c>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row>
    <row r="792" spans="1:74" s="12" customFormat="1" hidden="1" x14ac:dyDescent="0.25">
      <c r="A792" s="127"/>
      <c r="B792"/>
      <c r="C792">
        <v>73.5</v>
      </c>
      <c r="D792" s="221">
        <f t="shared" si="85"/>
        <v>73.5</v>
      </c>
      <c r="E792">
        <f t="shared" si="90"/>
        <v>7.3499999999999996E-2</v>
      </c>
      <c r="F792">
        <f t="shared" si="86"/>
        <v>0.99978580005369322</v>
      </c>
      <c r="G792">
        <f t="shared" si="87"/>
        <v>0.97553966506633794</v>
      </c>
      <c r="H792" s="221">
        <v>1.0388915285269199E-2</v>
      </c>
      <c r="I792">
        <f t="shared" si="88"/>
        <v>1</v>
      </c>
      <c r="J792">
        <v>1</v>
      </c>
      <c r="K792" s="221">
        <f t="shared" si="89"/>
        <v>-39.885557971684371</v>
      </c>
      <c r="L792">
        <f t="shared" si="91"/>
        <v>1.0112062467496684E-5</v>
      </c>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row>
    <row r="793" spans="1:74" s="12" customFormat="1" hidden="1" x14ac:dyDescent="0.25">
      <c r="A793" s="127"/>
      <c r="B793"/>
      <c r="C793">
        <v>73.599999999999994</v>
      </c>
      <c r="D793" s="221">
        <f t="shared" si="85"/>
        <v>73.599999999999994</v>
      </c>
      <c r="E793">
        <f t="shared" si="90"/>
        <v>7.3599999999999999E-2</v>
      </c>
      <c r="F793">
        <f t="shared" si="86"/>
        <v>0.9997852168578234</v>
      </c>
      <c r="G793">
        <f t="shared" si="87"/>
        <v>0.97547355379067457</v>
      </c>
      <c r="H793" s="221">
        <v>1.0547531940502199E-2</v>
      </c>
      <c r="I793">
        <f t="shared" si="88"/>
        <v>1</v>
      </c>
      <c r="J793">
        <v>1</v>
      </c>
      <c r="K793" s="221">
        <f t="shared" si="89"/>
        <v>-39.754538805582172</v>
      </c>
      <c r="L793">
        <f t="shared" si="91"/>
        <v>1.0423651064768829E-5</v>
      </c>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row>
    <row r="794" spans="1:74" s="12" customFormat="1" hidden="1" x14ac:dyDescent="0.25">
      <c r="A794" s="127"/>
      <c r="B794"/>
      <c r="C794">
        <v>73.7</v>
      </c>
      <c r="D794" s="221">
        <f t="shared" si="85"/>
        <v>73.7</v>
      </c>
      <c r="E794">
        <f t="shared" si="90"/>
        <v>7.3700000000000002E-2</v>
      </c>
      <c r="F794">
        <f t="shared" si="86"/>
        <v>0.99978463286934238</v>
      </c>
      <c r="G794">
        <f t="shared" si="87"/>
        <v>0.97540735530094758</v>
      </c>
      <c r="H794" s="221">
        <v>1.07066480949344E-2</v>
      </c>
      <c r="I794">
        <f t="shared" si="88"/>
        <v>1</v>
      </c>
      <c r="J794">
        <v>1</v>
      </c>
      <c r="K794" s="221">
        <f t="shared" si="89"/>
        <v>-39.625079761910158</v>
      </c>
      <c r="L794">
        <f t="shared" si="91"/>
        <v>1.0740962256088147E-5</v>
      </c>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row>
    <row r="795" spans="1:74" s="12" customFormat="1" hidden="1" x14ac:dyDescent="0.25">
      <c r="A795" s="127"/>
      <c r="B795"/>
      <c r="C795">
        <v>73.8</v>
      </c>
      <c r="D795" s="221">
        <f t="shared" si="85"/>
        <v>73.8</v>
      </c>
      <c r="E795">
        <f t="shared" si="90"/>
        <v>7.3799999999999991E-2</v>
      </c>
      <c r="F795">
        <f t="shared" si="86"/>
        <v>0.99978404808825061</v>
      </c>
      <c r="G795">
        <f t="shared" si="87"/>
        <v>0.97534106960797218</v>
      </c>
      <c r="H795" s="221">
        <v>1.0866233188844001E-2</v>
      </c>
      <c r="I795">
        <f t="shared" si="88"/>
        <v>1</v>
      </c>
      <c r="J795">
        <v>1</v>
      </c>
      <c r="K795" s="221">
        <f t="shared" si="89"/>
        <v>-39.497165285327796</v>
      </c>
      <c r="L795">
        <f t="shared" si="91"/>
        <v>1.1063977767237688E-5</v>
      </c>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row>
    <row r="796" spans="1:74" s="12" customFormat="1" hidden="1" x14ac:dyDescent="0.25">
      <c r="A796" s="127"/>
      <c r="B796"/>
      <c r="C796">
        <v>73.900000000000006</v>
      </c>
      <c r="D796" s="221">
        <f t="shared" si="85"/>
        <v>73.900000000000006</v>
      </c>
      <c r="E796">
        <f t="shared" si="90"/>
        <v>7.3900000000000007E-2</v>
      </c>
      <c r="F796">
        <f t="shared" si="86"/>
        <v>0.9997834625145513</v>
      </c>
      <c r="G796">
        <f t="shared" si="87"/>
        <v>0.97527469672257738</v>
      </c>
      <c r="H796" s="221">
        <v>1.10262563606964E-2</v>
      </c>
      <c r="I796">
        <f t="shared" si="88"/>
        <v>1</v>
      </c>
      <c r="J796">
        <v>1</v>
      </c>
      <c r="K796" s="221">
        <f t="shared" si="89"/>
        <v>-39.370780178199311</v>
      </c>
      <c r="L796">
        <f t="shared" si="91"/>
        <v>1.1392675144366466E-5</v>
      </c>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row>
    <row r="797" spans="1:74" s="12" customFormat="1" hidden="1" x14ac:dyDescent="0.25">
      <c r="A797" s="127"/>
      <c r="B797"/>
      <c r="C797">
        <v>74</v>
      </c>
      <c r="D797" s="221">
        <f t="shared" si="85"/>
        <v>74</v>
      </c>
      <c r="E797">
        <f t="shared" si="90"/>
        <v>7.3999999999999996E-2</v>
      </c>
      <c r="F797">
        <f t="shared" si="86"/>
        <v>0.99978287614824479</v>
      </c>
      <c r="G797">
        <f t="shared" si="87"/>
        <v>0.9752082366556053</v>
      </c>
      <c r="H797" s="221">
        <v>1.1186686455222901E-2</v>
      </c>
      <c r="I797">
        <f t="shared" si="88"/>
        <v>1</v>
      </c>
      <c r="J797">
        <v>1</v>
      </c>
      <c r="K797" s="221">
        <f t="shared" si="89"/>
        <v>-39.245909591069854</v>
      </c>
      <c r="L797">
        <f t="shared" si="91"/>
        <v>1.1727027700136459E-5</v>
      </c>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row>
    <row r="798" spans="1:74" s="12" customFormat="1" hidden="1" x14ac:dyDescent="0.25">
      <c r="A798" s="127"/>
      <c r="B798"/>
      <c r="C798">
        <v>74.099999999999994</v>
      </c>
      <c r="D798" s="221">
        <f t="shared" si="85"/>
        <v>74.099999999999994</v>
      </c>
      <c r="E798">
        <f t="shared" si="90"/>
        <v>7.4099999999999999E-2</v>
      </c>
      <c r="F798">
        <f t="shared" si="86"/>
        <v>0.99978228898933452</v>
      </c>
      <c r="G798">
        <f t="shared" si="87"/>
        <v>0.97514168941791435</v>
      </c>
      <c r="H798" s="221">
        <v>1.1347492031589201E-2</v>
      </c>
      <c r="I798">
        <f t="shared" si="88"/>
        <v>1</v>
      </c>
      <c r="J798">
        <v>1</v>
      </c>
      <c r="K798" s="221">
        <f t="shared" si="89"/>
        <v>-39.122539013490091</v>
      </c>
      <c r="L798">
        <f t="shared" si="91"/>
        <v>1.2067004463055671E-5</v>
      </c>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row>
    <row r="799" spans="1:74" s="12" customFormat="1" hidden="1" x14ac:dyDescent="0.25">
      <c r="A799" s="127"/>
      <c r="B799"/>
      <c r="C799">
        <v>74.2</v>
      </c>
      <c r="D799" s="221">
        <f t="shared" si="85"/>
        <v>74.2</v>
      </c>
      <c r="E799">
        <f t="shared" si="90"/>
        <v>7.4200000000000002E-2</v>
      </c>
      <c r="F799">
        <f t="shared" si="86"/>
        <v>0.9997817010378186</v>
      </c>
      <c r="G799">
        <f t="shared" si="87"/>
        <v>0.97507505502037506</v>
      </c>
      <c r="H799" s="221">
        <v>1.15086413716507E-2</v>
      </c>
      <c r="I799">
        <f t="shared" si="88"/>
        <v>1</v>
      </c>
      <c r="J799">
        <v>1</v>
      </c>
      <c r="K799" s="221">
        <f t="shared" si="89"/>
        <v>-39.000654265175314</v>
      </c>
      <c r="L799">
        <f t="shared" si="91"/>
        <v>1.2412570129996516E-5</v>
      </c>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row>
    <row r="800" spans="1:74" s="12" customFormat="1" hidden="1" x14ac:dyDescent="0.25">
      <c r="A800" s="127"/>
      <c r="B800"/>
      <c r="C800">
        <v>74.3</v>
      </c>
      <c r="D800" s="221">
        <f t="shared" si="85"/>
        <v>74.3</v>
      </c>
      <c r="E800">
        <f t="shared" si="90"/>
        <v>7.4299999999999991E-2</v>
      </c>
      <c r="F800">
        <f t="shared" si="86"/>
        <v>0.99978111229369893</v>
      </c>
      <c r="G800">
        <f t="shared" si="87"/>
        <v>0.97500833347387361</v>
      </c>
      <c r="H800" s="221">
        <v>1.1670102488292601E-2</v>
      </c>
      <c r="I800">
        <f t="shared" si="88"/>
        <v>1</v>
      </c>
      <c r="J800">
        <v>1</v>
      </c>
      <c r="K800" s="221">
        <f t="shared" si="89"/>
        <v>-38.88024148748412</v>
      </c>
      <c r="L800">
        <f t="shared" si="91"/>
        <v>1.2763685022037676E-5</v>
      </c>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row>
    <row r="801" spans="1:74" s="12" customFormat="1" hidden="1" x14ac:dyDescent="0.25">
      <c r="A801" s="127"/>
      <c r="B801"/>
      <c r="C801">
        <v>74.400000000000006</v>
      </c>
      <c r="D801" s="221">
        <f t="shared" si="85"/>
        <v>74.400000000000006</v>
      </c>
      <c r="E801">
        <f t="shared" si="90"/>
        <v>7.4400000000000008E-2</v>
      </c>
      <c r="F801">
        <f t="shared" si="86"/>
        <v>0.9997805227569786</v>
      </c>
      <c r="G801">
        <f t="shared" si="87"/>
        <v>0.97494152478930907</v>
      </c>
      <c r="H801" s="221">
        <v>1.1831843133851799E-2</v>
      </c>
      <c r="I801">
        <f t="shared" si="88"/>
        <v>1</v>
      </c>
      <c r="J801">
        <v>1</v>
      </c>
      <c r="K801" s="221">
        <f t="shared" si="89"/>
        <v>-38.761287135204199</v>
      </c>
      <c r="L801">
        <f t="shared" si="91"/>
        <v>1.3120305043713648E-5</v>
      </c>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row>
    <row r="802" spans="1:74" s="12" customFormat="1" hidden="1" x14ac:dyDescent="0.25">
      <c r="A802" s="127"/>
      <c r="B802"/>
      <c r="C802">
        <v>74.5</v>
      </c>
      <c r="D802" s="221">
        <f t="shared" si="85"/>
        <v>74.5</v>
      </c>
      <c r="E802">
        <f t="shared" si="90"/>
        <v>7.4499999999999997E-2</v>
      </c>
      <c r="F802">
        <f t="shared" si="86"/>
        <v>0.99977993242765739</v>
      </c>
      <c r="G802">
        <f t="shared" si="87"/>
        <v>0.97487462897759614</v>
      </c>
      <c r="H802" s="221">
        <v>1.1993830808618501E-2</v>
      </c>
      <c r="I802">
        <f t="shared" si="88"/>
        <v>1</v>
      </c>
      <c r="J802">
        <v>1</v>
      </c>
      <c r="K802" s="221">
        <f t="shared" si="89"/>
        <v>-38.643777968631895</v>
      </c>
      <c r="L802">
        <f t="shared" si="91"/>
        <v>1.3482381645685307E-5</v>
      </c>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row>
    <row r="803" spans="1:74" s="12" customFormat="1" hidden="1" x14ac:dyDescent="0.25">
      <c r="A803" s="127"/>
      <c r="B803"/>
      <c r="C803">
        <v>74.599999999999994</v>
      </c>
      <c r="D803" s="221">
        <f t="shared" si="85"/>
        <v>74.599999999999994</v>
      </c>
      <c r="E803">
        <f t="shared" si="90"/>
        <v>7.46E-2</v>
      </c>
      <c r="F803">
        <f t="shared" si="86"/>
        <v>0.99977934130573687</v>
      </c>
      <c r="G803">
        <f t="shared" si="87"/>
        <v>0.97480764604966164</v>
      </c>
      <c r="H803" s="221">
        <v>1.21560327694143E-2</v>
      </c>
      <c r="I803">
        <f t="shared" si="88"/>
        <v>1</v>
      </c>
      <c r="J803">
        <v>1</v>
      </c>
      <c r="K803" s="221">
        <f t="shared" si="89"/>
        <v>-38.527701045934172</v>
      </c>
      <c r="L803">
        <f t="shared" si="91"/>
        <v>1.3849861791005453E-5</v>
      </c>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row>
    <row r="804" spans="1:74" s="12" customFormat="1" hidden="1" x14ac:dyDescent="0.25">
      <c r="A804" s="127"/>
      <c r="B804"/>
      <c r="C804">
        <v>74.7</v>
      </c>
      <c r="D804" s="221">
        <f t="shared" si="85"/>
        <v>74.7</v>
      </c>
      <c r="E804">
        <f t="shared" si="90"/>
        <v>7.4700000000000003E-2</v>
      </c>
      <c r="F804">
        <f t="shared" si="86"/>
        <v>0.99977874939121847</v>
      </c>
      <c r="G804">
        <f t="shared" si="87"/>
        <v>0.97474057601644892</v>
      </c>
      <c r="H804" s="221">
        <v>1.23184160382453E-2</v>
      </c>
      <c r="I804">
        <f t="shared" si="88"/>
        <v>1</v>
      </c>
      <c r="J804">
        <v>1</v>
      </c>
      <c r="K804" s="221">
        <f t="shared" si="89"/>
        <v>-38.413043715780631</v>
      </c>
      <c r="L804">
        <f t="shared" si="91"/>
        <v>1.4222687924950805E-5</v>
      </c>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row>
    <row r="805" spans="1:74" s="12" customFormat="1" hidden="1" x14ac:dyDescent="0.25">
      <c r="A805" s="127"/>
      <c r="B805"/>
      <c r="C805">
        <v>74.8</v>
      </c>
      <c r="D805" s="221">
        <f t="shared" si="85"/>
        <v>74.8</v>
      </c>
      <c r="E805">
        <f t="shared" si="90"/>
        <v>7.4799999999999991E-2</v>
      </c>
      <c r="F805">
        <f t="shared" si="86"/>
        <v>0.99977815668410341</v>
      </c>
      <c r="G805">
        <f t="shared" si="87"/>
        <v>0.97467341888891346</v>
      </c>
      <c r="H805" s="221">
        <v>1.2480947411026001E-2</v>
      </c>
      <c r="I805">
        <f t="shared" si="88"/>
        <v>1</v>
      </c>
      <c r="J805">
        <v>1</v>
      </c>
      <c r="K805" s="221">
        <f t="shared" si="89"/>
        <v>-38.299793610236051</v>
      </c>
      <c r="L805">
        <f t="shared" si="91"/>
        <v>1.4600797948551314E-5</v>
      </c>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row>
    <row r="806" spans="1:74" s="12" customFormat="1" hidden="1" x14ac:dyDescent="0.25">
      <c r="A806" s="127"/>
      <c r="B806"/>
      <c r="C806">
        <v>74.900000000000006</v>
      </c>
      <c r="D806" s="221">
        <f t="shared" si="85"/>
        <v>74.900000000000006</v>
      </c>
      <c r="E806">
        <f t="shared" si="90"/>
        <v>7.4900000000000008E-2</v>
      </c>
      <c r="F806">
        <f t="shared" si="86"/>
        <v>0.99977756318439326</v>
      </c>
      <c r="G806">
        <f t="shared" si="87"/>
        <v>0.9746061746780259</v>
      </c>
      <c r="H806" s="221">
        <v>1.2643593466373599E-2</v>
      </c>
      <c r="I806">
        <f t="shared" si="88"/>
        <v>1</v>
      </c>
      <c r="J806">
        <v>1</v>
      </c>
      <c r="K806" s="221">
        <f t="shared" si="89"/>
        <v>-38.18793863790134</v>
      </c>
      <c r="L806">
        <f t="shared" si="91"/>
        <v>1.4984125195885871E-5</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row>
    <row r="807" spans="1:74" s="12" customFormat="1" hidden="1" x14ac:dyDescent="0.25">
      <c r="A807" s="127"/>
      <c r="B807"/>
      <c r="C807">
        <v>75</v>
      </c>
      <c r="D807" s="221">
        <f t="shared" si="85"/>
        <v>75</v>
      </c>
      <c r="E807">
        <f t="shared" si="90"/>
        <v>7.4999999999999997E-2</v>
      </c>
      <c r="F807">
        <f t="shared" si="86"/>
        <v>0.99977696889208867</v>
      </c>
      <c r="G807">
        <f t="shared" si="87"/>
        <v>0.97453884339477126</v>
      </c>
      <c r="H807" s="221">
        <v>1.28063205744676E-2</v>
      </c>
      <c r="I807">
        <f t="shared" si="88"/>
        <v>1</v>
      </c>
      <c r="J807">
        <v>1</v>
      </c>
      <c r="K807" s="221">
        <f t="shared" si="89"/>
        <v>-38.077466977294961</v>
      </c>
      <c r="L807">
        <f t="shared" si="91"/>
        <v>1.5372598415133043E-5</v>
      </c>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row>
    <row r="808" spans="1:74" s="12" customFormat="1" hidden="1" x14ac:dyDescent="0.25">
      <c r="A808" s="127"/>
      <c r="B808"/>
      <c r="C808">
        <v>75.099999999999994</v>
      </c>
      <c r="D808" s="221">
        <f t="shared" si="85"/>
        <v>75.099999999999994</v>
      </c>
      <c r="E808">
        <f t="shared" si="90"/>
        <v>7.51E-2</v>
      </c>
      <c r="F808">
        <f t="shared" si="86"/>
        <v>0.99977637380719164</v>
      </c>
      <c r="G808">
        <f t="shared" si="87"/>
        <v>0.97447142505014739</v>
      </c>
      <c r="H808" s="221">
        <v>1.29690949059747E-2</v>
      </c>
      <c r="I808">
        <f t="shared" si="88"/>
        <v>1</v>
      </c>
      <c r="J808">
        <v>1</v>
      </c>
      <c r="K808" s="221">
        <f t="shared" si="89"/>
        <v>-37.968367070463593</v>
      </c>
      <c r="L808">
        <f t="shared" si="91"/>
        <v>1.5766141753548469E-5</v>
      </c>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row>
    <row r="809" spans="1:74" s="12" customFormat="1" hidden="1" x14ac:dyDescent="0.25">
      <c r="A809" s="127"/>
      <c r="B809"/>
      <c r="C809">
        <v>75.2</v>
      </c>
      <c r="D809" s="221">
        <f t="shared" si="85"/>
        <v>75.2</v>
      </c>
      <c r="E809">
        <f t="shared" si="90"/>
        <v>7.5200000000000003E-2</v>
      </c>
      <c r="F809">
        <f t="shared" si="86"/>
        <v>0.9997757779297024</v>
      </c>
      <c r="G809">
        <f t="shared" si="87"/>
        <v>0.97440391965516771</v>
      </c>
      <c r="H809" s="221">
        <v>1.3131882441033801E-2</v>
      </c>
      <c r="I809">
        <f t="shared" si="88"/>
        <v>1</v>
      </c>
      <c r="J809">
        <v>1</v>
      </c>
      <c r="K809" s="221">
        <f t="shared" si="89"/>
        <v>-37.86062761681486</v>
      </c>
      <c r="L809">
        <f t="shared" si="91"/>
        <v>1.6164674746308624E-5</v>
      </c>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row>
    <row r="810" spans="1:74" s="12" customFormat="1" hidden="1" x14ac:dyDescent="0.25">
      <c r="A810" s="127"/>
      <c r="B810"/>
      <c r="C810">
        <v>75.3</v>
      </c>
      <c r="D810" s="221">
        <f t="shared" si="85"/>
        <v>75.3</v>
      </c>
      <c r="E810">
        <f t="shared" si="90"/>
        <v>7.5299999999999992E-2</v>
      </c>
      <c r="F810">
        <f t="shared" si="86"/>
        <v>0.99977518125962483</v>
      </c>
      <c r="G810">
        <f t="shared" si="87"/>
        <v>0.97433632722085906</v>
      </c>
      <c r="H810" s="221">
        <v>1.32946489783007E-2</v>
      </c>
      <c r="I810">
        <f t="shared" si="88"/>
        <v>1</v>
      </c>
      <c r="J810">
        <v>1</v>
      </c>
      <c r="K810" s="221">
        <f t="shared" si="89"/>
        <v>-37.754237567162072</v>
      </c>
      <c r="L810">
        <f t="shared" si="91"/>
        <v>1.6568112309344216E-5</v>
      </c>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row>
    <row r="811" spans="1:74" s="12" customFormat="1" hidden="1" x14ac:dyDescent="0.25">
      <c r="A811" s="127"/>
      <c r="B811"/>
      <c r="C811">
        <v>75.400000000000006</v>
      </c>
      <c r="D811" s="221">
        <f t="shared" si="85"/>
        <v>75.400000000000006</v>
      </c>
      <c r="E811">
        <f t="shared" si="90"/>
        <v>7.5400000000000009E-2</v>
      </c>
      <c r="F811">
        <f t="shared" si="86"/>
        <v>0.99977458379695683</v>
      </c>
      <c r="G811">
        <f t="shared" si="87"/>
        <v>0.97426864775826238</v>
      </c>
      <c r="H811" s="221">
        <v>1.34573601440481E-2</v>
      </c>
      <c r="I811">
        <f t="shared" si="88"/>
        <v>1</v>
      </c>
      <c r="J811">
        <v>1</v>
      </c>
      <c r="K811" s="221">
        <f t="shared" si="89"/>
        <v>-37.649186117974246</v>
      </c>
      <c r="L811">
        <f t="shared" si="91"/>
        <v>1.6976364736214181E-5</v>
      </c>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row>
    <row r="812" spans="1:74" s="12" customFormat="1" hidden="1" x14ac:dyDescent="0.25">
      <c r="A812" s="127"/>
      <c r="B812"/>
      <c r="C812">
        <v>75.5</v>
      </c>
      <c r="D812" s="221">
        <f t="shared" si="85"/>
        <v>75.5</v>
      </c>
      <c r="E812">
        <f t="shared" si="90"/>
        <v>7.5499999999999998E-2</v>
      </c>
      <c r="F812">
        <f t="shared" si="86"/>
        <v>0.99977398554170238</v>
      </c>
      <c r="G812">
        <f t="shared" si="87"/>
        <v>0.97420088127843318</v>
      </c>
      <c r="H812" s="221">
        <v>1.36199814013195E-2</v>
      </c>
      <c r="I812">
        <f t="shared" si="88"/>
        <v>1</v>
      </c>
      <c r="J812">
        <v>1</v>
      </c>
      <c r="K812" s="221">
        <f t="shared" si="89"/>
        <v>-37.545462705822523</v>
      </c>
      <c r="L812">
        <f t="shared" si="91"/>
        <v>1.7389337698981154E-5</v>
      </c>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row>
    <row r="813" spans="1:74" s="12" customFormat="1" hidden="1" x14ac:dyDescent="0.25">
      <c r="A813" s="127"/>
      <c r="B813"/>
      <c r="C813">
        <v>75.599999999999994</v>
      </c>
      <c r="D813" s="221">
        <f t="shared" si="85"/>
        <v>75.599999999999994</v>
      </c>
      <c r="E813">
        <f t="shared" si="90"/>
        <v>7.5600000000000001E-2</v>
      </c>
      <c r="F813">
        <f t="shared" si="86"/>
        <v>0.99977338649386105</v>
      </c>
      <c r="G813">
        <f t="shared" si="87"/>
        <v>0.97413302779244082</v>
      </c>
      <c r="H813" s="221">
        <v>1.37824780591342E-2</v>
      </c>
      <c r="I813">
        <f t="shared" si="88"/>
        <v>1</v>
      </c>
      <c r="J813">
        <v>1</v>
      </c>
      <c r="K813" s="221">
        <f t="shared" si="89"/>
        <v>-37.44305700201614</v>
      </c>
      <c r="L813">
        <f t="shared" si="91"/>
        <v>1.7806932253257886E-5</v>
      </c>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row>
    <row r="814" spans="1:74" s="12" customFormat="1" hidden="1" x14ac:dyDescent="0.25">
      <c r="A814" s="127"/>
      <c r="B814"/>
      <c r="C814">
        <v>75.7</v>
      </c>
      <c r="D814" s="221">
        <f t="shared" si="85"/>
        <v>75.7</v>
      </c>
      <c r="E814">
        <f t="shared" si="90"/>
        <v>7.5700000000000003E-2</v>
      </c>
      <c r="F814">
        <f t="shared" si="86"/>
        <v>0.99977278665343483</v>
      </c>
      <c r="G814">
        <f t="shared" si="87"/>
        <v>0.97406508731136854</v>
      </c>
      <c r="H814" s="221">
        <v>1.3944815281739201E-2</v>
      </c>
      <c r="I814">
        <f t="shared" si="88"/>
        <v>1</v>
      </c>
      <c r="J814">
        <v>1</v>
      </c>
      <c r="K814" s="221">
        <f t="shared" si="89"/>
        <v>-37.341958907421528</v>
      </c>
      <c r="L814">
        <f t="shared" si="91"/>
        <v>1.822904484732794E-5</v>
      </c>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row>
    <row r="815" spans="1:74" s="12" customFormat="1" hidden="1" x14ac:dyDescent="0.25">
      <c r="A815" s="127"/>
      <c r="B815"/>
      <c r="C815">
        <v>75.8</v>
      </c>
      <c r="D815" s="221">
        <f t="shared" si="85"/>
        <v>75.8</v>
      </c>
      <c r="E815">
        <f t="shared" si="90"/>
        <v>7.5799999999999992E-2</v>
      </c>
      <c r="F815">
        <f t="shared" si="86"/>
        <v>0.99977218602042528</v>
      </c>
      <c r="G815">
        <f t="shared" si="87"/>
        <v>0.97399705984631435</v>
      </c>
      <c r="H815" s="221">
        <v>1.41069580979077E-2</v>
      </c>
      <c r="I815">
        <f t="shared" si="88"/>
        <v>1</v>
      </c>
      <c r="J815">
        <v>1</v>
      </c>
      <c r="K815" s="221">
        <f t="shared" si="89"/>
        <v>-37.242158547456619</v>
      </c>
      <c r="L815">
        <f t="shared" si="91"/>
        <v>1.8655567335455823E-5</v>
      </c>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row>
    <row r="816" spans="1:74" s="12" customFormat="1" hidden="1" x14ac:dyDescent="0.25">
      <c r="A816" s="127"/>
      <c r="B816"/>
      <c r="C816">
        <v>75.900000000000006</v>
      </c>
      <c r="D816" s="221">
        <f t="shared" si="85"/>
        <v>75.900000000000006</v>
      </c>
      <c r="E816">
        <f t="shared" si="90"/>
        <v>7.5900000000000009E-2</v>
      </c>
      <c r="F816">
        <f t="shared" si="86"/>
        <v>0.99977158459483317</v>
      </c>
      <c r="G816">
        <f t="shared" si="87"/>
        <v>0.97392894540838959</v>
      </c>
      <c r="H816" s="221">
        <v>1.4268871410280199E-2</v>
      </c>
      <c r="I816">
        <f t="shared" si="88"/>
        <v>1</v>
      </c>
      <c r="J816">
        <v>1</v>
      </c>
      <c r="K816" s="221">
        <f t="shared" si="89"/>
        <v>-37.143646267254724</v>
      </c>
      <c r="L816">
        <f t="shared" si="91"/>
        <v>1.9086386995419326E-5</v>
      </c>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row>
    <row r="817" spans="1:74" s="12" customFormat="1" hidden="1" x14ac:dyDescent="0.25">
      <c r="A817" s="127"/>
      <c r="B817"/>
      <c r="C817">
        <v>76</v>
      </c>
      <c r="D817" s="221">
        <f t="shared" si="85"/>
        <v>76</v>
      </c>
      <c r="E817">
        <f t="shared" si="90"/>
        <v>7.5999999999999998E-2</v>
      </c>
      <c r="F817">
        <f t="shared" si="86"/>
        <v>0.99977098237666018</v>
      </c>
      <c r="G817">
        <f t="shared" si="87"/>
        <v>0.97386074400872003</v>
      </c>
      <c r="H817" s="221">
        <v>1.4430520004744899E-2</v>
      </c>
      <c r="I817">
        <f t="shared" si="88"/>
        <v>1</v>
      </c>
      <c r="J817">
        <v>1</v>
      </c>
      <c r="K817" s="221">
        <f t="shared" si="89"/>
        <v>-37.046412626992229</v>
      </c>
      <c r="L817">
        <f t="shared" si="91"/>
        <v>1.9521386550192603E-5</v>
      </c>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row>
    <row r="818" spans="1:74" s="12" customFormat="1" hidden="1" x14ac:dyDescent="0.25">
      <c r="A818" s="127"/>
      <c r="B818"/>
      <c r="C818">
        <v>76.099999999999994</v>
      </c>
      <c r="D818" s="221">
        <f t="shared" si="85"/>
        <v>76.099999999999994</v>
      </c>
      <c r="E818">
        <f t="shared" si="90"/>
        <v>7.6100000000000001E-2</v>
      </c>
      <c r="F818">
        <f t="shared" si="86"/>
        <v>0.99977037936590951</v>
      </c>
      <c r="G818">
        <f t="shared" si="87"/>
        <v>0.97379245565844608</v>
      </c>
      <c r="H818" s="221">
        <v>1.45918685598567E-2</v>
      </c>
      <c r="I818">
        <f t="shared" si="88"/>
        <v>1</v>
      </c>
      <c r="J818">
        <v>1</v>
      </c>
      <c r="K818" s="221">
        <f t="shared" si="89"/>
        <v>-36.950448397373137</v>
      </c>
      <c r="L818">
        <f t="shared" si="91"/>
        <v>1.9960444193946272E-5</v>
      </c>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row>
    <row r="819" spans="1:74" s="12" customFormat="1" hidden="1" x14ac:dyDescent="0.25">
      <c r="A819" s="127"/>
      <c r="B819"/>
      <c r="C819">
        <v>76.2</v>
      </c>
      <c r="D819" s="221">
        <f t="shared" si="85"/>
        <v>76.2</v>
      </c>
      <c r="E819">
        <f t="shared" si="90"/>
        <v>7.6200000000000004E-2</v>
      </c>
      <c r="F819">
        <f t="shared" si="86"/>
        <v>0.99976977556257829</v>
      </c>
      <c r="G819">
        <f t="shared" si="87"/>
        <v>0.97372408036872149</v>
      </c>
      <c r="H819" s="221">
        <v>1.4752881656289501E-2</v>
      </c>
      <c r="I819">
        <f t="shared" si="88"/>
        <v>1</v>
      </c>
      <c r="J819">
        <v>1</v>
      </c>
      <c r="K819" s="221">
        <f t="shared" si="89"/>
        <v>-36.855744555266597</v>
      </c>
      <c r="L819">
        <f t="shared" si="91"/>
        <v>2.0403433622232157E-5</v>
      </c>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row>
    <row r="820" spans="1:74" s="12" customFormat="1" hidden="1" x14ac:dyDescent="0.25">
      <c r="A820" s="127"/>
      <c r="B820"/>
      <c r="C820">
        <v>76.3</v>
      </c>
      <c r="D820" s="221">
        <f t="shared" si="85"/>
        <v>76.3</v>
      </c>
      <c r="E820">
        <f t="shared" si="90"/>
        <v>7.6299999999999993E-2</v>
      </c>
      <c r="F820">
        <f t="shared" si="86"/>
        <v>0.99976917096667051</v>
      </c>
      <c r="G820">
        <f t="shared" si="87"/>
        <v>0.97365561815071455</v>
      </c>
      <c r="H820" s="221">
        <v>1.49135237863217E-2</v>
      </c>
      <c r="I820">
        <f t="shared" si="88"/>
        <v>1</v>
      </c>
      <c r="J820">
        <v>1</v>
      </c>
      <c r="K820" s="221">
        <f t="shared" si="89"/>
        <v>-36.762292279490218</v>
      </c>
      <c r="L820">
        <f t="shared" si="91"/>
        <v>2.0850224066456804E-5</v>
      </c>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row>
    <row r="821" spans="1:74" s="12" customFormat="1" hidden="1" x14ac:dyDescent="0.25">
      <c r="A821" s="127"/>
      <c r="B821"/>
      <c r="C821">
        <v>76.400000000000006</v>
      </c>
      <c r="D821" s="221">
        <f t="shared" si="85"/>
        <v>76.400000000000006</v>
      </c>
      <c r="E821">
        <f t="shared" si="90"/>
        <v>7.640000000000001E-2</v>
      </c>
      <c r="F821">
        <f t="shared" si="86"/>
        <v>0.99976856557818794</v>
      </c>
      <c r="G821">
        <f t="shared" si="87"/>
        <v>0.97358706901560743</v>
      </c>
      <c r="H821" s="221">
        <v>1.5073759363350999E-2</v>
      </c>
      <c r="I821">
        <f t="shared" si="88"/>
        <v>1</v>
      </c>
      <c r="J821">
        <v>1</v>
      </c>
      <c r="K821" s="221">
        <f t="shared" si="89"/>
        <v>-36.670082946735327</v>
      </c>
      <c r="L821">
        <f t="shared" si="91"/>
        <v>2.1300680332656946E-5</v>
      </c>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row>
    <row r="822" spans="1:74" s="12" customFormat="1" hidden="1" x14ac:dyDescent="0.25">
      <c r="A822" s="127"/>
      <c r="B822"/>
      <c r="C822">
        <v>76.5</v>
      </c>
      <c r="D822" s="221">
        <f t="shared" si="85"/>
        <v>76.5</v>
      </c>
      <c r="E822">
        <f t="shared" si="90"/>
        <v>7.6499999999999999E-2</v>
      </c>
      <c r="F822">
        <f t="shared" si="86"/>
        <v>0.99976795939713037</v>
      </c>
      <c r="G822">
        <f t="shared" si="87"/>
        <v>0.97351843297459684</v>
      </c>
      <c r="H822" s="221">
        <v>1.5233552731434299E-2</v>
      </c>
      <c r="I822">
        <f t="shared" si="88"/>
        <v>1</v>
      </c>
      <c r="J822">
        <v>1</v>
      </c>
      <c r="K822" s="221">
        <f t="shared" si="89"/>
        <v>-36.57910812762988</v>
      </c>
      <c r="L822">
        <f t="shared" si="91"/>
        <v>2.1754662844471441E-5</v>
      </c>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row>
    <row r="823" spans="1:74" s="12" customFormat="1" hidden="1" x14ac:dyDescent="0.25">
      <c r="A823" s="127"/>
      <c r="B823"/>
      <c r="C823">
        <v>76.599999999999994</v>
      </c>
      <c r="D823" s="221">
        <f t="shared" si="85"/>
        <v>76.599999999999994</v>
      </c>
      <c r="E823">
        <f t="shared" si="90"/>
        <v>7.6599999999999988E-2</v>
      </c>
      <c r="F823">
        <f t="shared" si="86"/>
        <v>0.99976735242350045</v>
      </c>
      <c r="G823">
        <f t="shared" si="87"/>
        <v>0.97344971003889302</v>
      </c>
      <c r="H823" s="221">
        <v>1.53928681748538E-2</v>
      </c>
      <c r="I823">
        <f t="shared" si="88"/>
        <v>1</v>
      </c>
      <c r="J823">
        <v>1</v>
      </c>
      <c r="K823" s="221">
        <f t="shared" si="89"/>
        <v>-36.489359582932252</v>
      </c>
      <c r="L823">
        <f t="shared" si="91"/>
        <v>2.2212027690473954E-5</v>
      </c>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row>
    <row r="824" spans="1:74" s="12" customFormat="1" hidden="1" x14ac:dyDescent="0.25">
      <c r="A824" s="127"/>
      <c r="B824"/>
      <c r="C824">
        <v>76.7</v>
      </c>
      <c r="D824" s="221">
        <f t="shared" si="85"/>
        <v>76.7</v>
      </c>
      <c r="E824">
        <f t="shared" si="90"/>
        <v>7.6700000000000004E-2</v>
      </c>
      <c r="F824">
        <f t="shared" si="86"/>
        <v>0.99976674465729853</v>
      </c>
      <c r="G824">
        <f t="shared" si="87"/>
        <v>0.97338090021972079</v>
      </c>
      <c r="H824" s="221">
        <v>1.5551669927702599E-2</v>
      </c>
      <c r="I824">
        <f t="shared" si="88"/>
        <v>1</v>
      </c>
      <c r="J824">
        <v>1</v>
      </c>
      <c r="K824" s="221">
        <f t="shared" si="89"/>
        <v>-36.400829259854007</v>
      </c>
      <c r="L824">
        <f t="shared" si="91"/>
        <v>2.2672626675696225E-5</v>
      </c>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row>
    <row r="825" spans="1:74" s="12" customFormat="1" hidden="1" x14ac:dyDescent="0.25">
      <c r="A825" s="127"/>
      <c r="B825"/>
      <c r="C825">
        <v>76.8</v>
      </c>
      <c r="D825" s="221">
        <f t="shared" si="85"/>
        <v>76.8</v>
      </c>
      <c r="E825">
        <f t="shared" si="90"/>
        <v>7.6799999999999993E-2</v>
      </c>
      <c r="F825">
        <f t="shared" si="86"/>
        <v>0.99976613609852516</v>
      </c>
      <c r="G825">
        <f t="shared" si="87"/>
        <v>0.9733120035283187</v>
      </c>
      <c r="H825" s="221">
        <v>1.5709922183489499E-2</v>
      </c>
      <c r="I825">
        <f t="shared" si="88"/>
        <v>1</v>
      </c>
      <c r="J825">
        <v>1</v>
      </c>
      <c r="K825" s="221">
        <f t="shared" si="89"/>
        <v>-36.313509288505784</v>
      </c>
      <c r="L825">
        <f t="shared" si="91"/>
        <v>2.313630737743326E-5</v>
      </c>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row>
    <row r="826" spans="1:74" s="12" customFormat="1" hidden="1" x14ac:dyDescent="0.25">
      <c r="A826" s="127"/>
      <c r="B826"/>
      <c r="C826">
        <v>76.900000000000006</v>
      </c>
      <c r="D826" s="221">
        <f t="shared" ref="D826:D889" si="92">C826*(f_CLK_MHz/Nominal_Clock_Freq)</f>
        <v>76.900000000000006</v>
      </c>
      <c r="E826">
        <f t="shared" si="90"/>
        <v>7.690000000000001E-2</v>
      </c>
      <c r="F826">
        <f t="shared" ref="F826:F889" si="93">ABS(SIN(((MOD_CLK_DIV*PI()*$D826*FIRST_STAGE_DECIMATION)/(f_CLK_MHz*1000000)))/(FIRST_STAGE_DECIMATION*SIN(((MOD_CLK_DIV*PI()*$D826)/(f_CLK_MHz*1000000)))))^FIRST_STAGE_ORDER</f>
        <v>0.99976552674718377</v>
      </c>
      <c r="G826">
        <f t="shared" ref="G826:G889" si="94">ABS(SIN(((MOD_CLK_DIV*FIRST_STAGE_DECIMATION*PI()*$D826*SECOND_STAGE_DECIMATION)/(f_CLK_MHz*1000000)))/(SECOND_STAGE_DECIMATION*SIN(((MOD_CLK_DIV*FIRST_STAGE_DECIMATION*PI()*$D826)/(f_CLK_MHz*1000000)))))^SECOND_STAGE_ORDER</f>
        <v>0.97324301997593954</v>
      </c>
      <c r="H826" s="221">
        <v>1.5867589104759699E-2</v>
      </c>
      <c r="I826">
        <f t="shared" ref="I826:I889" si="95">IF(Avg_decimation&lt;&gt;0,(ABS(SIN(((MOD_CLK_DIV*FIRST_STAGE_DECIMATION*SECOND_STAGE_DECIMATION*FIR_DECIMATION*PI()*$D826*Avg_decimation)/(f_CLK_MHz*1000000)))/(Avg_decimation*SIN(((MOD_CLK_DIV*FIRST_STAGE_DECIMATION*SECOND_STAGE_DECIMATION*FIR_DECIMATION*PI()*$D826)/(f_CLK_MHz*1000000)))))^1),"-")</f>
        <v>1</v>
      </c>
      <c r="J826">
        <v>1</v>
      </c>
      <c r="K826" s="221">
        <f t="shared" ref="K826:K889" si="96">20*LOG10(IF(FIR_BYPASSED,F826*G826*J826,F826*G826*H826*I826*J826))</f>
        <v>-36.227391978462876</v>
      </c>
      <c r="L826">
        <f t="shared" si="91"/>
        <v>2.3602913205322636E-5</v>
      </c>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row>
    <row r="827" spans="1:74" s="12" customFormat="1" hidden="1" x14ac:dyDescent="0.25">
      <c r="A827" s="127"/>
      <c r="B827"/>
      <c r="C827">
        <v>77</v>
      </c>
      <c r="D827" s="221">
        <f t="shared" si="92"/>
        <v>77</v>
      </c>
      <c r="E827">
        <f t="shared" ref="E827:E890" si="97">D827/1000</f>
        <v>7.6999999999999999E-2</v>
      </c>
      <c r="F827">
        <f t="shared" si="93"/>
        <v>0.99976491660327382</v>
      </c>
      <c r="G827">
        <f t="shared" si="94"/>
        <v>0.97317394957385039</v>
      </c>
      <c r="H827" s="221">
        <v>1.60246348327285E-2</v>
      </c>
      <c r="I827">
        <f t="shared" si="95"/>
        <v>1</v>
      </c>
      <c r="J827">
        <v>1</v>
      </c>
      <c r="K827" s="221">
        <f t="shared" si="96"/>
        <v>-36.142469815446731</v>
      </c>
      <c r="L827">
        <f t="shared" si="91"/>
        <v>2.4072283465562295E-5</v>
      </c>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row>
    <row r="828" spans="1:74" s="12" customFormat="1" hidden="1" x14ac:dyDescent="0.25">
      <c r="A828" s="127"/>
      <c r="B828"/>
      <c r="C828">
        <v>77.099999999999994</v>
      </c>
      <c r="D828" s="221">
        <f t="shared" si="92"/>
        <v>77.099999999999994</v>
      </c>
      <c r="E828">
        <f t="shared" si="97"/>
        <v>7.7099999999999988E-2</v>
      </c>
      <c r="F828">
        <f t="shared" si="93"/>
        <v>0.9997643056667983</v>
      </c>
      <c r="G828">
        <f t="shared" si="94"/>
        <v>0.97310479233333202</v>
      </c>
      <c r="H828" s="221">
        <v>1.61810234969255E-2</v>
      </c>
      <c r="I828">
        <f t="shared" si="95"/>
        <v>1</v>
      </c>
      <c r="J828">
        <v>1</v>
      </c>
      <c r="K828" s="221">
        <f t="shared" si="96"/>
        <v>-36.058735458118377</v>
      </c>
      <c r="L828">
        <f t="shared" ref="L828:L891" si="98">(D828-D827)*((10^(K828/20)+10^(K827/20))/2)^2</f>
        <v>2.4544253429424755E-5</v>
      </c>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row>
    <row r="829" spans="1:74" s="12" customFormat="1" hidden="1" x14ac:dyDescent="0.25">
      <c r="A829" s="127"/>
      <c r="B829"/>
      <c r="C829">
        <v>77.2</v>
      </c>
      <c r="D829" s="221">
        <f t="shared" si="92"/>
        <v>77.2</v>
      </c>
      <c r="E829">
        <f t="shared" si="97"/>
        <v>7.7200000000000005E-2</v>
      </c>
      <c r="F829">
        <f t="shared" si="93"/>
        <v>0.99976369393775788</v>
      </c>
      <c r="G829">
        <f t="shared" si="94"/>
        <v>0.97303554826567984</v>
      </c>
      <c r="H829" s="221">
        <v>1.63367192248468E-2</v>
      </c>
      <c r="I829">
        <f t="shared" si="95"/>
        <v>1</v>
      </c>
      <c r="J829">
        <v>1</v>
      </c>
      <c r="K829" s="221">
        <f t="shared" si="96"/>
        <v>-35.976181734980585</v>
      </c>
      <c r="L829">
        <f t="shared" si="98"/>
        <v>2.5018654405858143E-5</v>
      </c>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row>
    <row r="830" spans="1:74" s="12" customFormat="1" hidden="1" x14ac:dyDescent="0.25">
      <c r="A830" s="127"/>
      <c r="B830"/>
      <c r="C830">
        <v>77.3</v>
      </c>
      <c r="D830" s="221">
        <f t="shared" si="92"/>
        <v>77.3</v>
      </c>
      <c r="E830">
        <f t="shared" si="97"/>
        <v>7.7299999999999994E-2</v>
      </c>
      <c r="F830">
        <f t="shared" si="93"/>
        <v>0.99976308141615378</v>
      </c>
      <c r="G830">
        <f t="shared" si="94"/>
        <v>0.97296621738220301</v>
      </c>
      <c r="H830" s="221">
        <v>1.64916861516116E-2</v>
      </c>
      <c r="I830">
        <f t="shared" si="95"/>
        <v>1</v>
      </c>
      <c r="J830">
        <v>1</v>
      </c>
      <c r="K830" s="221">
        <f t="shared" si="96"/>
        <v>-35.89480164138547</v>
      </c>
      <c r="L830">
        <f t="shared" si="98"/>
        <v>2.5495313818256258E-5</v>
      </c>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row>
    <row r="831" spans="1:74" s="12" customFormat="1" hidden="1" x14ac:dyDescent="0.25">
      <c r="A831" s="127"/>
      <c r="B831"/>
      <c r="C831">
        <v>77.400000000000006</v>
      </c>
      <c r="D831" s="221">
        <f t="shared" si="92"/>
        <v>77.400000000000006</v>
      </c>
      <c r="E831">
        <f t="shared" si="97"/>
        <v>7.740000000000001E-2</v>
      </c>
      <c r="F831">
        <f t="shared" si="93"/>
        <v>0.99976246810198721</v>
      </c>
      <c r="G831">
        <f t="shared" si="94"/>
        <v>0.97289679969422416</v>
      </c>
      <c r="H831" s="221">
        <v>1.6645888429622498E-2</v>
      </c>
      <c r="I831">
        <f t="shared" si="95"/>
        <v>1</v>
      </c>
      <c r="J831">
        <v>1</v>
      </c>
      <c r="K831" s="221">
        <f t="shared" si="96"/>
        <v>-35.814588336643638</v>
      </c>
      <c r="L831">
        <f t="shared" si="98"/>
        <v>2.5974055285368262E-5</v>
      </c>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row>
    <row r="832" spans="1:74" s="12" customFormat="1" hidden="1" x14ac:dyDescent="0.25">
      <c r="A832" s="127"/>
      <c r="B832"/>
      <c r="C832">
        <v>77.5</v>
      </c>
      <c r="D832" s="221">
        <f t="shared" si="92"/>
        <v>77.5</v>
      </c>
      <c r="E832">
        <f t="shared" si="97"/>
        <v>7.7499999999999999E-2</v>
      </c>
      <c r="F832">
        <f t="shared" si="93"/>
        <v>0.9997618539952603</v>
      </c>
      <c r="G832">
        <f t="shared" si="94"/>
        <v>0.97282729521308142</v>
      </c>
      <c r="H832" s="221">
        <v>1.67992902382239E-2</v>
      </c>
      <c r="I832">
        <f t="shared" si="95"/>
        <v>1</v>
      </c>
      <c r="J832">
        <v>1</v>
      </c>
      <c r="K832" s="221">
        <f t="shared" si="96"/>
        <v>-35.735535141233122</v>
      </c>
      <c r="L832">
        <f t="shared" si="98"/>
        <v>2.6454698706178352E-5</v>
      </c>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row>
    <row r="833" spans="1:74" s="12" customFormat="1" hidden="1" x14ac:dyDescent="0.25">
      <c r="A833" s="127"/>
      <c r="B833"/>
      <c r="C833">
        <v>77.599999999999994</v>
      </c>
      <c r="D833" s="221">
        <f t="shared" si="92"/>
        <v>77.599999999999994</v>
      </c>
      <c r="E833">
        <f t="shared" si="97"/>
        <v>7.7599999999999988E-2</v>
      </c>
      <c r="F833">
        <f t="shared" si="93"/>
        <v>0.99976123909597281</v>
      </c>
      <c r="G833">
        <f t="shared" si="94"/>
        <v>0.97275770395012617</v>
      </c>
      <c r="H833" s="221">
        <v>1.6951855793359099E-2</v>
      </c>
      <c r="I833">
        <f t="shared" si="95"/>
        <v>1</v>
      </c>
      <c r="J833">
        <v>1</v>
      </c>
      <c r="K833" s="221">
        <f t="shared" si="96"/>
        <v>-35.657635534103697</v>
      </c>
      <c r="L833">
        <f t="shared" si="98"/>
        <v>2.6937060348910368E-5</v>
      </c>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row>
    <row r="834" spans="1:74" s="12" customFormat="1" hidden="1" x14ac:dyDescent="0.25">
      <c r="A834" s="127"/>
      <c r="B834"/>
      <c r="C834">
        <v>77.7</v>
      </c>
      <c r="D834" s="221">
        <f t="shared" si="92"/>
        <v>77.7</v>
      </c>
      <c r="E834">
        <f t="shared" si="97"/>
        <v>7.7700000000000005E-2</v>
      </c>
      <c r="F834">
        <f t="shared" si="93"/>
        <v>0.99976062340412786</v>
      </c>
      <c r="G834">
        <f t="shared" si="94"/>
        <v>0.97268802591672354</v>
      </c>
      <c r="H834" s="221">
        <v>1.7103549357220599E-2</v>
      </c>
      <c r="I834">
        <f t="shared" si="95"/>
        <v>1</v>
      </c>
      <c r="J834">
        <v>1</v>
      </c>
      <c r="K834" s="221">
        <f t="shared" si="96"/>
        <v>-35.580883150074946</v>
      </c>
      <c r="L834">
        <f t="shared" si="98"/>
        <v>2.7420952943908752E-5</v>
      </c>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row>
    <row r="835" spans="1:74" s="12" customFormat="1" hidden="1" x14ac:dyDescent="0.25">
      <c r="A835" s="127"/>
      <c r="B835"/>
      <c r="C835">
        <v>77.8</v>
      </c>
      <c r="D835" s="221">
        <f t="shared" si="92"/>
        <v>77.8</v>
      </c>
      <c r="E835">
        <f t="shared" si="97"/>
        <v>7.7799999999999994E-2</v>
      </c>
      <c r="F835">
        <f t="shared" si="93"/>
        <v>0.99976000691972566</v>
      </c>
      <c r="G835">
        <f t="shared" si="94"/>
        <v>0.97261826112425342</v>
      </c>
      <c r="H835" s="221">
        <v>1.7254335247893E-2</v>
      </c>
      <c r="I835">
        <f t="shared" si="95"/>
        <v>1</v>
      </c>
      <c r="J835">
        <v>1</v>
      </c>
      <c r="K835" s="221">
        <f t="shared" si="96"/>
        <v>-35.505271777324815</v>
      </c>
      <c r="L835">
        <f t="shared" si="98"/>
        <v>2.7906185780468297E-5</v>
      </c>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row>
    <row r="836" spans="1:74" s="12" customFormat="1" hidden="1" x14ac:dyDescent="0.25">
      <c r="A836" s="127"/>
      <c r="B836"/>
      <c r="C836">
        <v>77.900000000000006</v>
      </c>
      <c r="D836" s="221">
        <f t="shared" si="92"/>
        <v>77.900000000000006</v>
      </c>
      <c r="E836">
        <f t="shared" si="97"/>
        <v>7.7900000000000011E-2</v>
      </c>
      <c r="F836">
        <f t="shared" si="93"/>
        <v>0.99975938964276745</v>
      </c>
      <c r="G836">
        <f t="shared" si="94"/>
        <v>0.97254840958410937</v>
      </c>
      <c r="H836" s="221">
        <v>1.74041778489844E-2</v>
      </c>
      <c r="I836">
        <f t="shared" si="95"/>
        <v>1</v>
      </c>
      <c r="J836">
        <v>1</v>
      </c>
      <c r="K836" s="221">
        <f t="shared" si="96"/>
        <v>-35.430795354966378</v>
      </c>
      <c r="L836">
        <f t="shared" si="98"/>
        <v>2.8392564807560576E-5</v>
      </c>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row>
    <row r="837" spans="1:74" s="12" customFormat="1" hidden="1" x14ac:dyDescent="0.25">
      <c r="A837" s="127"/>
      <c r="B837"/>
      <c r="C837">
        <v>78</v>
      </c>
      <c r="D837" s="221">
        <f t="shared" si="92"/>
        <v>78</v>
      </c>
      <c r="E837">
        <f t="shared" si="97"/>
        <v>7.8E-2</v>
      </c>
      <c r="F837">
        <f t="shared" si="93"/>
        <v>0.99975877157325455</v>
      </c>
      <c r="G837">
        <f t="shared" si="94"/>
        <v>0.97247847130769938</v>
      </c>
      <c r="H837" s="221">
        <v>1.7553041619244501E-2</v>
      </c>
      <c r="I837">
        <f t="shared" si="95"/>
        <v>1</v>
      </c>
      <c r="J837">
        <v>1</v>
      </c>
      <c r="K837" s="221">
        <f t="shared" si="96"/>
        <v>-35.35744797071029</v>
      </c>
      <c r="L837">
        <f t="shared" si="98"/>
        <v>2.8879892738256576E-5</v>
      </c>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row>
    <row r="838" spans="1:74" s="12" customFormat="1" hidden="1" x14ac:dyDescent="0.25">
      <c r="A838" s="127"/>
      <c r="B838"/>
      <c r="C838">
        <v>78.099999999999994</v>
      </c>
      <c r="D838" s="221">
        <f t="shared" si="92"/>
        <v>78.099999999999994</v>
      </c>
      <c r="E838">
        <f t="shared" si="97"/>
        <v>7.8099999999999989E-2</v>
      </c>
      <c r="F838">
        <f t="shared" si="93"/>
        <v>0.99975815271118973</v>
      </c>
      <c r="G838">
        <f t="shared" si="94"/>
        <v>0.97240844630644507</v>
      </c>
      <c r="H838" s="221">
        <v>1.7700891102167101E-2</v>
      </c>
      <c r="I838">
        <f t="shared" si="95"/>
        <v>1</v>
      </c>
      <c r="J838">
        <v>1</v>
      </c>
      <c r="K838" s="221">
        <f t="shared" si="96"/>
        <v>-35.285223858610316</v>
      </c>
      <c r="L838">
        <f t="shared" si="98"/>
        <v>2.9367969157998342E-5</v>
      </c>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row>
    <row r="839" spans="1:74" s="12" customFormat="1" hidden="1" x14ac:dyDescent="0.25">
      <c r="A839" s="127"/>
      <c r="B839"/>
      <c r="C839">
        <v>78.2</v>
      </c>
      <c r="D839" s="221">
        <f t="shared" si="92"/>
        <v>78.2</v>
      </c>
      <c r="E839">
        <f t="shared" si="97"/>
        <v>7.8200000000000006E-2</v>
      </c>
      <c r="F839">
        <f t="shared" si="93"/>
        <v>0.99975753305657356</v>
      </c>
      <c r="G839">
        <f t="shared" si="94"/>
        <v>0.97233833459178187</v>
      </c>
      <c r="H839" s="221">
        <v>1.78476909355729E-2</v>
      </c>
      <c r="I839">
        <f t="shared" si="95"/>
        <v>1</v>
      </c>
      <c r="J839">
        <v>1</v>
      </c>
      <c r="K839" s="221">
        <f t="shared" si="96"/>
        <v>-35.214117396890522</v>
      </c>
      <c r="L839">
        <f t="shared" si="98"/>
        <v>2.9856590636429603E-5</v>
      </c>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row>
    <row r="840" spans="1:74" s="12" customFormat="1" hidden="1" x14ac:dyDescent="0.25">
      <c r="A840" s="127"/>
      <c r="B840"/>
      <c r="C840">
        <v>78.3</v>
      </c>
      <c r="D840" s="221">
        <f t="shared" si="92"/>
        <v>78.3</v>
      </c>
      <c r="E840">
        <f t="shared" si="97"/>
        <v>7.8299999999999995E-2</v>
      </c>
      <c r="F840">
        <f t="shared" si="93"/>
        <v>0.99975691260940702</v>
      </c>
      <c r="G840">
        <f t="shared" si="94"/>
        <v>0.97226813617516072</v>
      </c>
      <c r="H840" s="221">
        <v>1.7993405861171399E-2</v>
      </c>
      <c r="I840">
        <f t="shared" si="95"/>
        <v>1</v>
      </c>
      <c r="J840">
        <v>1</v>
      </c>
      <c r="K840" s="221">
        <f t="shared" si="96"/>
        <v>-35.14412310585125</v>
      </c>
      <c r="L840">
        <f t="shared" si="98"/>
        <v>3.0345550842850708E-5</v>
      </c>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row>
    <row r="841" spans="1:74" s="12" customFormat="1" hidden="1" x14ac:dyDescent="0.25">
      <c r="A841" s="127"/>
      <c r="B841"/>
      <c r="C841">
        <v>78.400000000000006</v>
      </c>
      <c r="D841" s="221">
        <f t="shared" si="92"/>
        <v>78.400000000000006</v>
      </c>
      <c r="E841">
        <f t="shared" si="97"/>
        <v>7.8400000000000011E-2</v>
      </c>
      <c r="F841">
        <f t="shared" si="93"/>
        <v>0.99975629136969013</v>
      </c>
      <c r="G841">
        <f t="shared" si="94"/>
        <v>0.97219785106804535</v>
      </c>
      <c r="H841" s="221">
        <v>1.8138000734099199E-2</v>
      </c>
      <c r="I841">
        <f t="shared" si="95"/>
        <v>1</v>
      </c>
      <c r="J841">
        <v>1</v>
      </c>
      <c r="K841" s="221">
        <f t="shared" si="96"/>
        <v>-35.075235645851983</v>
      </c>
      <c r="L841">
        <f t="shared" si="98"/>
        <v>3.083464066522686E-5</v>
      </c>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row>
    <row r="842" spans="1:74" s="12" customFormat="1" hidden="1" x14ac:dyDescent="0.25">
      <c r="A842" s="127"/>
      <c r="B842"/>
      <c r="C842">
        <v>78.5</v>
      </c>
      <c r="D842" s="221">
        <f t="shared" si="92"/>
        <v>78.5</v>
      </c>
      <c r="E842">
        <f t="shared" si="97"/>
        <v>7.85E-2</v>
      </c>
      <c r="F842">
        <f t="shared" si="93"/>
        <v>0.99975566933742821</v>
      </c>
      <c r="G842">
        <f t="shared" si="94"/>
        <v>0.97212747928191334</v>
      </c>
      <c r="H842" s="221">
        <v>1.8281440532431002E-2</v>
      </c>
      <c r="I842">
        <f t="shared" si="95"/>
        <v>1</v>
      </c>
      <c r="J842">
        <v>1</v>
      </c>
      <c r="K842" s="221">
        <f t="shared" si="96"/>
        <v>-35.007449815369696</v>
      </c>
      <c r="L842">
        <f t="shared" si="98"/>
        <v>3.1323648332515425E-5</v>
      </c>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row>
    <row r="843" spans="1:74" s="12" customFormat="1" hidden="1" x14ac:dyDescent="0.25">
      <c r="A843" s="127"/>
      <c r="B843"/>
      <c r="C843">
        <v>78.599999999999994</v>
      </c>
      <c r="D843" s="221">
        <f t="shared" si="92"/>
        <v>78.599999999999994</v>
      </c>
      <c r="E843">
        <f t="shared" si="97"/>
        <v>7.8599999999999989E-2</v>
      </c>
      <c r="F843">
        <f t="shared" si="93"/>
        <v>0.99975504651261848</v>
      </c>
      <c r="G843">
        <f t="shared" si="94"/>
        <v>0.97205702082825729</v>
      </c>
      <c r="H843" s="221">
        <v>1.8423690366661999E-2</v>
      </c>
      <c r="I843">
        <f t="shared" si="95"/>
        <v>1</v>
      </c>
      <c r="J843">
        <v>1</v>
      </c>
      <c r="K843" s="221">
        <f t="shared" si="96"/>
        <v>-34.940760549130331</v>
      </c>
      <c r="L843">
        <f t="shared" si="98"/>
        <v>3.1812359540464031E-5</v>
      </c>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row>
    <row r="844" spans="1:74" s="12" customFormat="1" hidden="1" x14ac:dyDescent="0.25">
      <c r="A844" s="127"/>
      <c r="B844"/>
      <c r="C844">
        <v>78.7</v>
      </c>
      <c r="D844" s="221">
        <f t="shared" si="92"/>
        <v>78.7</v>
      </c>
      <c r="E844">
        <f t="shared" si="97"/>
        <v>7.8700000000000006E-2</v>
      </c>
      <c r="F844">
        <f t="shared" si="93"/>
        <v>0.99975442289526484</v>
      </c>
      <c r="G844">
        <f t="shared" si="94"/>
        <v>0.97198647571858354</v>
      </c>
      <c r="H844" s="221">
        <v>1.8564715489158501E-2</v>
      </c>
      <c r="I844">
        <f t="shared" si="95"/>
        <v>1</v>
      </c>
      <c r="J844">
        <v>1</v>
      </c>
      <c r="K844" s="221">
        <f t="shared" si="96"/>
        <v>-34.87516291631178</v>
      </c>
      <c r="L844">
        <f t="shared" si="98"/>
        <v>3.2300557580553417E-5</v>
      </c>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row>
    <row r="845" spans="1:74" s="12" customFormat="1" hidden="1" x14ac:dyDescent="0.25">
      <c r="A845" s="127"/>
      <c r="B845"/>
      <c r="C845">
        <v>78.8</v>
      </c>
      <c r="D845" s="221">
        <f t="shared" si="92"/>
        <v>78.8</v>
      </c>
      <c r="E845">
        <f t="shared" si="97"/>
        <v>7.8799999999999995E-2</v>
      </c>
      <c r="F845">
        <f t="shared" si="93"/>
        <v>0.99975379848536727</v>
      </c>
      <c r="G845">
        <f t="shared" si="94"/>
        <v>0.97191584396441166</v>
      </c>
      <c r="H845" s="221">
        <v>1.8704481303574098E-2</v>
      </c>
      <c r="I845">
        <f t="shared" si="95"/>
        <v>1</v>
      </c>
      <c r="J845">
        <v>1</v>
      </c>
      <c r="K845" s="221">
        <f t="shared" si="96"/>
        <v>-34.810652118817053</v>
      </c>
      <c r="L845">
        <f t="shared" si="98"/>
        <v>3.2788023472142265E-5</v>
      </c>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row>
    <row r="846" spans="1:74" s="12" customFormat="1" hidden="1" x14ac:dyDescent="0.25">
      <c r="A846" s="127"/>
      <c r="B846"/>
      <c r="C846">
        <v>78.900000000000006</v>
      </c>
      <c r="D846" s="221">
        <f t="shared" si="92"/>
        <v>78.900000000000006</v>
      </c>
      <c r="E846">
        <f t="shared" si="97"/>
        <v>7.8900000000000012E-2</v>
      </c>
      <c r="F846">
        <f t="shared" si="93"/>
        <v>0.99975317328292923</v>
      </c>
      <c r="G846">
        <f t="shared" si="94"/>
        <v>0.97184512557727687</v>
      </c>
      <c r="H846" s="221">
        <v>1.8842953374229601E-2</v>
      </c>
      <c r="I846">
        <f t="shared" si="95"/>
        <v>1</v>
      </c>
      <c r="J846">
        <v>1</v>
      </c>
      <c r="K846" s="221">
        <f t="shared" si="96"/>
        <v>-34.747223489615408</v>
      </c>
      <c r="L846">
        <f t="shared" si="98"/>
        <v>3.3274536097723716E-5</v>
      </c>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row>
    <row r="847" spans="1:74" s="12" customFormat="1" hidden="1" x14ac:dyDescent="0.25">
      <c r="A847" s="127"/>
      <c r="B847"/>
      <c r="C847">
        <v>79</v>
      </c>
      <c r="D847" s="221">
        <f t="shared" si="92"/>
        <v>79</v>
      </c>
      <c r="E847">
        <f t="shared" si="97"/>
        <v>7.9000000000000001E-2</v>
      </c>
      <c r="F847">
        <f t="shared" si="93"/>
        <v>0.99975254728794893</v>
      </c>
      <c r="G847">
        <f t="shared" si="94"/>
        <v>0.97177432056872703</v>
      </c>
      <c r="H847" s="221">
        <v>1.89800974354527E-2</v>
      </c>
      <c r="I847">
        <f t="shared" si="95"/>
        <v>1</v>
      </c>
      <c r="J847">
        <v>1</v>
      </c>
      <c r="K847" s="221">
        <f t="shared" si="96"/>
        <v>-34.684872491150941</v>
      </c>
      <c r="L847">
        <f t="shared" si="98"/>
        <v>3.3759872341029625E-5</v>
      </c>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row>
    <row r="848" spans="1:74" s="12" customFormat="1" hidden="1" x14ac:dyDescent="0.25">
      <c r="A848" s="127"/>
      <c r="B848"/>
      <c r="C848">
        <v>79.099999999999994</v>
      </c>
      <c r="D848" s="221">
        <f t="shared" si="92"/>
        <v>79.099999999999994</v>
      </c>
      <c r="E848">
        <f t="shared" si="97"/>
        <v>7.909999999999999E-2</v>
      </c>
      <c r="F848">
        <f t="shared" si="93"/>
        <v>0.99975192050042927</v>
      </c>
      <c r="G848">
        <f t="shared" si="94"/>
        <v>0.97170342895032458</v>
      </c>
      <c r="H848" s="221">
        <v>1.9115879400877101E-2</v>
      </c>
      <c r="I848">
        <f t="shared" si="95"/>
        <v>1</v>
      </c>
      <c r="J848">
        <v>1</v>
      </c>
      <c r="K848" s="221">
        <f t="shared" si="96"/>
        <v>-34.623594713815969</v>
      </c>
      <c r="L848">
        <f t="shared" si="98"/>
        <v>3.4243807228136051E-5</v>
      </c>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row>
    <row r="849" spans="1:74" s="12" customFormat="1" hidden="1" x14ac:dyDescent="0.25">
      <c r="A849" s="127"/>
      <c r="B849"/>
      <c r="C849">
        <v>79.2</v>
      </c>
      <c r="D849" s="221">
        <f t="shared" si="92"/>
        <v>79.2</v>
      </c>
      <c r="E849">
        <f t="shared" si="97"/>
        <v>7.9200000000000007E-2</v>
      </c>
      <c r="F849">
        <f t="shared" si="93"/>
        <v>0.99975129292037279</v>
      </c>
      <c r="G849">
        <f t="shared" si="94"/>
        <v>0.97163245073364612</v>
      </c>
      <c r="H849" s="221">
        <v>1.9250265372696598E-2</v>
      </c>
      <c r="I849">
        <f t="shared" si="95"/>
        <v>1</v>
      </c>
      <c r="J849">
        <v>1</v>
      </c>
      <c r="K849" s="221">
        <f t="shared" si="96"/>
        <v>-34.563385874488951</v>
      </c>
      <c r="L849">
        <f t="shared" si="98"/>
        <v>3.472611407120751E-5</v>
      </c>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row>
    <row r="850" spans="1:74" s="12" customFormat="1" hidden="1" x14ac:dyDescent="0.25">
      <c r="A850" s="127"/>
      <c r="B850"/>
      <c r="C850">
        <v>79.3</v>
      </c>
      <c r="D850" s="221">
        <f t="shared" si="92"/>
        <v>79.3</v>
      </c>
      <c r="E850">
        <f t="shared" si="97"/>
        <v>7.9299999999999995E-2</v>
      </c>
      <c r="F850">
        <f t="shared" si="93"/>
        <v>0.99975066454777839</v>
      </c>
      <c r="G850">
        <f t="shared" si="94"/>
        <v>0.97156138593028241</v>
      </c>
      <c r="H850" s="221">
        <v>1.9383221650872098E-2</v>
      </c>
      <c r="I850">
        <f t="shared" si="95"/>
        <v>1</v>
      </c>
      <c r="J850">
        <v>1</v>
      </c>
      <c r="K850" s="221">
        <f t="shared" si="96"/>
        <v>-34.504241815135416</v>
      </c>
      <c r="L850">
        <f t="shared" si="98"/>
        <v>3.5206564614929966E-5</v>
      </c>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row>
    <row r="851" spans="1:74" s="12" customFormat="1" hidden="1" x14ac:dyDescent="0.25">
      <c r="A851" s="127"/>
      <c r="B851"/>
      <c r="C851">
        <v>79.400000000000006</v>
      </c>
      <c r="D851" s="221">
        <f t="shared" si="92"/>
        <v>79.400000000000006</v>
      </c>
      <c r="E851">
        <f t="shared" si="97"/>
        <v>7.9400000000000012E-2</v>
      </c>
      <c r="F851">
        <f t="shared" si="93"/>
        <v>0.99975003538265006</v>
      </c>
      <c r="G851">
        <f t="shared" si="94"/>
        <v>0.97149023455183758</v>
      </c>
      <c r="H851" s="221">
        <v>1.9514714742290499E-2</v>
      </c>
      <c r="I851">
        <f t="shared" si="95"/>
        <v>1</v>
      </c>
      <c r="J851">
        <v>1</v>
      </c>
      <c r="K851" s="221">
        <f t="shared" si="96"/>
        <v>-34.446158501470016</v>
      </c>
      <c r="L851">
        <f t="shared" si="98"/>
        <v>3.5684929185528439E-5</v>
      </c>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row>
    <row r="852" spans="1:74" s="12" customFormat="1" hidden="1" x14ac:dyDescent="0.25">
      <c r="A852" s="127"/>
      <c r="B852"/>
      <c r="C852">
        <v>79.5</v>
      </c>
      <c r="D852" s="221">
        <f t="shared" si="92"/>
        <v>79.5</v>
      </c>
      <c r="E852">
        <f t="shared" si="97"/>
        <v>7.9500000000000001E-2</v>
      </c>
      <c r="F852">
        <f t="shared" si="93"/>
        <v>0.99974940542498747</v>
      </c>
      <c r="G852">
        <f t="shared" si="94"/>
        <v>0.9714189966099307</v>
      </c>
      <c r="H852" s="221">
        <v>1.9644711369871299E-2</v>
      </c>
      <c r="I852">
        <f t="shared" si="95"/>
        <v>1</v>
      </c>
      <c r="J852">
        <v>1</v>
      </c>
      <c r="K852" s="221">
        <f t="shared" si="96"/>
        <v>-34.389132021679522</v>
      </c>
      <c r="L852">
        <f t="shared" si="98"/>
        <v>3.6160976842077692E-5</v>
      </c>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row>
    <row r="853" spans="1:74" s="12" customFormat="1" hidden="1" x14ac:dyDescent="0.25">
      <c r="A853" s="127"/>
      <c r="B853"/>
      <c r="C853">
        <v>79.599999999999994</v>
      </c>
      <c r="D853" s="221">
        <f t="shared" si="92"/>
        <v>79.599999999999994</v>
      </c>
      <c r="E853">
        <f t="shared" si="97"/>
        <v>7.959999999999999E-2</v>
      </c>
      <c r="F853">
        <f t="shared" si="93"/>
        <v>0.99974877467479284</v>
      </c>
      <c r="G853">
        <f t="shared" si="94"/>
        <v>0.97134767211619377</v>
      </c>
      <c r="H853" s="221">
        <v>1.9773178481618501E-2</v>
      </c>
      <c r="I853">
        <f t="shared" si="95"/>
        <v>1</v>
      </c>
      <c r="J853">
        <v>1</v>
      </c>
      <c r="K853" s="221">
        <f t="shared" si="96"/>
        <v>-34.333158585205439</v>
      </c>
      <c r="L853">
        <f t="shared" si="98"/>
        <v>3.6634475530258666E-5</v>
      </c>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row>
    <row r="854" spans="1:74" s="12" customFormat="1" hidden="1" x14ac:dyDescent="0.25">
      <c r="A854" s="127"/>
      <c r="B854"/>
      <c r="C854">
        <v>79.7</v>
      </c>
      <c r="D854" s="221">
        <f t="shared" si="92"/>
        <v>79.7</v>
      </c>
      <c r="E854">
        <f t="shared" si="97"/>
        <v>7.9700000000000007E-2</v>
      </c>
      <c r="F854">
        <f t="shared" si="93"/>
        <v>0.99974814313206639</v>
      </c>
      <c r="G854">
        <f t="shared" si="94"/>
        <v>0.97127626108227405</v>
      </c>
      <c r="H854" s="221">
        <v>1.9900083259617798E-2</v>
      </c>
      <c r="I854">
        <f t="shared" si="95"/>
        <v>1</v>
      </c>
      <c r="J854">
        <v>1</v>
      </c>
      <c r="K854" s="221">
        <f t="shared" si="96"/>
        <v>-34.27823452158448</v>
      </c>
      <c r="L854">
        <f t="shared" si="98"/>
        <v>3.7105192238167704E-5</v>
      </c>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row>
    <row r="855" spans="1:74" s="12" customFormat="1" hidden="1" x14ac:dyDescent="0.25">
      <c r="A855" s="127"/>
      <c r="B855"/>
      <c r="C855">
        <v>79.8</v>
      </c>
      <c r="D855" s="221">
        <f t="shared" si="92"/>
        <v>79.8</v>
      </c>
      <c r="E855">
        <f t="shared" si="97"/>
        <v>7.9799999999999996E-2</v>
      </c>
      <c r="F855">
        <f t="shared" si="93"/>
        <v>0.99974751079681234</v>
      </c>
      <c r="G855">
        <f t="shared" si="94"/>
        <v>0.97120476351983198</v>
      </c>
      <c r="H855" s="221">
        <v>2.00253931289728E-2</v>
      </c>
      <c r="I855">
        <f t="shared" si="95"/>
        <v>1</v>
      </c>
      <c r="J855">
        <v>1</v>
      </c>
      <c r="K855" s="221">
        <f t="shared" si="96"/>
        <v>-34.224356279347418</v>
      </c>
      <c r="L855">
        <f t="shared" si="98"/>
        <v>3.757289315422648E-5</v>
      </c>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row>
    <row r="856" spans="1:74" s="12" customFormat="1" hidden="1" x14ac:dyDescent="0.25">
      <c r="A856" s="127"/>
      <c r="B856"/>
      <c r="C856">
        <v>79.900000000000006</v>
      </c>
      <c r="D856" s="221">
        <f t="shared" si="92"/>
        <v>79.900000000000006</v>
      </c>
      <c r="E856">
        <f t="shared" si="97"/>
        <v>7.9899999999999999E-2</v>
      </c>
      <c r="F856">
        <f t="shared" si="93"/>
        <v>0.99974687766902703</v>
      </c>
      <c r="G856">
        <f t="shared" si="94"/>
        <v>0.97113317944054256</v>
      </c>
      <c r="H856" s="221">
        <v>2.0149075766682199E-2</v>
      </c>
      <c r="I856">
        <f t="shared" si="95"/>
        <v>1</v>
      </c>
      <c r="J856">
        <v>1</v>
      </c>
      <c r="K856" s="221">
        <f t="shared" si="96"/>
        <v>-34.171520424973785</v>
      </c>
      <c r="L856">
        <f t="shared" si="98"/>
        <v>3.8037343827071566E-5</v>
      </c>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row>
    <row r="857" spans="1:74" s="12" customFormat="1" hidden="1" x14ac:dyDescent="0.25">
      <c r="A857" s="127"/>
      <c r="B857"/>
      <c r="C857">
        <v>80</v>
      </c>
      <c r="D857" s="221">
        <f t="shared" si="92"/>
        <v>80</v>
      </c>
      <c r="E857">
        <f t="shared" si="97"/>
        <v>0.08</v>
      </c>
      <c r="F857">
        <f t="shared" si="93"/>
        <v>0.99974624374871612</v>
      </c>
      <c r="G857">
        <f t="shared" si="94"/>
        <v>0.97106150885609432</v>
      </c>
      <c r="H857" s="221">
        <v>2.0271099110451701E-2</v>
      </c>
      <c r="I857">
        <f t="shared" si="95"/>
        <v>1</v>
      </c>
      <c r="J857">
        <v>1</v>
      </c>
      <c r="K857" s="221">
        <f t="shared" si="96"/>
        <v>-34.119723641903022</v>
      </c>
      <c r="L857">
        <f t="shared" si="98"/>
        <v>3.8498309327108635E-5</v>
      </c>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row>
    <row r="858" spans="1:74" s="12" customFormat="1" hidden="1" x14ac:dyDescent="0.25">
      <c r="A858" s="127"/>
      <c r="B858"/>
      <c r="C858">
        <v>80.099999999999994</v>
      </c>
      <c r="D858" s="221">
        <f t="shared" si="92"/>
        <v>80.099999999999994</v>
      </c>
      <c r="E858">
        <f t="shared" si="97"/>
        <v>8.0099999999999991E-2</v>
      </c>
      <c r="F858">
        <f t="shared" si="93"/>
        <v>0.99974560903588061</v>
      </c>
      <c r="G858">
        <f t="shared" si="94"/>
        <v>0.97098975177819014</v>
      </c>
      <c r="H858" s="221">
        <v>2.03914313674406E-2</v>
      </c>
      <c r="I858">
        <f t="shared" si="95"/>
        <v>1</v>
      </c>
      <c r="J858">
        <v>1</v>
      </c>
      <c r="K858" s="221">
        <f t="shared" si="96"/>
        <v>-34.068962729600713</v>
      </c>
      <c r="L858">
        <f t="shared" si="98"/>
        <v>3.8955554409888958E-5</v>
      </c>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row>
    <row r="859" spans="1:74" s="12" customFormat="1" hidden="1" x14ac:dyDescent="0.25">
      <c r="A859" s="127"/>
      <c r="B859"/>
      <c r="C859">
        <v>80.2</v>
      </c>
      <c r="D859" s="221">
        <f t="shared" si="92"/>
        <v>80.2</v>
      </c>
      <c r="E859">
        <f t="shared" si="97"/>
        <v>8.0200000000000007E-2</v>
      </c>
      <c r="F859">
        <f t="shared" si="93"/>
        <v>0.99974497353052105</v>
      </c>
      <c r="G859">
        <f t="shared" si="94"/>
        <v>0.97091790821854673</v>
      </c>
      <c r="H859" s="221">
        <v>2.05100410229411E-2</v>
      </c>
      <c r="I859">
        <f t="shared" si="95"/>
        <v>1</v>
      </c>
      <c r="J859">
        <v>1</v>
      </c>
      <c r="K859" s="221">
        <f t="shared" si="96"/>
        <v>-34.019234602678736</v>
      </c>
      <c r="L859">
        <f t="shared" si="98"/>
        <v>3.9408843680884703E-5</v>
      </c>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row>
    <row r="860" spans="1:74" s="12" customFormat="1" hidden="1" x14ac:dyDescent="0.25">
      <c r="A860" s="127"/>
      <c r="B860"/>
      <c r="C860">
        <v>80.3</v>
      </c>
      <c r="D860" s="221">
        <f t="shared" si="92"/>
        <v>80.3</v>
      </c>
      <c r="E860">
        <f t="shared" si="97"/>
        <v>8.0299999999999996E-2</v>
      </c>
      <c r="F860">
        <f t="shared" si="93"/>
        <v>0.99974433723263789</v>
      </c>
      <c r="G860">
        <f t="shared" si="94"/>
        <v>0.97084597818889551</v>
      </c>
      <c r="H860" s="221">
        <v>2.0626896848985801E-2</v>
      </c>
      <c r="I860">
        <f t="shared" si="95"/>
        <v>1</v>
      </c>
      <c r="J860">
        <v>1</v>
      </c>
      <c r="K860" s="221">
        <f t="shared" si="96"/>
        <v>-33.970536290069802</v>
      </c>
      <c r="L860">
        <f t="shared" si="98"/>
        <v>3.9857941761711632E-5</v>
      </c>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row>
    <row r="861" spans="1:74" s="12" customFormat="1" hidden="1" x14ac:dyDescent="0.25">
      <c r="A861" s="127"/>
      <c r="B861"/>
      <c r="C861">
        <v>80.400000000000006</v>
      </c>
      <c r="D861" s="221">
        <f t="shared" si="92"/>
        <v>80.400000000000006</v>
      </c>
      <c r="E861">
        <f t="shared" si="97"/>
        <v>8.0399999999999999E-2</v>
      </c>
      <c r="F861">
        <f t="shared" si="93"/>
        <v>0.99974370014223413</v>
      </c>
      <c r="G861">
        <f t="shared" si="94"/>
        <v>0.97077396170098051</v>
      </c>
      <c r="H861" s="221">
        <v>2.0741967912883501E-2</v>
      </c>
      <c r="I861">
        <f t="shared" si="95"/>
        <v>1</v>
      </c>
      <c r="J861">
        <v>1</v>
      </c>
      <c r="K861" s="221">
        <f t="shared" si="96"/>
        <v>-33.922864934254783</v>
      </c>
      <c r="L861">
        <f t="shared" si="98"/>
        <v>4.0302613457664896E-5</v>
      </c>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row>
    <row r="862" spans="1:74" s="12" customFormat="1" hidden="1" x14ac:dyDescent="0.25">
      <c r="A862" s="127"/>
      <c r="B862"/>
      <c r="C862">
        <v>80.5</v>
      </c>
      <c r="D862" s="221">
        <f t="shared" si="92"/>
        <v>80.5</v>
      </c>
      <c r="E862">
        <f t="shared" si="97"/>
        <v>8.0500000000000002E-2</v>
      </c>
      <c r="F862">
        <f t="shared" si="93"/>
        <v>0.99974306225930953</v>
      </c>
      <c r="G862">
        <f t="shared" si="94"/>
        <v>0.97070185876656123</v>
      </c>
      <c r="H862" s="221">
        <v>2.0855223585679601E-2</v>
      </c>
      <c r="I862">
        <f t="shared" si="95"/>
        <v>1</v>
      </c>
      <c r="J862">
        <v>1</v>
      </c>
      <c r="K862" s="221">
        <f t="shared" si="96"/>
        <v>-33.876217790542952</v>
      </c>
      <c r="L862">
        <f t="shared" si="98"/>
        <v>4.0742623926231593E-5</v>
      </c>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row>
    <row r="863" spans="1:74" s="12" customFormat="1" hidden="1" x14ac:dyDescent="0.25">
      <c r="A863" s="127"/>
      <c r="B863"/>
      <c r="C863">
        <v>80.599999999999994</v>
      </c>
      <c r="D863" s="221">
        <f t="shared" si="92"/>
        <v>80.599999999999994</v>
      </c>
      <c r="E863">
        <f t="shared" si="97"/>
        <v>8.0599999999999991E-2</v>
      </c>
      <c r="F863">
        <f t="shared" si="93"/>
        <v>0.99974242358386678</v>
      </c>
      <c r="G863">
        <f t="shared" si="94"/>
        <v>0.97062966939741058</v>
      </c>
      <c r="H863" s="221">
        <v>2.0966633550539699E-2</v>
      </c>
      <c r="I863">
        <f t="shared" si="95"/>
        <v>1</v>
      </c>
      <c r="J863">
        <v>1</v>
      </c>
      <c r="K863" s="221">
        <f t="shared" si="96"/>
        <v>-33.830592226404214</v>
      </c>
      <c r="L863">
        <f t="shared" si="98"/>
        <v>4.1177738846748738E-5</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row>
    <row r="864" spans="1:74" s="12" customFormat="1" hidden="1" x14ac:dyDescent="0.25">
      <c r="A864" s="127"/>
      <c r="B864"/>
      <c r="C864">
        <v>80.7</v>
      </c>
      <c r="D864" s="221">
        <f t="shared" si="92"/>
        <v>80.7</v>
      </c>
      <c r="E864">
        <f t="shared" si="97"/>
        <v>8.0700000000000008E-2</v>
      </c>
      <c r="F864">
        <f t="shared" si="93"/>
        <v>0.99974178411590742</v>
      </c>
      <c r="G864">
        <f t="shared" si="94"/>
        <v>0.97055739360531512</v>
      </c>
      <c r="H864" s="221">
        <v>2.1076167811053599E-2</v>
      </c>
      <c r="I864">
        <f t="shared" si="95"/>
        <v>1</v>
      </c>
      <c r="J864">
        <v>1</v>
      </c>
      <c r="K864" s="221">
        <f t="shared" si="96"/>
        <v>-33.785985720853276</v>
      </c>
      <c r="L864">
        <f t="shared" si="98"/>
        <v>4.1607724590751566E-5</v>
      </c>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row>
    <row r="865" spans="1:74" s="12" customFormat="1" hidden="1" x14ac:dyDescent="0.25">
      <c r="A865" s="127"/>
      <c r="B865"/>
      <c r="C865">
        <v>80.8</v>
      </c>
      <c r="D865" s="221">
        <f t="shared" si="92"/>
        <v>80.8</v>
      </c>
      <c r="E865">
        <f t="shared" si="97"/>
        <v>8.0799999999999997E-2</v>
      </c>
      <c r="F865">
        <f t="shared" si="93"/>
        <v>0.99974114385543167</v>
      </c>
      <c r="G865">
        <f t="shared" si="94"/>
        <v>0.97048503140207598</v>
      </c>
      <c r="H865" s="221">
        <v>2.11837966994581E-2</v>
      </c>
      <c r="I865">
        <f t="shared" si="95"/>
        <v>1</v>
      </c>
      <c r="J865">
        <v>1</v>
      </c>
      <c r="K865" s="221">
        <f t="shared" si="96"/>
        <v>-33.74239586388515</v>
      </c>
      <c r="L865">
        <f t="shared" si="98"/>
        <v>4.2032348393065197E-5</v>
      </c>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row>
    <row r="866" spans="1:74" s="12" customFormat="1" hidden="1" x14ac:dyDescent="0.25">
      <c r="A866" s="127"/>
      <c r="B866"/>
      <c r="C866">
        <v>80.900000000000006</v>
      </c>
      <c r="D866" s="221">
        <f t="shared" si="92"/>
        <v>80.900000000000006</v>
      </c>
      <c r="E866">
        <f t="shared" si="97"/>
        <v>8.09E-2</v>
      </c>
      <c r="F866">
        <f t="shared" si="93"/>
        <v>0.99974050280244287</v>
      </c>
      <c r="G866">
        <f t="shared" si="94"/>
        <v>0.97041258279950815</v>
      </c>
      <c r="H866" s="221">
        <v>2.1289490884776201E-2</v>
      </c>
      <c r="I866">
        <f t="shared" si="95"/>
        <v>1</v>
      </c>
      <c r="J866">
        <v>1</v>
      </c>
      <c r="K866" s="221">
        <f t="shared" si="96"/>
        <v>-33.699820355961648</v>
      </c>
      <c r="L866">
        <f t="shared" si="98"/>
        <v>4.245137852349936E-5</v>
      </c>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row>
    <row r="867" spans="1:74" s="12" customFormat="1" hidden="1" x14ac:dyDescent="0.25">
      <c r="A867" s="127"/>
      <c r="B867"/>
      <c r="C867">
        <v>81</v>
      </c>
      <c r="D867" s="221">
        <f t="shared" si="92"/>
        <v>81</v>
      </c>
      <c r="E867">
        <f t="shared" si="97"/>
        <v>8.1000000000000003E-2</v>
      </c>
      <c r="F867">
        <f t="shared" si="93"/>
        <v>0.99973986095694023</v>
      </c>
      <c r="G867">
        <f t="shared" si="94"/>
        <v>0.9703400478094405</v>
      </c>
      <c r="H867" s="221">
        <v>2.13932213808702E-2</v>
      </c>
      <c r="I867">
        <f t="shared" si="95"/>
        <v>1</v>
      </c>
      <c r="J867">
        <v>1</v>
      </c>
      <c r="K867" s="221">
        <f t="shared" si="96"/>
        <v>-33.658257007549018</v>
      </c>
      <c r="L867">
        <f t="shared" si="98"/>
        <v>4.2864584458788497E-5</v>
      </c>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row>
    <row r="868" spans="1:74" s="12" customFormat="1" hidden="1" x14ac:dyDescent="0.25">
      <c r="A868" s="127"/>
      <c r="B868"/>
      <c r="C868">
        <v>81.099999999999994</v>
      </c>
      <c r="D868" s="221">
        <f t="shared" si="92"/>
        <v>81.099999999999994</v>
      </c>
      <c r="E868">
        <f t="shared" si="97"/>
        <v>8.1099999999999992E-2</v>
      </c>
      <c r="F868">
        <f t="shared" si="93"/>
        <v>0.9997392183189252</v>
      </c>
      <c r="G868">
        <f t="shared" si="94"/>
        <v>0.970267426443716</v>
      </c>
      <c r="H868" s="221">
        <v>2.1494959554407601E-2</v>
      </c>
      <c r="I868">
        <f t="shared" si="95"/>
        <v>1</v>
      </c>
      <c r="J868">
        <v>1</v>
      </c>
      <c r="K868" s="221">
        <f t="shared" si="96"/>
        <v>-33.617703738705835</v>
      </c>
      <c r="L868">
        <f t="shared" si="98"/>
        <v>4.3271737054957682E-5</v>
      </c>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row>
    <row r="869" spans="1:74" s="12" customFormat="1" hidden="1" x14ac:dyDescent="0.25">
      <c r="A869" s="127"/>
      <c r="B869"/>
      <c r="C869">
        <v>81.2</v>
      </c>
      <c r="D869" s="221">
        <f t="shared" si="92"/>
        <v>81.2</v>
      </c>
      <c r="E869">
        <f t="shared" si="97"/>
        <v>8.1200000000000008E-2</v>
      </c>
      <c r="F869">
        <f t="shared" si="93"/>
        <v>0.99973857488840201</v>
      </c>
      <c r="G869">
        <f t="shared" si="94"/>
        <v>0.97019471871419183</v>
      </c>
      <c r="H869" s="221">
        <v>2.1594677132737002E-2</v>
      </c>
      <c r="I869">
        <f t="shared" si="95"/>
        <v>1</v>
      </c>
      <c r="J869">
        <v>1</v>
      </c>
      <c r="K869" s="221">
        <f t="shared" si="96"/>
        <v>-33.578158578721435</v>
      </c>
      <c r="L869">
        <f t="shared" si="98"/>
        <v>4.367260871963796E-5</v>
      </c>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row>
    <row r="870" spans="1:74" s="12" customFormat="1" hidden="1" x14ac:dyDescent="0.25">
      <c r="A870" s="127"/>
      <c r="B870"/>
      <c r="C870">
        <v>81.3</v>
      </c>
      <c r="D870" s="221">
        <f t="shared" si="92"/>
        <v>81.3</v>
      </c>
      <c r="E870">
        <f t="shared" si="97"/>
        <v>8.1299999999999997E-2</v>
      </c>
      <c r="F870">
        <f t="shared" si="93"/>
        <v>0.9997379306653672</v>
      </c>
      <c r="G870">
        <f t="shared" si="94"/>
        <v>0.97012192463273861</v>
      </c>
      <c r="H870" s="221">
        <v>2.16923462116714E-2</v>
      </c>
      <c r="I870">
        <f t="shared" si="95"/>
        <v>1</v>
      </c>
      <c r="J870">
        <v>1</v>
      </c>
      <c r="K870" s="221">
        <f t="shared" si="96"/>
        <v>-33.539619665805184</v>
      </c>
      <c r="L870">
        <f t="shared" si="98"/>
        <v>4.4066973584385746E-5</v>
      </c>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row>
    <row r="871" spans="1:74" s="12" customFormat="1" hidden="1" x14ac:dyDescent="0.25">
      <c r="A871" s="127"/>
      <c r="B871"/>
      <c r="C871">
        <v>81.400000000000006</v>
      </c>
      <c r="D871" s="221">
        <f t="shared" si="92"/>
        <v>81.400000000000006</v>
      </c>
      <c r="E871">
        <f t="shared" si="97"/>
        <v>8.14E-2</v>
      </c>
      <c r="F871">
        <f t="shared" si="93"/>
        <v>0.99973728564982778</v>
      </c>
      <c r="G871">
        <f t="shared" si="94"/>
        <v>0.9700490442112415</v>
      </c>
      <c r="H871" s="221">
        <v>2.17879392631792E-2</v>
      </c>
      <c r="I871">
        <f t="shared" si="95"/>
        <v>1</v>
      </c>
      <c r="J871">
        <v>1</v>
      </c>
      <c r="K871" s="221">
        <f t="shared" si="96"/>
        <v>-33.502085246825061</v>
      </c>
      <c r="L871">
        <f t="shared" si="98"/>
        <v>4.4454607676865646E-5</v>
      </c>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row>
    <row r="872" spans="1:74" s="12" customFormat="1" hidden="1" x14ac:dyDescent="0.25">
      <c r="A872" s="127"/>
      <c r="B872"/>
      <c r="C872">
        <v>81.5</v>
      </c>
      <c r="D872" s="221">
        <f t="shared" si="92"/>
        <v>81.5</v>
      </c>
      <c r="E872">
        <f t="shared" si="97"/>
        <v>8.1500000000000003E-2</v>
      </c>
      <c r="F872">
        <f t="shared" si="93"/>
        <v>0.99973663984178218</v>
      </c>
      <c r="G872">
        <f t="shared" si="94"/>
        <v>0.96997607746159931</v>
      </c>
      <c r="H872" s="221">
        <v>2.18814291429777E-2</v>
      </c>
      <c r="I872">
        <f t="shared" si="95"/>
        <v>1</v>
      </c>
      <c r="J872">
        <v>1</v>
      </c>
      <c r="K872" s="221">
        <f t="shared" si="96"/>
        <v>-33.46555367709761</v>
      </c>
      <c r="L872">
        <f t="shared" si="98"/>
        <v>4.483528909252327E-5</v>
      </c>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row>
    <row r="873" spans="1:74" s="12" customFormat="1" hidden="1" x14ac:dyDescent="0.25">
      <c r="A873" s="127"/>
      <c r="B873"/>
      <c r="C873">
        <v>81.599999999999994</v>
      </c>
      <c r="D873" s="221">
        <f t="shared" si="92"/>
        <v>81.599999999999994</v>
      </c>
      <c r="E873">
        <f t="shared" si="97"/>
        <v>8.1599999999999992E-2</v>
      </c>
      <c r="F873">
        <f t="shared" si="93"/>
        <v>0.99973599324123186</v>
      </c>
      <c r="G873">
        <f t="shared" si="94"/>
        <v>0.96990302439572507</v>
      </c>
      <c r="H873" s="221">
        <v>2.1972789098029799E-2</v>
      </c>
      <c r="I873">
        <f t="shared" si="95"/>
        <v>1</v>
      </c>
      <c r="J873">
        <v>1</v>
      </c>
      <c r="K873" s="221">
        <f t="shared" si="96"/>
        <v>-33.430023420227585</v>
      </c>
      <c r="L873">
        <f t="shared" si="98"/>
        <v>4.5208798165939231E-5</v>
      </c>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row>
    <row r="874" spans="1:74" s="12" customFormat="1" hidden="1" x14ac:dyDescent="0.25">
      <c r="A874" s="127"/>
      <c r="B874"/>
      <c r="C874">
        <v>81.7</v>
      </c>
      <c r="D874" s="221">
        <f t="shared" si="92"/>
        <v>81.7</v>
      </c>
      <c r="E874">
        <f t="shared" si="97"/>
        <v>8.1700000000000009E-2</v>
      </c>
      <c r="F874">
        <f t="shared" si="93"/>
        <v>0.99973534584817747</v>
      </c>
      <c r="G874">
        <f t="shared" si="94"/>
        <v>0.96982988502554579</v>
      </c>
      <c r="H874" s="221">
        <v>2.2061992773941001E-2</v>
      </c>
      <c r="I874">
        <f t="shared" si="95"/>
        <v>1</v>
      </c>
      <c r="J874">
        <v>1</v>
      </c>
      <c r="K874" s="221">
        <f t="shared" si="96"/>
        <v>-33.395493047998116</v>
      </c>
      <c r="L874">
        <f t="shared" si="98"/>
        <v>4.5574917641373018E-5</v>
      </c>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row>
    <row r="875" spans="1:74" s="12" customFormat="1" hidden="1" x14ac:dyDescent="0.25">
      <c r="A875" s="127"/>
      <c r="B875"/>
      <c r="C875">
        <v>81.8</v>
      </c>
      <c r="D875" s="221">
        <f t="shared" si="92"/>
        <v>81.8</v>
      </c>
      <c r="E875">
        <f t="shared" si="97"/>
        <v>8.1799999999999998E-2</v>
      </c>
      <c r="F875">
        <f t="shared" si="93"/>
        <v>0.99973469766262302</v>
      </c>
      <c r="G875">
        <f t="shared" si="94"/>
        <v>0.96975665936300226</v>
      </c>
      <c r="H875" s="221">
        <v>2.2149014222254199E-2</v>
      </c>
      <c r="I875">
        <f t="shared" si="95"/>
        <v>1</v>
      </c>
      <c r="J875">
        <v>1</v>
      </c>
      <c r="K875" s="221">
        <f t="shared" si="96"/>
        <v>-33.361961240311715</v>
      </c>
      <c r="L875">
        <f t="shared" si="98"/>
        <v>4.5933432842559987E-5</v>
      </c>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row>
    <row r="876" spans="1:74" s="12" customFormat="1" hidden="1" x14ac:dyDescent="0.25">
      <c r="A876" s="127"/>
      <c r="B876"/>
      <c r="C876">
        <v>81.900000000000006</v>
      </c>
      <c r="D876" s="221">
        <f t="shared" si="92"/>
        <v>81.900000000000006</v>
      </c>
      <c r="E876">
        <f t="shared" si="97"/>
        <v>8.1900000000000001E-2</v>
      </c>
      <c r="F876">
        <f t="shared" si="93"/>
        <v>0.99973404868456828</v>
      </c>
      <c r="G876">
        <f t="shared" si="94"/>
        <v>0.9696833474200498</v>
      </c>
      <c r="H876" s="221">
        <v>2.2233827907641598E-2</v>
      </c>
      <c r="I876">
        <f t="shared" si="95"/>
        <v>1</v>
      </c>
      <c r="J876">
        <v>1</v>
      </c>
      <c r="K876" s="221">
        <f t="shared" si="96"/>
        <v>-33.329426785181965</v>
      </c>
      <c r="L876">
        <f t="shared" si="98"/>
        <v>4.6284131841614638E-5</v>
      </c>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row>
    <row r="877" spans="1:74" s="12" customFormat="1" hidden="1" x14ac:dyDescent="0.25">
      <c r="A877" s="127"/>
      <c r="B877"/>
      <c r="C877">
        <v>82</v>
      </c>
      <c r="D877" s="221">
        <f t="shared" si="92"/>
        <v>82</v>
      </c>
      <c r="E877">
        <f t="shared" si="97"/>
        <v>8.2000000000000003E-2</v>
      </c>
      <c r="F877">
        <f t="shared" si="93"/>
        <v>0.99973339891401347</v>
      </c>
      <c r="G877">
        <f t="shared" si="94"/>
        <v>0.96960994920865651</v>
      </c>
      <c r="H877" s="221">
        <v>2.2316408714991302E-2</v>
      </c>
      <c r="I877">
        <f t="shared" si="95"/>
        <v>1</v>
      </c>
      <c r="J877">
        <v>1</v>
      </c>
      <c r="K877" s="221">
        <f t="shared" si="96"/>
        <v>-33.297888578776252</v>
      </c>
      <c r="L877">
        <f t="shared" si="98"/>
        <v>4.6626805626662451E-5</v>
      </c>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row>
    <row r="878" spans="1:74" s="12" customFormat="1" hidden="1" x14ac:dyDescent="0.25">
      <c r="A878" s="127"/>
      <c r="B878"/>
      <c r="C878">
        <v>82.1</v>
      </c>
      <c r="D878" s="221">
        <f t="shared" si="92"/>
        <v>82.1</v>
      </c>
      <c r="E878">
        <f t="shared" si="97"/>
        <v>8.2099999999999992E-2</v>
      </c>
      <c r="F878">
        <f t="shared" si="93"/>
        <v>0.99973274835096271</v>
      </c>
      <c r="G878">
        <f t="shared" si="94"/>
        <v>0.96953646474080601</v>
      </c>
      <c r="H878" s="221">
        <v>2.23967319563864E-2</v>
      </c>
      <c r="I878">
        <f t="shared" si="95"/>
        <v>1</v>
      </c>
      <c r="J878">
        <v>1</v>
      </c>
      <c r="K878" s="221">
        <f t="shared" si="96"/>
        <v>-33.26734562550994</v>
      </c>
      <c r="L878">
        <f t="shared" si="98"/>
        <v>4.6961248268406823E-5</v>
      </c>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row>
    <row r="879" spans="1:74" s="12" customFormat="1" hidden="1" x14ac:dyDescent="0.25">
      <c r="A879" s="127"/>
      <c r="B879"/>
      <c r="C879">
        <v>82.2</v>
      </c>
      <c r="D879" s="221">
        <f t="shared" si="92"/>
        <v>82.2</v>
      </c>
      <c r="E879">
        <f t="shared" si="97"/>
        <v>8.2200000000000009E-2</v>
      </c>
      <c r="F879">
        <f t="shared" si="93"/>
        <v>0.99973209699541488</v>
      </c>
      <c r="G879">
        <f t="shared" si="94"/>
        <v>0.96946289402849484</v>
      </c>
      <c r="H879" s="221">
        <v>2.2474773377976199E-2</v>
      </c>
      <c r="I879">
        <f t="shared" si="95"/>
        <v>1</v>
      </c>
      <c r="J879">
        <v>1</v>
      </c>
      <c r="K879" s="221">
        <f t="shared" si="96"/>
        <v>-33.237797038192234</v>
      </c>
      <c r="L879">
        <f t="shared" si="98"/>
        <v>4.7287257085121783E-5</v>
      </c>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row>
    <row r="880" spans="1:74" s="12" customFormat="1" hidden="1" x14ac:dyDescent="0.25">
      <c r="A880" s="127"/>
      <c r="B880"/>
      <c r="C880">
        <v>82.3</v>
      </c>
      <c r="D880" s="221">
        <f t="shared" si="92"/>
        <v>82.3</v>
      </c>
      <c r="E880">
        <f t="shared" si="97"/>
        <v>8.2299999999999998E-2</v>
      </c>
      <c r="F880">
        <f t="shared" si="93"/>
        <v>0.99973144484737231</v>
      </c>
      <c r="G880">
        <f t="shared" si="94"/>
        <v>0.96938923708373392</v>
      </c>
      <c r="H880" s="221">
        <v>2.2550509166735198E-2</v>
      </c>
      <c r="I880">
        <f t="shared" si="95"/>
        <v>1</v>
      </c>
      <c r="J880">
        <v>1</v>
      </c>
      <c r="K880" s="221">
        <f t="shared" si="96"/>
        <v>-33.209242038224616</v>
      </c>
      <c r="L880">
        <f t="shared" si="98"/>
        <v>4.7604632806147964E-5</v>
      </c>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row>
    <row r="881" spans="1:74" s="12" customFormat="1" hidden="1" x14ac:dyDescent="0.25">
      <c r="A881" s="127"/>
      <c r="B881"/>
      <c r="C881">
        <v>82.4</v>
      </c>
      <c r="D881" s="221">
        <f t="shared" si="92"/>
        <v>82.4</v>
      </c>
      <c r="E881">
        <f t="shared" si="97"/>
        <v>8.2400000000000001E-2</v>
      </c>
      <c r="F881">
        <f t="shared" si="93"/>
        <v>0.99973079190683745</v>
      </c>
      <c r="G881">
        <f t="shared" si="94"/>
        <v>0.9693154939185481</v>
      </c>
      <c r="H881" s="221">
        <v>2.2623915957111801E-2</v>
      </c>
      <c r="I881">
        <f t="shared" si="95"/>
        <v>1</v>
      </c>
      <c r="J881">
        <v>1</v>
      </c>
      <c r="K881" s="221">
        <f t="shared" si="96"/>
        <v>-33.181679955851358</v>
      </c>
      <c r="L881">
        <f t="shared" si="98"/>
        <v>4.7913179733749104E-5</v>
      </c>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row>
    <row r="882" spans="1:74" s="12" customFormat="1" hidden="1" x14ac:dyDescent="0.25">
      <c r="A882" s="127"/>
      <c r="B882"/>
      <c r="C882">
        <v>82.5</v>
      </c>
      <c r="D882" s="221">
        <f t="shared" si="92"/>
        <v>82.5</v>
      </c>
      <c r="E882">
        <f t="shared" si="97"/>
        <v>8.2500000000000004E-2</v>
      </c>
      <c r="F882">
        <f t="shared" si="93"/>
        <v>0.99973013817381073</v>
      </c>
      <c r="G882">
        <f t="shared" si="94"/>
        <v>0.96924166454497584</v>
      </c>
      <c r="H882" s="221">
        <v>2.26949708375619E-2</v>
      </c>
      <c r="I882">
        <f t="shared" si="95"/>
        <v>1</v>
      </c>
      <c r="J882">
        <v>1</v>
      </c>
      <c r="K882" s="221">
        <f t="shared" si="96"/>
        <v>-33.155110230463684</v>
      </c>
      <c r="L882">
        <f t="shared" si="98"/>
        <v>4.82127059029448E-5</v>
      </c>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row>
    <row r="883" spans="1:74" s="12" customFormat="1" hidden="1" x14ac:dyDescent="0.25">
      <c r="A883" s="127"/>
      <c r="B883"/>
      <c r="C883">
        <v>82.6</v>
      </c>
      <c r="D883" s="221">
        <f t="shared" si="92"/>
        <v>82.6</v>
      </c>
      <c r="E883">
        <f t="shared" si="97"/>
        <v>8.2599999999999993E-2</v>
      </c>
      <c r="F883">
        <f t="shared" si="93"/>
        <v>0.99972948364829339</v>
      </c>
      <c r="G883">
        <f t="shared" si="94"/>
        <v>0.96916774897507019</v>
      </c>
      <c r="H883" s="221">
        <v>2.2763651356966699E-2</v>
      </c>
      <c r="I883">
        <f t="shared" si="95"/>
        <v>1</v>
      </c>
      <c r="J883">
        <v>1</v>
      </c>
      <c r="K883" s="221">
        <f t="shared" si="96"/>
        <v>-33.1295324109579</v>
      </c>
      <c r="L883">
        <f t="shared" si="98"/>
        <v>4.8503023239540303E-5</v>
      </c>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row>
    <row r="884" spans="1:74" s="12" customFormat="1" hidden="1" x14ac:dyDescent="0.25">
      <c r="A884" s="127"/>
      <c r="B884"/>
      <c r="C884">
        <v>82.7</v>
      </c>
      <c r="D884" s="221">
        <f t="shared" si="92"/>
        <v>82.7</v>
      </c>
      <c r="E884">
        <f t="shared" si="97"/>
        <v>8.270000000000001E-2</v>
      </c>
      <c r="F884">
        <f t="shared" si="93"/>
        <v>0.99972882833028798</v>
      </c>
      <c r="G884">
        <f t="shared" si="94"/>
        <v>0.96909374722089781</v>
      </c>
      <c r="H884" s="221">
        <v>2.2829935530934101E-2</v>
      </c>
      <c r="I884">
        <f t="shared" si="95"/>
        <v>1</v>
      </c>
      <c r="J884">
        <v>1</v>
      </c>
      <c r="K884" s="221">
        <f t="shared" si="96"/>
        <v>-33.104946156147641</v>
      </c>
      <c r="L884">
        <f t="shared" si="98"/>
        <v>4.8783947715840318E-5</v>
      </c>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row>
    <row r="885" spans="1:74" s="12" customFormat="1" hidden="1" x14ac:dyDescent="0.25">
      <c r="A885" s="127"/>
      <c r="B885"/>
      <c r="C885">
        <v>82.8</v>
      </c>
      <c r="D885" s="221">
        <f t="shared" si="92"/>
        <v>82.8</v>
      </c>
      <c r="E885">
        <f t="shared" si="97"/>
        <v>8.2799999999999999E-2</v>
      </c>
      <c r="F885">
        <f t="shared" si="93"/>
        <v>0.99972817221979571</v>
      </c>
      <c r="G885">
        <f t="shared" si="94"/>
        <v>0.96901965929453937</v>
      </c>
      <c r="H885" s="221">
        <v>2.2893801847981201E-2</v>
      </c>
      <c r="I885">
        <f t="shared" si="95"/>
        <v>1</v>
      </c>
      <c r="J885">
        <v>1</v>
      </c>
      <c r="K885" s="221">
        <f t="shared" si="96"/>
        <v>-33.081351235231566</v>
      </c>
      <c r="L885">
        <f t="shared" si="98"/>
        <v>4.9055299504139097E-5</v>
      </c>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row>
    <row r="886" spans="1:74" s="12" customFormat="1" hidden="1" x14ac:dyDescent="0.25">
      <c r="A886" s="127"/>
      <c r="B886"/>
      <c r="C886">
        <v>82.9</v>
      </c>
      <c r="D886" s="221">
        <f t="shared" si="92"/>
        <v>82.9</v>
      </c>
      <c r="E886">
        <f t="shared" si="97"/>
        <v>8.2900000000000001E-2</v>
      </c>
      <c r="F886">
        <f t="shared" si="93"/>
        <v>0.99972751531681636</v>
      </c>
      <c r="G886">
        <f t="shared" si="94"/>
        <v>0.96894548520808943</v>
      </c>
      <c r="H886" s="221">
        <v>2.2955229275595498E-2</v>
      </c>
      <c r="I886">
        <f t="shared" si="95"/>
        <v>1</v>
      </c>
      <c r="J886">
        <v>1</v>
      </c>
      <c r="K886" s="221">
        <f t="shared" si="96"/>
        <v>-33.058747528317397</v>
      </c>
      <c r="L886">
        <f t="shared" si="98"/>
        <v>4.9316903127843879E-5</v>
      </c>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row>
    <row r="887" spans="1:74" s="12" customFormat="1" hidden="1" x14ac:dyDescent="0.25">
      <c r="A887" s="127"/>
      <c r="B887"/>
      <c r="C887">
        <v>83</v>
      </c>
      <c r="D887" s="221">
        <f t="shared" si="92"/>
        <v>83</v>
      </c>
      <c r="E887">
        <f t="shared" si="97"/>
        <v>8.3000000000000004E-2</v>
      </c>
      <c r="F887">
        <f t="shared" si="93"/>
        <v>0.9997268576213526</v>
      </c>
      <c r="G887">
        <f t="shared" si="94"/>
        <v>0.96887122497365707</v>
      </c>
      <c r="H887" s="221">
        <v>2.3014197266176099E-2</v>
      </c>
      <c r="I887">
        <f t="shared" si="95"/>
        <v>1</v>
      </c>
      <c r="J887">
        <v>1</v>
      </c>
      <c r="K887" s="221">
        <f t="shared" si="96"/>
        <v>-33.037135027002165</v>
      </c>
      <c r="L887">
        <f t="shared" si="98"/>
        <v>4.9568587609851907E-5</v>
      </c>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row>
    <row r="888" spans="1:74" s="12" customFormat="1" hidden="1" x14ac:dyDescent="0.25">
      <c r="A888" s="127"/>
      <c r="B888"/>
      <c r="C888">
        <v>83.1</v>
      </c>
      <c r="D888" s="221">
        <f t="shared" si="92"/>
        <v>83.1</v>
      </c>
      <c r="E888">
        <f t="shared" si="97"/>
        <v>8.3099999999999993E-2</v>
      </c>
      <c r="F888">
        <f t="shared" si="93"/>
        <v>0.99972619913340632</v>
      </c>
      <c r="G888">
        <f t="shared" si="94"/>
        <v>0.96879687860336428</v>
      </c>
      <c r="H888" s="221">
        <v>2.30706857628496E-2</v>
      </c>
      <c r="I888">
        <f t="shared" si="95"/>
        <v>1</v>
      </c>
      <c r="J888">
        <v>1</v>
      </c>
      <c r="K888" s="221">
        <f t="shared" si="96"/>
        <v>-33.016513835011153</v>
      </c>
      <c r="L888">
        <f t="shared" si="98"/>
        <v>4.9810186618422192E-5</v>
      </c>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row>
    <row r="889" spans="1:74" s="12" customFormat="1" hidden="1" x14ac:dyDescent="0.25">
      <c r="A889" s="127"/>
      <c r="B889"/>
      <c r="C889">
        <v>83.2</v>
      </c>
      <c r="D889" s="221">
        <f t="shared" si="92"/>
        <v>83.2</v>
      </c>
      <c r="E889">
        <f t="shared" si="97"/>
        <v>8.3199999999999996E-2</v>
      </c>
      <c r="F889">
        <f t="shared" si="93"/>
        <v>0.99972553985297841</v>
      </c>
      <c r="G889">
        <f t="shared" si="94"/>
        <v>0.96872244610934755</v>
      </c>
      <c r="H889" s="221">
        <v>2.31246752051633E-2</v>
      </c>
      <c r="I889">
        <f t="shared" si="95"/>
        <v>1</v>
      </c>
      <c r="J889">
        <v>1</v>
      </c>
      <c r="K889" s="221">
        <f t="shared" si="96"/>
        <v>-32.996884168894873</v>
      </c>
      <c r="L889">
        <f t="shared" si="98"/>
        <v>5.0041538610022147E-5</v>
      </c>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row>
    <row r="890" spans="1:74" s="12" customFormat="1" hidden="1" x14ac:dyDescent="0.25">
      <c r="A890" s="127"/>
      <c r="B890"/>
      <c r="C890">
        <v>83.3</v>
      </c>
      <c r="D890" s="221">
        <f t="shared" ref="D890:D953" si="99">C890*(f_CLK_MHz/Nominal_Clock_Freq)</f>
        <v>83.3</v>
      </c>
      <c r="E890">
        <f t="shared" si="97"/>
        <v>8.3299999999999999E-2</v>
      </c>
      <c r="F890">
        <f t="shared" ref="F890:F953" si="100">ABS(SIN(((MOD_CLK_DIV*PI()*$D890*FIRST_STAGE_DECIMATION)/(f_CLK_MHz*1000000)))/(FIRST_STAGE_DECIMATION*SIN(((MOD_CLK_DIV*PI()*$D890)/(f_CLK_MHz*1000000)))))^FIRST_STAGE_ORDER</f>
        <v>0.99972487978006974</v>
      </c>
      <c r="G890">
        <f t="shared" ref="G890:G953" si="101">ABS(SIN(((MOD_CLK_DIV*FIRST_STAGE_DECIMATION*PI()*$D890*SECOND_STAGE_DECIMATION)/(f_CLK_MHz*1000000)))/(SECOND_STAGE_DECIMATION*SIN(((MOD_CLK_DIV*FIRST_STAGE_DECIMATION*PI()*$D890)/(f_CLK_MHz*1000000)))))^SECOND_STAGE_ORDER</f>
        <v>0.96864792750375761</v>
      </c>
      <c r="H890" s="221">
        <v>2.3176146534650399E-2</v>
      </c>
      <c r="I890">
        <f t="shared" ref="I890:I953" si="102">IF(Avg_decimation&lt;&gt;0,(ABS(SIN(((MOD_CLK_DIV*FIRST_STAGE_DECIMATION*SECOND_STAGE_DECIMATION*FIR_DECIMATION*PI()*$D890*Avg_decimation)/(f_CLK_MHz*1000000)))/(Avg_decimation*SIN(((MOD_CLK_DIV*FIRST_STAGE_DECIMATION*SECOND_STAGE_DECIMATION*FIR_DECIMATION*PI()*$D890)/(f_CLK_MHz*1000000)))))^1),"-")</f>
        <v>1</v>
      </c>
      <c r="J890">
        <v>1</v>
      </c>
      <c r="K890" s="221">
        <f t="shared" ref="K890:K953" si="103">20*LOG10(IF(FIR_BYPASSED,F890*G890*J890,F890*G890*H890*I890*J890))</f>
        <v>-32.978246358786684</v>
      </c>
      <c r="L890">
        <f t="shared" si="98"/>
        <v>5.0262486969259385E-5</v>
      </c>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row>
    <row r="891" spans="1:74" s="12" customFormat="1" hidden="1" x14ac:dyDescent="0.25">
      <c r="A891" s="127"/>
      <c r="B891"/>
      <c r="C891">
        <v>83.4</v>
      </c>
      <c r="D891" s="221">
        <f t="shared" si="99"/>
        <v>83.4</v>
      </c>
      <c r="E891">
        <f t="shared" ref="E891:E954" si="104">D891/1000</f>
        <v>8.3400000000000002E-2</v>
      </c>
      <c r="F891">
        <f t="shared" si="100"/>
        <v>0.99972421891468366</v>
      </c>
      <c r="G891">
        <f t="shared" si="101"/>
        <v>0.96857332279875885</v>
      </c>
      <c r="H891" s="221">
        <v>2.3225081200268699E-2</v>
      </c>
      <c r="I891">
        <f t="shared" si="102"/>
        <v>1</v>
      </c>
      <c r="J891">
        <v>1</v>
      </c>
      <c r="K891" s="221">
        <f t="shared" si="103"/>
        <v>-32.960600849221102</v>
      </c>
      <c r="L891">
        <f t="shared" si="98"/>
        <v>5.0472880145765901E-5</v>
      </c>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row>
    <row r="892" spans="1:74" s="12" customFormat="1" hidden="1" x14ac:dyDescent="0.25">
      <c r="A892" s="127"/>
      <c r="B892"/>
      <c r="C892">
        <v>83.5</v>
      </c>
      <c r="D892" s="221">
        <f t="shared" si="99"/>
        <v>83.5</v>
      </c>
      <c r="E892">
        <f t="shared" si="104"/>
        <v>8.3500000000000005E-2</v>
      </c>
      <c r="F892">
        <f t="shared" si="100"/>
        <v>0.9997235572568195</v>
      </c>
      <c r="G892">
        <f t="shared" si="101"/>
        <v>0.96849863200652986</v>
      </c>
      <c r="H892" s="221">
        <v>2.3271461163710899E-2</v>
      </c>
      <c r="I892">
        <f t="shared" si="102"/>
        <v>1</v>
      </c>
      <c r="J892">
        <v>1</v>
      </c>
      <c r="K892" s="221">
        <f t="shared" si="103"/>
        <v>-32.943948200014354</v>
      </c>
      <c r="L892">
        <f t="shared" ref="L892:L955" si="105">(D892-D891)*((10^(K892/20)+10^(K891/20))/2)^2</f>
        <v>5.0672571787659076E-5</v>
      </c>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row>
    <row r="893" spans="1:74" s="12" customFormat="1" hidden="1" x14ac:dyDescent="0.25">
      <c r="A893" s="127"/>
      <c r="B893"/>
      <c r="C893">
        <v>83.6</v>
      </c>
      <c r="D893" s="221">
        <f t="shared" si="99"/>
        <v>83.6</v>
      </c>
      <c r="E893">
        <f t="shared" si="104"/>
        <v>8.3599999999999994E-2</v>
      </c>
      <c r="F893">
        <f t="shared" si="100"/>
        <v>0.99972289480647969</v>
      </c>
      <c r="G893">
        <f t="shared" si="101"/>
        <v>0.96842385513926277</v>
      </c>
      <c r="H893" s="221">
        <v>2.3315268904583599E-2</v>
      </c>
      <c r="I893">
        <f t="shared" si="102"/>
        <v>1</v>
      </c>
      <c r="J893">
        <v>1</v>
      </c>
      <c r="K893" s="221">
        <f t="shared" si="103"/>
        <v>-32.92828908720886</v>
      </c>
      <c r="L893">
        <f t="shared" si="105"/>
        <v>5.0861420871840633E-5</v>
      </c>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row>
    <row r="894" spans="1:74" s="12" customFormat="1" hidden="1" x14ac:dyDescent="0.25">
      <c r="A894" s="127"/>
      <c r="B894"/>
      <c r="C894">
        <v>83.7</v>
      </c>
      <c r="D894" s="221">
        <f t="shared" si="99"/>
        <v>83.7</v>
      </c>
      <c r="E894">
        <f t="shared" si="104"/>
        <v>8.3699999999999997E-2</v>
      </c>
      <c r="F894">
        <f t="shared" si="100"/>
        <v>0.99972223156366424</v>
      </c>
      <c r="G894">
        <f t="shared" si="101"/>
        <v>0.96834899220916359</v>
      </c>
      <c r="H894" s="221">
        <v>2.3356487425455701E-2</v>
      </c>
      <c r="I894">
        <f t="shared" si="102"/>
        <v>1</v>
      </c>
      <c r="J894">
        <v>1</v>
      </c>
      <c r="K894" s="221">
        <f t="shared" si="103"/>
        <v>-32.913624304082568</v>
      </c>
      <c r="L894">
        <f t="shared" si="105"/>
        <v>5.1039291830615815E-5</v>
      </c>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row>
    <row r="895" spans="1:74" s="12" customFormat="1" hidden="1" x14ac:dyDescent="0.25">
      <c r="A895" s="127"/>
      <c r="B895"/>
      <c r="C895">
        <v>83.8</v>
      </c>
      <c r="D895" s="221">
        <f t="shared" si="99"/>
        <v>83.8</v>
      </c>
      <c r="E895">
        <f t="shared" si="104"/>
        <v>8.3799999999999999E-2</v>
      </c>
      <c r="F895">
        <f t="shared" si="100"/>
        <v>0.99972156752837715</v>
      </c>
      <c r="G895">
        <f t="shared" si="101"/>
        <v>0.96827404322845301</v>
      </c>
      <c r="H895" s="221">
        <v>2.3395100256774E-2</v>
      </c>
      <c r="I895">
        <f t="shared" si="102"/>
        <v>1</v>
      </c>
      <c r="J895">
        <v>1</v>
      </c>
      <c r="K895" s="221">
        <f t="shared" si="103"/>
        <v>-32.899954762224738</v>
      </c>
      <c r="L895">
        <f t="shared" si="105"/>
        <v>5.1206054674762849E-5</v>
      </c>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row>
    <row r="896" spans="1:74" s="12" customFormat="1" hidden="1" x14ac:dyDescent="0.25">
      <c r="A896" s="127"/>
      <c r="B896"/>
      <c r="C896">
        <v>83.9</v>
      </c>
      <c r="D896" s="221">
        <f t="shared" si="99"/>
        <v>83.9</v>
      </c>
      <c r="E896">
        <f t="shared" si="104"/>
        <v>8.3900000000000002E-2</v>
      </c>
      <c r="F896">
        <f t="shared" si="100"/>
        <v>0.99972090270061842</v>
      </c>
      <c r="G896">
        <f t="shared" si="101"/>
        <v>0.96819900820936478</v>
      </c>
      <c r="H896" s="221">
        <v>2.3431091461645102E-2</v>
      </c>
      <c r="I896">
        <f t="shared" si="102"/>
        <v>1</v>
      </c>
      <c r="J896">
        <v>1</v>
      </c>
      <c r="K896" s="221">
        <f t="shared" si="103"/>
        <v>-32.887281492679904</v>
      </c>
      <c r="L896">
        <f t="shared" si="105"/>
        <v>5.1361585112933356E-5</v>
      </c>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row>
    <row r="897" spans="1:74" s="12" customFormat="1" hidden="1" x14ac:dyDescent="0.25">
      <c r="A897" s="127"/>
      <c r="B897"/>
      <c r="C897">
        <v>84</v>
      </c>
      <c r="D897" s="221">
        <f t="shared" si="99"/>
        <v>84</v>
      </c>
      <c r="E897">
        <f t="shared" si="104"/>
        <v>8.4000000000000005E-2</v>
      </c>
      <c r="F897">
        <f t="shared" si="100"/>
        <v>0.99972023708038926</v>
      </c>
      <c r="G897">
        <f t="shared" si="101"/>
        <v>0.9681238871641471</v>
      </c>
      <c r="H897" s="221">
        <v>2.3464445640482098E-2</v>
      </c>
      <c r="I897">
        <f t="shared" si="102"/>
        <v>1</v>
      </c>
      <c r="J897">
        <v>1</v>
      </c>
      <c r="K897" s="221">
        <f t="shared" si="103"/>
        <v>-32.875605647161535</v>
      </c>
      <c r="L897">
        <f t="shared" si="105"/>
        <v>5.1505764667012953E-5</v>
      </c>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row>
    <row r="898" spans="1:74" s="12" customFormat="1" hidden="1" x14ac:dyDescent="0.25">
      <c r="A898" s="127"/>
      <c r="B898"/>
      <c r="C898">
        <v>84.1</v>
      </c>
      <c r="D898" s="221">
        <f t="shared" si="99"/>
        <v>84.1</v>
      </c>
      <c r="E898">
        <f t="shared" si="104"/>
        <v>8.4099999999999994E-2</v>
      </c>
      <c r="F898">
        <f t="shared" si="100"/>
        <v>0.99971957066769124</v>
      </c>
      <c r="G898">
        <f t="shared" si="101"/>
        <v>0.96804868010506206</v>
      </c>
      <c r="H898" s="221">
        <v>2.34951479355151E-2</v>
      </c>
      <c r="I898">
        <f t="shared" si="102"/>
        <v>1</v>
      </c>
      <c r="J898">
        <v>1</v>
      </c>
      <c r="K898" s="221">
        <f t="shared" si="103"/>
        <v>-32.864928499337324</v>
      </c>
      <c r="L898">
        <f t="shared" si="105"/>
        <v>5.1638480783728621E-5</v>
      </c>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row>
    <row r="899" spans="1:74" s="12" customFormat="1" hidden="1" x14ac:dyDescent="0.25">
      <c r="A899" s="127"/>
      <c r="B899"/>
      <c r="C899">
        <v>84.2</v>
      </c>
      <c r="D899" s="221">
        <f t="shared" si="99"/>
        <v>84.2</v>
      </c>
      <c r="E899">
        <f t="shared" si="104"/>
        <v>8.4199999999999997E-2</v>
      </c>
      <c r="F899">
        <f t="shared" si="100"/>
        <v>0.99971890346252745</v>
      </c>
      <c r="G899">
        <f t="shared" si="101"/>
        <v>0.96797338704438574</v>
      </c>
      <c r="H899" s="221">
        <v>2.35231840351652E-2</v>
      </c>
      <c r="I899">
        <f t="shared" si="102"/>
        <v>1</v>
      </c>
      <c r="J899">
        <v>1</v>
      </c>
      <c r="K899" s="221">
        <f t="shared" si="103"/>
        <v>-32.855251446187594</v>
      </c>
      <c r="L899">
        <f t="shared" si="105"/>
        <v>5.1759626941993129E-5</v>
      </c>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row>
    <row r="900" spans="1:74" s="12" customFormat="1" hidden="1" x14ac:dyDescent="0.25">
      <c r="A900" s="127"/>
      <c r="B900"/>
      <c r="C900">
        <v>84.3</v>
      </c>
      <c r="D900" s="221">
        <f t="shared" si="99"/>
        <v>84.3</v>
      </c>
      <c r="E900">
        <f t="shared" si="104"/>
        <v>8.43E-2</v>
      </c>
      <c r="F900">
        <f t="shared" si="100"/>
        <v>0.99971823546489746</v>
      </c>
      <c r="G900">
        <f t="shared" si="101"/>
        <v>0.96789800799440762</v>
      </c>
      <c r="H900" s="221">
        <v>2.3548540178279599E-2</v>
      </c>
      <c r="I900">
        <f t="shared" si="102"/>
        <v>1</v>
      </c>
      <c r="J900">
        <v>1</v>
      </c>
      <c r="K900" s="221">
        <f t="shared" si="103"/>
        <v>-32.84657600943931</v>
      </c>
      <c r="L900">
        <f t="shared" si="105"/>
        <v>5.1869102756134216E-5</v>
      </c>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row>
    <row r="901" spans="1:74" s="12" customFormat="1" hidden="1" x14ac:dyDescent="0.25">
      <c r="A901" s="127"/>
      <c r="B901"/>
      <c r="C901">
        <v>84.4</v>
      </c>
      <c r="D901" s="221">
        <f t="shared" si="99"/>
        <v>84.4</v>
      </c>
      <c r="E901">
        <f t="shared" si="104"/>
        <v>8.4400000000000003E-2</v>
      </c>
      <c r="F901">
        <f t="shared" si="100"/>
        <v>0.99971756667480349</v>
      </c>
      <c r="G901">
        <f t="shared" si="101"/>
        <v>0.96782254296743164</v>
      </c>
      <c r="H901" s="221">
        <v>2.35712031582276E-2</v>
      </c>
      <c r="I901">
        <f t="shared" si="102"/>
        <v>1</v>
      </c>
      <c r="J901">
        <v>1</v>
      </c>
      <c r="K901" s="221">
        <f t="shared" si="103"/>
        <v>-32.838903837077453</v>
      </c>
      <c r="L901">
        <f t="shared" si="105"/>
        <v>5.1966814074905675E-5</v>
      </c>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row>
    <row r="902" spans="1:74" s="12" customFormat="1" hidden="1" x14ac:dyDescent="0.25">
      <c r="A902" s="127"/>
      <c r="B902"/>
      <c r="C902">
        <v>84.5</v>
      </c>
      <c r="D902" s="221">
        <f t="shared" si="99"/>
        <v>84.5</v>
      </c>
      <c r="E902">
        <f t="shared" si="104"/>
        <v>8.4500000000000006E-2</v>
      </c>
      <c r="F902">
        <f t="shared" si="100"/>
        <v>0.99971689709224709</v>
      </c>
      <c r="G902">
        <f t="shared" si="101"/>
        <v>0.96774699197577574</v>
      </c>
      <c r="H902" s="221">
        <v>2.3591160326856899E-2</v>
      </c>
      <c r="I902">
        <f t="shared" si="102"/>
        <v>1</v>
      </c>
      <c r="J902">
        <v>1</v>
      </c>
      <c r="K902" s="221">
        <f t="shared" si="103"/>
        <v>-32.832236704935902</v>
      </c>
      <c r="L902">
        <f t="shared" si="105"/>
        <v>5.2052673075923883E-5</v>
      </c>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row>
    <row r="903" spans="1:74" s="12" customFormat="1" hidden="1" x14ac:dyDescent="0.25">
      <c r="A903" s="127"/>
      <c r="B903"/>
      <c r="C903">
        <v>84.6</v>
      </c>
      <c r="D903" s="221">
        <f t="shared" si="99"/>
        <v>84.6</v>
      </c>
      <c r="E903">
        <f t="shared" si="104"/>
        <v>8.4599999999999995E-2</v>
      </c>
      <c r="F903">
        <f t="shared" si="100"/>
        <v>0.99971622671722826</v>
      </c>
      <c r="G903">
        <f t="shared" si="101"/>
        <v>0.96767135503177149</v>
      </c>
      <c r="H903" s="221">
        <v>2.36083995983081E-2</v>
      </c>
      <c r="I903">
        <f t="shared" si="102"/>
        <v>1</v>
      </c>
      <c r="J903">
        <v>1</v>
      </c>
      <c r="K903" s="221">
        <f t="shared" si="103"/>
        <v>-32.826576518370508</v>
      </c>
      <c r="L903">
        <f t="shared" si="105"/>
        <v>5.212659835583837E-5</v>
      </c>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row>
    <row r="904" spans="1:74" s="12" customFormat="1" hidden="1" x14ac:dyDescent="0.25">
      <c r="A904" s="127"/>
      <c r="B904"/>
      <c r="C904">
        <v>84.7</v>
      </c>
      <c r="D904" s="221">
        <f t="shared" si="99"/>
        <v>84.7</v>
      </c>
      <c r="E904">
        <f t="shared" si="104"/>
        <v>8.4699999999999998E-2</v>
      </c>
      <c r="F904">
        <f t="shared" si="100"/>
        <v>0.99971555554974967</v>
      </c>
      <c r="G904">
        <f t="shared" si="101"/>
        <v>0.96759563214776456</v>
      </c>
      <c r="H904" s="221">
        <v>2.3622909452687399E-2</v>
      </c>
      <c r="I904">
        <f t="shared" si="102"/>
        <v>1</v>
      </c>
      <c r="J904">
        <v>1</v>
      </c>
      <c r="K904" s="221">
        <f t="shared" si="103"/>
        <v>-32.82192531401644</v>
      </c>
      <c r="L904">
        <f t="shared" si="105"/>
        <v>5.2188515015737524E-5</v>
      </c>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row>
    <row r="905" spans="1:74" s="12" customFormat="1" hidden="1" x14ac:dyDescent="0.25">
      <c r="A905" s="127"/>
      <c r="B905"/>
      <c r="C905">
        <v>84.8</v>
      </c>
      <c r="D905" s="221">
        <f t="shared" si="99"/>
        <v>84.8</v>
      </c>
      <c r="E905">
        <f t="shared" si="104"/>
        <v>8.48E-2</v>
      </c>
      <c r="F905">
        <f t="shared" si="100"/>
        <v>0.99971488358981431</v>
      </c>
      <c r="G905">
        <f t="shared" si="101"/>
        <v>0.96751982333611408</v>
      </c>
      <c r="H905" s="221">
        <v>2.3634678939596799E-2</v>
      </c>
      <c r="I905">
        <f t="shared" si="102"/>
        <v>1</v>
      </c>
      <c r="J905">
        <v>1</v>
      </c>
      <c r="K905" s="221">
        <f t="shared" si="103"/>
        <v>-32.818285261632475</v>
      </c>
      <c r="L905">
        <f t="shared" si="105"/>
        <v>5.2238354741961057E-5</v>
      </c>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row>
    <row r="906" spans="1:74" s="12" customFormat="1" hidden="1" x14ac:dyDescent="0.25">
      <c r="A906" s="127"/>
      <c r="B906"/>
      <c r="C906">
        <v>84.9</v>
      </c>
      <c r="D906" s="221">
        <f t="shared" si="99"/>
        <v>84.9</v>
      </c>
      <c r="E906">
        <f t="shared" si="104"/>
        <v>8.4900000000000003E-2</v>
      </c>
      <c r="F906">
        <f t="shared" si="100"/>
        <v>0.9997142108374214</v>
      </c>
      <c r="G906">
        <f t="shared" si="101"/>
        <v>0.96744392860919359</v>
      </c>
      <c r="H906" s="221">
        <v>2.36436976815203E-2</v>
      </c>
      <c r="I906">
        <f t="shared" si="102"/>
        <v>1</v>
      </c>
      <c r="J906">
        <v>1</v>
      </c>
      <c r="K906" s="221">
        <f t="shared" si="103"/>
        <v>-32.815658666035084</v>
      </c>
      <c r="L906">
        <f t="shared" si="105"/>
        <v>5.2276055882234352E-5</v>
      </c>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row>
    <row r="907" spans="1:74" s="12" customFormat="1" hidden="1" x14ac:dyDescent="0.25">
      <c r="A907" s="127"/>
      <c r="B907"/>
      <c r="C907">
        <v>85</v>
      </c>
      <c r="D907" s="221">
        <f t="shared" si="99"/>
        <v>85</v>
      </c>
      <c r="E907">
        <f t="shared" si="104"/>
        <v>8.5000000000000006E-2</v>
      </c>
      <c r="F907">
        <f t="shared" si="100"/>
        <v>0.99971353729257162</v>
      </c>
      <c r="G907">
        <f t="shared" si="101"/>
        <v>0.96736794797939063</v>
      </c>
      <c r="H907" s="221">
        <v>2.3649955877065299E-2</v>
      </c>
      <c r="I907">
        <f t="shared" si="102"/>
        <v>1</v>
      </c>
      <c r="J907">
        <v>1</v>
      </c>
      <c r="K907" s="221">
        <f t="shared" si="103"/>
        <v>-32.814047969125191</v>
      </c>
      <c r="L907">
        <f t="shared" si="105"/>
        <v>5.2301563516782526E-5</v>
      </c>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row>
    <row r="908" spans="1:74" s="12" customFormat="1" hidden="1" x14ac:dyDescent="0.25">
      <c r="A908" s="127"/>
      <c r="B908"/>
      <c r="C908">
        <v>85.1</v>
      </c>
      <c r="D908" s="221">
        <f t="shared" si="99"/>
        <v>85.1</v>
      </c>
      <c r="E908">
        <f t="shared" si="104"/>
        <v>8.5099999999999995E-2</v>
      </c>
      <c r="F908">
        <f t="shared" si="100"/>
        <v>0.99971286295526929</v>
      </c>
      <c r="G908">
        <f t="shared" si="101"/>
        <v>0.96729188145910638</v>
      </c>
      <c r="H908" s="221">
        <v>2.3653444304059301E-2</v>
      </c>
      <c r="I908">
        <f t="shared" si="102"/>
        <v>1</v>
      </c>
      <c r="J908">
        <v>1</v>
      </c>
      <c r="K908" s="221">
        <f t="shared" si="103"/>
        <v>-32.813455752010313</v>
      </c>
      <c r="L908">
        <f t="shared" si="105"/>
        <v>5.2314829524758773E-5</v>
      </c>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row>
    <row r="909" spans="1:74" s="12" customFormat="1" hidden="1" x14ac:dyDescent="0.25">
      <c r="A909" s="127"/>
      <c r="B909"/>
      <c r="C909">
        <v>85.2</v>
      </c>
      <c r="D909" s="221">
        <f t="shared" si="99"/>
        <v>85.2</v>
      </c>
      <c r="E909">
        <f t="shared" si="104"/>
        <v>8.5199999999999998E-2</v>
      </c>
      <c r="F909">
        <f t="shared" si="100"/>
        <v>0.99971218782551496</v>
      </c>
      <c r="G909">
        <f t="shared" si="101"/>
        <v>0.9672157290607557</v>
      </c>
      <c r="H909" s="221">
        <v>2.36541543225007E-2</v>
      </c>
      <c r="I909">
        <f t="shared" si="102"/>
        <v>1</v>
      </c>
      <c r="J909">
        <v>1</v>
      </c>
      <c r="K909" s="221">
        <f t="shared" si="103"/>
        <v>-32.813884737225607</v>
      </c>
      <c r="L909">
        <f t="shared" si="105"/>
        <v>5.2315812645505145E-5</v>
      </c>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row>
    <row r="910" spans="1:74" s="12" customFormat="1" hidden="1" x14ac:dyDescent="0.25">
      <c r="A910" s="127"/>
      <c r="B910"/>
      <c r="C910">
        <v>85.3</v>
      </c>
      <c r="D910" s="221">
        <f t="shared" si="99"/>
        <v>85.3</v>
      </c>
      <c r="E910">
        <f t="shared" si="104"/>
        <v>8.5300000000000001E-2</v>
      </c>
      <c r="F910">
        <f t="shared" si="100"/>
        <v>0.99971151190330898</v>
      </c>
      <c r="G910">
        <f t="shared" si="101"/>
        <v>0.96713949079676798</v>
      </c>
      <c r="H910" s="221">
        <v>2.3652077877362301E-2</v>
      </c>
      <c r="I910">
        <f t="shared" si="102"/>
        <v>1</v>
      </c>
      <c r="J910">
        <v>1</v>
      </c>
      <c r="K910" s="221">
        <f t="shared" si="103"/>
        <v>-32.815337791057189</v>
      </c>
      <c r="L910">
        <f t="shared" si="105"/>
        <v>5.230447853483622E-5</v>
      </c>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row>
    <row r="911" spans="1:74" s="12" customFormat="1" hidden="1" x14ac:dyDescent="0.25">
      <c r="A911" s="127"/>
      <c r="B911"/>
      <c r="C911">
        <v>85.4</v>
      </c>
      <c r="D911" s="221">
        <f t="shared" si="99"/>
        <v>85.4</v>
      </c>
      <c r="E911">
        <f t="shared" si="104"/>
        <v>8.5400000000000004E-2</v>
      </c>
      <c r="F911">
        <f t="shared" si="100"/>
        <v>0.99971083518865322</v>
      </c>
      <c r="G911">
        <f t="shared" si="101"/>
        <v>0.96706316667958603</v>
      </c>
      <c r="H911" s="221">
        <v>2.3647207501248501E-2</v>
      </c>
      <c r="I911">
        <f t="shared" si="102"/>
        <v>1</v>
      </c>
      <c r="J911">
        <v>1</v>
      </c>
      <c r="K911" s="221">
        <f t="shared" si="103"/>
        <v>-32.817817925970807</v>
      </c>
      <c r="L911">
        <f t="shared" si="105"/>
        <v>5.2280799816284276E-5</v>
      </c>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row>
    <row r="912" spans="1:74" s="12" customFormat="1" hidden="1" x14ac:dyDescent="0.25">
      <c r="A912" s="127"/>
      <c r="B912"/>
      <c r="C912">
        <v>85.5</v>
      </c>
      <c r="D912" s="221">
        <f t="shared" si="99"/>
        <v>85.5</v>
      </c>
      <c r="E912">
        <f t="shared" si="104"/>
        <v>8.5500000000000007E-2</v>
      </c>
      <c r="F912">
        <f t="shared" si="100"/>
        <v>0.99971015768155091</v>
      </c>
      <c r="G912">
        <f t="shared" si="101"/>
        <v>0.96698675672166678</v>
      </c>
      <c r="H912" s="221">
        <v>2.3639536316903902E-2</v>
      </c>
      <c r="I912">
        <f t="shared" si="102"/>
        <v>1</v>
      </c>
      <c r="J912">
        <v>1</v>
      </c>
      <c r="K912" s="221">
        <f t="shared" si="103"/>
        <v>-32.821328303150182</v>
      </c>
      <c r="L912">
        <f t="shared" si="105"/>
        <v>5.2244756126985355E-5</v>
      </c>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row>
    <row r="913" spans="1:74" s="12" customFormat="1" hidden="1" x14ac:dyDescent="0.25">
      <c r="A913" s="127"/>
      <c r="B913"/>
      <c r="C913">
        <v>85.6</v>
      </c>
      <c r="D913" s="221">
        <f t="shared" si="99"/>
        <v>85.6</v>
      </c>
      <c r="E913">
        <f t="shared" si="104"/>
        <v>8.5599999999999996E-2</v>
      </c>
      <c r="F913">
        <f t="shared" si="100"/>
        <v>0.99970947938200094</v>
      </c>
      <c r="G913">
        <f t="shared" si="101"/>
        <v>0.96691026093548049</v>
      </c>
      <c r="H913" s="221">
        <v>2.3629058039574002E-2</v>
      </c>
      <c r="I913">
        <f t="shared" si="102"/>
        <v>1</v>
      </c>
      <c r="J913">
        <v>1</v>
      </c>
      <c r="K913" s="221">
        <f t="shared" si="103"/>
        <v>-32.825872235148587</v>
      </c>
      <c r="L913">
        <f t="shared" si="105"/>
        <v>5.2196334158558483E-5</v>
      </c>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row>
    <row r="914" spans="1:74" s="12" customFormat="1" hidden="1" x14ac:dyDescent="0.25">
      <c r="A914" s="127"/>
      <c r="B914"/>
      <c r="C914">
        <v>85.7</v>
      </c>
      <c r="D914" s="221">
        <f t="shared" si="99"/>
        <v>85.7</v>
      </c>
      <c r="E914">
        <f t="shared" si="104"/>
        <v>8.5699999999999998E-2</v>
      </c>
      <c r="F914">
        <f t="shared" si="100"/>
        <v>0.99970880029000619</v>
      </c>
      <c r="G914">
        <f t="shared" si="101"/>
        <v>0.96683367933351272</v>
      </c>
      <c r="H914" s="221">
        <v>2.3615766979217301E-2</v>
      </c>
      <c r="I914">
        <f t="shared" si="102"/>
        <v>1</v>
      </c>
      <c r="J914">
        <v>1</v>
      </c>
      <c r="K914" s="221">
        <f t="shared" si="103"/>
        <v>-32.831453188657491</v>
      </c>
      <c r="L914">
        <f t="shared" si="105"/>
        <v>5.2135527692523245E-5</v>
      </c>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row>
    <row r="915" spans="1:74" s="12" customFormat="1" hidden="1" x14ac:dyDescent="0.25">
      <c r="A915" s="127"/>
      <c r="B915"/>
      <c r="C915">
        <v>85.8</v>
      </c>
      <c r="D915" s="221">
        <f t="shared" si="99"/>
        <v>85.8</v>
      </c>
      <c r="E915">
        <f t="shared" si="104"/>
        <v>8.5800000000000001E-2</v>
      </c>
      <c r="F915">
        <f t="shared" si="100"/>
        <v>0.99970812040556867</v>
      </c>
      <c r="G915">
        <f t="shared" si="101"/>
        <v>0.96675701192826102</v>
      </c>
      <c r="H915" s="221">
        <v>2.35996580425668E-2</v>
      </c>
      <c r="I915">
        <f t="shared" si="102"/>
        <v>1</v>
      </c>
      <c r="J915">
        <v>1</v>
      </c>
      <c r="K915" s="221">
        <f t="shared" si="103"/>
        <v>-32.838074787397687</v>
      </c>
      <c r="L915">
        <f t="shared" si="105"/>
        <v>5.2062337630464931E-5</v>
      </c>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row>
    <row r="916" spans="1:74" s="12" customFormat="1" hidden="1" x14ac:dyDescent="0.25">
      <c r="A916" s="127"/>
      <c r="B916"/>
      <c r="C916">
        <v>85.9</v>
      </c>
      <c r="D916" s="221">
        <f t="shared" si="99"/>
        <v>85.9</v>
      </c>
      <c r="E916">
        <f t="shared" si="104"/>
        <v>8.5900000000000004E-2</v>
      </c>
      <c r="F916">
        <f t="shared" si="100"/>
        <v>0.9997074397286877</v>
      </c>
      <c r="G916">
        <f t="shared" si="101"/>
        <v>0.96668025873223873</v>
      </c>
      <c r="H916" s="221">
        <v>2.3580726735043502E-2</v>
      </c>
      <c r="I916">
        <f t="shared" si="102"/>
        <v>1</v>
      </c>
      <c r="J916">
        <v>1</v>
      </c>
      <c r="K916" s="221">
        <f t="shared" si="103"/>
        <v>-32.845740815135891</v>
      </c>
      <c r="L916">
        <f t="shared" si="105"/>
        <v>5.1976772018908117E-5</v>
      </c>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row>
    <row r="917" spans="1:74" s="12" customFormat="1" hidden="1" x14ac:dyDescent="0.25">
      <c r="A917" s="127"/>
      <c r="B917"/>
      <c r="C917">
        <v>86</v>
      </c>
      <c r="D917" s="221">
        <f t="shared" si="99"/>
        <v>86</v>
      </c>
      <c r="E917">
        <f t="shared" si="104"/>
        <v>8.5999999999999993E-2</v>
      </c>
      <c r="F917">
        <f t="shared" si="100"/>
        <v>0.99970675825936683</v>
      </c>
      <c r="G917">
        <f t="shared" si="101"/>
        <v>0.96660341975797137</v>
      </c>
      <c r="H917" s="221">
        <v>2.3558969162518099E-2</v>
      </c>
      <c r="I917">
        <f t="shared" si="102"/>
        <v>1</v>
      </c>
      <c r="J917">
        <v>1</v>
      </c>
      <c r="K917" s="221">
        <f t="shared" si="103"/>
        <v>-32.854455218833159</v>
      </c>
      <c r="L917">
        <f t="shared" si="105"/>
        <v>5.1878846068604127E-5</v>
      </c>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row>
    <row r="918" spans="1:74" s="12" customFormat="1" hidden="1" x14ac:dyDescent="0.25">
      <c r="A918" s="127"/>
      <c r="B918"/>
      <c r="C918">
        <v>86.1</v>
      </c>
      <c r="D918" s="221">
        <f t="shared" si="99"/>
        <v>86.1</v>
      </c>
      <c r="E918">
        <f t="shared" si="104"/>
        <v>8.6099999999999996E-2</v>
      </c>
      <c r="F918">
        <f t="shared" si="100"/>
        <v>0.99970607599760741</v>
      </c>
      <c r="G918">
        <f t="shared" si="101"/>
        <v>0.9665264950179997</v>
      </c>
      <c r="H918" s="221">
        <v>2.3534382032923299E-2</v>
      </c>
      <c r="I918">
        <f t="shared" si="102"/>
        <v>1</v>
      </c>
      <c r="J918">
        <v>1</v>
      </c>
      <c r="K918" s="221">
        <f t="shared" si="103"/>
        <v>-32.864222111929038</v>
      </c>
      <c r="L918">
        <f t="shared" si="105"/>
        <v>5.176858216860458E-5</v>
      </c>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row>
    <row r="919" spans="1:74" s="12" customFormat="1" hidden="1" x14ac:dyDescent="0.25">
      <c r="A919" s="127"/>
      <c r="B919"/>
      <c r="C919">
        <v>86.2</v>
      </c>
      <c r="D919" s="221">
        <f t="shared" si="99"/>
        <v>86.2</v>
      </c>
      <c r="E919">
        <f t="shared" si="104"/>
        <v>8.6199999999999999E-2</v>
      </c>
      <c r="F919">
        <f t="shared" si="100"/>
        <v>0.99970539294340932</v>
      </c>
      <c r="G919">
        <f t="shared" si="101"/>
        <v>0.96644948452487744</v>
      </c>
      <c r="H919" s="221">
        <v>2.3506962657714799E-2</v>
      </c>
      <c r="I919">
        <f t="shared" si="102"/>
        <v>1</v>
      </c>
      <c r="J919">
        <v>1</v>
      </c>
      <c r="K919" s="221">
        <f t="shared" si="103"/>
        <v>-32.875045777767468</v>
      </c>
      <c r="L919">
        <f t="shared" si="105"/>
        <v>5.1646009894690251E-5</v>
      </c>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row>
    <row r="920" spans="1:74" s="12" customFormat="1" hidden="1" x14ac:dyDescent="0.25">
      <c r="A920" s="127"/>
      <c r="B920"/>
      <c r="C920">
        <v>86.3</v>
      </c>
      <c r="D920" s="221">
        <f t="shared" si="99"/>
        <v>86.3</v>
      </c>
      <c r="E920">
        <f t="shared" si="104"/>
        <v>8.6300000000000002E-2</v>
      </c>
      <c r="F920">
        <f t="shared" si="100"/>
        <v>0.99970470909677633</v>
      </c>
      <c r="G920">
        <f t="shared" si="101"/>
        <v>0.96637238829117256</v>
      </c>
      <c r="H920" s="221">
        <v>2.3476708953180901E-2</v>
      </c>
      <c r="I920">
        <f t="shared" si="102"/>
        <v>1</v>
      </c>
      <c r="J920">
        <v>1</v>
      </c>
      <c r="K920" s="221">
        <f t="shared" si="103"/>
        <v>-32.88693067316985</v>
      </c>
      <c r="L920">
        <f t="shared" si="105"/>
        <v>5.1511166012388802E-5</v>
      </c>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row>
    <row r="921" spans="1:74" s="12" customFormat="1" hidden="1" x14ac:dyDescent="0.25">
      <c r="A921" s="127"/>
      <c r="B921"/>
      <c r="C921">
        <v>86.4</v>
      </c>
      <c r="D921" s="221">
        <f t="shared" si="99"/>
        <v>86.4</v>
      </c>
      <c r="E921">
        <f t="shared" si="104"/>
        <v>8.6400000000000005E-2</v>
      </c>
      <c r="F921">
        <f t="shared" si="100"/>
        <v>0.99970402445770834</v>
      </c>
      <c r="G921">
        <f t="shared" si="101"/>
        <v>0.9662952063294673</v>
      </c>
      <c r="H921" s="221">
        <v>2.34436194416013E-2</v>
      </c>
      <c r="I921">
        <f t="shared" si="102"/>
        <v>1</v>
      </c>
      <c r="J921">
        <v>1</v>
      </c>
      <c r="K921" s="221">
        <f t="shared" si="103"/>
        <v>-32.899881432161109</v>
      </c>
      <c r="L921">
        <f t="shared" si="105"/>
        <v>5.1364094474564475E-5</v>
      </c>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row>
    <row r="922" spans="1:74" s="12" customFormat="1" hidden="1" x14ac:dyDescent="0.25">
      <c r="A922" s="127"/>
      <c r="B922"/>
      <c r="C922">
        <v>86.5</v>
      </c>
      <c r="D922" s="221">
        <f t="shared" si="99"/>
        <v>86.5</v>
      </c>
      <c r="E922">
        <f t="shared" si="104"/>
        <v>8.6499999999999994E-2</v>
      </c>
      <c r="F922">
        <f t="shared" si="100"/>
        <v>0.99970333902620778</v>
      </c>
      <c r="G922">
        <f t="shared" si="101"/>
        <v>0.96621793865235717</v>
      </c>
      <c r="H922" s="221">
        <v>2.3407693252253999E-2</v>
      </c>
      <c r="I922">
        <f t="shared" si="102"/>
        <v>1</v>
      </c>
      <c r="J922">
        <v>1</v>
      </c>
      <c r="K922" s="221">
        <f t="shared" si="103"/>
        <v>-32.913902869855058</v>
      </c>
      <c r="L922">
        <f t="shared" si="105"/>
        <v>5.1204846413311218E-5</v>
      </c>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row>
    <row r="923" spans="1:74" s="12" customFormat="1" hidden="1" x14ac:dyDescent="0.25">
      <c r="A923" s="127"/>
      <c r="B923"/>
      <c r="C923">
        <v>86.6</v>
      </c>
      <c r="D923" s="221">
        <f t="shared" si="99"/>
        <v>86.6</v>
      </c>
      <c r="E923">
        <f t="shared" si="104"/>
        <v>8.6599999999999996E-2</v>
      </c>
      <c r="F923">
        <f t="shared" si="100"/>
        <v>0.99970265280227488</v>
      </c>
      <c r="G923">
        <f t="shared" si="101"/>
        <v>0.96614058527245172</v>
      </c>
      <c r="H923" s="221">
        <v>2.3368930122270599E-2</v>
      </c>
      <c r="I923">
        <f t="shared" si="102"/>
        <v>1</v>
      </c>
      <c r="J923">
        <v>1</v>
      </c>
      <c r="K923" s="221">
        <f t="shared" si="103"/>
        <v>-32.928999986505751</v>
      </c>
      <c r="L923">
        <f t="shared" si="105"/>
        <v>5.1033480126542654E-5</v>
      </c>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row>
    <row r="924" spans="1:74" s="12" customFormat="1" hidden="1" x14ac:dyDescent="0.25">
      <c r="A924" s="127"/>
      <c r="B924"/>
      <c r="C924">
        <v>86.7</v>
      </c>
      <c r="D924" s="221">
        <f t="shared" si="99"/>
        <v>86.7</v>
      </c>
      <c r="E924">
        <f t="shared" si="104"/>
        <v>8.6699999999999999E-2</v>
      </c>
      <c r="F924">
        <f t="shared" si="100"/>
        <v>0.99970196578591153</v>
      </c>
      <c r="G924">
        <f t="shared" si="101"/>
        <v>0.96606314620237432</v>
      </c>
      <c r="H924" s="221">
        <v>2.3327330397339599E-2</v>
      </c>
      <c r="I924">
        <f t="shared" si="102"/>
        <v>1</v>
      </c>
      <c r="J924">
        <v>1</v>
      </c>
      <c r="K924" s="221">
        <f t="shared" si="103"/>
        <v>-32.945177971731638</v>
      </c>
      <c r="L924">
        <f t="shared" si="105"/>
        <v>5.085006105887401E-5</v>
      </c>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row>
    <row r="925" spans="1:74" s="12" customFormat="1" hidden="1" x14ac:dyDescent="0.25">
      <c r="A925" s="127"/>
      <c r="B925"/>
      <c r="C925">
        <v>86.8</v>
      </c>
      <c r="D925" s="221">
        <f t="shared" si="99"/>
        <v>86.8</v>
      </c>
      <c r="E925">
        <f t="shared" si="104"/>
        <v>8.6800000000000002E-2</v>
      </c>
      <c r="F925">
        <f t="shared" si="100"/>
        <v>0.99970127797712049</v>
      </c>
      <c r="G925">
        <f t="shared" si="101"/>
        <v>0.96598562145476241</v>
      </c>
      <c r="H925" s="221">
        <v>2.32828950322581E-2</v>
      </c>
      <c r="I925">
        <f t="shared" si="102"/>
        <v>1</v>
      </c>
      <c r="J925">
        <v>1</v>
      </c>
      <c r="K925" s="221">
        <f t="shared" si="103"/>
        <v>-32.962442208919803</v>
      </c>
      <c r="L925">
        <f t="shared" si="105"/>
        <v>5.0654661777054576E-5</v>
      </c>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row>
    <row r="926" spans="1:74" s="12" customFormat="1" hidden="1" x14ac:dyDescent="0.25">
      <c r="A926" s="127"/>
      <c r="B926"/>
      <c r="C926">
        <v>86.9</v>
      </c>
      <c r="D926" s="221">
        <f t="shared" si="99"/>
        <v>86.9</v>
      </c>
      <c r="E926">
        <f t="shared" si="104"/>
        <v>8.6900000000000005E-2</v>
      </c>
      <c r="F926">
        <f t="shared" si="100"/>
        <v>0.99970058937590178</v>
      </c>
      <c r="G926">
        <f t="shared" si="101"/>
        <v>0.96590801104226742</v>
      </c>
      <c r="H926" s="221">
        <v>2.32356255913309E-2</v>
      </c>
      <c r="I926">
        <f t="shared" si="102"/>
        <v>1</v>
      </c>
      <c r="J926">
        <v>1</v>
      </c>
      <c r="K926" s="221">
        <f t="shared" si="103"/>
        <v>-32.980798279818345</v>
      </c>
      <c r="L926">
        <f t="shared" si="105"/>
        <v>5.044736193995417E-5</v>
      </c>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row>
    <row r="927" spans="1:74" s="12" customFormat="1" hidden="1" x14ac:dyDescent="0.25">
      <c r="A927" s="127"/>
      <c r="B927"/>
      <c r="C927">
        <v>87</v>
      </c>
      <c r="D927" s="221">
        <f t="shared" si="99"/>
        <v>87</v>
      </c>
      <c r="E927">
        <f t="shared" si="104"/>
        <v>8.6999999999999994E-2</v>
      </c>
      <c r="F927">
        <f t="shared" si="100"/>
        <v>0.99969989998225706</v>
      </c>
      <c r="G927">
        <f t="shared" si="101"/>
        <v>0.96583031497755401</v>
      </c>
      <c r="H927" s="221">
        <v>2.31855242486186E-2</v>
      </c>
      <c r="I927">
        <f t="shared" si="102"/>
        <v>1</v>
      </c>
      <c r="J927">
        <v>1</v>
      </c>
      <c r="K927" s="221">
        <f t="shared" si="103"/>
        <v>-33.000251969324339</v>
      </c>
      <c r="L927">
        <f t="shared" si="105"/>
        <v>5.0228248262865114E-5</v>
      </c>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row>
    <row r="928" spans="1:74" s="12" customFormat="1" hidden="1" x14ac:dyDescent="0.25">
      <c r="A928" s="127"/>
      <c r="B928"/>
      <c r="C928">
        <v>87.1</v>
      </c>
      <c r="D928" s="221">
        <f t="shared" si="99"/>
        <v>87.1</v>
      </c>
      <c r="E928">
        <f t="shared" si="104"/>
        <v>8.7099999999999997E-2</v>
      </c>
      <c r="F928">
        <f t="shared" si="100"/>
        <v>0.9996992097961902</v>
      </c>
      <c r="G928">
        <f t="shared" si="101"/>
        <v>0.96575253327330146</v>
      </c>
      <c r="H928" s="221">
        <v>2.3132593788032601E-2</v>
      </c>
      <c r="I928">
        <f t="shared" si="102"/>
        <v>1</v>
      </c>
      <c r="J928">
        <v>1</v>
      </c>
      <c r="K928" s="221">
        <f t="shared" si="103"/>
        <v>-33.020809270476938</v>
      </c>
      <c r="L928">
        <f t="shared" si="105"/>
        <v>4.9997414476530784E-5</v>
      </c>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row>
    <row r="929" spans="1:74" s="12" customFormat="1" hidden="1" x14ac:dyDescent="0.25">
      <c r="A929" s="127"/>
      <c r="B929"/>
      <c r="C929">
        <v>87.2</v>
      </c>
      <c r="D929" s="221">
        <f t="shared" si="99"/>
        <v>87.2</v>
      </c>
      <c r="E929">
        <f t="shared" si="104"/>
        <v>8.72E-2</v>
      </c>
      <c r="F929">
        <f t="shared" si="100"/>
        <v>0.99969851881769933</v>
      </c>
      <c r="G929">
        <f t="shared" si="101"/>
        <v>0.96567466594220208</v>
      </c>
      <c r="H929" s="221">
        <v>2.30768376032792E-2</v>
      </c>
      <c r="I929">
        <f t="shared" si="102"/>
        <v>1</v>
      </c>
      <c r="J929">
        <v>1</v>
      </c>
      <c r="K929" s="221">
        <f t="shared" si="103"/>
        <v>-33.042476389663797</v>
      </c>
      <c r="L929">
        <f t="shared" si="105"/>
        <v>4.9754961280526233E-5</v>
      </c>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row>
    <row r="930" spans="1:74" s="12" customFormat="1" hidden="1" x14ac:dyDescent="0.25">
      <c r="A930" s="127"/>
      <c r="B930"/>
      <c r="C930">
        <v>87.3</v>
      </c>
      <c r="D930" s="221">
        <f t="shared" si="99"/>
        <v>87.3</v>
      </c>
      <c r="E930">
        <f t="shared" si="104"/>
        <v>8.7300000000000003E-2</v>
      </c>
      <c r="F930">
        <f t="shared" si="100"/>
        <v>0.99969782704678678</v>
      </c>
      <c r="G930">
        <f t="shared" si="101"/>
        <v>0.96559671299696348</v>
      </c>
      <c r="H930" s="221">
        <v>2.3018259697651498E-2</v>
      </c>
      <c r="I930">
        <f t="shared" si="102"/>
        <v>1</v>
      </c>
      <c r="J930">
        <v>1</v>
      </c>
      <c r="K930" s="221">
        <f t="shared" si="103"/>
        <v>-33.065259752050878</v>
      </c>
      <c r="L930">
        <f t="shared" si="105"/>
        <v>4.9500996291271112E-5</v>
      </c>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row>
    <row r="931" spans="1:74" s="12" customFormat="1" hidden="1" x14ac:dyDescent="0.25">
      <c r="A931" s="127"/>
      <c r="B931"/>
      <c r="C931">
        <v>87.4</v>
      </c>
      <c r="D931" s="221">
        <f t="shared" si="99"/>
        <v>87.4</v>
      </c>
      <c r="E931">
        <f t="shared" si="104"/>
        <v>8.7400000000000005E-2</v>
      </c>
      <c r="F931">
        <f t="shared" si="100"/>
        <v>0.99969713448345654</v>
      </c>
      <c r="G931">
        <f t="shared" si="101"/>
        <v>0.96551867445030504</v>
      </c>
      <c r="H931" s="221">
        <v>2.2956864683669701E-2</v>
      </c>
      <c r="I931">
        <f t="shared" si="102"/>
        <v>1</v>
      </c>
      <c r="J931">
        <v>1</v>
      </c>
      <c r="K931" s="221">
        <f t="shared" si="103"/>
        <v>-33.089166007245765</v>
      </c>
      <c r="L931">
        <f t="shared" si="105"/>
        <v>4.9235633984700884E-5</v>
      </c>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row>
    <row r="932" spans="1:74" s="12" customFormat="1" hidden="1" x14ac:dyDescent="0.25">
      <c r="A932" s="127"/>
      <c r="B932"/>
      <c r="C932">
        <v>87.5</v>
      </c>
      <c r="D932" s="221">
        <f t="shared" si="99"/>
        <v>87.5</v>
      </c>
      <c r="E932">
        <f t="shared" si="104"/>
        <v>8.7499999999999994E-2</v>
      </c>
      <c r="F932">
        <f t="shared" si="100"/>
        <v>0.99969644112770728</v>
      </c>
      <c r="G932">
        <f t="shared" si="101"/>
        <v>0.96544055031496157</v>
      </c>
      <c r="H932" s="221">
        <v>2.2892657782570099E-2</v>
      </c>
      <c r="I932">
        <f t="shared" si="102"/>
        <v>1</v>
      </c>
      <c r="J932">
        <v>1</v>
      </c>
      <c r="K932" s="221">
        <f t="shared" si="103"/>
        <v>-33.114202035205047</v>
      </c>
      <c r="L932">
        <f t="shared" si="105"/>
        <v>4.8958995633386602E-5</v>
      </c>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row>
    <row r="933" spans="1:74" s="12" customFormat="1" hidden="1" x14ac:dyDescent="0.25">
      <c r="A933" s="127"/>
      <c r="B933"/>
      <c r="C933">
        <v>87.6</v>
      </c>
      <c r="D933" s="221">
        <f t="shared" si="99"/>
        <v>87.6</v>
      </c>
      <c r="E933">
        <f t="shared" si="104"/>
        <v>8.7599999999999997E-2</v>
      </c>
      <c r="F933">
        <f t="shared" si="100"/>
        <v>0.99969574697954244</v>
      </c>
      <c r="G933">
        <f t="shared" si="101"/>
        <v>0.96536234060368153</v>
      </c>
      <c r="H933" s="221">
        <v>2.2825644823642799E-2</v>
      </c>
      <c r="I933">
        <f t="shared" si="102"/>
        <v>1</v>
      </c>
      <c r="J933">
        <v>1</v>
      </c>
      <c r="K933" s="221">
        <f t="shared" si="103"/>
        <v>-33.140374952397096</v>
      </c>
      <c r="L933">
        <f t="shared" si="105"/>
        <v>4.8671209238531682E-5</v>
      </c>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row>
    <row r="934" spans="1:74" s="12" customFormat="1" hidden="1" x14ac:dyDescent="0.25">
      <c r="A934" s="127"/>
      <c r="B934"/>
      <c r="C934">
        <v>87.7</v>
      </c>
      <c r="D934" s="221">
        <f t="shared" si="99"/>
        <v>87.7</v>
      </c>
      <c r="E934">
        <f t="shared" si="104"/>
        <v>8.77E-2</v>
      </c>
      <c r="F934">
        <f t="shared" si="100"/>
        <v>0.99969505203896158</v>
      </c>
      <c r="G934">
        <f t="shared" si="101"/>
        <v>0.96528404532922674</v>
      </c>
      <c r="H934" s="221">
        <v>2.27558322434183E-2</v>
      </c>
      <c r="I934">
        <f t="shared" si="102"/>
        <v>1</v>
      </c>
      <c r="J934">
        <v>1</v>
      </c>
      <c r="K934" s="221">
        <f t="shared" si="103"/>
        <v>-33.167692118232416</v>
      </c>
      <c r="L934">
        <f t="shared" si="105"/>
        <v>4.8372409456503287E-5</v>
      </c>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row>
    <row r="935" spans="1:74" s="12" customFormat="1" hidden="1" x14ac:dyDescent="0.25">
      <c r="A935" s="127"/>
      <c r="B935"/>
      <c r="C935">
        <v>87.8</v>
      </c>
      <c r="D935" s="221">
        <f t="shared" si="99"/>
        <v>87.8</v>
      </c>
      <c r="E935">
        <f t="shared" si="104"/>
        <v>8.7800000000000003E-2</v>
      </c>
      <c r="F935">
        <f t="shared" si="100"/>
        <v>0.99969435630596715</v>
      </c>
      <c r="G935">
        <f t="shared" si="101"/>
        <v>0.96520566450437317</v>
      </c>
      <c r="H935" s="221">
        <v>2.2683227084704199E-2</v>
      </c>
      <c r="I935">
        <f t="shared" si="102"/>
        <v>1</v>
      </c>
      <c r="J935">
        <v>1</v>
      </c>
      <c r="K935" s="221">
        <f t="shared" si="103"/>
        <v>-33.1961611417737</v>
      </c>
      <c r="L935">
        <f t="shared" si="105"/>
        <v>4.8062737520196222E-5</v>
      </c>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row>
    <row r="936" spans="1:74" s="12" customFormat="1" hidden="1" x14ac:dyDescent="0.25">
      <c r="A936" s="127"/>
      <c r="B936"/>
      <c r="C936">
        <v>87.9</v>
      </c>
      <c r="D936" s="221">
        <f t="shared" si="99"/>
        <v>87.9</v>
      </c>
      <c r="E936">
        <f t="shared" si="104"/>
        <v>8.7900000000000006E-2</v>
      </c>
      <c r="F936">
        <f t="shared" si="100"/>
        <v>0.99969365978056135</v>
      </c>
      <c r="G936">
        <f t="shared" si="101"/>
        <v>0.96512719814191039</v>
      </c>
      <c r="H936" s="221">
        <v>2.2607836995471E-2</v>
      </c>
      <c r="I936">
        <f t="shared" si="102"/>
        <v>1</v>
      </c>
      <c r="J936">
        <v>1</v>
      </c>
      <c r="K936" s="221">
        <f t="shared" si="103"/>
        <v>-33.225789888739627</v>
      </c>
      <c r="L936">
        <f t="shared" si="105"/>
        <v>4.7742341155280083E-5</v>
      </c>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row>
    <row r="937" spans="1:74" s="12" customFormat="1" hidden="1" x14ac:dyDescent="0.25">
      <c r="A937" s="127"/>
      <c r="B937"/>
      <c r="C937">
        <v>88</v>
      </c>
      <c r="D937" s="221">
        <f t="shared" si="99"/>
        <v>88</v>
      </c>
      <c r="E937">
        <f t="shared" si="104"/>
        <v>8.7999999999999995E-2</v>
      </c>
      <c r="F937">
        <f t="shared" si="100"/>
        <v>0.9996929624627453</v>
      </c>
      <c r="G937">
        <f t="shared" si="101"/>
        <v>0.96504864625464182</v>
      </c>
      <c r="H937" s="221">
        <v>2.25296702275876E-2</v>
      </c>
      <c r="I937">
        <f t="shared" si="102"/>
        <v>1</v>
      </c>
      <c r="J937">
        <v>1</v>
      </c>
      <c r="K937" s="221">
        <f t="shared" si="103"/>
        <v>-33.256586488816502</v>
      </c>
      <c r="L937">
        <f t="shared" si="105"/>
        <v>4.7411374491147217E-5</v>
      </c>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row>
    <row r="938" spans="1:74" s="12" customFormat="1" hidden="1" x14ac:dyDescent="0.25">
      <c r="A938" s="127"/>
      <c r="B938"/>
      <c r="C938">
        <v>88.1</v>
      </c>
      <c r="D938" s="221">
        <f t="shared" si="99"/>
        <v>88.1</v>
      </c>
      <c r="E938">
        <f t="shared" si="104"/>
        <v>8.8099999999999998E-2</v>
      </c>
      <c r="F938">
        <f t="shared" si="100"/>
        <v>0.99969226435252068</v>
      </c>
      <c r="G938">
        <f t="shared" si="101"/>
        <v>0.96497000885538575</v>
      </c>
      <c r="H938" s="221">
        <v>2.2448735635408199E-2</v>
      </c>
      <c r="I938">
        <f t="shared" si="102"/>
        <v>1</v>
      </c>
      <c r="J938">
        <v>1</v>
      </c>
      <c r="K938" s="221">
        <f t="shared" si="103"/>
        <v>-33.288559343292121</v>
      </c>
      <c r="L938">
        <f t="shared" si="105"/>
        <v>4.7069997967005291E-5</v>
      </c>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row>
    <row r="939" spans="1:74" s="12" customFormat="1" hidden="1" x14ac:dyDescent="0.25">
      <c r="A939" s="127"/>
      <c r="B939"/>
      <c r="C939">
        <v>88.2</v>
      </c>
      <c r="D939" s="221">
        <f t="shared" si="99"/>
        <v>88.2</v>
      </c>
      <c r="E939">
        <f t="shared" si="104"/>
        <v>8.8200000000000001E-2</v>
      </c>
      <c r="F939">
        <f t="shared" si="100"/>
        <v>0.99969156544988824</v>
      </c>
      <c r="G939">
        <f t="shared" si="101"/>
        <v>0.96489128595697238</v>
      </c>
      <c r="H939" s="221">
        <v>2.2365042674210099E-2</v>
      </c>
      <c r="I939">
        <f t="shared" si="102"/>
        <v>1</v>
      </c>
      <c r="J939">
        <v>1</v>
      </c>
      <c r="K939" s="221">
        <f t="shared" si="103"/>
        <v>-33.321717133028407</v>
      </c>
      <c r="L939">
        <f t="shared" si="105"/>
        <v>4.6718378232807402E-5</v>
      </c>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row>
    <row r="940" spans="1:74" s="12" customFormat="1" hidden="1" x14ac:dyDescent="0.25">
      <c r="A940" s="127"/>
      <c r="B940"/>
      <c r="C940">
        <v>88.3</v>
      </c>
      <c r="D940" s="221">
        <f t="shared" si="99"/>
        <v>88.3</v>
      </c>
      <c r="E940">
        <f t="shared" si="104"/>
        <v>8.8300000000000003E-2</v>
      </c>
      <c r="F940">
        <f t="shared" si="100"/>
        <v>0.99969086575485</v>
      </c>
      <c r="G940">
        <f t="shared" si="101"/>
        <v>0.96481247757224742</v>
      </c>
      <c r="H940" s="221">
        <v>2.22786013984821E-2</v>
      </c>
      <c r="I940">
        <f t="shared" si="102"/>
        <v>1</v>
      </c>
      <c r="J940">
        <v>1</v>
      </c>
      <c r="K940" s="221">
        <f t="shared" si="103"/>
        <v>-33.356068826789745</v>
      </c>
      <c r="L940">
        <f t="shared" si="105"/>
        <v>4.6356688045328138E-5</v>
      </c>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row>
    <row r="941" spans="1:74" s="12" customFormat="1" hidden="1" x14ac:dyDescent="0.25">
      <c r="A941" s="127"/>
      <c r="B941"/>
      <c r="C941">
        <v>88.4</v>
      </c>
      <c r="D941" s="221">
        <f t="shared" si="99"/>
        <v>88.4</v>
      </c>
      <c r="E941">
        <f t="shared" si="104"/>
        <v>8.8400000000000006E-2</v>
      </c>
      <c r="F941">
        <f t="shared" si="100"/>
        <v>0.99969016526740784</v>
      </c>
      <c r="G941">
        <f t="shared" si="101"/>
        <v>0.96473358371406948</v>
      </c>
      <c r="H941" s="221">
        <v>2.2189422460065899E-2</v>
      </c>
      <c r="I941">
        <f t="shared" si="102"/>
        <v>1</v>
      </c>
      <c r="J941">
        <v>1</v>
      </c>
      <c r="K941" s="221">
        <f t="shared" si="103"/>
        <v>-33.391623689944375</v>
      </c>
      <c r="L941">
        <f t="shared" si="105"/>
        <v>4.5985106159462163E-5</v>
      </c>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row>
    <row r="942" spans="1:74" s="12" customFormat="1" hidden="1" x14ac:dyDescent="0.25">
      <c r="A942" s="127"/>
      <c r="B942"/>
      <c r="C942">
        <v>88.5</v>
      </c>
      <c r="D942" s="221">
        <f t="shared" si="99"/>
        <v>88.5</v>
      </c>
      <c r="E942">
        <f t="shared" si="104"/>
        <v>8.8499999999999995E-2</v>
      </c>
      <c r="F942">
        <f t="shared" si="100"/>
        <v>0.99968946398756231</v>
      </c>
      <c r="G942">
        <f t="shared" si="101"/>
        <v>0.96465460439531125</v>
      </c>
      <c r="H942" s="221">
        <v>2.2097517106149302E-2</v>
      </c>
      <c r="I942">
        <f t="shared" si="102"/>
        <v>1</v>
      </c>
      <c r="J942">
        <v>1</v>
      </c>
      <c r="K942" s="221">
        <f t="shared" si="103"/>
        <v>-33.428391293558441</v>
      </c>
      <c r="L942">
        <f t="shared" si="105"/>
        <v>4.5603817214595687E-5</v>
      </c>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row>
    <row r="943" spans="1:74" s="12" customFormat="1" hidden="1" x14ac:dyDescent="0.25">
      <c r="A943" s="127"/>
      <c r="B943"/>
      <c r="C943">
        <v>88.6</v>
      </c>
      <c r="D943" s="221">
        <f t="shared" si="99"/>
        <v>88.6</v>
      </c>
      <c r="E943">
        <f t="shared" si="104"/>
        <v>8.8599999999999998E-2</v>
      </c>
      <c r="F943">
        <f t="shared" si="100"/>
        <v>0.99968876191531475</v>
      </c>
      <c r="G943">
        <f t="shared" si="101"/>
        <v>0.96457553962885978</v>
      </c>
      <c r="H943" s="221">
        <v>2.2002897177112901E-2</v>
      </c>
      <c r="I943">
        <f t="shared" si="102"/>
        <v>1</v>
      </c>
      <c r="J943">
        <v>1</v>
      </c>
      <c r="K943" s="221">
        <f t="shared" si="103"/>
        <v>-33.466381523902534</v>
      </c>
      <c r="L943">
        <f t="shared" si="105"/>
        <v>4.5213011616497663E-5</v>
      </c>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row>
    <row r="944" spans="1:74" s="12" customFormat="1" hidden="1" x14ac:dyDescent="0.25">
      <c r="A944" s="127"/>
      <c r="B944"/>
      <c r="C944">
        <v>88.7</v>
      </c>
      <c r="D944" s="221">
        <f t="shared" si="99"/>
        <v>88.7</v>
      </c>
      <c r="E944">
        <f t="shared" si="104"/>
        <v>8.8700000000000001E-2</v>
      </c>
      <c r="F944">
        <f t="shared" si="100"/>
        <v>0.99968805905066904</v>
      </c>
      <c r="G944">
        <f t="shared" si="101"/>
        <v>0.96449638942761506</v>
      </c>
      <c r="H944" s="221">
        <v>2.1905575104230701E-2</v>
      </c>
      <c r="I944">
        <f t="shared" si="102"/>
        <v>1</v>
      </c>
      <c r="J944">
        <v>1</v>
      </c>
      <c r="K944" s="221">
        <f t="shared" si="103"/>
        <v>-33.505604592391983</v>
      </c>
      <c r="L944">
        <f t="shared" si="105"/>
        <v>4.4812885414462381E-5</v>
      </c>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row>
    <row r="945" spans="1:74" s="12" customFormat="1" hidden="1" x14ac:dyDescent="0.25">
      <c r="A945" s="127"/>
      <c r="B945"/>
      <c r="C945">
        <v>88.8</v>
      </c>
      <c r="D945" s="221">
        <f t="shared" si="99"/>
        <v>88.8</v>
      </c>
      <c r="E945">
        <f t="shared" si="104"/>
        <v>8.8800000000000004E-2</v>
      </c>
      <c r="F945">
        <f t="shared" si="100"/>
        <v>0.9996873553936243</v>
      </c>
      <c r="G945">
        <f t="shared" si="101"/>
        <v>0.96441715380449133</v>
      </c>
      <c r="H945" s="221">
        <v>2.1805563907225E-2</v>
      </c>
      <c r="I945">
        <f t="shared" si="102"/>
        <v>1</v>
      </c>
      <c r="J945">
        <v>1</v>
      </c>
      <c r="K945" s="221">
        <f t="shared" si="103"/>
        <v>-33.546071045984213</v>
      </c>
      <c r="L945">
        <f t="shared" si="105"/>
        <v>4.4403640174024944E-5</v>
      </c>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row>
    <row r="946" spans="1:74" s="12" customFormat="1" hidden="1" x14ac:dyDescent="0.25">
      <c r="A946" s="127"/>
      <c r="B946"/>
      <c r="C946">
        <v>88.9</v>
      </c>
      <c r="D946" s="221">
        <f t="shared" si="99"/>
        <v>88.9</v>
      </c>
      <c r="E946">
        <f t="shared" si="104"/>
        <v>8.8900000000000007E-2</v>
      </c>
      <c r="F946">
        <f t="shared" si="100"/>
        <v>0.99968665094418341</v>
      </c>
      <c r="G946">
        <f t="shared" si="101"/>
        <v>0.96433783277241647</v>
      </c>
      <c r="H946" s="221">
        <v>2.17028771916765E-2</v>
      </c>
      <c r="I946">
        <f t="shared" si="102"/>
        <v>1</v>
      </c>
      <c r="J946">
        <v>1</v>
      </c>
      <c r="K946" s="221">
        <f t="shared" si="103"/>
        <v>-33.587791778056783</v>
      </c>
      <c r="L946">
        <f t="shared" si="105"/>
        <v>4.3985482845344463E-5</v>
      </c>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row>
    <row r="947" spans="1:74" s="12" customFormat="1" hidden="1" x14ac:dyDescent="0.25">
      <c r="A947" s="127"/>
      <c r="B947"/>
      <c r="C947">
        <v>89</v>
      </c>
      <c r="D947" s="221">
        <f t="shared" si="99"/>
        <v>89</v>
      </c>
      <c r="E947">
        <f t="shared" si="104"/>
        <v>8.8999999999999996E-2</v>
      </c>
      <c r="F947">
        <f t="shared" si="100"/>
        <v>0.99968594570234748</v>
      </c>
      <c r="G947">
        <f t="shared" si="101"/>
        <v>0.96425842634433268</v>
      </c>
      <c r="H947" s="221">
        <v>2.1597529146290199E-2</v>
      </c>
      <c r="I947">
        <f t="shared" si="102"/>
        <v>1</v>
      </c>
      <c r="J947">
        <v>1</v>
      </c>
      <c r="K947" s="221">
        <f t="shared" si="103"/>
        <v>-33.630778039792276</v>
      </c>
      <c r="L947">
        <f t="shared" si="105"/>
        <v>4.3558625627136928E-5</v>
      </c>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row>
    <row r="948" spans="1:74" s="12" customFormat="1" hidden="1" x14ac:dyDescent="0.25">
      <c r="A948" s="127"/>
      <c r="B948"/>
      <c r="C948">
        <v>89.1</v>
      </c>
      <c r="D948" s="221">
        <f t="shared" si="99"/>
        <v>89.1</v>
      </c>
      <c r="E948">
        <f t="shared" si="104"/>
        <v>8.9099999999999999E-2</v>
      </c>
      <c r="F948">
        <f t="shared" si="100"/>
        <v>0.99968523966811917</v>
      </c>
      <c r="G948">
        <f t="shared" si="101"/>
        <v>0.96417893453319514</v>
      </c>
      <c r="H948" s="221">
        <v>2.14895345400186E-2</v>
      </c>
      <c r="I948">
        <f t="shared" si="102"/>
        <v>1</v>
      </c>
      <c r="J948">
        <v>1</v>
      </c>
      <c r="K948" s="221">
        <f t="shared" si="103"/>
        <v>-33.67504145209697</v>
      </c>
      <c r="L948">
        <f t="shared" si="105"/>
        <v>4.3123285826610732E-5</v>
      </c>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row>
    <row r="949" spans="1:74" s="12" customFormat="1" hidden="1" x14ac:dyDescent="0.25">
      <c r="A949" s="127"/>
      <c r="B949"/>
      <c r="C949">
        <v>89.2</v>
      </c>
      <c r="D949" s="221">
        <f t="shared" si="99"/>
        <v>89.2</v>
      </c>
      <c r="E949">
        <f t="shared" si="104"/>
        <v>8.9200000000000002E-2</v>
      </c>
      <c r="F949">
        <f t="shared" si="100"/>
        <v>0.99968453284149794</v>
      </c>
      <c r="G949">
        <f t="shared" si="101"/>
        <v>0.96409935735197383</v>
      </c>
      <c r="H949" s="221">
        <v>2.1378908719041301E-2</v>
      </c>
      <c r="I949">
        <f t="shared" si="102"/>
        <v>1</v>
      </c>
      <c r="J949">
        <v>1</v>
      </c>
      <c r="K949" s="221">
        <f t="shared" si="103"/>
        <v>-33.720594018083219</v>
      </c>
      <c r="L949">
        <f t="shared" si="105"/>
        <v>4.2679685715167193E-5</v>
      </c>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row>
    <row r="950" spans="1:74" s="12" customFormat="1" hidden="1" x14ac:dyDescent="0.25">
      <c r="A950" s="127"/>
      <c r="B950"/>
      <c r="C950">
        <v>89.3</v>
      </c>
      <c r="D950" s="221">
        <f t="shared" si="99"/>
        <v>89.3</v>
      </c>
      <c r="E950">
        <f t="shared" si="104"/>
        <v>8.929999999999999E-2</v>
      </c>
      <c r="F950">
        <f t="shared" si="100"/>
        <v>0.99968382522248544</v>
      </c>
      <c r="G950">
        <f t="shared" si="101"/>
        <v>0.9640196948136518</v>
      </c>
      <c r="H950" s="221">
        <v>2.1265667603604401E-2</v>
      </c>
      <c r="I950">
        <f t="shared" si="102"/>
        <v>1</v>
      </c>
      <c r="J950">
        <v>1</v>
      </c>
      <c r="K950" s="221">
        <f t="shared" si="103"/>
        <v>-33.767448136145461</v>
      </c>
      <c r="L950">
        <f t="shared" si="105"/>
        <v>4.2228052380201518E-5</v>
      </c>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row>
    <row r="951" spans="1:74" s="12" customFormat="1" hidden="1" x14ac:dyDescent="0.25">
      <c r="A951" s="127"/>
      <c r="B951"/>
      <c r="C951">
        <v>89.4</v>
      </c>
      <c r="D951" s="221">
        <f t="shared" si="99"/>
        <v>89.4</v>
      </c>
      <c r="E951">
        <f t="shared" si="104"/>
        <v>8.9400000000000007E-2</v>
      </c>
      <c r="F951">
        <f t="shared" si="100"/>
        <v>0.99968311681108446</v>
      </c>
      <c r="G951">
        <f t="shared" si="101"/>
        <v>0.9639399469312262</v>
      </c>
      <c r="H951" s="221">
        <v>2.1149827684717799E-2</v>
      </c>
      <c r="I951">
        <f t="shared" si="102"/>
        <v>1</v>
      </c>
      <c r="J951">
        <v>1</v>
      </c>
      <c r="K951" s="221">
        <f t="shared" si="103"/>
        <v>-33.815616613664247</v>
      </c>
      <c r="L951">
        <f t="shared" si="105"/>
        <v>4.1768617573116212E-5</v>
      </c>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row>
    <row r="952" spans="1:74" s="12" customFormat="1" hidden="1" x14ac:dyDescent="0.25">
      <c r="A952" s="127"/>
      <c r="B952"/>
      <c r="C952">
        <v>89.5</v>
      </c>
      <c r="D952" s="221">
        <f t="shared" si="99"/>
        <v>89.5</v>
      </c>
      <c r="E952">
        <f t="shared" si="104"/>
        <v>8.9499999999999996E-2</v>
      </c>
      <c r="F952">
        <f t="shared" si="100"/>
        <v>0.99968240760729721</v>
      </c>
      <c r="G952">
        <f t="shared" si="101"/>
        <v>0.96386011371770741</v>
      </c>
      <c r="H952" s="221">
        <v>2.1031406020713999E-2</v>
      </c>
      <c r="I952">
        <f t="shared" si="102"/>
        <v>1</v>
      </c>
      <c r="J952">
        <v>1</v>
      </c>
      <c r="K952" s="221">
        <f t="shared" si="103"/>
        <v>-33.865112681372494</v>
      </c>
      <c r="L952">
        <f t="shared" si="105"/>
        <v>4.1301617553456699E-5</v>
      </c>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row>
    <row r="953" spans="1:74" s="12" customFormat="1" hidden="1" x14ac:dyDescent="0.25">
      <c r="A953" s="127"/>
      <c r="B953"/>
      <c r="C953">
        <v>89.6</v>
      </c>
      <c r="D953" s="221">
        <f t="shared" si="99"/>
        <v>89.6</v>
      </c>
      <c r="E953">
        <f t="shared" si="104"/>
        <v>8.9599999999999999E-2</v>
      </c>
      <c r="F953">
        <f t="shared" si="100"/>
        <v>0.99968169761112369</v>
      </c>
      <c r="G953">
        <f t="shared" si="101"/>
        <v>0.9637801951861209</v>
      </c>
      <c r="H953" s="221">
        <v>2.0910420233667099E-2</v>
      </c>
      <c r="I953">
        <f t="shared" si="102"/>
        <v>1</v>
      </c>
      <c r="J953">
        <v>1</v>
      </c>
      <c r="K953" s="221">
        <f t="shared" si="103"/>
        <v>-33.915950008422492</v>
      </c>
      <c r="L953">
        <f t="shared" si="105"/>
        <v>4.0827292929623999E-5</v>
      </c>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row>
    <row r="954" spans="1:74" s="12" customFormat="1" hidden="1" x14ac:dyDescent="0.25">
      <c r="A954" s="127"/>
      <c r="B954"/>
      <c r="C954">
        <v>89.7</v>
      </c>
      <c r="D954" s="221">
        <f t="shared" ref="D954:D1017" si="106">C954*(f_CLK_MHz/Nominal_Clock_Freq)</f>
        <v>89.7</v>
      </c>
      <c r="E954">
        <f t="shared" si="104"/>
        <v>8.9700000000000002E-2</v>
      </c>
      <c r="F954">
        <f t="shared" ref="F954:F1017" si="107">ABS(SIN(((MOD_CLK_DIV*PI()*$D954*FIRST_STAGE_DECIMATION)/(f_CLK_MHz*1000000)))/(FIRST_STAGE_DECIMATION*SIN(((MOD_CLK_DIV*PI()*$D954)/(f_CLK_MHz*1000000)))))^FIRST_STAGE_ORDER</f>
        <v>0.99968098682256445</v>
      </c>
      <c r="G954">
        <f t="shared" ref="G954:G1017" si="108">ABS(SIN(((MOD_CLK_DIV*FIRST_STAGE_DECIMATION*PI()*$D954*SECOND_STAGE_DECIMATION)/(f_CLK_MHz*1000000)))/(SECOND_STAGE_DECIMATION*SIN(((MOD_CLK_DIV*FIRST_STAGE_DECIMATION*PI()*$D954)/(f_CLK_MHz*1000000)))))^SECOND_STAGE_ORDER</f>
        <v>0.96370019134950458</v>
      </c>
      <c r="H954" s="221">
        <v>2.07868885056741E-2</v>
      </c>
      <c r="I954">
        <f t="shared" ref="I954:I1017" si="109">IF(Avg_decimation&lt;&gt;0,(ABS(SIN(((MOD_CLK_DIV*FIRST_STAGE_DECIMATION*SECOND_STAGE_DECIMATION*FIR_DECIMATION*PI()*$D954*Avg_decimation)/(f_CLK_MHz*1000000)))/(Avg_decimation*SIN(((MOD_CLK_DIV*FIRST_STAGE_DECIMATION*SECOND_STAGE_DECIMATION*FIR_DECIMATION*PI()*$D954)/(f_CLK_MHz*1000000)))))^1),"-")</f>
        <v>1</v>
      </c>
      <c r="J954">
        <v>1</v>
      </c>
      <c r="K954" s="221">
        <f t="shared" ref="K954:K1017" si="110">20*LOG10(IF(FIR_BYPASSED,F954*G954*J954,F954*G954*H954*I954*J954))</f>
        <v>-33.968142718193526</v>
      </c>
      <c r="L954">
        <f t="shared" si="105"/>
        <v>4.0345888495960481E-5</v>
      </c>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row>
    <row r="955" spans="1:74" s="12" customFormat="1" hidden="1" x14ac:dyDescent="0.25">
      <c r="A955" s="127"/>
      <c r="B955"/>
      <c r="C955">
        <v>89.8</v>
      </c>
      <c r="D955" s="221">
        <f t="shared" si="106"/>
        <v>89.8</v>
      </c>
      <c r="E955">
        <f t="shared" ref="E955:E1018" si="111">D955/1000</f>
        <v>8.9799999999999991E-2</v>
      </c>
      <c r="F955">
        <f t="shared" si="107"/>
        <v>0.99968027524162417</v>
      </c>
      <c r="G955">
        <f t="shared" si="108"/>
        <v>0.96362010222091066</v>
      </c>
      <c r="H955" s="221">
        <v>2.0660829574999699E-2</v>
      </c>
      <c r="I955">
        <f t="shared" si="109"/>
        <v>1</v>
      </c>
      <c r="J955">
        <v>1</v>
      </c>
      <c r="K955" s="221">
        <f t="shared" si="110"/>
        <v>-34.021705404883022</v>
      </c>
      <c r="L955">
        <f t="shared" si="105"/>
        <v>3.9857653066550628E-5</v>
      </c>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row>
    <row r="956" spans="1:74" s="12" customFormat="1" hidden="1" x14ac:dyDescent="0.25">
      <c r="A956" s="127"/>
      <c r="B956"/>
      <c r="C956">
        <v>89.9</v>
      </c>
      <c r="D956" s="221">
        <f t="shared" si="106"/>
        <v>89.9</v>
      </c>
      <c r="E956">
        <f t="shared" si="111"/>
        <v>8.9900000000000008E-2</v>
      </c>
      <c r="F956">
        <f t="shared" si="107"/>
        <v>0.99967956286830217</v>
      </c>
      <c r="G956">
        <f t="shared" si="108"/>
        <v>0.96353992781340558</v>
      </c>
      <c r="H956" s="221">
        <v>2.0532262732085499E-2</v>
      </c>
      <c r="I956">
        <f t="shared" si="109"/>
        <v>1</v>
      </c>
      <c r="J956">
        <v>1</v>
      </c>
      <c r="K956" s="221">
        <f t="shared" si="110"/>
        <v>-34.076653150927335</v>
      </c>
      <c r="L956">
        <f t="shared" ref="L956:L1019" si="112">(D956-D955)*((10^(K956/20)+10^(K955/20))/2)^2</f>
        <v>3.9362839305864968E-5</v>
      </c>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row>
    <row r="957" spans="1:74" s="12" customFormat="1" hidden="1" x14ac:dyDescent="0.25">
      <c r="A957" s="127"/>
      <c r="B957"/>
      <c r="C957">
        <v>90</v>
      </c>
      <c r="D957" s="221">
        <f t="shared" si="106"/>
        <v>90</v>
      </c>
      <c r="E957">
        <f t="shared" si="111"/>
        <v>0.09</v>
      </c>
      <c r="F957">
        <f t="shared" si="107"/>
        <v>0.99967884970260101</v>
      </c>
      <c r="G957">
        <f t="shared" si="108"/>
        <v>0.963459668140069</v>
      </c>
      <c r="H957" s="221">
        <v>2.04012078154234E-2</v>
      </c>
      <c r="I957">
        <f t="shared" si="109"/>
        <v>1</v>
      </c>
      <c r="J957">
        <v>1</v>
      </c>
      <c r="K957" s="221">
        <f t="shared" si="110"/>
        <v>-34.133001545301731</v>
      </c>
      <c r="L957">
        <f t="shared" si="112"/>
        <v>3.8861703556182164E-5</v>
      </c>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row>
    <row r="958" spans="1:74" s="12" customFormat="1" hidden="1" x14ac:dyDescent="0.25">
      <c r="A958" s="127"/>
      <c r="B958"/>
      <c r="C958">
        <v>90.1</v>
      </c>
      <c r="D958" s="221">
        <f t="shared" si="106"/>
        <v>90.1</v>
      </c>
      <c r="E958">
        <f t="shared" si="111"/>
        <v>9.01E-2</v>
      </c>
      <c r="F958">
        <f t="shared" si="107"/>
        <v>0.99967813574452147</v>
      </c>
      <c r="G958">
        <f t="shared" si="108"/>
        <v>0.96337932321399455</v>
      </c>
      <c r="H958" s="221">
        <v>2.0267685207297E-2</v>
      </c>
      <c r="I958">
        <f t="shared" si="109"/>
        <v>1</v>
      </c>
      <c r="J958">
        <v>1</v>
      </c>
      <c r="K958" s="221">
        <f t="shared" si="110"/>
        <v>-34.190766702751311</v>
      </c>
      <c r="L958">
        <f t="shared" si="112"/>
        <v>3.8354505662242709E-5</v>
      </c>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row>
    <row r="959" spans="1:74" s="12" customFormat="1" hidden="1" x14ac:dyDescent="0.25">
      <c r="A959" s="127"/>
      <c r="B959"/>
      <c r="C959">
        <v>90.2</v>
      </c>
      <c r="D959" s="221">
        <f t="shared" si="106"/>
        <v>90.2</v>
      </c>
      <c r="E959">
        <f t="shared" si="111"/>
        <v>9.0200000000000002E-2</v>
      </c>
      <c r="F959">
        <f t="shared" si="107"/>
        <v>0.99967742099406598</v>
      </c>
      <c r="G959">
        <f t="shared" si="108"/>
        <v>0.96329889304828964</v>
      </c>
      <c r="H959" s="221">
        <v>2.0131715829389499E-2</v>
      </c>
      <c r="I959">
        <f t="shared" si="109"/>
        <v>1</v>
      </c>
      <c r="J959">
        <v>1</v>
      </c>
      <c r="K959" s="221">
        <f t="shared" si="110"/>
        <v>-34.249965284010173</v>
      </c>
      <c r="L959">
        <f t="shared" si="112"/>
        <v>3.7841508792964431E-5</v>
      </c>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row>
    <row r="960" spans="1:74" s="12" customFormat="1" hidden="1" x14ac:dyDescent="0.25">
      <c r="A960" s="127"/>
      <c r="B960"/>
      <c r="C960">
        <v>90.3</v>
      </c>
      <c r="D960" s="221">
        <f t="shared" si="106"/>
        <v>90.3</v>
      </c>
      <c r="E960">
        <f t="shared" si="111"/>
        <v>9.0299999999999991E-2</v>
      </c>
      <c r="F960">
        <f t="shared" si="107"/>
        <v>0.99967670545123566</v>
      </c>
      <c r="G960">
        <f t="shared" si="108"/>
        <v>0.9632183776560751</v>
      </c>
      <c r="H960" s="221">
        <v>1.9993321138260599E-2</v>
      </c>
      <c r="I960">
        <f t="shared" si="109"/>
        <v>1</v>
      </c>
      <c r="J960">
        <v>1</v>
      </c>
      <c r="K960" s="221">
        <f t="shared" si="110"/>
        <v>-34.310614517068913</v>
      </c>
      <c r="L960">
        <f t="shared" si="112"/>
        <v>3.7322979260559719E-5</v>
      </c>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row>
    <row r="961" spans="1:74" s="12" customFormat="1" hidden="1" x14ac:dyDescent="0.25">
      <c r="A961" s="127"/>
      <c r="B961"/>
      <c r="C961">
        <v>90.4</v>
      </c>
      <c r="D961" s="221">
        <f t="shared" si="106"/>
        <v>90.4</v>
      </c>
      <c r="E961">
        <f t="shared" si="111"/>
        <v>9.0400000000000008E-2</v>
      </c>
      <c r="F961">
        <f t="shared" si="107"/>
        <v>0.9996759891160325</v>
      </c>
      <c r="G961">
        <f t="shared" si="108"/>
        <v>0.96313777705048664</v>
      </c>
      <c r="H961" s="221">
        <v>1.9852523120693799E-2</v>
      </c>
      <c r="I961">
        <f t="shared" si="109"/>
        <v>1</v>
      </c>
      <c r="J961">
        <v>1</v>
      </c>
      <c r="K961" s="221">
        <f t="shared" si="110"/>
        <v>-34.372732219555047</v>
      </c>
      <c r="L961">
        <f t="shared" si="112"/>
        <v>3.6799186337197894E-5</v>
      </c>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row>
    <row r="962" spans="1:74" s="12" customFormat="1" hidden="1" x14ac:dyDescent="0.25">
      <c r="A962" s="127"/>
      <c r="B962"/>
      <c r="C962">
        <v>90.5</v>
      </c>
      <c r="D962" s="221">
        <f t="shared" si="106"/>
        <v>90.5</v>
      </c>
      <c r="E962">
        <f t="shared" si="111"/>
        <v>9.0499999999999997E-2</v>
      </c>
      <c r="F962">
        <f t="shared" si="107"/>
        <v>0.9996752719884564</v>
      </c>
      <c r="G962">
        <f t="shared" si="108"/>
        <v>0.96305709124467254</v>
      </c>
      <c r="H962" s="221">
        <v>1.9709344288914899E-2</v>
      </c>
      <c r="I962">
        <f t="shared" si="109"/>
        <v>1</v>
      </c>
      <c r="J962">
        <v>1</v>
      </c>
      <c r="K962" s="221">
        <f t="shared" si="110"/>
        <v>-34.436336822296283</v>
      </c>
      <c r="L962">
        <f t="shared" si="112"/>
        <v>3.6270402069175226E-5</v>
      </c>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row>
    <row r="963" spans="1:74" s="12" customFormat="1" hidden="1" x14ac:dyDescent="0.25">
      <c r="A963" s="127"/>
      <c r="B963"/>
      <c r="C963">
        <v>90.6</v>
      </c>
      <c r="D963" s="221">
        <f t="shared" si="106"/>
        <v>90.6</v>
      </c>
      <c r="E963">
        <f t="shared" si="111"/>
        <v>9.06E-2</v>
      </c>
      <c r="F963">
        <f t="shared" si="107"/>
        <v>0.99967455406851069</v>
      </c>
      <c r="G963">
        <f t="shared" si="108"/>
        <v>0.96297632025179558</v>
      </c>
      <c r="H963" s="221">
        <v>1.9563807675681999E-2</v>
      </c>
      <c r="I963">
        <f t="shared" si="109"/>
        <v>1</v>
      </c>
      <c r="J963">
        <v>1</v>
      </c>
      <c r="K963" s="221">
        <f t="shared" si="110"/>
        <v>-34.501447394141785</v>
      </c>
      <c r="L963">
        <f t="shared" si="112"/>
        <v>3.5736901089032754E-5</v>
      </c>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row>
    <row r="964" spans="1:74" s="12" customFormat="1" hidden="1" x14ac:dyDescent="0.25">
      <c r="A964" s="127"/>
      <c r="B964"/>
      <c r="C964">
        <v>90.7</v>
      </c>
      <c r="D964" s="221">
        <f t="shared" si="106"/>
        <v>90.7</v>
      </c>
      <c r="E964">
        <f t="shared" si="111"/>
        <v>9.0700000000000003E-2</v>
      </c>
      <c r="F964">
        <f t="shared" si="107"/>
        <v>0.9996738353561968</v>
      </c>
      <c r="G964">
        <f t="shared" si="108"/>
        <v>0.96289546408503168</v>
      </c>
      <c r="H964" s="221">
        <v>1.9415936829251398E-2</v>
      </c>
      <c r="I964">
        <f t="shared" si="109"/>
        <v>1</v>
      </c>
      <c r="J964">
        <v>1</v>
      </c>
      <c r="K964" s="221">
        <f t="shared" si="110"/>
        <v>-34.568083668120394</v>
      </c>
      <c r="L964">
        <f t="shared" si="112"/>
        <v>3.5198960425487204E-5</v>
      </c>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row>
    <row r="965" spans="1:74" s="12" customFormat="1" hidden="1" x14ac:dyDescent="0.25">
      <c r="A965" s="127"/>
      <c r="B965"/>
      <c r="C965">
        <v>90.8</v>
      </c>
      <c r="D965" s="221">
        <f t="shared" si="106"/>
        <v>90.8</v>
      </c>
      <c r="E965">
        <f t="shared" si="111"/>
        <v>9.0799999999999992E-2</v>
      </c>
      <c r="F965">
        <f t="shared" si="107"/>
        <v>0.99967311585151508</v>
      </c>
      <c r="G965">
        <f t="shared" si="108"/>
        <v>0.96281452275757151</v>
      </c>
      <c r="H965" s="221">
        <v>1.9265755808216399E-2</v>
      </c>
      <c r="I965">
        <f t="shared" si="109"/>
        <v>1</v>
      </c>
      <c r="J965">
        <v>1</v>
      </c>
      <c r="K965" s="221">
        <f t="shared" si="110"/>
        <v>-34.636266069024281</v>
      </c>
      <c r="L965">
        <f t="shared" si="112"/>
        <v>3.4656859311512953E-5</v>
      </c>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row>
    <row r="966" spans="1:74" s="12" customFormat="1" hidden="1" x14ac:dyDescent="0.25">
      <c r="A966" s="127"/>
      <c r="B966"/>
      <c r="C966">
        <v>90.9</v>
      </c>
      <c r="D966" s="221">
        <f t="shared" si="106"/>
        <v>90.9</v>
      </c>
      <c r="E966">
        <f t="shared" si="111"/>
        <v>9.0900000000000009E-2</v>
      </c>
      <c r="F966">
        <f t="shared" si="107"/>
        <v>0.99967239555446896</v>
      </c>
      <c r="G966">
        <f t="shared" si="108"/>
        <v>0.96273349628261784</v>
      </c>
      <c r="H966" s="221">
        <v>1.9113289176224499E-2</v>
      </c>
      <c r="I966">
        <f t="shared" si="109"/>
        <v>1</v>
      </c>
      <c r="J966">
        <v>1</v>
      </c>
      <c r="K966" s="221">
        <f t="shared" si="110"/>
        <v>-34.706015742509109</v>
      </c>
      <c r="L966">
        <f t="shared" si="112"/>
        <v>3.4110878990725194E-5</v>
      </c>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row>
    <row r="967" spans="1:74" s="12" customFormat="1" hidden="1" x14ac:dyDescent="0.25">
      <c r="A967" s="127"/>
      <c r="B967"/>
      <c r="C967">
        <v>91</v>
      </c>
      <c r="D967" s="221">
        <f t="shared" si="106"/>
        <v>91</v>
      </c>
      <c r="E967">
        <f t="shared" si="111"/>
        <v>9.0999999999999998E-2</v>
      </c>
      <c r="F967">
        <f t="shared" si="107"/>
        <v>0.99967167446505845</v>
      </c>
      <c r="G967">
        <f t="shared" si="108"/>
        <v>0.96265238467338954</v>
      </c>
      <c r="H967" s="221">
        <v>1.8958561996572001E-2</v>
      </c>
      <c r="I967">
        <f t="shared" si="109"/>
        <v>1</v>
      </c>
      <c r="J967">
        <v>1</v>
      </c>
      <c r="K967" s="221">
        <f t="shared" si="110"/>
        <v>-34.777354585812262</v>
      </c>
      <c r="L967">
        <f t="shared" si="112"/>
        <v>3.3561302522052683E-5</v>
      </c>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row>
    <row r="968" spans="1:74" s="12" customFormat="1" hidden="1" x14ac:dyDescent="0.25">
      <c r="A968" s="127"/>
      <c r="B968"/>
      <c r="C968">
        <v>91.1</v>
      </c>
      <c r="D968" s="221">
        <f t="shared" si="106"/>
        <v>91.1</v>
      </c>
      <c r="E968">
        <f t="shared" si="111"/>
        <v>9.11E-2</v>
      </c>
      <c r="F968">
        <f t="shared" si="107"/>
        <v>0.99967095258328575</v>
      </c>
      <c r="G968">
        <f t="shared" si="108"/>
        <v>0.96257118794311725</v>
      </c>
      <c r="H968" s="221">
        <v>1.8801599826677302E-2</v>
      </c>
      <c r="I968">
        <f t="shared" si="109"/>
        <v>1</v>
      </c>
      <c r="J968">
        <v>1</v>
      </c>
      <c r="K968" s="221">
        <f t="shared" si="110"/>
        <v>-34.850305280197055</v>
      </c>
      <c r="L968">
        <f t="shared" si="112"/>
        <v>3.300841458312594E-5</v>
      </c>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row>
    <row r="969" spans="1:74" s="12" customFormat="1" hidden="1" x14ac:dyDescent="0.25">
      <c r="A969" s="127"/>
      <c r="B969"/>
      <c r="C969">
        <v>91.2</v>
      </c>
      <c r="D969" s="221">
        <f t="shared" si="106"/>
        <v>91.2</v>
      </c>
      <c r="E969">
        <f t="shared" si="111"/>
        <v>9.1200000000000003E-2</v>
      </c>
      <c r="F969">
        <f t="shared" si="107"/>
        <v>0.99967022990915166</v>
      </c>
      <c r="G969">
        <f t="shared" si="108"/>
        <v>0.96248990610504637</v>
      </c>
      <c r="H969" s="221">
        <v>1.8642428712436002E-2</v>
      </c>
      <c r="I969">
        <f t="shared" si="109"/>
        <v>1</v>
      </c>
      <c r="J969">
        <v>1</v>
      </c>
      <c r="K969" s="221">
        <f t="shared" si="110"/>
        <v>-34.924891325239152</v>
      </c>
      <c r="L969">
        <f t="shared" si="112"/>
        <v>3.2452501272274212E-5</v>
      </c>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row>
    <row r="970" spans="1:74" s="12" customFormat="1" hidden="1" x14ac:dyDescent="0.25">
      <c r="A970" s="127"/>
      <c r="B970"/>
      <c r="C970">
        <v>91.3</v>
      </c>
      <c r="D970" s="221">
        <f t="shared" si="106"/>
        <v>91.3</v>
      </c>
      <c r="E970">
        <f t="shared" si="111"/>
        <v>9.1299999999999992E-2</v>
      </c>
      <c r="F970">
        <f t="shared" si="107"/>
        <v>0.99966950644265884</v>
      </c>
      <c r="G970">
        <f t="shared" si="108"/>
        <v>0.96240853917243574</v>
      </c>
      <c r="H970" s="221">
        <v>1.84810751824581E-2</v>
      </c>
      <c r="I970">
        <f t="shared" si="109"/>
        <v>1</v>
      </c>
      <c r="J970">
        <v>1</v>
      </c>
      <c r="K970" s="221">
        <f t="shared" si="110"/>
        <v>-35.001137075081424</v>
      </c>
      <c r="L970">
        <f t="shared" si="112"/>
        <v>3.1893849909465771E-5</v>
      </c>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row>
    <row r="971" spans="1:74" s="12" customFormat="1" hidden="1" x14ac:dyDescent="0.25">
      <c r="A971" s="127"/>
      <c r="B971"/>
      <c r="C971">
        <v>91.4</v>
      </c>
      <c r="D971" s="221">
        <f t="shared" si="106"/>
        <v>91.4</v>
      </c>
      <c r="E971">
        <f t="shared" si="111"/>
        <v>9.1400000000000009E-2</v>
      </c>
      <c r="F971">
        <f t="shared" si="107"/>
        <v>0.99966878218380828</v>
      </c>
      <c r="G971">
        <f t="shared" si="108"/>
        <v>0.96232708715855741</v>
      </c>
      <c r="H971" s="221">
        <v>1.8317566242189099E-2</v>
      </c>
      <c r="I971">
        <f t="shared" si="109"/>
        <v>1</v>
      </c>
      <c r="J971">
        <v>1</v>
      </c>
      <c r="K971" s="221">
        <f t="shared" si="110"/>
        <v>-35.079067776793671</v>
      </c>
      <c r="L971">
        <f t="shared" si="112"/>
        <v>3.1332748836346424E-5</v>
      </c>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row>
    <row r="972" spans="1:74" s="12" customFormat="1" hidden="1" x14ac:dyDescent="0.25">
      <c r="A972" s="127"/>
      <c r="B972"/>
      <c r="C972">
        <v>91.5</v>
      </c>
      <c r="D972" s="221">
        <f t="shared" si="106"/>
        <v>91.5</v>
      </c>
      <c r="E972">
        <f t="shared" si="111"/>
        <v>9.1499999999999998E-2</v>
      </c>
      <c r="F972">
        <f t="shared" si="107"/>
        <v>0.99966805713260232</v>
      </c>
      <c r="G972">
        <f t="shared" si="108"/>
        <v>0.96224555007669865</v>
      </c>
      <c r="H972" s="221">
        <v>1.8151929367916E-2</v>
      </c>
      <c r="I972">
        <f t="shared" si="109"/>
        <v>1</v>
      </c>
      <c r="J972">
        <v>1</v>
      </c>
      <c r="K972" s="221">
        <f t="shared" si="110"/>
        <v>-35.158709610984516</v>
      </c>
      <c r="L972">
        <f t="shared" si="112"/>
        <v>3.0769487215380999E-5</v>
      </c>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row>
    <row r="973" spans="1:74" s="12" customFormat="1" hidden="1" x14ac:dyDescent="0.25">
      <c r="A973" s="127"/>
      <c r="B973"/>
      <c r="C973">
        <v>91.6</v>
      </c>
      <c r="D973" s="221">
        <f t="shared" si="106"/>
        <v>91.6</v>
      </c>
      <c r="E973">
        <f t="shared" si="111"/>
        <v>9.1600000000000001E-2</v>
      </c>
      <c r="F973">
        <f t="shared" si="107"/>
        <v>0.9996673312890425</v>
      </c>
      <c r="G973">
        <f t="shared" si="108"/>
        <v>0.96216392794015893</v>
      </c>
      <c r="H973" s="221">
        <v>1.7984192500661599E-2</v>
      </c>
      <c r="I973">
        <f t="shared" si="109"/>
        <v>1</v>
      </c>
      <c r="J973">
        <v>1</v>
      </c>
      <c r="K973" s="221">
        <f t="shared" si="110"/>
        <v>-35.240089734824494</v>
      </c>
      <c r="L973">
        <f t="shared" si="112"/>
        <v>3.0204354828513767E-5</v>
      </c>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row>
    <row r="974" spans="1:74" s="12" customFormat="1" hidden="1" x14ac:dyDescent="0.25">
      <c r="A974" s="127"/>
      <c r="B974"/>
      <c r="C974">
        <v>91.7</v>
      </c>
      <c r="D974" s="221">
        <f t="shared" si="106"/>
        <v>91.7</v>
      </c>
      <c r="E974">
        <f t="shared" si="111"/>
        <v>9.1700000000000004E-2</v>
      </c>
      <c r="F974">
        <f t="shared" si="107"/>
        <v>0.99966660465312962</v>
      </c>
      <c r="G974">
        <f t="shared" si="108"/>
        <v>0.96208222076225247</v>
      </c>
      <c r="H974" s="221">
        <v>1.7814384039965599E-2</v>
      </c>
      <c r="I974">
        <f t="shared" si="109"/>
        <v>1</v>
      </c>
      <c r="J974">
        <v>1</v>
      </c>
      <c r="K974" s="221">
        <f t="shared" si="110"/>
        <v>-35.323236327654413</v>
      </c>
      <c r="L974">
        <f t="shared" si="112"/>
        <v>2.9637641875261771E-5</v>
      </c>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row>
    <row r="975" spans="1:74" s="12" customFormat="1" hidden="1" x14ac:dyDescent="0.25">
      <c r="A975" s="127"/>
      <c r="B975"/>
      <c r="C975">
        <v>91.8</v>
      </c>
      <c r="D975" s="221">
        <f t="shared" si="106"/>
        <v>91.8</v>
      </c>
      <c r="E975">
        <f t="shared" si="111"/>
        <v>9.1799999999999993E-2</v>
      </c>
      <c r="F975">
        <f t="shared" si="107"/>
        <v>0.99966587722486488</v>
      </c>
      <c r="G975">
        <f t="shared" si="108"/>
        <v>0.96200042855630685</v>
      </c>
      <c r="H975" s="221">
        <v>1.7642532837557501E-2</v>
      </c>
      <c r="I975">
        <f t="shared" si="109"/>
        <v>1</v>
      </c>
      <c r="J975">
        <v>1</v>
      </c>
      <c r="K975" s="221">
        <f t="shared" si="110"/>
        <v>-35.408178639365467</v>
      </c>
      <c r="L975">
        <f t="shared" si="112"/>
        <v>2.906963877056528E-5</v>
      </c>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row>
    <row r="976" spans="1:74" s="12" customFormat="1" hidden="1" x14ac:dyDescent="0.25">
      <c r="A976" s="127"/>
      <c r="B976"/>
      <c r="C976">
        <v>91.9</v>
      </c>
      <c r="D976" s="221">
        <f t="shared" si="106"/>
        <v>91.9</v>
      </c>
      <c r="E976">
        <f t="shared" si="111"/>
        <v>9.1900000000000009E-2</v>
      </c>
      <c r="F976">
        <f t="shared" si="107"/>
        <v>0.99966514900425096</v>
      </c>
      <c r="G976">
        <f t="shared" si="108"/>
        <v>0.96191855133566329</v>
      </c>
      <c r="H976" s="221">
        <v>1.74686681909208E-2</v>
      </c>
      <c r="I976">
        <f t="shared" si="109"/>
        <v>1</v>
      </c>
      <c r="J976">
        <v>1</v>
      </c>
      <c r="K976" s="221">
        <f t="shared" si="110"/>
        <v>-35.494947041755424</v>
      </c>
      <c r="L976">
        <f t="shared" si="112"/>
        <v>2.8500635942556676E-5</v>
      </c>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row>
    <row r="977" spans="1:74" s="12" customFormat="1" hidden="1" x14ac:dyDescent="0.25">
      <c r="A977" s="127"/>
      <c r="B977"/>
      <c r="C977">
        <v>92</v>
      </c>
      <c r="D977" s="221">
        <f t="shared" si="106"/>
        <v>92</v>
      </c>
      <c r="E977">
        <f t="shared" si="111"/>
        <v>9.1999999999999998E-2</v>
      </c>
      <c r="F977">
        <f t="shared" si="107"/>
        <v>0.9996644199912893</v>
      </c>
      <c r="G977">
        <f t="shared" si="108"/>
        <v>0.96183658911367664</v>
      </c>
      <c r="H977" s="221">
        <v>1.7292819836750101E-2</v>
      </c>
      <c r="I977">
        <f t="shared" si="109"/>
        <v>1</v>
      </c>
      <c r="J977">
        <v>1</v>
      </c>
      <c r="K977" s="221">
        <f t="shared" si="110"/>
        <v>-35.58357308308284</v>
      </c>
      <c r="L977">
        <f t="shared" si="112"/>
        <v>2.7930923630265175E-5</v>
      </c>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row>
    <row r="978" spans="1:74" s="12" customFormat="1" hidden="1" x14ac:dyDescent="0.25">
      <c r="A978" s="127"/>
      <c r="B978"/>
      <c r="C978">
        <v>92.1</v>
      </c>
      <c r="D978" s="221">
        <f t="shared" si="106"/>
        <v>92.1</v>
      </c>
      <c r="E978">
        <f t="shared" si="111"/>
        <v>9.2099999999999987E-2</v>
      </c>
      <c r="F978">
        <f t="shared" si="107"/>
        <v>0.99966369018598045</v>
      </c>
      <c r="G978">
        <f t="shared" si="108"/>
        <v>0.96175454190371634</v>
      </c>
      <c r="H978" s="221">
        <v>1.71150179443047E-2</v>
      </c>
      <c r="I978">
        <f t="shared" si="109"/>
        <v>1</v>
      </c>
      <c r="J978">
        <v>1</v>
      </c>
      <c r="K978" s="221">
        <f t="shared" si="110"/>
        <v>-35.674089546059072</v>
      </c>
      <c r="L978">
        <f t="shared" si="112"/>
        <v>2.7360791681653192E-5</v>
      </c>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row>
    <row r="979" spans="1:74" s="12" customFormat="1" hidden="1" x14ac:dyDescent="0.25">
      <c r="A979" s="127"/>
      <c r="B979"/>
      <c r="C979">
        <v>92.2</v>
      </c>
      <c r="D979" s="221">
        <f t="shared" si="106"/>
        <v>92.2</v>
      </c>
      <c r="E979">
        <f t="shared" si="111"/>
        <v>9.2200000000000004E-2</v>
      </c>
      <c r="F979">
        <f t="shared" si="107"/>
        <v>0.99966295958832729</v>
      </c>
      <c r="G979">
        <f t="shared" si="108"/>
        <v>0.96167240971916468</v>
      </c>
      <c r="H979" s="221">
        <v>1.6935293108658499E-2</v>
      </c>
      <c r="I979">
        <f t="shared" si="109"/>
        <v>1</v>
      </c>
      <c r="J979">
        <v>1</v>
      </c>
      <c r="K979" s="221">
        <f t="shared" si="110"/>
        <v>-35.766530509541653</v>
      </c>
      <c r="L979">
        <f t="shared" si="112"/>
        <v>2.6790529351923771E-5</v>
      </c>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row>
    <row r="980" spans="1:74" s="12" customFormat="1" hidden="1" x14ac:dyDescent="0.25">
      <c r="A980" s="127"/>
      <c r="B980"/>
      <c r="C980">
        <v>92.3</v>
      </c>
      <c r="D980" s="221">
        <f t="shared" si="106"/>
        <v>92.3</v>
      </c>
      <c r="E980">
        <f t="shared" si="111"/>
        <v>9.2299999999999993E-2</v>
      </c>
      <c r="F980">
        <f t="shared" si="107"/>
        <v>0.99966222819833084</v>
      </c>
      <c r="G980">
        <f t="shared" si="108"/>
        <v>0.96159019257341793</v>
      </c>
      <c r="H980" s="221">
        <v>1.6753676343848199E-2</v>
      </c>
      <c r="I980">
        <f t="shared" si="109"/>
        <v>1</v>
      </c>
      <c r="J980">
        <v>1</v>
      </c>
      <c r="K980" s="221">
        <f t="shared" si="110"/>
        <v>-35.860931414215138</v>
      </c>
      <c r="L980">
        <f t="shared" si="112"/>
        <v>2.6220425102404859E-5</v>
      </c>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row>
    <row r="981" spans="1:74" s="12" customFormat="1" hidden="1" x14ac:dyDescent="0.25">
      <c r="A981" s="127"/>
      <c r="B981"/>
      <c r="C981">
        <v>92.4</v>
      </c>
      <c r="D981" s="221">
        <f t="shared" si="106"/>
        <v>92.4</v>
      </c>
      <c r="E981">
        <f t="shared" si="111"/>
        <v>9.240000000000001E-2</v>
      </c>
      <c r="F981">
        <f t="shared" si="107"/>
        <v>0.99966149601599341</v>
      </c>
      <c r="G981">
        <f t="shared" si="108"/>
        <v>0.96150789047988594</v>
      </c>
      <c r="H981" s="221">
        <v>1.6570199075923098E-2</v>
      </c>
      <c r="I981">
        <f t="shared" si="109"/>
        <v>1</v>
      </c>
      <c r="J981">
        <v>1</v>
      </c>
      <c r="K981" s="221">
        <f t="shared" si="110"/>
        <v>-35.957329132570948</v>
      </c>
      <c r="L981">
        <f t="shared" si="112"/>
        <v>2.5650766400172268E-5</v>
      </c>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row>
    <row r="982" spans="1:74" s="12" customFormat="1" hidden="1" x14ac:dyDescent="0.25">
      <c r="A982" s="127"/>
      <c r="B982"/>
      <c r="C982">
        <v>92.5</v>
      </c>
      <c r="D982" s="221">
        <f t="shared" si="106"/>
        <v>92.5</v>
      </c>
      <c r="E982">
        <f t="shared" si="111"/>
        <v>9.2499999999999999E-2</v>
      </c>
      <c r="F982">
        <f t="shared" si="107"/>
        <v>0.9996607630413149</v>
      </c>
      <c r="G982">
        <f t="shared" si="108"/>
        <v>0.96142550345199274</v>
      </c>
      <c r="H982" s="221">
        <v>1.6384893135895699E-2</v>
      </c>
      <c r="I982">
        <f t="shared" si="109"/>
        <v>1</v>
      </c>
      <c r="J982">
        <v>1</v>
      </c>
      <c r="K982" s="221">
        <f t="shared" si="110"/>
        <v>-36.055762043528972</v>
      </c>
      <c r="L982">
        <f t="shared" si="112"/>
        <v>2.508183951844324E-5</v>
      </c>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row>
    <row r="983" spans="1:74" s="12" customFormat="1" hidden="1" x14ac:dyDescent="0.25">
      <c r="A983" s="127"/>
      <c r="B983"/>
      <c r="C983">
        <v>92.6</v>
      </c>
      <c r="D983" s="221">
        <f t="shared" si="106"/>
        <v>92.6</v>
      </c>
      <c r="E983">
        <f t="shared" si="111"/>
        <v>9.2599999999999988E-2</v>
      </c>
      <c r="F983">
        <f t="shared" si="107"/>
        <v>0.99966002927429853</v>
      </c>
      <c r="G983">
        <f t="shared" si="108"/>
        <v>0.96134303150317568</v>
      </c>
      <c r="H983" s="221">
        <v>1.61977907525984E-2</v>
      </c>
      <c r="I983">
        <f t="shared" si="109"/>
        <v>1</v>
      </c>
      <c r="J983">
        <v>1</v>
      </c>
      <c r="K983" s="221">
        <f t="shared" si="110"/>
        <v>-36.156270112072583</v>
      </c>
      <c r="L983">
        <f t="shared" si="112"/>
        <v>2.4513929338110062E-5</v>
      </c>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row>
    <row r="984" spans="1:74" s="12" customFormat="1" hidden="1" x14ac:dyDescent="0.25">
      <c r="A984" s="127"/>
      <c r="B984"/>
      <c r="C984">
        <v>92.7</v>
      </c>
      <c r="D984" s="221">
        <f t="shared" si="106"/>
        <v>92.7</v>
      </c>
      <c r="E984">
        <f t="shared" si="111"/>
        <v>9.2700000000000005E-2</v>
      </c>
      <c r="F984">
        <f t="shared" si="107"/>
        <v>0.99965929471494541</v>
      </c>
      <c r="G984">
        <f t="shared" si="108"/>
        <v>0.96126047464688591</v>
      </c>
      <c r="H984" s="221">
        <v>1.6008924545443799E-2</v>
      </c>
      <c r="I984">
        <f t="shared" si="109"/>
        <v>1</v>
      </c>
      <c r="J984">
        <v>1</v>
      </c>
      <c r="K984" s="221">
        <f t="shared" si="110"/>
        <v>-36.258894974308298</v>
      </c>
      <c r="L984">
        <f t="shared" si="112"/>
        <v>2.3947319150370241E-5</v>
      </c>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row>
    <row r="985" spans="1:74" s="12" customFormat="1" hidden="1" x14ac:dyDescent="0.25">
      <c r="A985" s="127"/>
      <c r="B985"/>
      <c r="C985">
        <v>92.8</v>
      </c>
      <c r="D985" s="221">
        <f t="shared" si="106"/>
        <v>92.8</v>
      </c>
      <c r="E985">
        <f t="shared" si="111"/>
        <v>9.2799999999999994E-2</v>
      </c>
      <c r="F985">
        <f t="shared" si="107"/>
        <v>0.99965855936325698</v>
      </c>
      <c r="G985">
        <f t="shared" si="108"/>
        <v>0.96117783289658831</v>
      </c>
      <c r="H985" s="221">
        <v>1.58183275170952E-2</v>
      </c>
      <c r="I985">
        <f t="shared" si="109"/>
        <v>1</v>
      </c>
      <c r="J985">
        <v>1</v>
      </c>
      <c r="K985" s="221">
        <f t="shared" si="110"/>
        <v>-36.363680028396146</v>
      </c>
      <c r="L985">
        <f t="shared" si="112"/>
        <v>2.3382290460745585E-5</v>
      </c>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row>
    <row r="986" spans="1:74" s="12" customFormat="1" hidden="1" x14ac:dyDescent="0.25">
      <c r="A986" s="127"/>
      <c r="B986"/>
      <c r="C986">
        <v>92.9</v>
      </c>
      <c r="D986" s="221">
        <f t="shared" si="106"/>
        <v>92.9</v>
      </c>
      <c r="E986">
        <f t="shared" si="111"/>
        <v>9.290000000000001E-2</v>
      </c>
      <c r="F986">
        <f t="shared" si="107"/>
        <v>0.99965782321923502</v>
      </c>
      <c r="G986">
        <f t="shared" si="108"/>
        <v>0.96109510626576178</v>
      </c>
      <c r="H986" s="221">
        <v>1.5626033046044902E-2</v>
      </c>
      <c r="I986">
        <f t="shared" si="109"/>
        <v>1</v>
      </c>
      <c r="J986">
        <v>1</v>
      </c>
      <c r="K986" s="221">
        <f t="shared" si="110"/>
        <v>-36.470670531845428</v>
      </c>
      <c r="L986">
        <f t="shared" si="112"/>
        <v>2.2819122794644586E-5</v>
      </c>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row>
    <row r="987" spans="1:74" s="12" customFormat="1" hidden="1" x14ac:dyDescent="0.25">
      <c r="A987" s="127"/>
      <c r="B987"/>
      <c r="C987">
        <v>93</v>
      </c>
      <c r="D987" s="221">
        <f t="shared" si="106"/>
        <v>93</v>
      </c>
      <c r="E987">
        <f t="shared" si="111"/>
        <v>9.2999999999999999E-2</v>
      </c>
      <c r="F987">
        <f t="shared" si="107"/>
        <v>0.99965708628288097</v>
      </c>
      <c r="G987">
        <f t="shared" si="108"/>
        <v>0.96101229476789851</v>
      </c>
      <c r="H987" s="221">
        <v>1.5432074879104999E-2</v>
      </c>
      <c r="I987">
        <f t="shared" si="109"/>
        <v>1</v>
      </c>
      <c r="J987">
        <v>1</v>
      </c>
      <c r="K987" s="221">
        <f t="shared" si="110"/>
        <v>-36.579913705715718</v>
      </c>
      <c r="L987">
        <f t="shared" si="112"/>
        <v>2.2258093504507854E-5</v>
      </c>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row>
    <row r="988" spans="1:74" s="12" customFormat="1" hidden="1" x14ac:dyDescent="0.25">
      <c r="A988" s="127"/>
      <c r="B988"/>
      <c r="C988">
        <v>93.1</v>
      </c>
      <c r="D988" s="221">
        <f t="shared" si="106"/>
        <v>93.1</v>
      </c>
      <c r="E988">
        <f t="shared" si="111"/>
        <v>9.3099999999999988E-2</v>
      </c>
      <c r="F988">
        <f t="shared" si="107"/>
        <v>0.99965634855419705</v>
      </c>
      <c r="G988">
        <f t="shared" si="108"/>
        <v>0.96092939841650415</v>
      </c>
      <c r="H988" s="221">
        <v>1.5236487123811499E-2</v>
      </c>
      <c r="I988">
        <f t="shared" si="109"/>
        <v>1</v>
      </c>
      <c r="J988">
        <v>1</v>
      </c>
      <c r="K988" s="221">
        <f t="shared" si="110"/>
        <v>-36.691458846319549</v>
      </c>
      <c r="L988">
        <f t="shared" si="112"/>
        <v>2.1699477578879834E-5</v>
      </c>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row>
    <row r="989" spans="1:74" s="12" customFormat="1" hidden="1" x14ac:dyDescent="0.25">
      <c r="A989" s="127"/>
      <c r="B989"/>
      <c r="C989">
        <v>93.2</v>
      </c>
      <c r="D989" s="221">
        <f t="shared" si="106"/>
        <v>93.2</v>
      </c>
      <c r="E989">
        <f t="shared" si="111"/>
        <v>9.3200000000000005E-2</v>
      </c>
      <c r="F989">
        <f t="shared" si="107"/>
        <v>0.99965561003318382</v>
      </c>
      <c r="G989">
        <f t="shared" si="108"/>
        <v>0.960846417225099</v>
      </c>
      <c r="H989" s="221">
        <v>1.50393042407441E-2</v>
      </c>
      <c r="I989">
        <f t="shared" si="109"/>
        <v>1</v>
      </c>
      <c r="J989">
        <v>1</v>
      </c>
      <c r="K989" s="221">
        <f t="shared" si="110"/>
        <v>-36.805357445083374</v>
      </c>
      <c r="L989">
        <f t="shared" si="112"/>
        <v>2.1143547453378624E-5</v>
      </c>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row>
    <row r="990" spans="1:74" s="12" customFormat="1" hidden="1" x14ac:dyDescent="0.25">
      <c r="A990" s="127"/>
      <c r="B990"/>
      <c r="C990">
        <v>93.3</v>
      </c>
      <c r="D990" s="221">
        <f t="shared" si="106"/>
        <v>93.3</v>
      </c>
      <c r="E990">
        <f t="shared" si="111"/>
        <v>9.3299999999999994E-2</v>
      </c>
      <c r="F990">
        <f t="shared" si="107"/>
        <v>0.99965487071984405</v>
      </c>
      <c r="G990">
        <f t="shared" si="108"/>
        <v>0.96076335120721634</v>
      </c>
      <c r="H990" s="221">
        <v>1.48405610357634E-2</v>
      </c>
      <c r="I990">
        <f t="shared" si="109"/>
        <v>1</v>
      </c>
      <c r="J990">
        <v>1</v>
      </c>
      <c r="K990" s="221">
        <f t="shared" si="110"/>
        <v>-36.921663317291632</v>
      </c>
      <c r="L990">
        <f t="shared" si="112"/>
        <v>2.0590572823834222E-5</v>
      </c>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row>
    <row r="991" spans="1:74" s="12" customFormat="1" hidden="1" x14ac:dyDescent="0.25">
      <c r="A991" s="127"/>
      <c r="B991"/>
      <c r="C991">
        <v>93.4</v>
      </c>
      <c r="D991" s="221">
        <f t="shared" si="106"/>
        <v>93.4</v>
      </c>
      <c r="E991">
        <f t="shared" si="111"/>
        <v>9.3400000000000011E-2</v>
      </c>
      <c r="F991">
        <f t="shared" si="107"/>
        <v>0.9996541306141784</v>
      </c>
      <c r="G991">
        <f t="shared" si="108"/>
        <v>0.96068020037640345</v>
      </c>
      <c r="H991" s="221">
        <v>1.46402926521667E-2</v>
      </c>
      <c r="I991">
        <f t="shared" si="109"/>
        <v>1</v>
      </c>
      <c r="J991">
        <v>1</v>
      </c>
      <c r="K991" s="221">
        <f t="shared" si="110"/>
        <v>-37.040432740515868</v>
      </c>
      <c r="L991">
        <f t="shared" si="112"/>
        <v>2.0040820461739636E-5</v>
      </c>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row>
    <row r="992" spans="1:74" s="12" customFormat="1" hidden="1" x14ac:dyDescent="0.25">
      <c r="A992" s="127"/>
      <c r="B992"/>
      <c r="C992">
        <v>93.5</v>
      </c>
      <c r="D992" s="221">
        <f t="shared" si="106"/>
        <v>93.5</v>
      </c>
      <c r="E992">
        <f t="shared" si="111"/>
        <v>9.35E-2</v>
      </c>
      <c r="F992">
        <f t="shared" si="107"/>
        <v>0.99965338971618967</v>
      </c>
      <c r="G992">
        <f t="shared" si="108"/>
        <v>0.96059696474622069</v>
      </c>
      <c r="H992" s="221">
        <v>1.44385345627666E-2</v>
      </c>
      <c r="I992">
        <f t="shared" si="109"/>
        <v>1</v>
      </c>
      <c r="J992">
        <v>1</v>
      </c>
      <c r="K992" s="221">
        <f t="shared" si="110"/>
        <v>-37.161724603614175</v>
      </c>
      <c r="L992">
        <f t="shared" si="112"/>
        <v>1.9494554032063679E-5</v>
      </c>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row>
    <row r="993" spans="1:74" s="12" customFormat="1" hidden="1" x14ac:dyDescent="0.25">
      <c r="A993" s="127"/>
      <c r="B993"/>
      <c r="C993">
        <v>93.6</v>
      </c>
      <c r="D993" s="221">
        <f t="shared" si="106"/>
        <v>93.6</v>
      </c>
      <c r="E993">
        <f t="shared" si="111"/>
        <v>9.3599999999999989E-2</v>
      </c>
      <c r="F993">
        <f t="shared" si="107"/>
        <v>0.99965264802587761</v>
      </c>
      <c r="G993">
        <f t="shared" si="108"/>
        <v>0.96051364433024289</v>
      </c>
      <c r="H993" s="221">
        <v>1.4235322561891899E-2</v>
      </c>
      <c r="I993">
        <f t="shared" si="109"/>
        <v>1</v>
      </c>
      <c r="J993">
        <v>1</v>
      </c>
      <c r="K993" s="221">
        <f t="shared" si="110"/>
        <v>-37.285600567285648</v>
      </c>
      <c r="L993">
        <f t="shared" si="112"/>
        <v>1.8952033913734482E-5</v>
      </c>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row>
    <row r="994" spans="1:74" s="12" customFormat="1" hidden="1" x14ac:dyDescent="0.25">
      <c r="A994" s="127"/>
      <c r="B994"/>
      <c r="C994">
        <v>93.7</v>
      </c>
      <c r="D994" s="221">
        <f t="shared" si="106"/>
        <v>93.7</v>
      </c>
      <c r="E994">
        <f t="shared" si="111"/>
        <v>9.3700000000000006E-2</v>
      </c>
      <c r="F994">
        <f t="shared" si="107"/>
        <v>0.99965190554324435</v>
      </c>
      <c r="G994">
        <f t="shared" si="108"/>
        <v>0.96043023914205838</v>
      </c>
      <c r="H994" s="221">
        <v>1.40306927573142E-2</v>
      </c>
      <c r="I994">
        <f t="shared" si="109"/>
        <v>1</v>
      </c>
      <c r="J994">
        <v>1</v>
      </c>
      <c r="K994" s="221">
        <f t="shared" si="110"/>
        <v>-37.412125237270544</v>
      </c>
      <c r="L994">
        <f t="shared" si="112"/>
        <v>1.8413517022776789E-5</v>
      </c>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row>
    <row r="995" spans="1:74" s="12" customFormat="1" hidden="1" x14ac:dyDescent="0.25">
      <c r="A995" s="127"/>
      <c r="B995"/>
      <c r="C995">
        <v>93.8</v>
      </c>
      <c r="D995" s="221">
        <f t="shared" si="106"/>
        <v>93.8</v>
      </c>
      <c r="E995">
        <f t="shared" si="111"/>
        <v>9.3799999999999994E-2</v>
      </c>
      <c r="F995">
        <f t="shared" si="107"/>
        <v>0.99965116226829354</v>
      </c>
      <c r="G995">
        <f t="shared" si="108"/>
        <v>0.9603467491952693</v>
      </c>
      <c r="H995" s="221">
        <v>1.38246815621027E-2</v>
      </c>
      <c r="I995">
        <f t="shared" si="109"/>
        <v>1</v>
      </c>
      <c r="J995">
        <v>1</v>
      </c>
      <c r="K995" s="221">
        <f t="shared" si="110"/>
        <v>-37.541366351409522</v>
      </c>
      <c r="L995">
        <f t="shared" si="112"/>
        <v>1.7879256638350358E-5</v>
      </c>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row>
    <row r="996" spans="1:74" s="12" customFormat="1" hidden="1" x14ac:dyDescent="0.25">
      <c r="A996" s="127"/>
      <c r="B996"/>
      <c r="C996">
        <v>93.9</v>
      </c>
      <c r="D996" s="221">
        <f t="shared" si="106"/>
        <v>93.9</v>
      </c>
      <c r="E996">
        <f t="shared" si="111"/>
        <v>9.3900000000000011E-2</v>
      </c>
      <c r="F996">
        <f t="shared" si="107"/>
        <v>0.99965041820102407</v>
      </c>
      <c r="G996">
        <f t="shared" si="108"/>
        <v>0.96026317450349075</v>
      </c>
      <c r="H996" s="221">
        <v>1.36173256864072E-2</v>
      </c>
      <c r="I996">
        <f t="shared" si="109"/>
        <v>1</v>
      </c>
      <c r="J996">
        <v>1</v>
      </c>
      <c r="K996" s="221">
        <f t="shared" si="110"/>
        <v>-37.673394981915308</v>
      </c>
      <c r="L996">
        <f t="shared" si="112"/>
        <v>1.7349502231822055E-5</v>
      </c>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row>
    <row r="997" spans="1:74" s="12" customFormat="1" hidden="1" x14ac:dyDescent="0.25">
      <c r="A997" s="127"/>
      <c r="B997"/>
      <c r="C997">
        <v>94</v>
      </c>
      <c r="D997" s="221">
        <f t="shared" si="106"/>
        <v>94</v>
      </c>
      <c r="E997">
        <f t="shared" si="111"/>
        <v>9.4E-2</v>
      </c>
      <c r="F997">
        <f t="shared" si="107"/>
        <v>0.99964967334144017</v>
      </c>
      <c r="G997">
        <f t="shared" si="108"/>
        <v>0.96017951508035249</v>
      </c>
      <c r="H997" s="221">
        <v>1.3408662129174499E-2</v>
      </c>
      <c r="I997">
        <f t="shared" si="109"/>
        <v>1</v>
      </c>
      <c r="J997">
        <v>1</v>
      </c>
      <c r="K997" s="221">
        <f t="shared" si="110"/>
        <v>-37.808285754362899</v>
      </c>
      <c r="L997">
        <f t="shared" si="112"/>
        <v>1.6824499298921571E-5</v>
      </c>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row>
    <row r="998" spans="1:74" s="12" customFormat="1" hidden="1" x14ac:dyDescent="0.25">
      <c r="A998" s="127"/>
      <c r="B998"/>
      <c r="C998">
        <v>94.1</v>
      </c>
      <c r="D998" s="221">
        <f t="shared" si="106"/>
        <v>94.1</v>
      </c>
      <c r="E998">
        <f t="shared" si="111"/>
        <v>9.4099999999999989E-2</v>
      </c>
      <c r="F998">
        <f t="shared" si="107"/>
        <v>0.99964892768954128</v>
      </c>
      <c r="G998">
        <f t="shared" si="108"/>
        <v>0.96009577093949716</v>
      </c>
      <c r="H998" s="221">
        <v>1.31987281697966E-2</v>
      </c>
      <c r="I998">
        <f t="shared" si="109"/>
        <v>1</v>
      </c>
      <c r="J998">
        <v>1</v>
      </c>
      <c r="K998" s="221">
        <f t="shared" si="110"/>
        <v>-37.946117085086854</v>
      </c>
      <c r="L998">
        <f t="shared" si="112"/>
        <v>1.6304489195254968E-5</v>
      </c>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row>
    <row r="999" spans="1:74" s="12" customFormat="1" hidden="1" x14ac:dyDescent="0.25">
      <c r="A999" s="127"/>
      <c r="B999"/>
      <c r="C999">
        <v>94.2</v>
      </c>
      <c r="D999" s="221">
        <f t="shared" si="106"/>
        <v>94.2</v>
      </c>
      <c r="E999">
        <f t="shared" si="111"/>
        <v>9.4200000000000006E-2</v>
      </c>
      <c r="F999">
        <f t="shared" si="107"/>
        <v>0.99964818124532961</v>
      </c>
      <c r="G999">
        <f t="shared" si="108"/>
        <v>0.96001194209458196</v>
      </c>
      <c r="H999" s="221">
        <v>1.29875613596963E-2</v>
      </c>
      <c r="I999">
        <f t="shared" si="109"/>
        <v>1</v>
      </c>
      <c r="J999">
        <v>1</v>
      </c>
      <c r="K999" s="221">
        <f t="shared" si="110"/>
        <v>-38.086971438870719</v>
      </c>
      <c r="L999">
        <f t="shared" si="112"/>
        <v>1.5789708975168426E-5</v>
      </c>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row>
    <row r="1000" spans="1:74" s="12" customFormat="1" hidden="1" x14ac:dyDescent="0.25">
      <c r="A1000" s="127"/>
      <c r="B1000"/>
      <c r="C1000">
        <v>94.3</v>
      </c>
      <c r="D1000" s="221">
        <f t="shared" si="106"/>
        <v>94.3</v>
      </c>
      <c r="E1000">
        <f t="shared" si="111"/>
        <v>9.4299999999999995E-2</v>
      </c>
      <c r="F1000">
        <f t="shared" si="107"/>
        <v>0.99964743400880851</v>
      </c>
      <c r="G1000">
        <f t="shared" si="108"/>
        <v>0.95992802855927661</v>
      </c>
      <c r="H1000" s="221">
        <v>1.27751995138505E-2</v>
      </c>
      <c r="I1000">
        <f t="shared" si="109"/>
        <v>1</v>
      </c>
      <c r="J1000">
        <v>1</v>
      </c>
      <c r="K1000" s="221">
        <f t="shared" si="110"/>
        <v>-38.230935609047393</v>
      </c>
      <c r="L1000">
        <f t="shared" si="112"/>
        <v>1.5280391234181878E-5</v>
      </c>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row>
    <row r="1001" spans="1:74" s="12" customFormat="1" hidden="1" x14ac:dyDescent="0.25">
      <c r="A1001" s="127"/>
      <c r="B1001"/>
      <c r="C1001">
        <v>94.4</v>
      </c>
      <c r="D1001" s="221">
        <f t="shared" si="106"/>
        <v>94.4</v>
      </c>
      <c r="E1001">
        <f t="shared" si="111"/>
        <v>9.4400000000000012E-2</v>
      </c>
      <c r="F1001">
        <f t="shared" si="107"/>
        <v>0.99964668597997686</v>
      </c>
      <c r="G1001">
        <f t="shared" si="108"/>
        <v>0.95984403034726518</v>
      </c>
      <c r="H1001" s="221">
        <v>1.2561680702252401E-2</v>
      </c>
      <c r="I1001">
        <f t="shared" si="109"/>
        <v>1</v>
      </c>
      <c r="J1001">
        <v>1</v>
      </c>
      <c r="K1001" s="221">
        <f t="shared" si="110"/>
        <v>-38.378101022390794</v>
      </c>
      <c r="L1001">
        <f t="shared" si="112"/>
        <v>1.4776763955109179E-5</v>
      </c>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row>
    <row r="1002" spans="1:74" s="12" customFormat="1" hidden="1" x14ac:dyDescent="0.25">
      <c r="A1002" s="127"/>
      <c r="B1002"/>
      <c r="C1002">
        <v>94.5</v>
      </c>
      <c r="D1002" s="221">
        <f t="shared" si="106"/>
        <v>94.5</v>
      </c>
      <c r="E1002">
        <f t="shared" si="111"/>
        <v>9.4500000000000001E-2</v>
      </c>
      <c r="F1002">
        <f t="shared" si="107"/>
        <v>0.99964593715883832</v>
      </c>
      <c r="G1002">
        <f t="shared" si="108"/>
        <v>0.95975994747224602</v>
      </c>
      <c r="H1002" s="221">
        <v>1.23470432413177E-2</v>
      </c>
      <c r="I1002">
        <f t="shared" si="109"/>
        <v>1</v>
      </c>
      <c r="J1002">
        <v>1</v>
      </c>
      <c r="K1002" s="221">
        <f t="shared" si="110"/>
        <v>-38.52856407147685</v>
      </c>
      <c r="L1002">
        <f t="shared" si="112"/>
        <v>1.427905035791388E-5</v>
      </c>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row>
    <row r="1003" spans="1:74" s="12" customFormat="1" hidden="1" x14ac:dyDescent="0.25">
      <c r="A1003" s="127"/>
      <c r="B1003"/>
      <c r="C1003">
        <v>94.6</v>
      </c>
      <c r="D1003" s="221">
        <f t="shared" si="106"/>
        <v>94.6</v>
      </c>
      <c r="E1003">
        <f t="shared" si="111"/>
        <v>9.459999999999999E-2</v>
      </c>
      <c r="F1003">
        <f t="shared" si="107"/>
        <v>0.99964518754539289</v>
      </c>
      <c r="G1003">
        <f t="shared" si="108"/>
        <v>0.95967577994793019</v>
      </c>
      <c r="H1003" s="221">
        <v>1.21313256852341E-2</v>
      </c>
      <c r="I1003">
        <f t="shared" si="109"/>
        <v>1</v>
      </c>
      <c r="J1003">
        <v>1</v>
      </c>
      <c r="K1003" s="221">
        <f t="shared" si="110"/>
        <v>-38.682426477540275</v>
      </c>
      <c r="L1003">
        <f t="shared" si="112"/>
        <v>1.3787468753539365E-5</v>
      </c>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row>
    <row r="1004" spans="1:74" s="12" customFormat="1" hidden="1" x14ac:dyDescent="0.25">
      <c r="A1004" s="127"/>
      <c r="B1004"/>
      <c r="C1004">
        <v>94.7</v>
      </c>
      <c r="D1004" s="221">
        <f t="shared" si="106"/>
        <v>94.7</v>
      </c>
      <c r="E1004">
        <f t="shared" si="111"/>
        <v>9.4700000000000006E-2</v>
      </c>
      <c r="F1004">
        <f t="shared" si="107"/>
        <v>0.99964443713964435</v>
      </c>
      <c r="G1004">
        <f t="shared" si="108"/>
        <v>0.95959152778804224</v>
      </c>
      <c r="H1004" s="221">
        <v>1.1914566817257499E-2</v>
      </c>
      <c r="I1004">
        <f t="shared" si="109"/>
        <v>1</v>
      </c>
      <c r="J1004">
        <v>1</v>
      </c>
      <c r="K1004" s="221">
        <f t="shared" si="110"/>
        <v>-38.839795687246017</v>
      </c>
      <c r="L1004">
        <f t="shared" si="112"/>
        <v>1.3302232401708289E-5</v>
      </c>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row>
    <row r="1005" spans="1:74" s="12" customFormat="1" hidden="1" x14ac:dyDescent="0.25">
      <c r="A1005" s="127"/>
      <c r="B1005"/>
      <c r="C1005">
        <v>94.8</v>
      </c>
      <c r="D1005" s="221">
        <f t="shared" si="106"/>
        <v>94.8</v>
      </c>
      <c r="E1005">
        <f t="shared" si="111"/>
        <v>9.4799999999999995E-2</v>
      </c>
      <c r="F1005">
        <f t="shared" si="107"/>
        <v>0.99964368594159281</v>
      </c>
      <c r="G1005">
        <f t="shared" si="108"/>
        <v>0.95950719100632154</v>
      </c>
      <c r="H1005" s="221">
        <v>1.16968056409575E-2</v>
      </c>
      <c r="I1005">
        <f t="shared" si="109"/>
        <v>1</v>
      </c>
      <c r="J1005">
        <v>1</v>
      </c>
      <c r="K1005" s="221">
        <f t="shared" si="110"/>
        <v>-39.000785307251832</v>
      </c>
      <c r="L1005">
        <f t="shared" si="112"/>
        <v>1.2823549372880982E-5</v>
      </c>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row>
    <row r="1006" spans="1:74" s="12" customFormat="1" hidden="1" x14ac:dyDescent="0.25">
      <c r="A1006" s="127"/>
      <c r="B1006"/>
      <c r="C1006">
        <v>94.9</v>
      </c>
      <c r="D1006" s="221">
        <f t="shared" si="106"/>
        <v>94.9</v>
      </c>
      <c r="E1006">
        <f t="shared" si="111"/>
        <v>9.4900000000000012E-2</v>
      </c>
      <c r="F1006">
        <f t="shared" si="107"/>
        <v>0.99964293395123938</v>
      </c>
      <c r="G1006">
        <f t="shared" si="108"/>
        <v>0.95942276961651995</v>
      </c>
      <c r="H1006" s="221">
        <v>1.14780813714132E-2</v>
      </c>
      <c r="I1006">
        <f t="shared" si="109"/>
        <v>1</v>
      </c>
      <c r="J1006">
        <v>1</v>
      </c>
      <c r="K1006" s="221">
        <f t="shared" si="110"/>
        <v>-39.165515580965547</v>
      </c>
      <c r="L1006">
        <f t="shared" si="112"/>
        <v>1.2351622414475033E-5</v>
      </c>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row>
    <row r="1007" spans="1:74" s="12" customFormat="1" hidden="1" x14ac:dyDescent="0.25">
      <c r="A1007" s="127"/>
      <c r="B1007"/>
      <c r="C1007">
        <v>95</v>
      </c>
      <c r="D1007" s="221">
        <f t="shared" si="106"/>
        <v>95</v>
      </c>
      <c r="E1007">
        <f t="shared" si="111"/>
        <v>9.5000000000000001E-2</v>
      </c>
      <c r="F1007">
        <f t="shared" si="107"/>
        <v>0.99964218116858738</v>
      </c>
      <c r="G1007">
        <f t="shared" si="108"/>
        <v>0.95933826363240371</v>
      </c>
      <c r="H1007" s="221">
        <v>1.1258433426362501E-2</v>
      </c>
      <c r="I1007">
        <f t="shared" si="109"/>
        <v>1</v>
      </c>
      <c r="J1007">
        <v>1</v>
      </c>
      <c r="K1007" s="221">
        <f t="shared" si="110"/>
        <v>-39.334113912510311</v>
      </c>
      <c r="L1007">
        <f t="shared" si="112"/>
        <v>1.188664882138694E-5</v>
      </c>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row>
    <row r="1008" spans="1:74" s="12" customFormat="1" hidden="1" x14ac:dyDescent="0.25">
      <c r="A1008" s="127"/>
      <c r="B1008"/>
      <c r="C1008">
        <v>95.1</v>
      </c>
      <c r="D1008" s="221">
        <f t="shared" si="106"/>
        <v>95.1</v>
      </c>
      <c r="E1008">
        <f t="shared" si="111"/>
        <v>9.509999999999999E-2</v>
      </c>
      <c r="F1008">
        <f t="shared" si="107"/>
        <v>0.99964142759363761</v>
      </c>
      <c r="G1008">
        <f t="shared" si="108"/>
        <v>0.95925367306775267</v>
      </c>
      <c r="H1008" s="221">
        <v>1.10379014173072E-2</v>
      </c>
      <c r="I1008">
        <f t="shared" si="109"/>
        <v>1</v>
      </c>
      <c r="J1008">
        <v>1</v>
      </c>
      <c r="K1008" s="221">
        <f t="shared" si="110"/>
        <v>-39.506715443620578</v>
      </c>
      <c r="L1008">
        <f t="shared" si="112"/>
        <v>1.1428820311018012E-5</v>
      </c>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row>
    <row r="1009" spans="1:74" s="12" customFormat="1" hidden="1" x14ac:dyDescent="0.25">
      <c r="A1009" s="127"/>
      <c r="B1009"/>
      <c r="C1009">
        <v>95.2</v>
      </c>
      <c r="D1009" s="221">
        <f t="shared" si="106"/>
        <v>95.2</v>
      </c>
      <c r="E1009">
        <f t="shared" si="111"/>
        <v>9.5200000000000007E-2</v>
      </c>
      <c r="F1009">
        <f t="shared" si="107"/>
        <v>0.99964067322639172</v>
      </c>
      <c r="G1009">
        <f t="shared" si="108"/>
        <v>0.95916899793636001</v>
      </c>
      <c r="H1009" s="221">
        <v>1.0816525140574599E-2</v>
      </c>
      <c r="I1009">
        <f t="shared" si="109"/>
        <v>1</v>
      </c>
      <c r="J1009">
        <v>1</v>
      </c>
      <c r="K1009" s="221">
        <f t="shared" si="110"/>
        <v>-39.683463690018939</v>
      </c>
      <c r="L1009">
        <f t="shared" si="112"/>
        <v>1.0978322902800348E-5</v>
      </c>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row>
    <row r="1010" spans="1:74" s="12" customFormat="1" hidden="1" x14ac:dyDescent="0.25">
      <c r="A1010" s="127"/>
      <c r="B1010"/>
      <c r="C1010">
        <v>95.3</v>
      </c>
      <c r="D1010" s="221">
        <f t="shared" si="106"/>
        <v>95.3</v>
      </c>
      <c r="E1010">
        <f t="shared" si="111"/>
        <v>9.5299999999999996E-2</v>
      </c>
      <c r="F1010">
        <f t="shared" si="107"/>
        <v>0.9996399180668506</v>
      </c>
      <c r="G1010">
        <f t="shared" si="108"/>
        <v>0.95908423825203259</v>
      </c>
      <c r="H1010" s="221">
        <v>1.059434456834E-2</v>
      </c>
      <c r="I1010">
        <f t="shared" si="109"/>
        <v>1</v>
      </c>
      <c r="J1010">
        <v>1</v>
      </c>
      <c r="K1010" s="221">
        <f t="shared" si="110"/>
        <v>-39.86451124478684</v>
      </c>
      <c r="L1010">
        <f t="shared" si="112"/>
        <v>1.0535336802379976E-5</v>
      </c>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row>
    <row r="1011" spans="1:74" s="12" customFormat="1" hidden="1" x14ac:dyDescent="0.25">
      <c r="A1011" s="127"/>
      <c r="B1011"/>
      <c r="C1011">
        <v>95.4</v>
      </c>
      <c r="D1011" s="221">
        <f t="shared" si="106"/>
        <v>95.4</v>
      </c>
      <c r="E1011">
        <f t="shared" si="111"/>
        <v>9.5400000000000013E-2</v>
      </c>
      <c r="F1011">
        <f t="shared" si="107"/>
        <v>0.99963916211501858</v>
      </c>
      <c r="G1011">
        <f t="shared" si="108"/>
        <v>0.95899939402859113</v>
      </c>
      <c r="H1011" s="221">
        <v>1.0371399839610799E-2</v>
      </c>
      <c r="I1011">
        <f t="shared" si="109"/>
        <v>1</v>
      </c>
      <c r="J1011">
        <v>1</v>
      </c>
      <c r="K1011" s="221">
        <f t="shared" si="110"/>
        <v>-40.05002055737603</v>
      </c>
      <c r="L1011">
        <f t="shared" si="112"/>
        <v>1.0100036290541683E-5</v>
      </c>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row>
    <row r="1012" spans="1:74" s="12" customFormat="1" hidden="1" x14ac:dyDescent="0.25">
      <c r="A1012" s="127"/>
      <c r="B1012"/>
      <c r="C1012">
        <v>95.5</v>
      </c>
      <c r="D1012" s="221">
        <f t="shared" si="106"/>
        <v>95.5</v>
      </c>
      <c r="E1012">
        <f t="shared" si="111"/>
        <v>9.5500000000000002E-2</v>
      </c>
      <c r="F1012">
        <f t="shared" si="107"/>
        <v>0.99963840537089321</v>
      </c>
      <c r="G1012">
        <f t="shared" si="108"/>
        <v>0.95891446527986979</v>
      </c>
      <c r="H1012" s="221">
        <v>1.01477312511748E-2</v>
      </c>
      <c r="I1012">
        <f t="shared" si="109"/>
        <v>1</v>
      </c>
      <c r="J1012">
        <v>1</v>
      </c>
      <c r="K1012" s="221">
        <f t="shared" si="110"/>
        <v>-40.240164798237466</v>
      </c>
      <c r="L1012">
        <f t="shared" si="112"/>
        <v>9.6725896169065226E-6</v>
      </c>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row>
    <row r="1013" spans="1:74" s="12" customFormat="1" hidden="1" x14ac:dyDescent="0.25">
      <c r="A1013" s="127"/>
      <c r="B1013"/>
      <c r="C1013">
        <v>95.6</v>
      </c>
      <c r="D1013" s="221">
        <f t="shared" si="106"/>
        <v>95.6</v>
      </c>
      <c r="E1013">
        <f t="shared" si="111"/>
        <v>9.5599999999999991E-2</v>
      </c>
      <c r="F1013">
        <f t="shared" si="107"/>
        <v>0.99963764783448017</v>
      </c>
      <c r="G1013">
        <f t="shared" si="108"/>
        <v>0.95882945201971681</v>
      </c>
      <c r="H1013" s="221">
        <v>9.9233792485154508E-3</v>
      </c>
      <c r="I1013">
        <f t="shared" si="109"/>
        <v>1</v>
      </c>
      <c r="J1013">
        <v>1</v>
      </c>
      <c r="K1013" s="221">
        <f t="shared" si="110"/>
        <v>-40.435128820613066</v>
      </c>
      <c r="L1013">
        <f t="shared" si="112"/>
        <v>9.2531588985659065E-6</v>
      </c>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row>
    <row r="1014" spans="1:74" s="12" customFormat="1" hidden="1" x14ac:dyDescent="0.25">
      <c r="A1014" s="127"/>
      <c r="B1014"/>
      <c r="C1014">
        <v>95.7</v>
      </c>
      <c r="D1014" s="221">
        <f t="shared" si="106"/>
        <v>95.7</v>
      </c>
      <c r="E1014">
        <f t="shared" si="111"/>
        <v>9.5700000000000007E-2</v>
      </c>
      <c r="F1014">
        <f t="shared" si="107"/>
        <v>0.99963688950577834</v>
      </c>
      <c r="G1014">
        <f t="shared" si="108"/>
        <v>0.95874435426199345</v>
      </c>
      <c r="H1014" s="221">
        <v>9.6983844166953093E-3</v>
      </c>
      <c r="I1014">
        <f t="shared" si="109"/>
        <v>1</v>
      </c>
      <c r="J1014">
        <v>1</v>
      </c>
      <c r="K1014" s="221">
        <f t="shared" si="110"/>
        <v>-40.635110232896736</v>
      </c>
      <c r="L1014">
        <f t="shared" si="112"/>
        <v>8.8419000236459911E-6</v>
      </c>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row>
    <row r="1015" spans="1:74" s="12" customFormat="1" hidden="1" x14ac:dyDescent="0.25">
      <c r="A1015" s="127"/>
      <c r="B1015"/>
      <c r="C1015">
        <v>95.8</v>
      </c>
      <c r="D1015" s="221">
        <f t="shared" si="106"/>
        <v>95.8</v>
      </c>
      <c r="E1015">
        <f t="shared" si="111"/>
        <v>9.5799999999999996E-2</v>
      </c>
      <c r="F1015">
        <f t="shared" si="107"/>
        <v>0.99963613038479027</v>
      </c>
      <c r="G1015">
        <f t="shared" si="108"/>
        <v>0.95865917202057527</v>
      </c>
      <c r="H1015" s="221">
        <v>9.4727874712114898E-3</v>
      </c>
      <c r="I1015">
        <f t="shared" si="109"/>
        <v>1</v>
      </c>
      <c r="J1015">
        <v>1</v>
      </c>
      <c r="K1015" s="221">
        <f t="shared" si="110"/>
        <v>-40.840320597176436</v>
      </c>
      <c r="L1015">
        <f t="shared" si="112"/>
        <v>8.4389625599267568E-6</v>
      </c>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row>
    <row r="1016" spans="1:74" s="12" customFormat="1" hidden="1" x14ac:dyDescent="0.25">
      <c r="A1016" s="127"/>
      <c r="B1016"/>
      <c r="C1016">
        <v>95.9</v>
      </c>
      <c r="D1016" s="221">
        <f t="shared" si="106"/>
        <v>95.9</v>
      </c>
      <c r="E1016">
        <f t="shared" si="111"/>
        <v>9.5899999999999999E-2</v>
      </c>
      <c r="F1016">
        <f t="shared" si="107"/>
        <v>0.99963537047151807</v>
      </c>
      <c r="G1016">
        <f t="shared" si="108"/>
        <v>0.9585739053093506</v>
      </c>
      <c r="H1016" s="221">
        <v>9.2466292488234594E-3</v>
      </c>
      <c r="I1016">
        <f t="shared" si="109"/>
        <v>1</v>
      </c>
      <c r="J1016">
        <v>1</v>
      </c>
      <c r="K1016" s="221">
        <f t="shared" si="110"/>
        <v>-41.050986772207523</v>
      </c>
      <c r="L1016">
        <f t="shared" si="112"/>
        <v>8.0444896685782965E-6</v>
      </c>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row>
    <row r="1017" spans="1:74" s="12" customFormat="1" hidden="1" x14ac:dyDescent="0.25">
      <c r="A1017" s="127"/>
      <c r="B1017"/>
      <c r="C1017">
        <v>96</v>
      </c>
      <c r="D1017" s="221">
        <f t="shared" si="106"/>
        <v>96</v>
      </c>
      <c r="E1017">
        <f t="shared" si="111"/>
        <v>9.6000000000000002E-2</v>
      </c>
      <c r="F1017">
        <f t="shared" si="107"/>
        <v>0.9996346097659633</v>
      </c>
      <c r="G1017">
        <f t="shared" si="108"/>
        <v>0.95848855414222234</v>
      </c>
      <c r="H1017" s="221">
        <v>9.0199506983569804E-3</v>
      </c>
      <c r="I1017">
        <f t="shared" si="109"/>
        <v>1</v>
      </c>
      <c r="J1017">
        <v>1</v>
      </c>
      <c r="K1017" s="221">
        <f t="shared" si="110"/>
        <v>-41.267352422219119</v>
      </c>
      <c r="L1017">
        <f t="shared" si="112"/>
        <v>7.6586180230347585E-6</v>
      </c>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row>
    <row r="1018" spans="1:74" s="12" customFormat="1" hidden="1" x14ac:dyDescent="0.25">
      <c r="A1018" s="127"/>
      <c r="B1018"/>
      <c r="C1018">
        <v>96.1</v>
      </c>
      <c r="D1018" s="221">
        <f t="shared" ref="D1018:D1081" si="113">C1018*(f_CLK_MHz/Nominal_Clock_Freq)</f>
        <v>96.1</v>
      </c>
      <c r="E1018">
        <f t="shared" si="111"/>
        <v>9.6099999999999991E-2</v>
      </c>
      <c r="F1018">
        <f t="shared" ref="F1018:F1081" si="114">ABS(SIN(((MOD_CLK_DIV*PI()*$D1018*FIRST_STAGE_DECIMATION)/(f_CLK_MHz*1000000)))/(FIRST_STAGE_DECIMATION*SIN(((MOD_CLK_DIV*PI()*$D1018)/(f_CLK_MHz*1000000)))))^FIRST_STAGE_ORDER</f>
        <v>0.99963384826812729</v>
      </c>
      <c r="G1018">
        <f t="shared" ref="G1018:G1081" si="115">ABS(SIN(((MOD_CLK_DIV*FIRST_STAGE_DECIMATION*PI()*$D1018*SECOND_STAGE_DECIMATION)/(f_CLK_MHz*1000000)))/(SECOND_STAGE_DECIMATION*SIN(((MOD_CLK_DIV*FIRST_STAGE_DECIMATION*PI()*$D1018)/(f_CLK_MHz*1000000)))))^SECOND_STAGE_ORDER</f>
        <v>0.95840311853310611</v>
      </c>
      <c r="H1018" s="221">
        <v>8.7927928714861704E-3</v>
      </c>
      <c r="I1018">
        <f t="shared" ref="I1018:I1081" si="116">IF(Avg_decimation&lt;&gt;0,(ABS(SIN(((MOD_CLK_DIV*FIRST_STAGE_DECIMATION*SECOND_STAGE_DECIMATION*FIR_DECIMATION*PI()*$D1018*Avg_decimation)/(f_CLK_MHz*1000000)))/(Avg_decimation*SIN(((MOD_CLK_DIV*FIRST_STAGE_DECIMATION*SECOND_STAGE_DECIMATION*FIR_DECIMATION*PI()*$D1018)/(f_CLK_MHz*1000000)))))^1),"-")</f>
        <v>1</v>
      </c>
      <c r="J1018">
        <v>1</v>
      </c>
      <c r="K1018" s="221">
        <f t="shared" ref="K1018:K1081" si="117">20*LOG10(IF(FIR_BYPASSED,F1018*G1018*J1018,F1018*G1018*H1018*I1018*J1018))</f>
        <v>-41.489679716751809</v>
      </c>
      <c r="L1018">
        <f t="shared" si="112"/>
        <v>7.2814777331316172E-6</v>
      </c>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row>
    <row r="1019" spans="1:74" s="12" customFormat="1" hidden="1" x14ac:dyDescent="0.25">
      <c r="A1019" s="127"/>
      <c r="B1019"/>
      <c r="C1019">
        <v>96.2</v>
      </c>
      <c r="D1019" s="221">
        <f t="shared" si="113"/>
        <v>96.2</v>
      </c>
      <c r="E1019">
        <f t="shared" ref="E1019:E1082" si="118">D1019/1000</f>
        <v>9.6200000000000008E-2</v>
      </c>
      <c r="F1019">
        <f t="shared" si="114"/>
        <v>0.9996330859780107</v>
      </c>
      <c r="G1019">
        <f t="shared" si="115"/>
        <v>0.95831759849593179</v>
      </c>
      <c r="H1019" s="221">
        <v>8.5651969134948099E-3</v>
      </c>
      <c r="I1019">
        <f t="shared" si="116"/>
        <v>1</v>
      </c>
      <c r="J1019">
        <v>1</v>
      </c>
      <c r="K1019" s="221">
        <f t="shared" si="117"/>
        <v>-41.718251251308622</v>
      </c>
      <c r="L1019">
        <f t="shared" si="112"/>
        <v>6.9131922744932102E-6</v>
      </c>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row>
    <row r="1020" spans="1:74" s="12" customFormat="1" hidden="1" x14ac:dyDescent="0.25">
      <c r="A1020" s="127"/>
      <c r="B1020"/>
      <c r="C1020">
        <v>96.3</v>
      </c>
      <c r="D1020" s="221">
        <f t="shared" si="113"/>
        <v>96.3</v>
      </c>
      <c r="E1020">
        <f t="shared" si="118"/>
        <v>9.6299999999999997E-2</v>
      </c>
      <c r="F1020">
        <f t="shared" si="114"/>
        <v>0.99963232289561721</v>
      </c>
      <c r="G1020">
        <f t="shared" si="115"/>
        <v>0.95823199404464332</v>
      </c>
      <c r="H1020" s="221">
        <v>8.3372040540213802E-3</v>
      </c>
      <c r="I1020">
        <f t="shared" si="116"/>
        <v>1</v>
      </c>
      <c r="J1020">
        <v>1</v>
      </c>
      <c r="K1020" s="221">
        <f t="shared" si="117"/>
        <v>-41.95337222416002</v>
      </c>
      <c r="L1020">
        <f t="shared" ref="L1020:L1083" si="119">(D1020-D1019)*((10^(K1020/20)+10^(K1019/20))/2)^2</f>
        <v>6.5538784232623797E-6</v>
      </c>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row>
    <row r="1021" spans="1:74" s="12" customFormat="1" hidden="1" x14ac:dyDescent="0.25">
      <c r="A1021" s="127"/>
      <c r="B1021"/>
      <c r="C1021">
        <v>96.4</v>
      </c>
      <c r="D1021" s="221">
        <f t="shared" si="113"/>
        <v>96.4</v>
      </c>
      <c r="E1021">
        <f t="shared" si="118"/>
        <v>9.64E-2</v>
      </c>
      <c r="F1021">
        <f t="shared" si="114"/>
        <v>0.99963155902094802</v>
      </c>
      <c r="G1021">
        <f t="shared" si="115"/>
        <v>0.9581463051931971</v>
      </c>
      <c r="H1021" s="221">
        <v>8.1088555977873802E-3</v>
      </c>
      <c r="I1021">
        <f t="shared" si="116"/>
        <v>1</v>
      </c>
      <c r="J1021">
        <v>1</v>
      </c>
      <c r="K1021" s="221">
        <f t="shared" si="117"/>
        <v>-42.195372911429473</v>
      </c>
      <c r="L1021">
        <f t="shared" si="119"/>
        <v>6.203646196212134E-6</v>
      </c>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row>
    <row r="1022" spans="1:74" s="12" customFormat="1" hidden="1" x14ac:dyDescent="0.25">
      <c r="A1022" s="127"/>
      <c r="B1022"/>
      <c r="C1022">
        <v>96.5</v>
      </c>
      <c r="D1022" s="221">
        <f t="shared" si="113"/>
        <v>96.5</v>
      </c>
      <c r="E1022">
        <f t="shared" si="118"/>
        <v>9.6500000000000002E-2</v>
      </c>
      <c r="F1022">
        <f t="shared" si="114"/>
        <v>0.99963079435400348</v>
      </c>
      <c r="G1022">
        <f t="shared" si="115"/>
        <v>0.95806053195556362</v>
      </c>
      <c r="H1022" s="221">
        <v>7.8801929153141693E-3</v>
      </c>
      <c r="I1022">
        <f t="shared" si="116"/>
        <v>1</v>
      </c>
      <c r="J1022">
        <v>1</v>
      </c>
      <c r="K1022" s="221">
        <f t="shared" si="117"/>
        <v>-42.444611490890274</v>
      </c>
      <c r="L1022">
        <f t="shared" si="119"/>
        <v>5.8625987962467668E-6</v>
      </c>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row>
    <row r="1023" spans="1:74" s="12" customFormat="1" hidden="1" x14ac:dyDescent="0.25">
      <c r="A1023" s="127"/>
      <c r="B1023"/>
      <c r="C1023">
        <v>96.6</v>
      </c>
      <c r="D1023" s="221">
        <f t="shared" si="113"/>
        <v>96.6</v>
      </c>
      <c r="E1023">
        <f t="shared" si="118"/>
        <v>9.6599999999999991E-2</v>
      </c>
      <c r="F1023">
        <f t="shared" si="114"/>
        <v>0.99963002889478669</v>
      </c>
      <c r="G1023">
        <f t="shared" si="115"/>
        <v>0.95797467434572736</v>
      </c>
      <c r="H1023" s="221">
        <v>7.6512574336276501E-3</v>
      </c>
      <c r="I1023">
        <f t="shared" si="116"/>
        <v>1</v>
      </c>
      <c r="J1023">
        <v>1</v>
      </c>
      <c r="K1023" s="221">
        <f t="shared" si="117"/>
        <v>-42.70147727514896</v>
      </c>
      <c r="L1023">
        <f t="shared" si="119"/>
        <v>5.5308325633791431E-6</v>
      </c>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row>
    <row r="1024" spans="1:74" s="12" customFormat="1" hidden="1" x14ac:dyDescent="0.25">
      <c r="A1024" s="127"/>
      <c r="B1024"/>
      <c r="C1024">
        <v>96.7</v>
      </c>
      <c r="D1024" s="221">
        <f t="shared" si="113"/>
        <v>96.7</v>
      </c>
      <c r="E1024">
        <f t="shared" si="118"/>
        <v>9.6700000000000008E-2</v>
      </c>
      <c r="F1024">
        <f t="shared" si="114"/>
        <v>0.99962926264329854</v>
      </c>
      <c r="G1024">
        <f t="shared" si="115"/>
        <v>0.95788873237768624</v>
      </c>
      <c r="H1024" s="221">
        <v>7.4220906269555301E-3</v>
      </c>
      <c r="I1024">
        <f t="shared" si="116"/>
        <v>1</v>
      </c>
      <c r="J1024">
        <v>1</v>
      </c>
      <c r="K1024" s="221">
        <f t="shared" si="117"/>
        <v>-42.966394427569327</v>
      </c>
      <c r="L1024">
        <f t="shared" si="119"/>
        <v>5.208436931163038E-6</v>
      </c>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row>
    <row r="1025" spans="1:74" s="12" customFormat="1" hidden="1" x14ac:dyDescent="0.25">
      <c r="A1025" s="127"/>
      <c r="B1025"/>
      <c r="C1025">
        <v>96.8</v>
      </c>
      <c r="D1025" s="221">
        <f t="shared" si="113"/>
        <v>96.8</v>
      </c>
      <c r="E1025">
        <f t="shared" si="118"/>
        <v>9.6799999999999997E-2</v>
      </c>
      <c r="F1025">
        <f t="shared" si="114"/>
        <v>0.99962849559954081</v>
      </c>
      <c r="G1025">
        <f t="shared" si="115"/>
        <v>0.95780270606545137</v>
      </c>
      <c r="H1025" s="221">
        <v>7.19273400741812E-3</v>
      </c>
      <c r="I1025">
        <f t="shared" si="116"/>
        <v>1</v>
      </c>
      <c r="J1025">
        <v>1</v>
      </c>
      <c r="K1025" s="221">
        <f t="shared" si="117"/>
        <v>-43.239826250104045</v>
      </c>
      <c r="L1025">
        <f t="shared" si="119"/>
        <v>4.8954943886394857E-6</v>
      </c>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row>
    <row r="1026" spans="1:74" s="12" customFormat="1" hidden="1" x14ac:dyDescent="0.25">
      <c r="A1026" s="127"/>
      <c r="B1026"/>
      <c r="C1026">
        <v>96.9</v>
      </c>
      <c r="D1026" s="221">
        <f t="shared" si="113"/>
        <v>96.9</v>
      </c>
      <c r="E1026">
        <f t="shared" si="118"/>
        <v>9.69E-2</v>
      </c>
      <c r="F1026">
        <f t="shared" si="114"/>
        <v>0.99962772776351538</v>
      </c>
      <c r="G1026">
        <f t="shared" si="115"/>
        <v>0.95771659542304788</v>
      </c>
      <c r="H1026" s="221">
        <v>6.96322911571503E-3</v>
      </c>
      <c r="I1026">
        <f t="shared" si="116"/>
        <v>1</v>
      </c>
      <c r="J1026">
        <v>1</v>
      </c>
      <c r="K1026" s="221">
        <f t="shared" si="117"/>
        <v>-43.522280152025907</v>
      </c>
      <c r="L1026">
        <f t="shared" si="119"/>
        <v>4.5920804478136001E-6</v>
      </c>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row>
    <row r="1027" spans="1:74" s="12" customFormat="1" hidden="1" x14ac:dyDescent="0.25">
      <c r="A1027" s="127"/>
      <c r="B1027"/>
      <c r="C1027">
        <v>97</v>
      </c>
      <c r="D1027" s="221">
        <f t="shared" si="113"/>
        <v>97</v>
      </c>
      <c r="E1027">
        <f t="shared" si="118"/>
        <v>9.7000000000000003E-2</v>
      </c>
      <c r="F1027">
        <f t="shared" si="114"/>
        <v>0.99962695913522437</v>
      </c>
      <c r="G1027">
        <f t="shared" si="115"/>
        <v>0.95763040046451453</v>
      </c>
      <c r="H1027" s="221">
        <v>6.7336175118105001E-3</v>
      </c>
      <c r="I1027">
        <f t="shared" si="116"/>
        <v>1</v>
      </c>
      <c r="J1027">
        <v>1</v>
      </c>
      <c r="K1027" s="221">
        <f t="shared" si="117"/>
        <v>-43.814313433581134</v>
      </c>
      <c r="L1027">
        <f t="shared" si="119"/>
        <v>4.298263616653841E-6</v>
      </c>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row>
    <row r="1028" spans="1:74" s="12" customFormat="1" hidden="1" x14ac:dyDescent="0.25">
      <c r="A1028" s="127"/>
      <c r="B1028"/>
      <c r="C1028">
        <v>97.1</v>
      </c>
      <c r="D1028" s="221">
        <f t="shared" si="113"/>
        <v>97.1</v>
      </c>
      <c r="E1028">
        <f t="shared" si="118"/>
        <v>9.7099999999999992E-2</v>
      </c>
      <c r="F1028">
        <f t="shared" si="114"/>
        <v>0.99962618971466866</v>
      </c>
      <c r="G1028">
        <f t="shared" si="115"/>
        <v>0.95754412120390331</v>
      </c>
      <c r="H1028" s="221">
        <v>6.50394076561961E-3</v>
      </c>
      <c r="I1028">
        <f t="shared" si="116"/>
        <v>1</v>
      </c>
      <c r="J1028">
        <v>1</v>
      </c>
      <c r="K1028" s="221">
        <f t="shared" si="117"/>
        <v>-44.116540050411508</v>
      </c>
      <c r="L1028">
        <f t="shared" si="119"/>
        <v>4.0141053776638737E-6</v>
      </c>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row>
    <row r="1029" spans="1:74" s="12" customFormat="1" hidden="1" x14ac:dyDescent="0.25">
      <c r="A1029" s="127"/>
      <c r="B1029"/>
      <c r="C1029">
        <v>97.2</v>
      </c>
      <c r="D1029" s="221">
        <f t="shared" si="113"/>
        <v>97.2</v>
      </c>
      <c r="E1029">
        <f t="shared" si="118"/>
        <v>9.7200000000000009E-2</v>
      </c>
      <c r="F1029">
        <f t="shared" si="114"/>
        <v>0.99962541950184969</v>
      </c>
      <c r="G1029">
        <f t="shared" si="115"/>
        <v>0.95745775765528052</v>
      </c>
      <c r="H1029" s="221">
        <v>6.2742404476969198E-3</v>
      </c>
      <c r="I1029">
        <f t="shared" si="116"/>
        <v>1</v>
      </c>
      <c r="J1029">
        <v>1</v>
      </c>
      <c r="K1029" s="221">
        <f t="shared" si="117"/>
        <v>-44.429638565357159</v>
      </c>
      <c r="L1029">
        <f t="shared" si="119"/>
        <v>3.7396601719949829E-6</v>
      </c>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row>
    <row r="1030" spans="1:74" s="12" customFormat="1" hidden="1" x14ac:dyDescent="0.25">
      <c r="A1030" s="127"/>
      <c r="B1030"/>
      <c r="C1030">
        <v>97.3</v>
      </c>
      <c r="D1030" s="221">
        <f t="shared" si="113"/>
        <v>97.3</v>
      </c>
      <c r="E1030">
        <f t="shared" si="118"/>
        <v>9.7299999999999998E-2</v>
      </c>
      <c r="F1030">
        <f t="shared" si="114"/>
        <v>0.9996246484967698</v>
      </c>
      <c r="G1030">
        <f t="shared" si="115"/>
        <v>0.95737130983272511</v>
      </c>
      <c r="H1030" s="221">
        <v>6.04455811993108E-3</v>
      </c>
      <c r="I1030">
        <f t="shared" si="116"/>
        <v>1</v>
      </c>
      <c r="J1030">
        <v>1</v>
      </c>
      <c r="K1030" s="221">
        <f t="shared" si="117"/>
        <v>-44.754361546882649</v>
      </c>
      <c r="L1030">
        <f t="shared" si="119"/>
        <v>3.474975389125273E-6</v>
      </c>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row>
    <row r="1031" spans="1:74" s="12" customFormat="1" hidden="1" x14ac:dyDescent="0.25">
      <c r="A1031" s="127"/>
      <c r="B1031"/>
      <c r="C1031">
        <v>97.4</v>
      </c>
      <c r="D1031" s="221">
        <f t="shared" si="113"/>
        <v>97.4</v>
      </c>
      <c r="E1031">
        <f t="shared" si="118"/>
        <v>9.74E-2</v>
      </c>
      <c r="F1031">
        <f t="shared" si="114"/>
        <v>0.99962387669943076</v>
      </c>
      <c r="G1031">
        <f t="shared" si="115"/>
        <v>0.95728477775033061</v>
      </c>
      <c r="H1031" s="221">
        <v>5.8149353262461102E-3</v>
      </c>
      <c r="I1031">
        <f t="shared" si="116"/>
        <v>1</v>
      </c>
      <c r="J1031">
        <v>1</v>
      </c>
      <c r="K1031" s="221">
        <f t="shared" si="117"/>
        <v>-45.091546741910015</v>
      </c>
      <c r="L1031">
        <f t="shared" si="119"/>
        <v>3.220091362099396E-6</v>
      </c>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row>
    <row r="1032" spans="1:74" s="12" customFormat="1" hidden="1" x14ac:dyDescent="0.25">
      <c r="A1032" s="127"/>
      <c r="B1032"/>
      <c r="C1032">
        <v>97.5</v>
      </c>
      <c r="D1032" s="221">
        <f t="shared" si="113"/>
        <v>97.5</v>
      </c>
      <c r="E1032">
        <f t="shared" si="118"/>
        <v>9.7500000000000003E-2</v>
      </c>
      <c r="F1032">
        <f t="shared" si="114"/>
        <v>0.99962310410983413</v>
      </c>
      <c r="G1032">
        <f t="shared" si="115"/>
        <v>0.95719816142220293</v>
      </c>
      <c r="H1032" s="221">
        <v>5.5854135833130203E-3</v>
      </c>
      <c r="I1032">
        <f t="shared" si="116"/>
        <v>1</v>
      </c>
      <c r="J1032">
        <v>1</v>
      </c>
      <c r="K1032" s="221">
        <f t="shared" si="117"/>
        <v>-45.442130440899149</v>
      </c>
      <c r="L1032">
        <f t="shared" si="119"/>
        <v>2.9750413683035301E-6</v>
      </c>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row>
    <row r="1033" spans="1:74" s="12" customFormat="1" hidden="1" x14ac:dyDescent="0.25">
      <c r="A1033" s="127"/>
      <c r="B1033"/>
      <c r="C1033">
        <v>97.6</v>
      </c>
      <c r="D1033" s="221">
        <f t="shared" si="113"/>
        <v>97.6</v>
      </c>
      <c r="E1033">
        <f t="shared" si="118"/>
        <v>9.7599999999999992E-2</v>
      </c>
      <c r="F1033">
        <f t="shared" si="114"/>
        <v>0.99962233072798168</v>
      </c>
      <c r="G1033">
        <f t="shared" si="115"/>
        <v>0.95711146086246301</v>
      </c>
      <c r="H1033" s="221">
        <v>5.3560343712734399E-3</v>
      </c>
      <c r="I1033">
        <f t="shared" si="116"/>
        <v>1</v>
      </c>
      <c r="J1033">
        <v>1</v>
      </c>
      <c r="K1033" s="221">
        <f t="shared" si="117"/>
        <v>-45.807163572519237</v>
      </c>
      <c r="L1033">
        <f t="shared" si="119"/>
        <v>2.7398516357908681E-6</v>
      </c>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row>
    <row r="1034" spans="1:74" s="12" customFormat="1" hidden="1" x14ac:dyDescent="0.25">
      <c r="A1034" s="127"/>
      <c r="B1034"/>
      <c r="C1034">
        <v>97.7</v>
      </c>
      <c r="D1034" s="221">
        <f t="shared" si="113"/>
        <v>97.7</v>
      </c>
      <c r="E1034">
        <f t="shared" si="118"/>
        <v>9.7700000000000009E-2</v>
      </c>
      <c r="F1034">
        <f t="shared" si="114"/>
        <v>0.99962155655387352</v>
      </c>
      <c r="G1034">
        <f t="shared" si="115"/>
        <v>0.95702467608524444</v>
      </c>
      <c r="H1034" s="221">
        <v>5.1268391244771597E-3</v>
      </c>
      <c r="I1034">
        <f t="shared" si="116"/>
        <v>1</v>
      </c>
      <c r="J1034">
        <v>1</v>
      </c>
      <c r="K1034" s="221">
        <f t="shared" si="117"/>
        <v>-46.18783122548335</v>
      </c>
      <c r="L1034">
        <f t="shared" si="119"/>
        <v>2.514541355112782E-6</v>
      </c>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row>
    <row r="1035" spans="1:74" s="12" customFormat="1" hidden="1" x14ac:dyDescent="0.25">
      <c r="A1035" s="127"/>
      <c r="B1035"/>
      <c r="C1035">
        <v>97.8</v>
      </c>
      <c r="D1035" s="221">
        <f t="shared" si="113"/>
        <v>97.8</v>
      </c>
      <c r="E1035">
        <f t="shared" si="118"/>
        <v>9.7799999999999998E-2</v>
      </c>
      <c r="F1035">
        <f t="shared" si="114"/>
        <v>0.99962078158751499</v>
      </c>
      <c r="G1035">
        <f t="shared" si="115"/>
        <v>0.956937807104694</v>
      </c>
      <c r="H1035" s="221">
        <v>4.8978692222366501E-3</v>
      </c>
      <c r="I1035">
        <f t="shared" si="116"/>
        <v>1</v>
      </c>
      <c r="J1035">
        <v>1</v>
      </c>
      <c r="K1035" s="221">
        <f t="shared" si="117"/>
        <v>-46.585476512388269</v>
      </c>
      <c r="L1035">
        <f t="shared" si="119"/>
        <v>2.2991226966510586E-6</v>
      </c>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row>
    <row r="1036" spans="1:74" s="12" customFormat="1" hidden="1" x14ac:dyDescent="0.25">
      <c r="A1036" s="127"/>
      <c r="B1036"/>
      <c r="C1036">
        <v>97.9</v>
      </c>
      <c r="D1036" s="221">
        <f t="shared" si="113"/>
        <v>97.9</v>
      </c>
      <c r="E1036">
        <f t="shared" si="118"/>
        <v>9.7900000000000001E-2</v>
      </c>
      <c r="F1036">
        <f t="shared" si="114"/>
        <v>0.99962000582890465</v>
      </c>
      <c r="G1036">
        <f t="shared" si="115"/>
        <v>0.95685085393497371</v>
      </c>
      <c r="H1036" s="221">
        <v>4.6691659795999197E-3</v>
      </c>
      <c r="I1036">
        <f t="shared" si="116"/>
        <v>1</v>
      </c>
      <c r="J1036">
        <v>1</v>
      </c>
      <c r="K1036" s="221">
        <f t="shared" si="117"/>
        <v>-47.00162998863307</v>
      </c>
      <c r="L1036">
        <f t="shared" si="119"/>
        <v>2.0936008334218645E-6</v>
      </c>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row>
    <row r="1037" spans="1:74" s="12" customFormat="1" hidden="1" x14ac:dyDescent="0.25">
      <c r="A1037" s="127"/>
      <c r="B1037"/>
      <c r="C1037">
        <v>98</v>
      </c>
      <c r="D1037" s="221">
        <f t="shared" si="113"/>
        <v>98</v>
      </c>
      <c r="E1037">
        <f t="shared" si="118"/>
        <v>9.8000000000000004E-2</v>
      </c>
      <c r="F1037">
        <f t="shared" si="114"/>
        <v>0.99961922927804503</v>
      </c>
      <c r="G1037">
        <f t="shared" si="115"/>
        <v>0.95676381659025722</v>
      </c>
      <c r="H1037" s="221">
        <v>4.44077063814469E-3</v>
      </c>
      <c r="I1037">
        <f t="shared" si="116"/>
        <v>1</v>
      </c>
      <c r="J1037">
        <v>1</v>
      </c>
      <c r="K1037" s="221">
        <f t="shared" si="117"/>
        <v>-47.438046254273132</v>
      </c>
      <c r="L1037">
        <f t="shared" si="119"/>
        <v>1.8979739693085819E-6</v>
      </c>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row>
    <row r="1038" spans="1:74" s="12" customFormat="1" hidden="1" x14ac:dyDescent="0.25">
      <c r="A1038" s="127"/>
      <c r="B1038"/>
      <c r="C1038">
        <v>98.1</v>
      </c>
      <c r="D1038" s="221">
        <f t="shared" si="113"/>
        <v>98.1</v>
      </c>
      <c r="E1038">
        <f t="shared" si="118"/>
        <v>9.8099999999999993E-2</v>
      </c>
      <c r="F1038">
        <f t="shared" si="114"/>
        <v>0.99961845193493704</v>
      </c>
      <c r="G1038">
        <f t="shared" si="115"/>
        <v>0.9566766950847333</v>
      </c>
      <c r="H1038" s="221">
        <v>4.2127243567956401E-3</v>
      </c>
      <c r="I1038">
        <f t="shared" si="116"/>
        <v>1</v>
      </c>
      <c r="J1038">
        <v>1</v>
      </c>
      <c r="K1038" s="221">
        <f t="shared" si="117"/>
        <v>-47.896749951905662</v>
      </c>
      <c r="L1038">
        <f t="shared" si="119"/>
        <v>1.7122333727058053E-6</v>
      </c>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row>
    <row r="1039" spans="1:74" s="12" customFormat="1" hidden="1" x14ac:dyDescent="0.25">
      <c r="A1039" s="127"/>
      <c r="B1039"/>
      <c r="C1039">
        <v>98.2</v>
      </c>
      <c r="D1039" s="221">
        <f t="shared" si="113"/>
        <v>98.2</v>
      </c>
      <c r="E1039">
        <f t="shared" si="118"/>
        <v>9.820000000000001E-2</v>
      </c>
      <c r="F1039">
        <f t="shared" si="114"/>
        <v>0.99961767379958433</v>
      </c>
      <c r="G1039">
        <f t="shared" si="115"/>
        <v>0.95658948943260325</v>
      </c>
      <c r="H1039" s="221">
        <v>3.9850682026672402E-3</v>
      </c>
      <c r="I1039">
        <f t="shared" si="116"/>
        <v>1</v>
      </c>
      <c r="J1039">
        <v>1</v>
      </c>
      <c r="K1039" s="221">
        <f t="shared" si="117"/>
        <v>-48.380094212455973</v>
      </c>
      <c r="L1039">
        <f t="shared" si="119"/>
        <v>1.5363634155159849E-6</v>
      </c>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row>
    <row r="1040" spans="1:74" s="12" customFormat="1" hidden="1" x14ac:dyDescent="0.25">
      <c r="A1040" s="127"/>
      <c r="B1040"/>
      <c r="C1040">
        <v>98.3</v>
      </c>
      <c r="D1040" s="221">
        <f t="shared" si="113"/>
        <v>98.3</v>
      </c>
      <c r="E1040">
        <f t="shared" si="118"/>
        <v>9.8299999999999998E-2</v>
      </c>
      <c r="F1040">
        <f t="shared" si="114"/>
        <v>0.99961689487198779</v>
      </c>
      <c r="G1040">
        <f t="shared" si="115"/>
        <v>0.95650219964808236</v>
      </c>
      <c r="H1040" s="221">
        <v>3.75784314193402E-3</v>
      </c>
      <c r="I1040">
        <f t="shared" si="116"/>
        <v>1</v>
      </c>
      <c r="J1040">
        <v>1</v>
      </c>
      <c r="K1040" s="221">
        <f t="shared" si="117"/>
        <v>-48.890835823724721</v>
      </c>
      <c r="L1040">
        <f t="shared" si="119"/>
        <v>1.3703416174649213E-6</v>
      </c>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row>
    <row r="1041" spans="1:74" s="12" customFormat="1" hidden="1" x14ac:dyDescent="0.25">
      <c r="A1041" s="127"/>
      <c r="B1041"/>
      <c r="C1041">
        <v>98.4</v>
      </c>
      <c r="D1041" s="221">
        <f t="shared" si="113"/>
        <v>98.4</v>
      </c>
      <c r="E1041">
        <f t="shared" si="118"/>
        <v>9.8400000000000001E-2</v>
      </c>
      <c r="F1041">
        <f t="shared" si="114"/>
        <v>0.99961611515214799</v>
      </c>
      <c r="G1041">
        <f t="shared" si="115"/>
        <v>0.95641482574539938</v>
      </c>
      <c r="H1041" s="221">
        <v>3.5310900307307801E-3</v>
      </c>
      <c r="I1041">
        <f t="shared" si="116"/>
        <v>1</v>
      </c>
      <c r="J1041">
        <v>1</v>
      </c>
      <c r="K1041" s="221">
        <f t="shared" si="117"/>
        <v>-49.432233213846509</v>
      </c>
      <c r="L1041">
        <f t="shared" si="119"/>
        <v>1.2141386956845452E-6</v>
      </c>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row>
    <row r="1042" spans="1:74" s="12" customFormat="1" hidden="1" x14ac:dyDescent="0.25">
      <c r="A1042" s="127"/>
      <c r="B1042"/>
      <c r="C1042">
        <v>98.5</v>
      </c>
      <c r="D1042" s="221">
        <f t="shared" si="113"/>
        <v>98.5</v>
      </c>
      <c r="E1042">
        <f t="shared" si="118"/>
        <v>9.8500000000000004E-2</v>
      </c>
      <c r="F1042">
        <f t="shared" si="114"/>
        <v>0.99961533464006713</v>
      </c>
      <c r="G1042">
        <f t="shared" si="115"/>
        <v>0.95632736773879701</v>
      </c>
      <c r="H1042" s="221">
        <v>3.3048496060851199E-3</v>
      </c>
      <c r="I1042">
        <f t="shared" si="116"/>
        <v>1</v>
      </c>
      <c r="J1042">
        <v>1</v>
      </c>
      <c r="K1042" s="221">
        <f t="shared" si="117"/>
        <v>-50.008176099427445</v>
      </c>
      <c r="L1042">
        <f t="shared" si="119"/>
        <v>1.0677186195022819E-6</v>
      </c>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row>
    <row r="1043" spans="1:74" s="12" customFormat="1" hidden="1" x14ac:dyDescent="0.25">
      <c r="A1043" s="127"/>
      <c r="B1043"/>
      <c r="C1043">
        <v>98.6</v>
      </c>
      <c r="D1043" s="221">
        <f t="shared" si="113"/>
        <v>98.6</v>
      </c>
      <c r="E1043">
        <f t="shared" si="118"/>
        <v>9.8599999999999993E-2</v>
      </c>
      <c r="F1043">
        <f t="shared" si="114"/>
        <v>0.99961455333574856</v>
      </c>
      <c r="G1043">
        <f t="shared" si="115"/>
        <v>0.95623982564253107</v>
      </c>
      <c r="H1043" s="221">
        <v>3.0791624768834601E-3</v>
      </c>
      <c r="I1043">
        <f t="shared" si="116"/>
        <v>1</v>
      </c>
      <c r="J1043">
        <v>1</v>
      </c>
      <c r="K1043" s="221">
        <f t="shared" si="117"/>
        <v>-50.62335993153372</v>
      </c>
      <c r="L1043">
        <f t="shared" si="119"/>
        <v>9.3103867038919697E-7</v>
      </c>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row>
    <row r="1044" spans="1:74" s="12" customFormat="1" hidden="1" x14ac:dyDescent="0.25">
      <c r="A1044" s="127"/>
      <c r="B1044"/>
      <c r="C1044">
        <v>98.7</v>
      </c>
      <c r="D1044" s="221">
        <f t="shared" si="113"/>
        <v>98.7</v>
      </c>
      <c r="E1044">
        <f t="shared" si="118"/>
        <v>9.8699999999999996E-2</v>
      </c>
      <c r="F1044">
        <f t="shared" si="114"/>
        <v>0.99961377123919293</v>
      </c>
      <c r="G1044">
        <f t="shared" si="115"/>
        <v>0.95615219947087104</v>
      </c>
      <c r="H1044" s="221">
        <v>2.8540691148745499E-3</v>
      </c>
      <c r="I1044">
        <f t="shared" si="116"/>
        <v>1</v>
      </c>
      <c r="J1044">
        <v>1</v>
      </c>
      <c r="K1044" s="221">
        <f t="shared" si="117"/>
        <v>-51.283525102650273</v>
      </c>
      <c r="L1044">
        <f t="shared" si="119"/>
        <v>8.0404950699391117E-7</v>
      </c>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row>
    <row r="1045" spans="1:74" s="12" customFormat="1" hidden="1" x14ac:dyDescent="0.25">
      <c r="A1045" s="127"/>
      <c r="B1045"/>
      <c r="C1045">
        <v>98.8</v>
      </c>
      <c r="D1045" s="221">
        <f t="shared" si="113"/>
        <v>98.8</v>
      </c>
      <c r="E1045">
        <f t="shared" si="118"/>
        <v>9.8799999999999999E-2</v>
      </c>
      <c r="F1045">
        <f t="shared" si="114"/>
        <v>0.99961298835039947</v>
      </c>
      <c r="G1045">
        <f t="shared" si="115"/>
        <v>0.95606448923810006</v>
      </c>
      <c r="H1045" s="221">
        <v>2.6296098457103201E-3</v>
      </c>
      <c r="I1045">
        <f t="shared" si="116"/>
        <v>1</v>
      </c>
      <c r="J1045">
        <v>1</v>
      </c>
      <c r="K1045" s="221">
        <f t="shared" si="117"/>
        <v>-51.995792095167474</v>
      </c>
      <c r="L1045">
        <f t="shared" si="119"/>
        <v>6.8669523520184054E-7</v>
      </c>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row>
    <row r="1046" spans="1:74" s="12" customFormat="1" hidden="1" x14ac:dyDescent="0.25">
      <c r="A1046" s="127"/>
      <c r="B1046"/>
      <c r="C1046">
        <v>98.9</v>
      </c>
      <c r="D1046" s="221">
        <f t="shared" si="113"/>
        <v>98.9</v>
      </c>
      <c r="E1046">
        <f t="shared" si="118"/>
        <v>9.8900000000000002E-2</v>
      </c>
      <c r="F1046">
        <f t="shared" si="114"/>
        <v>0.99961220466937417</v>
      </c>
      <c r="G1046">
        <f t="shared" si="115"/>
        <v>0.95597669495851434</v>
      </c>
      <c r="H1046" s="221">
        <v>2.4058248400283498E-3</v>
      </c>
      <c r="I1046">
        <f t="shared" si="116"/>
        <v>1</v>
      </c>
      <c r="J1046">
        <v>1</v>
      </c>
      <c r="K1046" s="221">
        <f t="shared" si="117"/>
        <v>-52.769142806595461</v>
      </c>
      <c r="L1046">
        <f t="shared" si="119"/>
        <v>5.7891348314719704E-7</v>
      </c>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row>
    <row r="1047" spans="1:74" s="12" customFormat="1" hidden="1" x14ac:dyDescent="0.25">
      <c r="A1047" s="127"/>
      <c r="B1047"/>
      <c r="C1047">
        <v>99</v>
      </c>
      <c r="D1047" s="221">
        <f t="shared" si="113"/>
        <v>99</v>
      </c>
      <c r="E1047">
        <f t="shared" si="118"/>
        <v>9.9000000000000005E-2</v>
      </c>
      <c r="F1047">
        <f t="shared" si="114"/>
        <v>0.9996114201961156</v>
      </c>
      <c r="G1047">
        <f t="shared" si="115"/>
        <v>0.95588881664642467</v>
      </c>
      <c r="H1047" s="221">
        <v>2.1827541045769099E-3</v>
      </c>
      <c r="I1047">
        <f t="shared" si="116"/>
        <v>1</v>
      </c>
      <c r="J1047">
        <v>1</v>
      </c>
      <c r="K1047" s="221">
        <f t="shared" si="117"/>
        <v>-53.615131933137981</v>
      </c>
      <c r="L1047">
        <f t="shared" si="119"/>
        <v>4.8063548109928154E-7</v>
      </c>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row>
    <row r="1048" spans="1:74" s="12" customFormat="1" hidden="1" x14ac:dyDescent="0.25">
      <c r="A1048" s="127"/>
      <c r="B1048"/>
      <c r="C1048">
        <v>99.1</v>
      </c>
      <c r="D1048" s="221">
        <f t="shared" si="113"/>
        <v>99.1</v>
      </c>
      <c r="E1048">
        <f t="shared" si="118"/>
        <v>9.9099999999999994E-2</v>
      </c>
      <c r="F1048">
        <f t="shared" si="114"/>
        <v>0.99961063493062807</v>
      </c>
      <c r="G1048">
        <f t="shared" si="115"/>
        <v>0.95580085431615425</v>
      </c>
      <c r="H1048" s="221">
        <v>1.9604374733844599E-3</v>
      </c>
      <c r="I1048">
        <f t="shared" si="116"/>
        <v>1</v>
      </c>
      <c r="J1048">
        <v>1</v>
      </c>
      <c r="K1048" s="221">
        <f t="shared" si="117"/>
        <v>-54.548974445759086</v>
      </c>
      <c r="L1048">
        <f t="shared" si="119"/>
        <v>3.9178614614893199E-7</v>
      </c>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row>
    <row r="1049" spans="1:74" s="12" customFormat="1" hidden="1" x14ac:dyDescent="0.25">
      <c r="A1049" s="127"/>
      <c r="B1049"/>
      <c r="C1049">
        <v>99.2</v>
      </c>
      <c r="D1049" s="221">
        <f t="shared" si="113"/>
        <v>99.2</v>
      </c>
      <c r="E1049">
        <f t="shared" si="118"/>
        <v>9.9199999999999997E-2</v>
      </c>
      <c r="F1049">
        <f t="shared" si="114"/>
        <v>0.99960984887291138</v>
      </c>
      <c r="G1049">
        <f t="shared" si="115"/>
        <v>0.95571280798204072</v>
      </c>
      <c r="H1049" s="221">
        <v>1.7389145989767699E-3</v>
      </c>
      <c r="I1049">
        <f t="shared" si="116"/>
        <v>1</v>
      </c>
      <c r="J1049">
        <v>1</v>
      </c>
      <c r="K1049" s="221">
        <f t="shared" si="117"/>
        <v>-55.591276274134543</v>
      </c>
      <c r="L1049">
        <f t="shared" si="119"/>
        <v>3.1228417160685631E-7</v>
      </c>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row>
    <row r="1050" spans="1:74" s="12" customFormat="1" hidden="1" x14ac:dyDescent="0.25">
      <c r="A1050" s="127"/>
      <c r="B1050"/>
      <c r="C1050">
        <v>99.3</v>
      </c>
      <c r="D1050" s="221">
        <f t="shared" si="113"/>
        <v>99.3</v>
      </c>
      <c r="E1050">
        <f t="shared" si="118"/>
        <v>9.9299999999999999E-2</v>
      </c>
      <c r="F1050">
        <f t="shared" si="114"/>
        <v>0.99960906202296629</v>
      </c>
      <c r="G1050">
        <f t="shared" si="115"/>
        <v>0.95562467765843462</v>
      </c>
      <c r="H1050" s="221">
        <v>1.51822494364333E-3</v>
      </c>
      <c r="I1050">
        <f t="shared" si="116"/>
        <v>1</v>
      </c>
      <c r="J1050">
        <v>1</v>
      </c>
      <c r="K1050" s="221">
        <f t="shared" si="117"/>
        <v>-56.770926735147469</v>
      </c>
      <c r="L1050">
        <f t="shared" si="119"/>
        <v>2.4204212103013731E-7</v>
      </c>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row>
    <row r="1051" spans="1:74" s="12" customFormat="1" hidden="1" x14ac:dyDescent="0.25">
      <c r="A1051" s="127"/>
      <c r="B1051"/>
      <c r="C1051">
        <v>99.4</v>
      </c>
      <c r="D1051" s="221">
        <f t="shared" si="113"/>
        <v>99.4</v>
      </c>
      <c r="E1051">
        <f t="shared" si="118"/>
        <v>9.9400000000000002E-2</v>
      </c>
      <c r="F1051">
        <f t="shared" si="114"/>
        <v>0.9996082743807978</v>
      </c>
      <c r="G1051">
        <f t="shared" si="115"/>
        <v>0.95553646335970044</v>
      </c>
      <c r="H1051" s="221">
        <v>1.29840777075418E-3</v>
      </c>
      <c r="I1051">
        <f t="shared" si="116"/>
        <v>1</v>
      </c>
      <c r="J1051">
        <v>1</v>
      </c>
      <c r="K1051" s="221">
        <f t="shared" si="117"/>
        <v>-58.130235743474032</v>
      </c>
      <c r="L1051">
        <f t="shared" si="119"/>
        <v>1.8096652678480904E-7</v>
      </c>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row>
    <row r="1052" spans="1:74" s="12" customFormat="1" hidden="1" x14ac:dyDescent="0.25">
      <c r="A1052" s="127"/>
      <c r="B1052"/>
      <c r="C1052">
        <v>99.5</v>
      </c>
      <c r="D1052" s="221">
        <f t="shared" si="113"/>
        <v>99.5</v>
      </c>
      <c r="E1052">
        <f t="shared" si="118"/>
        <v>9.9500000000000005E-2</v>
      </c>
      <c r="F1052">
        <f t="shared" si="114"/>
        <v>0.99960748594640425</v>
      </c>
      <c r="G1052">
        <f t="shared" si="115"/>
        <v>0.95544816510021591</v>
      </c>
      <c r="H1052" s="221">
        <v>1.07950213613078E-3</v>
      </c>
      <c r="I1052">
        <f t="shared" si="116"/>
        <v>1</v>
      </c>
      <c r="J1052">
        <v>1</v>
      </c>
      <c r="K1052" s="221">
        <f t="shared" si="117"/>
        <v>-59.734797267483835</v>
      </c>
      <c r="L1052">
        <f t="shared" si="119"/>
        <v>1.2895799304887498E-7</v>
      </c>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row>
    <row r="1053" spans="1:74" s="12" customFormat="1" hidden="1" x14ac:dyDescent="0.25">
      <c r="A1053" s="127"/>
      <c r="B1053"/>
      <c r="C1053">
        <v>99.6</v>
      </c>
      <c r="D1053" s="221">
        <f t="shared" si="113"/>
        <v>99.6</v>
      </c>
      <c r="E1053">
        <f t="shared" si="118"/>
        <v>9.9599999999999994E-2</v>
      </c>
      <c r="F1053">
        <f t="shared" si="114"/>
        <v>0.99960669671979008</v>
      </c>
      <c r="G1053">
        <f t="shared" si="115"/>
        <v>0.95535978289437273</v>
      </c>
      <c r="H1053" s="221">
        <v>8.6154687947185996E-4</v>
      </c>
      <c r="I1053">
        <f t="shared" si="116"/>
        <v>1</v>
      </c>
      <c r="J1053">
        <v>1</v>
      </c>
      <c r="K1053" s="221">
        <f t="shared" si="117"/>
        <v>-61.694499482898863</v>
      </c>
      <c r="L1053">
        <f t="shared" si="119"/>
        <v>8.5911303159600206E-8</v>
      </c>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row>
    <row r="1054" spans="1:74" s="12" customFormat="1" hidden="1" x14ac:dyDescent="0.25">
      <c r="A1054" s="127"/>
      <c r="B1054"/>
      <c r="C1054">
        <v>99.7</v>
      </c>
      <c r="D1054" s="221">
        <f t="shared" si="113"/>
        <v>99.7</v>
      </c>
      <c r="E1054">
        <f t="shared" si="118"/>
        <v>9.9699999999999997E-2</v>
      </c>
      <c r="F1054">
        <f t="shared" si="114"/>
        <v>0.99960590670095528</v>
      </c>
      <c r="G1054">
        <f t="shared" si="115"/>
        <v>0.95527131675657551</v>
      </c>
      <c r="H1054" s="221">
        <v>6.44580615836716E-4</v>
      </c>
      <c r="I1054">
        <f t="shared" si="116"/>
        <v>1</v>
      </c>
      <c r="J1054">
        <v>1</v>
      </c>
      <c r="K1054" s="221">
        <f t="shared" si="117"/>
        <v>-64.215344150832522</v>
      </c>
      <c r="L1054">
        <f t="shared" si="119"/>
        <v>5.1715531201404726E-8</v>
      </c>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row>
    <row r="1055" spans="1:74" s="12" customFormat="1" hidden="1" x14ac:dyDescent="0.25">
      <c r="A1055" s="127"/>
      <c r="B1055"/>
      <c r="C1055">
        <v>99.8</v>
      </c>
      <c r="D1055" s="221">
        <f t="shared" si="113"/>
        <v>99.8</v>
      </c>
      <c r="E1055">
        <f t="shared" si="118"/>
        <v>9.98E-2</v>
      </c>
      <c r="F1055">
        <f t="shared" si="114"/>
        <v>0.99960511588990208</v>
      </c>
      <c r="G1055">
        <f t="shared" si="115"/>
        <v>0.95518276670124314</v>
      </c>
      <c r="H1055" s="221">
        <v>4.2864172718775202E-4</v>
      </c>
      <c r="I1055">
        <f t="shared" si="116"/>
        <v>1</v>
      </c>
      <c r="J1055">
        <v>1</v>
      </c>
      <c r="K1055" s="221">
        <f t="shared" si="117"/>
        <v>-67.759812105244194</v>
      </c>
      <c r="L1055">
        <f t="shared" si="119"/>
        <v>2.6254157730425004E-8</v>
      </c>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row>
    <row r="1056" spans="1:74" s="12" customFormat="1" hidden="1" x14ac:dyDescent="0.25">
      <c r="A1056" s="127"/>
      <c r="B1056"/>
      <c r="C1056">
        <v>99.9</v>
      </c>
      <c r="D1056" s="221">
        <f t="shared" si="113"/>
        <v>99.9</v>
      </c>
      <c r="E1056">
        <f t="shared" si="118"/>
        <v>9.9900000000000003E-2</v>
      </c>
      <c r="F1056">
        <f t="shared" si="114"/>
        <v>0.99960432428663226</v>
      </c>
      <c r="G1056">
        <f t="shared" si="115"/>
        <v>0.95509413274280719</v>
      </c>
      <c r="H1056" s="221">
        <v>2.1376835399467299E-4</v>
      </c>
      <c r="I1056">
        <f t="shared" si="116"/>
        <v>1</v>
      </c>
      <c r="J1056">
        <v>1</v>
      </c>
      <c r="K1056" s="221">
        <f t="shared" si="117"/>
        <v>-73.803645668520687</v>
      </c>
      <c r="L1056">
        <f t="shared" si="119"/>
        <v>9.405189526874939E-9</v>
      </c>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row>
    <row r="1057" spans="1:74" s="12" customFormat="1" hidden="1" x14ac:dyDescent="0.25">
      <c r="A1057" s="127"/>
      <c r="B1057"/>
      <c r="C1057">
        <v>100</v>
      </c>
      <c r="D1057" s="221">
        <f t="shared" si="113"/>
        <v>100</v>
      </c>
      <c r="E1057">
        <f t="shared" si="118"/>
        <v>0.1</v>
      </c>
      <c r="F1057">
        <f t="shared" si="114"/>
        <v>0.99960353189114826</v>
      </c>
      <c r="G1057">
        <f t="shared" si="115"/>
        <v>0.95500541489571344</v>
      </c>
      <c r="H1057" s="271">
        <v>1.6130980227774101E-9</v>
      </c>
      <c r="I1057">
        <f t="shared" si="116"/>
        <v>1</v>
      </c>
      <c r="J1057">
        <v>1</v>
      </c>
      <c r="K1057" s="221">
        <f t="shared" si="117"/>
        <v>-176.25011250274105</v>
      </c>
      <c r="L1057">
        <f t="shared" si="119"/>
        <v>1.041314691109565E-9</v>
      </c>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row>
    <row r="1058" spans="1:74" s="12" customFormat="1" hidden="1" x14ac:dyDescent="0.25">
      <c r="A1058" s="127"/>
      <c r="B1058"/>
      <c r="C1058">
        <v>101</v>
      </c>
      <c r="D1058" s="221">
        <f t="shared" si="113"/>
        <v>101</v>
      </c>
      <c r="E1058">
        <f t="shared" si="118"/>
        <v>0.10100000000000001</v>
      </c>
      <c r="F1058">
        <f t="shared" si="114"/>
        <v>0.99959556436486607</v>
      </c>
      <c r="G1058">
        <f t="shared" si="115"/>
        <v>0.95411362573626779</v>
      </c>
      <c r="H1058" s="221">
        <v>2.0688729744655402E-3</v>
      </c>
      <c r="I1058">
        <f t="shared" si="116"/>
        <v>1</v>
      </c>
      <c r="J1058">
        <v>1</v>
      </c>
      <c r="K1058" s="221">
        <f t="shared" si="117"/>
        <v>-54.096835102662347</v>
      </c>
      <c r="L1058">
        <f t="shared" si="119"/>
        <v>9.7332342635399891E-7</v>
      </c>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row>
    <row r="1059" spans="1:74" s="12" customFormat="1" hidden="1" x14ac:dyDescent="0.25">
      <c r="A1059" s="127"/>
      <c r="B1059"/>
      <c r="C1059">
        <v>102</v>
      </c>
      <c r="D1059" s="221">
        <f t="shared" si="113"/>
        <v>102</v>
      </c>
      <c r="E1059">
        <f t="shared" si="118"/>
        <v>0.10199999999999999</v>
      </c>
      <c r="F1059">
        <f t="shared" si="114"/>
        <v>0.99958751761901421</v>
      </c>
      <c r="G1059">
        <f t="shared" si="115"/>
        <v>0.95321346370139892</v>
      </c>
      <c r="H1059" s="221">
        <v>3.9878879732667899E-3</v>
      </c>
      <c r="I1059">
        <f t="shared" si="116"/>
        <v>1</v>
      </c>
      <c r="J1059">
        <v>1</v>
      </c>
      <c r="K1059" s="221">
        <f t="shared" si="117"/>
        <v>-48.404921162590355</v>
      </c>
      <c r="L1059">
        <f t="shared" si="119"/>
        <v>8.3315419301794956E-6</v>
      </c>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row>
    <row r="1060" spans="1:74" s="12" customFormat="1" hidden="1" x14ac:dyDescent="0.25">
      <c r="A1060" s="127"/>
      <c r="B1060"/>
      <c r="C1060">
        <v>103</v>
      </c>
      <c r="D1060" s="221">
        <f t="shared" si="113"/>
        <v>103</v>
      </c>
      <c r="E1060">
        <f t="shared" si="118"/>
        <v>0.10299999999999999</v>
      </c>
      <c r="F1060">
        <f t="shared" si="114"/>
        <v>0.9995793916553527</v>
      </c>
      <c r="G1060">
        <f t="shared" si="115"/>
        <v>0.95230494345930317</v>
      </c>
      <c r="H1060" s="221">
        <v>5.7245020233215402E-3</v>
      </c>
      <c r="I1060">
        <f t="shared" si="116"/>
        <v>1</v>
      </c>
      <c r="J1060">
        <v>1</v>
      </c>
      <c r="K1060" s="221">
        <f t="shared" si="117"/>
        <v>-45.273379086465908</v>
      </c>
      <c r="L1060">
        <f t="shared" si="119"/>
        <v>2.1385626482354613E-5</v>
      </c>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row>
    <row r="1061" spans="1:74" s="12" customFormat="1" hidden="1" x14ac:dyDescent="0.25">
      <c r="A1061" s="127"/>
      <c r="B1061"/>
      <c r="C1061">
        <v>104</v>
      </c>
      <c r="D1061" s="221">
        <f t="shared" si="113"/>
        <v>104</v>
      </c>
      <c r="E1061">
        <f t="shared" si="118"/>
        <v>0.104</v>
      </c>
      <c r="F1061">
        <f t="shared" si="114"/>
        <v>0.99957118647566101</v>
      </c>
      <c r="G1061">
        <f t="shared" si="115"/>
        <v>0.95138807981277773</v>
      </c>
      <c r="H1061" s="221">
        <v>7.2502871108358104E-3</v>
      </c>
      <c r="I1061">
        <f t="shared" si="116"/>
        <v>1</v>
      </c>
      <c r="J1061">
        <v>1</v>
      </c>
      <c r="K1061" s="221">
        <f t="shared" si="117"/>
        <v>-43.229467212338129</v>
      </c>
      <c r="L1061">
        <f t="shared" si="119"/>
        <v>3.8093938816801706E-5</v>
      </c>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row>
    <row r="1062" spans="1:74" s="12" customFormat="1" hidden="1" x14ac:dyDescent="0.25">
      <c r="A1062" s="127"/>
      <c r="B1062"/>
      <c r="C1062">
        <v>105</v>
      </c>
      <c r="D1062" s="221">
        <f t="shared" si="113"/>
        <v>105</v>
      </c>
      <c r="E1062">
        <f t="shared" si="118"/>
        <v>0.105</v>
      </c>
      <c r="F1062">
        <f t="shared" si="114"/>
        <v>0.99956290208173448</v>
      </c>
      <c r="G1062">
        <f t="shared" si="115"/>
        <v>0.95046288769893339</v>
      </c>
      <c r="H1062" s="221">
        <v>8.5415185189522506E-3</v>
      </c>
      <c r="I1062">
        <f t="shared" si="116"/>
        <v>1</v>
      </c>
      <c r="J1062">
        <v>1</v>
      </c>
      <c r="K1062" s="221">
        <f t="shared" si="117"/>
        <v>-41.814392401233079</v>
      </c>
      <c r="L1062">
        <f t="shared" si="119"/>
        <v>5.6322973673273966E-5</v>
      </c>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row>
    <row r="1063" spans="1:74" s="12" customFormat="1" hidden="1" x14ac:dyDescent="0.25">
      <c r="A1063" s="127"/>
      <c r="B1063"/>
      <c r="C1063">
        <v>106</v>
      </c>
      <c r="D1063" s="221">
        <f t="shared" si="113"/>
        <v>106</v>
      </c>
      <c r="E1063">
        <f t="shared" si="118"/>
        <v>0.106</v>
      </c>
      <c r="F1063">
        <f t="shared" si="114"/>
        <v>0.99955453847538411</v>
      </c>
      <c r="G1063">
        <f t="shared" si="115"/>
        <v>0.94952938218890481</v>
      </c>
      <c r="H1063" s="221">
        <v>9.5796461142499695E-3</v>
      </c>
      <c r="I1063">
        <f t="shared" si="116"/>
        <v>1</v>
      </c>
      <c r="J1063">
        <v>1</v>
      </c>
      <c r="K1063" s="221">
        <f t="shared" si="117"/>
        <v>-40.826712611964268</v>
      </c>
      <c r="L1063">
        <f t="shared" si="119"/>
        <v>7.4019793190320402E-5</v>
      </c>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row>
    <row r="1064" spans="1:74" s="12" customFormat="1" hidden="1" x14ac:dyDescent="0.25">
      <c r="A1064" s="127"/>
      <c r="B1064"/>
      <c r="C1064">
        <v>107</v>
      </c>
      <c r="D1064" s="221">
        <f t="shared" si="113"/>
        <v>107</v>
      </c>
      <c r="E1064">
        <f t="shared" si="118"/>
        <v>0.107</v>
      </c>
      <c r="F1064">
        <f t="shared" si="114"/>
        <v>0.9995460956584421</v>
      </c>
      <c r="G1064">
        <f t="shared" si="115"/>
        <v>0.9485875784875577</v>
      </c>
      <c r="H1064" s="221">
        <v>1.0351640155579199E-2</v>
      </c>
      <c r="I1064">
        <f t="shared" si="116"/>
        <v>1</v>
      </c>
      <c r="J1064">
        <v>1</v>
      </c>
      <c r="K1064" s="221">
        <f t="shared" si="117"/>
        <v>-40.162211458256536</v>
      </c>
      <c r="L1064">
        <f t="shared" si="119"/>
        <v>8.936945306086544E-5</v>
      </c>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row>
    <row r="1065" spans="1:74" s="12" customFormat="1" hidden="1" x14ac:dyDescent="0.25">
      <c r="A1065" s="127"/>
      <c r="B1065"/>
      <c r="C1065">
        <v>108</v>
      </c>
      <c r="D1065" s="221">
        <f t="shared" si="113"/>
        <v>108</v>
      </c>
      <c r="E1065">
        <f t="shared" si="118"/>
        <v>0.108</v>
      </c>
      <c r="F1065">
        <f t="shared" si="114"/>
        <v>0.99953757363275608</v>
      </c>
      <c r="G1065">
        <f t="shared" si="115"/>
        <v>0.94763749193319435</v>
      </c>
      <c r="H1065" s="221">
        <v>1.08502047666196E-2</v>
      </c>
      <c r="I1065">
        <f t="shared" si="116"/>
        <v>1</v>
      </c>
      <c r="J1065">
        <v>1</v>
      </c>
      <c r="K1065" s="221">
        <f t="shared" si="117"/>
        <v>-39.762414134057558</v>
      </c>
      <c r="L1065">
        <f t="shared" si="119"/>
        <v>1.0092499238428534E-4</v>
      </c>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row>
    <row r="1066" spans="1:74" s="12" customFormat="1" hidden="1" x14ac:dyDescent="0.25">
      <c r="A1066" s="127"/>
      <c r="B1066"/>
      <c r="C1066">
        <v>109</v>
      </c>
      <c r="D1066" s="221">
        <f t="shared" si="113"/>
        <v>109</v>
      </c>
      <c r="E1066">
        <f t="shared" si="118"/>
        <v>0.109</v>
      </c>
      <c r="F1066">
        <f t="shared" si="114"/>
        <v>0.99952897240018979</v>
      </c>
      <c r="G1066">
        <f t="shared" si="115"/>
        <v>0.94667913799725611</v>
      </c>
      <c r="H1066" s="221">
        <v>1.1073855524168501E-2</v>
      </c>
      <c r="I1066">
        <f t="shared" si="116"/>
        <v>1</v>
      </c>
      <c r="J1066">
        <v>1</v>
      </c>
      <c r="K1066" s="221">
        <f t="shared" si="117"/>
        <v>-39.594059061227746</v>
      </c>
      <c r="L1066">
        <f t="shared" si="119"/>
        <v>1.0770035357618363E-4</v>
      </c>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row>
    <row r="1067" spans="1:74" s="12" customFormat="1" hidden="1" x14ac:dyDescent="0.25">
      <c r="A1067" s="127"/>
      <c r="B1067"/>
      <c r="C1067">
        <v>110</v>
      </c>
      <c r="D1067" s="221">
        <f t="shared" si="113"/>
        <v>110</v>
      </c>
      <c r="E1067">
        <f t="shared" si="118"/>
        <v>0.11</v>
      </c>
      <c r="F1067">
        <f t="shared" si="114"/>
        <v>0.99952029196262626</v>
      </c>
      <c r="G1067">
        <f t="shared" si="115"/>
        <v>0.94571253228402397</v>
      </c>
      <c r="H1067" s="221">
        <v>1.10268609715077E-2</v>
      </c>
      <c r="I1067">
        <f t="shared" si="116"/>
        <v>1</v>
      </c>
      <c r="J1067">
        <v>1</v>
      </c>
      <c r="K1067" s="221">
        <f t="shared" si="117"/>
        <v>-39.639946827592311</v>
      </c>
      <c r="L1067">
        <f t="shared" si="119"/>
        <v>1.092201417598667E-4</v>
      </c>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row>
    <row r="1068" spans="1:74" s="12" customFormat="1" hidden="1" x14ac:dyDescent="0.25">
      <c r="A1068" s="127"/>
      <c r="B1068"/>
      <c r="C1068">
        <v>111</v>
      </c>
      <c r="D1068" s="221">
        <f t="shared" si="113"/>
        <v>111</v>
      </c>
      <c r="E1068">
        <f t="shared" si="118"/>
        <v>0.111</v>
      </c>
      <c r="F1068">
        <f t="shared" si="114"/>
        <v>0.99951153232196543</v>
      </c>
      <c r="G1068">
        <f t="shared" si="115"/>
        <v>0.94473769053031453</v>
      </c>
      <c r="H1068" s="221">
        <v>1.0719051187217599E-2</v>
      </c>
      <c r="I1068">
        <f t="shared" si="116"/>
        <v>1</v>
      </c>
      <c r="J1068">
        <v>1</v>
      </c>
      <c r="K1068" s="221">
        <f t="shared" si="117"/>
        <v>-39.894892076581108</v>
      </c>
      <c r="L1068">
        <f t="shared" si="119"/>
        <v>1.0552408370695769E-4</v>
      </c>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row>
    <row r="1069" spans="1:74" s="12" customFormat="1" hidden="1" x14ac:dyDescent="0.25">
      <c r="A1069" s="127"/>
      <c r="B1069"/>
      <c r="C1069">
        <v>112</v>
      </c>
      <c r="D1069" s="221">
        <f t="shared" si="113"/>
        <v>112</v>
      </c>
      <c r="E1069">
        <f t="shared" si="118"/>
        <v>0.112</v>
      </c>
      <c r="F1069">
        <f t="shared" si="114"/>
        <v>0.99950269348012344</v>
      </c>
      <c r="G1069">
        <f t="shared" si="115"/>
        <v>0.943754628605176</v>
      </c>
      <c r="H1069" s="221">
        <v>1.01654997433184E-2</v>
      </c>
      <c r="I1069">
        <f t="shared" si="116"/>
        <v>1</v>
      </c>
      <c r="J1069">
        <v>1</v>
      </c>
      <c r="K1069" s="221">
        <f t="shared" si="117"/>
        <v>-40.36456405694868</v>
      </c>
      <c r="L1069">
        <f t="shared" si="119"/>
        <v>9.7128037041748218E-5</v>
      </c>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row>
    <row r="1070" spans="1:74" s="12" customFormat="1" hidden="1" x14ac:dyDescent="0.25">
      <c r="A1070" s="127"/>
      <c r="B1070"/>
      <c r="C1070">
        <v>113</v>
      </c>
      <c r="D1070" s="221">
        <f t="shared" si="113"/>
        <v>113</v>
      </c>
      <c r="E1070">
        <f t="shared" si="118"/>
        <v>0.113</v>
      </c>
      <c r="F1070">
        <f t="shared" si="114"/>
        <v>0.99949377543903373</v>
      </c>
      <c r="G1070">
        <f t="shared" si="115"/>
        <v>0.94276336250957959</v>
      </c>
      <c r="H1070" s="221">
        <v>9.3860883952546596E-3</v>
      </c>
      <c r="I1070">
        <f t="shared" si="116"/>
        <v>1</v>
      </c>
      <c r="J1070">
        <v>1</v>
      </c>
      <c r="K1070" s="221">
        <f t="shared" si="117"/>
        <v>-41.066651390852094</v>
      </c>
      <c r="L1070">
        <f t="shared" si="119"/>
        <v>8.4947071811967585E-5</v>
      </c>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row>
    <row r="1071" spans="1:74" s="12" customFormat="1" hidden="1" x14ac:dyDescent="0.25">
      <c r="A1071" s="127"/>
      <c r="B1071"/>
      <c r="C1071">
        <v>114</v>
      </c>
      <c r="D1071" s="221">
        <f t="shared" si="113"/>
        <v>114</v>
      </c>
      <c r="E1071">
        <f t="shared" si="118"/>
        <v>0.114</v>
      </c>
      <c r="F1071">
        <f t="shared" si="114"/>
        <v>0.99948477820064807</v>
      </c>
      <c r="G1071">
        <f t="shared" si="115"/>
        <v>0.94176390837611079</v>
      </c>
      <c r="H1071" s="221">
        <v>8.4049665882887908E-3</v>
      </c>
      <c r="I1071">
        <f t="shared" si="116"/>
        <v>1</v>
      </c>
      <c r="J1071">
        <v>1</v>
      </c>
      <c r="K1071" s="221">
        <f t="shared" si="117"/>
        <v>-42.034915630379444</v>
      </c>
      <c r="L1071">
        <f t="shared" si="119"/>
        <v>7.0189180718742354E-5</v>
      </c>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row>
    <row r="1072" spans="1:74" s="12" customFormat="1" hidden="1" x14ac:dyDescent="0.25">
      <c r="A1072" s="127"/>
      <c r="B1072"/>
      <c r="C1072">
        <v>115</v>
      </c>
      <c r="D1072" s="221">
        <f t="shared" si="113"/>
        <v>115</v>
      </c>
      <c r="E1072">
        <f t="shared" si="118"/>
        <v>0.115</v>
      </c>
      <c r="F1072">
        <f t="shared" si="114"/>
        <v>0.99947570176693734</v>
      </c>
      <c r="G1072">
        <f t="shared" si="115"/>
        <v>0.94075628246865406</v>
      </c>
      <c r="H1072" s="221">
        <v>7.2499202759673496E-3</v>
      </c>
      <c r="I1072">
        <f t="shared" si="116"/>
        <v>1</v>
      </c>
      <c r="J1072">
        <v>1</v>
      </c>
      <c r="K1072" s="221">
        <f t="shared" si="117"/>
        <v>-43.328348028305072</v>
      </c>
      <c r="L1072">
        <f t="shared" si="119"/>
        <v>5.4230322787595888E-5</v>
      </c>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row>
    <row r="1073" spans="1:74" s="12" customFormat="1" hidden="1" x14ac:dyDescent="0.25">
      <c r="A1073" s="127"/>
      <c r="B1073"/>
      <c r="C1073">
        <v>116</v>
      </c>
      <c r="D1073" s="221">
        <f t="shared" si="113"/>
        <v>116</v>
      </c>
      <c r="E1073">
        <f t="shared" si="118"/>
        <v>0.11600000000000001</v>
      </c>
      <c r="F1073">
        <f t="shared" si="114"/>
        <v>0.9994665461398855</v>
      </c>
      <c r="G1073">
        <f t="shared" si="115"/>
        <v>0.93974050118208052</v>
      </c>
      <c r="H1073" s="221">
        <v>5.9516665709333201E-3</v>
      </c>
      <c r="I1073">
        <f t="shared" si="116"/>
        <v>1</v>
      </c>
      <c r="J1073">
        <v>1</v>
      </c>
      <c r="K1073" s="221">
        <f t="shared" si="117"/>
        <v>-45.05170400929245</v>
      </c>
      <c r="L1073">
        <f t="shared" si="119"/>
        <v>3.8482609683319261E-5</v>
      </c>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row>
    <row r="1074" spans="1:74" s="12" customFormat="1" hidden="1" x14ac:dyDescent="0.25">
      <c r="A1074" s="127"/>
      <c r="B1074"/>
      <c r="C1074">
        <v>117</v>
      </c>
      <c r="D1074" s="221">
        <f t="shared" si="113"/>
        <v>117</v>
      </c>
      <c r="E1074">
        <f t="shared" si="118"/>
        <v>0.11700000000000001</v>
      </c>
      <c r="F1074">
        <f t="shared" si="114"/>
        <v>0.9994573113214974</v>
      </c>
      <c r="G1074">
        <f t="shared" si="115"/>
        <v>0.93871658104192812</v>
      </c>
      <c r="H1074" s="221">
        <v>4.5430923410490903E-3</v>
      </c>
      <c r="I1074">
        <f t="shared" si="116"/>
        <v>1</v>
      </c>
      <c r="J1074">
        <v>1</v>
      </c>
      <c r="K1074" s="221">
        <f t="shared" si="117"/>
        <v>-47.406993947443169</v>
      </c>
      <c r="L1074">
        <f t="shared" si="119"/>
        <v>2.4267447549871352E-5</v>
      </c>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row>
    <row r="1075" spans="1:74" s="12" customFormat="1" hidden="1" x14ac:dyDescent="0.25">
      <c r="A1075" s="127"/>
      <c r="B1075"/>
      <c r="C1075">
        <v>118</v>
      </c>
      <c r="D1075" s="221">
        <f t="shared" si="113"/>
        <v>118</v>
      </c>
      <c r="E1075">
        <f t="shared" si="118"/>
        <v>0.11799999999999999</v>
      </c>
      <c r="F1075">
        <f t="shared" si="114"/>
        <v>0.99944799731379219</v>
      </c>
      <c r="G1075">
        <f t="shared" si="115"/>
        <v>0.93768453870408197</v>
      </c>
      <c r="H1075" s="221">
        <v>3.05845599024158E-3</v>
      </c>
      <c r="I1075">
        <f t="shared" si="116"/>
        <v>1</v>
      </c>
      <c r="J1075">
        <v>1</v>
      </c>
      <c r="K1075" s="221">
        <f t="shared" si="117"/>
        <v>-50.853616145143768</v>
      </c>
      <c r="L1075">
        <f t="shared" si="119"/>
        <v>1.2704396817409499E-5</v>
      </c>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row>
    <row r="1076" spans="1:74" s="12" customFormat="1" hidden="1" x14ac:dyDescent="0.25">
      <c r="A1076" s="127"/>
      <c r="B1076"/>
      <c r="C1076">
        <v>119</v>
      </c>
      <c r="D1076" s="221">
        <f t="shared" si="113"/>
        <v>119</v>
      </c>
      <c r="E1076">
        <f t="shared" si="118"/>
        <v>0.11899999999999999</v>
      </c>
      <c r="F1076">
        <f t="shared" si="114"/>
        <v>0.99943860411880936</v>
      </c>
      <c r="G1076">
        <f t="shared" si="115"/>
        <v>0.93664439095445085</v>
      </c>
      <c r="H1076" s="221">
        <v>1.5325723011904301E-3</v>
      </c>
      <c r="I1076">
        <f t="shared" si="116"/>
        <v>1</v>
      </c>
      <c r="J1076">
        <v>1</v>
      </c>
      <c r="K1076" s="221">
        <f t="shared" si="117"/>
        <v>-56.864963415449033</v>
      </c>
      <c r="L1076">
        <f t="shared" si="119"/>
        <v>4.6245496154839002E-6</v>
      </c>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row>
    <row r="1077" spans="1:74" s="12" customFormat="1" hidden="1" x14ac:dyDescent="0.25">
      <c r="A1077" s="127"/>
      <c r="B1077"/>
      <c r="C1077">
        <v>120</v>
      </c>
      <c r="D1077" s="221">
        <f t="shared" si="113"/>
        <v>120</v>
      </c>
      <c r="E1077">
        <f t="shared" si="118"/>
        <v>0.12</v>
      </c>
      <c r="F1077">
        <f t="shared" si="114"/>
        <v>0.99942913173860437</v>
      </c>
      <c r="G1077">
        <f t="shared" si="115"/>
        <v>0.93559615470864321</v>
      </c>
      <c r="H1077" s="271">
        <v>3.55733566239975E-10</v>
      </c>
      <c r="I1077">
        <f t="shared" si="116"/>
        <v>1</v>
      </c>
      <c r="J1077">
        <v>1</v>
      </c>
      <c r="K1077" s="221">
        <f t="shared" si="117"/>
        <v>-189.56069442678637</v>
      </c>
      <c r="L1077">
        <f t="shared" si="119"/>
        <v>5.1456929590687076E-7</v>
      </c>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row>
    <row r="1078" spans="1:74" s="12" customFormat="1" hidden="1" x14ac:dyDescent="0.25">
      <c r="A1078" s="127"/>
      <c r="B1078"/>
      <c r="C1078">
        <v>121</v>
      </c>
      <c r="D1078" s="221">
        <f t="shared" si="113"/>
        <v>121</v>
      </c>
      <c r="E1078">
        <f t="shared" si="118"/>
        <v>0.121</v>
      </c>
      <c r="F1078">
        <f t="shared" si="114"/>
        <v>0.99941958017524934</v>
      </c>
      <c r="G1078">
        <f t="shared" si="115"/>
        <v>0.93453984701163828</v>
      </c>
      <c r="H1078" s="221">
        <v>1.5057458091539801E-3</v>
      </c>
      <c r="I1078">
        <f t="shared" si="116"/>
        <v>1</v>
      </c>
      <c r="J1078">
        <v>1</v>
      </c>
      <c r="K1078" s="221">
        <f t="shared" si="117"/>
        <v>-57.038053192085663</v>
      </c>
      <c r="L1078">
        <f t="shared" si="119"/>
        <v>4.9446424718903668E-7</v>
      </c>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row>
    <row r="1079" spans="1:74" s="12" customFormat="1" hidden="1" x14ac:dyDescent="0.25">
      <c r="A1079" s="127"/>
      <c r="B1079"/>
      <c r="C1079">
        <v>122</v>
      </c>
      <c r="D1079" s="221">
        <f t="shared" si="113"/>
        <v>122</v>
      </c>
      <c r="E1079">
        <f t="shared" si="118"/>
        <v>0.122</v>
      </c>
      <c r="F1079">
        <f t="shared" si="114"/>
        <v>0.99940994943083461</v>
      </c>
      <c r="G1079">
        <f t="shared" si="115"/>
        <v>0.93347548503745603</v>
      </c>
      <c r="H1079" s="221">
        <v>2.95294499233142E-3</v>
      </c>
      <c r="I1079">
        <f t="shared" si="116"/>
        <v>1</v>
      </c>
      <c r="J1079">
        <v>1</v>
      </c>
      <c r="K1079" s="221">
        <f t="shared" si="117"/>
        <v>-51.197961147726723</v>
      </c>
      <c r="L1079">
        <f t="shared" si="119"/>
        <v>4.3289753957891825E-6</v>
      </c>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row>
    <row r="1080" spans="1:74" s="12" customFormat="1" hidden="1" x14ac:dyDescent="0.25">
      <c r="A1080" s="127"/>
      <c r="B1080"/>
      <c r="C1080">
        <v>123</v>
      </c>
      <c r="D1080" s="221">
        <f t="shared" si="113"/>
        <v>123</v>
      </c>
      <c r="E1080">
        <f t="shared" si="118"/>
        <v>0.123</v>
      </c>
      <c r="F1080">
        <f t="shared" si="114"/>
        <v>0.9994002395074677</v>
      </c>
      <c r="G1080">
        <f t="shared" si="115"/>
        <v>0.93240308608882427</v>
      </c>
      <c r="H1080" s="221">
        <v>4.3123575454901298E-3</v>
      </c>
      <c r="I1080">
        <f t="shared" si="116"/>
        <v>1</v>
      </c>
      <c r="J1080">
        <v>1</v>
      </c>
      <c r="K1080" s="221">
        <f t="shared" si="117"/>
        <v>-47.918841734007451</v>
      </c>
      <c r="L1080">
        <f t="shared" si="119"/>
        <v>1.1469463303986889E-5</v>
      </c>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row>
    <row r="1081" spans="1:74" s="12" customFormat="1" hidden="1" x14ac:dyDescent="0.25">
      <c r="A1081" s="127"/>
      <c r="B1081"/>
      <c r="C1081">
        <v>124</v>
      </c>
      <c r="D1081" s="221">
        <f t="shared" si="113"/>
        <v>124</v>
      </c>
      <c r="E1081">
        <f t="shared" si="118"/>
        <v>0.124</v>
      </c>
      <c r="F1081">
        <f t="shared" si="114"/>
        <v>0.99939045040727292</v>
      </c>
      <c r="G1081">
        <f t="shared" si="115"/>
        <v>0.9313226675968439</v>
      </c>
      <c r="H1081" s="221">
        <v>5.5578392107890904E-3</v>
      </c>
      <c r="I1081">
        <f t="shared" si="116"/>
        <v>1</v>
      </c>
      <c r="J1081">
        <v>1</v>
      </c>
      <c r="K1081" s="221">
        <f t="shared" si="117"/>
        <v>-45.72517305774582</v>
      </c>
      <c r="L1081">
        <f t="shared" si="119"/>
        <v>2.1120598467469041E-5</v>
      </c>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row>
    <row r="1082" spans="1:74" s="12" customFormat="1" hidden="1" x14ac:dyDescent="0.25">
      <c r="A1082" s="127"/>
      <c r="B1082"/>
      <c r="C1082">
        <v>125</v>
      </c>
      <c r="D1082" s="221">
        <f t="shared" ref="D1082:D1145" si="120">C1082*(f_CLK_MHz/Nominal_Clock_Freq)</f>
        <v>125</v>
      </c>
      <c r="E1082">
        <f t="shared" si="118"/>
        <v>0.125</v>
      </c>
      <c r="F1082">
        <f t="shared" ref="F1082:F1145" si="121">ABS(SIN(((MOD_CLK_DIV*PI()*$D1082*FIRST_STAGE_DECIMATION)/(f_CLK_MHz*1000000)))/(FIRST_STAGE_DECIMATION*SIN(((MOD_CLK_DIV*PI()*$D1082)/(f_CLK_MHz*1000000)))))^FIRST_STAGE_ORDER</f>
        <v>0.99938058213239145</v>
      </c>
      <c r="G1082">
        <f t="shared" ref="G1082:G1145" si="122">ABS(SIN(((MOD_CLK_DIV*FIRST_STAGE_DECIMATION*PI()*$D1082*SECOND_STAGE_DECIMATION)/(f_CLK_MHz*1000000)))/(SECOND_STAGE_DECIMATION*SIN(((MOD_CLK_DIV*FIRST_STAGE_DECIMATION*PI()*$D1082)/(f_CLK_MHz*1000000)))))^SECOND_STAGE_ORDER</f>
        <v>0.93023424712065095</v>
      </c>
      <c r="H1082" s="221">
        <v>6.66686636104889E-3</v>
      </c>
      <c r="I1082">
        <f t="shared" ref="I1082:I1145" si="123">IF(Avg_decimation&lt;&gt;0,(ABS(SIN(((MOD_CLK_DIV*FIRST_STAGE_DECIMATION*SECOND_STAGE_DECIMATION*FIR_DECIMATION*PI()*$D1082*Avg_decimation)/(f_CLK_MHz*1000000)))/(Avg_decimation*SIN(((MOD_CLK_DIV*FIRST_STAGE_DECIMATION*SECOND_STAGE_DECIMATION*FIR_DECIMATION*PI()*$D1082)/(f_CLK_MHz*1000000)))))^1),"-")</f>
        <v>1</v>
      </c>
      <c r="J1082">
        <v>1</v>
      </c>
      <c r="K1082" s="221">
        <f t="shared" ref="K1082:K1145" si="124">20*LOG10(IF(FIR_BYPASSED,F1082*G1082*J1082,F1082*G1082*H1082*I1082*J1082))</f>
        <v>-44.155100383196746</v>
      </c>
      <c r="L1082">
        <f t="shared" si="119"/>
        <v>3.2324298843921137E-5</v>
      </c>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row>
    <row r="1083" spans="1:74" s="12" customFormat="1" hidden="1" x14ac:dyDescent="0.25">
      <c r="A1083" s="127"/>
      <c r="B1083"/>
      <c r="C1083">
        <v>126</v>
      </c>
      <c r="D1083" s="221">
        <f t="shared" si="120"/>
        <v>126</v>
      </c>
      <c r="E1083">
        <f t="shared" ref="E1083:E1146" si="125">D1083/1000</f>
        <v>0.126</v>
      </c>
      <c r="F1083">
        <f t="shared" si="121"/>
        <v>0.99937063468498544</v>
      </c>
      <c r="G1083">
        <f t="shared" si="122"/>
        <v>0.92913784234707542</v>
      </c>
      <c r="H1083" s="221">
        <v>7.6209613275594898E-3</v>
      </c>
      <c r="I1083">
        <f t="shared" si="123"/>
        <v>1</v>
      </c>
      <c r="J1083">
        <v>1</v>
      </c>
      <c r="K1083" s="221">
        <f t="shared" si="124"/>
        <v>-43.003670190807796</v>
      </c>
      <c r="L1083">
        <f t="shared" si="119"/>
        <v>4.4052244726562384E-5</v>
      </c>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row>
    <row r="1084" spans="1:74" s="12" customFormat="1" hidden="1" x14ac:dyDescent="0.25">
      <c r="A1084" s="127"/>
      <c r="B1084"/>
      <c r="C1084">
        <v>127</v>
      </c>
      <c r="D1084" s="221">
        <f t="shared" si="120"/>
        <v>127</v>
      </c>
      <c r="E1084">
        <f t="shared" si="125"/>
        <v>0.127</v>
      </c>
      <c r="F1084">
        <f t="shared" si="121"/>
        <v>0.99936060806722893</v>
      </c>
      <c r="G1084">
        <f t="shared" si="122"/>
        <v>0.92803347109030077</v>
      </c>
      <c r="H1084" s="221">
        <v>8.4060091562516998E-3</v>
      </c>
      <c r="I1084">
        <f t="shared" si="123"/>
        <v>1</v>
      </c>
      <c r="J1084">
        <v>1</v>
      </c>
      <c r="K1084" s="221">
        <f t="shared" si="124"/>
        <v>-42.162485488240158</v>
      </c>
      <c r="L1084">
        <f t="shared" ref="L1084:L1147" si="126">(D1084-D1083)*((10^(K1084/20)+10^(K1083/20))/2)^2</f>
        <v>5.5298089193999136E-5</v>
      </c>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row>
    <row r="1085" spans="1:74" s="12" customFormat="1" hidden="1" x14ac:dyDescent="0.25">
      <c r="A1085" s="127"/>
      <c r="B1085"/>
      <c r="C1085">
        <v>128</v>
      </c>
      <c r="D1085" s="221">
        <f t="shared" si="120"/>
        <v>128</v>
      </c>
      <c r="E1085">
        <f t="shared" si="125"/>
        <v>0.128</v>
      </c>
      <c r="F1085">
        <f t="shared" si="121"/>
        <v>0.99935050228131672</v>
      </c>
      <c r="G1085">
        <f t="shared" si="122"/>
        <v>0.92692115129151675</v>
      </c>
      <c r="H1085" s="221">
        <v>9.0124599723064407E-3</v>
      </c>
      <c r="I1085">
        <f t="shared" si="123"/>
        <v>1</v>
      </c>
      <c r="J1085">
        <v>1</v>
      </c>
      <c r="K1085" s="221">
        <f t="shared" si="124"/>
        <v>-41.567920473389748</v>
      </c>
      <c r="L1085">
        <f t="shared" si="126"/>
        <v>6.5161090062669353E-5</v>
      </c>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row>
    <row r="1086" spans="1:74" s="12" customFormat="1" hidden="1" x14ac:dyDescent="0.25">
      <c r="A1086" s="127"/>
      <c r="B1086"/>
      <c r="C1086">
        <v>129</v>
      </c>
      <c r="D1086" s="221">
        <f t="shared" si="120"/>
        <v>129</v>
      </c>
      <c r="E1086">
        <f t="shared" si="125"/>
        <v>0.129</v>
      </c>
      <c r="F1086">
        <f t="shared" si="121"/>
        <v>0.99934031732945972</v>
      </c>
      <c r="G1086">
        <f t="shared" si="122"/>
        <v>0.92580090101857337</v>
      </c>
      <c r="H1086" s="221">
        <v>9.4354140833489003E-3</v>
      </c>
      <c r="I1086">
        <f t="shared" si="123"/>
        <v>1</v>
      </c>
      <c r="J1086">
        <v>1</v>
      </c>
      <c r="K1086" s="221">
        <f t="shared" si="124"/>
        <v>-41.180160551309079</v>
      </c>
      <c r="L1086">
        <f t="shared" si="126"/>
        <v>7.2914233215805053E-5</v>
      </c>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row>
    <row r="1087" spans="1:74" s="12" customFormat="1" hidden="1" x14ac:dyDescent="0.25">
      <c r="A1087" s="127"/>
      <c r="B1087"/>
      <c r="C1087">
        <v>130</v>
      </c>
      <c r="D1087" s="221">
        <f t="shared" si="120"/>
        <v>130</v>
      </c>
      <c r="E1087">
        <f t="shared" si="125"/>
        <v>0.13</v>
      </c>
      <c r="F1087">
        <f t="shared" si="121"/>
        <v>0.99933005321388713</v>
      </c>
      <c r="G1087">
        <f t="shared" si="122"/>
        <v>0.9246727384656297</v>
      </c>
      <c r="H1087" s="221">
        <v>9.6745899372293106E-3</v>
      </c>
      <c r="I1087">
        <f t="shared" si="123"/>
        <v>1</v>
      </c>
      <c r="J1087">
        <v>1</v>
      </c>
      <c r="K1087" s="221">
        <f t="shared" si="124"/>
        <v>-40.973408632678073</v>
      </c>
      <c r="L1087">
        <f t="shared" si="126"/>
        <v>7.8051823948997154E-5</v>
      </c>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row>
    <row r="1088" spans="1:74" s="12" customFormat="1" hidden="1" x14ac:dyDescent="0.25">
      <c r="A1088" s="127"/>
      <c r="B1088"/>
      <c r="C1088">
        <v>131</v>
      </c>
      <c r="D1088" s="221">
        <f t="shared" si="120"/>
        <v>131</v>
      </c>
      <c r="E1088">
        <f t="shared" si="125"/>
        <v>0.13100000000000001</v>
      </c>
      <c r="F1088">
        <f t="shared" si="121"/>
        <v>0.9993197099368446</v>
      </c>
      <c r="G1088">
        <f t="shared" si="122"/>
        <v>0.92353668195280292</v>
      </c>
      <c r="H1088" s="221">
        <v>9.7341779968242795E-3</v>
      </c>
      <c r="I1088">
        <f t="shared" si="123"/>
        <v>1</v>
      </c>
      <c r="J1088">
        <v>1</v>
      </c>
      <c r="K1088" s="221">
        <f t="shared" si="124"/>
        <v>-40.930842270313825</v>
      </c>
      <c r="L1088">
        <f t="shared" si="126"/>
        <v>8.0313779213023751E-5</v>
      </c>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row>
    <row r="1089" spans="1:74" s="12" customFormat="1" hidden="1" x14ac:dyDescent="0.25">
      <c r="A1089" s="127"/>
      <c r="B1089"/>
      <c r="C1089">
        <v>132</v>
      </c>
      <c r="D1089" s="221">
        <f t="shared" si="120"/>
        <v>132</v>
      </c>
      <c r="E1089">
        <f t="shared" si="125"/>
        <v>0.13200000000000001</v>
      </c>
      <c r="F1089">
        <f t="shared" si="121"/>
        <v>0.99930928750059489</v>
      </c>
      <c r="G1089">
        <f t="shared" si="122"/>
        <v>0.92239274992581266</v>
      </c>
      <c r="H1089" s="221">
        <v>9.6225864277244798E-3</v>
      </c>
      <c r="I1089">
        <f t="shared" si="123"/>
        <v>1</v>
      </c>
      <c r="J1089">
        <v>1</v>
      </c>
      <c r="K1089" s="221">
        <f t="shared" si="124"/>
        <v>-41.041847500943121</v>
      </c>
      <c r="L1089">
        <f t="shared" si="126"/>
        <v>7.9686223345925382E-5</v>
      </c>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row>
    <row r="1090" spans="1:74" s="12" customFormat="1" hidden="1" x14ac:dyDescent="0.25">
      <c r="A1090" s="127"/>
      <c r="B1090"/>
      <c r="C1090">
        <v>133</v>
      </c>
      <c r="D1090" s="221">
        <f t="shared" si="120"/>
        <v>133</v>
      </c>
      <c r="E1090">
        <f t="shared" si="125"/>
        <v>0.13300000000000001</v>
      </c>
      <c r="F1090">
        <f t="shared" si="121"/>
        <v>0.9992987859074195</v>
      </c>
      <c r="G1090">
        <f t="shared" si="122"/>
        <v>0.92124096095562391</v>
      </c>
      <c r="H1090" s="221">
        <v>9.3520871449874494E-3</v>
      </c>
      <c r="I1090">
        <f t="shared" si="123"/>
        <v>1</v>
      </c>
      <c r="J1090">
        <v>1</v>
      </c>
      <c r="K1090" s="221">
        <f t="shared" si="124"/>
        <v>-41.300457110566278</v>
      </c>
      <c r="L1090">
        <f t="shared" si="126"/>
        <v>7.6380238895319661E-5</v>
      </c>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row>
    <row r="1091" spans="1:74" s="12" customFormat="1" hidden="1" x14ac:dyDescent="0.25">
      <c r="A1091" s="127"/>
      <c r="B1091"/>
      <c r="C1091">
        <v>134</v>
      </c>
      <c r="D1091" s="221">
        <f t="shared" si="120"/>
        <v>134</v>
      </c>
      <c r="E1091">
        <f t="shared" si="125"/>
        <v>0.13400000000000001</v>
      </c>
      <c r="F1091">
        <f t="shared" si="121"/>
        <v>0.99928820515961536</v>
      </c>
      <c r="G1091">
        <f t="shared" si="122"/>
        <v>0.92008133373808765</v>
      </c>
      <c r="H1091" s="221">
        <v>8.9383731673484002E-3</v>
      </c>
      <c r="I1091">
        <f t="shared" si="123"/>
        <v>1</v>
      </c>
      <c r="J1091">
        <v>1</v>
      </c>
      <c r="K1091" s="221">
        <f t="shared" si="124"/>
        <v>-41.704490732553403</v>
      </c>
      <c r="L1091">
        <f t="shared" si="126"/>
        <v>7.0792542868636609E-5</v>
      </c>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row>
    <row r="1092" spans="1:74" s="12" customFormat="1" hidden="1" x14ac:dyDescent="0.25">
      <c r="A1092" s="127"/>
      <c r="B1092"/>
      <c r="C1092">
        <v>135</v>
      </c>
      <c r="D1092" s="221">
        <f t="shared" si="120"/>
        <v>135</v>
      </c>
      <c r="E1092">
        <f t="shared" si="125"/>
        <v>0.13500000000000001</v>
      </c>
      <c r="F1092">
        <f t="shared" si="121"/>
        <v>0.99927754525949797</v>
      </c>
      <c r="G1092">
        <f t="shared" si="122"/>
        <v>0.91891388709357924</v>
      </c>
      <c r="H1092" s="221">
        <v>8.4000403231703404E-3</v>
      </c>
      <c r="I1092">
        <f t="shared" si="123"/>
        <v>1</v>
      </c>
      <c r="J1092">
        <v>1</v>
      </c>
      <c r="K1092" s="221">
        <f t="shared" si="124"/>
        <v>-42.255153716216839</v>
      </c>
      <c r="L1092">
        <f t="shared" si="126"/>
        <v>6.3453281573854243E-5</v>
      </c>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row>
    <row r="1093" spans="1:74" s="12" customFormat="1" hidden="1" x14ac:dyDescent="0.25">
      <c r="A1093" s="127"/>
      <c r="B1093"/>
      <c r="C1093">
        <v>136</v>
      </c>
      <c r="D1093" s="221">
        <f t="shared" si="120"/>
        <v>136</v>
      </c>
      <c r="E1093">
        <f t="shared" si="125"/>
        <v>0.13600000000000001</v>
      </c>
      <c r="F1093">
        <f t="shared" si="121"/>
        <v>0.99926680620939901</v>
      </c>
      <c r="G1093">
        <f t="shared" si="122"/>
        <v>0.91773863996663341</v>
      </c>
      <c r="H1093" s="221">
        <v>7.7580080918717301E-3</v>
      </c>
      <c r="I1093">
        <f t="shared" si="123"/>
        <v>1</v>
      </c>
      <c r="J1093">
        <v>1</v>
      </c>
      <c r="K1093" s="221">
        <f t="shared" si="124"/>
        <v>-42.956985863430049</v>
      </c>
      <c r="L1093">
        <f t="shared" si="126"/>
        <v>5.4966956527111168E-5</v>
      </c>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row>
    <row r="1094" spans="1:74" s="12" customFormat="1" hidden="1" x14ac:dyDescent="0.25">
      <c r="A1094" s="127"/>
      <c r="B1094"/>
      <c r="C1094">
        <v>137</v>
      </c>
      <c r="D1094" s="221">
        <f t="shared" si="120"/>
        <v>137</v>
      </c>
      <c r="E1094">
        <f t="shared" si="125"/>
        <v>0.13700000000000001</v>
      </c>
      <c r="F1094">
        <f t="shared" si="121"/>
        <v>0.99925598801166926</v>
      </c>
      <c r="G1094">
        <f t="shared" si="122"/>
        <v>0.91655561142557762</v>
      </c>
      <c r="H1094" s="221">
        <v>7.0348957068329899E-3</v>
      </c>
      <c r="I1094">
        <f t="shared" si="123"/>
        <v>1</v>
      </c>
      <c r="J1094">
        <v>1</v>
      </c>
      <c r="K1094" s="221">
        <f t="shared" si="124"/>
        <v>-43.818135131493399</v>
      </c>
      <c r="L1094">
        <f t="shared" si="126"/>
        <v>4.5952667850932153E-5</v>
      </c>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row>
    <row r="1095" spans="1:74" s="12" customFormat="1" hidden="1" x14ac:dyDescent="0.25">
      <c r="A1095" s="127"/>
      <c r="B1095"/>
      <c r="C1095">
        <v>138</v>
      </c>
      <c r="D1095" s="221">
        <f t="shared" si="120"/>
        <v>138</v>
      </c>
      <c r="E1095">
        <f t="shared" si="125"/>
        <v>0.13800000000000001</v>
      </c>
      <c r="F1095">
        <f t="shared" si="121"/>
        <v>0.99924509066867584</v>
      </c>
      <c r="G1095">
        <f t="shared" si="122"/>
        <v>0.9153648206621634</v>
      </c>
      <c r="H1095" s="221">
        <v>6.2543705603611303E-3</v>
      </c>
      <c r="I1095">
        <f t="shared" si="123"/>
        <v>1</v>
      </c>
      <c r="J1095">
        <v>1</v>
      </c>
      <c r="K1095" s="221">
        <f t="shared" si="124"/>
        <v>-44.851003006662154</v>
      </c>
      <c r="L1095">
        <f t="shared" si="126"/>
        <v>3.6989414849868678E-5</v>
      </c>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row>
    <row r="1096" spans="1:74" s="12" customFormat="1" hidden="1" x14ac:dyDescent="0.25">
      <c r="A1096" s="127"/>
      <c r="B1096"/>
      <c r="C1096">
        <v>139</v>
      </c>
      <c r="D1096" s="221">
        <f t="shared" si="120"/>
        <v>139</v>
      </c>
      <c r="E1096">
        <f t="shared" si="125"/>
        <v>0.13900000000000001</v>
      </c>
      <c r="F1096">
        <f t="shared" si="121"/>
        <v>0.99923411418280184</v>
      </c>
      <c r="G1096">
        <f t="shared" si="122"/>
        <v>0.91416628699119562</v>
      </c>
      <c r="H1096" s="221">
        <v>5.4404864186909296E-3</v>
      </c>
      <c r="I1096">
        <f t="shared" si="123"/>
        <v>1</v>
      </c>
      <c r="J1096">
        <v>1</v>
      </c>
      <c r="K1096" s="221">
        <f t="shared" si="124"/>
        <v>-46.073396315585512</v>
      </c>
      <c r="L1096">
        <f t="shared" si="126"/>
        <v>2.8571211338002116E-5</v>
      </c>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row>
    <row r="1097" spans="1:74" s="12" customFormat="1" hidden="1" x14ac:dyDescent="0.25">
      <c r="A1097" s="127"/>
      <c r="B1097"/>
      <c r="C1097">
        <v>140</v>
      </c>
      <c r="D1097" s="221">
        <f t="shared" si="120"/>
        <v>140</v>
      </c>
      <c r="E1097">
        <f t="shared" si="125"/>
        <v>0.14000000000000001</v>
      </c>
      <c r="F1097">
        <f t="shared" si="121"/>
        <v>0.99922305855644966</v>
      </c>
      <c r="G1097">
        <f t="shared" si="122"/>
        <v>0.91296002985015656</v>
      </c>
      <c r="H1097" s="221">
        <v>4.6170289671171897E-3</v>
      </c>
      <c r="I1097">
        <f t="shared" si="123"/>
        <v>1</v>
      </c>
      <c r="J1097">
        <v>1</v>
      </c>
      <c r="K1097" s="221">
        <f t="shared" si="124"/>
        <v>-47.510463780790673</v>
      </c>
      <c r="L1097">
        <f t="shared" si="126"/>
        <v>2.1075389997933871E-5</v>
      </c>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row>
    <row r="1098" spans="1:74" s="12" customFormat="1" hidden="1" x14ac:dyDescent="0.25">
      <c r="A1098" s="127"/>
      <c r="B1098"/>
      <c r="C1098">
        <v>141</v>
      </c>
      <c r="D1098" s="221">
        <f t="shared" si="120"/>
        <v>141</v>
      </c>
      <c r="E1098">
        <f t="shared" si="125"/>
        <v>0.14099999999999999</v>
      </c>
      <c r="F1098">
        <f t="shared" si="121"/>
        <v>0.99921192379203927</v>
      </c>
      <c r="G1098">
        <f t="shared" si="122"/>
        <v>0.91174606879883158</v>
      </c>
      <c r="H1098" s="221">
        <v>3.8068857656345699E-3</v>
      </c>
      <c r="I1098">
        <f t="shared" si="123"/>
        <v>1</v>
      </c>
      <c r="J1098">
        <v>1</v>
      </c>
      <c r="K1098" s="221">
        <f t="shared" si="124"/>
        <v>-49.197972952934677</v>
      </c>
      <c r="L1098">
        <f t="shared" si="126"/>
        <v>1.4745852504167626E-5</v>
      </c>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row>
    <row r="1099" spans="1:74" s="12" customFormat="1" hidden="1" x14ac:dyDescent="0.25">
      <c r="A1099" s="127"/>
      <c r="B1099"/>
      <c r="C1099">
        <v>142</v>
      </c>
      <c r="D1099" s="221">
        <f t="shared" si="120"/>
        <v>142</v>
      </c>
      <c r="E1099">
        <f t="shared" si="125"/>
        <v>0.14199999999999999</v>
      </c>
      <c r="F1099">
        <f t="shared" si="121"/>
        <v>0.99920070989200482</v>
      </c>
      <c r="G1099">
        <f t="shared" si="122"/>
        <v>0.91052442351893048</v>
      </c>
      <c r="H1099" s="221">
        <v>3.03145681874595E-3</v>
      </c>
      <c r="I1099">
        <f t="shared" si="123"/>
        <v>1</v>
      </c>
      <c r="J1099">
        <v>1</v>
      </c>
      <c r="K1099" s="221">
        <f t="shared" si="124"/>
        <v>-51.188085602257296</v>
      </c>
      <c r="L1099">
        <f t="shared" si="126"/>
        <v>9.691351284542168E-6</v>
      </c>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row>
    <row r="1100" spans="1:74" s="12" customFormat="1" hidden="1" x14ac:dyDescent="0.25">
      <c r="A1100" s="127"/>
      <c r="B1100"/>
      <c r="C1100">
        <v>143</v>
      </c>
      <c r="D1100" s="221">
        <f t="shared" si="120"/>
        <v>143</v>
      </c>
      <c r="E1100">
        <f t="shared" si="125"/>
        <v>0.14299999999999999</v>
      </c>
      <c r="F1100">
        <f t="shared" si="121"/>
        <v>0.99918941685880136</v>
      </c>
      <c r="G1100">
        <f t="shared" si="122"/>
        <v>0.90929511381370642</v>
      </c>
      <c r="H1100" s="221">
        <v>2.3101206751880501E-3</v>
      </c>
      <c r="I1100">
        <f t="shared" si="123"/>
        <v>1</v>
      </c>
      <c r="J1100">
        <v>1</v>
      </c>
      <c r="K1100" s="221">
        <f t="shared" si="124"/>
        <v>-53.560253003538165</v>
      </c>
      <c r="L1100">
        <f t="shared" si="126"/>
        <v>5.8973402751066676E-6</v>
      </c>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row>
    <row r="1101" spans="1:74" s="12" customFormat="1" hidden="1" x14ac:dyDescent="0.25">
      <c r="A1101" s="127"/>
      <c r="B1101"/>
      <c r="C1101">
        <v>144</v>
      </c>
      <c r="D1101" s="221">
        <f t="shared" si="120"/>
        <v>144</v>
      </c>
      <c r="E1101">
        <f t="shared" si="125"/>
        <v>0.14399999999999999</v>
      </c>
      <c r="F1101">
        <f t="shared" si="121"/>
        <v>0.99917804469489879</v>
      </c>
      <c r="G1101">
        <f t="shared" si="122"/>
        <v>0.90805815960757241</v>
      </c>
      <c r="H1101" s="221">
        <v>1.6597693102821799E-3</v>
      </c>
      <c r="I1101">
        <f t="shared" si="123"/>
        <v>1</v>
      </c>
      <c r="J1101">
        <v>1</v>
      </c>
      <c r="K1101" s="221">
        <f t="shared" si="124"/>
        <v>-56.443914442502255</v>
      </c>
      <c r="L1101">
        <f t="shared" si="126"/>
        <v>3.2486583545844547E-6</v>
      </c>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row>
    <row r="1102" spans="1:74" s="12" customFormat="1" hidden="1" x14ac:dyDescent="0.25">
      <c r="A1102" s="127"/>
      <c r="B1102"/>
      <c r="C1102">
        <v>145</v>
      </c>
      <c r="D1102" s="221">
        <f t="shared" si="120"/>
        <v>145</v>
      </c>
      <c r="E1102">
        <f t="shared" si="125"/>
        <v>0.14499999999999999</v>
      </c>
      <c r="F1102">
        <f t="shared" si="121"/>
        <v>0.99916659340278702</v>
      </c>
      <c r="G1102">
        <f t="shared" si="122"/>
        <v>0.90681358094571662</v>
      </c>
      <c r="H1102" s="221">
        <v>1.0944230508224801E-3</v>
      </c>
      <c r="I1102">
        <f t="shared" si="123"/>
        <v>1</v>
      </c>
      <c r="J1102">
        <v>1</v>
      </c>
      <c r="K1102" s="221">
        <f t="shared" si="124"/>
        <v>-60.073176948756029</v>
      </c>
      <c r="L1102">
        <f t="shared" si="126"/>
        <v>1.5594250430658453E-6</v>
      </c>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row>
    <row r="1103" spans="1:74" s="12" customFormat="1" hidden="1" x14ac:dyDescent="0.25">
      <c r="A1103" s="127"/>
      <c r="B1103"/>
      <c r="C1103">
        <v>146</v>
      </c>
      <c r="D1103" s="221">
        <f t="shared" si="120"/>
        <v>146</v>
      </c>
      <c r="E1103">
        <f t="shared" si="125"/>
        <v>0.14599999999999999</v>
      </c>
      <c r="F1103">
        <f t="shared" si="121"/>
        <v>0.99915506298496981</v>
      </c>
      <c r="G1103">
        <f t="shared" si="122"/>
        <v>0.90556139799371405</v>
      </c>
      <c r="H1103" s="221">
        <v>6.2493453337943996E-4</v>
      </c>
      <c r="I1103">
        <f t="shared" si="123"/>
        <v>1</v>
      </c>
      <c r="J1103">
        <v>1</v>
      </c>
      <c r="K1103" s="221">
        <f t="shared" si="124"/>
        <v>-64.952293624824435</v>
      </c>
      <c r="L1103">
        <f t="shared" si="126"/>
        <v>6.0610040293823996E-7</v>
      </c>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row>
    <row r="1104" spans="1:74" s="12" customFormat="1" hidden="1" x14ac:dyDescent="0.25">
      <c r="A1104" s="127"/>
      <c r="B1104"/>
      <c r="C1104">
        <v>147</v>
      </c>
      <c r="D1104" s="221">
        <f t="shared" si="120"/>
        <v>147</v>
      </c>
      <c r="E1104">
        <f t="shared" si="125"/>
        <v>0.14699999999999999</v>
      </c>
      <c r="F1104">
        <f t="shared" si="121"/>
        <v>0.99914345344397093</v>
      </c>
      <c r="G1104">
        <f t="shared" si="122"/>
        <v>0.90430163103713657</v>
      </c>
      <c r="H1104" s="221">
        <v>2.5878820188592798E-4</v>
      </c>
      <c r="I1104">
        <f t="shared" si="123"/>
        <v>1</v>
      </c>
      <c r="J1104">
        <v>1</v>
      </c>
      <c r="K1104" s="221">
        <f t="shared" si="124"/>
        <v>-72.622287313297576</v>
      </c>
      <c r="L1104">
        <f t="shared" si="126"/>
        <v>1.5970436374608192E-7</v>
      </c>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row>
    <row r="1105" spans="1:74" s="12" customFormat="1" hidden="1" x14ac:dyDescent="0.25">
      <c r="A1105" s="127"/>
      <c r="B1105"/>
      <c r="C1105">
        <v>148</v>
      </c>
      <c r="D1105" s="221">
        <f t="shared" si="120"/>
        <v>148</v>
      </c>
      <c r="E1105">
        <f t="shared" si="125"/>
        <v>0.14799999999999999</v>
      </c>
      <c r="F1105">
        <f t="shared" si="121"/>
        <v>0.99913176478232946</v>
      </c>
      <c r="G1105">
        <f t="shared" si="122"/>
        <v>0.90303430048116196</v>
      </c>
      <c r="H1105" s="271">
        <v>7.85125517358707E-10</v>
      </c>
      <c r="I1105">
        <f t="shared" si="123"/>
        <v>1</v>
      </c>
      <c r="J1105">
        <v>1</v>
      </c>
      <c r="K1105" s="221">
        <f t="shared" si="124"/>
        <v>-182.99467788544152</v>
      </c>
      <c r="L1105">
        <f t="shared" si="126"/>
        <v>1.3668281318000098E-8</v>
      </c>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row>
    <row r="1106" spans="1:74" s="12" customFormat="1" hidden="1" x14ac:dyDescent="0.25">
      <c r="A1106" s="127"/>
      <c r="B1106"/>
      <c r="C1106">
        <v>149</v>
      </c>
      <c r="D1106" s="221">
        <f t="shared" si="120"/>
        <v>149</v>
      </c>
      <c r="E1106">
        <f t="shared" si="125"/>
        <v>0.14899999999999999</v>
      </c>
      <c r="F1106">
        <f t="shared" si="121"/>
        <v>0.99911999700260212</v>
      </c>
      <c r="G1106">
        <f t="shared" si="122"/>
        <v>0.90175942685017785</v>
      </c>
      <c r="H1106" s="221">
        <v>1.5088708421725201E-4</v>
      </c>
      <c r="I1106">
        <f t="shared" si="123"/>
        <v>1</v>
      </c>
      <c r="J1106">
        <v>1</v>
      </c>
      <c r="K1106" s="221">
        <f t="shared" si="124"/>
        <v>-77.332791828984597</v>
      </c>
      <c r="L1106">
        <f t="shared" si="126"/>
        <v>4.6202486820438098E-9</v>
      </c>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row>
    <row r="1107" spans="1:74" s="12" customFormat="1" hidden="1" x14ac:dyDescent="0.25">
      <c r="A1107" s="127"/>
      <c r="B1107"/>
      <c r="C1107">
        <v>150</v>
      </c>
      <c r="D1107" s="221">
        <f t="shared" si="120"/>
        <v>150</v>
      </c>
      <c r="E1107">
        <f t="shared" si="125"/>
        <v>0.15</v>
      </c>
      <c r="F1107">
        <f t="shared" si="121"/>
        <v>0.9991081501073662</v>
      </c>
      <c r="G1107">
        <f t="shared" si="122"/>
        <v>0.90047703078738395</v>
      </c>
      <c r="H1107" s="221">
        <v>1.96696707822313E-4</v>
      </c>
      <c r="I1107">
        <f t="shared" si="123"/>
        <v>1</v>
      </c>
      <c r="J1107">
        <v>1</v>
      </c>
      <c r="K1107" s="221">
        <f t="shared" si="124"/>
        <v>-75.042355357391571</v>
      </c>
      <c r="L1107">
        <f t="shared" si="126"/>
        <v>2.4477700194510465E-8</v>
      </c>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row>
    <row r="1108" spans="1:74" s="12" customFormat="1" hidden="1" x14ac:dyDescent="0.25">
      <c r="A1108" s="127"/>
      <c r="B1108"/>
      <c r="C1108">
        <v>151</v>
      </c>
      <c r="D1108" s="221">
        <f t="shared" si="120"/>
        <v>151</v>
      </c>
      <c r="E1108">
        <f t="shared" si="125"/>
        <v>0.151</v>
      </c>
      <c r="F1108">
        <f t="shared" si="121"/>
        <v>0.99909622409921128</v>
      </c>
      <c r="G1108">
        <f t="shared" si="122"/>
        <v>0.89918713305439613</v>
      </c>
      <c r="H1108" s="221">
        <v>1.43433817579718E-4</v>
      </c>
      <c r="I1108">
        <f t="shared" si="123"/>
        <v>1</v>
      </c>
      <c r="J1108">
        <v>1</v>
      </c>
      <c r="K1108" s="221">
        <f t="shared" si="124"/>
        <v>-77.797820821140434</v>
      </c>
      <c r="L1108">
        <f t="shared" si="126"/>
        <v>2.3381495923530142E-8</v>
      </c>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row>
    <row r="1109" spans="1:74" s="12" customFormat="1" hidden="1" x14ac:dyDescent="0.25">
      <c r="A1109" s="127"/>
      <c r="B1109"/>
      <c r="C1109">
        <v>152</v>
      </c>
      <c r="D1109" s="221">
        <f t="shared" si="120"/>
        <v>152</v>
      </c>
      <c r="E1109">
        <f t="shared" si="125"/>
        <v>0.152</v>
      </c>
      <c r="F1109">
        <f t="shared" si="121"/>
        <v>0.99908421898074729</v>
      </c>
      <c r="G1109">
        <f t="shared" si="122"/>
        <v>0.89788975453084208</v>
      </c>
      <c r="H1109" s="271">
        <v>4.5028541998175598E-10</v>
      </c>
      <c r="I1109">
        <f t="shared" si="123"/>
        <v>1</v>
      </c>
      <c r="J1109">
        <v>1</v>
      </c>
      <c r="K1109" s="221">
        <f t="shared" si="124"/>
        <v>-187.87373999783358</v>
      </c>
      <c r="L1109">
        <f t="shared" si="126"/>
        <v>4.1510756619799306E-9</v>
      </c>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row>
    <row r="1110" spans="1:74" s="12" customFormat="1" hidden="1" x14ac:dyDescent="0.25">
      <c r="A1110" s="127"/>
      <c r="B1110"/>
      <c r="C1110">
        <v>153</v>
      </c>
      <c r="D1110" s="221">
        <f t="shared" si="120"/>
        <v>153</v>
      </c>
      <c r="E1110">
        <f t="shared" si="125"/>
        <v>0.153</v>
      </c>
      <c r="F1110">
        <f t="shared" si="121"/>
        <v>0.99907213475460244</v>
      </c>
      <c r="G1110">
        <f t="shared" si="122"/>
        <v>0.8965849162139593</v>
      </c>
      <c r="H1110" s="221">
        <v>2.2216800493422999E-4</v>
      </c>
      <c r="I1110">
        <f t="shared" si="123"/>
        <v>1</v>
      </c>
      <c r="J1110">
        <v>1</v>
      </c>
      <c r="K1110" s="221">
        <f t="shared" si="124"/>
        <v>-74.022604210805483</v>
      </c>
      <c r="L1110">
        <f t="shared" si="126"/>
        <v>9.9010522095789638E-9</v>
      </c>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row>
    <row r="1111" spans="1:74" s="12" customFormat="1" hidden="1" x14ac:dyDescent="0.25">
      <c r="A1111" s="127"/>
      <c r="B1111"/>
      <c r="C1111">
        <v>154</v>
      </c>
      <c r="D1111" s="221">
        <f t="shared" si="120"/>
        <v>154</v>
      </c>
      <c r="E1111">
        <f t="shared" si="125"/>
        <v>0.154</v>
      </c>
      <c r="F1111">
        <f t="shared" si="121"/>
        <v>0.9990599714234174</v>
      </c>
      <c r="G1111">
        <f t="shared" si="122"/>
        <v>0.89527263921818812</v>
      </c>
      <c r="H1111" s="221">
        <v>5.0952145582643495E-4</v>
      </c>
      <c r="I1111">
        <f t="shared" si="123"/>
        <v>1</v>
      </c>
      <c r="J1111">
        <v>1</v>
      </c>
      <c r="K1111" s="221">
        <f t="shared" si="124"/>
        <v>-66.825813048256933</v>
      </c>
      <c r="L1111">
        <f t="shared" si="126"/>
        <v>1.0717094430642541E-7</v>
      </c>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row>
    <row r="1112" spans="1:74" s="12" customFormat="1" hidden="1" x14ac:dyDescent="0.25">
      <c r="A1112" s="127"/>
      <c r="B1112"/>
      <c r="C1112">
        <v>155</v>
      </c>
      <c r="D1112" s="221">
        <f t="shared" si="120"/>
        <v>155</v>
      </c>
      <c r="E1112">
        <f t="shared" si="125"/>
        <v>0.155</v>
      </c>
      <c r="F1112">
        <f t="shared" si="121"/>
        <v>0.99904772898985483</v>
      </c>
      <c r="G1112">
        <f t="shared" si="122"/>
        <v>0.89395294477476528</v>
      </c>
      <c r="H1112" s="221">
        <v>8.4688641340062302E-4</v>
      </c>
      <c r="I1112">
        <f t="shared" si="123"/>
        <v>1</v>
      </c>
      <c r="J1112">
        <v>1</v>
      </c>
      <c r="K1112" s="221">
        <f t="shared" si="124"/>
        <v>-62.425478764355155</v>
      </c>
      <c r="L1112">
        <f t="shared" si="126"/>
        <v>3.6728901208218122E-7</v>
      </c>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row>
    <row r="1113" spans="1:74" s="12" customFormat="1" hidden="1" x14ac:dyDescent="0.25">
      <c r="A1113" s="127"/>
      <c r="B1113"/>
      <c r="C1113">
        <v>156</v>
      </c>
      <c r="D1113" s="221">
        <f t="shared" si="120"/>
        <v>156</v>
      </c>
      <c r="E1113">
        <f t="shared" si="125"/>
        <v>0.156</v>
      </c>
      <c r="F1113">
        <f t="shared" si="121"/>
        <v>0.99903540745659281</v>
      </c>
      <c r="G1113">
        <f t="shared" si="122"/>
        <v>0.89262585423131213</v>
      </c>
      <c r="H1113" s="221">
        <v>1.2179840223589999E-3</v>
      </c>
      <c r="I1113">
        <f t="shared" si="123"/>
        <v>1</v>
      </c>
      <c r="J1113">
        <v>1</v>
      </c>
      <c r="K1113" s="221">
        <f t="shared" si="124"/>
        <v>-59.282161329597272</v>
      </c>
      <c r="L1113">
        <f t="shared" si="126"/>
        <v>8.4871167835899674E-7</v>
      </c>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row>
    <row r="1114" spans="1:74" s="12" customFormat="1" hidden="1" x14ac:dyDescent="0.25">
      <c r="A1114" s="127"/>
      <c r="B1114"/>
      <c r="C1114">
        <v>157</v>
      </c>
      <c r="D1114" s="221">
        <f t="shared" si="120"/>
        <v>157</v>
      </c>
      <c r="E1114">
        <f t="shared" si="125"/>
        <v>0.157</v>
      </c>
      <c r="F1114">
        <f t="shared" si="121"/>
        <v>0.99902300682632772</v>
      </c>
      <c r="G1114">
        <f t="shared" si="122"/>
        <v>0.89129138905142213</v>
      </c>
      <c r="H1114" s="221">
        <v>1.6059782817297401E-3</v>
      </c>
      <c r="I1114">
        <f t="shared" si="123"/>
        <v>1</v>
      </c>
      <c r="J1114">
        <v>1</v>
      </c>
      <c r="K1114" s="221">
        <f t="shared" si="124"/>
        <v>-56.893302631304181</v>
      </c>
      <c r="L1114">
        <f t="shared" si="126"/>
        <v>1.5827545553007745E-6</v>
      </c>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row>
    <row r="1115" spans="1:74" s="12" customFormat="1" hidden="1" x14ac:dyDescent="0.25">
      <c r="A1115" s="127"/>
      <c r="B1115"/>
      <c r="C1115">
        <v>158</v>
      </c>
      <c r="D1115" s="221">
        <f t="shared" si="120"/>
        <v>158</v>
      </c>
      <c r="E1115">
        <f t="shared" si="125"/>
        <v>0.158</v>
      </c>
      <c r="F1115">
        <f t="shared" si="121"/>
        <v>0.99901052710177196</v>
      </c>
      <c r="G1115">
        <f t="shared" si="122"/>
        <v>0.88994957081424819</v>
      </c>
      <c r="H1115" s="221">
        <v>1.9940320910040001E-3</v>
      </c>
      <c r="I1115">
        <f t="shared" si="123"/>
        <v>1</v>
      </c>
      <c r="J1115">
        <v>1</v>
      </c>
      <c r="K1115" s="221">
        <f t="shared" si="124"/>
        <v>-55.026647880956162</v>
      </c>
      <c r="L1115">
        <f t="shared" si="126"/>
        <v>2.5645271958850951E-6</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row>
    <row r="1116" spans="1:74" s="12" customFormat="1" hidden="1" x14ac:dyDescent="0.25">
      <c r="A1116" s="127"/>
      <c r="B1116"/>
      <c r="C1116">
        <v>159</v>
      </c>
      <c r="D1116" s="221">
        <f t="shared" si="120"/>
        <v>159</v>
      </c>
      <c r="E1116">
        <f t="shared" si="125"/>
        <v>0.159</v>
      </c>
      <c r="F1116">
        <f t="shared" si="121"/>
        <v>0.99899796828565679</v>
      </c>
      <c r="G1116">
        <f t="shared" si="122"/>
        <v>0.88860042121408223</v>
      </c>
      <c r="H1116" s="221">
        <v>2.3658557802806101E-3</v>
      </c>
      <c r="I1116">
        <f t="shared" si="123"/>
        <v>1</v>
      </c>
      <c r="J1116">
        <v>1</v>
      </c>
      <c r="K1116" s="221">
        <f t="shared" si="124"/>
        <v>-53.55481226442609</v>
      </c>
      <c r="L1116">
        <f t="shared" si="126"/>
        <v>3.7500825372316698E-6</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row>
    <row r="1117" spans="1:74" s="12" customFormat="1" hidden="1" x14ac:dyDescent="0.25">
      <c r="A1117" s="127"/>
      <c r="B1117"/>
      <c r="C1117">
        <v>160</v>
      </c>
      <c r="D1117" s="221">
        <f t="shared" si="120"/>
        <v>160</v>
      </c>
      <c r="E1117">
        <f t="shared" si="125"/>
        <v>0.16</v>
      </c>
      <c r="F1117">
        <f t="shared" si="121"/>
        <v>0.99898533038072823</v>
      </c>
      <c r="G1117">
        <f t="shared" si="122"/>
        <v>0.88724396205993961</v>
      </c>
      <c r="H1117" s="221">
        <v>2.7062321390618699E-3</v>
      </c>
      <c r="I1117">
        <f t="shared" si="123"/>
        <v>1</v>
      </c>
      <c r="J1117">
        <v>1</v>
      </c>
      <c r="K1117" s="221">
        <f t="shared" si="124"/>
        <v>-52.400655784050841</v>
      </c>
      <c r="L1117">
        <f t="shared" si="126"/>
        <v>5.0599031250660049E-6</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row>
    <row r="1118" spans="1:74" s="12" customFormat="1" hidden="1" x14ac:dyDescent="0.25">
      <c r="A1118" s="127"/>
      <c r="B1118"/>
      <c r="C1118">
        <v>161</v>
      </c>
      <c r="D1118" s="221">
        <f t="shared" si="120"/>
        <v>161</v>
      </c>
      <c r="E1118">
        <f t="shared" si="125"/>
        <v>0.161</v>
      </c>
      <c r="F1118">
        <f t="shared" si="121"/>
        <v>0.99897261338975241</v>
      </c>
      <c r="G1118">
        <f t="shared" si="122"/>
        <v>0.88588021527513616</v>
      </c>
      <c r="H1118" s="221">
        <v>3.0015026464332E-3</v>
      </c>
      <c r="I1118">
        <f t="shared" si="123"/>
        <v>1</v>
      </c>
      <c r="J1118">
        <v>1</v>
      </c>
      <c r="K1118" s="221">
        <f t="shared" si="124"/>
        <v>-51.514653691381255</v>
      </c>
      <c r="L1118">
        <f t="shared" si="126"/>
        <v>6.3879828600165965E-6</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row>
    <row r="1119" spans="1:74" s="12" customFormat="1" hidden="1" x14ac:dyDescent="0.25">
      <c r="A1119" s="127"/>
      <c r="B1119"/>
      <c r="C1119">
        <v>162</v>
      </c>
      <c r="D1119" s="221">
        <f t="shared" si="120"/>
        <v>162</v>
      </c>
      <c r="E1119">
        <f t="shared" si="125"/>
        <v>0.16200000000000001</v>
      </c>
      <c r="F1119">
        <f t="shared" si="121"/>
        <v>0.99895981731551031</v>
      </c>
      <c r="G1119">
        <f t="shared" si="122"/>
        <v>0.8845092028968643</v>
      </c>
      <c r="H1119" s="221">
        <v>3.24000070702019E-3</v>
      </c>
      <c r="I1119">
        <f t="shared" si="123"/>
        <v>1</v>
      </c>
      <c r="J1119">
        <v>1</v>
      </c>
      <c r="K1119" s="221">
        <f t="shared" si="124"/>
        <v>-50.864090396779822</v>
      </c>
      <c r="L1119">
        <f t="shared" si="126"/>
        <v>7.6150320223509548E-6</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row>
    <row r="1120" spans="1:74" s="12" customFormat="1" hidden="1" x14ac:dyDescent="0.25">
      <c r="A1120" s="127"/>
      <c r="B1120"/>
      <c r="C1120">
        <v>163</v>
      </c>
      <c r="D1120" s="221">
        <f t="shared" si="120"/>
        <v>163</v>
      </c>
      <c r="E1120">
        <f t="shared" si="125"/>
        <v>0.16300000000000001</v>
      </c>
      <c r="F1120">
        <f t="shared" si="121"/>
        <v>0.99894694216080138</v>
      </c>
      <c r="G1120">
        <f t="shared" si="122"/>
        <v>0.88313094707576967</v>
      </c>
      <c r="H1120" s="221">
        <v>3.4124191838793899E-3</v>
      </c>
      <c r="I1120">
        <f t="shared" si="123"/>
        <v>1</v>
      </c>
      <c r="J1120">
        <v>1</v>
      </c>
      <c r="K1120" s="221">
        <f t="shared" si="124"/>
        <v>-50.427401992040195</v>
      </c>
      <c r="L1120">
        <f t="shared" si="126"/>
        <v>8.6238220493089698E-6</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row>
    <row r="1121" spans="1:74" s="12" customFormat="1" hidden="1" x14ac:dyDescent="0.25">
      <c r="A1121" s="127"/>
      <c r="B1121"/>
      <c r="C1121">
        <v>164</v>
      </c>
      <c r="D1121" s="221">
        <f t="shared" si="120"/>
        <v>164</v>
      </c>
      <c r="E1121">
        <f t="shared" si="125"/>
        <v>0.16400000000000001</v>
      </c>
      <c r="F1121">
        <f t="shared" si="121"/>
        <v>0.99893398792844379</v>
      </c>
      <c r="G1121">
        <f t="shared" si="122"/>
        <v>0.88174547007551984</v>
      </c>
      <c r="H1121" s="221">
        <v>3.51210135291237E-3</v>
      </c>
      <c r="I1121">
        <f t="shared" si="123"/>
        <v>1</v>
      </c>
      <c r="J1121">
        <v>1</v>
      </c>
      <c r="K1121" s="221">
        <f t="shared" si="124"/>
        <v>-50.191058650978668</v>
      </c>
      <c r="L1121">
        <f t="shared" si="126"/>
        <v>9.3144529166767558E-6</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row>
    <row r="1122" spans="1:74" s="12" customFormat="1" hidden="1" x14ac:dyDescent="0.25">
      <c r="A1122" s="127"/>
      <c r="B1122"/>
      <c r="C1122">
        <v>165</v>
      </c>
      <c r="D1122" s="221">
        <f t="shared" si="120"/>
        <v>165</v>
      </c>
      <c r="E1122">
        <f t="shared" si="125"/>
        <v>0.16500000000000001</v>
      </c>
      <c r="F1122">
        <f t="shared" si="121"/>
        <v>0.99892095462126962</v>
      </c>
      <c r="G1122">
        <f t="shared" si="122"/>
        <v>0.880352794272378</v>
      </c>
      <c r="H1122" s="221">
        <v>3.5352465360570301E-3</v>
      </c>
      <c r="I1122">
        <f t="shared" si="123"/>
        <v>1</v>
      </c>
      <c r="J1122">
        <v>1</v>
      </c>
      <c r="K1122" s="221">
        <f t="shared" si="124"/>
        <v>-50.147848480459487</v>
      </c>
      <c r="L1122">
        <f t="shared" si="126"/>
        <v>9.6173922745198666E-6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row>
    <row r="1123" spans="1:74" s="12" customFormat="1" hidden="1" x14ac:dyDescent="0.25">
      <c r="A1123" s="127"/>
      <c r="B1123"/>
      <c r="C1123">
        <v>166</v>
      </c>
      <c r="D1123" s="221">
        <f t="shared" si="120"/>
        <v>166</v>
      </c>
      <c r="E1123">
        <f t="shared" si="125"/>
        <v>0.16600000000000001</v>
      </c>
      <c r="F1123">
        <f t="shared" si="121"/>
        <v>0.99890784224213147</v>
      </c>
      <c r="G1123">
        <f t="shared" si="122"/>
        <v>0.87895294215476949</v>
      </c>
      <c r="H1123" s="221">
        <v>3.4810240471494398E-3</v>
      </c>
      <c r="I1123">
        <f t="shared" si="123"/>
        <v>1</v>
      </c>
      <c r="J1123">
        <v>1</v>
      </c>
      <c r="K1123" s="221">
        <f t="shared" si="124"/>
        <v>-50.296038593030602</v>
      </c>
      <c r="L1123">
        <f t="shared" si="126"/>
        <v>9.5024862393228972E-6</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row>
    <row r="1124" spans="1:74" s="12" customFormat="1" hidden="1" x14ac:dyDescent="0.25">
      <c r="A1124" s="127"/>
      <c r="B1124"/>
      <c r="C1124">
        <v>167</v>
      </c>
      <c r="D1124" s="221">
        <f t="shared" si="120"/>
        <v>167</v>
      </c>
      <c r="E1124">
        <f t="shared" si="125"/>
        <v>0.16700000000000001</v>
      </c>
      <c r="F1124">
        <f t="shared" si="121"/>
        <v>0.99889465079389694</v>
      </c>
      <c r="G1124">
        <f t="shared" si="122"/>
        <v>0.87754593632284628</v>
      </c>
      <c r="H1124" s="221">
        <v>3.35159164325574E-3</v>
      </c>
      <c r="I1124">
        <f t="shared" si="123"/>
        <v>1</v>
      </c>
      <c r="J1124">
        <v>1</v>
      </c>
      <c r="K1124" s="221">
        <f t="shared" si="124"/>
        <v>-50.63918708418818</v>
      </c>
      <c r="L1124">
        <f t="shared" si="126"/>
        <v>8.9827261999142436E-6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row>
    <row r="1125" spans="1:74" s="12" customFormat="1" hidden="1" x14ac:dyDescent="0.25">
      <c r="A1125" s="127"/>
      <c r="B1125"/>
      <c r="C1125">
        <v>168</v>
      </c>
      <c r="D1125" s="221">
        <f t="shared" si="120"/>
        <v>168</v>
      </c>
      <c r="E1125">
        <f t="shared" si="125"/>
        <v>0.16800000000000001</v>
      </c>
      <c r="F1125">
        <f t="shared" si="121"/>
        <v>0.99888138027945239</v>
      </c>
      <c r="G1125">
        <f t="shared" si="122"/>
        <v>0.87613179948805398</v>
      </c>
      <c r="H1125" s="221">
        <v>3.15201734884132E-3</v>
      </c>
      <c r="I1125">
        <f t="shared" si="123"/>
        <v>1</v>
      </c>
      <c r="J1125">
        <v>1</v>
      </c>
      <c r="K1125" s="221">
        <f t="shared" si="124"/>
        <v>-51.186560792278655</v>
      </c>
      <c r="L1125">
        <f t="shared" si="126"/>
        <v>8.1122947118253508E-6</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row>
    <row r="1126" spans="1:74" s="12" customFormat="1" hidden="1" x14ac:dyDescent="0.25">
      <c r="A1126" s="127"/>
      <c r="B1126"/>
      <c r="C1126">
        <v>169</v>
      </c>
      <c r="D1126" s="221">
        <f t="shared" si="120"/>
        <v>169</v>
      </c>
      <c r="E1126">
        <f t="shared" si="125"/>
        <v>0.16900000000000001</v>
      </c>
      <c r="F1126">
        <f t="shared" si="121"/>
        <v>0.99886803070170072</v>
      </c>
      <c r="G1126">
        <f t="shared" si="122"/>
        <v>0.87471055447268997</v>
      </c>
      <c r="H1126" s="221">
        <v>2.8901062405354999E-3</v>
      </c>
      <c r="I1126">
        <f t="shared" si="123"/>
        <v>1</v>
      </c>
      <c r="J1126">
        <v>1</v>
      </c>
      <c r="K1126" s="221">
        <f t="shared" si="124"/>
        <v>-51.954274237238764</v>
      </c>
      <c r="L1126">
        <f t="shared" si="126"/>
        <v>6.9792083619785723E-6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row>
    <row r="1127" spans="1:74" s="12" customFormat="1" hidden="1" x14ac:dyDescent="0.25">
      <c r="A1127" s="127"/>
      <c r="B1127"/>
      <c r="C1127">
        <v>170</v>
      </c>
      <c r="D1127" s="221">
        <f t="shared" si="120"/>
        <v>170</v>
      </c>
      <c r="E1127">
        <f t="shared" si="125"/>
        <v>0.17</v>
      </c>
      <c r="F1127">
        <f t="shared" si="121"/>
        <v>0.99885460206356336</v>
      </c>
      <c r="G1127">
        <f t="shared" si="122"/>
        <v>0.87328222420946566</v>
      </c>
      <c r="H1127" s="221">
        <v>2.57613647514358E-3</v>
      </c>
      <c r="I1127">
        <f t="shared" si="123"/>
        <v>1</v>
      </c>
      <c r="J1127">
        <v>1</v>
      </c>
      <c r="K1127" s="221">
        <f t="shared" si="124"/>
        <v>-52.967484764213005</v>
      </c>
      <c r="L1127">
        <f t="shared" si="126"/>
        <v>5.6936216318117627E-6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row>
    <row r="1128" spans="1:74" s="12" customFormat="1" hidden="1" x14ac:dyDescent="0.25">
      <c r="A1128" s="127"/>
      <c r="B1128"/>
      <c r="C1128">
        <v>171</v>
      </c>
      <c r="D1128" s="221">
        <f t="shared" si="120"/>
        <v>171</v>
      </c>
      <c r="E1128">
        <f t="shared" si="125"/>
        <v>0.17100000000000001</v>
      </c>
      <c r="F1128">
        <f t="shared" si="121"/>
        <v>0.99884109436797597</v>
      </c>
      <c r="G1128">
        <f t="shared" si="122"/>
        <v>0.87184683174106303</v>
      </c>
      <c r="H1128" s="221">
        <v>2.2225114419555199E-3</v>
      </c>
      <c r="I1128">
        <f t="shared" si="123"/>
        <v>1</v>
      </c>
      <c r="J1128">
        <v>1</v>
      </c>
      <c r="K1128" s="221">
        <f t="shared" si="124"/>
        <v>-54.264387980439466</v>
      </c>
      <c r="L1128">
        <f t="shared" si="126"/>
        <v>4.373454873403633E-6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row>
    <row r="1129" spans="1:74" s="12" customFormat="1" hidden="1" x14ac:dyDescent="0.25">
      <c r="A1129" s="127"/>
      <c r="B1129"/>
      <c r="C1129">
        <v>172</v>
      </c>
      <c r="D1129" s="221">
        <f t="shared" si="120"/>
        <v>172</v>
      </c>
      <c r="E1129">
        <f t="shared" si="125"/>
        <v>0.17199999999999999</v>
      </c>
      <c r="F1129">
        <f t="shared" si="121"/>
        <v>0.99882750761789496</v>
      </c>
      <c r="G1129">
        <f t="shared" si="122"/>
        <v>0.87040440021968912</v>
      </c>
      <c r="H1129" s="221">
        <v>1.8433373534103899E-3</v>
      </c>
      <c r="I1129">
        <f t="shared" si="123"/>
        <v>1</v>
      </c>
      <c r="J1129">
        <v>1</v>
      </c>
      <c r="K1129" s="221">
        <f t="shared" si="124"/>
        <v>-55.903672082395737</v>
      </c>
      <c r="L1129">
        <f t="shared" si="126"/>
        <v>3.1293816958622828E-6</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row>
    <row r="1130" spans="1:74" s="12" customFormat="1" hidden="1" x14ac:dyDescent="0.25">
      <c r="A1130" s="127"/>
      <c r="B1130"/>
      <c r="C1130">
        <v>173</v>
      </c>
      <c r="D1130" s="221">
        <f t="shared" si="120"/>
        <v>173</v>
      </c>
      <c r="E1130">
        <f t="shared" si="125"/>
        <v>0.17299999999999999</v>
      </c>
      <c r="F1130">
        <f t="shared" si="121"/>
        <v>0.99881384181629151</v>
      </c>
      <c r="G1130">
        <f t="shared" si="122"/>
        <v>0.86895495290663105</v>
      </c>
      <c r="H1130" s="221">
        <v>1.45393779076891E-3</v>
      </c>
      <c r="I1130">
        <f t="shared" si="123"/>
        <v>1</v>
      </c>
      <c r="J1130">
        <v>1</v>
      </c>
      <c r="K1130" s="221">
        <f t="shared" si="124"/>
        <v>-57.979447197198972</v>
      </c>
      <c r="L1130">
        <f t="shared" si="126"/>
        <v>2.0513050927574956E-6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row>
    <row r="1131" spans="1:74" s="12" customFormat="1" hidden="1" x14ac:dyDescent="0.25">
      <c r="A1131" s="127"/>
      <c r="B1131"/>
      <c r="C1131">
        <v>174</v>
      </c>
      <c r="D1131" s="221">
        <f t="shared" si="120"/>
        <v>174</v>
      </c>
      <c r="E1131">
        <f t="shared" si="125"/>
        <v>0.17399999999999999</v>
      </c>
      <c r="F1131">
        <f t="shared" si="121"/>
        <v>0.9988000969661559</v>
      </c>
      <c r="G1131">
        <f t="shared" si="122"/>
        <v>0.86749851317180593</v>
      </c>
      <c r="H1131" s="221">
        <v>1.0703186341106401E-3</v>
      </c>
      <c r="I1131">
        <f t="shared" si="123"/>
        <v>1</v>
      </c>
      <c r="J1131">
        <v>1</v>
      </c>
      <c r="K1131" s="221">
        <f t="shared" si="124"/>
        <v>-60.654791970788573</v>
      </c>
      <c r="L1131">
        <f t="shared" si="126"/>
        <v>1.1982515713978503E-6</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row>
    <row r="1132" spans="1:74" s="12" customFormat="1" hidden="1" x14ac:dyDescent="0.25">
      <c r="A1132" s="127"/>
      <c r="B1132"/>
      <c r="C1132">
        <v>175</v>
      </c>
      <c r="D1132" s="221">
        <f t="shared" si="120"/>
        <v>175</v>
      </c>
      <c r="E1132">
        <f t="shared" si="125"/>
        <v>0.17499999999999999</v>
      </c>
      <c r="F1132">
        <f t="shared" si="121"/>
        <v>0.99878627307049439</v>
      </c>
      <c r="G1132">
        <f t="shared" si="122"/>
        <v>0.86603510449331111</v>
      </c>
      <c r="H1132" s="221">
        <v>7.0859837624324701E-4</v>
      </c>
      <c r="I1132">
        <f t="shared" si="123"/>
        <v>1</v>
      </c>
      <c r="J1132">
        <v>1</v>
      </c>
      <c r="K1132" s="221">
        <f t="shared" si="124"/>
        <v>-64.251835717255631</v>
      </c>
      <c r="L1132">
        <f t="shared" si="126"/>
        <v>5.9314022865251332E-7</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row>
    <row r="1133" spans="1:74" s="12" customFormat="1" hidden="1" x14ac:dyDescent="0.25">
      <c r="A1133" s="127"/>
      <c r="B1133"/>
      <c r="C1133">
        <v>176</v>
      </c>
      <c r="D1133" s="221">
        <f t="shared" si="120"/>
        <v>176</v>
      </c>
      <c r="E1133">
        <f t="shared" si="125"/>
        <v>0.17599999999999999</v>
      </c>
      <c r="F1133">
        <f t="shared" si="121"/>
        <v>0.99877237013233022</v>
      </c>
      <c r="G1133">
        <f t="shared" si="122"/>
        <v>0.86456475045697068</v>
      </c>
      <c r="H1133" s="221">
        <v>3.84420003931137E-4</v>
      </c>
      <c r="I1133">
        <f t="shared" si="123"/>
        <v>1</v>
      </c>
      <c r="J1133">
        <v>1</v>
      </c>
      <c r="K1133" s="221">
        <f t="shared" si="124"/>
        <v>-69.578599536707173</v>
      </c>
      <c r="L1133">
        <f t="shared" si="126"/>
        <v>2.2319682023461719E-7</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row>
    <row r="1134" spans="1:74" s="12" customFormat="1" hidden="1" x14ac:dyDescent="0.25">
      <c r="A1134" s="127"/>
      <c r="B1134"/>
      <c r="C1134">
        <v>177</v>
      </c>
      <c r="D1134" s="221">
        <f t="shared" si="120"/>
        <v>177</v>
      </c>
      <c r="E1134">
        <f t="shared" si="125"/>
        <v>0.17699999999999999</v>
      </c>
      <c r="F1134">
        <f t="shared" si="121"/>
        <v>0.99875838815470608</v>
      </c>
      <c r="G1134">
        <f t="shared" si="122"/>
        <v>0.86308747475588099</v>
      </c>
      <c r="H1134" s="221">
        <v>1.12361392726901E-4</v>
      </c>
      <c r="I1134">
        <f t="shared" si="123"/>
        <v>1</v>
      </c>
      <c r="J1134">
        <v>1</v>
      </c>
      <c r="K1134" s="221">
        <f t="shared" si="124"/>
        <v>-80.277352648367469</v>
      </c>
      <c r="L1134">
        <f t="shared" si="126"/>
        <v>4.5968491325042712E-8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row>
    <row r="1135" spans="1:74" s="12" customFormat="1" hidden="1" x14ac:dyDescent="0.25">
      <c r="A1135" s="127"/>
      <c r="B1135"/>
      <c r="C1135">
        <v>178</v>
      </c>
      <c r="D1135" s="221">
        <f t="shared" si="120"/>
        <v>178</v>
      </c>
      <c r="E1135">
        <f t="shared" si="125"/>
        <v>0.17799999999999999</v>
      </c>
      <c r="F1135">
        <f t="shared" si="121"/>
        <v>0.99874432714068007</v>
      </c>
      <c r="G1135">
        <f t="shared" si="122"/>
        <v>0.86160330118995354</v>
      </c>
      <c r="H1135" s="271">
        <v>9.4638520380674896E-5</v>
      </c>
      <c r="I1135">
        <f t="shared" si="123"/>
        <v>1</v>
      </c>
      <c r="J1135">
        <v>1</v>
      </c>
      <c r="K1135" s="221">
        <f t="shared" si="124"/>
        <v>-81.783407569259325</v>
      </c>
      <c r="L1135">
        <f t="shared" si="126"/>
        <v>7.94734584279576E-9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row>
    <row r="1136" spans="1:74" s="12" customFormat="1" hidden="1" x14ac:dyDescent="0.25">
      <c r="A1136" s="127"/>
      <c r="B1136"/>
      <c r="C1136">
        <v>179</v>
      </c>
      <c r="D1136" s="221">
        <f t="shared" si="120"/>
        <v>179</v>
      </c>
      <c r="E1136">
        <f t="shared" si="125"/>
        <v>0.17899999999999999</v>
      </c>
      <c r="F1136">
        <f t="shared" si="121"/>
        <v>0.99873018709332817</v>
      </c>
      <c r="G1136">
        <f t="shared" si="122"/>
        <v>0.86011225366545641</v>
      </c>
      <c r="H1136" s="221">
        <v>2.2582066214474301E-4</v>
      </c>
      <c r="I1136">
        <f t="shared" si="123"/>
        <v>1</v>
      </c>
      <c r="J1136">
        <v>1</v>
      </c>
      <c r="K1136" s="221">
        <f t="shared" si="124"/>
        <v>-74.244660234980088</v>
      </c>
      <c r="L1136">
        <f t="shared" si="126"/>
        <v>1.8964450951659064E-8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row>
    <row r="1137" spans="1:74" s="12" customFormat="1" hidden="1" x14ac:dyDescent="0.25">
      <c r="A1137" s="127"/>
      <c r="B1137"/>
      <c r="C1137">
        <v>180</v>
      </c>
      <c r="D1137" s="221">
        <f t="shared" si="120"/>
        <v>180</v>
      </c>
      <c r="E1137">
        <f t="shared" si="125"/>
        <v>0.18</v>
      </c>
      <c r="F1137">
        <f t="shared" si="121"/>
        <v>0.99871596801574236</v>
      </c>
      <c r="G1137">
        <f t="shared" si="122"/>
        <v>0.85861435619455351</v>
      </c>
      <c r="H1137" s="221">
        <v>2.7309732062733602E-4</v>
      </c>
      <c r="I1137">
        <f t="shared" si="123"/>
        <v>1</v>
      </c>
      <c r="J1137">
        <v>1</v>
      </c>
      <c r="K1137" s="221">
        <f t="shared" si="124"/>
        <v>-72.608848427342636</v>
      </c>
      <c r="L1137">
        <f t="shared" si="126"/>
        <v>4.5832103560584529E-8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row>
    <row r="1138" spans="1:74" s="12" customFormat="1" hidden="1" x14ac:dyDescent="0.25">
      <c r="A1138" s="127"/>
      <c r="B1138"/>
      <c r="C1138">
        <v>181</v>
      </c>
      <c r="D1138" s="221">
        <f t="shared" si="120"/>
        <v>181</v>
      </c>
      <c r="E1138">
        <f t="shared" si="125"/>
        <v>0.18099999999999999</v>
      </c>
      <c r="F1138">
        <f t="shared" si="121"/>
        <v>0.99870166991103526</v>
      </c>
      <c r="G1138">
        <f t="shared" si="122"/>
        <v>0.85710963289484088</v>
      </c>
      <c r="H1138" s="221">
        <v>2.3147873731490799E-4</v>
      </c>
      <c r="I1138">
        <f t="shared" si="123"/>
        <v>1</v>
      </c>
      <c r="J1138">
        <v>1</v>
      </c>
      <c r="K1138" s="221">
        <f t="shared" si="124"/>
        <v>-74.060334863645949</v>
      </c>
      <c r="L1138">
        <f t="shared" si="126"/>
        <v>4.6727146604787135E-8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row>
    <row r="1139" spans="1:74" s="12" customFormat="1" hidden="1" x14ac:dyDescent="0.25">
      <c r="A1139" s="127"/>
      <c r="B1139"/>
      <c r="C1139">
        <v>182</v>
      </c>
      <c r="D1139" s="221">
        <f t="shared" si="120"/>
        <v>182</v>
      </c>
      <c r="E1139">
        <f t="shared" si="125"/>
        <v>0.182</v>
      </c>
      <c r="F1139">
        <f t="shared" si="121"/>
        <v>0.9986872927823307</v>
      </c>
      <c r="G1139">
        <f t="shared" si="122"/>
        <v>0.85559810798888336</v>
      </c>
      <c r="H1139" s="271">
        <v>9.9420790316128601E-5</v>
      </c>
      <c r="I1139">
        <f t="shared" si="123"/>
        <v>1</v>
      </c>
      <c r="J1139">
        <v>1</v>
      </c>
      <c r="K1139" s="221">
        <f t="shared" si="124"/>
        <v>-81.416468987468775</v>
      </c>
      <c r="L1139">
        <f t="shared" si="126"/>
        <v>2.0036068312148648E-8</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row>
    <row r="1140" spans="1:74" s="12" customFormat="1" hidden="1" x14ac:dyDescent="0.25">
      <c r="A1140" s="127"/>
      <c r="B1140"/>
      <c r="C1140">
        <v>183</v>
      </c>
      <c r="D1140" s="221">
        <f t="shared" si="120"/>
        <v>183</v>
      </c>
      <c r="E1140">
        <f t="shared" si="125"/>
        <v>0.183</v>
      </c>
      <c r="F1140">
        <f t="shared" si="121"/>
        <v>0.99867283663277695</v>
      </c>
      <c r="G1140">
        <f t="shared" si="122"/>
        <v>0.85407980580374643</v>
      </c>
      <c r="H1140" s="221">
        <v>1.2091836659987099E-4</v>
      </c>
      <c r="I1140">
        <f t="shared" si="123"/>
        <v>1</v>
      </c>
      <c r="J1140">
        <v>1</v>
      </c>
      <c r="K1140" s="221">
        <f t="shared" si="124"/>
        <v>-79.731720744210349</v>
      </c>
      <c r="L1140">
        <f t="shared" si="126"/>
        <v>8.8444102370924543E-9</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row>
    <row r="1141" spans="1:74" s="12" customFormat="1" hidden="1" x14ac:dyDescent="0.25">
      <c r="A1141" s="127"/>
      <c r="B1141"/>
      <c r="C1141">
        <v>184</v>
      </c>
      <c r="D1141" s="221">
        <f t="shared" si="120"/>
        <v>184</v>
      </c>
      <c r="E1141">
        <f t="shared" si="125"/>
        <v>0.184</v>
      </c>
      <c r="F1141">
        <f t="shared" si="121"/>
        <v>0.99865830146553614</v>
      </c>
      <c r="G1141">
        <f t="shared" si="122"/>
        <v>0.85255475077052811</v>
      </c>
      <c r="H1141" s="221">
        <v>4.2352262553701798E-4</v>
      </c>
      <c r="I1141">
        <f t="shared" si="123"/>
        <v>1</v>
      </c>
      <c r="J1141">
        <v>1</v>
      </c>
      <c r="K1141" s="221">
        <f t="shared" si="124"/>
        <v>-68.85968376873906</v>
      </c>
      <c r="L1141">
        <f t="shared" si="126"/>
        <v>5.376106397809162E-8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row>
    <row r="1142" spans="1:74" s="12" customFormat="1" hidden="1" x14ac:dyDescent="0.25">
      <c r="A1142" s="127"/>
      <c r="B1142"/>
      <c r="C1142">
        <v>185</v>
      </c>
      <c r="D1142" s="221">
        <f t="shared" si="120"/>
        <v>185</v>
      </c>
      <c r="E1142">
        <f t="shared" si="125"/>
        <v>0.185</v>
      </c>
      <c r="F1142">
        <f t="shared" si="121"/>
        <v>0.99864368728378594</v>
      </c>
      <c r="G1142">
        <f t="shared" si="122"/>
        <v>0.85102296742388783</v>
      </c>
      <c r="H1142" s="221">
        <v>7.98470606100025E-4</v>
      </c>
      <c r="I1142">
        <f t="shared" si="123"/>
        <v>1</v>
      </c>
      <c r="J1142">
        <v>1</v>
      </c>
      <c r="K1142" s="221">
        <f t="shared" si="124"/>
        <v>-63.367784495324457</v>
      </c>
      <c r="L1142">
        <f t="shared" si="126"/>
        <v>2.6997738358061601E-7</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row>
    <row r="1143" spans="1:74" s="12" customFormat="1" hidden="1" x14ac:dyDescent="0.25">
      <c r="A1143" s="127"/>
      <c r="B1143"/>
      <c r="C1143">
        <v>186</v>
      </c>
      <c r="D1143" s="221">
        <f t="shared" si="120"/>
        <v>186</v>
      </c>
      <c r="E1143">
        <f t="shared" si="125"/>
        <v>0.186</v>
      </c>
      <c r="F1143">
        <f t="shared" si="121"/>
        <v>0.99862899409072303</v>
      </c>
      <c r="G1143">
        <f t="shared" si="122"/>
        <v>0.84948448040157465</v>
      </c>
      <c r="H1143" s="221">
        <v>1.2320013423264601E-3</v>
      </c>
      <c r="I1143">
        <f t="shared" si="123"/>
        <v>1</v>
      </c>
      <c r="J1143">
        <v>1</v>
      </c>
      <c r="K1143" s="221">
        <f t="shared" si="124"/>
        <v>-59.616583977171366</v>
      </c>
      <c r="L1143">
        <f t="shared" si="126"/>
        <v>7.428081403813139E-7</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row>
    <row r="1144" spans="1:74" s="12" customFormat="1" hidden="1" x14ac:dyDescent="0.25">
      <c r="A1144" s="127"/>
      <c r="B1144"/>
      <c r="C1144">
        <v>187</v>
      </c>
      <c r="D1144" s="221">
        <f t="shared" si="120"/>
        <v>187</v>
      </c>
      <c r="E1144">
        <f t="shared" si="125"/>
        <v>0.187</v>
      </c>
      <c r="F1144">
        <f t="shared" si="121"/>
        <v>0.99861422188956295</v>
      </c>
      <c r="G1144">
        <f t="shared" si="122"/>
        <v>0.84793931444395143</v>
      </c>
      <c r="H1144" s="221">
        <v>1.7066946956760299E-3</v>
      </c>
      <c r="I1144">
        <f t="shared" si="123"/>
        <v>1</v>
      </c>
      <c r="J1144">
        <v>1</v>
      </c>
      <c r="K1144" s="221">
        <f t="shared" si="124"/>
        <v>-56.801632855863915</v>
      </c>
      <c r="L1144">
        <f t="shared" si="126"/>
        <v>1.5503975771307863E-6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row>
    <row r="1145" spans="1:74" s="12" customFormat="1" hidden="1" x14ac:dyDescent="0.25">
      <c r="A1145" s="127"/>
      <c r="B1145"/>
      <c r="C1145">
        <v>188</v>
      </c>
      <c r="D1145" s="221">
        <f t="shared" si="120"/>
        <v>188</v>
      </c>
      <c r="E1145">
        <f t="shared" si="125"/>
        <v>0.188</v>
      </c>
      <c r="F1145">
        <f t="shared" si="121"/>
        <v>0.99859937068353355</v>
      </c>
      <c r="G1145">
        <f t="shared" si="122"/>
        <v>0.84638749439351968</v>
      </c>
      <c r="H1145" s="221">
        <v>2.2017651925386999E-3</v>
      </c>
      <c r="I1145">
        <f t="shared" si="123"/>
        <v>1</v>
      </c>
      <c r="J1145">
        <v>1</v>
      </c>
      <c r="K1145" s="221">
        <f t="shared" si="124"/>
        <v>-54.605369446512817</v>
      </c>
      <c r="L1145">
        <f t="shared" si="126"/>
        <v>2.732581667631693E-6</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row>
    <row r="1146" spans="1:74" s="12" customFormat="1" hidden="1" x14ac:dyDescent="0.25">
      <c r="A1146" s="127"/>
      <c r="B1146"/>
      <c r="C1146">
        <v>189</v>
      </c>
      <c r="D1146" s="221">
        <f t="shared" ref="D1146:D1209" si="127">C1146*(f_CLK_MHz/Nominal_Clock_Freq)</f>
        <v>189</v>
      </c>
      <c r="E1146">
        <f t="shared" si="125"/>
        <v>0.189</v>
      </c>
      <c r="F1146">
        <f t="shared" ref="F1146:F1209" si="128">ABS(SIN(((MOD_CLK_DIV*PI()*$D1146*FIRST_STAGE_DECIMATION)/(f_CLK_MHz*1000000)))/(FIRST_STAGE_DECIMATION*SIN(((MOD_CLK_DIV*PI()*$D1146)/(f_CLK_MHz*1000000)))))^FIRST_STAGE_ORDER</f>
        <v>0.99858444047588812</v>
      </c>
      <c r="G1146">
        <f t="shared" ref="G1146:G1209" si="129">ABS(SIN(((MOD_CLK_DIV*FIRST_STAGE_DECIMATION*PI()*$D1146*SECOND_STAGE_DECIMATION)/(f_CLK_MHz*1000000)))/(SECOND_STAGE_DECIMATION*SIN(((MOD_CLK_DIV*FIRST_STAGE_DECIMATION*PI()*$D1146)/(f_CLK_MHz*1000000)))))^SECOND_STAGE_ORDER</f>
        <v>0.84482904519443969</v>
      </c>
      <c r="H1146" s="221">
        <v>2.6934649402000198E-3</v>
      </c>
      <c r="I1146">
        <f t="shared" ref="I1146:I1209" si="130">IF(Avg_decimation&lt;&gt;0,(ABS(SIN(((MOD_CLK_DIV*FIRST_STAGE_DECIMATION*SECOND_STAGE_DECIMATION*FIR_DECIMATION*PI()*$D1146*Avg_decimation)/(f_CLK_MHz*1000000)))/(Avg_decimation*SIN(((MOD_CLK_DIV*FIRST_STAGE_DECIMATION*SECOND_STAGE_DECIMATION*FIR_DECIMATION*PI()*$D1146)/(f_CLK_MHz*1000000)))))^1),"-")</f>
        <v>1</v>
      </c>
      <c r="J1146">
        <v>1</v>
      </c>
      <c r="K1146" s="221">
        <f t="shared" ref="K1146:K1209" si="131">20*LOG10(IF(FIR_BYPASSED,F1146*G1146*J1146,F1146*G1146*H1146*I1146*J1146))</f>
        <v>-52.870700837448496</v>
      </c>
      <c r="L1146">
        <f t="shared" si="126"/>
        <v>4.2709030761042255E-6</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row>
    <row r="1147" spans="1:74" s="12" customFormat="1" hidden="1" x14ac:dyDescent="0.25">
      <c r="A1147" s="127"/>
      <c r="B1147"/>
      <c r="C1147">
        <v>190</v>
      </c>
      <c r="D1147" s="221">
        <f t="shared" si="127"/>
        <v>190</v>
      </c>
      <c r="E1147">
        <f t="shared" ref="E1147:E1210" si="132">D1147/1000</f>
        <v>0.19</v>
      </c>
      <c r="F1147">
        <f t="shared" si="128"/>
        <v>0.99856943126988773</v>
      </c>
      <c r="G1147">
        <f t="shared" si="129"/>
        <v>0.84326399189205226</v>
      </c>
      <c r="H1147" s="221">
        <v>3.1555882854918602E-3</v>
      </c>
      <c r="I1147">
        <f t="shared" si="130"/>
        <v>1</v>
      </c>
      <c r="J1147">
        <v>1</v>
      </c>
      <c r="K1147" s="221">
        <f t="shared" si="131"/>
        <v>-51.511556836001795</v>
      </c>
      <c r="L1147">
        <f t="shared" si="126"/>
        <v>6.0749519508020723E-6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row>
    <row r="1148" spans="1:74" s="12" customFormat="1" hidden="1" x14ac:dyDescent="0.25">
      <c r="A1148" s="127"/>
      <c r="B1148"/>
      <c r="C1148">
        <v>191</v>
      </c>
      <c r="D1148" s="221">
        <f t="shared" si="127"/>
        <v>191</v>
      </c>
      <c r="E1148">
        <f t="shared" si="132"/>
        <v>0.191</v>
      </c>
      <c r="F1148">
        <f t="shared" si="128"/>
        <v>0.99855434306881807</v>
      </c>
      <c r="G1148">
        <f t="shared" si="129"/>
        <v>0.84169235963239364</v>
      </c>
      <c r="H1148" s="221">
        <v>3.5600680220636699E-3</v>
      </c>
      <c r="I1148">
        <f t="shared" si="130"/>
        <v>1</v>
      </c>
      <c r="J1148">
        <v>1</v>
      </c>
      <c r="K1148" s="221">
        <f t="shared" si="131"/>
        <v>-50.480332281093823</v>
      </c>
      <c r="L1148">
        <f t="shared" ref="L1148:L1211" si="133">(D1148-D1147)*((10^(K1148/20)+10^(K1147/20))/2)^2</f>
        <v>7.9787532888061786E-6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row>
    <row r="1149" spans="1:74" s="12" customFormat="1" hidden="1" x14ac:dyDescent="0.25">
      <c r="A1149" s="127"/>
      <c r="B1149"/>
      <c r="C1149">
        <v>192</v>
      </c>
      <c r="D1149" s="221">
        <f t="shared" si="127"/>
        <v>192</v>
      </c>
      <c r="E1149">
        <f t="shared" si="132"/>
        <v>0.192</v>
      </c>
      <c r="F1149">
        <f t="shared" si="128"/>
        <v>0.99853917587597885</v>
      </c>
      <c r="G1149">
        <f t="shared" si="129"/>
        <v>0.84011417366171437</v>
      </c>
      <c r="H1149" s="221">
        <v>3.8776502995979301E-3</v>
      </c>
      <c r="I1149">
        <f t="shared" si="130"/>
        <v>1</v>
      </c>
      <c r="J1149">
        <v>1</v>
      </c>
      <c r="K1149" s="221">
        <f t="shared" si="131"/>
        <v>-49.754558792477582</v>
      </c>
      <c r="L1149">
        <f t="shared" si="133"/>
        <v>9.7501944273025742E-6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row>
    <row r="1150" spans="1:74" s="12" customFormat="1" hidden="1" x14ac:dyDescent="0.25">
      <c r="A1150" s="127"/>
      <c r="B1150"/>
      <c r="C1150">
        <v>193</v>
      </c>
      <c r="D1150" s="221">
        <f t="shared" si="127"/>
        <v>193</v>
      </c>
      <c r="E1150">
        <f t="shared" si="132"/>
        <v>0.193</v>
      </c>
      <c r="F1150">
        <f t="shared" si="128"/>
        <v>0.9985239296946874</v>
      </c>
      <c r="G1150">
        <f t="shared" si="129"/>
        <v>0.83852945932599121</v>
      </c>
      <c r="H1150" s="221">
        <v>4.0786330114351401E-3</v>
      </c>
      <c r="I1150">
        <f t="shared" si="130"/>
        <v>1</v>
      </c>
      <c r="J1150">
        <v>1</v>
      </c>
      <c r="K1150" s="221">
        <f t="shared" si="131"/>
        <v>-49.332171357717954</v>
      </c>
      <c r="L1150">
        <f t="shared" si="133"/>
        <v>1.1115275244230387E-5</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row>
    <row r="1151" spans="1:74" s="12" customFormat="1" hidden="1" x14ac:dyDescent="0.25">
      <c r="A1151" s="127"/>
      <c r="B1151"/>
      <c r="C1151">
        <v>194</v>
      </c>
      <c r="D1151" s="221">
        <f t="shared" si="127"/>
        <v>194</v>
      </c>
      <c r="E1151">
        <f t="shared" si="132"/>
        <v>0.19400000000000001</v>
      </c>
      <c r="F1151">
        <f t="shared" si="128"/>
        <v>0.99850860452827717</v>
      </c>
      <c r="G1151">
        <f t="shared" si="129"/>
        <v>0.83693824207044043</v>
      </c>
      <c r="H1151" s="221">
        <v>4.1336504000858698E-3</v>
      </c>
      <c r="I1151">
        <f t="shared" si="130"/>
        <v>1</v>
      </c>
      <c r="J1151">
        <v>1</v>
      </c>
      <c r="K1151" s="221">
        <f t="shared" si="131"/>
        <v>-49.232420641608599</v>
      </c>
      <c r="L1151">
        <f t="shared" si="133"/>
        <v>1.1797356936001396E-5</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row>
    <row r="1152" spans="1:74" s="12" customFormat="1" hidden="1" x14ac:dyDescent="0.25">
      <c r="A1152" s="127"/>
      <c r="B1152"/>
      <c r="C1152">
        <v>195</v>
      </c>
      <c r="D1152" s="221">
        <f t="shared" si="127"/>
        <v>195</v>
      </c>
      <c r="E1152">
        <f t="shared" si="132"/>
        <v>0.19500000000000001</v>
      </c>
      <c r="F1152">
        <f t="shared" si="128"/>
        <v>0.99849320038010236</v>
      </c>
      <c r="G1152">
        <f t="shared" si="129"/>
        <v>0.83534054743902808</v>
      </c>
      <c r="H1152" s="221">
        <v>4.0144849795076196E-3</v>
      </c>
      <c r="I1152">
        <f t="shared" si="130"/>
        <v>1</v>
      </c>
      <c r="J1152">
        <v>1</v>
      </c>
      <c r="K1152" s="221">
        <f t="shared" si="131"/>
        <v>-49.503229767820685</v>
      </c>
      <c r="L1152">
        <f t="shared" si="133"/>
        <v>1.1569724471484427E-5</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row>
    <row r="1153" spans="1:74" s="12" customFormat="1" hidden="1" x14ac:dyDescent="0.25">
      <c r="A1153" s="127"/>
      <c r="B1153"/>
      <c r="C1153">
        <v>196</v>
      </c>
      <c r="D1153" s="221">
        <f t="shared" si="127"/>
        <v>196</v>
      </c>
      <c r="E1153">
        <f t="shared" si="132"/>
        <v>0.19600000000000001</v>
      </c>
      <c r="F1153">
        <f t="shared" si="128"/>
        <v>0.99847771725353074</v>
      </c>
      <c r="G1153">
        <f t="shared" si="129"/>
        <v>0.83373640107397817</v>
      </c>
      <c r="H1153" s="221">
        <v>3.6948866762740199E-3</v>
      </c>
      <c r="I1153">
        <f t="shared" si="130"/>
        <v>1</v>
      </c>
      <c r="J1153">
        <v>1</v>
      </c>
      <c r="K1153" s="221">
        <f t="shared" si="131"/>
        <v>-50.240634729792255</v>
      </c>
      <c r="L1153">
        <f t="shared" si="133"/>
        <v>1.0317846974888367E-5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row>
    <row r="1154" spans="1:74" s="12" customFormat="1" hidden="1" x14ac:dyDescent="0.25">
      <c r="A1154" s="127"/>
      <c r="B1154"/>
      <c r="C1154">
        <v>197</v>
      </c>
      <c r="D1154" s="221">
        <f t="shared" si="127"/>
        <v>197</v>
      </c>
      <c r="E1154">
        <f t="shared" si="132"/>
        <v>0.19700000000000001</v>
      </c>
      <c r="F1154">
        <f t="shared" si="128"/>
        <v>0.99846215515194914</v>
      </c>
      <c r="G1154">
        <f t="shared" si="129"/>
        <v>0.83212582871527896</v>
      </c>
      <c r="H1154" s="221">
        <v>3.15137837600292E-3</v>
      </c>
      <c r="I1154">
        <f t="shared" si="130"/>
        <v>1</v>
      </c>
      <c r="J1154">
        <v>1</v>
      </c>
      <c r="K1154" s="221">
        <f t="shared" si="131"/>
        <v>-51.639576769301186</v>
      </c>
      <c r="L1154">
        <f t="shared" si="133"/>
        <v>8.1059289267064973E-6</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row>
    <row r="1155" spans="1:74" s="12" customFormat="1" hidden="1" x14ac:dyDescent="0.25">
      <c r="A1155" s="127"/>
      <c r="B1155"/>
      <c r="C1155">
        <v>198</v>
      </c>
      <c r="D1155" s="221">
        <f t="shared" si="127"/>
        <v>198</v>
      </c>
      <c r="E1155">
        <f t="shared" si="132"/>
        <v>0.19800000000000001</v>
      </c>
      <c r="F1155">
        <f t="shared" si="128"/>
        <v>0.99844651407876128</v>
      </c>
      <c r="G1155">
        <f t="shared" si="129"/>
        <v>0.83050885620018855</v>
      </c>
      <c r="H1155" s="221">
        <v>2.3640268524391501E-3</v>
      </c>
      <c r="I1155">
        <f t="shared" si="130"/>
        <v>1</v>
      </c>
      <c r="J1155">
        <v>1</v>
      </c>
      <c r="K1155" s="221">
        <f t="shared" si="131"/>
        <v>-54.153570434320486</v>
      </c>
      <c r="L1155">
        <f t="shared" si="133"/>
        <v>5.2409077532707386E-6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row>
    <row r="1156" spans="1:74" s="12" customFormat="1" hidden="1" x14ac:dyDescent="0.25">
      <c r="A1156" s="127"/>
      <c r="B1156"/>
      <c r="C1156">
        <v>199</v>
      </c>
      <c r="D1156" s="221">
        <f t="shared" si="127"/>
        <v>199</v>
      </c>
      <c r="E1156">
        <f t="shared" si="132"/>
        <v>0.19900000000000001</v>
      </c>
      <c r="F1156">
        <f t="shared" si="128"/>
        <v>0.99843079403738788</v>
      </c>
      <c r="G1156">
        <f t="shared" si="129"/>
        <v>0.82888550946273809</v>
      </c>
      <c r="H1156" s="221">
        <v>1.31715836811475E-3</v>
      </c>
      <c r="I1156">
        <f t="shared" si="130"/>
        <v>1</v>
      </c>
      <c r="J1156">
        <v>1</v>
      </c>
      <c r="K1156" s="221">
        <f t="shared" si="131"/>
        <v>-59.25098980018744</v>
      </c>
      <c r="L1156">
        <f t="shared" si="133"/>
        <v>2.3261671318755383E-6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row>
    <row r="1157" spans="1:74" s="12" customFormat="1" hidden="1" x14ac:dyDescent="0.25">
      <c r="A1157" s="127"/>
      <c r="B1157"/>
      <c r="C1157">
        <v>200</v>
      </c>
      <c r="D1157" s="221">
        <f t="shared" si="127"/>
        <v>200</v>
      </c>
      <c r="E1157">
        <f t="shared" si="132"/>
        <v>0.2</v>
      </c>
      <c r="F1157">
        <f t="shared" si="128"/>
        <v>0.99841499503126718</v>
      </c>
      <c r="G1157">
        <f t="shared" si="129"/>
        <v>0.82725581453323216</v>
      </c>
      <c r="H1157" s="271">
        <v>9.3132259709683908E-10</v>
      </c>
      <c r="I1157">
        <f t="shared" si="130"/>
        <v>1</v>
      </c>
      <c r="J1157">
        <v>1</v>
      </c>
      <c r="K1157" s="221">
        <f t="shared" si="131"/>
        <v>-182.2789787216503</v>
      </c>
      <c r="L1157">
        <f t="shared" si="133"/>
        <v>2.9705826596355519E-7</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row>
    <row r="1158" spans="1:74" s="12" customFormat="1" hidden="1" x14ac:dyDescent="0.25">
      <c r="A1158" s="127"/>
      <c r="B1158"/>
      <c r="C1158">
        <v>201</v>
      </c>
      <c r="D1158" s="221">
        <f t="shared" si="127"/>
        <v>201</v>
      </c>
      <c r="E1158">
        <f t="shared" si="132"/>
        <v>0.20100000000000001</v>
      </c>
      <c r="F1158">
        <f t="shared" si="128"/>
        <v>0.99839911706385376</v>
      </c>
      <c r="G1158">
        <f t="shared" si="129"/>
        <v>0.82561979753774861</v>
      </c>
      <c r="H1158" s="221">
        <v>1.5927783637989499E-3</v>
      </c>
      <c r="I1158">
        <f t="shared" si="130"/>
        <v>1</v>
      </c>
      <c r="J1158">
        <v>1</v>
      </c>
      <c r="K1158" s="221">
        <f t="shared" si="131"/>
        <v>-57.635207314888184</v>
      </c>
      <c r="L1158">
        <f t="shared" si="133"/>
        <v>4.309429557540076E-7</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row>
    <row r="1159" spans="1:74" s="12" customFormat="1" hidden="1" x14ac:dyDescent="0.25">
      <c r="A1159" s="127"/>
      <c r="B1159"/>
      <c r="C1159">
        <v>202</v>
      </c>
      <c r="D1159" s="221">
        <f t="shared" si="127"/>
        <v>202</v>
      </c>
      <c r="E1159">
        <f t="shared" si="132"/>
        <v>0.20200000000000001</v>
      </c>
      <c r="F1159">
        <f t="shared" si="128"/>
        <v>0.99838316013862238</v>
      </c>
      <c r="G1159">
        <f t="shared" si="129"/>
        <v>0.82397748469763632</v>
      </c>
      <c r="H1159" s="221">
        <v>3.46061850412309E-3</v>
      </c>
      <c r="I1159">
        <f t="shared" si="130"/>
        <v>1</v>
      </c>
      <c r="J1159">
        <v>1</v>
      </c>
      <c r="K1159" s="221">
        <f t="shared" si="131"/>
        <v>-50.912673651063002</v>
      </c>
      <c r="L1159">
        <f t="shared" si="133"/>
        <v>4.3259538505932228E-6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row>
    <row r="1160" spans="1:74" s="12" customFormat="1" hidden="1" x14ac:dyDescent="0.25">
      <c r="A1160" s="127"/>
      <c r="B1160"/>
      <c r="C1160">
        <v>203</v>
      </c>
      <c r="D1160" s="221">
        <f t="shared" si="127"/>
        <v>203</v>
      </c>
      <c r="E1160">
        <f t="shared" si="132"/>
        <v>0.20300000000000001</v>
      </c>
      <c r="F1160">
        <f t="shared" si="128"/>
        <v>0.99836712425906082</v>
      </c>
      <c r="G1160">
        <f t="shared" si="129"/>
        <v>0.82232890232901112</v>
      </c>
      <c r="H1160" s="221">
        <v>5.5967718509079096E-3</v>
      </c>
      <c r="I1160">
        <f t="shared" si="130"/>
        <v>1</v>
      </c>
      <c r="J1160">
        <v>1</v>
      </c>
      <c r="K1160" s="221">
        <f t="shared" si="131"/>
        <v>-46.754531407593525</v>
      </c>
      <c r="L1160">
        <f t="shared" si="133"/>
        <v>1.3844849310291124E-5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row>
    <row r="1161" spans="1:74" s="12" customFormat="1" hidden="1" x14ac:dyDescent="0.25">
      <c r="A1161" s="127"/>
      <c r="B1161"/>
      <c r="C1161">
        <v>204</v>
      </c>
      <c r="D1161" s="221">
        <f t="shared" si="127"/>
        <v>204</v>
      </c>
      <c r="E1161">
        <f t="shared" si="132"/>
        <v>0.20399999999999999</v>
      </c>
      <c r="F1161">
        <f t="shared" si="128"/>
        <v>0.99835100942867738</v>
      </c>
      <c r="G1161">
        <f t="shared" si="129"/>
        <v>0.82067407684225002</v>
      </c>
      <c r="H1161" s="221">
        <v>7.9881201137406207E-3</v>
      </c>
      <c r="I1161">
        <f t="shared" si="130"/>
        <v>1</v>
      </c>
      <c r="J1161">
        <v>1</v>
      </c>
      <c r="K1161" s="221">
        <f t="shared" si="131"/>
        <v>-43.6820287355416</v>
      </c>
      <c r="L1161">
        <f t="shared" si="133"/>
        <v>3.102325705353253E-5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row>
    <row r="1162" spans="1:74" s="12" customFormat="1" hidden="1" x14ac:dyDescent="0.25">
      <c r="A1162" s="127"/>
      <c r="B1162"/>
      <c r="C1162">
        <v>205</v>
      </c>
      <c r="D1162" s="221">
        <f t="shared" si="127"/>
        <v>205</v>
      </c>
      <c r="E1162">
        <f t="shared" si="132"/>
        <v>0.20499999999999999</v>
      </c>
      <c r="F1162">
        <f t="shared" si="128"/>
        <v>0.99833481565099691</v>
      </c>
      <c r="G1162">
        <f t="shared" si="129"/>
        <v>0.81901303474148301</v>
      </c>
      <c r="H1162" s="221">
        <v>1.0615146843304699E-2</v>
      </c>
      <c r="I1162">
        <f t="shared" si="130"/>
        <v>1</v>
      </c>
      <c r="J1162">
        <v>1</v>
      </c>
      <c r="K1162" s="221">
        <f t="shared" si="131"/>
        <v>-41.230139263293289</v>
      </c>
      <c r="L1162">
        <f t="shared" si="133"/>
        <v>5.7944823952569963E-5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row>
    <row r="1163" spans="1:74" s="12" customFormat="1" hidden="1" x14ac:dyDescent="0.25">
      <c r="A1163" s="127"/>
      <c r="B1163"/>
      <c r="C1163">
        <v>206</v>
      </c>
      <c r="D1163" s="221">
        <f t="shared" si="127"/>
        <v>206</v>
      </c>
      <c r="E1163">
        <f t="shared" si="132"/>
        <v>0.20599999999999999</v>
      </c>
      <c r="F1163">
        <f t="shared" si="128"/>
        <v>0.9983185429295599</v>
      </c>
      <c r="G1163">
        <f t="shared" si="129"/>
        <v>0.81734580262408529</v>
      </c>
      <c r="H1163" s="221">
        <v>1.3452058826946301E-2</v>
      </c>
      <c r="I1163">
        <f t="shared" si="130"/>
        <v>1</v>
      </c>
      <c r="J1163">
        <v>1</v>
      </c>
      <c r="K1163" s="221">
        <f t="shared" si="131"/>
        <v>-39.190725352065549</v>
      </c>
      <c r="L1163">
        <f t="shared" si="133"/>
        <v>9.6589218763091836E-5</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row>
    <row r="1164" spans="1:74" s="12" customFormat="1" hidden="1" x14ac:dyDescent="0.25">
      <c r="A1164" s="127"/>
      <c r="B1164"/>
      <c r="C1164">
        <v>207</v>
      </c>
      <c r="D1164" s="221">
        <f t="shared" si="127"/>
        <v>207</v>
      </c>
      <c r="E1164">
        <f t="shared" si="132"/>
        <v>0.20699999999999999</v>
      </c>
      <c r="F1164">
        <f t="shared" si="128"/>
        <v>0.99830219126792563</v>
      </c>
      <c r="G1164">
        <f t="shared" si="129"/>
        <v>0.81567240718016354</v>
      </c>
      <c r="H1164" s="221">
        <v>1.64670601706241E-2</v>
      </c>
      <c r="I1164">
        <f t="shared" si="130"/>
        <v>1</v>
      </c>
      <c r="J1164">
        <v>1</v>
      </c>
      <c r="K1164" s="221">
        <f t="shared" si="131"/>
        <v>-37.452122641781827</v>
      </c>
      <c r="L1164">
        <f t="shared" si="133"/>
        <v>1.4866215679941734E-4</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row>
    <row r="1165" spans="1:74" s="12" customFormat="1" hidden="1" x14ac:dyDescent="0.25">
      <c r="A1165" s="127"/>
      <c r="B1165"/>
      <c r="C1165">
        <v>208</v>
      </c>
      <c r="D1165" s="221">
        <f t="shared" si="127"/>
        <v>208</v>
      </c>
      <c r="E1165">
        <f t="shared" si="132"/>
        <v>0.20799999999999999</v>
      </c>
      <c r="F1165">
        <f t="shared" si="128"/>
        <v>0.99828576066967067</v>
      </c>
      <c r="G1165">
        <f t="shared" si="129"/>
        <v>0.81399287519204611</v>
      </c>
      <c r="H1165" s="221">
        <v>1.96227773661217E-2</v>
      </c>
      <c r="I1165">
        <f t="shared" si="130"/>
        <v>1</v>
      </c>
      <c r="J1165">
        <v>1</v>
      </c>
      <c r="K1165" s="221">
        <f t="shared" si="131"/>
        <v>-35.947280868988194</v>
      </c>
      <c r="L1165">
        <f t="shared" si="133"/>
        <v>2.1541934665079838E-4</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row>
    <row r="1166" spans="1:74" s="12" customFormat="1" hidden="1" x14ac:dyDescent="0.25">
      <c r="A1166" s="127"/>
      <c r="B1166"/>
      <c r="C1166">
        <v>209</v>
      </c>
      <c r="D1166" s="221">
        <f t="shared" si="127"/>
        <v>209</v>
      </c>
      <c r="E1166">
        <f t="shared" si="132"/>
        <v>0.20899999999999999</v>
      </c>
      <c r="F1166">
        <f t="shared" si="128"/>
        <v>0.99826925113838727</v>
      </c>
      <c r="G1166">
        <f t="shared" si="129"/>
        <v>0.81230723353376677</v>
      </c>
      <c r="H1166" s="221">
        <v>2.2876829984728401E-2</v>
      </c>
      <c r="I1166">
        <f t="shared" si="130"/>
        <v>1</v>
      </c>
      <c r="J1166">
        <v>1</v>
      </c>
      <c r="K1166" s="221">
        <f t="shared" si="131"/>
        <v>-34.632722813324975</v>
      </c>
      <c r="L1166">
        <f t="shared" si="133"/>
        <v>2.9749819046623354E-4</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row>
    <row r="1167" spans="1:74" s="12" customFormat="1" hidden="1" x14ac:dyDescent="0.25">
      <c r="A1167" s="127"/>
      <c r="B1167"/>
      <c r="C1167">
        <v>210</v>
      </c>
      <c r="D1167" s="221">
        <f t="shared" si="127"/>
        <v>210</v>
      </c>
      <c r="E1167">
        <f t="shared" si="132"/>
        <v>0.21</v>
      </c>
      <c r="F1167">
        <f t="shared" si="128"/>
        <v>0.99825266267768753</v>
      </c>
      <c r="G1167">
        <f t="shared" si="129"/>
        <v>0.8106155091705487</v>
      </c>
      <c r="H1167" s="221">
        <v>2.6182538032306499E-2</v>
      </c>
      <c r="I1167">
        <f t="shared" si="130"/>
        <v>1</v>
      </c>
      <c r="J1167">
        <v>1</v>
      </c>
      <c r="K1167" s="221">
        <f t="shared" si="131"/>
        <v>-33.478657420103531</v>
      </c>
      <c r="L1167">
        <f t="shared" si="133"/>
        <v>3.9477195348835531E-4</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row>
    <row r="1168" spans="1:74" s="12" customFormat="1" hidden="1" x14ac:dyDescent="0.25">
      <c r="A1168" s="127"/>
      <c r="B1168"/>
      <c r="C1168">
        <v>211</v>
      </c>
      <c r="D1168" s="221">
        <f t="shared" si="127"/>
        <v>211</v>
      </c>
      <c r="E1168">
        <f t="shared" si="132"/>
        <v>0.21099999999999999</v>
      </c>
      <c r="F1168">
        <f t="shared" si="128"/>
        <v>0.99823599529119744</v>
      </c>
      <c r="G1168">
        <f t="shared" si="129"/>
        <v>0.8089177291582873</v>
      </c>
      <c r="H1168" s="221">
        <v>2.94897535327352E-2</v>
      </c>
      <c r="I1168">
        <f t="shared" si="130"/>
        <v>1</v>
      </c>
      <c r="J1168">
        <v>1</v>
      </c>
      <c r="K1168" s="221">
        <f t="shared" si="131"/>
        <v>-32.46382554285411</v>
      </c>
      <c r="L1168">
        <f t="shared" si="133"/>
        <v>5.0624078561926878E-4</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row>
    <row r="1169" spans="1:74" s="12" customFormat="1" hidden="1" x14ac:dyDescent="0.25">
      <c r="A1169" s="127"/>
      <c r="B1169"/>
      <c r="C1169">
        <v>212</v>
      </c>
      <c r="D1169" s="221">
        <f t="shared" si="127"/>
        <v>212</v>
      </c>
      <c r="E1169">
        <f t="shared" si="132"/>
        <v>0.21199999999999999</v>
      </c>
      <c r="F1169">
        <f t="shared" si="128"/>
        <v>0.99821924898256298</v>
      </c>
      <c r="G1169">
        <f t="shared" si="129"/>
        <v>0.80721392064303032</v>
      </c>
      <c r="H1169" s="221">
        <v>3.2745800662151797E-2</v>
      </c>
      <c r="I1169">
        <f t="shared" si="130"/>
        <v>1</v>
      </c>
      <c r="J1169">
        <v>1</v>
      </c>
      <c r="K1169" s="221">
        <f t="shared" si="131"/>
        <v>-31.572596063232279</v>
      </c>
      <c r="L1169">
        <f t="shared" si="133"/>
        <v>6.2997235791266708E-4</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row>
    <row r="1170" spans="1:74" s="12" customFormat="1" hidden="1" x14ac:dyDescent="0.25">
      <c r="A1170" s="127"/>
      <c r="B1170"/>
      <c r="C1170">
        <v>213</v>
      </c>
      <c r="D1170" s="221">
        <f t="shared" si="127"/>
        <v>213</v>
      </c>
      <c r="E1170">
        <f t="shared" si="132"/>
        <v>0.21299999999999999</v>
      </c>
      <c r="F1170">
        <f t="shared" si="128"/>
        <v>0.99820242375544743</v>
      </c>
      <c r="G1170">
        <f t="shared" si="129"/>
        <v>0.80550411086045615</v>
      </c>
      <c r="H1170" s="221">
        <v>3.5896505816086E-2</v>
      </c>
      <c r="I1170">
        <f t="shared" si="130"/>
        <v>1</v>
      </c>
      <c r="J1170">
        <v>1</v>
      </c>
      <c r="K1170" s="221">
        <f t="shared" si="131"/>
        <v>-30.793228851801988</v>
      </c>
      <c r="L1170">
        <f t="shared" si="133"/>
        <v>7.6310201284271321E-4</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row>
    <row r="1171" spans="1:74" s="12" customFormat="1" hidden="1" x14ac:dyDescent="0.25">
      <c r="A1171" s="127"/>
      <c r="B1171"/>
      <c r="C1171">
        <v>214</v>
      </c>
      <c r="D1171" s="221">
        <f t="shared" si="127"/>
        <v>214</v>
      </c>
      <c r="E1171">
        <f t="shared" si="132"/>
        <v>0.214</v>
      </c>
      <c r="F1171">
        <f t="shared" si="128"/>
        <v>0.99818551961352886</v>
      </c>
      <c r="G1171">
        <f t="shared" si="129"/>
        <v>0.80378832713535242</v>
      </c>
      <c r="H1171" s="221">
        <v>3.8887296430333201E-2</v>
      </c>
      <c r="I1171">
        <f t="shared" si="130"/>
        <v>1</v>
      </c>
      <c r="J1171">
        <v>1</v>
      </c>
      <c r="K1171" s="221">
        <f t="shared" si="131"/>
        <v>-30.116785780302216</v>
      </c>
      <c r="L1171">
        <f t="shared" si="133"/>
        <v>9.0189837771118258E-4</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row>
    <row r="1172" spans="1:74" s="12" customFormat="1" hidden="1" x14ac:dyDescent="0.25">
      <c r="A1172" s="127"/>
      <c r="B1172"/>
      <c r="C1172">
        <v>215</v>
      </c>
      <c r="D1172" s="221">
        <f t="shared" si="127"/>
        <v>215</v>
      </c>
      <c r="E1172">
        <f t="shared" si="132"/>
        <v>0.215</v>
      </c>
      <c r="F1172">
        <f t="shared" si="128"/>
        <v>0.99816853656050408</v>
      </c>
      <c r="G1172">
        <f t="shared" si="129"/>
        <v>0.80206659688108972</v>
      </c>
      <c r="H1172" s="221">
        <v>4.1664345261232298E-2</v>
      </c>
      <c r="I1172">
        <f t="shared" si="130"/>
        <v>1</v>
      </c>
      <c r="J1172">
        <v>1</v>
      </c>
      <c r="K1172" s="221">
        <f t="shared" si="131"/>
        <v>-29.536422646478691</v>
      </c>
      <c r="L1172">
        <f t="shared" si="133"/>
        <v>1.0418956226795552E-3</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row>
    <row r="1173" spans="1:74" s="12" customFormat="1" hidden="1" x14ac:dyDescent="0.25">
      <c r="A1173" s="127"/>
      <c r="B1173"/>
      <c r="C1173">
        <v>216</v>
      </c>
      <c r="D1173" s="221">
        <f t="shared" si="127"/>
        <v>216</v>
      </c>
      <c r="E1173">
        <f t="shared" si="132"/>
        <v>0.216</v>
      </c>
      <c r="F1173">
        <f t="shared" si="128"/>
        <v>0.99815147460008768</v>
      </c>
      <c r="G1173">
        <f t="shared" si="129"/>
        <v>0.80033894759909707</v>
      </c>
      <c r="H1173" s="221">
        <v>4.4175735219285098E-2</v>
      </c>
      <c r="I1173">
        <f t="shared" si="130"/>
        <v>1</v>
      </c>
      <c r="J1173">
        <v>1</v>
      </c>
      <c r="K1173" s="221">
        <f t="shared" si="131"/>
        <v>-29.046916184174908</v>
      </c>
      <c r="L1173">
        <f t="shared" si="133"/>
        <v>1.1780883160930108E-3</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row>
    <row r="1174" spans="1:74" s="12" customFormat="1" hidden="1" x14ac:dyDescent="0.25">
      <c r="A1174" s="127"/>
      <c r="B1174"/>
      <c r="C1174">
        <v>217</v>
      </c>
      <c r="D1174" s="221">
        <f t="shared" si="127"/>
        <v>217</v>
      </c>
      <c r="E1174">
        <f t="shared" si="132"/>
        <v>0.217</v>
      </c>
      <c r="F1174">
        <f t="shared" si="128"/>
        <v>0.9981343337360099</v>
      </c>
      <c r="G1174">
        <f t="shared" si="129"/>
        <v>0.79860540687833359</v>
      </c>
      <c r="H1174" s="221">
        <v>4.6372618788147198E-2</v>
      </c>
      <c r="I1174">
        <f t="shared" si="130"/>
        <v>1</v>
      </c>
      <c r="J1174">
        <v>1</v>
      </c>
      <c r="K1174" s="221">
        <f t="shared" si="131"/>
        <v>-28.644342734693073</v>
      </c>
      <c r="L1174">
        <f t="shared" si="133"/>
        <v>1.3051795605871495E-3</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row>
    <row r="1175" spans="1:74" s="12" customFormat="1" hidden="1" x14ac:dyDescent="0.25">
      <c r="A1175" s="127"/>
      <c r="B1175"/>
      <c r="C1175">
        <v>218</v>
      </c>
      <c r="D1175" s="221">
        <f t="shared" si="127"/>
        <v>218</v>
      </c>
      <c r="E1175">
        <f t="shared" si="132"/>
        <v>0.218</v>
      </c>
      <c r="F1175">
        <f t="shared" si="128"/>
        <v>0.99811711397202019</v>
      </c>
      <c r="G1175">
        <f t="shared" si="129"/>
        <v>0.7968660023947588</v>
      </c>
      <c r="H1175" s="221">
        <v>4.8210345583086699E-2</v>
      </c>
      <c r="I1175">
        <f t="shared" si="130"/>
        <v>1</v>
      </c>
      <c r="J1175">
        <v>1</v>
      </c>
      <c r="K1175" s="221">
        <f t="shared" si="131"/>
        <v>-28.325859095710094</v>
      </c>
      <c r="L1175">
        <f t="shared" si="133"/>
        <v>1.4178682332678259E-3</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row>
    <row r="1176" spans="1:74" s="12" customFormat="1" hidden="1" x14ac:dyDescent="0.25">
      <c r="A1176" s="127"/>
      <c r="B1176"/>
      <c r="C1176">
        <v>219</v>
      </c>
      <c r="D1176" s="221">
        <f t="shared" si="127"/>
        <v>219</v>
      </c>
      <c r="E1176">
        <f t="shared" si="132"/>
        <v>0.219</v>
      </c>
      <c r="F1176">
        <f t="shared" si="128"/>
        <v>0.99809981531188319</v>
      </c>
      <c r="G1176">
        <f t="shared" si="129"/>
        <v>0.79512076191080272</v>
      </c>
      <c r="H1176" s="221">
        <v>4.9649531729930502E-2</v>
      </c>
      <c r="I1176">
        <f t="shared" si="130"/>
        <v>1</v>
      </c>
      <c r="J1176">
        <v>1</v>
      </c>
      <c r="K1176" s="221">
        <f t="shared" si="131"/>
        <v>-28.08955548452824</v>
      </c>
      <c r="L1176">
        <f t="shared" si="133"/>
        <v>1.5111571413723148E-3</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row>
    <row r="1177" spans="1:74" s="12" customFormat="1" hidden="1" x14ac:dyDescent="0.25">
      <c r="A1177" s="127"/>
      <c r="B1177"/>
      <c r="C1177">
        <v>220</v>
      </c>
      <c r="D1177" s="221">
        <f t="shared" si="127"/>
        <v>220</v>
      </c>
      <c r="E1177">
        <f t="shared" si="132"/>
        <v>0.22</v>
      </c>
      <c r="F1177">
        <f t="shared" si="128"/>
        <v>0.99808243775938266</v>
      </c>
      <c r="G1177">
        <f t="shared" si="129"/>
        <v>0.7933697132748323</v>
      </c>
      <c r="H1177" s="221">
        <v>5.0657045484412397E-2</v>
      </c>
      <c r="I1177">
        <f t="shared" si="130"/>
        <v>1</v>
      </c>
      <c r="J1177">
        <v>1</v>
      </c>
      <c r="K1177" s="221">
        <f t="shared" si="131"/>
        <v>-27.934362247543984</v>
      </c>
      <c r="L1177">
        <f t="shared" si="133"/>
        <v>1.5806611309202175E-3</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row>
    <row r="1178" spans="1:74" s="12" customFormat="1" hidden="1" x14ac:dyDescent="0.25">
      <c r="A1178" s="127"/>
      <c r="B1178"/>
      <c r="C1178">
        <v>221</v>
      </c>
      <c r="D1178" s="221">
        <f t="shared" si="127"/>
        <v>221</v>
      </c>
      <c r="E1178">
        <f t="shared" si="132"/>
        <v>0.221</v>
      </c>
      <c r="F1178">
        <f t="shared" si="128"/>
        <v>0.99806498131831922</v>
      </c>
      <c r="G1178">
        <f t="shared" si="129"/>
        <v>0.79161288442061817</v>
      </c>
      <c r="H1178" s="221">
        <v>5.1206884855572801E-2</v>
      </c>
      <c r="I1178">
        <f t="shared" si="130"/>
        <v>1</v>
      </c>
      <c r="J1178">
        <v>1</v>
      </c>
      <c r="K1178" s="221">
        <f t="shared" si="131"/>
        <v>-27.859999425060753</v>
      </c>
      <c r="L1178">
        <f t="shared" si="133"/>
        <v>1.6228929528698491E-3</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row>
    <row r="1179" spans="1:74" s="12" customFormat="1" hidden="1" x14ac:dyDescent="0.25">
      <c r="A1179" s="127"/>
      <c r="B1179"/>
      <c r="C1179">
        <v>222</v>
      </c>
      <c r="D1179" s="221">
        <f t="shared" si="127"/>
        <v>222</v>
      </c>
      <c r="E1179">
        <f t="shared" si="132"/>
        <v>0.222</v>
      </c>
      <c r="F1179">
        <f t="shared" si="128"/>
        <v>0.99804744599250772</v>
      </c>
      <c r="G1179">
        <f t="shared" si="129"/>
        <v>0.78985030336679851</v>
      </c>
      <c r="H1179" s="221">
        <v>5.1280924924165201E-2</v>
      </c>
      <c r="I1179">
        <f t="shared" si="130"/>
        <v>1</v>
      </c>
      <c r="J1179">
        <v>1</v>
      </c>
      <c r="K1179" s="221">
        <f t="shared" si="131"/>
        <v>-27.866963467826263</v>
      </c>
      <c r="L1179">
        <f t="shared" si="133"/>
        <v>1.6355051844498816E-3</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row>
    <row r="1180" spans="1:74" s="12" customFormat="1" hidden="1" x14ac:dyDescent="0.25">
      <c r="A1180" s="127"/>
      <c r="B1180"/>
      <c r="C1180">
        <v>223</v>
      </c>
      <c r="D1180" s="221">
        <f t="shared" si="127"/>
        <v>223</v>
      </c>
      <c r="E1180">
        <f t="shared" si="132"/>
        <v>0.223</v>
      </c>
      <c r="F1180">
        <f t="shared" si="128"/>
        <v>0.99802983178578519</v>
      </c>
      <c r="G1180">
        <f t="shared" si="129"/>
        <v>0.78808199821634251</v>
      </c>
      <c r="H1180" s="221">
        <v>5.0869515022761803E-2</v>
      </c>
      <c r="I1180">
        <f t="shared" si="130"/>
        <v>1</v>
      </c>
      <c r="J1180">
        <v>1</v>
      </c>
      <c r="K1180" s="221">
        <f t="shared" si="131"/>
        <v>-27.956549454623129</v>
      </c>
      <c r="L1180">
        <f t="shared" si="133"/>
        <v>1.6174687684228409E-3</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row>
    <row r="1181" spans="1:74" s="12" customFormat="1" hidden="1" x14ac:dyDescent="0.25">
      <c r="A1181" s="127"/>
      <c r="B1181"/>
      <c r="C1181">
        <v>224</v>
      </c>
      <c r="D1181" s="221">
        <f t="shared" si="127"/>
        <v>224</v>
      </c>
      <c r="E1181">
        <f t="shared" si="132"/>
        <v>0.224</v>
      </c>
      <c r="F1181">
        <f t="shared" si="128"/>
        <v>0.99801213870200045</v>
      </c>
      <c r="G1181">
        <f t="shared" si="129"/>
        <v>0.78630799715601085</v>
      </c>
      <c r="H1181" s="221">
        <v>4.9971908920068503E-2</v>
      </c>
      <c r="I1181">
        <f t="shared" si="130"/>
        <v>1</v>
      </c>
      <c r="J1181">
        <v>1</v>
      </c>
      <c r="K1181" s="221">
        <f t="shared" si="131"/>
        <v>-28.130910879461972</v>
      </c>
      <c r="L1181">
        <f t="shared" si="133"/>
        <v>1.569172666125158E-3</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row>
    <row r="1182" spans="1:74" s="12" customFormat="1" hidden="1" x14ac:dyDescent="0.25">
      <c r="A1182" s="127"/>
      <c r="B1182"/>
      <c r="C1182">
        <v>225</v>
      </c>
      <c r="D1182" s="221">
        <f t="shared" si="127"/>
        <v>225</v>
      </c>
      <c r="E1182">
        <f t="shared" si="132"/>
        <v>0.22500000000000001</v>
      </c>
      <c r="F1182">
        <f t="shared" si="128"/>
        <v>0.99799436674502684</v>
      </c>
      <c r="G1182">
        <f t="shared" si="129"/>
        <v>0.7845283284558161</v>
      </c>
      <c r="H1182" s="221">
        <v>4.8596514567307098E-2</v>
      </c>
      <c r="I1182">
        <f t="shared" si="130"/>
        <v>1</v>
      </c>
      <c r="J1182">
        <v>1</v>
      </c>
      <c r="K1182" s="221">
        <f t="shared" si="131"/>
        <v>-28.393163160851454</v>
      </c>
      <c r="L1182">
        <f t="shared" si="133"/>
        <v>1.4924344701879597E-3</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row>
    <row r="1183" spans="1:74" s="12" customFormat="1" hidden="1" x14ac:dyDescent="0.25">
      <c r="A1183" s="127"/>
      <c r="B1183"/>
      <c r="C1183">
        <v>226</v>
      </c>
      <c r="D1183" s="221">
        <f t="shared" si="127"/>
        <v>226</v>
      </c>
      <c r="E1183">
        <f t="shared" si="132"/>
        <v>0.22600000000000001</v>
      </c>
      <c r="F1183">
        <f t="shared" si="128"/>
        <v>0.99797651591874648</v>
      </c>
      <c r="G1183">
        <f t="shared" si="129"/>
        <v>0.78274302046848088</v>
      </c>
      <c r="H1183" s="221">
        <v>4.6760953747824699E-2</v>
      </c>
      <c r="I1183">
        <f t="shared" si="130"/>
        <v>1</v>
      </c>
      <c r="J1183">
        <v>1</v>
      </c>
      <c r="K1183" s="221">
        <f t="shared" si="131"/>
        <v>-28.747542278313013</v>
      </c>
      <c r="L1183">
        <f t="shared" si="133"/>
        <v>1.3904182074887903E-3</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row>
    <row r="1184" spans="1:74" s="12" customFormat="1" hidden="1" x14ac:dyDescent="0.25">
      <c r="A1184" s="127"/>
      <c r="B1184"/>
      <c r="C1184">
        <v>227</v>
      </c>
      <c r="D1184" s="221">
        <f t="shared" si="127"/>
        <v>227</v>
      </c>
      <c r="E1184">
        <f t="shared" si="132"/>
        <v>0.22700000000000001</v>
      </c>
      <c r="F1184">
        <f t="shared" si="128"/>
        <v>0.99795858622706335</v>
      </c>
      <c r="G1184">
        <f t="shared" si="129"/>
        <v>0.78095210162889461</v>
      </c>
      <c r="H1184" s="221">
        <v>4.4491926041391003E-2</v>
      </c>
      <c r="I1184">
        <f t="shared" si="130"/>
        <v>1</v>
      </c>
      <c r="J1184">
        <v>1</v>
      </c>
      <c r="K1184" s="221">
        <f t="shared" si="131"/>
        <v>-29.199637525962999</v>
      </c>
      <c r="L1184">
        <f t="shared" si="133"/>
        <v>1.2674624963233941E-3</v>
      </c>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row>
    <row r="1185" spans="1:74" s="12" customFormat="1" hidden="1" x14ac:dyDescent="0.25">
      <c r="A1185" s="127"/>
      <c r="B1185"/>
      <c r="C1185">
        <v>228</v>
      </c>
      <c r="D1185" s="221">
        <f t="shared" si="127"/>
        <v>228</v>
      </c>
      <c r="E1185">
        <f t="shared" si="132"/>
        <v>0.22800000000000001</v>
      </c>
      <c r="F1185">
        <f t="shared" si="128"/>
        <v>0.99794057767390032</v>
      </c>
      <c r="G1185">
        <f t="shared" si="129"/>
        <v>0.77915560045356846</v>
      </c>
      <c r="H1185" s="221">
        <v>4.1824875783244897E-2</v>
      </c>
      <c r="I1185">
        <f t="shared" si="130"/>
        <v>1</v>
      </c>
      <c r="J1185">
        <v>1</v>
      </c>
      <c r="K1185" s="221">
        <f t="shared" si="131"/>
        <v>-29.756729230296536</v>
      </c>
      <c r="L1185">
        <f t="shared" si="133"/>
        <v>1.1288291528981128E-3</v>
      </c>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row>
    <row r="1186" spans="1:74" s="12" customFormat="1" hidden="1" x14ac:dyDescent="0.25">
      <c r="A1186" s="127"/>
      <c r="B1186"/>
      <c r="C1186">
        <v>229</v>
      </c>
      <c r="D1186" s="221">
        <f t="shared" si="127"/>
        <v>229</v>
      </c>
      <c r="E1186">
        <f t="shared" si="132"/>
        <v>0.22900000000000001</v>
      </c>
      <c r="F1186">
        <f t="shared" si="128"/>
        <v>0.99792249026319202</v>
      </c>
      <c r="G1186">
        <f t="shared" si="129"/>
        <v>0.7773535455400894</v>
      </c>
      <c r="H1186" s="221">
        <v>3.8803465070459099E-2</v>
      </c>
      <c r="I1186">
        <f t="shared" si="130"/>
        <v>1</v>
      </c>
      <c r="J1186">
        <v>1</v>
      </c>
      <c r="K1186" s="221">
        <f t="shared" si="131"/>
        <v>-30.428281937115827</v>
      </c>
      <c r="L1186">
        <f t="shared" si="133"/>
        <v>9.8038869975932341E-4</v>
      </c>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row>
    <row r="1187" spans="1:74" s="12" customFormat="1" hidden="1" x14ac:dyDescent="0.25">
      <c r="A1187" s="127"/>
      <c r="B1187"/>
      <c r="C1187">
        <v>230</v>
      </c>
      <c r="D1187" s="221">
        <f t="shared" si="127"/>
        <v>230</v>
      </c>
      <c r="E1187">
        <f t="shared" si="132"/>
        <v>0.23</v>
      </c>
      <c r="F1187">
        <f t="shared" si="128"/>
        <v>0.99790432399889717</v>
      </c>
      <c r="G1187">
        <f t="shared" si="129"/>
        <v>0.77554596556657263</v>
      </c>
      <c r="H1187" s="221">
        <v>3.5478860246606098E-2</v>
      </c>
      <c r="I1187">
        <f t="shared" si="130"/>
        <v>1</v>
      </c>
      <c r="J1187">
        <v>1</v>
      </c>
      <c r="K1187" s="221">
        <f t="shared" si="131"/>
        <v>-31.226677856807648</v>
      </c>
      <c r="L1187">
        <f t="shared" si="133"/>
        <v>8.2826446978810577E-4</v>
      </c>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row>
    <row r="1188" spans="1:74" s="12" customFormat="1" hidden="1" x14ac:dyDescent="0.25">
      <c r="A1188" s="127"/>
      <c r="B1188"/>
      <c r="C1188">
        <v>231</v>
      </c>
      <c r="D1188" s="221">
        <f t="shared" si="127"/>
        <v>231</v>
      </c>
      <c r="E1188">
        <f t="shared" si="132"/>
        <v>0.23100000000000001</v>
      </c>
      <c r="F1188">
        <f t="shared" si="128"/>
        <v>0.99788607888498415</v>
      </c>
      <c r="G1188">
        <f t="shared" si="129"/>
        <v>0.77373288929111239</v>
      </c>
      <c r="H1188" s="221">
        <v>3.1908843580576399E-2</v>
      </c>
      <c r="I1188">
        <f t="shared" si="130"/>
        <v>1</v>
      </c>
      <c r="J1188">
        <v>1</v>
      </c>
      <c r="K1188" s="221">
        <f t="shared" si="131"/>
        <v>-32.168338260148936</v>
      </c>
      <c r="L1188">
        <f t="shared" si="133"/>
        <v>6.7846065698611176E-4</v>
      </c>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row>
    <row r="1189" spans="1:74" s="12" customFormat="1" hidden="1" x14ac:dyDescent="0.25">
      <c r="A1189" s="127"/>
      <c r="B1189"/>
      <c r="C1189">
        <v>232</v>
      </c>
      <c r="D1189" s="221">
        <f t="shared" si="127"/>
        <v>232</v>
      </c>
      <c r="E1189">
        <f t="shared" si="132"/>
        <v>0.23200000000000001</v>
      </c>
      <c r="F1189">
        <f t="shared" si="128"/>
        <v>0.99786775492544355</v>
      </c>
      <c r="G1189">
        <f t="shared" si="129"/>
        <v>0.77191434555123106</v>
      </c>
      <c r="H1189" s="221">
        <v>2.8156765948179899E-2</v>
      </c>
      <c r="I1189">
        <f t="shared" si="130"/>
        <v>1</v>
      </c>
      <c r="J1189">
        <v>1</v>
      </c>
      <c r="K1189" s="221">
        <f t="shared" si="131"/>
        <v>-33.275502560588748</v>
      </c>
      <c r="L1189">
        <f t="shared" si="133"/>
        <v>5.3650139109830651E-4</v>
      </c>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row>
    <row r="1190" spans="1:74" s="12" customFormat="1" hidden="1" x14ac:dyDescent="0.25">
      <c r="A1190" s="127"/>
      <c r="B1190"/>
      <c r="C1190">
        <v>233</v>
      </c>
      <c r="D1190" s="221">
        <f t="shared" si="127"/>
        <v>233</v>
      </c>
      <c r="E1190">
        <f t="shared" si="132"/>
        <v>0.23300000000000001</v>
      </c>
      <c r="F1190">
        <f t="shared" si="128"/>
        <v>0.99784935212428427</v>
      </c>
      <c r="G1190">
        <f t="shared" si="129"/>
        <v>0.7700903632633278</v>
      </c>
      <c r="H1190" s="221">
        <v>2.42903601304135E-2</v>
      </c>
      <c r="I1190">
        <f t="shared" si="130"/>
        <v>1</v>
      </c>
      <c r="J1190">
        <v>1</v>
      </c>
      <c r="K1190" s="221">
        <f t="shared" si="131"/>
        <v>-34.579187556460049</v>
      </c>
      <c r="L1190">
        <f t="shared" si="133"/>
        <v>4.0710751088583773E-4</v>
      </c>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row>
    <row r="1191" spans="1:74" s="12" customFormat="1" hidden="1" x14ac:dyDescent="0.25">
      <c r="A1191" s="127"/>
      <c r="B1191"/>
      <c r="C1191">
        <v>234</v>
      </c>
      <c r="D1191" s="221">
        <f t="shared" si="127"/>
        <v>234</v>
      </c>
      <c r="E1191">
        <f t="shared" si="132"/>
        <v>0.23400000000000001</v>
      </c>
      <c r="F1191">
        <f t="shared" si="128"/>
        <v>0.99783087048552754</v>
      </c>
      <c r="G1191">
        <f t="shared" si="129"/>
        <v>0.76826097142212402</v>
      </c>
      <c r="H1191" s="221">
        <v>2.0380437769895399E-2</v>
      </c>
      <c r="I1191">
        <f t="shared" si="130"/>
        <v>1</v>
      </c>
      <c r="J1191">
        <v>1</v>
      </c>
      <c r="K1191" s="221">
        <f t="shared" si="131"/>
        <v>-36.124415694383089</v>
      </c>
      <c r="L1191">
        <f t="shared" si="133"/>
        <v>2.9393515772264766E-4</v>
      </c>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row>
    <row r="1192" spans="1:74" s="12" customFormat="1" hidden="1" x14ac:dyDescent="0.25">
      <c r="A1192" s="127"/>
      <c r="B1192"/>
      <c r="C1192">
        <v>235</v>
      </c>
      <c r="D1192" s="221">
        <f t="shared" si="127"/>
        <v>235</v>
      </c>
      <c r="E1192">
        <f t="shared" si="132"/>
        <v>0.23499999999999999</v>
      </c>
      <c r="F1192">
        <f t="shared" si="128"/>
        <v>0.99781231001321469</v>
      </c>
      <c r="G1192">
        <f t="shared" si="129"/>
        <v>0.76642619910010978</v>
      </c>
      <c r="H1192" s="221">
        <v>1.6499495994325201E-2</v>
      </c>
      <c r="I1192">
        <f t="shared" si="130"/>
        <v>1</v>
      </c>
      <c r="J1192">
        <v>1</v>
      </c>
      <c r="K1192" s="221">
        <f t="shared" si="131"/>
        <v>-37.98020244638532</v>
      </c>
      <c r="L1192">
        <f t="shared" si="133"/>
        <v>1.9939576460702334E-4</v>
      </c>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row>
    <row r="1193" spans="1:74" s="12" customFormat="1" hidden="1" x14ac:dyDescent="0.25">
      <c r="A1193" s="127"/>
      <c r="B1193"/>
      <c r="C1193">
        <v>236</v>
      </c>
      <c r="D1193" s="221">
        <f t="shared" si="127"/>
        <v>236</v>
      </c>
      <c r="E1193">
        <f t="shared" si="132"/>
        <v>0.23599999999999999</v>
      </c>
      <c r="F1193">
        <f t="shared" si="128"/>
        <v>0.99779367071140401</v>
      </c>
      <c r="G1193">
        <f t="shared" si="129"/>
        <v>0.76458607544698676</v>
      </c>
      <c r="H1193" s="221">
        <v>1.2720262149738501E-2</v>
      </c>
      <c r="I1193">
        <f t="shared" si="130"/>
        <v>1</v>
      </c>
      <c r="J1193">
        <v>1</v>
      </c>
      <c r="K1193" s="221">
        <f t="shared" si="131"/>
        <v>-40.260736182013616</v>
      </c>
      <c r="L1193">
        <f t="shared" si="133"/>
        <v>1.2457080490645831E-4</v>
      </c>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row>
    <row r="1194" spans="1:74" s="12" customFormat="1" hidden="1" x14ac:dyDescent="0.25">
      <c r="A1194" s="127"/>
      <c r="B1194"/>
      <c r="C1194">
        <v>237</v>
      </c>
      <c r="D1194" s="221">
        <f t="shared" si="127"/>
        <v>237</v>
      </c>
      <c r="E1194">
        <f t="shared" si="132"/>
        <v>0.23699999999999999</v>
      </c>
      <c r="F1194">
        <f t="shared" si="128"/>
        <v>0.99777495258417104</v>
      </c>
      <c r="G1194">
        <f t="shared" si="129"/>
        <v>0.76274062968911038</v>
      </c>
      <c r="H1194" s="221">
        <v>9.1142069247254296E-3</v>
      </c>
      <c r="I1194">
        <f t="shared" si="130"/>
        <v>1</v>
      </c>
      <c r="J1194">
        <v>1</v>
      </c>
      <c r="K1194" s="221">
        <f t="shared" si="131"/>
        <v>-43.177432741563742</v>
      </c>
      <c r="L1194">
        <f t="shared" si="133"/>
        <v>6.9227267608892274E-5</v>
      </c>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row>
    <row r="1195" spans="1:74" s="12" customFormat="1" hidden="1" x14ac:dyDescent="0.25">
      <c r="A1195" s="127"/>
      <c r="B1195"/>
      <c r="C1195">
        <v>238</v>
      </c>
      <c r="D1195" s="221">
        <f t="shared" si="127"/>
        <v>238</v>
      </c>
      <c r="E1195">
        <f t="shared" si="132"/>
        <v>0.23799999999999999</v>
      </c>
      <c r="F1195">
        <f t="shared" si="128"/>
        <v>0.99775615563560938</v>
      </c>
      <c r="G1195">
        <f t="shared" si="129"/>
        <v>0.76088989112893179</v>
      </c>
      <c r="H1195" s="221">
        <v>5.7500573404335297E-3</v>
      </c>
      <c r="I1195">
        <f t="shared" si="130"/>
        <v>1</v>
      </c>
      <c r="J1195">
        <v>1</v>
      </c>
      <c r="K1195" s="221">
        <f t="shared" si="131"/>
        <v>-47.199631886472687</v>
      </c>
      <c r="L1195">
        <f t="shared" si="133"/>
        <v>3.193183008776374E-5</v>
      </c>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row>
    <row r="1196" spans="1:74" s="12" customFormat="1" hidden="1" x14ac:dyDescent="0.25">
      <c r="A1196" s="127"/>
      <c r="B1196"/>
      <c r="C1196">
        <v>239</v>
      </c>
      <c r="D1196" s="221">
        <f t="shared" si="127"/>
        <v>239</v>
      </c>
      <c r="E1196">
        <f t="shared" si="132"/>
        <v>0.23899999999999999</v>
      </c>
      <c r="F1196">
        <f t="shared" si="128"/>
        <v>0.99773727986982719</v>
      </c>
      <c r="G1196">
        <f t="shared" si="129"/>
        <v>0.7590338891444367</v>
      </c>
      <c r="H1196" s="221">
        <v>2.6923415947086799E-3</v>
      </c>
      <c r="I1196">
        <f t="shared" si="130"/>
        <v>1</v>
      </c>
      <c r="J1196">
        <v>1</v>
      </c>
      <c r="K1196" s="221">
        <f t="shared" si="131"/>
        <v>-53.811849458828007</v>
      </c>
      <c r="L1196">
        <f t="shared" si="133"/>
        <v>1.0253757545139269E-5</v>
      </c>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row>
    <row r="1197" spans="1:74" s="12" customFormat="1" hidden="1" x14ac:dyDescent="0.25">
      <c r="A1197" s="127"/>
      <c r="B1197"/>
      <c r="C1197">
        <v>240</v>
      </c>
      <c r="D1197" s="221">
        <f t="shared" si="127"/>
        <v>240</v>
      </c>
      <c r="E1197">
        <f t="shared" si="132"/>
        <v>0.24</v>
      </c>
      <c r="F1197">
        <f t="shared" si="128"/>
        <v>0.9977183252909525</v>
      </c>
      <c r="G1197">
        <f t="shared" si="129"/>
        <v>0.75717265318858362</v>
      </c>
      <c r="H1197" s="271">
        <v>2.43823412326468E-9</v>
      </c>
      <c r="I1197">
        <f t="shared" si="130"/>
        <v>1</v>
      </c>
      <c r="J1197">
        <v>1</v>
      </c>
      <c r="K1197" s="221">
        <f t="shared" si="131"/>
        <v>-174.69443451640734</v>
      </c>
      <c r="L1197">
        <f t="shared" si="133"/>
        <v>1.0393357057219768E-6</v>
      </c>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row>
    <row r="1198" spans="1:74" s="12" customFormat="1" hidden="1" x14ac:dyDescent="0.25">
      <c r="A1198" s="127"/>
      <c r="B1198"/>
      <c r="C1198">
        <v>241</v>
      </c>
      <c r="D1198" s="221">
        <f t="shared" si="127"/>
        <v>241</v>
      </c>
      <c r="E1198">
        <f t="shared" si="132"/>
        <v>0.24099999999999999</v>
      </c>
      <c r="F1198">
        <f t="shared" si="128"/>
        <v>0.99769929190312912</v>
      </c>
      <c r="G1198">
        <f t="shared" si="129"/>
        <v>0.7553062127887411</v>
      </c>
      <c r="H1198" s="221">
        <v>2.2749241435590099E-3</v>
      </c>
      <c r="I1198">
        <f t="shared" si="130"/>
        <v>1</v>
      </c>
      <c r="J1198">
        <v>1</v>
      </c>
      <c r="K1198" s="221">
        <f t="shared" si="131"/>
        <v>-55.318207182887129</v>
      </c>
      <c r="L1198">
        <f t="shared" si="133"/>
        <v>7.3471722822925376E-7</v>
      </c>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row>
    <row r="1199" spans="1:74" s="12" customFormat="1" hidden="1" x14ac:dyDescent="0.25">
      <c r="A1199" s="127"/>
      <c r="B1199"/>
      <c r="C1199">
        <v>242</v>
      </c>
      <c r="D1199" s="221">
        <f t="shared" si="127"/>
        <v>242</v>
      </c>
      <c r="E1199">
        <f t="shared" si="132"/>
        <v>0.24199999999999999</v>
      </c>
      <c r="F1199">
        <f t="shared" si="128"/>
        <v>0.99768017971051814</v>
      </c>
      <c r="G1199">
        <f t="shared" si="129"/>
        <v>0.75343459754612341</v>
      </c>
      <c r="H1199" s="221">
        <v>4.0884332147331703E-3</v>
      </c>
      <c r="I1199">
        <f t="shared" si="130"/>
        <v>1</v>
      </c>
      <c r="J1199">
        <v>1</v>
      </c>
      <c r="K1199" s="221">
        <f t="shared" si="131"/>
        <v>-50.24812377307466</v>
      </c>
      <c r="L1199">
        <f t="shared" si="133"/>
        <v>5.7301162620787007E-6</v>
      </c>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row>
    <row r="1200" spans="1:74" s="12" customFormat="1" hidden="1" x14ac:dyDescent="0.25">
      <c r="A1200" s="127"/>
      <c r="B1200"/>
      <c r="C1200">
        <v>243</v>
      </c>
      <c r="D1200" s="221">
        <f t="shared" si="127"/>
        <v>243</v>
      </c>
      <c r="E1200">
        <f t="shared" si="132"/>
        <v>0.24299999999999999</v>
      </c>
      <c r="F1200">
        <f t="shared" si="128"/>
        <v>0.99766098871729925</v>
      </c>
      <c r="G1200">
        <f t="shared" si="129"/>
        <v>0.75155783713522428</v>
      </c>
      <c r="H1200" s="221">
        <v>5.4056217480097403E-3</v>
      </c>
      <c r="I1200">
        <f t="shared" si="130"/>
        <v>1</v>
      </c>
      <c r="J1200">
        <v>1</v>
      </c>
      <c r="K1200" s="221">
        <f t="shared" si="131"/>
        <v>-47.844178969060039</v>
      </c>
      <c r="L1200">
        <f t="shared" si="133"/>
        <v>1.2696237354238869E-5</v>
      </c>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row>
    <row r="1201" spans="1:74" s="12" customFormat="1" hidden="1" x14ac:dyDescent="0.25">
      <c r="A1201" s="127"/>
      <c r="B1201"/>
      <c r="C1201">
        <v>244</v>
      </c>
      <c r="D1201" s="221">
        <f t="shared" si="127"/>
        <v>244</v>
      </c>
      <c r="E1201">
        <f t="shared" si="132"/>
        <v>0.24399999999999999</v>
      </c>
      <c r="F1201">
        <f t="shared" si="128"/>
        <v>0.99764171892766662</v>
      </c>
      <c r="G1201">
        <f t="shared" si="129"/>
        <v>0.7496759613032502</v>
      </c>
      <c r="H1201" s="221">
        <v>6.2015111954303098E-3</v>
      </c>
      <c r="I1201">
        <f t="shared" si="130"/>
        <v>1</v>
      </c>
      <c r="J1201">
        <v>1</v>
      </c>
      <c r="K1201" s="221">
        <f t="shared" si="131"/>
        <v>-46.673085614838385</v>
      </c>
      <c r="L1201">
        <f t="shared" si="133"/>
        <v>1.8884651154616179E-5</v>
      </c>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row>
    <row r="1202" spans="1:74" s="12" customFormat="1" hidden="1" x14ac:dyDescent="0.25">
      <c r="A1202" s="127"/>
      <c r="B1202"/>
      <c r="C1202">
        <v>245</v>
      </c>
      <c r="D1202" s="221">
        <f t="shared" si="127"/>
        <v>245</v>
      </c>
      <c r="E1202">
        <f t="shared" si="132"/>
        <v>0.245</v>
      </c>
      <c r="F1202">
        <f t="shared" si="128"/>
        <v>0.99762237034583423</v>
      </c>
      <c r="G1202">
        <f t="shared" si="129"/>
        <v>0.74778899986955227</v>
      </c>
      <c r="H1202" s="221">
        <v>6.4617034394773799E-3</v>
      </c>
      <c r="I1202">
        <f t="shared" si="130"/>
        <v>1</v>
      </c>
      <c r="J1202">
        <v>1</v>
      </c>
      <c r="K1202" s="221">
        <f t="shared" si="131"/>
        <v>-46.338154529876014</v>
      </c>
      <c r="L1202">
        <f t="shared" si="133"/>
        <v>2.236657167969298E-5</v>
      </c>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row>
    <row r="1203" spans="1:74" s="12" customFormat="1" hidden="1" x14ac:dyDescent="0.25">
      <c r="A1203" s="127"/>
      <c r="B1203"/>
      <c r="C1203">
        <v>246</v>
      </c>
      <c r="D1203" s="221">
        <f t="shared" si="127"/>
        <v>246</v>
      </c>
      <c r="E1203">
        <f t="shared" si="132"/>
        <v>0.246</v>
      </c>
      <c r="F1203">
        <f t="shared" si="128"/>
        <v>0.99760294297603203</v>
      </c>
      <c r="G1203">
        <f t="shared" si="129"/>
        <v>0.74589698272505622</v>
      </c>
      <c r="H1203" s="221">
        <v>6.1828192025855299E-3</v>
      </c>
      <c r="I1203">
        <f t="shared" si="130"/>
        <v>1</v>
      </c>
      <c r="J1203">
        <v>1</v>
      </c>
      <c r="K1203" s="221">
        <f t="shared" si="131"/>
        <v>-46.743537617768709</v>
      </c>
      <c r="L1203">
        <f t="shared" si="133"/>
        <v>2.2189722387919049E-5</v>
      </c>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row>
    <row r="1204" spans="1:74" s="12" customFormat="1" hidden="1" x14ac:dyDescent="0.25">
      <c r="A1204" s="127"/>
      <c r="B1204"/>
      <c r="C1204">
        <v>247</v>
      </c>
      <c r="D1204" s="221">
        <f t="shared" si="127"/>
        <v>247</v>
      </c>
      <c r="E1204">
        <f t="shared" si="132"/>
        <v>0.247</v>
      </c>
      <c r="F1204">
        <f t="shared" si="128"/>
        <v>0.99758343682250661</v>
      </c>
      <c r="G1204">
        <f t="shared" si="129"/>
        <v>0.74399993983169188</v>
      </c>
      <c r="H1204" s="221">
        <v>5.3727113731422502E-3</v>
      </c>
      <c r="I1204">
        <f t="shared" si="130"/>
        <v>1</v>
      </c>
      <c r="J1204">
        <v>1</v>
      </c>
      <c r="K1204" s="221">
        <f t="shared" si="131"/>
        <v>-47.98568718519946</v>
      </c>
      <c r="L1204">
        <f t="shared" si="133"/>
        <v>1.8439847838878447E-5</v>
      </c>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row>
    <row r="1205" spans="1:74" s="12" customFormat="1" hidden="1" x14ac:dyDescent="0.25">
      <c r="A1205" s="127"/>
      <c r="B1205"/>
      <c r="C1205">
        <v>248</v>
      </c>
      <c r="D1205" s="221">
        <f t="shared" si="127"/>
        <v>248</v>
      </c>
      <c r="E1205">
        <f t="shared" si="132"/>
        <v>0.248</v>
      </c>
      <c r="F1205">
        <f t="shared" si="128"/>
        <v>0.9975638518895239</v>
      </c>
      <c r="G1205">
        <f t="shared" si="129"/>
        <v>0.74209790122182062</v>
      </c>
      <c r="H1205" s="221">
        <v>4.05044552462461E-3</v>
      </c>
      <c r="I1205">
        <f t="shared" si="130"/>
        <v>1</v>
      </c>
      <c r="J1205">
        <v>1</v>
      </c>
      <c r="K1205" s="221">
        <f t="shared" si="131"/>
        <v>-50.46190595108812</v>
      </c>
      <c r="L1205">
        <f t="shared" si="133"/>
        <v>1.2201543964976882E-5</v>
      </c>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row>
    <row r="1206" spans="1:74" s="12" customFormat="1" hidden="1" x14ac:dyDescent="0.25">
      <c r="A1206" s="127"/>
      <c r="B1206"/>
      <c r="C1206">
        <v>249</v>
      </c>
      <c r="D1206" s="221">
        <f t="shared" si="127"/>
        <v>249</v>
      </c>
      <c r="E1206">
        <f t="shared" si="132"/>
        <v>0.249</v>
      </c>
      <c r="F1206">
        <f t="shared" si="128"/>
        <v>0.99754418818136448</v>
      </c>
      <c r="G1206">
        <f t="shared" si="129"/>
        <v>0.74019089699766238</v>
      </c>
      <c r="H1206" s="221">
        <v>2.2460448261855301E-3</v>
      </c>
      <c r="I1206">
        <f t="shared" si="130"/>
        <v>1</v>
      </c>
      <c r="J1206">
        <v>1</v>
      </c>
      <c r="K1206" s="221">
        <f t="shared" si="131"/>
        <v>-55.606113958787816</v>
      </c>
      <c r="L1206">
        <f t="shared" si="133"/>
        <v>5.4217344133494921E-6</v>
      </c>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row>
    <row r="1207" spans="1:74" s="12" customFormat="1" hidden="1" x14ac:dyDescent="0.25">
      <c r="A1207" s="127"/>
      <c r="B1207"/>
      <c r="C1207">
        <v>250</v>
      </c>
      <c r="D1207" s="221">
        <f t="shared" si="127"/>
        <v>250</v>
      </c>
      <c r="E1207">
        <f t="shared" si="132"/>
        <v>0.25</v>
      </c>
      <c r="F1207">
        <f t="shared" si="128"/>
        <v>0.99752444570232723</v>
      </c>
      <c r="G1207">
        <f t="shared" si="129"/>
        <v>0.73827895733072091</v>
      </c>
      <c r="H1207" s="271">
        <v>1.5853317178054801E-9</v>
      </c>
      <c r="I1207">
        <f t="shared" si="130"/>
        <v>1</v>
      </c>
      <c r="J1207">
        <v>1</v>
      </c>
      <c r="K1207" s="221">
        <f t="shared" si="131"/>
        <v>-178.65471627348654</v>
      </c>
      <c r="L1207">
        <f t="shared" si="133"/>
        <v>6.8758948133039235E-7</v>
      </c>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row>
    <row r="1208" spans="1:74" s="12" customFormat="1" hidden="1" x14ac:dyDescent="0.25">
      <c r="A1208" s="127"/>
      <c r="B1208"/>
      <c r="C1208">
        <v>251</v>
      </c>
      <c r="D1208" s="221">
        <f t="shared" si="127"/>
        <v>251</v>
      </c>
      <c r="E1208">
        <f t="shared" si="132"/>
        <v>0.251</v>
      </c>
      <c r="F1208">
        <f t="shared" si="128"/>
        <v>0.99750462445672827</v>
      </c>
      <c r="G1208">
        <f t="shared" si="129"/>
        <v>0.73636211246120731</v>
      </c>
      <c r="H1208" s="221">
        <v>2.6374372833815902E-3</v>
      </c>
      <c r="I1208">
        <f t="shared" si="130"/>
        <v>1</v>
      </c>
      <c r="J1208">
        <v>1</v>
      </c>
      <c r="K1208" s="221">
        <f t="shared" si="131"/>
        <v>-54.256230122243366</v>
      </c>
      <c r="L1208">
        <f t="shared" si="133"/>
        <v>9.3824772473435382E-7</v>
      </c>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row>
    <row r="1209" spans="1:74" s="12" customFormat="1" hidden="1" x14ac:dyDescent="0.25">
      <c r="A1209" s="127"/>
      <c r="B1209"/>
      <c r="C1209">
        <v>252</v>
      </c>
      <c r="D1209" s="221">
        <f t="shared" si="127"/>
        <v>252</v>
      </c>
      <c r="E1209">
        <f t="shared" si="132"/>
        <v>0.252</v>
      </c>
      <c r="F1209">
        <f t="shared" si="128"/>
        <v>0.99748472444890091</v>
      </c>
      <c r="G1209">
        <f t="shared" si="129"/>
        <v>0.73444039269746419</v>
      </c>
      <c r="H1209" s="221">
        <v>5.6071986164909398E-3</v>
      </c>
      <c r="I1209">
        <f t="shared" si="130"/>
        <v>1</v>
      </c>
      <c r="J1209">
        <v>1</v>
      </c>
      <c r="K1209" s="221">
        <f t="shared" si="131"/>
        <v>-47.72782504885317</v>
      </c>
      <c r="L1209">
        <f t="shared" si="133"/>
        <v>9.1356799307312803E-6</v>
      </c>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row>
    <row r="1210" spans="1:74" s="12" customFormat="1" hidden="1" x14ac:dyDescent="0.25">
      <c r="A1210" s="127"/>
      <c r="B1210"/>
      <c r="C1210">
        <v>253</v>
      </c>
      <c r="D1210" s="221">
        <f t="shared" ref="D1210:D1273" si="134">C1210*(f_CLK_MHz/Nominal_Clock_Freq)</f>
        <v>253</v>
      </c>
      <c r="E1210">
        <f t="shared" si="132"/>
        <v>0.253</v>
      </c>
      <c r="F1210">
        <f t="shared" ref="F1210:F1273" si="135">ABS(SIN(((MOD_CLK_DIV*PI()*$D1210*FIRST_STAGE_DECIMATION)/(f_CLK_MHz*1000000)))/(FIRST_STAGE_DECIMATION*SIN(((MOD_CLK_DIV*PI()*$D1210)/(f_CLK_MHz*1000000)))))^FIRST_STAGE_ORDER</f>
        <v>0.9974647456831961</v>
      </c>
      <c r="G1210">
        <f t="shared" ref="G1210:G1273" si="136">ABS(SIN(((MOD_CLK_DIV*FIRST_STAGE_DECIMATION*PI()*$D1210*SECOND_STAGE_DECIMATION)/(f_CLK_MHz*1000000)))/(SECOND_STAGE_DECIMATION*SIN(((MOD_CLK_DIV*FIRST_STAGE_DECIMATION*PI()*$D1210)/(f_CLK_MHz*1000000)))))^SECOND_STAGE_ORDER</f>
        <v>0.7325138284153867</v>
      </c>
      <c r="H1210" s="221">
        <v>8.8425081961398706E-3</v>
      </c>
      <c r="I1210">
        <f t="shared" ref="I1210:I1273" si="137">IF(Avg_decimation&lt;&gt;0,(ABS(SIN(((MOD_CLK_DIV*FIRST_STAGE_DECIMATION*SECOND_STAGE_DECIMATION*FIR_DECIMATION*PI()*$D1210*Avg_decimation)/(f_CLK_MHz*1000000)))/(Avg_decimation*SIN(((MOD_CLK_DIV*FIRST_STAGE_DECIMATION*SECOND_STAGE_DECIMATION*FIR_DECIMATION*PI()*$D1210)/(f_CLK_MHz*1000000)))))^1),"-")</f>
        <v>1</v>
      </c>
      <c r="J1210">
        <v>1</v>
      </c>
      <c r="K1210" s="221">
        <f t="shared" ref="K1210:K1273" si="138">20*LOG10(IF(FIR_BYPASSED,F1210*G1210*J1210,F1210*G1210*H1210*I1210*J1210))</f>
        <v>-43.794222925576783</v>
      </c>
      <c r="L1210">
        <f t="shared" si="133"/>
        <v>2.7924000318614783E-5</v>
      </c>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row>
    <row r="1211" spans="1:74" s="12" customFormat="1" hidden="1" x14ac:dyDescent="0.25">
      <c r="A1211" s="127"/>
      <c r="B1211"/>
      <c r="C1211">
        <v>254</v>
      </c>
      <c r="D1211" s="221">
        <f t="shared" si="134"/>
        <v>254</v>
      </c>
      <c r="E1211">
        <f t="shared" ref="E1211:E1274" si="139">D1211/1000</f>
        <v>0.254</v>
      </c>
      <c r="F1211">
        <f t="shared" si="135"/>
        <v>0.99744468816398002</v>
      </c>
      <c r="G1211">
        <f t="shared" si="136"/>
        <v>0.73058245005784239</v>
      </c>
      <c r="H1211" s="221">
        <v>1.2270191363316901E-2</v>
      </c>
      <c r="I1211">
        <f t="shared" si="137"/>
        <v>1</v>
      </c>
      <c r="J1211">
        <v>1</v>
      </c>
      <c r="K1211" s="221">
        <f t="shared" si="138"/>
        <v>-40.971812134989136</v>
      </c>
      <c r="L1211">
        <f t="shared" si="133"/>
        <v>5.9307847612944594E-5</v>
      </c>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row>
    <row r="1212" spans="1:74" s="12" customFormat="1" hidden="1" x14ac:dyDescent="0.25">
      <c r="A1212" s="127"/>
      <c r="B1212"/>
      <c r="C1212">
        <v>255</v>
      </c>
      <c r="D1212" s="221">
        <f t="shared" si="134"/>
        <v>255</v>
      </c>
      <c r="E1212">
        <f t="shared" si="139"/>
        <v>0.255</v>
      </c>
      <c r="F1212">
        <f t="shared" si="135"/>
        <v>0.99742455189563806</v>
      </c>
      <c r="G1212">
        <f t="shared" si="136"/>
        <v>0.72864628813409271</v>
      </c>
      <c r="H1212" s="221">
        <v>1.5812123621323702E-2</v>
      </c>
      <c r="I1212">
        <f t="shared" si="137"/>
        <v>1</v>
      </c>
      <c r="J1212">
        <v>1</v>
      </c>
      <c r="K1212" s="221">
        <f t="shared" si="138"/>
        <v>-38.79225975561657</v>
      </c>
      <c r="L1212">
        <f t="shared" ref="L1212:L1275" si="140">(D1212-D1211)*((10^(K1212/20)+10^(K1211/20))/2)^2</f>
        <v>1.0437944647732592E-4</v>
      </c>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row>
    <row r="1213" spans="1:74" s="12" customFormat="1" hidden="1" x14ac:dyDescent="0.25">
      <c r="A1213" s="127"/>
      <c r="B1213"/>
      <c r="C1213">
        <v>256</v>
      </c>
      <c r="D1213" s="221">
        <f t="shared" si="134"/>
        <v>256</v>
      </c>
      <c r="E1213">
        <f t="shared" si="139"/>
        <v>0.25600000000000001</v>
      </c>
      <c r="F1213">
        <f t="shared" si="135"/>
        <v>0.99740433688257302</v>
      </c>
      <c r="G1213">
        <f t="shared" si="136"/>
        <v>0.72670537321920836</v>
      </c>
      <c r="H1213" s="221">
        <v>1.93868022983728E-2</v>
      </c>
      <c r="I1213">
        <f t="shared" si="137"/>
        <v>1</v>
      </c>
      <c r="J1213">
        <v>1</v>
      </c>
      <c r="K1213" s="221">
        <f t="shared" si="138"/>
        <v>-37.045283897410258</v>
      </c>
      <c r="L1213">
        <f t="shared" si="140"/>
        <v>1.6312011049384611E-4</v>
      </c>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row>
    <row r="1214" spans="1:74" s="12" customFormat="1" hidden="1" x14ac:dyDescent="0.25">
      <c r="A1214" s="127"/>
      <c r="B1214"/>
      <c r="C1214">
        <v>257</v>
      </c>
      <c r="D1214" s="221">
        <f t="shared" si="134"/>
        <v>257</v>
      </c>
      <c r="E1214">
        <f t="shared" si="139"/>
        <v>0.25700000000000001</v>
      </c>
      <c r="F1214">
        <f t="shared" si="135"/>
        <v>0.99738404312920304</v>
      </c>
      <c r="G1214">
        <f t="shared" si="136"/>
        <v>0.72475973595348919</v>
      </c>
      <c r="H1214" s="221">
        <v>2.29110074253485E-2</v>
      </c>
      <c r="I1214">
        <f t="shared" si="137"/>
        <v>1</v>
      </c>
      <c r="J1214">
        <v>1</v>
      </c>
      <c r="K1214" s="221">
        <f t="shared" si="138"/>
        <v>-35.617986800933188</v>
      </c>
      <c r="L1214">
        <f t="shared" si="140"/>
        <v>2.3429601710303654E-4</v>
      </c>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row>
    <row r="1215" spans="1:74" s="12" customFormat="1" hidden="1" x14ac:dyDescent="0.25">
      <c r="A1215" s="127"/>
      <c r="B1215"/>
      <c r="C1215">
        <v>258</v>
      </c>
      <c r="D1215" s="221">
        <f t="shared" si="134"/>
        <v>258</v>
      </c>
      <c r="E1215">
        <f t="shared" si="139"/>
        <v>0.25800000000000001</v>
      </c>
      <c r="F1215">
        <f t="shared" si="135"/>
        <v>0.99736367063996434</v>
      </c>
      <c r="G1215">
        <f t="shared" si="136"/>
        <v>0.72280940704187768</v>
      </c>
      <c r="H1215" s="221">
        <v>2.6301517730847199E-2</v>
      </c>
      <c r="I1215">
        <f t="shared" si="137"/>
        <v>1</v>
      </c>
      <c r="J1215">
        <v>1</v>
      </c>
      <c r="K1215" s="221">
        <f t="shared" si="138"/>
        <v>-34.442836977909828</v>
      </c>
      <c r="L1215">
        <f t="shared" si="140"/>
        <v>3.1546027891325761E-4</v>
      </c>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row>
    <row r="1216" spans="1:74" s="12" customFormat="1" hidden="1" x14ac:dyDescent="0.25">
      <c r="A1216" s="127"/>
      <c r="B1216"/>
      <c r="C1216">
        <v>259</v>
      </c>
      <c r="D1216" s="221">
        <f t="shared" si="134"/>
        <v>259</v>
      </c>
      <c r="E1216">
        <f t="shared" si="139"/>
        <v>0.25900000000000001</v>
      </c>
      <c r="F1216">
        <f t="shared" si="135"/>
        <v>0.99734321941931103</v>
      </c>
      <c r="G1216">
        <f t="shared" si="136"/>
        <v>0.72085441725337529</v>
      </c>
      <c r="H1216" s="221">
        <v>2.9476846115910199E-2</v>
      </c>
      <c r="I1216">
        <f t="shared" si="137"/>
        <v>1</v>
      </c>
      <c r="J1216">
        <v>1</v>
      </c>
      <c r="K1216" s="221">
        <f t="shared" si="138"/>
        <v>-33.476535646445463</v>
      </c>
      <c r="L1216">
        <f t="shared" si="140"/>
        <v>4.0306439282941246E-4</v>
      </c>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row>
    <row r="1217" spans="1:74" s="12" customFormat="1" hidden="1" x14ac:dyDescent="0.25">
      <c r="A1217" s="127"/>
      <c r="B1217"/>
      <c r="C1217">
        <v>260</v>
      </c>
      <c r="D1217" s="221">
        <f t="shared" si="134"/>
        <v>260</v>
      </c>
      <c r="E1217">
        <f t="shared" si="139"/>
        <v>0.26</v>
      </c>
      <c r="F1217">
        <f t="shared" si="135"/>
        <v>0.99732268947171365</v>
      </c>
      <c r="G1217">
        <f t="shared" si="136"/>
        <v>0.71889479742045626</v>
      </c>
      <c r="H1217" s="221">
        <v>3.2358958185382397E-2</v>
      </c>
      <c r="I1217">
        <f t="shared" si="137"/>
        <v>1</v>
      </c>
      <c r="J1217">
        <v>1</v>
      </c>
      <c r="K1217" s="221">
        <f t="shared" si="138"/>
        <v>-32.690088579949013</v>
      </c>
      <c r="L1217">
        <f t="shared" si="140"/>
        <v>4.926727891660502E-4</v>
      </c>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row>
    <row r="1218" spans="1:74" s="12" customFormat="1" hidden="1" x14ac:dyDescent="0.25">
      <c r="A1218" s="127"/>
      <c r="B1218"/>
      <c r="C1218">
        <v>261</v>
      </c>
      <c r="D1218" s="221">
        <f t="shared" si="134"/>
        <v>261</v>
      </c>
      <c r="E1218">
        <f t="shared" si="139"/>
        <v>0.26100000000000001</v>
      </c>
      <c r="F1218">
        <f t="shared" si="135"/>
        <v>0.99730208080165827</v>
      </c>
      <c r="G1218">
        <f t="shared" si="136"/>
        <v>0.71693057843847896</v>
      </c>
      <c r="H1218" s="221">
        <v>3.4874937405363703E-2</v>
      </c>
      <c r="I1218">
        <f t="shared" si="137"/>
        <v>1</v>
      </c>
      <c r="J1218">
        <v>1</v>
      </c>
      <c r="K1218" s="221">
        <f t="shared" si="138"/>
        <v>-32.063654675568017</v>
      </c>
      <c r="L1218">
        <f t="shared" si="140"/>
        <v>5.7926521771219477E-4</v>
      </c>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row>
    <row r="1219" spans="1:74" s="12" customFormat="1" hidden="1" x14ac:dyDescent="0.25">
      <c r="A1219" s="127"/>
      <c r="B1219"/>
      <c r="C1219">
        <v>262</v>
      </c>
      <c r="D1219" s="221">
        <f t="shared" si="134"/>
        <v>262</v>
      </c>
      <c r="E1219">
        <f t="shared" si="139"/>
        <v>0.26200000000000001</v>
      </c>
      <c r="F1219">
        <f t="shared" si="135"/>
        <v>0.99728139341365141</v>
      </c>
      <c r="G1219">
        <f t="shared" si="136"/>
        <v>0.7149617912650984</v>
      </c>
      <c r="H1219" s="221">
        <v>3.6958561233586297E-2</v>
      </c>
      <c r="I1219">
        <f t="shared" si="137"/>
        <v>1</v>
      </c>
      <c r="J1219">
        <v>1</v>
      </c>
      <c r="K1219" s="221">
        <f t="shared" si="138"/>
        <v>-31.583687889818801</v>
      </c>
      <c r="L1219">
        <f t="shared" si="140"/>
        <v>6.5760386328346737E-4</v>
      </c>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row>
    <row r="1220" spans="1:74" s="12" customFormat="1" hidden="1" x14ac:dyDescent="0.25">
      <c r="A1220" s="127"/>
      <c r="B1220"/>
      <c r="C1220">
        <v>263</v>
      </c>
      <c r="D1220" s="221">
        <f t="shared" si="134"/>
        <v>263</v>
      </c>
      <c r="E1220">
        <f t="shared" si="139"/>
        <v>0.26300000000000001</v>
      </c>
      <c r="F1220">
        <f t="shared" si="135"/>
        <v>0.99726062731221377</v>
      </c>
      <c r="G1220">
        <f t="shared" si="136"/>
        <v>0.71298846691967632</v>
      </c>
      <c r="H1220" s="221">
        <v>3.8551754121493698E-2</v>
      </c>
      <c r="I1220">
        <f t="shared" si="137"/>
        <v>1</v>
      </c>
      <c r="J1220">
        <v>1</v>
      </c>
      <c r="K1220" s="221">
        <f t="shared" si="138"/>
        <v>-31.241293572264137</v>
      </c>
      <c r="L1220">
        <f t="shared" si="140"/>
        <v>7.2263605954792597E-4</v>
      </c>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row>
    <row r="1221" spans="1:74" s="12" customFormat="1" hidden="1" x14ac:dyDescent="0.25">
      <c r="A1221" s="127"/>
      <c r="B1221"/>
      <c r="C1221">
        <v>264</v>
      </c>
      <c r="D1221" s="221">
        <f t="shared" si="134"/>
        <v>264</v>
      </c>
      <c r="E1221">
        <f t="shared" si="139"/>
        <v>0.26400000000000001</v>
      </c>
      <c r="F1221">
        <f t="shared" si="135"/>
        <v>0.99723978250188716</v>
      </c>
      <c r="G1221">
        <f t="shared" si="136"/>
        <v>0.71101063648269058</v>
      </c>
      <c r="H1221" s="221">
        <v>3.9605885585925697E-2</v>
      </c>
      <c r="I1221">
        <f t="shared" si="137"/>
        <v>1</v>
      </c>
      <c r="J1221">
        <v>1</v>
      </c>
      <c r="K1221" s="221">
        <f t="shared" si="138"/>
        <v>-31.031291569208584</v>
      </c>
      <c r="L1221">
        <f t="shared" si="140"/>
        <v>7.6989980138711736E-4</v>
      </c>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row>
    <row r="1222" spans="1:74" s="12" customFormat="1" hidden="1" x14ac:dyDescent="0.25">
      <c r="A1222" s="127"/>
      <c r="B1222"/>
      <c r="C1222">
        <v>265</v>
      </c>
      <c r="D1222" s="221">
        <f t="shared" si="134"/>
        <v>265</v>
      </c>
      <c r="E1222">
        <f t="shared" si="139"/>
        <v>0.26500000000000001</v>
      </c>
      <c r="F1222">
        <f t="shared" si="135"/>
        <v>0.99721885898722529</v>
      </c>
      <c r="G1222">
        <f t="shared" si="136"/>
        <v>0.70902833109514352</v>
      </c>
      <c r="H1222" s="221">
        <v>4.0082884550702101E-2</v>
      </c>
      <c r="I1222">
        <f t="shared" si="137"/>
        <v>1</v>
      </c>
      <c r="J1222">
        <v>1</v>
      </c>
      <c r="K1222" s="221">
        <f t="shared" si="138"/>
        <v>-30.951739203014959</v>
      </c>
      <c r="L1222">
        <f t="shared" si="140"/>
        <v>7.9589828505149138E-4</v>
      </c>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row>
    <row r="1223" spans="1:74" s="12" customFormat="1" hidden="1" x14ac:dyDescent="0.25">
      <c r="A1223" s="127"/>
      <c r="B1223"/>
      <c r="C1223">
        <v>266</v>
      </c>
      <c r="D1223" s="221">
        <f t="shared" si="134"/>
        <v>266</v>
      </c>
      <c r="E1223">
        <f t="shared" si="139"/>
        <v>0.26600000000000001</v>
      </c>
      <c r="F1223">
        <f t="shared" si="135"/>
        <v>0.99719785677280293</v>
      </c>
      <c r="G1223">
        <f t="shared" si="136"/>
        <v>0.70704158195796907</v>
      </c>
      <c r="H1223" s="221">
        <v>3.9956144804440701E-2</v>
      </c>
      <c r="I1223">
        <f t="shared" si="137"/>
        <v>1</v>
      </c>
      <c r="J1223">
        <v>1</v>
      </c>
      <c r="K1223" s="221">
        <f t="shared" si="138"/>
        <v>-31.003802585419749</v>
      </c>
      <c r="L1223">
        <f t="shared" si="140"/>
        <v>7.9841155093298539E-4</v>
      </c>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row>
    <row r="1224" spans="1:74" s="12" customFormat="1" hidden="1" x14ac:dyDescent="0.25">
      <c r="A1224" s="127"/>
      <c r="B1224"/>
      <c r="C1224">
        <v>267</v>
      </c>
      <c r="D1224" s="221">
        <f t="shared" si="134"/>
        <v>267</v>
      </c>
      <c r="E1224">
        <f t="shared" si="139"/>
        <v>0.26700000000000002</v>
      </c>
      <c r="F1224">
        <f t="shared" si="135"/>
        <v>0.99717677586321118</v>
      </c>
      <c r="G1224">
        <f t="shared" si="136"/>
        <v>0.70505042033143928</v>
      </c>
      <c r="H1224" s="221">
        <v>3.9211200636476103E-2</v>
      </c>
      <c r="I1224">
        <f t="shared" si="137"/>
        <v>1</v>
      </c>
      <c r="J1224">
        <v>1</v>
      </c>
      <c r="K1224" s="221">
        <f t="shared" si="138"/>
        <v>-31.191950567911491</v>
      </c>
      <c r="L1224">
        <f t="shared" si="140"/>
        <v>7.7671784931907829E-4</v>
      </c>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row>
    <row r="1225" spans="1:74" s="12" customFormat="1" hidden="1" x14ac:dyDescent="0.25">
      <c r="A1225" s="127"/>
      <c r="B1225"/>
      <c r="C1225">
        <v>268</v>
      </c>
      <c r="D1225" s="221">
        <f t="shared" si="134"/>
        <v>268</v>
      </c>
      <c r="E1225">
        <f t="shared" si="139"/>
        <v>0.26800000000000002</v>
      </c>
      <c r="F1225">
        <f t="shared" si="135"/>
        <v>0.99715561626305593</v>
      </c>
      <c r="G1225">
        <f t="shared" si="136"/>
        <v>0.70305487753456908</v>
      </c>
      <c r="H1225" s="221">
        <v>3.7846156410729297E-2</v>
      </c>
      <c r="I1225">
        <f t="shared" si="137"/>
        <v>1</v>
      </c>
      <c r="J1225">
        <v>1</v>
      </c>
      <c r="K1225" s="221">
        <f t="shared" si="138"/>
        <v>-31.524521097666117</v>
      </c>
      <c r="L1225">
        <f t="shared" si="140"/>
        <v>7.3170425026803428E-4</v>
      </c>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row>
    <row r="1226" spans="1:74" s="12" customFormat="1" hidden="1" x14ac:dyDescent="0.25">
      <c r="A1226" s="127"/>
      <c r="B1226"/>
      <c r="C1226">
        <v>269</v>
      </c>
      <c r="D1226" s="221">
        <f t="shared" si="134"/>
        <v>269</v>
      </c>
      <c r="E1226">
        <f t="shared" si="139"/>
        <v>0.26900000000000002</v>
      </c>
      <c r="F1226">
        <f t="shared" si="135"/>
        <v>0.99713437797696447</v>
      </c>
      <c r="G1226">
        <f t="shared" si="136"/>
        <v>0.70105498494452112</v>
      </c>
      <c r="H1226" s="221">
        <v>3.5871858919597897E-2</v>
      </c>
      <c r="I1226">
        <f t="shared" si="137"/>
        <v>1</v>
      </c>
      <c r="J1226">
        <v>1</v>
      </c>
      <c r="K1226" s="221">
        <f t="shared" si="138"/>
        <v>-32.014806915359173</v>
      </c>
      <c r="L1226">
        <f t="shared" si="140"/>
        <v>6.6585472870551532E-4</v>
      </c>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row>
    <row r="1227" spans="1:74" s="12" customFormat="1" hidden="1" x14ac:dyDescent="0.25">
      <c r="A1227" s="127"/>
      <c r="B1227"/>
      <c r="C1227">
        <v>270</v>
      </c>
      <c r="D1227" s="221">
        <f t="shared" si="134"/>
        <v>270</v>
      </c>
      <c r="E1227">
        <f t="shared" si="139"/>
        <v>0.27</v>
      </c>
      <c r="F1227">
        <f t="shared" si="135"/>
        <v>0.99711306100957753</v>
      </c>
      <c r="G1227">
        <f t="shared" si="136"/>
        <v>0.69905077399600846</v>
      </c>
      <c r="H1227" s="221">
        <v>3.3311806719218497E-2</v>
      </c>
      <c r="I1227">
        <f t="shared" si="137"/>
        <v>1</v>
      </c>
      <c r="J1227">
        <v>1</v>
      </c>
      <c r="K1227" s="221">
        <f t="shared" si="138"/>
        <v>-32.682973721372534</v>
      </c>
      <c r="L1227">
        <f t="shared" si="140"/>
        <v>5.8311377172540321E-4</v>
      </c>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row>
    <row r="1228" spans="1:74" s="12" customFormat="1" hidden="1" x14ac:dyDescent="0.25">
      <c r="A1228" s="127"/>
      <c r="B1228"/>
      <c r="C1228">
        <v>271</v>
      </c>
      <c r="D1228" s="221">
        <f t="shared" si="134"/>
        <v>271</v>
      </c>
      <c r="E1228">
        <f t="shared" si="139"/>
        <v>0.27100000000000002</v>
      </c>
      <c r="F1228">
        <f t="shared" si="135"/>
        <v>0.99709166536555494</v>
      </c>
      <c r="G1228">
        <f t="shared" si="136"/>
        <v>0.69704227618069714</v>
      </c>
      <c r="H1228" s="221">
        <v>3.0201796169852399E-2</v>
      </c>
      <c r="I1228">
        <f t="shared" si="137"/>
        <v>1</v>
      </c>
      <c r="J1228">
        <v>1</v>
      </c>
      <c r="K1228" s="221">
        <f t="shared" si="138"/>
        <v>-33.559460451035328</v>
      </c>
      <c r="L1228">
        <f t="shared" si="140"/>
        <v>4.8863367412112061E-4</v>
      </c>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row>
    <row r="1229" spans="1:74" s="12" customFormat="1" hidden="1" x14ac:dyDescent="0.25">
      <c r="A1229" s="127"/>
      <c r="B1229"/>
      <c r="C1229">
        <v>272</v>
      </c>
      <c r="D1229" s="221">
        <f t="shared" si="134"/>
        <v>272</v>
      </c>
      <c r="E1229">
        <f t="shared" si="139"/>
        <v>0.27200000000000002</v>
      </c>
      <c r="F1229">
        <f t="shared" si="135"/>
        <v>0.99707019104957206</v>
      </c>
      <c r="G1229">
        <f t="shared" si="136"/>
        <v>0.69502952304660726</v>
      </c>
      <c r="H1229" s="221">
        <v>2.6589309472529701E-2</v>
      </c>
      <c r="I1229">
        <f t="shared" si="137"/>
        <v>1</v>
      </c>
      <c r="J1229">
        <v>1</v>
      </c>
      <c r="K1229" s="221">
        <f t="shared" si="138"/>
        <v>-34.691279119428579</v>
      </c>
      <c r="L1229">
        <f t="shared" si="140"/>
        <v>3.8842327465214081E-4</v>
      </c>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row>
    <row r="1230" spans="1:74" s="12" customFormat="1" hidden="1" x14ac:dyDescent="0.25">
      <c r="A1230" s="127"/>
      <c r="B1230"/>
      <c r="C1230">
        <v>273</v>
      </c>
      <c r="D1230" s="221">
        <f t="shared" si="134"/>
        <v>273</v>
      </c>
      <c r="E1230">
        <f t="shared" si="139"/>
        <v>0.27300000000000002</v>
      </c>
      <c r="F1230">
        <f t="shared" si="135"/>
        <v>0.99704863806632549</v>
      </c>
      <c r="G1230">
        <f t="shared" si="136"/>
        <v>0.69301254619751307</v>
      </c>
      <c r="H1230" s="221">
        <v>2.2532655485591701E-2</v>
      </c>
      <c r="I1230">
        <f t="shared" si="137"/>
        <v>1</v>
      </c>
      <c r="J1230">
        <v>1</v>
      </c>
      <c r="K1230" s="221">
        <f t="shared" si="138"/>
        <v>-36.154603634711926</v>
      </c>
      <c r="L1230">
        <f t="shared" si="140"/>
        <v>2.889241405476682E-4</v>
      </c>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row>
    <row r="1231" spans="1:74" s="12" customFormat="1" hidden="1" x14ac:dyDescent="0.25">
      <c r="A1231" s="127"/>
      <c r="B1231"/>
      <c r="C1231">
        <v>274</v>
      </c>
      <c r="D1231" s="221">
        <f t="shared" si="134"/>
        <v>274</v>
      </c>
      <c r="E1231">
        <f t="shared" si="139"/>
        <v>0.27400000000000002</v>
      </c>
      <c r="F1231">
        <f t="shared" si="135"/>
        <v>0.99702700642052222</v>
      </c>
      <c r="G1231">
        <f t="shared" si="136"/>
        <v>0.69099137729234383</v>
      </c>
      <c r="H1231" s="221">
        <v>1.8099879403512899E-2</v>
      </c>
      <c r="I1231">
        <f t="shared" si="137"/>
        <v>1</v>
      </c>
      <c r="J1231">
        <v>1</v>
      </c>
      <c r="K1231" s="221">
        <f t="shared" si="138"/>
        <v>-38.08289537225798</v>
      </c>
      <c r="L1231">
        <f t="shared" si="140"/>
        <v>1.9654643628457059E-4</v>
      </c>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row>
    <row r="1232" spans="1:74" s="12" customFormat="1" hidden="1" x14ac:dyDescent="0.25">
      <c r="A1232" s="127"/>
      <c r="B1232"/>
      <c r="C1232">
        <v>275</v>
      </c>
      <c r="D1232" s="221">
        <f t="shared" si="134"/>
        <v>275</v>
      </c>
      <c r="E1232">
        <f t="shared" si="139"/>
        <v>0.27500000000000002</v>
      </c>
      <c r="F1232">
        <f t="shared" si="135"/>
        <v>0.99700529611689259</v>
      </c>
      <c r="G1232">
        <f t="shared" si="136"/>
        <v>0.68896604804457984</v>
      </c>
      <c r="H1232" s="221">
        <v>1.33674623700173E-2</v>
      </c>
      <c r="I1232">
        <f t="shared" si="137"/>
        <v>1</v>
      </c>
      <c r="J1232">
        <v>1</v>
      </c>
      <c r="K1232" s="221">
        <f t="shared" si="138"/>
        <v>-40.741114877922968</v>
      </c>
      <c r="L1232">
        <f t="shared" si="140"/>
        <v>1.1720038249356067E-4</v>
      </c>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row>
    <row r="1233" spans="1:74" s="12" customFormat="1" hidden="1" x14ac:dyDescent="0.25">
      <c r="A1233" s="127"/>
      <c r="B1233"/>
      <c r="C1233">
        <v>276</v>
      </c>
      <c r="D1233" s="221">
        <f t="shared" si="134"/>
        <v>276</v>
      </c>
      <c r="E1233">
        <f t="shared" si="139"/>
        <v>0.27600000000000002</v>
      </c>
      <c r="F1233">
        <f t="shared" si="135"/>
        <v>0.99698350716018125</v>
      </c>
      <c r="G1233">
        <f t="shared" si="136"/>
        <v>0.68693659022165188</v>
      </c>
      <c r="H1233" s="221">
        <v>8.4188366687836108E-3</v>
      </c>
      <c r="I1233">
        <f t="shared" si="137"/>
        <v>1</v>
      </c>
      <c r="J1233">
        <v>1</v>
      </c>
      <c r="K1233" s="221">
        <f t="shared" si="138"/>
        <v>-44.782865840560746</v>
      </c>
      <c r="L1233">
        <f t="shared" si="140"/>
        <v>5.5859997860643454E-5</v>
      </c>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row>
    <row r="1234" spans="1:74" s="12" customFormat="1" hidden="1" x14ac:dyDescent="0.25">
      <c r="A1234" s="127"/>
      <c r="B1234"/>
      <c r="C1234">
        <v>277</v>
      </c>
      <c r="D1234" s="221">
        <f t="shared" si="134"/>
        <v>277</v>
      </c>
      <c r="E1234">
        <f t="shared" si="139"/>
        <v>0.27700000000000002</v>
      </c>
      <c r="F1234">
        <f t="shared" si="135"/>
        <v>0.99696163955514905</v>
      </c>
      <c r="G1234">
        <f t="shared" si="136"/>
        <v>0.68490303564433763</v>
      </c>
      <c r="H1234" s="221">
        <v>3.3427461872307198E-3</v>
      </c>
      <c r="I1234">
        <f t="shared" si="137"/>
        <v>1</v>
      </c>
      <c r="J1234">
        <v>1</v>
      </c>
      <c r="K1234" s="221">
        <f t="shared" si="138"/>
        <v>-52.83178117292632</v>
      </c>
      <c r="L1234">
        <f t="shared" si="140"/>
        <v>1.6193633395359717E-5</v>
      </c>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row>
    <row r="1235" spans="1:74" s="12" customFormat="1" hidden="1" x14ac:dyDescent="0.25">
      <c r="A1235" s="127"/>
      <c r="B1235"/>
      <c r="C1235">
        <v>278</v>
      </c>
      <c r="D1235" s="221">
        <f t="shared" si="134"/>
        <v>278</v>
      </c>
      <c r="E1235">
        <f t="shared" si="139"/>
        <v>0.27800000000000002</v>
      </c>
      <c r="F1235">
        <f t="shared" si="135"/>
        <v>0.99693969330657684</v>
      </c>
      <c r="G1235">
        <f t="shared" si="136"/>
        <v>0.68286541618615637</v>
      </c>
      <c r="H1235" s="221">
        <v>1.76851470795102E-3</v>
      </c>
      <c r="I1235">
        <f t="shared" si="137"/>
        <v>1</v>
      </c>
      <c r="J1235">
        <v>1</v>
      </c>
      <c r="K1235" s="221">
        <f t="shared" si="138"/>
        <v>-58.387746355700969</v>
      </c>
      <c r="L1235">
        <f t="shared" si="140"/>
        <v>3.0388552695054882E-6</v>
      </c>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row>
    <row r="1236" spans="1:74" s="12" customFormat="1" hidden="1" x14ac:dyDescent="0.25">
      <c r="A1236" s="127"/>
      <c r="B1236"/>
      <c r="C1236">
        <v>279</v>
      </c>
      <c r="D1236" s="221">
        <f t="shared" si="134"/>
        <v>279</v>
      </c>
      <c r="E1236">
        <f t="shared" si="139"/>
        <v>0.27900000000000003</v>
      </c>
      <c r="F1236">
        <f t="shared" si="135"/>
        <v>0.99691766841926077</v>
      </c>
      <c r="G1236">
        <f t="shared" si="136"/>
        <v>0.6808237637727651</v>
      </c>
      <c r="H1236" s="221">
        <v>6.8209479879176296E-3</v>
      </c>
      <c r="I1236">
        <f t="shared" si="137"/>
        <v>1</v>
      </c>
      <c r="J1236">
        <v>1</v>
      </c>
      <c r="K1236" s="221">
        <f t="shared" si="138"/>
        <v>-46.689225257321084</v>
      </c>
      <c r="L1236">
        <f t="shared" si="140"/>
        <v>8.5074634757624567E-6</v>
      </c>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row>
    <row r="1237" spans="1:74" s="12" customFormat="1" hidden="1" x14ac:dyDescent="0.25">
      <c r="A1237" s="127"/>
      <c r="B1237"/>
      <c r="C1237">
        <v>280</v>
      </c>
      <c r="D1237" s="221">
        <f t="shared" si="134"/>
        <v>280</v>
      </c>
      <c r="E1237">
        <f t="shared" si="139"/>
        <v>0.28000000000000003</v>
      </c>
      <c r="F1237">
        <f t="shared" si="135"/>
        <v>0.99689556489801234</v>
      </c>
      <c r="G1237">
        <f t="shared" si="136"/>
        <v>0.67877811038135172</v>
      </c>
      <c r="H1237" s="221">
        <v>1.17207465677612E-2</v>
      </c>
      <c r="I1237">
        <f t="shared" si="137"/>
        <v>1</v>
      </c>
      <c r="J1237">
        <v>1</v>
      </c>
      <c r="K1237" s="221">
        <f t="shared" si="138"/>
        <v>-42.013344642769738</v>
      </c>
      <c r="L1237">
        <f t="shared" si="140"/>
        <v>3.9442403853589221E-5</v>
      </c>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row>
    <row r="1238" spans="1:74" s="12" customFormat="1" hidden="1" x14ac:dyDescent="0.25">
      <c r="A1238" s="127"/>
      <c r="B1238"/>
      <c r="C1238">
        <v>281</v>
      </c>
      <c r="D1238" s="221">
        <f t="shared" si="134"/>
        <v>281</v>
      </c>
      <c r="E1238">
        <f t="shared" si="139"/>
        <v>0.28100000000000003</v>
      </c>
      <c r="F1238">
        <f t="shared" si="135"/>
        <v>0.99687338274766535</v>
      </c>
      <c r="G1238">
        <f t="shared" si="136"/>
        <v>0.67672848804002861</v>
      </c>
      <c r="H1238" s="221">
        <v>1.63761975854048E-2</v>
      </c>
      <c r="I1238">
        <f t="shared" si="137"/>
        <v>1</v>
      </c>
      <c r="J1238">
        <v>1</v>
      </c>
      <c r="K1238" s="221">
        <f t="shared" si="138"/>
        <v>-39.13464941940029</v>
      </c>
      <c r="L1238">
        <f t="shared" si="140"/>
        <v>9.00475498778133E-5</v>
      </c>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row>
    <row r="1239" spans="1:74" s="12" customFormat="1" hidden="1" x14ac:dyDescent="0.25">
      <c r="A1239" s="127"/>
      <c r="B1239"/>
      <c r="C1239">
        <v>282</v>
      </c>
      <c r="D1239" s="221">
        <f t="shared" si="134"/>
        <v>282</v>
      </c>
      <c r="E1239">
        <f t="shared" si="139"/>
        <v>0.28199999999999997</v>
      </c>
      <c r="F1239">
        <f t="shared" si="135"/>
        <v>0.99685112197306591</v>
      </c>
      <c r="G1239">
        <f t="shared" si="136"/>
        <v>0.67467492882722468</v>
      </c>
      <c r="H1239" s="221">
        <v>2.0699554849921399E-2</v>
      </c>
      <c r="I1239">
        <f t="shared" si="137"/>
        <v>1</v>
      </c>
      <c r="J1239">
        <v>1</v>
      </c>
      <c r="K1239" s="221">
        <f t="shared" si="138"/>
        <v>-37.12628240311259</v>
      </c>
      <c r="L1239">
        <f t="shared" si="140"/>
        <v>1.5586379696648806E-4</v>
      </c>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row>
    <row r="1240" spans="1:74" s="12" customFormat="1" hidden="1" x14ac:dyDescent="0.25">
      <c r="A1240" s="127"/>
      <c r="B1240"/>
      <c r="C1240">
        <v>283</v>
      </c>
      <c r="D1240" s="221">
        <f t="shared" si="134"/>
        <v>283</v>
      </c>
      <c r="E1240">
        <f t="shared" si="139"/>
        <v>0.28299999999999997</v>
      </c>
      <c r="F1240">
        <f t="shared" si="135"/>
        <v>0.99682878257907903</v>
      </c>
      <c r="G1240">
        <f t="shared" si="136"/>
        <v>0.67261746487107732</v>
      </c>
      <c r="H1240" s="221">
        <v>2.46088414058643E-2</v>
      </c>
      <c r="I1240">
        <f t="shared" si="137"/>
        <v>1</v>
      </c>
      <c r="J1240">
        <v>1</v>
      </c>
      <c r="K1240" s="221">
        <f t="shared" si="138"/>
        <v>-35.65040246767235</v>
      </c>
      <c r="L1240">
        <f t="shared" si="140"/>
        <v>2.3136449087212047E-4</v>
      </c>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row>
    <row r="1241" spans="1:74" s="12" customFormat="1" hidden="1" x14ac:dyDescent="0.25">
      <c r="A1241" s="127"/>
      <c r="B1241"/>
      <c r="C1241">
        <v>284</v>
      </c>
      <c r="D1241" s="221">
        <f t="shared" si="134"/>
        <v>284</v>
      </c>
      <c r="E1241">
        <f t="shared" si="139"/>
        <v>0.28399999999999997</v>
      </c>
      <c r="F1241">
        <f t="shared" si="135"/>
        <v>0.99680636457058724</v>
      </c>
      <c r="G1241">
        <f t="shared" si="136"/>
        <v>0.6705561283488225</v>
      </c>
      <c r="H1241" s="221">
        <v>2.80295444412169E-2</v>
      </c>
      <c r="I1241">
        <f t="shared" si="137"/>
        <v>1</v>
      </c>
      <c r="J1241">
        <v>1</v>
      </c>
      <c r="K1241" s="221">
        <f t="shared" si="138"/>
        <v>-34.546760448758796</v>
      </c>
      <c r="L1241">
        <f t="shared" si="140"/>
        <v>3.1037987664682713E-4</v>
      </c>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row>
    <row r="1242" spans="1:74" s="12" customFormat="1" hidden="1" x14ac:dyDescent="0.25">
      <c r="A1242" s="127"/>
      <c r="B1242"/>
      <c r="C1242">
        <v>285</v>
      </c>
      <c r="D1242" s="221">
        <f t="shared" si="134"/>
        <v>285</v>
      </c>
      <c r="E1242">
        <f t="shared" si="139"/>
        <v>0.28499999999999998</v>
      </c>
      <c r="F1242">
        <f t="shared" si="135"/>
        <v>0.99678386795248974</v>
      </c>
      <c r="G1242">
        <f t="shared" si="136"/>
        <v>0.66849095148618498</v>
      </c>
      <c r="H1242" s="221">
        <v>3.0896166854510999E-2</v>
      </c>
      <c r="I1242">
        <f t="shared" si="137"/>
        <v>1</v>
      </c>
      <c r="J1242">
        <v>1</v>
      </c>
      <c r="K1242" s="221">
        <f t="shared" si="138"/>
        <v>-33.727977286045494</v>
      </c>
      <c r="L1242">
        <f t="shared" si="140"/>
        <v>3.8656946641485391E-4</v>
      </c>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row>
    <row r="1243" spans="1:74" s="12" customFormat="1" hidden="1" x14ac:dyDescent="0.25">
      <c r="A1243" s="127"/>
      <c r="B1243"/>
      <c r="C1243">
        <v>286</v>
      </c>
      <c r="D1243" s="221">
        <f t="shared" si="134"/>
        <v>286</v>
      </c>
      <c r="E1243">
        <f t="shared" si="139"/>
        <v>0.28599999999999998</v>
      </c>
      <c r="F1243">
        <f t="shared" si="135"/>
        <v>0.99676129272970238</v>
      </c>
      <c r="G1243">
        <f t="shared" si="136"/>
        <v>0.66642196655676755</v>
      </c>
      <c r="H1243" s="221">
        <v>3.3153602649839499E-2</v>
      </c>
      <c r="I1243">
        <f t="shared" si="137"/>
        <v>1</v>
      </c>
      <c r="J1243">
        <v>1</v>
      </c>
      <c r="K1243" s="221">
        <f t="shared" si="138"/>
        <v>-33.142576068364235</v>
      </c>
      <c r="L1243">
        <f t="shared" si="140"/>
        <v>4.5390546966237664E-4</v>
      </c>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row>
    <row r="1244" spans="1:74" s="12" customFormat="1" hidden="1" x14ac:dyDescent="0.25">
      <c r="A1244" s="127"/>
      <c r="B1244"/>
      <c r="C1244">
        <v>287</v>
      </c>
      <c r="D1244" s="221">
        <f t="shared" si="134"/>
        <v>287</v>
      </c>
      <c r="E1244">
        <f t="shared" si="139"/>
        <v>0.28699999999999998</v>
      </c>
      <c r="F1244">
        <f t="shared" si="135"/>
        <v>0.99673863890715897</v>
      </c>
      <c r="G1244">
        <f t="shared" si="136"/>
        <v>0.66434920588143875</v>
      </c>
      <c r="H1244" s="221">
        <v>3.4758306888555301E-2</v>
      </c>
      <c r="I1244">
        <f t="shared" si="137"/>
        <v>1</v>
      </c>
      <c r="J1244">
        <v>1</v>
      </c>
      <c r="K1244" s="221">
        <f t="shared" si="138"/>
        <v>-32.759273444972379</v>
      </c>
      <c r="L1244">
        <f t="shared" si="140"/>
        <v>5.0712958048102896E-4</v>
      </c>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row>
    <row r="1245" spans="1:74" s="12" customFormat="1" hidden="1" x14ac:dyDescent="0.25">
      <c r="A1245" s="127"/>
      <c r="B1245"/>
      <c r="C1245">
        <v>288</v>
      </c>
      <c r="D1245" s="221">
        <f t="shared" si="134"/>
        <v>288</v>
      </c>
      <c r="E1245">
        <f t="shared" si="139"/>
        <v>0.28799999999999998</v>
      </c>
      <c r="F1245">
        <f t="shared" si="135"/>
        <v>0.99671590648980968</v>
      </c>
      <c r="G1245">
        <f t="shared" si="136"/>
        <v>0.66227270182772091</v>
      </c>
      <c r="H1245" s="221">
        <v>3.5679235119610103E-2</v>
      </c>
      <c r="I1245">
        <f t="shared" si="137"/>
        <v>1</v>
      </c>
      <c r="J1245">
        <v>1</v>
      </c>
      <c r="K1245" s="221">
        <f t="shared" si="138"/>
        <v>-32.559524420524447</v>
      </c>
      <c r="L1245">
        <f t="shared" si="140"/>
        <v>5.4214758270128098E-4</v>
      </c>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row>
    <row r="1246" spans="1:74" s="12" customFormat="1" hidden="1" x14ac:dyDescent="0.25">
      <c r="A1246" s="127"/>
      <c r="B1246"/>
      <c r="C1246">
        <v>289</v>
      </c>
      <c r="D1246" s="221">
        <f t="shared" si="134"/>
        <v>289</v>
      </c>
      <c r="E1246">
        <f t="shared" si="139"/>
        <v>0.28899999999999998</v>
      </c>
      <c r="F1246">
        <f t="shared" si="135"/>
        <v>0.99669309548262275</v>
      </c>
      <c r="G1246">
        <f t="shared" si="136"/>
        <v>0.66019248680917708</v>
      </c>
      <c r="H1246" s="221">
        <v>3.5898531949012498E-2</v>
      </c>
      <c r="I1246">
        <f t="shared" si="137"/>
        <v>1</v>
      </c>
      <c r="J1246">
        <v>1</v>
      </c>
      <c r="K1246" s="221">
        <f t="shared" si="138"/>
        <v>-32.533825678954436</v>
      </c>
      <c r="L1246">
        <f t="shared" si="140"/>
        <v>5.5633123696589056E-4</v>
      </c>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row>
    <row r="1247" spans="1:74" s="12" customFormat="1" hidden="1" x14ac:dyDescent="0.25">
      <c r="A1247" s="127"/>
      <c r="B1247"/>
      <c r="C1247">
        <v>290</v>
      </c>
      <c r="D1247" s="221">
        <f t="shared" si="134"/>
        <v>290</v>
      </c>
      <c r="E1247">
        <f t="shared" si="139"/>
        <v>0.28999999999999998</v>
      </c>
      <c r="F1247">
        <f t="shared" si="135"/>
        <v>0.99667020589058375</v>
      </c>
      <c r="G1247">
        <f t="shared" si="136"/>
        <v>0.65810859328479676</v>
      </c>
      <c r="H1247" s="221">
        <v>3.5411953593087603E-2</v>
      </c>
      <c r="I1247">
        <f t="shared" si="137"/>
        <v>1</v>
      </c>
      <c r="J1247">
        <v>1</v>
      </c>
      <c r="K1247" s="221">
        <f t="shared" si="138"/>
        <v>-32.680021522460919</v>
      </c>
      <c r="L1247">
        <f t="shared" si="140"/>
        <v>5.4870434357411307E-4</v>
      </c>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row>
    <row r="1248" spans="1:74" s="12" customFormat="1" hidden="1" x14ac:dyDescent="0.25">
      <c r="A1248" s="127"/>
      <c r="B1248"/>
      <c r="C1248">
        <v>291</v>
      </c>
      <c r="D1248" s="221">
        <f t="shared" si="134"/>
        <v>291</v>
      </c>
      <c r="E1248">
        <f t="shared" si="139"/>
        <v>0.29099999999999998</v>
      </c>
      <c r="F1248">
        <f t="shared" si="135"/>
        <v>0.99664723771869324</v>
      </c>
      <c r="G1248">
        <f t="shared" si="136"/>
        <v>0.65602105375838071</v>
      </c>
      <c r="H1248" s="221">
        <v>3.4229014780470399E-2</v>
      </c>
      <c r="I1248">
        <f t="shared" si="137"/>
        <v>1</v>
      </c>
      <c r="J1248">
        <v>1</v>
      </c>
      <c r="K1248" s="221">
        <f t="shared" si="138"/>
        <v>-33.00292712350538</v>
      </c>
      <c r="L1248">
        <f t="shared" si="140"/>
        <v>5.1999912495757613E-4</v>
      </c>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row>
    <row r="1249" spans="1:74" s="12" customFormat="1" hidden="1" x14ac:dyDescent="0.25">
      <c r="A1249" s="127"/>
      <c r="B1249"/>
      <c r="C1249">
        <v>292</v>
      </c>
      <c r="D1249" s="221">
        <f t="shared" si="134"/>
        <v>292</v>
      </c>
      <c r="E1249">
        <f t="shared" si="139"/>
        <v>0.29199999999999998</v>
      </c>
      <c r="F1249">
        <f t="shared" si="135"/>
        <v>0.99662419097196986</v>
      </c>
      <c r="G1249">
        <f t="shared" si="136"/>
        <v>0.65392990077792701</v>
      </c>
      <c r="H1249" s="221">
        <v>3.2372856106951002E-2</v>
      </c>
      <c r="I1249">
        <f t="shared" si="137"/>
        <v>1</v>
      </c>
      <c r="J1249">
        <v>1</v>
      </c>
      <c r="K1249" s="221">
        <f t="shared" si="138"/>
        <v>-33.515127254859877</v>
      </c>
      <c r="L1249">
        <f t="shared" si="140"/>
        <v>4.7257938949366295E-4</v>
      </c>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row>
    <row r="1250" spans="1:74" s="12" customFormat="1" hidden="1" x14ac:dyDescent="0.25">
      <c r="A1250" s="127"/>
      <c r="B1250"/>
      <c r="C1250">
        <v>293</v>
      </c>
      <c r="D1250" s="221">
        <f t="shared" si="134"/>
        <v>293</v>
      </c>
      <c r="E1250">
        <f t="shared" si="139"/>
        <v>0.29299999999999998</v>
      </c>
      <c r="F1250">
        <f t="shared" si="135"/>
        <v>0.99660106565545181</v>
      </c>
      <c r="G1250">
        <f t="shared" si="136"/>
        <v>0.65183516693501364</v>
      </c>
      <c r="H1250" s="221">
        <v>2.9879833783304902E-2</v>
      </c>
      <c r="I1250">
        <f t="shared" si="137"/>
        <v>1</v>
      </c>
      <c r="J1250">
        <v>1</v>
      </c>
      <c r="K1250" s="221">
        <f t="shared" si="138"/>
        <v>-34.239253766091629</v>
      </c>
      <c r="L1250">
        <f t="shared" si="140"/>
        <v>4.1023748788070039E-4</v>
      </c>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row>
    <row r="1251" spans="1:74" s="12" customFormat="1" hidden="1" x14ac:dyDescent="0.25">
      <c r="A1251" s="127"/>
      <c r="B1251"/>
      <c r="C1251">
        <v>294</v>
      </c>
      <c r="D1251" s="221">
        <f t="shared" si="134"/>
        <v>294</v>
      </c>
      <c r="E1251">
        <f t="shared" si="139"/>
        <v>0.29399999999999998</v>
      </c>
      <c r="F1251">
        <f t="shared" si="135"/>
        <v>0.99657786177419094</v>
      </c>
      <c r="G1251">
        <f t="shared" si="136"/>
        <v>0.64973688486418224</v>
      </c>
      <c r="H1251" s="221">
        <v>2.6798839524620002E-2</v>
      </c>
      <c r="I1251">
        <f t="shared" si="137"/>
        <v>1</v>
      </c>
      <c r="J1251">
        <v>1</v>
      </c>
      <c r="K1251" s="221">
        <f t="shared" si="138"/>
        <v>-35.212705091783732</v>
      </c>
      <c r="L1251">
        <f t="shared" si="140"/>
        <v>3.3788200357370781E-4</v>
      </c>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row>
    <row r="1252" spans="1:74" s="12" customFormat="1" hidden="1" x14ac:dyDescent="0.25">
      <c r="A1252" s="127"/>
      <c r="B1252"/>
      <c r="C1252">
        <v>295</v>
      </c>
      <c r="D1252" s="221">
        <f t="shared" si="134"/>
        <v>295</v>
      </c>
      <c r="E1252">
        <f t="shared" si="139"/>
        <v>0.29499999999999998</v>
      </c>
      <c r="F1252">
        <f t="shared" si="135"/>
        <v>0.99655457933325797</v>
      </c>
      <c r="G1252">
        <f t="shared" si="136"/>
        <v>0.64763508724232077</v>
      </c>
      <c r="H1252" s="221">
        <v>2.3190363986295301E-2</v>
      </c>
      <c r="I1252">
        <f t="shared" si="137"/>
        <v>1</v>
      </c>
      <c r="J1252">
        <v>1</v>
      </c>
      <c r="K1252" s="221">
        <f t="shared" si="138"/>
        <v>-36.497219519165085</v>
      </c>
      <c r="L1252">
        <f t="shared" si="140"/>
        <v>2.6114163389846762E-4</v>
      </c>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row>
    <row r="1253" spans="1:74" s="12" customFormat="1" hidden="1" x14ac:dyDescent="0.25">
      <c r="A1253" s="127"/>
      <c r="B1253"/>
      <c r="C1253">
        <v>296</v>
      </c>
      <c r="D1253" s="221">
        <f t="shared" si="134"/>
        <v>296</v>
      </c>
      <c r="E1253">
        <f t="shared" si="139"/>
        <v>0.29599999999999999</v>
      </c>
      <c r="F1253">
        <f t="shared" si="135"/>
        <v>0.99653121833774083</v>
      </c>
      <c r="G1253">
        <f t="shared" si="136"/>
        <v>0.6455298067880455</v>
      </c>
      <c r="H1253" s="221">
        <v>1.9125322535766199E-2</v>
      </c>
      <c r="I1253">
        <f t="shared" si="137"/>
        <v>1</v>
      </c>
      <c r="J1253">
        <v>1</v>
      </c>
      <c r="K1253" s="221">
        <f t="shared" si="138"/>
        <v>-38.199680467789825</v>
      </c>
      <c r="L1253">
        <f t="shared" si="140"/>
        <v>1.8591714234738582E-4</v>
      </c>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row>
    <row r="1254" spans="1:74" s="12" customFormat="1" hidden="1" x14ac:dyDescent="0.25">
      <c r="A1254" s="127"/>
      <c r="B1254"/>
      <c r="C1254">
        <v>297</v>
      </c>
      <c r="D1254" s="221">
        <f t="shared" si="134"/>
        <v>297</v>
      </c>
      <c r="E1254">
        <f t="shared" si="139"/>
        <v>0.29699999999999999</v>
      </c>
      <c r="F1254">
        <f t="shared" si="135"/>
        <v>0.99650777879274222</v>
      </c>
      <c r="G1254">
        <f t="shared" si="136"/>
        <v>0.64342107626108158</v>
      </c>
      <c r="H1254" s="221">
        <v>1.4683667144799999E-2</v>
      </c>
      <c r="I1254">
        <f t="shared" si="137"/>
        <v>1</v>
      </c>
      <c r="J1254">
        <v>1</v>
      </c>
      <c r="K1254" s="221">
        <f t="shared" si="138"/>
        <v>-40.523789856970758</v>
      </c>
      <c r="L1254">
        <f t="shared" si="140"/>
        <v>1.179170934905718E-4</v>
      </c>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row>
    <row r="1255" spans="1:74" s="12" customFormat="1" hidden="1" x14ac:dyDescent="0.25">
      <c r="A1255" s="127"/>
      <c r="B1255"/>
      <c r="C1255">
        <v>298</v>
      </c>
      <c r="D1255" s="221">
        <f t="shared" si="134"/>
        <v>298</v>
      </c>
      <c r="E1255">
        <f t="shared" si="139"/>
        <v>0.29799999999999999</v>
      </c>
      <c r="F1255">
        <f t="shared" si="135"/>
        <v>0.99648426070338525</v>
      </c>
      <c r="G1255">
        <f t="shared" si="136"/>
        <v>0.641308928461644</v>
      </c>
      <c r="H1255" s="221">
        <v>9.9528126876965699E-3</v>
      </c>
      <c r="I1255">
        <f t="shared" si="137"/>
        <v>1</v>
      </c>
      <c r="J1255">
        <v>1</v>
      </c>
      <c r="K1255" s="221">
        <f t="shared" si="138"/>
        <v>-43.930328789857846</v>
      </c>
      <c r="L1255">
        <f t="shared" si="140"/>
        <v>6.2214032301812617E-5</v>
      </c>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row>
    <row r="1256" spans="1:74" s="12" customFormat="1" hidden="1" x14ac:dyDescent="0.25">
      <c r="A1256" s="127"/>
      <c r="B1256"/>
      <c r="C1256">
        <v>299</v>
      </c>
      <c r="D1256" s="221">
        <f t="shared" si="134"/>
        <v>299</v>
      </c>
      <c r="E1256">
        <f t="shared" si="139"/>
        <v>0.29899999999999999</v>
      </c>
      <c r="F1256">
        <f t="shared" si="135"/>
        <v>0.99646066407480971</v>
      </c>
      <c r="G1256">
        <f t="shared" si="136"/>
        <v>0.63919339622981797</v>
      </c>
      <c r="H1256" s="221">
        <v>5.0259098393610402E-3</v>
      </c>
      <c r="I1256">
        <f t="shared" si="137"/>
        <v>1</v>
      </c>
      <c r="J1256">
        <v>1</v>
      </c>
      <c r="K1256" s="221">
        <f t="shared" si="138"/>
        <v>-49.89385735560014</v>
      </c>
      <c r="L1256">
        <f t="shared" si="140"/>
        <v>2.2855787820524563E-5</v>
      </c>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row>
    <row r="1257" spans="1:74" s="12" customFormat="1" hidden="1" x14ac:dyDescent="0.25">
      <c r="A1257" s="127"/>
      <c r="B1257"/>
      <c r="C1257">
        <v>300</v>
      </c>
      <c r="D1257" s="221">
        <f t="shared" si="134"/>
        <v>300</v>
      </c>
      <c r="E1257">
        <f t="shared" si="139"/>
        <v>0.3</v>
      </c>
      <c r="F1257">
        <f t="shared" si="135"/>
        <v>0.99643698891217058</v>
      </c>
      <c r="G1257">
        <f t="shared" si="136"/>
        <v>0.63707451244493807</v>
      </c>
      <c r="H1257" s="271">
        <v>5.8969323253963904E-17</v>
      </c>
      <c r="I1257">
        <f t="shared" si="137"/>
        <v>1</v>
      </c>
      <c r="J1257">
        <v>1</v>
      </c>
      <c r="K1257" s="221">
        <f t="shared" si="138"/>
        <v>-328.53467570087287</v>
      </c>
      <c r="L1257">
        <f t="shared" si="140"/>
        <v>2.5618533949546308E-6</v>
      </c>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row>
    <row r="1258" spans="1:74" s="12" customFormat="1" hidden="1" x14ac:dyDescent="0.25">
      <c r="A1258" s="127"/>
      <c r="B1258"/>
      <c r="C1258">
        <v>301</v>
      </c>
      <c r="D1258" s="221">
        <f t="shared" si="134"/>
        <v>301</v>
      </c>
      <c r="E1258">
        <f t="shared" si="139"/>
        <v>0.30099999999999999</v>
      </c>
      <c r="F1258">
        <f t="shared" si="135"/>
        <v>0.99641323522063951</v>
      </c>
      <c r="G1258">
        <f t="shared" si="136"/>
        <v>0.63495231002496666</v>
      </c>
      <c r="H1258" s="221">
        <v>5.0259098393609196E-3</v>
      </c>
      <c r="I1258">
        <f t="shared" si="137"/>
        <v>1</v>
      </c>
      <c r="J1258">
        <v>1</v>
      </c>
      <c r="K1258" s="221">
        <f t="shared" si="138"/>
        <v>-49.952094228708106</v>
      </c>
      <c r="L1258">
        <f t="shared" si="140"/>
        <v>2.5277294352431909E-6</v>
      </c>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row>
    <row r="1259" spans="1:74" s="12" customFormat="1" hidden="1" x14ac:dyDescent="0.25">
      <c r="A1259" s="127"/>
      <c r="B1259"/>
      <c r="C1259">
        <v>302</v>
      </c>
      <c r="D1259" s="221">
        <f t="shared" si="134"/>
        <v>302</v>
      </c>
      <c r="E1259">
        <f t="shared" si="139"/>
        <v>0.30199999999999999</v>
      </c>
      <c r="F1259">
        <f t="shared" si="135"/>
        <v>0.99638940300540912</v>
      </c>
      <c r="G1259">
        <f t="shared" si="136"/>
        <v>0.63282682192587247</v>
      </c>
      <c r="H1259" s="221">
        <v>9.9528126876964693E-3</v>
      </c>
      <c r="I1259">
        <f t="shared" si="137"/>
        <v>1</v>
      </c>
      <c r="J1259">
        <v>1</v>
      </c>
      <c r="K1259" s="221">
        <f t="shared" si="138"/>
        <v>-44.046803822921092</v>
      </c>
      <c r="L1259">
        <f t="shared" si="140"/>
        <v>2.2351302101160633E-5</v>
      </c>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row>
    <row r="1260" spans="1:74" s="12" customFormat="1" hidden="1" x14ac:dyDescent="0.25">
      <c r="A1260" s="127"/>
      <c r="B1260"/>
      <c r="C1260">
        <v>303</v>
      </c>
      <c r="D1260" s="221">
        <f t="shared" si="134"/>
        <v>303</v>
      </c>
      <c r="E1260">
        <f t="shared" si="139"/>
        <v>0.30299999999999999</v>
      </c>
      <c r="F1260">
        <f t="shared" si="135"/>
        <v>0.99636549227168569</v>
      </c>
      <c r="G1260">
        <f t="shared" si="136"/>
        <v>0.63069808114100812</v>
      </c>
      <c r="H1260" s="221">
        <v>1.46836671447999E-2</v>
      </c>
      <c r="I1260">
        <f t="shared" si="137"/>
        <v>1</v>
      </c>
      <c r="J1260">
        <v>1</v>
      </c>
      <c r="K1260" s="221">
        <f t="shared" si="138"/>
        <v>-40.69850562385632</v>
      </c>
      <c r="L1260">
        <f t="shared" si="140"/>
        <v>6.0085500115406307E-5</v>
      </c>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row>
    <row r="1261" spans="1:74" s="12" customFormat="1" hidden="1" x14ac:dyDescent="0.25">
      <c r="A1261" s="127"/>
      <c r="B1261"/>
      <c r="C1261">
        <v>304</v>
      </c>
      <c r="D1261" s="221">
        <f t="shared" si="134"/>
        <v>304</v>
      </c>
      <c r="E1261">
        <f t="shared" si="139"/>
        <v>0.30399999999999999</v>
      </c>
      <c r="F1261">
        <f t="shared" si="135"/>
        <v>0.99634150302469238</v>
      </c>
      <c r="G1261">
        <f t="shared" si="136"/>
        <v>0.62856612070048734</v>
      </c>
      <c r="H1261" s="221">
        <v>1.9125322535766001E-2</v>
      </c>
      <c r="I1261">
        <f t="shared" si="137"/>
        <v>1</v>
      </c>
      <c r="J1261">
        <v>1</v>
      </c>
      <c r="K1261" s="221">
        <f t="shared" si="138"/>
        <v>-38.43264082972717</v>
      </c>
      <c r="L1261">
        <f t="shared" si="140"/>
        <v>1.124114235376409E-4</v>
      </c>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row>
    <row r="1262" spans="1:74" s="12" customFormat="1" hidden="1" x14ac:dyDescent="0.25">
      <c r="A1262" s="127"/>
      <c r="B1262"/>
      <c r="C1262">
        <v>305</v>
      </c>
      <c r="D1262" s="221">
        <f t="shared" si="134"/>
        <v>305</v>
      </c>
      <c r="E1262">
        <f t="shared" si="139"/>
        <v>0.30499999999999999</v>
      </c>
      <c r="F1262">
        <f t="shared" si="135"/>
        <v>0.99631743526967065</v>
      </c>
      <c r="G1262">
        <f t="shared" si="136"/>
        <v>0.62643097367056111</v>
      </c>
      <c r="H1262" s="221">
        <v>2.3190363986295402E-2</v>
      </c>
      <c r="I1262">
        <f t="shared" si="137"/>
        <v>1</v>
      </c>
      <c r="J1262">
        <v>1</v>
      </c>
      <c r="K1262" s="221">
        <f t="shared" si="138"/>
        <v>-36.788429625260989</v>
      </c>
      <c r="L1262">
        <f t="shared" si="140"/>
        <v>1.7491668236059942E-4</v>
      </c>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row>
    <row r="1263" spans="1:74" s="12" customFormat="1" hidden="1" x14ac:dyDescent="0.25">
      <c r="A1263" s="127"/>
      <c r="B1263"/>
      <c r="C1263">
        <v>306</v>
      </c>
      <c r="D1263" s="221">
        <f t="shared" si="134"/>
        <v>306</v>
      </c>
      <c r="E1263">
        <f t="shared" si="139"/>
        <v>0.30599999999999999</v>
      </c>
      <c r="F1263">
        <f t="shared" si="135"/>
        <v>0.9962932890118813</v>
      </c>
      <c r="G1263">
        <f t="shared" si="136"/>
        <v>0.62429267315299386</v>
      </c>
      <c r="H1263" s="221">
        <v>2.6798839524620099E-2</v>
      </c>
      <c r="I1263">
        <f t="shared" si="137"/>
        <v>1</v>
      </c>
      <c r="J1263">
        <v>1</v>
      </c>
      <c r="K1263" s="221">
        <f t="shared" si="138"/>
        <v>-35.562171379709689</v>
      </c>
      <c r="L1263">
        <f t="shared" si="140"/>
        <v>2.4245557048454709E-4</v>
      </c>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row>
    <row r="1264" spans="1:74" s="12" customFormat="1" hidden="1" x14ac:dyDescent="0.25">
      <c r="A1264" s="127"/>
      <c r="B1264"/>
      <c r="C1264">
        <v>307</v>
      </c>
      <c r="D1264" s="221">
        <f t="shared" si="134"/>
        <v>307</v>
      </c>
      <c r="E1264">
        <f t="shared" si="139"/>
        <v>0.307</v>
      </c>
      <c r="F1264">
        <f t="shared" si="135"/>
        <v>0.99626906425659867</v>
      </c>
      <c r="G1264">
        <f t="shared" si="136"/>
        <v>0.62215125228443913</v>
      </c>
      <c r="H1264" s="221">
        <v>2.98798337833047E-2</v>
      </c>
      <c r="I1264">
        <f t="shared" si="137"/>
        <v>1</v>
      </c>
      <c r="J1264">
        <v>1</v>
      </c>
      <c r="K1264" s="221">
        <f t="shared" si="138"/>
        <v>-34.646983962942642</v>
      </c>
      <c r="L1264">
        <f t="shared" si="140"/>
        <v>3.0956156456138812E-4</v>
      </c>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row>
    <row r="1265" spans="1:74" s="12" customFormat="1" hidden="1" x14ac:dyDescent="0.25">
      <c r="A1265" s="127"/>
      <c r="B1265"/>
      <c r="C1265">
        <v>308</v>
      </c>
      <c r="D1265" s="221">
        <f t="shared" si="134"/>
        <v>308</v>
      </c>
      <c r="E1265">
        <f t="shared" si="139"/>
        <v>0.308</v>
      </c>
      <c r="F1265">
        <f t="shared" si="135"/>
        <v>0.99624476100911297</v>
      </c>
      <c r="G1265">
        <f t="shared" si="136"/>
        <v>0.62000674423581414</v>
      </c>
      <c r="H1265" s="221">
        <v>3.2372856106951002E-2</v>
      </c>
      <c r="I1265">
        <f t="shared" si="137"/>
        <v>1</v>
      </c>
      <c r="J1265">
        <v>1</v>
      </c>
      <c r="K1265" s="221">
        <f t="shared" si="138"/>
        <v>-33.981130378185838</v>
      </c>
      <c r="L1265">
        <f t="shared" si="140"/>
        <v>3.7087894127814857E-4</v>
      </c>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row>
    <row r="1266" spans="1:74" s="12" customFormat="1" hidden="1" x14ac:dyDescent="0.25">
      <c r="A1266" s="127"/>
      <c r="B1266"/>
      <c r="C1266">
        <v>309</v>
      </c>
      <c r="D1266" s="221">
        <f t="shared" si="134"/>
        <v>309</v>
      </c>
      <c r="E1266">
        <f t="shared" si="139"/>
        <v>0.309</v>
      </c>
      <c r="F1266">
        <f t="shared" si="135"/>
        <v>0.99622037927473828</v>
      </c>
      <c r="G1266">
        <f t="shared" si="136"/>
        <v>0.61785918221167446</v>
      </c>
      <c r="H1266" s="221">
        <v>3.4229014780470302E-2</v>
      </c>
      <c r="I1266">
        <f t="shared" si="137"/>
        <v>1</v>
      </c>
      <c r="J1266">
        <v>1</v>
      </c>
      <c r="K1266" s="221">
        <f t="shared" si="138"/>
        <v>-33.527213482515855</v>
      </c>
      <c r="L1266">
        <f t="shared" si="140"/>
        <v>4.2157931069273537E-4</v>
      </c>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row>
    <row r="1267" spans="1:74" s="12" customFormat="1" hidden="1" x14ac:dyDescent="0.25">
      <c r="A1267" s="127"/>
      <c r="B1267"/>
      <c r="C1267">
        <v>310</v>
      </c>
      <c r="D1267" s="221">
        <f t="shared" si="134"/>
        <v>310</v>
      </c>
      <c r="E1267">
        <f t="shared" si="139"/>
        <v>0.31</v>
      </c>
      <c r="F1267">
        <f t="shared" si="135"/>
        <v>0.99619591905879767</v>
      </c>
      <c r="G1267">
        <f t="shared" si="136"/>
        <v>0.61570859944958811</v>
      </c>
      <c r="H1267" s="221">
        <v>3.5411953593087603E-2</v>
      </c>
      <c r="I1267">
        <f t="shared" si="137"/>
        <v>1</v>
      </c>
      <c r="J1267">
        <v>1</v>
      </c>
      <c r="K1267" s="221">
        <f t="shared" si="138"/>
        <v>-33.262602719402381</v>
      </c>
      <c r="L1267">
        <f t="shared" si="140"/>
        <v>4.577306048318569E-4</v>
      </c>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row>
    <row r="1268" spans="1:74" s="12" customFormat="1" hidden="1" x14ac:dyDescent="0.25">
      <c r="A1268" s="127"/>
      <c r="B1268"/>
      <c r="C1268">
        <v>311</v>
      </c>
      <c r="D1268" s="221">
        <f t="shared" si="134"/>
        <v>311</v>
      </c>
      <c r="E1268">
        <f t="shared" si="139"/>
        <v>0.311</v>
      </c>
      <c r="F1268">
        <f t="shared" si="135"/>
        <v>0.99617138036663699</v>
      </c>
      <c r="G1268">
        <f t="shared" si="136"/>
        <v>0.613555029219509</v>
      </c>
      <c r="H1268" s="221">
        <v>3.5898531949012498E-2</v>
      </c>
      <c r="I1268">
        <f t="shared" si="137"/>
        <v>1</v>
      </c>
      <c r="J1268">
        <v>1</v>
      </c>
      <c r="K1268" s="221">
        <f t="shared" si="138"/>
        <v>-33.174714610661617</v>
      </c>
      <c r="L1268">
        <f t="shared" si="140"/>
        <v>4.7659035563275419E-4</v>
      </c>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row>
    <row r="1269" spans="1:74" s="12" customFormat="1" hidden="1" x14ac:dyDescent="0.25">
      <c r="A1269" s="127"/>
      <c r="B1269"/>
      <c r="C1269">
        <v>312</v>
      </c>
      <c r="D1269" s="221">
        <f t="shared" si="134"/>
        <v>312</v>
      </c>
      <c r="E1269">
        <f t="shared" si="139"/>
        <v>0.312</v>
      </c>
      <c r="F1269">
        <f t="shared" si="135"/>
        <v>0.99614676320361784</v>
      </c>
      <c r="G1269">
        <f t="shared" si="136"/>
        <v>0.6113985048231495</v>
      </c>
      <c r="H1269" s="221">
        <v>3.5679235119610103E-2</v>
      </c>
      <c r="I1269">
        <f t="shared" si="137"/>
        <v>1</v>
      </c>
      <c r="J1269">
        <v>1</v>
      </c>
      <c r="K1269" s="221">
        <f t="shared" si="138"/>
        <v>-33.258735280145693</v>
      </c>
      <c r="L1269">
        <f t="shared" si="140"/>
        <v>4.7680155688027811E-4</v>
      </c>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row>
    <row r="1270" spans="1:74" s="12" customFormat="1" hidden="1" x14ac:dyDescent="0.25">
      <c r="A1270" s="127"/>
      <c r="B1270"/>
      <c r="C1270">
        <v>313</v>
      </c>
      <c r="D1270" s="221">
        <f t="shared" si="134"/>
        <v>313</v>
      </c>
      <c r="E1270">
        <f t="shared" si="139"/>
        <v>0.313</v>
      </c>
      <c r="F1270">
        <f t="shared" si="135"/>
        <v>0.99612206757511679</v>
      </c>
      <c r="G1270">
        <f t="shared" si="136"/>
        <v>0.60923905959335412</v>
      </c>
      <c r="H1270" s="221">
        <v>3.4758306888555301E-2</v>
      </c>
      <c r="I1270">
        <f t="shared" si="137"/>
        <v>1</v>
      </c>
      <c r="J1270">
        <v>1</v>
      </c>
      <c r="K1270" s="221">
        <f t="shared" si="138"/>
        <v>-33.516821723869796</v>
      </c>
      <c r="L1270">
        <f t="shared" si="140"/>
        <v>4.5847747513854531E-4</v>
      </c>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row>
    <row r="1271" spans="1:74" s="12" customFormat="1" hidden="1" x14ac:dyDescent="0.25">
      <c r="A1271" s="127"/>
      <c r="B1271"/>
      <c r="C1271">
        <v>314</v>
      </c>
      <c r="D1271" s="221">
        <f t="shared" si="134"/>
        <v>314</v>
      </c>
      <c r="E1271">
        <f t="shared" si="139"/>
        <v>0.314</v>
      </c>
      <c r="F1271">
        <f t="shared" si="135"/>
        <v>0.99609729348652842</v>
      </c>
      <c r="G1271">
        <f t="shared" si="136"/>
        <v>0.60707672689347059</v>
      </c>
      <c r="H1271" s="221">
        <v>3.3153602649839499E-2</v>
      </c>
      <c r="I1271">
        <f t="shared" si="137"/>
        <v>1</v>
      </c>
      <c r="J1271">
        <v>1</v>
      </c>
      <c r="K1271" s="221">
        <f t="shared" si="138"/>
        <v>-33.958478558189228</v>
      </c>
      <c r="L1271">
        <f t="shared" si="140"/>
        <v>4.2317077872343036E-4</v>
      </c>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row>
    <row r="1272" spans="1:74" s="12" customFormat="1" hidden="1" x14ac:dyDescent="0.25">
      <c r="A1272" s="127"/>
      <c r="B1272"/>
      <c r="C1272">
        <v>315</v>
      </c>
      <c r="D1272" s="221">
        <f t="shared" si="134"/>
        <v>315</v>
      </c>
      <c r="E1272">
        <f t="shared" si="139"/>
        <v>0.315</v>
      </c>
      <c r="F1272">
        <f t="shared" si="135"/>
        <v>0.99607244094326797</v>
      </c>
      <c r="G1272">
        <f t="shared" si="136"/>
        <v>0.60491154011672232</v>
      </c>
      <c r="H1272" s="221">
        <v>3.08961668545111E-2</v>
      </c>
      <c r="I1272">
        <f t="shared" si="137"/>
        <v>1</v>
      </c>
      <c r="J1272">
        <v>1</v>
      </c>
      <c r="K1272" s="221">
        <f t="shared" si="138"/>
        <v>-34.602252080990354</v>
      </c>
      <c r="L1272">
        <f t="shared" si="140"/>
        <v>3.737315524810863E-4</v>
      </c>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row>
    <row r="1273" spans="1:74" s="12" customFormat="1" hidden="1" x14ac:dyDescent="0.25">
      <c r="A1273" s="127"/>
      <c r="B1273"/>
      <c r="C1273">
        <v>316</v>
      </c>
      <c r="D1273" s="221">
        <f t="shared" si="134"/>
        <v>316</v>
      </c>
      <c r="E1273">
        <f t="shared" si="139"/>
        <v>0.316</v>
      </c>
      <c r="F1273">
        <f t="shared" si="135"/>
        <v>0.99604750995076141</v>
      </c>
      <c r="G1273">
        <f t="shared" si="136"/>
        <v>0.60274353268557956</v>
      </c>
      <c r="H1273" s="221">
        <v>2.8029544441216799E-2</v>
      </c>
      <c r="I1273">
        <f t="shared" si="137"/>
        <v>1</v>
      </c>
      <c r="J1273">
        <v>1</v>
      </c>
      <c r="K1273" s="221">
        <f t="shared" si="138"/>
        <v>-35.479426947985345</v>
      </c>
      <c r="L1273">
        <f t="shared" si="140"/>
        <v>3.1406741890046408E-4</v>
      </c>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row>
    <row r="1274" spans="1:74" s="12" customFormat="1" hidden="1" x14ac:dyDescent="0.25">
      <c r="A1274" s="127"/>
      <c r="B1274"/>
      <c r="C1274">
        <v>317</v>
      </c>
      <c r="D1274" s="221">
        <f t="shared" ref="D1274:D1337" si="141">C1274*(f_CLK_MHz/Nominal_Clock_Freq)</f>
        <v>317</v>
      </c>
      <c r="E1274">
        <f t="shared" si="139"/>
        <v>0.317</v>
      </c>
      <c r="F1274">
        <f t="shared" ref="F1274:F1337" si="142">ABS(SIN(((MOD_CLK_DIV*PI()*$D1274*FIRST_STAGE_DECIMATION)/(f_CLK_MHz*1000000)))/(FIRST_STAGE_DECIMATION*SIN(((MOD_CLK_DIV*PI()*$D1274)/(f_CLK_MHz*1000000)))))^FIRST_STAGE_ORDER</f>
        <v>0.9960225005144564</v>
      </c>
      <c r="G1274">
        <f t="shared" ref="G1274:G1337" si="143">ABS(SIN(((MOD_CLK_DIV*FIRST_STAGE_DECIMATION*PI()*$D1274*SECOND_STAGE_DECIMATION)/(f_CLK_MHz*1000000)))/(SECOND_STAGE_DECIMATION*SIN(((MOD_CLK_DIV*FIRST_STAGE_DECIMATION*PI()*$D1274)/(f_CLK_MHz*1000000)))))^SECOND_STAGE_ORDER</f>
        <v>0.60057273805113032</v>
      </c>
      <c r="H1274" s="221">
        <v>2.46088414058644E-2</v>
      </c>
      <c r="I1274">
        <f t="shared" ref="I1274:I1337" si="144">IF(Avg_decimation&lt;&gt;0,(ABS(SIN(((MOD_CLK_DIV*FIRST_STAGE_DECIMATION*SECOND_STAGE_DECIMATION*FIR_DECIMATION*PI()*$D1274*Avg_decimation)/(f_CLK_MHz*1000000)))/(Avg_decimation*SIN(((MOD_CLK_DIV*FIRST_STAGE_DECIMATION*SECOND_STAGE_DECIMATION*FIR_DECIMATION*PI()*$D1274)/(f_CLK_MHz*1000000)))))^1),"-")</f>
        <v>1</v>
      </c>
      <c r="J1274">
        <v>1</v>
      </c>
      <c r="K1274" s="221">
        <f t="shared" ref="K1274:K1337" si="145">20*LOG10(IF(FIR_BYPASSED,F1274*G1274*J1274,F1274*G1274*H1274*I1274*J1274))</f>
        <v>-36.641481377917735</v>
      </c>
      <c r="L1274">
        <f t="shared" si="140"/>
        <v>2.4882641100855608E-4</v>
      </c>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row>
    <row r="1275" spans="1:74" s="12" customFormat="1" hidden="1" x14ac:dyDescent="0.25">
      <c r="A1275" s="127"/>
      <c r="B1275"/>
      <c r="C1275">
        <v>318</v>
      </c>
      <c r="D1275" s="221">
        <f t="shared" si="141"/>
        <v>318</v>
      </c>
      <c r="E1275">
        <f t="shared" ref="E1275:E1338" si="146">D1275/1000</f>
        <v>0.318</v>
      </c>
      <c r="F1275">
        <f t="shared" si="142"/>
        <v>0.99599741263981723</v>
      </c>
      <c r="G1275">
        <f t="shared" si="143"/>
        <v>0.59839918969245087</v>
      </c>
      <c r="H1275" s="221">
        <v>2.0699554849921399E-2</v>
      </c>
      <c r="I1275">
        <f t="shared" si="144"/>
        <v>1</v>
      </c>
      <c r="J1275">
        <v>1</v>
      </c>
      <c r="K1275" s="221">
        <f t="shared" si="145"/>
        <v>-38.175795741474396</v>
      </c>
      <c r="L1275">
        <f t="shared" si="140"/>
        <v>1.8302887079872901E-4</v>
      </c>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row>
    <row r="1276" spans="1:74" s="12" customFormat="1" hidden="1" x14ac:dyDescent="0.25">
      <c r="A1276" s="127"/>
      <c r="B1276"/>
      <c r="C1276">
        <v>319</v>
      </c>
      <c r="D1276" s="221">
        <f t="shared" si="141"/>
        <v>319</v>
      </c>
      <c r="E1276">
        <f t="shared" si="146"/>
        <v>0.31900000000000001</v>
      </c>
      <c r="F1276">
        <f t="shared" si="142"/>
        <v>0.99597224633232284</v>
      </c>
      <c r="G1276">
        <f t="shared" si="143"/>
        <v>0.59622292111597675</v>
      </c>
      <c r="H1276" s="221">
        <v>1.6376197585405001E-2</v>
      </c>
      <c r="I1276">
        <f t="shared" si="144"/>
        <v>1</v>
      </c>
      <c r="J1276">
        <v>1</v>
      </c>
      <c r="K1276" s="221">
        <f t="shared" si="145"/>
        <v>-40.242620516300263</v>
      </c>
      <c r="L1276">
        <f t="shared" ref="L1276:L1339" si="147">(D1276-D1275)*((10^(K1276/20)+10^(K1275/20))/2)^2</f>
        <v>1.2167806696795832E-4</v>
      </c>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row>
    <row r="1277" spans="1:74" s="12" customFormat="1" hidden="1" x14ac:dyDescent="0.25">
      <c r="A1277" s="127"/>
      <c r="B1277"/>
      <c r="C1277">
        <v>320</v>
      </c>
      <c r="D1277" s="221">
        <f t="shared" si="141"/>
        <v>320</v>
      </c>
      <c r="E1277">
        <f t="shared" si="146"/>
        <v>0.32</v>
      </c>
      <c r="F1277">
        <f t="shared" si="142"/>
        <v>0.99594700159747263</v>
      </c>
      <c r="G1277">
        <f t="shared" si="143"/>
        <v>0.59404396585487118</v>
      </c>
      <c r="H1277" s="221">
        <v>1.17207465677615E-2</v>
      </c>
      <c r="I1277">
        <f t="shared" si="144"/>
        <v>1</v>
      </c>
      <c r="J1277">
        <v>1</v>
      </c>
      <c r="K1277" s="221">
        <f t="shared" si="145"/>
        <v>-43.179798145098786</v>
      </c>
      <c r="L1277">
        <f t="shared" si="147"/>
        <v>6.9380213170760181E-5</v>
      </c>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row>
    <row r="1278" spans="1:74" s="12" customFormat="1" hidden="1" x14ac:dyDescent="0.25">
      <c r="A1278" s="127"/>
      <c r="B1278"/>
      <c r="C1278">
        <v>321</v>
      </c>
      <c r="D1278" s="221">
        <f t="shared" si="141"/>
        <v>321</v>
      </c>
      <c r="E1278">
        <f t="shared" si="146"/>
        <v>0.32100000000000001</v>
      </c>
      <c r="F1278">
        <f t="shared" si="142"/>
        <v>0.9959216784407795</v>
      </c>
      <c r="G1278">
        <f t="shared" si="143"/>
        <v>0.59186235746839622</v>
      </c>
      <c r="H1278" s="221">
        <v>6.8209479879177701E-3</v>
      </c>
      <c r="I1278">
        <f t="shared" si="144"/>
        <v>1</v>
      </c>
      <c r="J1278">
        <v>1</v>
      </c>
      <c r="K1278" s="221">
        <f t="shared" si="145"/>
        <v>-47.914187131765537</v>
      </c>
      <c r="L1278">
        <f t="shared" si="147"/>
        <v>3.0003100068253241E-5</v>
      </c>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row>
    <row r="1279" spans="1:74" s="12" customFormat="1" hidden="1" x14ac:dyDescent="0.25">
      <c r="A1279" s="127"/>
      <c r="B1279"/>
      <c r="C1279">
        <v>322</v>
      </c>
      <c r="D1279" s="221">
        <f t="shared" si="141"/>
        <v>322</v>
      </c>
      <c r="E1279">
        <f t="shared" si="146"/>
        <v>0.32200000000000001</v>
      </c>
      <c r="F1279">
        <f t="shared" si="142"/>
        <v>0.99589627686777482</v>
      </c>
      <c r="G1279">
        <f t="shared" si="143"/>
        <v>0.58967812954128107</v>
      </c>
      <c r="H1279" s="221">
        <v>1.7685147079511199E-3</v>
      </c>
      <c r="I1279">
        <f t="shared" si="144"/>
        <v>1</v>
      </c>
      <c r="J1279">
        <v>1</v>
      </c>
      <c r="K1279" s="221">
        <f t="shared" si="145"/>
        <v>-59.6712438922507</v>
      </c>
      <c r="L1279">
        <f t="shared" si="147"/>
        <v>6.3988072968740328E-6</v>
      </c>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row>
    <row r="1280" spans="1:74" s="12" customFormat="1" hidden="1" x14ac:dyDescent="0.25">
      <c r="A1280" s="127"/>
      <c r="B1280"/>
      <c r="C1280">
        <v>323</v>
      </c>
      <c r="D1280" s="221">
        <f t="shared" si="141"/>
        <v>323</v>
      </c>
      <c r="E1280">
        <f t="shared" si="146"/>
        <v>0.32300000000000001</v>
      </c>
      <c r="F1280">
        <f t="shared" si="142"/>
        <v>0.99587079688401003</v>
      </c>
      <c r="G1280">
        <f t="shared" si="143"/>
        <v>0.58749131568309065</v>
      </c>
      <c r="H1280" s="221">
        <v>3.3427461872303798E-3</v>
      </c>
      <c r="I1280">
        <f t="shared" si="144"/>
        <v>1</v>
      </c>
      <c r="J1280">
        <v>1</v>
      </c>
      <c r="K1280" s="221">
        <f t="shared" si="145"/>
        <v>-54.173842988570129</v>
      </c>
      <c r="L1280">
        <f t="shared" si="147"/>
        <v>2.2414583376878086E-6</v>
      </c>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row>
    <row r="1281" spans="1:74" s="12" customFormat="1" hidden="1" x14ac:dyDescent="0.25">
      <c r="A1281" s="127"/>
      <c r="B1281"/>
      <c r="C1281">
        <v>324</v>
      </c>
      <c r="D1281" s="221">
        <f t="shared" si="141"/>
        <v>324</v>
      </c>
      <c r="E1281">
        <f t="shared" si="146"/>
        <v>0.32400000000000001</v>
      </c>
      <c r="F1281">
        <f t="shared" si="142"/>
        <v>0.99584523849504836</v>
      </c>
      <c r="G1281">
        <f t="shared" si="143"/>
        <v>0.58530194952759551</v>
      </c>
      <c r="H1281" s="221">
        <v>8.4188366687834807E-3</v>
      </c>
      <c r="I1281">
        <f t="shared" si="144"/>
        <v>1</v>
      </c>
      <c r="J1281">
        <v>1</v>
      </c>
      <c r="K1281" s="221">
        <f t="shared" si="145"/>
        <v>-46.183521883158356</v>
      </c>
      <c r="L1281">
        <f t="shared" si="147"/>
        <v>1.1774553851028121E-5</v>
      </c>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row>
    <row r="1282" spans="1:74" s="12" customFormat="1" hidden="1" x14ac:dyDescent="0.25">
      <c r="A1282" s="127"/>
      <c r="B1282"/>
      <c r="C1282">
        <v>325</v>
      </c>
      <c r="D1282" s="221">
        <f t="shared" si="141"/>
        <v>325</v>
      </c>
      <c r="E1282">
        <f t="shared" si="146"/>
        <v>0.32500000000000001</v>
      </c>
      <c r="F1282">
        <f t="shared" si="142"/>
        <v>0.99581960170647454</v>
      </c>
      <c r="G1282">
        <f t="shared" si="143"/>
        <v>0.58311006473213867</v>
      </c>
      <c r="H1282" s="221">
        <v>1.3367462370017199E-2</v>
      </c>
      <c r="I1282">
        <f t="shared" si="144"/>
        <v>1</v>
      </c>
      <c r="J1282">
        <v>1</v>
      </c>
      <c r="K1282" s="221">
        <f t="shared" si="145"/>
        <v>-42.200396430275916</v>
      </c>
      <c r="L1282">
        <f t="shared" si="147"/>
        <v>4.0127192391021494E-5</v>
      </c>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row>
    <row r="1283" spans="1:74" s="12" customFormat="1" hidden="1" x14ac:dyDescent="0.25">
      <c r="A1283" s="127"/>
      <c r="B1283"/>
      <c r="C1283">
        <v>326</v>
      </c>
      <c r="D1283" s="221">
        <f t="shared" si="141"/>
        <v>326</v>
      </c>
      <c r="E1283">
        <f t="shared" si="146"/>
        <v>0.32600000000000001</v>
      </c>
      <c r="F1283">
        <f t="shared" si="142"/>
        <v>0.99579388652388723</v>
      </c>
      <c r="G1283">
        <f t="shared" si="143"/>
        <v>0.5809156949770049</v>
      </c>
      <c r="H1283" s="221">
        <v>1.8099879403512799E-2</v>
      </c>
      <c r="I1283">
        <f t="shared" si="144"/>
        <v>1</v>
      </c>
      <c r="J1283">
        <v>1</v>
      </c>
      <c r="K1283" s="221">
        <f t="shared" si="145"/>
        <v>-39.600835056358392</v>
      </c>
      <c r="L1283">
        <f t="shared" si="147"/>
        <v>8.3105063378991343E-5</v>
      </c>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row>
    <row r="1284" spans="1:74" s="12" customFormat="1" hidden="1" x14ac:dyDescent="0.25">
      <c r="A1284" s="127"/>
      <c r="B1284"/>
      <c r="C1284">
        <v>327</v>
      </c>
      <c r="D1284" s="221">
        <f t="shared" si="141"/>
        <v>327</v>
      </c>
      <c r="E1284">
        <f t="shared" si="146"/>
        <v>0.32700000000000001</v>
      </c>
      <c r="F1284">
        <f t="shared" si="142"/>
        <v>0.99576809295290247</v>
      </c>
      <c r="G1284">
        <f t="shared" si="143"/>
        <v>0.57871887396478794</v>
      </c>
      <c r="H1284" s="221">
        <v>2.2532655485591802E-2</v>
      </c>
      <c r="I1284">
        <f t="shared" si="144"/>
        <v>1</v>
      </c>
      <c r="J1284">
        <v>1</v>
      </c>
      <c r="K1284" s="221">
        <f t="shared" si="145"/>
        <v>-37.731235416184489</v>
      </c>
      <c r="L1284">
        <f t="shared" si="147"/>
        <v>1.3753622013031478E-4</v>
      </c>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row>
    <row r="1285" spans="1:74" s="12" customFormat="1" hidden="1" x14ac:dyDescent="0.25">
      <c r="A1285" s="127"/>
      <c r="B1285"/>
      <c r="C1285">
        <v>328</v>
      </c>
      <c r="D1285" s="221">
        <f t="shared" si="141"/>
        <v>328</v>
      </c>
      <c r="E1285">
        <f t="shared" si="146"/>
        <v>0.32800000000000001</v>
      </c>
      <c r="F1285">
        <f t="shared" si="142"/>
        <v>0.99574222099915632</v>
      </c>
      <c r="G1285">
        <f t="shared" si="143"/>
        <v>0.57651963541975781</v>
      </c>
      <c r="H1285" s="221">
        <v>2.65893094725295E-2</v>
      </c>
      <c r="I1285">
        <f t="shared" si="144"/>
        <v>1</v>
      </c>
      <c r="J1285">
        <v>1</v>
      </c>
      <c r="K1285" s="221">
        <f t="shared" si="145"/>
        <v>-36.326638312163126</v>
      </c>
      <c r="L1285">
        <f t="shared" si="147"/>
        <v>1.9949979174391003E-4</v>
      </c>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row>
    <row r="1286" spans="1:74" s="12" customFormat="1" hidden="1" x14ac:dyDescent="0.25">
      <c r="A1286" s="127"/>
      <c r="B1286"/>
      <c r="C1286">
        <v>329</v>
      </c>
      <c r="D1286" s="221">
        <f t="shared" si="141"/>
        <v>329</v>
      </c>
      <c r="E1286">
        <f t="shared" si="146"/>
        <v>0.32900000000000001</v>
      </c>
      <c r="F1286">
        <f t="shared" si="142"/>
        <v>0.99571627066829893</v>
      </c>
      <c r="G1286">
        <f t="shared" si="143"/>
        <v>0.57431801308722852</v>
      </c>
      <c r="H1286" s="221">
        <v>3.0201796169852298E-2</v>
      </c>
      <c r="I1286">
        <f t="shared" si="144"/>
        <v>1</v>
      </c>
      <c r="J1286">
        <v>1</v>
      </c>
      <c r="K1286" s="221">
        <f t="shared" si="145"/>
        <v>-35.253583722011044</v>
      </c>
      <c r="L1286">
        <f t="shared" si="147"/>
        <v>2.646335542753813E-4</v>
      </c>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row>
    <row r="1287" spans="1:74" s="12" customFormat="1" hidden="1" x14ac:dyDescent="0.25">
      <c r="A1287" s="127"/>
      <c r="B1287"/>
      <c r="C1287">
        <v>330</v>
      </c>
      <c r="D1287" s="221">
        <f t="shared" si="141"/>
        <v>330</v>
      </c>
      <c r="E1287">
        <f t="shared" si="146"/>
        <v>0.33</v>
      </c>
      <c r="F1287">
        <f t="shared" si="142"/>
        <v>0.99569024196599942</v>
      </c>
      <c r="G1287">
        <f t="shared" si="143"/>
        <v>0.57211404073292527</v>
      </c>
      <c r="H1287" s="221">
        <v>3.3311806719218302E-2</v>
      </c>
      <c r="I1287">
        <f t="shared" si="144"/>
        <v>1</v>
      </c>
      <c r="J1287">
        <v>1</v>
      </c>
      <c r="K1287" s="221">
        <f t="shared" si="145"/>
        <v>-34.435899095677186</v>
      </c>
      <c r="L1287">
        <f t="shared" si="147"/>
        <v>3.284639479065037E-4</v>
      </c>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row>
    <row r="1288" spans="1:74" s="12" customFormat="1" hidden="1" x14ac:dyDescent="0.25">
      <c r="A1288" s="127"/>
      <c r="B1288"/>
      <c r="C1288">
        <v>331</v>
      </c>
      <c r="D1288" s="221">
        <f t="shared" si="141"/>
        <v>331</v>
      </c>
      <c r="E1288">
        <f t="shared" si="146"/>
        <v>0.33100000000000002</v>
      </c>
      <c r="F1288">
        <f t="shared" si="142"/>
        <v>0.99566413489794003</v>
      </c>
      <c r="G1288">
        <f t="shared" si="143"/>
        <v>0.56990775214235079</v>
      </c>
      <c r="H1288" s="221">
        <v>3.58718589195978E-2</v>
      </c>
      <c r="I1288">
        <f t="shared" si="144"/>
        <v>1</v>
      </c>
      <c r="J1288">
        <v>1</v>
      </c>
      <c r="K1288" s="221">
        <f t="shared" si="145"/>
        <v>-33.826573781403475</v>
      </c>
      <c r="L1288">
        <f t="shared" si="147"/>
        <v>3.8673239943736598E-4</v>
      </c>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row>
    <row r="1289" spans="1:74" s="12" customFormat="1" hidden="1" x14ac:dyDescent="0.25">
      <c r="A1289" s="127"/>
      <c r="B1289"/>
      <c r="C1289">
        <v>332</v>
      </c>
      <c r="D1289" s="221">
        <f t="shared" si="141"/>
        <v>332</v>
      </c>
      <c r="E1289">
        <f t="shared" si="146"/>
        <v>0.33200000000000002</v>
      </c>
      <c r="F1289">
        <f t="shared" si="142"/>
        <v>0.99563794946982731</v>
      </c>
      <c r="G1289">
        <f t="shared" si="143"/>
        <v>0.5676991811201525</v>
      </c>
      <c r="H1289" s="221">
        <v>3.78461564107292E-2</v>
      </c>
      <c r="I1289">
        <f t="shared" si="144"/>
        <v>1</v>
      </c>
      <c r="J1289">
        <v>1</v>
      </c>
      <c r="K1289" s="221">
        <f t="shared" si="145"/>
        <v>-33.395170212596057</v>
      </c>
      <c r="L1289">
        <f t="shared" si="147"/>
        <v>4.3569302282494931E-4</v>
      </c>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row>
    <row r="1290" spans="1:74" s="12" customFormat="1" hidden="1" x14ac:dyDescent="0.25">
      <c r="A1290" s="127"/>
      <c r="B1290"/>
      <c r="C1290">
        <v>333</v>
      </c>
      <c r="D1290" s="221">
        <f t="shared" si="141"/>
        <v>333</v>
      </c>
      <c r="E1290">
        <f t="shared" si="146"/>
        <v>0.33300000000000002</v>
      </c>
      <c r="F1290">
        <f t="shared" si="142"/>
        <v>0.99561168568737735</v>
      </c>
      <c r="G1290">
        <f t="shared" si="143"/>
        <v>0.56548836148948944</v>
      </c>
      <c r="H1290" s="221">
        <v>3.9211200636476103E-2</v>
      </c>
      <c r="I1290">
        <f t="shared" si="144"/>
        <v>1</v>
      </c>
      <c r="J1290">
        <v>1</v>
      </c>
      <c r="K1290" s="221">
        <f t="shared" si="145"/>
        <v>-33.12152406322005</v>
      </c>
      <c r="L1290">
        <f t="shared" si="147"/>
        <v>4.7235992603066409E-4</v>
      </c>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row>
    <row r="1291" spans="1:74" s="12" customFormat="1" hidden="1" x14ac:dyDescent="0.25">
      <c r="A1291" s="127"/>
      <c r="B1291"/>
      <c r="C1291">
        <v>334</v>
      </c>
      <c r="D1291" s="221">
        <f t="shared" si="141"/>
        <v>334</v>
      </c>
      <c r="E1291">
        <f t="shared" si="146"/>
        <v>0.33400000000000002</v>
      </c>
      <c r="F1291">
        <f t="shared" si="142"/>
        <v>0.99558534355632688</v>
      </c>
      <c r="G1291">
        <f t="shared" si="143"/>
        <v>0.56327532709139716</v>
      </c>
      <c r="H1291" s="221">
        <v>3.9956144804440603E-2</v>
      </c>
      <c r="I1291">
        <f t="shared" si="144"/>
        <v>1</v>
      </c>
      <c r="J1291">
        <v>1</v>
      </c>
      <c r="K1291" s="221">
        <f t="shared" si="145"/>
        <v>-32.992343972760153</v>
      </c>
      <c r="L1291">
        <f t="shared" si="147"/>
        <v>4.9468713171250587E-4</v>
      </c>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row>
    <row r="1292" spans="1:74" s="12" customFormat="1" hidden="1" x14ac:dyDescent="0.25">
      <c r="A1292" s="127"/>
      <c r="B1292"/>
      <c r="C1292">
        <v>335</v>
      </c>
      <c r="D1292" s="221">
        <f t="shared" si="141"/>
        <v>335</v>
      </c>
      <c r="E1292">
        <f t="shared" si="146"/>
        <v>0.33500000000000002</v>
      </c>
      <c r="F1292">
        <f t="shared" si="142"/>
        <v>0.99555892308242966</v>
      </c>
      <c r="G1292">
        <f t="shared" si="143"/>
        <v>0.56106011178415527</v>
      </c>
      <c r="H1292" s="221">
        <v>4.0082884550702101E-2</v>
      </c>
      <c r="I1292">
        <f t="shared" si="144"/>
        <v>1</v>
      </c>
      <c r="J1292">
        <v>1</v>
      </c>
      <c r="K1292" s="221">
        <f t="shared" si="145"/>
        <v>-32.999293380217289</v>
      </c>
      <c r="L1292">
        <f t="shared" si="147"/>
        <v>5.0167008198467476E-4</v>
      </c>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row>
    <row r="1293" spans="1:74" s="12" customFormat="1" hidden="1" x14ac:dyDescent="0.25">
      <c r="A1293" s="127"/>
      <c r="B1293"/>
      <c r="C1293">
        <v>336</v>
      </c>
      <c r="D1293" s="221">
        <f t="shared" si="141"/>
        <v>336</v>
      </c>
      <c r="E1293">
        <f t="shared" si="146"/>
        <v>0.33600000000000002</v>
      </c>
      <c r="F1293">
        <f t="shared" si="142"/>
        <v>0.99553242427145583</v>
      </c>
      <c r="G1293">
        <f t="shared" si="143"/>
        <v>0.55884274944265289</v>
      </c>
      <c r="H1293" s="221">
        <v>3.9605885585925697E-2</v>
      </c>
      <c r="I1293">
        <f t="shared" si="144"/>
        <v>1</v>
      </c>
      <c r="J1293">
        <v>1</v>
      </c>
      <c r="K1293" s="221">
        <f t="shared" si="145"/>
        <v>-33.137904826502279</v>
      </c>
      <c r="L1293">
        <f t="shared" si="147"/>
        <v>4.9336432123204296E-4</v>
      </c>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row>
    <row r="1294" spans="1:74" s="12" customFormat="1" hidden="1" x14ac:dyDescent="0.25">
      <c r="A1294" s="127"/>
      <c r="B1294"/>
      <c r="C1294">
        <v>337</v>
      </c>
      <c r="D1294" s="221">
        <f t="shared" si="141"/>
        <v>337</v>
      </c>
      <c r="E1294">
        <f t="shared" si="146"/>
        <v>0.33700000000000002</v>
      </c>
      <c r="F1294">
        <f t="shared" si="142"/>
        <v>0.99550584712919443</v>
      </c>
      <c r="G1294">
        <f t="shared" si="143"/>
        <v>0.55662327395775513</v>
      </c>
      <c r="H1294" s="221">
        <v>3.8551754121493698E-2</v>
      </c>
      <c r="I1294">
        <f t="shared" si="144"/>
        <v>1</v>
      </c>
      <c r="J1294">
        <v>1</v>
      </c>
      <c r="K1294" s="221">
        <f t="shared" si="145"/>
        <v>-33.407013598707998</v>
      </c>
      <c r="L1294">
        <f t="shared" si="147"/>
        <v>4.7082367692539447E-4</v>
      </c>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row>
    <row r="1295" spans="1:74" s="12" customFormat="1" hidden="1" x14ac:dyDescent="0.25">
      <c r="A1295" s="127"/>
      <c r="B1295"/>
      <c r="C1295">
        <v>338</v>
      </c>
      <c r="D1295" s="221">
        <f t="shared" si="141"/>
        <v>338</v>
      </c>
      <c r="E1295">
        <f t="shared" si="146"/>
        <v>0.33800000000000002</v>
      </c>
      <c r="F1295">
        <f t="shared" si="142"/>
        <v>0.99547919166144649</v>
      </c>
      <c r="G1295">
        <f t="shared" si="143"/>
        <v>0.55440171923566772</v>
      </c>
      <c r="H1295" s="221">
        <v>3.69585612335862E-2</v>
      </c>
      <c r="I1295">
        <f t="shared" si="144"/>
        <v>1</v>
      </c>
      <c r="J1295">
        <v>1</v>
      </c>
      <c r="K1295" s="221">
        <f t="shared" si="145"/>
        <v>-33.808563779941409</v>
      </c>
      <c r="L1295">
        <f t="shared" si="147"/>
        <v>4.3596653820281801E-4</v>
      </c>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row>
    <row r="1296" spans="1:74" s="12" customFormat="1" hidden="1" x14ac:dyDescent="0.25">
      <c r="A1296" s="127"/>
      <c r="B1296"/>
      <c r="C1296">
        <v>339</v>
      </c>
      <c r="D1296" s="221">
        <f t="shared" si="141"/>
        <v>339</v>
      </c>
      <c r="E1296">
        <f t="shared" si="146"/>
        <v>0.33900000000000002</v>
      </c>
      <c r="F1296">
        <f t="shared" si="142"/>
        <v>0.99545245787403691</v>
      </c>
      <c r="G1296">
        <f t="shared" si="143"/>
        <v>0.55217811919730431</v>
      </c>
      <c r="H1296" s="221">
        <v>3.4874937405363897E-2</v>
      </c>
      <c r="I1296">
        <f t="shared" si="144"/>
        <v>1</v>
      </c>
      <c r="J1296">
        <v>1</v>
      </c>
      <c r="K1296" s="221">
        <f t="shared" si="145"/>
        <v>-34.34773693622013</v>
      </c>
      <c r="L1296">
        <f t="shared" si="147"/>
        <v>3.913841726325454E-4</v>
      </c>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row>
    <row r="1297" spans="1:74" s="12" customFormat="1" hidden="1" x14ac:dyDescent="0.25">
      <c r="A1297" s="127"/>
      <c r="B1297"/>
      <c r="C1297">
        <v>340</v>
      </c>
      <c r="D1297" s="221">
        <f t="shared" si="141"/>
        <v>340</v>
      </c>
      <c r="E1297">
        <f t="shared" si="146"/>
        <v>0.34</v>
      </c>
      <c r="F1297">
        <f t="shared" si="142"/>
        <v>0.99542564577280146</v>
      </c>
      <c r="G1297">
        <f t="shared" si="143"/>
        <v>0.54995250777765048</v>
      </c>
      <c r="H1297" s="221">
        <v>3.2358958185382501E-2</v>
      </c>
      <c r="I1297">
        <f t="shared" si="144"/>
        <v>1</v>
      </c>
      <c r="J1297">
        <v>1</v>
      </c>
      <c r="K1297" s="221">
        <f t="shared" si="145"/>
        <v>-35.033429137371527</v>
      </c>
      <c r="L1297">
        <f t="shared" si="147"/>
        <v>3.4010902407647324E-4</v>
      </c>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row>
    <row r="1298" spans="1:74" s="12" customFormat="1" hidden="1" x14ac:dyDescent="0.25">
      <c r="A1298" s="127"/>
      <c r="B1298"/>
      <c r="C1298">
        <v>341</v>
      </c>
      <c r="D1298" s="221">
        <f t="shared" si="141"/>
        <v>341</v>
      </c>
      <c r="E1298">
        <f t="shared" si="146"/>
        <v>0.34100000000000003</v>
      </c>
      <c r="F1298">
        <f t="shared" si="142"/>
        <v>0.99539875536359923</v>
      </c>
      <c r="G1298">
        <f t="shared" si="143"/>
        <v>0.54772491892513064</v>
      </c>
      <c r="H1298" s="221">
        <v>2.94768461159104E-2</v>
      </c>
      <c r="I1298">
        <f t="shared" si="144"/>
        <v>1</v>
      </c>
      <c r="J1298">
        <v>1</v>
      </c>
      <c r="K1298" s="221">
        <f t="shared" si="145"/>
        <v>-35.879187853553972</v>
      </c>
      <c r="L1298">
        <f t="shared" si="147"/>
        <v>2.8536332371547241E-4</v>
      </c>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row>
    <row r="1299" spans="1:74" s="12" customFormat="1" hidden="1" x14ac:dyDescent="0.25">
      <c r="A1299" s="127"/>
      <c r="B1299"/>
      <c r="C1299">
        <v>342</v>
      </c>
      <c r="D1299" s="221">
        <f t="shared" si="141"/>
        <v>342</v>
      </c>
      <c r="E1299">
        <f t="shared" si="146"/>
        <v>0.34200000000000003</v>
      </c>
      <c r="F1299">
        <f t="shared" si="142"/>
        <v>0.99537178665229731</v>
      </c>
      <c r="G1299">
        <f t="shared" si="143"/>
        <v>0.54549538660097219</v>
      </c>
      <c r="H1299" s="221">
        <v>2.6301517730847299E-2</v>
      </c>
      <c r="I1299">
        <f t="shared" si="144"/>
        <v>1</v>
      </c>
      <c r="J1299">
        <v>1</v>
      </c>
      <c r="K1299" s="221">
        <f t="shared" si="145"/>
        <v>-36.904855621799946</v>
      </c>
      <c r="L1299">
        <f t="shared" si="147"/>
        <v>2.3030898908880419E-4</v>
      </c>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row>
    <row r="1300" spans="1:74" s="12" customFormat="1" hidden="1" x14ac:dyDescent="0.25">
      <c r="A1300" s="127"/>
      <c r="B1300"/>
      <c r="C1300">
        <v>343</v>
      </c>
      <c r="D1300" s="221">
        <f t="shared" si="141"/>
        <v>343</v>
      </c>
      <c r="E1300">
        <f t="shared" si="146"/>
        <v>0.34300000000000003</v>
      </c>
      <c r="F1300">
        <f t="shared" si="142"/>
        <v>0.99534473964479009</v>
      </c>
      <c r="G1300">
        <f t="shared" si="143"/>
        <v>0.54326394477857198</v>
      </c>
      <c r="H1300" s="221">
        <v>2.2911007425348399E-2</v>
      </c>
      <c r="I1300">
        <f t="shared" si="144"/>
        <v>1</v>
      </c>
      <c r="J1300">
        <v>1</v>
      </c>
      <c r="K1300" s="221">
        <f t="shared" si="145"/>
        <v>-38.13942811060803</v>
      </c>
      <c r="L1300">
        <f t="shared" si="147"/>
        <v>1.7781869772632843E-4</v>
      </c>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row>
    <row r="1301" spans="1:74" s="12" customFormat="1" hidden="1" x14ac:dyDescent="0.25">
      <c r="A1301" s="127"/>
      <c r="B1301"/>
      <c r="C1301">
        <v>344</v>
      </c>
      <c r="D1301" s="221">
        <f t="shared" si="141"/>
        <v>344</v>
      </c>
      <c r="E1301">
        <f t="shared" si="146"/>
        <v>0.34399999999999997</v>
      </c>
      <c r="F1301">
        <f t="shared" si="142"/>
        <v>0.99531761434698296</v>
      </c>
      <c r="G1301">
        <f t="shared" si="143"/>
        <v>0.5410306274428619</v>
      </c>
      <c r="H1301" s="221">
        <v>1.9386802298373002E-2</v>
      </c>
      <c r="I1301">
        <f t="shared" si="144"/>
        <v>1</v>
      </c>
      <c r="J1301">
        <v>1</v>
      </c>
      <c r="K1301" s="221">
        <f t="shared" si="145"/>
        <v>-39.626205551733406</v>
      </c>
      <c r="L1301">
        <f t="shared" si="147"/>
        <v>1.3028535969699607E-4</v>
      </c>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row>
    <row r="1302" spans="1:74" s="12" customFormat="1" hidden="1" x14ac:dyDescent="0.25">
      <c r="A1302" s="127"/>
      <c r="B1302"/>
      <c r="C1302">
        <v>345</v>
      </c>
      <c r="D1302" s="221">
        <f t="shared" si="141"/>
        <v>345</v>
      </c>
      <c r="E1302">
        <f t="shared" si="146"/>
        <v>0.34499999999999997</v>
      </c>
      <c r="F1302">
        <f t="shared" si="142"/>
        <v>0.99529041076479885</v>
      </c>
      <c r="G1302">
        <f t="shared" si="143"/>
        <v>0.53879546858967253</v>
      </c>
      <c r="H1302" s="221">
        <v>1.5812123621323601E-2</v>
      </c>
      <c r="I1302">
        <f t="shared" si="144"/>
        <v>1</v>
      </c>
      <c r="J1302">
        <v>1</v>
      </c>
      <c r="K1302" s="221">
        <f t="shared" si="145"/>
        <v>-41.432720891494419</v>
      </c>
      <c r="L1302">
        <f t="shared" si="147"/>
        <v>8.9483257995925524E-5</v>
      </c>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row>
    <row r="1303" spans="1:74" s="12" customFormat="1" hidden="1" x14ac:dyDescent="0.25">
      <c r="A1303" s="127"/>
      <c r="B1303"/>
      <c r="C1303">
        <v>346</v>
      </c>
      <c r="D1303" s="221">
        <f t="shared" si="141"/>
        <v>346</v>
      </c>
      <c r="E1303">
        <f t="shared" si="146"/>
        <v>0.34599999999999997</v>
      </c>
      <c r="F1303">
        <f t="shared" si="142"/>
        <v>0.99526312890417723</v>
      </c>
      <c r="G1303">
        <f t="shared" si="143"/>
        <v>0.5365585022251006</v>
      </c>
      <c r="H1303" s="221">
        <v>1.2270191363316901E-2</v>
      </c>
      <c r="I1303">
        <f t="shared" si="144"/>
        <v>1</v>
      </c>
      <c r="J1303">
        <v>1</v>
      </c>
      <c r="K1303" s="221">
        <f t="shared" si="145"/>
        <v>-43.671873355782878</v>
      </c>
      <c r="L1303">
        <f t="shared" si="147"/>
        <v>5.6489254013248438E-5</v>
      </c>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row>
    <row r="1304" spans="1:74" s="12" customFormat="1" hidden="1" x14ac:dyDescent="0.25">
      <c r="A1304" s="127"/>
      <c r="B1304"/>
      <c r="C1304">
        <v>347</v>
      </c>
      <c r="D1304" s="221">
        <f t="shared" si="141"/>
        <v>347</v>
      </c>
      <c r="E1304">
        <f t="shared" si="146"/>
        <v>0.34699999999999998</v>
      </c>
      <c r="F1304">
        <f t="shared" si="142"/>
        <v>0.99523576877107844</v>
      </c>
      <c r="G1304">
        <f t="shared" si="143"/>
        <v>0.53431976236487244</v>
      </c>
      <c r="H1304" s="221">
        <v>8.8425081961399504E-3</v>
      </c>
      <c r="I1304">
        <f t="shared" si="144"/>
        <v>1</v>
      </c>
      <c r="J1304">
        <v>1</v>
      </c>
      <c r="K1304" s="221">
        <f t="shared" si="145"/>
        <v>-46.553946309750394</v>
      </c>
      <c r="L1304">
        <f t="shared" si="147"/>
        <v>3.1667105525800311E-5</v>
      </c>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row>
    <row r="1305" spans="1:74" s="12" customFormat="1" hidden="1" x14ac:dyDescent="0.25">
      <c r="A1305" s="127"/>
      <c r="B1305"/>
      <c r="C1305">
        <v>348</v>
      </c>
      <c r="D1305" s="221">
        <f t="shared" si="141"/>
        <v>348</v>
      </c>
      <c r="E1305">
        <f t="shared" si="146"/>
        <v>0.34799999999999998</v>
      </c>
      <c r="F1305">
        <f t="shared" si="142"/>
        <v>0.99520833037147449</v>
      </c>
      <c r="G1305">
        <f t="shared" si="143"/>
        <v>0.53207928303371166</v>
      </c>
      <c r="H1305" s="221">
        <v>5.60719861649101E-3</v>
      </c>
      <c r="I1305">
        <f t="shared" si="144"/>
        <v>1</v>
      </c>
      <c r="J1305">
        <v>1</v>
      </c>
      <c r="K1305" s="221">
        <f t="shared" si="145"/>
        <v>-50.547274158858322</v>
      </c>
      <c r="L1305">
        <f t="shared" si="147"/>
        <v>1.471257755007494E-5</v>
      </c>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row>
    <row r="1306" spans="1:74" s="12" customFormat="1" hidden="1" x14ac:dyDescent="0.25">
      <c r="A1306" s="127"/>
      <c r="B1306"/>
      <c r="C1306">
        <v>349</v>
      </c>
      <c r="D1306" s="221">
        <f t="shared" si="141"/>
        <v>349</v>
      </c>
      <c r="E1306">
        <f t="shared" si="146"/>
        <v>0.34899999999999998</v>
      </c>
      <c r="F1306">
        <f t="shared" si="142"/>
        <v>0.99518081371135869</v>
      </c>
      <c r="G1306">
        <f t="shared" si="143"/>
        <v>0.52983709826470149</v>
      </c>
      <c r="H1306" s="221">
        <v>2.6374372833815399E-3</v>
      </c>
      <c r="I1306">
        <f t="shared" si="144"/>
        <v>1</v>
      </c>
      <c r="J1306">
        <v>1</v>
      </c>
      <c r="K1306" s="221">
        <f t="shared" si="145"/>
        <v>-57.135470013645516</v>
      </c>
      <c r="L1306">
        <f t="shared" si="147"/>
        <v>4.7520863569163158E-6</v>
      </c>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row>
    <row r="1307" spans="1:74" s="12" customFormat="1" hidden="1" x14ac:dyDescent="0.25">
      <c r="A1307" s="127"/>
      <c r="B1307"/>
      <c r="C1307">
        <v>350</v>
      </c>
      <c r="D1307" s="221">
        <f t="shared" si="141"/>
        <v>350</v>
      </c>
      <c r="E1307">
        <f t="shared" si="146"/>
        <v>0.35</v>
      </c>
      <c r="F1307">
        <f t="shared" si="142"/>
        <v>0.99515321879673879</v>
      </c>
      <c r="G1307">
        <f t="shared" si="143"/>
        <v>0.5275932420986531</v>
      </c>
      <c r="H1307" s="271">
        <v>1.58533156336807E-9</v>
      </c>
      <c r="I1307">
        <f t="shared" si="144"/>
        <v>1</v>
      </c>
      <c r="J1307">
        <v>1</v>
      </c>
      <c r="K1307" s="221">
        <f t="shared" si="145"/>
        <v>-181.59381435048275</v>
      </c>
      <c r="L1307">
        <f t="shared" si="147"/>
        <v>4.8349671439721732E-7</v>
      </c>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row>
    <row r="1308" spans="1:74" s="12" customFormat="1" hidden="1" x14ac:dyDescent="0.25">
      <c r="A1308" s="127"/>
      <c r="B1308"/>
      <c r="C1308">
        <v>351</v>
      </c>
      <c r="D1308" s="221">
        <f t="shared" si="141"/>
        <v>351</v>
      </c>
      <c r="E1308">
        <f t="shared" si="146"/>
        <v>0.35099999999999998</v>
      </c>
      <c r="F1308">
        <f t="shared" si="142"/>
        <v>0.99512554563364197</v>
      </c>
      <c r="G1308">
        <f t="shared" si="143"/>
        <v>0.525347748583469</v>
      </c>
      <c r="H1308" s="221">
        <v>2.2460448261854898E-3</v>
      </c>
      <c r="I1308">
        <f t="shared" si="144"/>
        <v>1</v>
      </c>
      <c r="J1308">
        <v>1</v>
      </c>
      <c r="K1308" s="221">
        <f t="shared" si="145"/>
        <v>-58.605136599231322</v>
      </c>
      <c r="L1308">
        <f t="shared" si="147"/>
        <v>3.4468863522657705E-7</v>
      </c>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row>
    <row r="1309" spans="1:74" s="12" customFormat="1" hidden="1" x14ac:dyDescent="0.25">
      <c r="A1309" s="127"/>
      <c r="B1309"/>
      <c r="C1309">
        <v>352</v>
      </c>
      <c r="D1309" s="221">
        <f t="shared" si="141"/>
        <v>352</v>
      </c>
      <c r="E1309">
        <f t="shared" si="146"/>
        <v>0.35199999999999998</v>
      </c>
      <c r="F1309">
        <f t="shared" si="142"/>
        <v>0.99509779422810896</v>
      </c>
      <c r="G1309">
        <f t="shared" si="143"/>
        <v>0.52310065177351028</v>
      </c>
      <c r="H1309" s="221">
        <v>4.0504455246245198E-3</v>
      </c>
      <c r="I1309">
        <f t="shared" si="144"/>
        <v>1</v>
      </c>
      <c r="J1309">
        <v>1</v>
      </c>
      <c r="K1309" s="221">
        <f t="shared" si="145"/>
        <v>-53.520923593248646</v>
      </c>
      <c r="L1309">
        <f t="shared" si="147"/>
        <v>2.6938770211744173E-6</v>
      </c>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row>
    <row r="1310" spans="1:74" s="12" customFormat="1" hidden="1" x14ac:dyDescent="0.25">
      <c r="A1310" s="127"/>
      <c r="B1310"/>
      <c r="C1310">
        <v>353</v>
      </c>
      <c r="D1310" s="221">
        <f t="shared" si="141"/>
        <v>353</v>
      </c>
      <c r="E1310">
        <f t="shared" si="146"/>
        <v>0.35299999999999998</v>
      </c>
      <c r="F1310">
        <f t="shared" si="142"/>
        <v>0.99506996458620089</v>
      </c>
      <c r="G1310">
        <f t="shared" si="143"/>
        <v>0.52085198572896063</v>
      </c>
      <c r="H1310" s="221">
        <v>5.3727113731422303E-3</v>
      </c>
      <c r="I1310">
        <f t="shared" si="144"/>
        <v>1</v>
      </c>
      <c r="J1310">
        <v>1</v>
      </c>
      <c r="K1310" s="221">
        <f t="shared" si="145"/>
        <v>-51.104770953293006</v>
      </c>
      <c r="L1310">
        <f t="shared" si="147"/>
        <v>5.9853504687948691E-6</v>
      </c>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row>
    <row r="1311" spans="1:74" s="12" customFormat="1" hidden="1" x14ac:dyDescent="0.25">
      <c r="A1311" s="127"/>
      <c r="B1311"/>
      <c r="C1311">
        <v>354</v>
      </c>
      <c r="D1311" s="221">
        <f t="shared" si="141"/>
        <v>354</v>
      </c>
      <c r="E1311">
        <f t="shared" si="146"/>
        <v>0.35399999999999998</v>
      </c>
      <c r="F1311">
        <f t="shared" si="142"/>
        <v>0.99504205671399282</v>
      </c>
      <c r="G1311">
        <f t="shared" si="143"/>
        <v>0.51860178451519312</v>
      </c>
      <c r="H1311" s="221">
        <v>6.1828192025855204E-3</v>
      </c>
      <c r="I1311">
        <f t="shared" si="144"/>
        <v>1</v>
      </c>
      <c r="J1311">
        <v>1</v>
      </c>
      <c r="K1311" s="221">
        <f t="shared" si="145"/>
        <v>-49.922760178489803</v>
      </c>
      <c r="L1311">
        <f t="shared" si="147"/>
        <v>8.9254999845992854E-6</v>
      </c>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row>
    <row r="1312" spans="1:74" s="12" customFormat="1" hidden="1" x14ac:dyDescent="0.25">
      <c r="A1312" s="127"/>
      <c r="B1312"/>
      <c r="C1312">
        <v>355</v>
      </c>
      <c r="D1312" s="221">
        <f t="shared" si="141"/>
        <v>355</v>
      </c>
      <c r="E1312">
        <f t="shared" si="146"/>
        <v>0.35499999999999998</v>
      </c>
      <c r="F1312">
        <f t="shared" si="142"/>
        <v>0.99501407061758107</v>
      </c>
      <c r="G1312">
        <f t="shared" si="143"/>
        <v>0.51635008220213618</v>
      </c>
      <c r="H1312" s="221">
        <v>6.4617034394773504E-3</v>
      </c>
      <c r="I1312">
        <f t="shared" si="144"/>
        <v>1</v>
      </c>
      <c r="J1312">
        <v>1</v>
      </c>
      <c r="K1312" s="221">
        <f t="shared" si="145"/>
        <v>-49.577590103043214</v>
      </c>
      <c r="L1312">
        <f t="shared" si="147"/>
        <v>1.0596292408707301E-5</v>
      </c>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row>
    <row r="1313" spans="1:74" s="12" customFormat="1" hidden="1" x14ac:dyDescent="0.25">
      <c r="A1313" s="127"/>
      <c r="B1313"/>
      <c r="C1313">
        <v>356</v>
      </c>
      <c r="D1313" s="221">
        <f t="shared" si="141"/>
        <v>356</v>
      </c>
      <c r="E1313">
        <f t="shared" si="146"/>
        <v>0.35599999999999998</v>
      </c>
      <c r="F1313">
        <f t="shared" si="142"/>
        <v>0.99498600630307266</v>
      </c>
      <c r="G1313">
        <f t="shared" si="143"/>
        <v>0.51409691286363823</v>
      </c>
      <c r="H1313" s="221">
        <v>6.2015111954302898E-3</v>
      </c>
      <c r="I1313">
        <f t="shared" si="144"/>
        <v>1</v>
      </c>
      <c r="J1313">
        <v>1</v>
      </c>
      <c r="K1313" s="221">
        <f t="shared" si="145"/>
        <v>-49.972809984307105</v>
      </c>
      <c r="L1313">
        <f t="shared" si="147"/>
        <v>1.0536703621984333E-5</v>
      </c>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row>
    <row r="1314" spans="1:74" s="12" customFormat="1" hidden="1" x14ac:dyDescent="0.25">
      <c r="A1314" s="127"/>
      <c r="B1314"/>
      <c r="C1314">
        <v>357</v>
      </c>
      <c r="D1314" s="221">
        <f t="shared" si="141"/>
        <v>357</v>
      </c>
      <c r="E1314">
        <f t="shared" si="146"/>
        <v>0.35699999999999998</v>
      </c>
      <c r="F1314">
        <f t="shared" si="142"/>
        <v>0.99495786377659901</v>
      </c>
      <c r="G1314">
        <f t="shared" si="143"/>
        <v>0.5118423105768356</v>
      </c>
      <c r="H1314" s="221">
        <v>5.4056217480097698E-3</v>
      </c>
      <c r="I1314">
        <f t="shared" si="144"/>
        <v>1</v>
      </c>
      <c r="J1314">
        <v>1</v>
      </c>
      <c r="K1314" s="221">
        <f t="shared" si="145"/>
        <v>-51.204269493906338</v>
      </c>
      <c r="L1314">
        <f t="shared" si="147"/>
        <v>8.7766061305560441E-6</v>
      </c>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row>
    <row r="1315" spans="1:74" s="12" customFormat="1" hidden="1" x14ac:dyDescent="0.25">
      <c r="A1315" s="127"/>
      <c r="B1315"/>
      <c r="C1315">
        <v>358</v>
      </c>
      <c r="D1315" s="221">
        <f t="shared" si="141"/>
        <v>358</v>
      </c>
      <c r="E1315">
        <f t="shared" si="146"/>
        <v>0.35799999999999998</v>
      </c>
      <c r="F1315">
        <f t="shared" si="142"/>
        <v>0.99492964304430132</v>
      </c>
      <c r="G1315">
        <f t="shared" si="143"/>
        <v>0.50958630942151706</v>
      </c>
      <c r="H1315" s="221">
        <v>4.0884332147332102E-3</v>
      </c>
      <c r="I1315">
        <f t="shared" si="144"/>
        <v>1</v>
      </c>
      <c r="J1315">
        <v>1</v>
      </c>
      <c r="K1315" s="221">
        <f t="shared" si="145"/>
        <v>-53.668659399054519</v>
      </c>
      <c r="L1315">
        <f t="shared" si="147"/>
        <v>5.82189621536739E-6</v>
      </c>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row>
    <row r="1316" spans="1:74" s="12" customFormat="1" hidden="1" x14ac:dyDescent="0.25">
      <c r="A1316" s="127"/>
      <c r="B1316"/>
      <c r="C1316">
        <v>359</v>
      </c>
      <c r="D1316" s="221">
        <f t="shared" si="141"/>
        <v>359</v>
      </c>
      <c r="E1316">
        <f t="shared" si="146"/>
        <v>0.35899999999999999</v>
      </c>
      <c r="F1316">
        <f t="shared" si="142"/>
        <v>0.99490134411234332</v>
      </c>
      <c r="G1316">
        <f t="shared" si="143"/>
        <v>0.50732894347949142</v>
      </c>
      <c r="H1316" s="221">
        <v>2.2749241435590698E-3</v>
      </c>
      <c r="I1316">
        <f t="shared" si="144"/>
        <v>1</v>
      </c>
      <c r="J1316">
        <v>1</v>
      </c>
      <c r="K1316" s="221">
        <f t="shared" si="145"/>
        <v>-58.799268454175092</v>
      </c>
      <c r="L1316">
        <f t="shared" si="147"/>
        <v>2.5938653251516436E-6</v>
      </c>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row>
    <row r="1317" spans="1:74" s="12" customFormat="1" hidden="1" x14ac:dyDescent="0.25">
      <c r="A1317" s="127"/>
      <c r="B1317"/>
      <c r="C1317">
        <v>360</v>
      </c>
      <c r="D1317" s="221">
        <f t="shared" si="141"/>
        <v>360</v>
      </c>
      <c r="E1317">
        <f t="shared" si="146"/>
        <v>0.36</v>
      </c>
      <c r="F1317">
        <f t="shared" si="142"/>
        <v>0.99487296698690486</v>
      </c>
      <c r="G1317">
        <f t="shared" si="143"/>
        <v>0.50507024683395307</v>
      </c>
      <c r="H1317" s="271">
        <v>2.4382341808001601E-9</v>
      </c>
      <c r="I1317">
        <f t="shared" si="144"/>
        <v>1</v>
      </c>
      <c r="J1317">
        <v>1</v>
      </c>
      <c r="K1317" s="221">
        <f t="shared" si="145"/>
        <v>-178.23610338265766</v>
      </c>
      <c r="L1317">
        <f t="shared" si="147"/>
        <v>3.2962040603776502E-7</v>
      </c>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row>
    <row r="1318" spans="1:74" s="12" customFormat="1" hidden="1" x14ac:dyDescent="0.25">
      <c r="A1318" s="127"/>
      <c r="B1318"/>
      <c r="C1318">
        <v>361</v>
      </c>
      <c r="D1318" s="221">
        <f t="shared" si="141"/>
        <v>361</v>
      </c>
      <c r="E1318">
        <f t="shared" si="146"/>
        <v>0.36099999999999999</v>
      </c>
      <c r="F1318">
        <f t="shared" si="142"/>
        <v>0.99484451167417831</v>
      </c>
      <c r="G1318">
        <f t="shared" si="143"/>
        <v>0.50281025356885023</v>
      </c>
      <c r="H1318" s="221">
        <v>2.69234159470846E-3</v>
      </c>
      <c r="I1318">
        <f t="shared" si="144"/>
        <v>1</v>
      </c>
      <c r="J1318">
        <v>1</v>
      </c>
      <c r="K1318" s="221">
        <f t="shared" si="145"/>
        <v>-57.414210107336878</v>
      </c>
      <c r="L1318">
        <f t="shared" si="147"/>
        <v>4.5343995775530899E-7</v>
      </c>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row>
    <row r="1319" spans="1:74" s="12" customFormat="1" hidden="1" x14ac:dyDescent="0.25">
      <c r="A1319" s="127"/>
      <c r="B1319"/>
      <c r="C1319">
        <v>362</v>
      </c>
      <c r="D1319" s="221">
        <f t="shared" si="141"/>
        <v>362</v>
      </c>
      <c r="E1319">
        <f t="shared" si="146"/>
        <v>0.36199999999999999</v>
      </c>
      <c r="F1319">
        <f t="shared" si="142"/>
        <v>0.99481597818037881</v>
      </c>
      <c r="G1319">
        <f t="shared" si="143"/>
        <v>0.50054899776824957</v>
      </c>
      <c r="H1319" s="221">
        <v>5.7500573404334603E-3</v>
      </c>
      <c r="I1319">
        <f t="shared" si="144"/>
        <v>1</v>
      </c>
      <c r="J1319">
        <v>1</v>
      </c>
      <c r="K1319" s="221">
        <f t="shared" si="145"/>
        <v>-50.862769525006719</v>
      </c>
      <c r="L1319">
        <f t="shared" si="147"/>
        <v>4.4310726732928024E-6</v>
      </c>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row>
    <row r="1320" spans="1:74" s="12" customFormat="1" hidden="1" x14ac:dyDescent="0.25">
      <c r="A1320" s="127"/>
      <c r="B1320"/>
      <c r="C1320">
        <v>363</v>
      </c>
      <c r="D1320" s="221">
        <f t="shared" si="141"/>
        <v>363</v>
      </c>
      <c r="E1320">
        <f t="shared" si="146"/>
        <v>0.36299999999999999</v>
      </c>
      <c r="F1320">
        <f t="shared" si="142"/>
        <v>0.99478736651173261</v>
      </c>
      <c r="G1320">
        <f t="shared" si="143"/>
        <v>0.49828651351570619</v>
      </c>
      <c r="H1320" s="221">
        <v>9.1142069247253498E-3</v>
      </c>
      <c r="I1320">
        <f t="shared" si="144"/>
        <v>1</v>
      </c>
      <c r="J1320">
        <v>1</v>
      </c>
      <c r="K1320" s="221">
        <f t="shared" si="145"/>
        <v>-46.901434431118915</v>
      </c>
      <c r="L1320">
        <f t="shared" si="147"/>
        <v>1.3620078666599204E-5</v>
      </c>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row>
    <row r="1321" spans="1:74" s="12" customFormat="1" hidden="1" x14ac:dyDescent="0.25">
      <c r="A1321" s="127"/>
      <c r="B1321"/>
      <c r="C1321">
        <v>364</v>
      </c>
      <c r="D1321" s="221">
        <f t="shared" si="141"/>
        <v>364</v>
      </c>
      <c r="E1321">
        <f t="shared" si="146"/>
        <v>0.36399999999999999</v>
      </c>
      <c r="F1321">
        <f t="shared" si="142"/>
        <v>0.99475867667449103</v>
      </c>
      <c r="G1321">
        <f t="shared" si="143"/>
        <v>0.49602283489362875</v>
      </c>
      <c r="H1321" s="221">
        <v>1.27202621497384E-2</v>
      </c>
      <c r="I1321">
        <f t="shared" si="144"/>
        <v>1</v>
      </c>
      <c r="J1321">
        <v>1</v>
      </c>
      <c r="K1321" s="221">
        <f t="shared" si="145"/>
        <v>-44.045690645058897</v>
      </c>
      <c r="L1321">
        <f t="shared" si="147"/>
        <v>2.912913873646853E-5</v>
      </c>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row>
    <row r="1322" spans="1:74" s="12" customFormat="1" hidden="1" x14ac:dyDescent="0.25">
      <c r="A1322" s="127"/>
      <c r="B1322"/>
      <c r="C1322">
        <v>365</v>
      </c>
      <c r="D1322" s="221">
        <f t="shared" si="141"/>
        <v>365</v>
      </c>
      <c r="E1322">
        <f t="shared" si="146"/>
        <v>0.36499999999999999</v>
      </c>
      <c r="F1322">
        <f t="shared" si="142"/>
        <v>0.99472990867491462</v>
      </c>
      <c r="G1322">
        <f t="shared" si="143"/>
        <v>0.49375799598264758</v>
      </c>
      <c r="H1322" s="221">
        <v>1.6499495994325299E-2</v>
      </c>
      <c r="I1322">
        <f t="shared" si="144"/>
        <v>1</v>
      </c>
      <c r="J1322">
        <v>1</v>
      </c>
      <c r="K1322" s="221">
        <f t="shared" si="145"/>
        <v>-41.826200080381149</v>
      </c>
      <c r="L1322">
        <f t="shared" si="147"/>
        <v>5.1698214371704428E-5</v>
      </c>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row>
    <row r="1323" spans="1:74" s="12" customFormat="1" hidden="1" x14ac:dyDescent="0.25">
      <c r="A1323" s="127"/>
      <c r="B1323"/>
      <c r="C1323">
        <v>366</v>
      </c>
      <c r="D1323" s="221">
        <f t="shared" si="141"/>
        <v>366</v>
      </c>
      <c r="E1323">
        <f t="shared" si="146"/>
        <v>0.36599999999999999</v>
      </c>
      <c r="F1323">
        <f t="shared" si="142"/>
        <v>0.99470106251928458</v>
      </c>
      <c r="G1323">
        <f t="shared" si="143"/>
        <v>0.49149203086098342</v>
      </c>
      <c r="H1323" s="221">
        <v>2.0380437769895302E-2</v>
      </c>
      <c r="I1323">
        <f t="shared" si="144"/>
        <v>1</v>
      </c>
      <c r="J1323">
        <v>1</v>
      </c>
      <c r="K1323" s="221">
        <f t="shared" si="145"/>
        <v>-40.031548585614338</v>
      </c>
      <c r="L1323">
        <f t="shared" si="147"/>
        <v>8.1609254710748584E-5</v>
      </c>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row>
    <row r="1324" spans="1:74" s="12" customFormat="1" hidden="1" x14ac:dyDescent="0.25">
      <c r="A1324" s="127"/>
      <c r="B1324"/>
      <c r="C1324">
        <v>367</v>
      </c>
      <c r="D1324" s="221">
        <f t="shared" si="141"/>
        <v>367</v>
      </c>
      <c r="E1324">
        <f t="shared" si="146"/>
        <v>0.36699999999999999</v>
      </c>
      <c r="F1324">
        <f t="shared" si="142"/>
        <v>0.99467213821389755</v>
      </c>
      <c r="G1324">
        <f t="shared" si="143"/>
        <v>0.48922497360381473</v>
      </c>
      <c r="H1324" s="221">
        <v>2.4290360130413701E-2</v>
      </c>
      <c r="I1324">
        <f t="shared" si="144"/>
        <v>1</v>
      </c>
      <c r="J1324">
        <v>1</v>
      </c>
      <c r="K1324" s="221">
        <f t="shared" si="145"/>
        <v>-38.547549494188161</v>
      </c>
      <c r="L1324">
        <f t="shared" si="147"/>
        <v>1.1863437484942777E-4</v>
      </c>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row>
    <row r="1325" spans="1:74" s="12" customFormat="1" hidden="1" x14ac:dyDescent="0.25">
      <c r="A1325" s="127"/>
      <c r="B1325"/>
      <c r="C1325">
        <v>368</v>
      </c>
      <c r="D1325" s="221">
        <f t="shared" si="141"/>
        <v>368</v>
      </c>
      <c r="E1325">
        <f t="shared" si="146"/>
        <v>0.36799999999999999</v>
      </c>
      <c r="F1325">
        <f t="shared" si="142"/>
        <v>0.99464313576506957</v>
      </c>
      <c r="G1325">
        <f t="shared" si="143"/>
        <v>0.48695685828264612</v>
      </c>
      <c r="H1325" s="221">
        <v>2.8156765948179601E-2</v>
      </c>
      <c r="I1325">
        <f t="shared" si="144"/>
        <v>1</v>
      </c>
      <c r="J1325">
        <v>1</v>
      </c>
      <c r="K1325" s="221">
        <f t="shared" si="145"/>
        <v>-37.305189051531357</v>
      </c>
      <c r="L1325">
        <f t="shared" si="147"/>
        <v>1.6202513747080112E-4</v>
      </c>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row>
    <row r="1326" spans="1:74" s="12" customFormat="1" hidden="1" x14ac:dyDescent="0.25">
      <c r="A1326" s="127"/>
      <c r="B1326"/>
      <c r="C1326">
        <v>369</v>
      </c>
      <c r="D1326" s="221">
        <f t="shared" si="141"/>
        <v>369</v>
      </c>
      <c r="E1326">
        <f t="shared" si="146"/>
        <v>0.36899999999999999</v>
      </c>
      <c r="F1326">
        <f t="shared" si="142"/>
        <v>0.99461405517913004</v>
      </c>
      <c r="G1326">
        <f t="shared" si="143"/>
        <v>0.48468771896467738</v>
      </c>
      <c r="H1326" s="221">
        <v>3.1908843580576503E-2</v>
      </c>
      <c r="I1326">
        <f t="shared" si="144"/>
        <v>1</v>
      </c>
      <c r="J1326">
        <v>1</v>
      </c>
      <c r="K1326" s="221">
        <f t="shared" si="145"/>
        <v>-36.259446543289599</v>
      </c>
      <c r="L1326">
        <f t="shared" si="147"/>
        <v>2.1054312032523564E-4</v>
      </c>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row>
    <row r="1327" spans="1:74" s="12" customFormat="1" hidden="1" x14ac:dyDescent="0.25">
      <c r="A1327" s="127"/>
      <c r="B1327"/>
      <c r="C1327">
        <v>370</v>
      </c>
      <c r="D1327" s="221">
        <f t="shared" si="141"/>
        <v>370</v>
      </c>
      <c r="E1327">
        <f t="shared" si="146"/>
        <v>0.37</v>
      </c>
      <c r="F1327">
        <f t="shared" si="142"/>
        <v>0.99458489646242965</v>
      </c>
      <c r="G1327">
        <f t="shared" si="143"/>
        <v>0.48241758971217241</v>
      </c>
      <c r="H1327" s="221">
        <v>3.5478860246606098E-2</v>
      </c>
      <c r="I1327">
        <f t="shared" si="144"/>
        <v>1</v>
      </c>
      <c r="J1327">
        <v>1</v>
      </c>
      <c r="K1327" s="221">
        <f t="shared" si="145"/>
        <v>-35.379306918545339</v>
      </c>
      <c r="L1327">
        <f t="shared" si="147"/>
        <v>2.6252861969116903E-4</v>
      </c>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row>
    <row r="1328" spans="1:74" s="12" customFormat="1" hidden="1" x14ac:dyDescent="0.25">
      <c r="A1328" s="127"/>
      <c r="B1328"/>
      <c r="C1328">
        <v>371</v>
      </c>
      <c r="D1328" s="221">
        <f t="shared" si="141"/>
        <v>371</v>
      </c>
      <c r="E1328">
        <f t="shared" si="146"/>
        <v>0.371</v>
      </c>
      <c r="F1328">
        <f t="shared" si="142"/>
        <v>0.9945556596213323</v>
      </c>
      <c r="G1328">
        <f t="shared" si="143"/>
        <v>0.48014650458182784</v>
      </c>
      <c r="H1328" s="221">
        <v>3.8803465070459002E-2</v>
      </c>
      <c r="I1328">
        <f t="shared" si="144"/>
        <v>1</v>
      </c>
      <c r="J1328">
        <v>1</v>
      </c>
      <c r="K1328" s="221">
        <f t="shared" si="145"/>
        <v>-34.642532526757336</v>
      </c>
      <c r="L1328">
        <f t="shared" si="147"/>
        <v>3.1600139379090581E-4</v>
      </c>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row>
    <row r="1329" spans="1:74" s="12" customFormat="1" hidden="1" x14ac:dyDescent="0.25">
      <c r="A1329" s="127"/>
      <c r="B1329"/>
      <c r="C1329">
        <v>372</v>
      </c>
      <c r="D1329" s="221">
        <f t="shared" si="141"/>
        <v>372</v>
      </c>
      <c r="E1329">
        <f t="shared" si="146"/>
        <v>0.372</v>
      </c>
      <c r="F1329">
        <f t="shared" si="142"/>
        <v>0.99452634466222067</v>
      </c>
      <c r="G1329">
        <f t="shared" si="143"/>
        <v>0.47787449762414425</v>
      </c>
      <c r="H1329" s="221">
        <v>4.18248757832448E-2</v>
      </c>
      <c r="I1329">
        <f t="shared" si="144"/>
        <v>1</v>
      </c>
      <c r="J1329">
        <v>1</v>
      </c>
      <c r="K1329" s="221">
        <f t="shared" si="145"/>
        <v>-34.032703875900168</v>
      </c>
      <c r="L1329">
        <f t="shared" si="147"/>
        <v>3.6878501352368516E-4</v>
      </c>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row>
    <row r="1330" spans="1:74" s="12" customFormat="1" hidden="1" x14ac:dyDescent="0.25">
      <c r="A1330" s="127"/>
      <c r="B1330"/>
      <c r="C1330">
        <v>373</v>
      </c>
      <c r="D1330" s="221">
        <f t="shared" si="141"/>
        <v>373</v>
      </c>
      <c r="E1330">
        <f t="shared" si="146"/>
        <v>0.373</v>
      </c>
      <c r="F1330">
        <f t="shared" si="142"/>
        <v>0.99449695159149354</v>
      </c>
      <c r="G1330">
        <f t="shared" si="143"/>
        <v>0.47560160288279374</v>
      </c>
      <c r="H1330" s="221">
        <v>4.4491926041391003E-2</v>
      </c>
      <c r="I1330">
        <f t="shared" si="144"/>
        <v>1</v>
      </c>
      <c r="J1330">
        <v>1</v>
      </c>
      <c r="K1330" s="221">
        <f t="shared" si="145"/>
        <v>-33.537440550539444</v>
      </c>
      <c r="L1330">
        <f t="shared" si="147"/>
        <v>4.1864482338858493E-4</v>
      </c>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row>
    <row r="1331" spans="1:74" s="12" customFormat="1" hidden="1" x14ac:dyDescent="0.25">
      <c r="A1331" s="127"/>
      <c r="B1331"/>
      <c r="C1331">
        <v>374</v>
      </c>
      <c r="D1331" s="221">
        <f t="shared" si="141"/>
        <v>374</v>
      </c>
      <c r="E1331">
        <f t="shared" si="146"/>
        <v>0.374</v>
      </c>
      <c r="F1331">
        <f t="shared" si="142"/>
        <v>0.99446748041556765</v>
      </c>
      <c r="G1331">
        <f t="shared" si="143"/>
        <v>0.47332785439399272</v>
      </c>
      <c r="H1331" s="221">
        <v>4.6760953747824602E-2</v>
      </c>
      <c r="I1331">
        <f t="shared" si="144"/>
        <v>1</v>
      </c>
      <c r="J1331">
        <v>1</v>
      </c>
      <c r="K1331" s="221">
        <f t="shared" si="145"/>
        <v>-33.147279816390508</v>
      </c>
      <c r="L1331">
        <f t="shared" si="147"/>
        <v>4.6342881437366903E-4</v>
      </c>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row>
    <row r="1332" spans="1:74" s="12" customFormat="1" hidden="1" x14ac:dyDescent="0.25">
      <c r="A1332" s="127"/>
      <c r="B1332"/>
      <c r="C1332">
        <v>375</v>
      </c>
      <c r="D1332" s="221">
        <f t="shared" si="141"/>
        <v>375</v>
      </c>
      <c r="E1332">
        <f t="shared" si="146"/>
        <v>0.375</v>
      </c>
      <c r="F1332">
        <f t="shared" si="142"/>
        <v>0.99443793114087686</v>
      </c>
      <c r="G1332">
        <f t="shared" si="143"/>
        <v>0.47105328618587128</v>
      </c>
      <c r="H1332" s="221">
        <v>4.8596514567307202E-2</v>
      </c>
      <c r="I1332">
        <f t="shared" si="144"/>
        <v>1</v>
      </c>
      <c r="J1332">
        <v>1</v>
      </c>
      <c r="K1332" s="221">
        <f t="shared" si="145"/>
        <v>-32.854943175411819</v>
      </c>
      <c r="L1332">
        <f t="shared" si="147"/>
        <v>5.012008887780809E-4</v>
      </c>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row>
    <row r="1333" spans="1:74" s="12" customFormat="1" hidden="1" x14ac:dyDescent="0.25">
      <c r="A1333" s="127"/>
      <c r="B1333"/>
      <c r="C1333">
        <v>376</v>
      </c>
      <c r="D1333" s="221">
        <f t="shared" si="141"/>
        <v>376</v>
      </c>
      <c r="E1333">
        <f t="shared" si="146"/>
        <v>0.376</v>
      </c>
      <c r="F1333">
        <f t="shared" si="142"/>
        <v>0.99440830377386946</v>
      </c>
      <c r="G1333">
        <f t="shared" si="143"/>
        <v>0.46877793227784392</v>
      </c>
      <c r="H1333" s="221">
        <v>4.9971908920068503E-2</v>
      </c>
      <c r="I1333">
        <f t="shared" si="144"/>
        <v>1</v>
      </c>
      <c r="J1333">
        <v>1</v>
      </c>
      <c r="K1333" s="221">
        <f t="shared" si="145"/>
        <v>-32.654843179255487</v>
      </c>
      <c r="L1333">
        <f t="shared" si="147"/>
        <v>5.3035699739552961E-4</v>
      </c>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row>
    <row r="1334" spans="1:74" s="12" customFormat="1" hidden="1" x14ac:dyDescent="0.25">
      <c r="A1334" s="127"/>
      <c r="B1334"/>
      <c r="C1334">
        <v>377</v>
      </c>
      <c r="D1334" s="221">
        <f t="shared" si="141"/>
        <v>377</v>
      </c>
      <c r="E1334">
        <f t="shared" si="146"/>
        <v>0.377</v>
      </c>
      <c r="F1334">
        <f t="shared" si="142"/>
        <v>0.99437859832101427</v>
      </c>
      <c r="G1334">
        <f t="shared" si="143"/>
        <v>0.46650182667998225</v>
      </c>
      <c r="H1334" s="221">
        <v>5.0869515022761803E-2</v>
      </c>
      <c r="I1334">
        <f t="shared" si="144"/>
        <v>1</v>
      </c>
      <c r="J1334">
        <v>1</v>
      </c>
      <c r="K1334" s="221">
        <f t="shared" si="145"/>
        <v>-32.542745711868875</v>
      </c>
      <c r="L1334">
        <f t="shared" si="147"/>
        <v>5.4971633077151403E-4</v>
      </c>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row>
    <row r="1335" spans="1:74" s="12" customFormat="1" hidden="1" x14ac:dyDescent="0.25">
      <c r="A1335" s="127"/>
      <c r="B1335"/>
      <c r="C1335">
        <v>378</v>
      </c>
      <c r="D1335" s="221">
        <f t="shared" si="141"/>
        <v>378</v>
      </c>
      <c r="E1335">
        <f t="shared" si="146"/>
        <v>0.378</v>
      </c>
      <c r="F1335">
        <f t="shared" si="142"/>
        <v>0.99434881478879533</v>
      </c>
      <c r="G1335">
        <f t="shared" si="143"/>
        <v>0.46422500339238548</v>
      </c>
      <c r="H1335" s="221">
        <v>5.1280924924165298E-2</v>
      </c>
      <c r="I1335">
        <f t="shared" si="144"/>
        <v>1</v>
      </c>
      <c r="J1335">
        <v>1</v>
      </c>
      <c r="K1335" s="221">
        <f t="shared" si="145"/>
        <v>-32.515537236306173</v>
      </c>
      <c r="L1335">
        <f t="shared" si="147"/>
        <v>5.5858197592511649E-4</v>
      </c>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row>
    <row r="1336" spans="1:74" s="12" customFormat="1" hidden="1" x14ac:dyDescent="0.25">
      <c r="A1336" s="127"/>
      <c r="B1336"/>
      <c r="C1336">
        <v>379</v>
      </c>
      <c r="D1336" s="221">
        <f t="shared" si="141"/>
        <v>379</v>
      </c>
      <c r="E1336">
        <f t="shared" si="146"/>
        <v>0.379</v>
      </c>
      <c r="F1336">
        <f t="shared" si="142"/>
        <v>0.99431895318371155</v>
      </c>
      <c r="G1336">
        <f t="shared" si="143"/>
        <v>0.46194749640455401</v>
      </c>
      <c r="H1336" s="221">
        <v>5.1206884855572801E-2</v>
      </c>
      <c r="I1336">
        <f t="shared" si="144"/>
        <v>1</v>
      </c>
      <c r="J1336">
        <v>1</v>
      </c>
      <c r="K1336" s="221">
        <f t="shared" si="145"/>
        <v>-32.571066158615139</v>
      </c>
      <c r="L1336">
        <f t="shared" si="147"/>
        <v>5.5676800163006698E-4</v>
      </c>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row>
    <row r="1337" spans="1:74" s="12" customFormat="1" hidden="1" x14ac:dyDescent="0.25">
      <c r="A1337" s="127"/>
      <c r="B1337"/>
      <c r="C1337">
        <v>380</v>
      </c>
      <c r="D1337" s="221">
        <f t="shared" si="141"/>
        <v>380</v>
      </c>
      <c r="E1337">
        <f t="shared" si="146"/>
        <v>0.38</v>
      </c>
      <c r="F1337">
        <f t="shared" si="142"/>
        <v>0.9942890135122826</v>
      </c>
      <c r="G1337">
        <f t="shared" si="143"/>
        <v>0.45966933969476087</v>
      </c>
      <c r="H1337" s="221">
        <v>5.0657045484412397E-2</v>
      </c>
      <c r="I1337">
        <f t="shared" si="144"/>
        <v>1</v>
      </c>
      <c r="J1337">
        <v>1</v>
      </c>
      <c r="K1337" s="221">
        <f t="shared" si="145"/>
        <v>-32.708039318976333</v>
      </c>
      <c r="L1337">
        <f t="shared" si="147"/>
        <v>5.445925877492091E-4</v>
      </c>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row>
    <row r="1338" spans="1:74" s="12" customFormat="1" hidden="1" x14ac:dyDescent="0.25">
      <c r="A1338" s="127"/>
      <c r="B1338"/>
      <c r="C1338">
        <v>381</v>
      </c>
      <c r="D1338" s="221">
        <f t="shared" ref="D1338:D1401" si="148">C1338*(f_CLK_MHz/Nominal_Clock_Freq)</f>
        <v>381</v>
      </c>
      <c r="E1338">
        <f t="shared" si="146"/>
        <v>0.38100000000000001</v>
      </c>
      <c r="F1338">
        <f t="shared" ref="F1338:F1401" si="149">ABS(SIN(((MOD_CLK_DIV*PI()*$D1338*FIRST_STAGE_DECIMATION)/(f_CLK_MHz*1000000)))/(FIRST_STAGE_DECIMATION*SIN(((MOD_CLK_DIV*PI()*$D1338)/(f_CLK_MHz*1000000)))))^FIRST_STAGE_ORDER</f>
        <v>0.99425899578104404</v>
      </c>
      <c r="G1338">
        <f t="shared" ref="G1338:G1401" si="150">ABS(SIN(((MOD_CLK_DIV*FIRST_STAGE_DECIMATION*PI()*$D1338*SECOND_STAGE_DECIMATION)/(f_CLK_MHz*1000000)))/(SECOND_STAGE_DECIMATION*SIN(((MOD_CLK_DIV*FIRST_STAGE_DECIMATION*PI()*$D1338)/(f_CLK_MHz*1000000)))))^SECOND_STAGE_ORDER</f>
        <v>0.45739056722942595</v>
      </c>
      <c r="H1338" s="221">
        <v>4.9649531729930599E-2</v>
      </c>
      <c r="I1338">
        <f t="shared" ref="I1338:I1401" si="151">IF(Avg_decimation&lt;&gt;0,(ABS(SIN(((MOD_CLK_DIV*FIRST_STAGE_DECIMATION*SECOND_STAGE_DECIMATION*FIR_DECIMATION*PI()*$D1338*Avg_decimation)/(f_CLK_MHz*1000000)))/(Avg_decimation*SIN(((MOD_CLK_DIV*FIRST_STAGE_DECIMATION*SECOND_STAGE_DECIMATION*FIR_DECIMATION*PI()*$D1338)/(f_CLK_MHz*1000000)))))^1),"-")</f>
        <v>1</v>
      </c>
      <c r="J1338">
        <v>1</v>
      </c>
      <c r="K1338" s="221">
        <f t="shared" ref="K1338:K1401" si="152">20*LOG10(IF(FIR_BYPASSED,F1338*G1338*J1338,F1338*G1338*H1338*I1338*J1338))</f>
        <v>-32.925962204928098</v>
      </c>
      <c r="L1338">
        <f t="shared" si="147"/>
        <v>5.2283935012679289E-4</v>
      </c>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row>
    <row r="1339" spans="1:74" s="12" customFormat="1" hidden="1" x14ac:dyDescent="0.25">
      <c r="A1339" s="127"/>
      <c r="B1339"/>
      <c r="C1339">
        <v>382</v>
      </c>
      <c r="D1339" s="221">
        <f t="shared" si="148"/>
        <v>382</v>
      </c>
      <c r="E1339">
        <f t="shared" ref="E1339:E1402" si="153">D1339/1000</f>
        <v>0.38200000000000001</v>
      </c>
      <c r="F1339">
        <f t="shared" si="149"/>
        <v>0.99422889999654585</v>
      </c>
      <c r="G1339">
        <f t="shared" si="150"/>
        <v>0.45511121296248891</v>
      </c>
      <c r="H1339" s="221">
        <v>4.8210345583086803E-2</v>
      </c>
      <c r="I1339">
        <f t="shared" si="151"/>
        <v>1</v>
      </c>
      <c r="J1339">
        <v>1</v>
      </c>
      <c r="K1339" s="221">
        <f t="shared" si="152"/>
        <v>-33.225116734202381</v>
      </c>
      <c r="L1339">
        <f t="shared" si="147"/>
        <v>4.9269123710543995E-4</v>
      </c>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row>
    <row r="1340" spans="1:74" s="12" customFormat="1" hidden="1" x14ac:dyDescent="0.25">
      <c r="A1340" s="127"/>
      <c r="B1340"/>
      <c r="C1340">
        <v>383</v>
      </c>
      <c r="D1340" s="221">
        <f t="shared" si="148"/>
        <v>383</v>
      </c>
      <c r="E1340">
        <f t="shared" si="153"/>
        <v>0.38300000000000001</v>
      </c>
      <c r="F1340">
        <f t="shared" si="149"/>
        <v>0.99419872616535754</v>
      </c>
      <c r="G1340">
        <f t="shared" si="150"/>
        <v>0.45283131083478362</v>
      </c>
      <c r="H1340" s="221">
        <v>4.6372618788147503E-2</v>
      </c>
      <c r="I1340">
        <f t="shared" si="151"/>
        <v>1</v>
      </c>
      <c r="J1340">
        <v>1</v>
      </c>
      <c r="K1340" s="221">
        <f t="shared" si="152"/>
        <v>-33.606574538622567</v>
      </c>
      <c r="L1340">
        <f t="shared" ref="L1340:L1403" si="154">(D1340-D1339)*((10^(K1340/20)+10^(K1339/20))/2)^2</f>
        <v>4.5564312873257878E-4</v>
      </c>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row>
    <row r="1341" spans="1:74" s="12" customFormat="1" hidden="1" x14ac:dyDescent="0.25">
      <c r="A1341" s="127"/>
      <c r="B1341"/>
      <c r="C1341">
        <v>384</v>
      </c>
      <c r="D1341" s="221">
        <f t="shared" si="148"/>
        <v>384</v>
      </c>
      <c r="E1341">
        <f t="shared" si="153"/>
        <v>0.38400000000000001</v>
      </c>
      <c r="F1341">
        <f t="shared" si="149"/>
        <v>0.99416847429406519</v>
      </c>
      <c r="G1341">
        <f t="shared" si="150"/>
        <v>0.4505508947734122</v>
      </c>
      <c r="H1341" s="221">
        <v>4.4175735219285098E-2</v>
      </c>
      <c r="I1341">
        <f t="shared" si="151"/>
        <v>1</v>
      </c>
      <c r="J1341">
        <v>1</v>
      </c>
      <c r="K1341" s="221">
        <f t="shared" si="152"/>
        <v>-34.072247399735446</v>
      </c>
      <c r="L1341">
        <f t="shared" si="154"/>
        <v>4.1340044491823617E-4</v>
      </c>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row>
    <row r="1342" spans="1:74" s="12" customFormat="1" hidden="1" x14ac:dyDescent="0.25">
      <c r="A1342" s="127"/>
      <c r="B1342"/>
      <c r="C1342">
        <v>385</v>
      </c>
      <c r="D1342" s="221">
        <f t="shared" si="148"/>
        <v>385</v>
      </c>
      <c r="E1342">
        <f t="shared" si="153"/>
        <v>0.38500000000000001</v>
      </c>
      <c r="F1342">
        <f t="shared" si="149"/>
        <v>0.99413814438927162</v>
      </c>
      <c r="G1342">
        <f t="shared" si="150"/>
        <v>0.44826999869112094</v>
      </c>
      <c r="H1342" s="221">
        <v>4.1664345261232201E-2</v>
      </c>
      <c r="I1342">
        <f t="shared" si="151"/>
        <v>1</v>
      </c>
      <c r="J1342">
        <v>1</v>
      </c>
      <c r="K1342" s="221">
        <f t="shared" si="152"/>
        <v>-34.6249805397957</v>
      </c>
      <c r="L1342">
        <f t="shared" si="154"/>
        <v>3.6777160809590065E-4</v>
      </c>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row>
    <row r="1343" spans="1:74" s="12" customFormat="1" hidden="1" x14ac:dyDescent="0.25">
      <c r="A1343" s="127"/>
      <c r="B1343"/>
      <c r="C1343">
        <v>386</v>
      </c>
      <c r="D1343" s="221">
        <f t="shared" si="148"/>
        <v>386</v>
      </c>
      <c r="E1343">
        <f t="shared" si="153"/>
        <v>0.38600000000000001</v>
      </c>
      <c r="F1343">
        <f t="shared" si="149"/>
        <v>0.9941077364575952</v>
      </c>
      <c r="G1343">
        <f t="shared" si="150"/>
        <v>0.44598865648567537</v>
      </c>
      <c r="H1343" s="221">
        <v>3.8887296430333201E-2</v>
      </c>
      <c r="I1343">
        <f t="shared" si="151"/>
        <v>1</v>
      </c>
      <c r="J1343">
        <v>1</v>
      </c>
      <c r="K1343" s="221">
        <f t="shared" si="152"/>
        <v>-35.268699658979145</v>
      </c>
      <c r="L1343">
        <f t="shared" si="154"/>
        <v>3.2056210864047415E-4</v>
      </c>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row>
    <row r="1344" spans="1:74" s="12" customFormat="1" hidden="1" x14ac:dyDescent="0.25">
      <c r="A1344" s="127"/>
      <c r="B1344"/>
      <c r="C1344">
        <v>387</v>
      </c>
      <c r="D1344" s="221">
        <f t="shared" si="148"/>
        <v>387</v>
      </c>
      <c r="E1344">
        <f t="shared" si="153"/>
        <v>0.38700000000000001</v>
      </c>
      <c r="F1344">
        <f t="shared" si="149"/>
        <v>0.99407725050567375</v>
      </c>
      <c r="G1344">
        <f t="shared" si="150"/>
        <v>0.44370690203923557</v>
      </c>
      <c r="H1344" s="221">
        <v>3.5896505816086097E-2</v>
      </c>
      <c r="I1344">
        <f t="shared" si="151"/>
        <v>1</v>
      </c>
      <c r="J1344">
        <v>1</v>
      </c>
      <c r="K1344" s="221">
        <f t="shared" si="152"/>
        <v>-36.008630086939945</v>
      </c>
      <c r="L1344">
        <f t="shared" si="154"/>
        <v>2.7347723868273173E-4</v>
      </c>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row>
    <row r="1345" spans="1:74" s="12" customFormat="1" hidden="1" x14ac:dyDescent="0.25">
      <c r="A1345" s="127"/>
      <c r="B1345"/>
      <c r="C1345">
        <v>388</v>
      </c>
      <c r="D1345" s="221">
        <f t="shared" si="148"/>
        <v>388</v>
      </c>
      <c r="E1345">
        <f t="shared" si="153"/>
        <v>0.38800000000000001</v>
      </c>
      <c r="F1345">
        <f t="shared" si="149"/>
        <v>0.99404668654015982</v>
      </c>
      <c r="G1345">
        <f t="shared" si="150"/>
        <v>0.44142476921773449</v>
      </c>
      <c r="H1345" s="221">
        <v>3.2745800662151998E-2</v>
      </c>
      <c r="I1345">
        <f t="shared" si="151"/>
        <v>1</v>
      </c>
      <c r="J1345">
        <v>1</v>
      </c>
      <c r="K1345" s="221">
        <f t="shared" si="152"/>
        <v>-36.851618111933334</v>
      </c>
      <c r="L1345">
        <f t="shared" si="154"/>
        <v>2.2803938758515202E-4</v>
      </c>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row>
    <row r="1346" spans="1:74" s="12" customFormat="1" hidden="1" x14ac:dyDescent="0.25">
      <c r="A1346" s="127"/>
      <c r="B1346"/>
      <c r="C1346">
        <v>389</v>
      </c>
      <c r="D1346" s="221">
        <f t="shared" si="148"/>
        <v>389</v>
      </c>
      <c r="E1346">
        <f t="shared" si="153"/>
        <v>0.38900000000000001</v>
      </c>
      <c r="F1346">
        <f t="shared" si="149"/>
        <v>0.99401604456772363</v>
      </c>
      <c r="G1346">
        <f t="shared" si="150"/>
        <v>0.43914229187025328</v>
      </c>
      <c r="H1346" s="221">
        <v>2.9489753532735301E-2</v>
      </c>
      <c r="I1346">
        <f t="shared" si="151"/>
        <v>1</v>
      </c>
      <c r="J1346">
        <v>1</v>
      </c>
      <c r="K1346" s="221">
        <f t="shared" si="152"/>
        <v>-37.806603971218806</v>
      </c>
      <c r="L1346">
        <f t="shared" si="154"/>
        <v>1.8552425911464972E-4</v>
      </c>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row>
    <row r="1347" spans="1:74" s="12" customFormat="1" hidden="1" x14ac:dyDescent="0.25">
      <c r="A1347" s="127"/>
      <c r="B1347"/>
      <c r="C1347">
        <v>390</v>
      </c>
      <c r="D1347" s="221">
        <f t="shared" si="148"/>
        <v>390</v>
      </c>
      <c r="E1347">
        <f t="shared" si="153"/>
        <v>0.39</v>
      </c>
      <c r="F1347">
        <f t="shared" si="149"/>
        <v>0.99398532459505351</v>
      </c>
      <c r="G1347">
        <f t="shared" si="150"/>
        <v>0.43685950382840061</v>
      </c>
      <c r="H1347" s="221">
        <v>2.61825380323066E-2</v>
      </c>
      <c r="I1347">
        <f t="shared" si="151"/>
        <v>1</v>
      </c>
      <c r="J1347">
        <v>1</v>
      </c>
      <c r="K1347" s="221">
        <f t="shared" si="152"/>
        <v>-38.885329926733178</v>
      </c>
      <c r="L1347">
        <f t="shared" si="154"/>
        <v>1.4691862545326839E-4</v>
      </c>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row>
    <row r="1348" spans="1:74" s="12" customFormat="1" hidden="1" x14ac:dyDescent="0.25">
      <c r="A1348" s="127"/>
      <c r="B1348"/>
      <c r="C1348">
        <v>391</v>
      </c>
      <c r="D1348" s="221">
        <f t="shared" si="148"/>
        <v>391</v>
      </c>
      <c r="E1348">
        <f t="shared" si="153"/>
        <v>0.39100000000000001</v>
      </c>
      <c r="F1348">
        <f t="shared" si="149"/>
        <v>0.99395452662885186</v>
      </c>
      <c r="G1348">
        <f t="shared" si="150"/>
        <v>0.43457643890568953</v>
      </c>
      <c r="H1348" s="221">
        <v>2.28768299847283E-2</v>
      </c>
      <c r="I1348">
        <f t="shared" si="151"/>
        <v>1</v>
      </c>
      <c r="J1348">
        <v>1</v>
      </c>
      <c r="K1348" s="221">
        <f t="shared" si="152"/>
        <v>-40.103429253340551</v>
      </c>
      <c r="L1348">
        <f t="shared" si="154"/>
        <v>1.1290043217336146E-4</v>
      </c>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row>
    <row r="1349" spans="1:74" s="12" customFormat="1" hidden="1" x14ac:dyDescent="0.25">
      <c r="A1349" s="127"/>
      <c r="B1349"/>
      <c r="C1349">
        <v>392</v>
      </c>
      <c r="D1349" s="221">
        <f t="shared" si="148"/>
        <v>392</v>
      </c>
      <c r="E1349">
        <f t="shared" si="153"/>
        <v>0.39200000000000002</v>
      </c>
      <c r="F1349">
        <f t="shared" si="149"/>
        <v>0.99392365067584187</v>
      </c>
      <c r="G1349">
        <f t="shared" si="150"/>
        <v>0.43229313089691779</v>
      </c>
      <c r="H1349" s="221">
        <v>1.9622777366121901E-2</v>
      </c>
      <c r="I1349">
        <f t="shared" si="151"/>
        <v>1</v>
      </c>
      <c r="J1349">
        <v>1</v>
      </c>
      <c r="K1349" s="221">
        <f t="shared" si="152"/>
        <v>-41.482163278576365</v>
      </c>
      <c r="L1349">
        <f t="shared" si="154"/>
        <v>8.384035954174525E-5</v>
      </c>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row>
    <row r="1350" spans="1:74" s="12" customFormat="1" hidden="1" x14ac:dyDescent="0.25">
      <c r="A1350" s="127"/>
      <c r="B1350"/>
      <c r="C1350">
        <v>393</v>
      </c>
      <c r="D1350" s="221">
        <f t="shared" si="148"/>
        <v>393</v>
      </c>
      <c r="E1350">
        <f t="shared" si="153"/>
        <v>0.39300000000000002</v>
      </c>
      <c r="F1350">
        <f t="shared" si="149"/>
        <v>0.99389269674276115</v>
      </c>
      <c r="G1350">
        <f t="shared" si="150"/>
        <v>0.43000961357754519</v>
      </c>
      <c r="H1350" s="221">
        <v>1.6467060170624302E-2</v>
      </c>
      <c r="I1350">
        <f t="shared" si="151"/>
        <v>1</v>
      </c>
      <c r="J1350">
        <v>1</v>
      </c>
      <c r="K1350" s="221">
        <f t="shared" si="152"/>
        <v>-43.051325263281456</v>
      </c>
      <c r="L1350">
        <f t="shared" si="154"/>
        <v>5.9822458227512111E-5</v>
      </c>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row>
    <row r="1351" spans="1:74" s="12" customFormat="1" hidden="1" x14ac:dyDescent="0.25">
      <c r="A1351" s="127"/>
      <c r="B1351"/>
      <c r="C1351">
        <v>394</v>
      </c>
      <c r="D1351" s="221">
        <f t="shared" si="148"/>
        <v>394</v>
      </c>
      <c r="E1351">
        <f t="shared" si="153"/>
        <v>0.39400000000000002</v>
      </c>
      <c r="F1351">
        <f t="shared" si="149"/>
        <v>0.99386166483636273</v>
      </c>
      <c r="G1351">
        <f t="shared" si="150"/>
        <v>0.42772592070307669</v>
      </c>
      <c r="H1351" s="221">
        <v>1.3452058826946301E-2</v>
      </c>
      <c r="I1351">
        <f t="shared" si="151"/>
        <v>1</v>
      </c>
      <c r="J1351">
        <v>1</v>
      </c>
      <c r="K1351" s="221">
        <f t="shared" si="152"/>
        <v>-44.854394659605205</v>
      </c>
      <c r="L1351">
        <f t="shared" si="154"/>
        <v>4.0680312247388736E-5</v>
      </c>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row>
    <row r="1352" spans="1:74" s="12" customFormat="1" hidden="1" x14ac:dyDescent="0.25">
      <c r="A1352" s="127"/>
      <c r="B1352"/>
      <c r="C1352">
        <v>395</v>
      </c>
      <c r="D1352" s="221">
        <f t="shared" si="148"/>
        <v>395</v>
      </c>
      <c r="E1352">
        <f t="shared" si="153"/>
        <v>0.39500000000000002</v>
      </c>
      <c r="F1352">
        <f t="shared" si="149"/>
        <v>0.99383055496341965</v>
      </c>
      <c r="G1352">
        <f t="shared" si="150"/>
        <v>0.42544208600843952</v>
      </c>
      <c r="H1352" s="221">
        <v>1.0615146843304699E-2</v>
      </c>
      <c r="I1352">
        <f t="shared" si="151"/>
        <v>1</v>
      </c>
      <c r="J1352">
        <v>1</v>
      </c>
      <c r="K1352" s="221">
        <f t="shared" si="152"/>
        <v>-46.958423988993118</v>
      </c>
      <c r="L1352">
        <f t="shared" si="154"/>
        <v>2.6044404385890933E-5</v>
      </c>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row>
    <row r="1353" spans="1:74" s="12" customFormat="1" hidden="1" x14ac:dyDescent="0.25">
      <c r="A1353" s="127"/>
      <c r="B1353"/>
      <c r="C1353">
        <v>396</v>
      </c>
      <c r="D1353" s="221">
        <f t="shared" si="148"/>
        <v>396</v>
      </c>
      <c r="E1353">
        <f t="shared" si="153"/>
        <v>0.39600000000000002</v>
      </c>
      <c r="F1353">
        <f t="shared" si="149"/>
        <v>0.99379936713072192</v>
      </c>
      <c r="G1353">
        <f t="shared" si="150"/>
        <v>0.42315814320736767</v>
      </c>
      <c r="H1353" s="221">
        <v>7.9881201137405895E-3</v>
      </c>
      <c r="I1353">
        <f t="shared" si="151"/>
        <v>1</v>
      </c>
      <c r="J1353">
        <v>1</v>
      </c>
      <c r="K1353" s="221">
        <f t="shared" si="152"/>
        <v>-49.475079896293153</v>
      </c>
      <c r="L1353">
        <f t="shared" si="154"/>
        <v>1.5395997140854896E-5</v>
      </c>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row>
    <row r="1354" spans="1:74" s="12" customFormat="1" hidden="1" x14ac:dyDescent="0.25">
      <c r="A1354" s="127"/>
      <c r="B1354"/>
      <c r="C1354">
        <v>397</v>
      </c>
      <c r="D1354" s="221">
        <f t="shared" si="148"/>
        <v>397</v>
      </c>
      <c r="E1354">
        <f t="shared" si="153"/>
        <v>0.39700000000000002</v>
      </c>
      <c r="F1354">
        <f t="shared" si="149"/>
        <v>0.99376810134507376</v>
      </c>
      <c r="G1354">
        <f t="shared" si="150"/>
        <v>0.42087412599178253</v>
      </c>
      <c r="H1354" s="221">
        <v>5.5967718509079703E-3</v>
      </c>
      <c r="I1354">
        <f t="shared" si="151"/>
        <v>1</v>
      </c>
      <c r="J1354">
        <v>1</v>
      </c>
      <c r="K1354" s="221">
        <f t="shared" si="152"/>
        <v>-52.612502332429656</v>
      </c>
      <c r="L1354">
        <f t="shared" si="154"/>
        <v>8.1228860552026854E-6</v>
      </c>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row>
    <row r="1355" spans="1:74" s="12" customFormat="1" hidden="1" x14ac:dyDescent="0.25">
      <c r="A1355" s="127"/>
      <c r="B1355"/>
      <c r="C1355">
        <v>398</v>
      </c>
      <c r="D1355" s="221">
        <f t="shared" si="148"/>
        <v>398</v>
      </c>
      <c r="E1355">
        <f t="shared" si="153"/>
        <v>0.39800000000000002</v>
      </c>
      <c r="F1355">
        <f t="shared" si="149"/>
        <v>0.99373675761329827</v>
      </c>
      <c r="G1355">
        <f t="shared" si="150"/>
        <v>0.41859006803117421</v>
      </c>
      <c r="H1355" s="221">
        <v>3.4606185041231299E-3</v>
      </c>
      <c r="I1355">
        <f t="shared" si="151"/>
        <v>1</v>
      </c>
      <c r="J1355">
        <v>1</v>
      </c>
      <c r="K1355" s="221">
        <f t="shared" si="152"/>
        <v>-56.835720009133006</v>
      </c>
      <c r="L1355">
        <f t="shared" si="154"/>
        <v>3.5727893553510985E-6</v>
      </c>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row>
    <row r="1356" spans="1:74" s="12" customFormat="1" hidden="1" x14ac:dyDescent="0.25">
      <c r="A1356" s="127"/>
      <c r="B1356"/>
      <c r="C1356">
        <v>399</v>
      </c>
      <c r="D1356" s="221">
        <f t="shared" si="148"/>
        <v>399</v>
      </c>
      <c r="E1356">
        <f t="shared" si="153"/>
        <v>0.39900000000000002</v>
      </c>
      <c r="F1356">
        <f t="shared" si="149"/>
        <v>0.99370533594223442</v>
      </c>
      <c r="G1356">
        <f t="shared" si="150"/>
        <v>0.41630600297198778</v>
      </c>
      <c r="H1356" s="221">
        <v>1.5927783637990499E-3</v>
      </c>
      <c r="I1356">
        <f t="shared" si="151"/>
        <v>1</v>
      </c>
      <c r="J1356">
        <v>1</v>
      </c>
      <c r="K1356" s="221">
        <f t="shared" si="152"/>
        <v>-63.623487144050287</v>
      </c>
      <c r="L1356">
        <f t="shared" si="154"/>
        <v>1.1008385104312497E-6</v>
      </c>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row>
    <row r="1357" spans="1:74" s="12" customFormat="1" hidden="1" x14ac:dyDescent="0.25">
      <c r="A1357" s="127"/>
      <c r="B1357"/>
      <c r="C1357">
        <v>400</v>
      </c>
      <c r="D1357" s="221">
        <f t="shared" si="148"/>
        <v>400</v>
      </c>
      <c r="E1357">
        <f t="shared" si="153"/>
        <v>0.4</v>
      </c>
      <c r="F1357">
        <f t="shared" si="149"/>
        <v>0.99367383633873851</v>
      </c>
      <c r="G1357">
        <f t="shared" si="150"/>
        <v>0.41402196443700412</v>
      </c>
      <c r="H1357" s="271">
        <v>9.3132251801153298E-10</v>
      </c>
      <c r="I1357">
        <f t="shared" si="151"/>
        <v>1</v>
      </c>
      <c r="J1357">
        <v>1</v>
      </c>
      <c r="K1357" s="221">
        <f t="shared" si="152"/>
        <v>-188.33265319528181</v>
      </c>
      <c r="L1357">
        <f t="shared" si="154"/>
        <v>1.0854049537232764E-7</v>
      </c>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row>
    <row r="1358" spans="1:74" s="12" customFormat="1" hidden="1" x14ac:dyDescent="0.25">
      <c r="A1358" s="127"/>
      <c r="B1358"/>
      <c r="C1358">
        <v>401</v>
      </c>
      <c r="D1358" s="221">
        <f t="shared" si="148"/>
        <v>401</v>
      </c>
      <c r="E1358">
        <f t="shared" si="153"/>
        <v>0.40100000000000002</v>
      </c>
      <c r="F1358">
        <f t="shared" si="149"/>
        <v>0.99364225880968526</v>
      </c>
      <c r="G1358">
        <f t="shared" si="150"/>
        <v>0.41173798602472728</v>
      </c>
      <c r="H1358" s="221">
        <v>1.31715836811472E-3</v>
      </c>
      <c r="I1358">
        <f t="shared" si="151"/>
        <v>1</v>
      </c>
      <c r="J1358">
        <v>1</v>
      </c>
      <c r="K1358" s="221">
        <f t="shared" si="152"/>
        <v>-65.370220306731142</v>
      </c>
      <c r="L1358">
        <f t="shared" si="154"/>
        <v>7.259698684471266E-8</v>
      </c>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row>
    <row r="1359" spans="1:74" s="12" customFormat="1" hidden="1" x14ac:dyDescent="0.25">
      <c r="A1359" s="127"/>
      <c r="B1359"/>
      <c r="C1359">
        <v>402</v>
      </c>
      <c r="D1359" s="221">
        <f t="shared" si="148"/>
        <v>402</v>
      </c>
      <c r="E1359">
        <f t="shared" si="153"/>
        <v>0.40200000000000002</v>
      </c>
      <c r="F1359">
        <f t="shared" si="149"/>
        <v>0.99361060336196261</v>
      </c>
      <c r="G1359">
        <f t="shared" si="150"/>
        <v>0.40945410130876786</v>
      </c>
      <c r="H1359" s="221">
        <v>2.36402685243918E-3</v>
      </c>
      <c r="I1359">
        <f t="shared" si="151"/>
        <v>1</v>
      </c>
      <c r="J1359">
        <v>1</v>
      </c>
      <c r="K1359" s="221">
        <f t="shared" si="152"/>
        <v>-60.338523033313678</v>
      </c>
      <c r="L1359">
        <f t="shared" si="154"/>
        <v>5.6298909435483574E-7</v>
      </c>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row>
    <row r="1360" spans="1:74" s="12" customFormat="1" hidden="1" x14ac:dyDescent="0.25">
      <c r="A1360" s="127"/>
      <c r="B1360"/>
      <c r="C1360">
        <v>403</v>
      </c>
      <c r="D1360" s="221">
        <f t="shared" si="148"/>
        <v>403</v>
      </c>
      <c r="E1360">
        <f t="shared" si="153"/>
        <v>0.40300000000000002</v>
      </c>
      <c r="F1360">
        <f t="shared" si="149"/>
        <v>0.99357887000247869</v>
      </c>
      <c r="G1360">
        <f t="shared" si="150"/>
        <v>0.40717034383723028</v>
      </c>
      <c r="H1360" s="221">
        <v>3.1513783760028801E-3</v>
      </c>
      <c r="I1360">
        <f t="shared" si="151"/>
        <v>1</v>
      </c>
      <c r="J1360">
        <v>1</v>
      </c>
      <c r="K1360" s="221">
        <f t="shared" si="152"/>
        <v>-57.890419272269902</v>
      </c>
      <c r="L1360">
        <f t="shared" si="154"/>
        <v>1.2506892369490774E-6</v>
      </c>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row>
    <row r="1361" spans="1:74" s="12" customFormat="1" hidden="1" x14ac:dyDescent="0.25">
      <c r="A1361" s="127"/>
      <c r="B1361"/>
      <c r="C1361">
        <v>404</v>
      </c>
      <c r="D1361" s="221">
        <f t="shared" si="148"/>
        <v>404</v>
      </c>
      <c r="E1361">
        <f t="shared" si="153"/>
        <v>0.40400000000000003</v>
      </c>
      <c r="F1361">
        <f t="shared" si="149"/>
        <v>0.99354705873815852</v>
      </c>
      <c r="G1361">
        <f t="shared" si="150"/>
        <v>0.40488674713209899</v>
      </c>
      <c r="H1361" s="221">
        <v>3.69488667627401E-3</v>
      </c>
      <c r="I1361">
        <f t="shared" si="151"/>
        <v>1</v>
      </c>
      <c r="J1361">
        <v>1</v>
      </c>
      <c r="K1361" s="221">
        <f t="shared" si="152"/>
        <v>-56.557537469746435</v>
      </c>
      <c r="L1361">
        <f t="shared" si="154"/>
        <v>1.9061468407981436E-6</v>
      </c>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row>
    <row r="1362" spans="1:74" s="12" customFormat="1" hidden="1" x14ac:dyDescent="0.25">
      <c r="A1362" s="127"/>
      <c r="B1362"/>
      <c r="C1362">
        <v>405</v>
      </c>
      <c r="D1362" s="221">
        <f t="shared" si="148"/>
        <v>405</v>
      </c>
      <c r="E1362">
        <f t="shared" si="153"/>
        <v>0.40500000000000003</v>
      </c>
      <c r="F1362">
        <f t="shared" si="149"/>
        <v>0.99351516957594166</v>
      </c>
      <c r="G1362">
        <f t="shared" si="150"/>
        <v>0.40260334468862691</v>
      </c>
      <c r="H1362" s="221">
        <v>4.0144849795076196E-3</v>
      </c>
      <c r="I1362">
        <f t="shared" si="151"/>
        <v>1</v>
      </c>
      <c r="J1362">
        <v>1</v>
      </c>
      <c r="K1362" s="221">
        <f t="shared" si="152"/>
        <v>-55.886365631884431</v>
      </c>
      <c r="L1362">
        <f t="shared" si="154"/>
        <v>2.3903030437305053E-6</v>
      </c>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row>
    <row r="1363" spans="1:74" s="12" customFormat="1" hidden="1" x14ac:dyDescent="0.25">
      <c r="A1363" s="127"/>
      <c r="B1363"/>
      <c r="C1363">
        <v>406</v>
      </c>
      <c r="D1363" s="221">
        <f t="shared" si="148"/>
        <v>406</v>
      </c>
      <c r="E1363">
        <f t="shared" si="153"/>
        <v>0.40600000000000003</v>
      </c>
      <c r="F1363">
        <f t="shared" si="149"/>
        <v>0.99348320252278577</v>
      </c>
      <c r="G1363">
        <f t="shared" si="150"/>
        <v>0.40032016997472208</v>
      </c>
      <c r="H1363" s="221">
        <v>4.1336504000858802E-3</v>
      </c>
      <c r="I1363">
        <f t="shared" si="151"/>
        <v>1</v>
      </c>
      <c r="J1363">
        <v>1</v>
      </c>
      <c r="K1363" s="221">
        <f t="shared" si="152"/>
        <v>-55.681965104379991</v>
      </c>
      <c r="L1363">
        <f t="shared" si="154"/>
        <v>2.6402411006724503E-6</v>
      </c>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row>
    <row r="1364" spans="1:74" s="12" customFormat="1" hidden="1" x14ac:dyDescent="0.25">
      <c r="A1364" s="127"/>
      <c r="B1364"/>
      <c r="C1364">
        <v>407</v>
      </c>
      <c r="D1364" s="221">
        <f t="shared" si="148"/>
        <v>407</v>
      </c>
      <c r="E1364">
        <f t="shared" si="153"/>
        <v>0.40699999999999997</v>
      </c>
      <c r="F1364">
        <f t="shared" si="149"/>
        <v>0.99345115758566671</v>
      </c>
      <c r="G1364">
        <f t="shared" si="150"/>
        <v>0.3980372564303391</v>
      </c>
      <c r="H1364" s="221">
        <v>4.0786330114351297E-3</v>
      </c>
      <c r="I1364">
        <f t="shared" si="151"/>
        <v>1</v>
      </c>
      <c r="J1364">
        <v>1</v>
      </c>
      <c r="K1364" s="221">
        <f t="shared" si="152"/>
        <v>-55.848302515378762</v>
      </c>
      <c r="L1364">
        <f t="shared" si="154"/>
        <v>2.651712501161255E-6</v>
      </c>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row>
    <row r="1365" spans="1:74" s="12" customFormat="1" hidden="1" x14ac:dyDescent="0.25">
      <c r="A1365" s="127"/>
      <c r="B1365"/>
      <c r="C1365">
        <v>408</v>
      </c>
      <c r="D1365" s="221">
        <f t="shared" si="148"/>
        <v>408</v>
      </c>
      <c r="E1365">
        <f t="shared" si="153"/>
        <v>0.40799999999999997</v>
      </c>
      <c r="F1365">
        <f t="shared" si="149"/>
        <v>0.99341903477157378</v>
      </c>
      <c r="G1365">
        <f t="shared" si="150"/>
        <v>0.39575463746686723</v>
      </c>
      <c r="H1365" s="221">
        <v>3.8776502995979401E-3</v>
      </c>
      <c r="I1365">
        <f t="shared" si="151"/>
        <v>1</v>
      </c>
      <c r="J1365">
        <v>1</v>
      </c>
      <c r="K1365" s="221">
        <f t="shared" si="152"/>
        <v>-56.337457397670605</v>
      </c>
      <c r="L1365">
        <f t="shared" si="154"/>
        <v>2.4606865739786876E-6</v>
      </c>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row>
    <row r="1366" spans="1:74" s="12" customFormat="1" hidden="1" x14ac:dyDescent="0.25">
      <c r="A1366" s="127"/>
      <c r="B1366"/>
      <c r="C1366">
        <v>409</v>
      </c>
      <c r="D1366" s="221">
        <f t="shared" si="148"/>
        <v>409</v>
      </c>
      <c r="E1366">
        <f t="shared" si="153"/>
        <v>0.40899999999999997</v>
      </c>
      <c r="F1366">
        <f t="shared" si="149"/>
        <v>0.9933868340875176</v>
      </c>
      <c r="G1366">
        <f t="shared" si="150"/>
        <v>0.39347234646652124</v>
      </c>
      <c r="H1366" s="221">
        <v>3.5600680220636799E-3</v>
      </c>
      <c r="I1366">
        <f t="shared" si="151"/>
        <v>1</v>
      </c>
      <c r="J1366">
        <v>1</v>
      </c>
      <c r="K1366" s="221">
        <f t="shared" si="152"/>
        <v>-57.130181778588181</v>
      </c>
      <c r="L1366">
        <f t="shared" si="154"/>
        <v>2.1257984447269138E-6</v>
      </c>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row>
    <row r="1367" spans="1:74" s="12" customFormat="1" hidden="1" x14ac:dyDescent="0.25">
      <c r="A1367" s="127"/>
      <c r="B1367"/>
      <c r="C1367">
        <v>410</v>
      </c>
      <c r="D1367" s="221">
        <f t="shared" si="148"/>
        <v>410</v>
      </c>
      <c r="E1367">
        <f t="shared" si="153"/>
        <v>0.41</v>
      </c>
      <c r="F1367">
        <f t="shared" si="149"/>
        <v>0.99335455554052166</v>
      </c>
      <c r="G1367">
        <f t="shared" si="150"/>
        <v>0.39119041678173416</v>
      </c>
      <c r="H1367" s="221">
        <v>3.1555882854919001E-3</v>
      </c>
      <c r="I1367">
        <f t="shared" si="151"/>
        <v>1</v>
      </c>
      <c r="J1367">
        <v>1</v>
      </c>
      <c r="K1367" s="221">
        <f t="shared" si="152"/>
        <v>-58.228543399164977</v>
      </c>
      <c r="L1367">
        <f t="shared" si="154"/>
        <v>1.7131631817745993E-6</v>
      </c>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row>
    <row r="1368" spans="1:74" s="12" customFormat="1" hidden="1" x14ac:dyDescent="0.25">
      <c r="A1368" s="127"/>
      <c r="B1368"/>
      <c r="C1368">
        <v>411</v>
      </c>
      <c r="D1368" s="221">
        <f t="shared" si="148"/>
        <v>411</v>
      </c>
      <c r="E1368">
        <f t="shared" si="153"/>
        <v>0.41099999999999998</v>
      </c>
      <c r="F1368">
        <f t="shared" si="149"/>
        <v>0.99332219913762931</v>
      </c>
      <c r="G1368">
        <f t="shared" si="150"/>
        <v>0.38890888173454807</v>
      </c>
      <c r="H1368" s="221">
        <v>2.6934649402000099E-3</v>
      </c>
      <c r="I1368">
        <f t="shared" si="151"/>
        <v>1</v>
      </c>
      <c r="J1368">
        <v>1</v>
      </c>
      <c r="K1368" s="221">
        <f t="shared" si="152"/>
        <v>-59.655013405546988</v>
      </c>
      <c r="L1368">
        <f t="shared" si="154"/>
        <v>1.2845387544238016E-6</v>
      </c>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row>
    <row r="1369" spans="1:74" s="12" customFormat="1" hidden="1" x14ac:dyDescent="0.25">
      <c r="A1369" s="127"/>
      <c r="B1369"/>
      <c r="C1369">
        <v>412</v>
      </c>
      <c r="D1369" s="221">
        <f t="shared" si="148"/>
        <v>412</v>
      </c>
      <c r="E1369">
        <f t="shared" si="153"/>
        <v>0.41199999999999998</v>
      </c>
      <c r="F1369">
        <f t="shared" si="149"/>
        <v>0.99328976488589982</v>
      </c>
      <c r="G1369">
        <f t="shared" si="150"/>
        <v>0.38662777461600834</v>
      </c>
      <c r="H1369" s="221">
        <v>2.2017651925386799E-3</v>
      </c>
      <c r="I1369">
        <f t="shared" si="151"/>
        <v>1</v>
      </c>
      <c r="J1369">
        <v>1</v>
      </c>
      <c r="K1369" s="221">
        <f t="shared" si="152"/>
        <v>-61.457199762860739</v>
      </c>
      <c r="L1369">
        <f t="shared" si="154"/>
        <v>8.8931383837123528E-7</v>
      </c>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row>
    <row r="1370" spans="1:74" s="12" customFormat="1" hidden="1" x14ac:dyDescent="0.25">
      <c r="A1370" s="127"/>
      <c r="B1370"/>
      <c r="C1370">
        <v>413</v>
      </c>
      <c r="D1370" s="221">
        <f t="shared" si="148"/>
        <v>413</v>
      </c>
      <c r="E1370">
        <f t="shared" si="153"/>
        <v>0.41299999999999998</v>
      </c>
      <c r="F1370">
        <f t="shared" si="149"/>
        <v>0.99325725279240795</v>
      </c>
      <c r="G1370">
        <f t="shared" si="150"/>
        <v>0.38434712868555698</v>
      </c>
      <c r="H1370" s="221">
        <v>1.7066946956760299E-3</v>
      </c>
      <c r="I1370">
        <f t="shared" si="151"/>
        <v>1</v>
      </c>
      <c r="J1370">
        <v>1</v>
      </c>
      <c r="K1370" s="221">
        <f t="shared" si="152"/>
        <v>-63.721175506843828</v>
      </c>
      <c r="L1370">
        <f t="shared" si="154"/>
        <v>5.6032082190360913E-7</v>
      </c>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row>
    <row r="1371" spans="1:74" s="12" customFormat="1" hidden="1" x14ac:dyDescent="0.25">
      <c r="A1371" s="127"/>
      <c r="B1371"/>
      <c r="C1371">
        <v>414</v>
      </c>
      <c r="D1371" s="221">
        <f t="shared" si="148"/>
        <v>414</v>
      </c>
      <c r="E1371">
        <f t="shared" si="153"/>
        <v>0.41399999999999998</v>
      </c>
      <c r="F1371">
        <f t="shared" si="149"/>
        <v>0.99322466286424616</v>
      </c>
      <c r="G1371">
        <f t="shared" si="150"/>
        <v>0.38206697717042826</v>
      </c>
      <c r="H1371" s="221">
        <v>1.23200134232651E-3</v>
      </c>
      <c r="I1371">
        <f t="shared" si="151"/>
        <v>1</v>
      </c>
      <c r="J1371">
        <v>1</v>
      </c>
      <c r="K1371" s="221">
        <f t="shared" si="152"/>
        <v>-66.604036432148291</v>
      </c>
      <c r="L1371">
        <f t="shared" si="154"/>
        <v>3.1307272515789051E-7</v>
      </c>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row>
    <row r="1372" spans="1:74" s="12" customFormat="1" hidden="1" x14ac:dyDescent="0.25">
      <c r="A1372" s="127"/>
      <c r="B1372"/>
      <c r="C1372">
        <v>415</v>
      </c>
      <c r="D1372" s="221">
        <f t="shared" si="148"/>
        <v>415</v>
      </c>
      <c r="E1372">
        <f t="shared" si="153"/>
        <v>0.41499999999999998</v>
      </c>
      <c r="F1372">
        <f t="shared" si="149"/>
        <v>0.99319199510852585</v>
      </c>
      <c r="G1372">
        <f t="shared" si="150"/>
        <v>0.37978735326504304</v>
      </c>
      <c r="H1372" s="221">
        <v>7.9847060610006501E-4</v>
      </c>
      <c r="I1372">
        <f t="shared" si="151"/>
        <v>1</v>
      </c>
      <c r="J1372">
        <v>1</v>
      </c>
      <c r="K1372" s="221">
        <f t="shared" si="152"/>
        <v>-70.423347147477926</v>
      </c>
      <c r="L1372">
        <f t="shared" si="154"/>
        <v>1.4772582462324507E-7</v>
      </c>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row>
    <row r="1373" spans="1:74" s="12" customFormat="1" hidden="1" x14ac:dyDescent="0.25">
      <c r="A1373" s="127"/>
      <c r="B1373"/>
      <c r="C1373">
        <v>416</v>
      </c>
      <c r="D1373" s="221">
        <f t="shared" si="148"/>
        <v>416</v>
      </c>
      <c r="E1373">
        <f t="shared" si="153"/>
        <v>0.41599999999999998</v>
      </c>
      <c r="F1373">
        <f t="shared" si="149"/>
        <v>0.99315924953237178</v>
      </c>
      <c r="G1373">
        <f t="shared" si="150"/>
        <v>0.37750829013040738</v>
      </c>
      <c r="H1373" s="221">
        <v>4.2352262553702101E-4</v>
      </c>
      <c r="I1373">
        <f t="shared" si="151"/>
        <v>1</v>
      </c>
      <c r="J1373">
        <v>1</v>
      </c>
      <c r="K1373" s="221">
        <f t="shared" si="152"/>
        <v>-75.983559976835394</v>
      </c>
      <c r="L1373">
        <f t="shared" si="154"/>
        <v>5.2894042624785363E-8</v>
      </c>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row>
    <row r="1374" spans="1:74" s="12" customFormat="1" hidden="1" x14ac:dyDescent="0.25">
      <c r="A1374" s="127"/>
      <c r="B1374"/>
      <c r="C1374">
        <v>417</v>
      </c>
      <c r="D1374" s="221">
        <f t="shared" si="148"/>
        <v>417</v>
      </c>
      <c r="E1374">
        <f t="shared" si="153"/>
        <v>0.41699999999999998</v>
      </c>
      <c r="F1374">
        <f t="shared" si="149"/>
        <v>0.99312642614292701</v>
      </c>
      <c r="G1374">
        <f t="shared" si="150"/>
        <v>0.37522982089350798</v>
      </c>
      <c r="H1374" s="221">
        <v>1.2091836659987099E-4</v>
      </c>
      <c r="I1374">
        <f t="shared" si="151"/>
        <v>1</v>
      </c>
      <c r="J1374">
        <v>1</v>
      </c>
      <c r="K1374" s="221">
        <f t="shared" si="152"/>
        <v>-86.924116875340687</v>
      </c>
      <c r="L1374">
        <f t="shared" si="154"/>
        <v>1.0388694255860024E-8</v>
      </c>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row>
    <row r="1375" spans="1:74" s="12" customFormat="1" hidden="1" x14ac:dyDescent="0.25">
      <c r="A1375" s="127"/>
      <c r="B1375"/>
      <c r="C1375">
        <v>418</v>
      </c>
      <c r="D1375" s="221">
        <f t="shared" si="148"/>
        <v>418</v>
      </c>
      <c r="E1375">
        <f t="shared" si="153"/>
        <v>0.41799999999999998</v>
      </c>
      <c r="F1375">
        <f t="shared" si="149"/>
        <v>0.9930935249473537</v>
      </c>
      <c r="G1375">
        <f t="shared" si="150"/>
        <v>0.37295197864671209</v>
      </c>
      <c r="H1375" s="271">
        <v>9.9420790316134998E-5</v>
      </c>
      <c r="I1375">
        <f t="shared" si="151"/>
        <v>1</v>
      </c>
      <c r="J1375">
        <v>1</v>
      </c>
      <c r="K1375" s="221">
        <f t="shared" si="152"/>
        <v>-88.677594460780597</v>
      </c>
      <c r="L1375">
        <f t="shared" si="154"/>
        <v>1.6762228834020644E-9</v>
      </c>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row>
    <row r="1376" spans="1:74" s="12" customFormat="1" hidden="1" x14ac:dyDescent="0.25">
      <c r="A1376" s="127"/>
      <c r="B1376"/>
      <c r="C1376">
        <v>419</v>
      </c>
      <c r="D1376" s="221">
        <f t="shared" si="148"/>
        <v>419</v>
      </c>
      <c r="E1376">
        <f t="shared" si="153"/>
        <v>0.41899999999999998</v>
      </c>
      <c r="F1376">
        <f t="shared" si="149"/>
        <v>0.99306054595282844</v>
      </c>
      <c r="G1376">
        <f t="shared" si="150"/>
        <v>0.37067479644716611</v>
      </c>
      <c r="H1376" s="221">
        <v>2.31478737314883E-4</v>
      </c>
      <c r="I1376">
        <f t="shared" si="151"/>
        <v>1</v>
      </c>
      <c r="J1376">
        <v>1</v>
      </c>
      <c r="K1376" s="221">
        <f t="shared" si="152"/>
        <v>-81.390402195095831</v>
      </c>
      <c r="L1376">
        <f t="shared" si="154"/>
        <v>3.7228912143761382E-9</v>
      </c>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row>
    <row r="1377" spans="1:74" s="12" customFormat="1" hidden="1" x14ac:dyDescent="0.25">
      <c r="A1377" s="127"/>
      <c r="B1377"/>
      <c r="C1377">
        <v>420</v>
      </c>
      <c r="D1377" s="221">
        <f t="shared" si="148"/>
        <v>420</v>
      </c>
      <c r="E1377">
        <f t="shared" si="153"/>
        <v>0.42</v>
      </c>
      <c r="F1377">
        <f t="shared" si="149"/>
        <v>0.99302748916654282</v>
      </c>
      <c r="G1377">
        <f t="shared" si="150"/>
        <v>0.36839830731619594</v>
      </c>
      <c r="H1377" s="221">
        <v>2.7309732062734399E-4</v>
      </c>
      <c r="I1377">
        <f t="shared" si="151"/>
        <v>1</v>
      </c>
      <c r="J1377">
        <v>1</v>
      </c>
      <c r="K1377" s="221">
        <f t="shared" si="152"/>
        <v>-80.00807327548506</v>
      </c>
      <c r="L1377">
        <f t="shared" si="154"/>
        <v>8.5668909642674749E-9</v>
      </c>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row>
    <row r="1378" spans="1:74" s="12" customFormat="1" hidden="1" x14ac:dyDescent="0.25">
      <c r="A1378" s="127"/>
      <c r="B1378"/>
      <c r="C1378">
        <v>421</v>
      </c>
      <c r="D1378" s="221">
        <f t="shared" si="148"/>
        <v>421</v>
      </c>
      <c r="E1378">
        <f t="shared" si="153"/>
        <v>0.42099999999999999</v>
      </c>
      <c r="F1378">
        <f t="shared" si="149"/>
        <v>0.9929943545957105</v>
      </c>
      <c r="G1378">
        <f t="shared" si="150"/>
        <v>0.36612254423870844</v>
      </c>
      <c r="H1378" s="221">
        <v>2.2582066214474301E-4</v>
      </c>
      <c r="I1378">
        <f t="shared" si="151"/>
        <v>1</v>
      </c>
      <c r="J1378">
        <v>1</v>
      </c>
      <c r="K1378" s="221">
        <f t="shared" si="152"/>
        <v>-81.713261447847231</v>
      </c>
      <c r="L1378">
        <f t="shared" si="154"/>
        <v>8.2815385950826887E-9</v>
      </c>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row>
    <row r="1379" spans="1:74" s="12" customFormat="1" hidden="1" x14ac:dyDescent="0.25">
      <c r="A1379" s="127"/>
      <c r="B1379"/>
      <c r="C1379">
        <v>422</v>
      </c>
      <c r="D1379" s="221">
        <f t="shared" si="148"/>
        <v>422</v>
      </c>
      <c r="E1379">
        <f t="shared" si="153"/>
        <v>0.42199999999999999</v>
      </c>
      <c r="F1379">
        <f t="shared" si="149"/>
        <v>0.99296114224755738</v>
      </c>
      <c r="G1379">
        <f t="shared" si="150"/>
        <v>0.36384754016259341</v>
      </c>
      <c r="H1379" s="271">
        <v>9.4638520380670098E-5</v>
      </c>
      <c r="I1379">
        <f t="shared" si="151"/>
        <v>1</v>
      </c>
      <c r="J1379">
        <v>1</v>
      </c>
      <c r="K1379" s="221">
        <f t="shared" si="152"/>
        <v>-89.321607232330948</v>
      </c>
      <c r="L1379">
        <f t="shared" si="154"/>
        <v>3.3808665643820461E-9</v>
      </c>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row>
    <row r="1380" spans="1:74" s="12" customFormat="1" hidden="1" x14ac:dyDescent="0.25">
      <c r="A1380" s="127"/>
      <c r="B1380"/>
      <c r="C1380">
        <v>423</v>
      </c>
      <c r="D1380" s="221">
        <f t="shared" si="148"/>
        <v>423</v>
      </c>
      <c r="E1380">
        <f t="shared" si="153"/>
        <v>0.42299999999999999</v>
      </c>
      <c r="F1380">
        <f t="shared" si="149"/>
        <v>0.99292785212932932</v>
      </c>
      <c r="G1380">
        <f t="shared" si="150"/>
        <v>0.36157332799812658</v>
      </c>
      <c r="H1380" s="221">
        <v>1.12361392726921E-4</v>
      </c>
      <c r="I1380">
        <f t="shared" si="151"/>
        <v>1</v>
      </c>
      <c r="J1380">
        <v>1</v>
      </c>
      <c r="K1380" s="221">
        <f t="shared" si="152"/>
        <v>-87.885376133679586</v>
      </c>
      <c r="L1380">
        <f t="shared" si="154"/>
        <v>1.3887242074539086E-9</v>
      </c>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row>
    <row r="1381" spans="1:74" s="12" customFormat="1" hidden="1" x14ac:dyDescent="0.25">
      <c r="A1381" s="127"/>
      <c r="B1381"/>
      <c r="C1381">
        <v>424</v>
      </c>
      <c r="D1381" s="221">
        <f t="shared" si="148"/>
        <v>424</v>
      </c>
      <c r="E1381">
        <f t="shared" si="153"/>
        <v>0.42399999999999999</v>
      </c>
      <c r="F1381">
        <f t="shared" si="149"/>
        <v>0.99289448424828541</v>
      </c>
      <c r="G1381">
        <f t="shared" si="150"/>
        <v>0.35929994061737386</v>
      </c>
      <c r="H1381" s="221">
        <v>3.8442000393109802E-4</v>
      </c>
      <c r="I1381">
        <f t="shared" si="151"/>
        <v>1</v>
      </c>
      <c r="J1381">
        <v>1</v>
      </c>
      <c r="K1381" s="221">
        <f t="shared" si="152"/>
        <v>-77.256675553137782</v>
      </c>
      <c r="L1381">
        <f t="shared" si="154"/>
        <v>7.874807062615171E-9</v>
      </c>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row>
    <row r="1382" spans="1:74" s="12" customFormat="1" hidden="1" x14ac:dyDescent="0.25">
      <c r="A1382" s="127"/>
      <c r="B1382"/>
      <c r="C1382">
        <v>425</v>
      </c>
      <c r="D1382" s="221">
        <f t="shared" si="148"/>
        <v>425</v>
      </c>
      <c r="E1382">
        <f t="shared" si="153"/>
        <v>0.42499999999999999</v>
      </c>
      <c r="F1382">
        <f t="shared" si="149"/>
        <v>0.99286103861170494</v>
      </c>
      <c r="G1382">
        <f t="shared" si="150"/>
        <v>0.35702741085359668</v>
      </c>
      <c r="H1382" s="221">
        <v>7.0859837624321601E-4</v>
      </c>
      <c r="I1382">
        <f t="shared" si="151"/>
        <v>1</v>
      </c>
      <c r="J1382">
        <v>1</v>
      </c>
      <c r="K1382" s="221">
        <f t="shared" si="152"/>
        <v>-72.000196361985587</v>
      </c>
      <c r="L1382">
        <f t="shared" si="154"/>
        <v>3.7698808565016316E-8</v>
      </c>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row>
    <row r="1383" spans="1:74" s="12" customFormat="1" hidden="1" x14ac:dyDescent="0.25">
      <c r="A1383" s="127"/>
      <c r="B1383"/>
      <c r="C1383">
        <v>426</v>
      </c>
      <c r="D1383" s="221">
        <f t="shared" si="148"/>
        <v>426</v>
      </c>
      <c r="E1383">
        <f t="shared" si="153"/>
        <v>0.42599999999999999</v>
      </c>
      <c r="F1383">
        <f t="shared" si="149"/>
        <v>0.99282751522688295</v>
      </c>
      <c r="G1383">
        <f t="shared" si="150"/>
        <v>0.35475577150065735</v>
      </c>
      <c r="H1383" s="221">
        <v>1.0703186341106401E-3</v>
      </c>
      <c r="I1383">
        <f t="shared" si="151"/>
        <v>1</v>
      </c>
      <c r="J1383">
        <v>1</v>
      </c>
      <c r="K1383" s="221">
        <f t="shared" si="152"/>
        <v>-68.473672782019662</v>
      </c>
      <c r="L1383">
        <f t="shared" si="154"/>
        <v>9.8646646109076955E-8</v>
      </c>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row>
    <row r="1384" spans="1:74" s="12" customFormat="1" hidden="1" x14ac:dyDescent="0.25">
      <c r="A1384" s="127"/>
      <c r="B1384"/>
      <c r="C1384">
        <v>427</v>
      </c>
      <c r="D1384" s="221">
        <f t="shared" si="148"/>
        <v>427</v>
      </c>
      <c r="E1384">
        <f t="shared" si="153"/>
        <v>0.42699999999999999</v>
      </c>
      <c r="F1384">
        <f t="shared" si="149"/>
        <v>0.9927939141011316</v>
      </c>
      <c r="G1384">
        <f t="shared" si="150"/>
        <v>0.35248505531242702</v>
      </c>
      <c r="H1384" s="221">
        <v>1.4539377907689399E-3</v>
      </c>
      <c r="I1384">
        <f t="shared" si="151"/>
        <v>1</v>
      </c>
      <c r="J1384">
        <v>1</v>
      </c>
      <c r="K1384" s="221">
        <f t="shared" si="152"/>
        <v>-65.869087208126217</v>
      </c>
      <c r="L1384">
        <f t="shared" si="154"/>
        <v>1.9615004362173615E-7</v>
      </c>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row>
    <row r="1385" spans="1:74" s="12" customFormat="1" hidden="1" x14ac:dyDescent="0.25">
      <c r="A1385" s="127"/>
      <c r="B1385"/>
      <c r="C1385">
        <v>428</v>
      </c>
      <c r="D1385" s="221">
        <f t="shared" si="148"/>
        <v>428</v>
      </c>
      <c r="E1385">
        <f t="shared" si="153"/>
        <v>0.42799999999999999</v>
      </c>
      <c r="F1385">
        <f t="shared" si="149"/>
        <v>0.99276023524177848</v>
      </c>
      <c r="G1385">
        <f t="shared" si="150"/>
        <v>0.35021529500219367</v>
      </c>
      <c r="H1385" s="221">
        <v>1.8433373534103899E-3</v>
      </c>
      <c r="I1385">
        <f t="shared" si="151"/>
        <v>1</v>
      </c>
      <c r="J1385">
        <v>1</v>
      </c>
      <c r="K1385" s="221">
        <f t="shared" si="152"/>
        <v>-63.864313876486172</v>
      </c>
      <c r="L1385">
        <f t="shared" si="154"/>
        <v>3.3044647666369539E-7</v>
      </c>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row>
    <row r="1386" spans="1:74" s="12" customFormat="1" hidden="1" x14ac:dyDescent="0.25">
      <c r="A1386" s="127"/>
      <c r="B1386"/>
      <c r="C1386">
        <v>429</v>
      </c>
      <c r="D1386" s="221">
        <f t="shared" si="148"/>
        <v>429</v>
      </c>
      <c r="E1386">
        <f t="shared" si="153"/>
        <v>0.42899999999999999</v>
      </c>
      <c r="F1386">
        <f t="shared" si="149"/>
        <v>0.99272647865617025</v>
      </c>
      <c r="G1386">
        <f t="shared" si="150"/>
        <v>0.3479465232420702</v>
      </c>
      <c r="H1386" s="221">
        <v>2.2225114419555199E-3</v>
      </c>
      <c r="I1386">
        <f t="shared" si="151"/>
        <v>1</v>
      </c>
      <c r="J1386">
        <v>1</v>
      </c>
      <c r="K1386" s="221">
        <f t="shared" si="152"/>
        <v>-62.296277748051232</v>
      </c>
      <c r="L1386">
        <f t="shared" si="154"/>
        <v>4.9602553219341645E-7</v>
      </c>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row>
    <row r="1387" spans="1:74" s="12" customFormat="1" hidden="1" x14ac:dyDescent="0.25">
      <c r="A1387" s="127"/>
      <c r="B1387"/>
      <c r="C1387">
        <v>430</v>
      </c>
      <c r="D1387" s="221">
        <f t="shared" si="148"/>
        <v>430</v>
      </c>
      <c r="E1387">
        <f t="shared" si="153"/>
        <v>0.43</v>
      </c>
      <c r="F1387">
        <f t="shared" si="149"/>
        <v>0.99269264435166926</v>
      </c>
      <c r="G1387">
        <f t="shared" si="150"/>
        <v>0.34567877266240643</v>
      </c>
      <c r="H1387" s="221">
        <v>2.57613647514357E-3</v>
      </c>
      <c r="I1387">
        <f t="shared" si="151"/>
        <v>1</v>
      </c>
      <c r="J1387">
        <v>1</v>
      </c>
      <c r="K1387" s="221">
        <f t="shared" si="152"/>
        <v>-61.070872360595622</v>
      </c>
      <c r="L1387">
        <f t="shared" si="154"/>
        <v>6.8202721912756925E-7</v>
      </c>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row>
    <row r="1388" spans="1:74" s="12" customFormat="1" hidden="1" x14ac:dyDescent="0.25">
      <c r="A1388" s="127"/>
      <c r="B1388"/>
      <c r="C1388">
        <v>431</v>
      </c>
      <c r="D1388" s="221">
        <f t="shared" si="148"/>
        <v>431</v>
      </c>
      <c r="E1388">
        <f t="shared" si="153"/>
        <v>0.43099999999999999</v>
      </c>
      <c r="F1388">
        <f t="shared" si="149"/>
        <v>0.99265873233565372</v>
      </c>
      <c r="G1388">
        <f t="shared" si="150"/>
        <v>0.34341207585119876</v>
      </c>
      <c r="H1388" s="221">
        <v>2.8901062405354999E-3</v>
      </c>
      <c r="I1388">
        <f t="shared" si="151"/>
        <v>1</v>
      </c>
      <c r="J1388">
        <v>1</v>
      </c>
      <c r="K1388" s="221">
        <f t="shared" si="152"/>
        <v>-60.129413241952108</v>
      </c>
      <c r="L1388">
        <f t="shared" si="154"/>
        <v>8.7349545450719878E-7</v>
      </c>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row>
    <row r="1389" spans="1:74" s="12" customFormat="1" hidden="1" x14ac:dyDescent="0.25">
      <c r="A1389" s="127"/>
      <c r="B1389"/>
      <c r="C1389">
        <v>432</v>
      </c>
      <c r="D1389" s="221">
        <f t="shared" si="148"/>
        <v>432</v>
      </c>
      <c r="E1389">
        <f t="shared" si="153"/>
        <v>0.432</v>
      </c>
      <c r="F1389">
        <f t="shared" si="149"/>
        <v>0.99262474261551925</v>
      </c>
      <c r="G1389">
        <f t="shared" si="150"/>
        <v>0.34114646535350379</v>
      </c>
      <c r="H1389" s="221">
        <v>3.15201734884131E-3</v>
      </c>
      <c r="I1389">
        <f t="shared" si="151"/>
        <v>1</v>
      </c>
      <c r="J1389">
        <v>1</v>
      </c>
      <c r="K1389" s="221">
        <f t="shared" si="152"/>
        <v>-59.433708570073939</v>
      </c>
      <c r="L1389">
        <f t="shared" si="154"/>
        <v>1.053271329011069E-6</v>
      </c>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row>
    <row r="1390" spans="1:74" s="12" customFormat="1" hidden="1" x14ac:dyDescent="0.25">
      <c r="A1390" s="127"/>
      <c r="B1390"/>
      <c r="C1390">
        <v>433</v>
      </c>
      <c r="D1390" s="221">
        <f t="shared" si="148"/>
        <v>433</v>
      </c>
      <c r="E1390">
        <f t="shared" si="153"/>
        <v>0.433</v>
      </c>
      <c r="F1390">
        <f t="shared" si="149"/>
        <v>0.99259067519867927</v>
      </c>
      <c r="G1390">
        <f t="shared" si="150"/>
        <v>0.33888197367085088</v>
      </c>
      <c r="H1390" s="221">
        <v>3.35159164325575E-3</v>
      </c>
      <c r="I1390">
        <f t="shared" si="151"/>
        <v>1</v>
      </c>
      <c r="J1390">
        <v>1</v>
      </c>
      <c r="K1390" s="221">
        <f t="shared" si="152"/>
        <v>-58.958604847392664</v>
      </c>
      <c r="L1390">
        <f t="shared" si="154"/>
        <v>1.2042291368306093E-6</v>
      </c>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row>
    <row r="1391" spans="1:74" s="12" customFormat="1" hidden="1" x14ac:dyDescent="0.25">
      <c r="A1391" s="127"/>
      <c r="B1391"/>
      <c r="C1391">
        <v>434</v>
      </c>
      <c r="D1391" s="221">
        <f t="shared" si="148"/>
        <v>434</v>
      </c>
      <c r="E1391">
        <f t="shared" si="153"/>
        <v>0.434</v>
      </c>
      <c r="F1391">
        <f t="shared" si="149"/>
        <v>0.99255653009256406</v>
      </c>
      <c r="G1391">
        <f t="shared" si="150"/>
        <v>0.33661863326065716</v>
      </c>
      <c r="H1391" s="221">
        <v>3.4810240471494398E-3</v>
      </c>
      <c r="I1391">
        <f t="shared" si="151"/>
        <v>1</v>
      </c>
      <c r="J1391">
        <v>1</v>
      </c>
      <c r="K1391" s="221">
        <f t="shared" si="152"/>
        <v>-58.687991465481993</v>
      </c>
      <c r="L1391">
        <f t="shared" si="154"/>
        <v>1.3115219662471646E-6</v>
      </c>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row>
    <row r="1392" spans="1:74" s="12" customFormat="1" hidden="1" x14ac:dyDescent="0.25">
      <c r="A1392" s="127"/>
      <c r="B1392"/>
      <c r="C1392">
        <v>435</v>
      </c>
      <c r="D1392" s="221">
        <f t="shared" si="148"/>
        <v>435</v>
      </c>
      <c r="E1392">
        <f t="shared" si="153"/>
        <v>0.435</v>
      </c>
      <c r="F1392">
        <f t="shared" si="149"/>
        <v>0.99252230730461866</v>
      </c>
      <c r="G1392">
        <f t="shared" si="150"/>
        <v>0.33435647653564299</v>
      </c>
      <c r="H1392" s="221">
        <v>3.5352465360570301E-3</v>
      </c>
      <c r="I1392">
        <f t="shared" si="151"/>
        <v>1</v>
      </c>
      <c r="J1392">
        <v>1</v>
      </c>
      <c r="K1392" s="221">
        <f t="shared" si="152"/>
        <v>-58.612605563034947</v>
      </c>
      <c r="L1392">
        <f t="shared" si="154"/>
        <v>1.3645150405210787E-6</v>
      </c>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row>
    <row r="1393" spans="1:74" s="12" customFormat="1" hidden="1" x14ac:dyDescent="0.25">
      <c r="A1393" s="127"/>
      <c r="B1393"/>
      <c r="C1393">
        <v>436</v>
      </c>
      <c r="D1393" s="221">
        <f t="shared" si="148"/>
        <v>436</v>
      </c>
      <c r="E1393">
        <f t="shared" si="153"/>
        <v>0.436</v>
      </c>
      <c r="F1393">
        <f t="shared" si="149"/>
        <v>0.99248800684230754</v>
      </c>
      <c r="G1393">
        <f t="shared" si="150"/>
        <v>0.33209553586324903</v>
      </c>
      <c r="H1393" s="221">
        <v>3.51210135291239E-3</v>
      </c>
      <c r="I1393">
        <f t="shared" si="151"/>
        <v>1</v>
      </c>
      <c r="J1393">
        <v>1</v>
      </c>
      <c r="K1393" s="221">
        <f t="shared" si="152"/>
        <v>-58.728893088767222</v>
      </c>
      <c r="L1393">
        <f t="shared" si="154"/>
        <v>1.3581399620291065E-6</v>
      </c>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row>
    <row r="1394" spans="1:74" s="12" customFormat="1" hidden="1" x14ac:dyDescent="0.25">
      <c r="A1394" s="127"/>
      <c r="B1394"/>
      <c r="C1394">
        <v>437</v>
      </c>
      <c r="D1394" s="221">
        <f t="shared" si="148"/>
        <v>437</v>
      </c>
      <c r="E1394">
        <f t="shared" si="153"/>
        <v>0.437</v>
      </c>
      <c r="F1394">
        <f t="shared" si="149"/>
        <v>0.99245362871310905</v>
      </c>
      <c r="G1394">
        <f t="shared" si="150"/>
        <v>0.32983584356505352</v>
      </c>
      <c r="H1394" s="221">
        <v>3.4124191838793999E-3</v>
      </c>
      <c r="I1394">
        <f t="shared" si="151"/>
        <v>1</v>
      </c>
      <c r="J1394">
        <v>1</v>
      </c>
      <c r="K1394" s="221">
        <f t="shared" si="152"/>
        <v>-59.038591043208072</v>
      </c>
      <c r="L1394">
        <f t="shared" si="154"/>
        <v>1.2934922046302125E-6</v>
      </c>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row>
    <row r="1395" spans="1:74" s="12" customFormat="1" hidden="1" x14ac:dyDescent="0.25">
      <c r="A1395" s="127"/>
      <c r="B1395"/>
      <c r="C1395">
        <v>438</v>
      </c>
      <c r="D1395" s="221">
        <f t="shared" si="148"/>
        <v>438</v>
      </c>
      <c r="E1395">
        <f t="shared" si="153"/>
        <v>0.438</v>
      </c>
      <c r="F1395">
        <f t="shared" si="149"/>
        <v>0.9924191729245222</v>
      </c>
      <c r="G1395">
        <f t="shared" si="150"/>
        <v>0.32757743191619221</v>
      </c>
      <c r="H1395" s="221">
        <v>3.2400007070201801E-3</v>
      </c>
      <c r="I1395">
        <f t="shared" si="151"/>
        <v>1</v>
      </c>
      <c r="J1395">
        <v>1</v>
      </c>
      <c r="K1395" s="221">
        <f t="shared" si="152"/>
        <v>-59.548915503179671</v>
      </c>
      <c r="L1395">
        <f t="shared" si="154"/>
        <v>1.1776043715488143E-6</v>
      </c>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row>
    <row r="1396" spans="1:74" s="12" customFormat="1" hidden="1" x14ac:dyDescent="0.25">
      <c r="A1396" s="127"/>
      <c r="B1396"/>
      <c r="C1396">
        <v>439</v>
      </c>
      <c r="D1396" s="221">
        <f t="shared" si="148"/>
        <v>439</v>
      </c>
      <c r="E1396">
        <f t="shared" si="153"/>
        <v>0.439</v>
      </c>
      <c r="F1396">
        <f t="shared" si="149"/>
        <v>0.99238463948405986</v>
      </c>
      <c r="G1396">
        <f t="shared" si="150"/>
        <v>0.3253203331447781</v>
      </c>
      <c r="H1396" s="221">
        <v>3.00150264643322E-3</v>
      </c>
      <c r="I1396">
        <f t="shared" si="151"/>
        <v>1</v>
      </c>
      <c r="J1396">
        <v>1</v>
      </c>
      <c r="K1396" s="221">
        <f t="shared" si="152"/>
        <v>-60.273400550959281</v>
      </c>
      <c r="L1396">
        <f t="shared" si="154"/>
        <v>1.0224435496905341E-6</v>
      </c>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row>
    <row r="1397" spans="1:74" s="12" customFormat="1" hidden="1" x14ac:dyDescent="0.25">
      <c r="A1397" s="127"/>
      <c r="B1397"/>
      <c r="C1397">
        <v>440</v>
      </c>
      <c r="D1397" s="221">
        <f t="shared" si="148"/>
        <v>440</v>
      </c>
      <c r="E1397">
        <f t="shared" si="153"/>
        <v>0.44</v>
      </c>
      <c r="F1397">
        <f t="shared" si="149"/>
        <v>0.99235002839925135</v>
      </c>
      <c r="G1397">
        <f t="shared" si="150"/>
        <v>0.32306457943132222</v>
      </c>
      <c r="H1397" s="221">
        <v>2.7062321390618699E-3</v>
      </c>
      <c r="I1397">
        <f t="shared" si="151"/>
        <v>1</v>
      </c>
      <c r="J1397">
        <v>1</v>
      </c>
      <c r="K1397" s="221">
        <f t="shared" si="152"/>
        <v>-61.233614425107646</v>
      </c>
      <c r="L1397">
        <f t="shared" si="154"/>
        <v>8.4328709858210024E-7</v>
      </c>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row>
    <row r="1398" spans="1:74" s="12" customFormat="1" hidden="1" x14ac:dyDescent="0.25">
      <c r="A1398" s="127"/>
      <c r="B1398"/>
      <c r="C1398">
        <v>441</v>
      </c>
      <c r="D1398" s="221">
        <f t="shared" si="148"/>
        <v>441</v>
      </c>
      <c r="E1398">
        <f t="shared" si="153"/>
        <v>0.441</v>
      </c>
      <c r="F1398">
        <f t="shared" si="149"/>
        <v>0.99231533967764474</v>
      </c>
      <c r="G1398">
        <f t="shared" si="150"/>
        <v>0.32081020290815776</v>
      </c>
      <c r="H1398" s="221">
        <v>2.3658557802806101E-3</v>
      </c>
      <c r="I1398">
        <f t="shared" si="151"/>
        <v>1</v>
      </c>
      <c r="J1398">
        <v>1</v>
      </c>
      <c r="K1398" s="221">
        <f t="shared" si="152"/>
        <v>-62.462277121787288</v>
      </c>
      <c r="L1398">
        <f t="shared" si="154"/>
        <v>6.5671376611936024E-7</v>
      </c>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row>
    <row r="1399" spans="1:74" s="12" customFormat="1" hidden="1" x14ac:dyDescent="0.25">
      <c r="A1399" s="127"/>
      <c r="B1399"/>
      <c r="C1399">
        <v>442</v>
      </c>
      <c r="D1399" s="221">
        <f t="shared" si="148"/>
        <v>442</v>
      </c>
      <c r="E1399">
        <f t="shared" si="153"/>
        <v>0.442</v>
      </c>
      <c r="F1399">
        <f t="shared" si="149"/>
        <v>0.99228057332680497</v>
      </c>
      <c r="G1399">
        <f t="shared" si="150"/>
        <v>0.3185572356588619</v>
      </c>
      <c r="H1399" s="221">
        <v>1.99403209100403E-3</v>
      </c>
      <c r="I1399">
        <f t="shared" si="151"/>
        <v>1</v>
      </c>
      <c r="J1399">
        <v>1</v>
      </c>
      <c r="K1399" s="221">
        <f t="shared" si="152"/>
        <v>-64.00891787411409</v>
      </c>
      <c r="L1399">
        <f t="shared" si="154"/>
        <v>4.784958958054379E-7</v>
      </c>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row>
    <row r="1400" spans="1:74" s="12" customFormat="1" hidden="1" x14ac:dyDescent="0.25">
      <c r="A1400" s="127"/>
      <c r="B1400"/>
      <c r="C1400">
        <v>443</v>
      </c>
      <c r="D1400" s="221">
        <f t="shared" si="148"/>
        <v>443</v>
      </c>
      <c r="E1400">
        <f t="shared" si="153"/>
        <v>0.443</v>
      </c>
      <c r="F1400">
        <f t="shared" si="149"/>
        <v>0.99224572935431077</v>
      </c>
      <c r="G1400">
        <f t="shared" si="150"/>
        <v>0.3163057097176824</v>
      </c>
      <c r="H1400" s="221">
        <v>1.6059782817297501E-3</v>
      </c>
      <c r="I1400">
        <f t="shared" si="151"/>
        <v>1</v>
      </c>
      <c r="J1400">
        <v>1</v>
      </c>
      <c r="K1400" s="221">
        <f t="shared" si="152"/>
        <v>-65.950681244592346</v>
      </c>
      <c r="L1400">
        <f t="shared" si="154"/>
        <v>3.2168802106174398E-7</v>
      </c>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row>
    <row r="1401" spans="1:74" s="12" customFormat="1" hidden="1" x14ac:dyDescent="0.25">
      <c r="A1401" s="127"/>
      <c r="B1401"/>
      <c r="C1401">
        <v>444</v>
      </c>
      <c r="D1401" s="221">
        <f t="shared" si="148"/>
        <v>444</v>
      </c>
      <c r="E1401">
        <f t="shared" si="153"/>
        <v>0.44400000000000001</v>
      </c>
      <c r="F1401">
        <f t="shared" si="149"/>
        <v>0.99221080776776172</v>
      </c>
      <c r="G1401">
        <f t="shared" si="150"/>
        <v>0.3140556570689631</v>
      </c>
      <c r="H1401" s="221">
        <v>1.2179840223589999E-3</v>
      </c>
      <c r="I1401">
        <f t="shared" si="151"/>
        <v>1</v>
      </c>
      <c r="J1401">
        <v>1</v>
      </c>
      <c r="K1401" s="221">
        <f t="shared" si="152"/>
        <v>-68.414956694460727</v>
      </c>
      <c r="L1401">
        <f t="shared" si="154"/>
        <v>1.9517680321599594E-7</v>
      </c>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row>
    <row r="1402" spans="1:74" s="12" customFormat="1" hidden="1" x14ac:dyDescent="0.25">
      <c r="A1402" s="127"/>
      <c r="B1402"/>
      <c r="C1402">
        <v>445</v>
      </c>
      <c r="D1402" s="221">
        <f t="shared" ref="D1402:D1465" si="155">C1402*(f_CLK_MHz/Nominal_Clock_Freq)</f>
        <v>445</v>
      </c>
      <c r="E1402">
        <f t="shared" si="153"/>
        <v>0.44500000000000001</v>
      </c>
      <c r="F1402">
        <f t="shared" ref="F1402:F1465" si="156">ABS(SIN(((MOD_CLK_DIV*PI()*$D1402*FIRST_STAGE_DECIMATION)/(f_CLK_MHz*1000000)))/(FIRST_STAGE_DECIMATION*SIN(((MOD_CLK_DIV*PI()*$D1402)/(f_CLK_MHz*1000000)))))^FIRST_STAGE_ORDER</f>
        <v>0.99217580857477161</v>
      </c>
      <c r="G1402">
        <f t="shared" ref="G1402:G1465" si="157">ABS(SIN(((MOD_CLK_DIV*FIRST_STAGE_DECIMATION*PI()*$D1402*SECOND_STAGE_DECIMATION)/(f_CLK_MHz*1000000)))/(SECOND_STAGE_DECIMATION*SIN(((MOD_CLK_DIV*FIRST_STAGE_DECIMATION*PI()*$D1402)/(f_CLK_MHz*1000000)))))^SECOND_STAGE_ORDER</f>
        <v>0.31180710964657082</v>
      </c>
      <c r="H1402" s="221">
        <v>8.46886413400637E-4</v>
      </c>
      <c r="I1402">
        <f t="shared" ref="I1402:I1465" si="158">IF(Avg_decimation&lt;&gt;0,(ABS(SIN(((MOD_CLK_DIV*FIRST_STAGE_DECIMATION*SECOND_STAGE_DECIMATION*FIR_DECIMATION*PI()*$D1402*Avg_decimation)/(f_CLK_MHz*1000000)))/(Avg_decimation*SIN(((MOD_CLK_DIV*FIRST_STAGE_DECIMATION*SECOND_STAGE_DECIMATION*FIR_DECIMATION*PI()*$D1402)/(f_CLK_MHz*1000000)))))^1),"-")</f>
        <v>1</v>
      </c>
      <c r="J1402">
        <v>1</v>
      </c>
      <c r="K1402" s="221">
        <f t="shared" ref="K1402:K1465" si="159">20*LOG10(IF(FIR_BYPASSED,F1402*G1402*J1402,F1402*G1402*H1402*I1402*J1402))</f>
        <v>-71.634003743785129</v>
      </c>
      <c r="L1402">
        <f t="shared" si="154"/>
        <v>1.0289159640268822E-7</v>
      </c>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row>
    <row r="1403" spans="1:74" s="12" customFormat="1" hidden="1" x14ac:dyDescent="0.25">
      <c r="A1403" s="127"/>
      <c r="B1403"/>
      <c r="C1403">
        <v>446</v>
      </c>
      <c r="D1403" s="221">
        <f t="shared" si="155"/>
        <v>446</v>
      </c>
      <c r="E1403">
        <f t="shared" ref="E1403:E1466" si="160">D1403/1000</f>
        <v>0.44600000000000001</v>
      </c>
      <c r="F1403">
        <f t="shared" si="156"/>
        <v>0.99214073178297113</v>
      </c>
      <c r="G1403">
        <f t="shared" si="157"/>
        <v>0.30956009933332501</v>
      </c>
      <c r="H1403" s="221">
        <v>5.0952145582644601E-4</v>
      </c>
      <c r="I1403">
        <f t="shared" si="158"/>
        <v>1</v>
      </c>
      <c r="J1403">
        <v>1</v>
      </c>
      <c r="K1403" s="221">
        <f t="shared" si="159"/>
        <v>-76.110385323459212</v>
      </c>
      <c r="L1403">
        <f t="shared" si="154"/>
        <v>4.3782841811603513E-8</v>
      </c>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row>
    <row r="1404" spans="1:74" s="12" customFormat="1" hidden="1" x14ac:dyDescent="0.25">
      <c r="A1404" s="127"/>
      <c r="B1404"/>
      <c r="C1404">
        <v>447</v>
      </c>
      <c r="D1404" s="221">
        <f t="shared" si="155"/>
        <v>447</v>
      </c>
      <c r="E1404">
        <f t="shared" si="160"/>
        <v>0.44700000000000001</v>
      </c>
      <c r="F1404">
        <f t="shared" si="156"/>
        <v>0.9921055774000086</v>
      </c>
      <c r="G1404">
        <f t="shared" si="157"/>
        <v>0.30731465796042701</v>
      </c>
      <c r="H1404" s="221">
        <v>2.2216800493423601E-4</v>
      </c>
      <c r="I1404">
        <f t="shared" si="158"/>
        <v>1</v>
      </c>
      <c r="J1404">
        <v>1</v>
      </c>
      <c r="K1404" s="221">
        <f t="shared" si="159"/>
        <v>-83.383546370173335</v>
      </c>
      <c r="L1404">
        <f t="shared" ref="L1404:L1467" si="161">(D1404-D1403)*((10^(K1404/20)+10^(K1403/20))/2)^2</f>
        <v>1.2569142986388127E-8</v>
      </c>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row>
    <row r="1405" spans="1:74" s="12" customFormat="1" hidden="1" x14ac:dyDescent="0.25">
      <c r="A1405" s="127"/>
      <c r="B1405"/>
      <c r="C1405">
        <v>448</v>
      </c>
      <c r="D1405" s="221">
        <f t="shared" si="155"/>
        <v>448</v>
      </c>
      <c r="E1405">
        <f t="shared" si="160"/>
        <v>0.44800000000000001</v>
      </c>
      <c r="F1405">
        <f t="shared" si="156"/>
        <v>0.9920703454335501</v>
      </c>
      <c r="G1405">
        <f t="shared" si="157"/>
        <v>0.3050708173068909</v>
      </c>
      <c r="H1405" s="271">
        <v>4.5028542893943799E-10</v>
      </c>
      <c r="I1405">
        <f t="shared" si="158"/>
        <v>1</v>
      </c>
      <c r="J1405">
        <v>1</v>
      </c>
      <c r="K1405" s="221">
        <f t="shared" si="159"/>
        <v>-197.31137945551063</v>
      </c>
      <c r="L1405">
        <f t="shared" si="161"/>
        <v>1.1470625983148918E-9</v>
      </c>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row>
    <row r="1406" spans="1:74" s="12" customFormat="1" hidden="1" x14ac:dyDescent="0.25">
      <c r="A1406" s="127"/>
      <c r="B1406"/>
      <c r="C1406">
        <v>449</v>
      </c>
      <c r="D1406" s="221">
        <f t="shared" si="155"/>
        <v>449</v>
      </c>
      <c r="E1406">
        <f t="shared" si="160"/>
        <v>0.44900000000000001</v>
      </c>
      <c r="F1406">
        <f t="shared" si="156"/>
        <v>0.9920350358912754</v>
      </c>
      <c r="G1406">
        <f t="shared" si="157"/>
        <v>0.30282860909897708</v>
      </c>
      <c r="H1406" s="221">
        <v>1.43433817579706E-4</v>
      </c>
      <c r="I1406">
        <f t="shared" si="158"/>
        <v>1</v>
      </c>
      <c r="J1406">
        <v>1</v>
      </c>
      <c r="K1406" s="221">
        <f t="shared" si="159"/>
        <v>-87.312490601998306</v>
      </c>
      <c r="L1406">
        <f t="shared" si="161"/>
        <v>4.6418777178148055E-10</v>
      </c>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row>
    <row r="1407" spans="1:74" s="12" customFormat="1" hidden="1" x14ac:dyDescent="0.25">
      <c r="A1407" s="127"/>
      <c r="B1407"/>
      <c r="C1407">
        <v>450</v>
      </c>
      <c r="D1407" s="221">
        <f t="shared" si="155"/>
        <v>450</v>
      </c>
      <c r="E1407">
        <f t="shared" si="160"/>
        <v>0.45</v>
      </c>
      <c r="F1407">
        <f t="shared" si="156"/>
        <v>0.99199964878088376</v>
      </c>
      <c r="G1407">
        <f t="shared" si="157"/>
        <v>0.30058806500962482</v>
      </c>
      <c r="H1407" s="221">
        <v>1.9669670782230701E-4</v>
      </c>
      <c r="I1407">
        <f t="shared" si="158"/>
        <v>1</v>
      </c>
      <c r="J1407">
        <v>1</v>
      </c>
      <c r="K1407" s="221">
        <f t="shared" si="159"/>
        <v>-84.634393156632086</v>
      </c>
      <c r="L1407">
        <f t="shared" si="161"/>
        <v>2.5878364079673918E-9</v>
      </c>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row>
    <row r="1408" spans="1:74" s="12" customFormat="1" hidden="1" x14ac:dyDescent="0.25">
      <c r="A1408" s="127"/>
      <c r="B1408"/>
      <c r="C1408">
        <v>451</v>
      </c>
      <c r="D1408" s="221">
        <f t="shared" si="155"/>
        <v>451</v>
      </c>
      <c r="E1408">
        <f t="shared" si="160"/>
        <v>0.45100000000000001</v>
      </c>
      <c r="F1408">
        <f t="shared" si="156"/>
        <v>0.99196418411009002</v>
      </c>
      <c r="G1408">
        <f t="shared" si="157"/>
        <v>0.29834921665788738</v>
      </c>
      <c r="H1408" s="221">
        <v>1.5088708421725201E-4</v>
      </c>
      <c r="I1408">
        <f t="shared" si="158"/>
        <v>1</v>
      </c>
      <c r="J1408">
        <v>1</v>
      </c>
      <c r="K1408" s="221">
        <f t="shared" si="159"/>
        <v>-87.002540802284344</v>
      </c>
      <c r="L1408">
        <f t="shared" si="161"/>
        <v>2.6680819587890698E-9</v>
      </c>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row>
    <row r="1409" spans="1:74" s="12" customFormat="1" hidden="1" x14ac:dyDescent="0.25">
      <c r="A1409" s="127"/>
      <c r="B1409"/>
      <c r="C1409">
        <v>452</v>
      </c>
      <c r="D1409" s="221">
        <f t="shared" si="155"/>
        <v>452</v>
      </c>
      <c r="E1409">
        <f t="shared" si="160"/>
        <v>0.45200000000000001</v>
      </c>
      <c r="F1409">
        <f t="shared" si="156"/>
        <v>0.99192864188662622</v>
      </c>
      <c r="G1409">
        <f t="shared" si="157"/>
        <v>0.2961120956083691</v>
      </c>
      <c r="H1409" s="271">
        <v>7.8512553067113299E-10</v>
      </c>
      <c r="I1409">
        <f t="shared" si="158"/>
        <v>1</v>
      </c>
      <c r="J1409">
        <v>1</v>
      </c>
      <c r="K1409" s="221">
        <f t="shared" si="159"/>
        <v>-192.74248643057135</v>
      </c>
      <c r="L1409">
        <f t="shared" si="161"/>
        <v>4.9852898531633575E-10</v>
      </c>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row>
    <row r="1410" spans="1:74" s="12" customFormat="1" hidden="1" x14ac:dyDescent="0.25">
      <c r="A1410" s="127"/>
      <c r="B1410"/>
      <c r="C1410">
        <v>453</v>
      </c>
      <c r="D1410" s="221">
        <f t="shared" si="155"/>
        <v>453</v>
      </c>
      <c r="E1410">
        <f t="shared" si="160"/>
        <v>0.45300000000000001</v>
      </c>
      <c r="F1410">
        <f t="shared" si="156"/>
        <v>0.99189302211824082</v>
      </c>
      <c r="G1410">
        <f t="shared" si="157"/>
        <v>0.29387673337066184</v>
      </c>
      <c r="H1410" s="221">
        <v>2.5878820188591698E-4</v>
      </c>
      <c r="I1410">
        <f t="shared" si="158"/>
        <v>1</v>
      </c>
      <c r="J1410">
        <v>1</v>
      </c>
      <c r="K1410" s="221">
        <f t="shared" si="159"/>
        <v>-82.448509763718732</v>
      </c>
      <c r="L1410">
        <f t="shared" si="161"/>
        <v>1.4226290987686571E-9</v>
      </c>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row>
    <row r="1411" spans="1:74" s="12" customFormat="1" hidden="1" x14ac:dyDescent="0.25">
      <c r="A1411" s="127"/>
      <c r="B1411"/>
      <c r="C1411">
        <v>454</v>
      </c>
      <c r="D1411" s="221">
        <f t="shared" si="155"/>
        <v>454</v>
      </c>
      <c r="E1411">
        <f t="shared" si="160"/>
        <v>0.45400000000000001</v>
      </c>
      <c r="F1411">
        <f t="shared" si="156"/>
        <v>0.99185732481269928</v>
      </c>
      <c r="G1411">
        <f t="shared" si="157"/>
        <v>0.29164316139878527</v>
      </c>
      <c r="H1411" s="221">
        <v>6.2493453337943898E-4</v>
      </c>
      <c r="I1411">
        <f t="shared" si="158"/>
        <v>1</v>
      </c>
      <c r="J1411">
        <v>1</v>
      </c>
      <c r="K1411" s="221">
        <f t="shared" si="159"/>
        <v>-74.857289473420707</v>
      </c>
      <c r="L1411">
        <f t="shared" si="161"/>
        <v>1.641077536312424E-8</v>
      </c>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row>
    <row r="1412" spans="1:74" s="12" customFormat="1" hidden="1" x14ac:dyDescent="0.25">
      <c r="A1412" s="127"/>
      <c r="B1412"/>
      <c r="C1412">
        <v>455</v>
      </c>
      <c r="D1412" s="221">
        <f t="shared" si="155"/>
        <v>455</v>
      </c>
      <c r="E1412">
        <f t="shared" si="160"/>
        <v>0.45500000000000002</v>
      </c>
      <c r="F1412">
        <f t="shared" si="156"/>
        <v>0.99182154997778416</v>
      </c>
      <c r="G1412">
        <f t="shared" si="157"/>
        <v>0.28941141109062618</v>
      </c>
      <c r="H1412" s="221">
        <v>1.0944230508224699E-3</v>
      </c>
      <c r="I1412">
        <f t="shared" si="158"/>
        <v>1</v>
      </c>
      <c r="J1412">
        <v>1</v>
      </c>
      <c r="K1412" s="221">
        <f t="shared" si="159"/>
        <v>-70.057311547328396</v>
      </c>
      <c r="L1412">
        <f t="shared" si="161"/>
        <v>6.123692315020645E-8</v>
      </c>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row>
    <row r="1413" spans="1:74" s="12" customFormat="1" hidden="1" x14ac:dyDescent="0.25">
      <c r="A1413" s="127"/>
      <c r="B1413"/>
      <c r="C1413">
        <v>456</v>
      </c>
      <c r="D1413" s="221">
        <f t="shared" si="155"/>
        <v>456</v>
      </c>
      <c r="E1413">
        <f t="shared" si="160"/>
        <v>0.45600000000000002</v>
      </c>
      <c r="F1413">
        <f t="shared" si="156"/>
        <v>0.99178569762129398</v>
      </c>
      <c r="G1413">
        <f t="shared" si="157"/>
        <v>0.28718151378738044</v>
      </c>
      <c r="H1413" s="221">
        <v>1.65976931028214E-3</v>
      </c>
      <c r="I1413">
        <f t="shared" si="158"/>
        <v>1</v>
      </c>
      <c r="J1413">
        <v>1</v>
      </c>
      <c r="K1413" s="221">
        <f t="shared" si="159"/>
        <v>-66.507558967979989</v>
      </c>
      <c r="L1413">
        <f t="shared" si="161"/>
        <v>1.5479808811143685E-7</v>
      </c>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row>
    <row r="1414" spans="1:74" s="12" customFormat="1" hidden="1" x14ac:dyDescent="0.25">
      <c r="A1414" s="127"/>
      <c r="B1414"/>
      <c r="C1414">
        <v>457</v>
      </c>
      <c r="D1414" s="221">
        <f t="shared" si="155"/>
        <v>457</v>
      </c>
      <c r="E1414">
        <f t="shared" si="160"/>
        <v>0.45700000000000002</v>
      </c>
      <c r="F1414">
        <f t="shared" si="156"/>
        <v>0.99174976775104506</v>
      </c>
      <c r="G1414">
        <f t="shared" si="157"/>
        <v>0.28495350077299553</v>
      </c>
      <c r="H1414" s="221">
        <v>2.3101206751880501E-3</v>
      </c>
      <c r="I1414">
        <f t="shared" si="158"/>
        <v>1</v>
      </c>
      <c r="J1414">
        <v>1</v>
      </c>
      <c r="K1414" s="221">
        <f t="shared" si="159"/>
        <v>-63.703784574676028</v>
      </c>
      <c r="L1414">
        <f t="shared" si="161"/>
        <v>3.1673579760126148E-7</v>
      </c>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row>
    <row r="1415" spans="1:74" s="12" customFormat="1" hidden="1" x14ac:dyDescent="0.25">
      <c r="A1415" s="127"/>
      <c r="B1415"/>
      <c r="C1415">
        <v>458</v>
      </c>
      <c r="D1415" s="221">
        <f t="shared" si="155"/>
        <v>458</v>
      </c>
      <c r="E1415">
        <f t="shared" si="160"/>
        <v>0.45800000000000002</v>
      </c>
      <c r="F1415">
        <f t="shared" si="156"/>
        <v>0.99171376037486936</v>
      </c>
      <c r="G1415">
        <f t="shared" si="157"/>
        <v>0.28272740327361612</v>
      </c>
      <c r="H1415" s="221">
        <v>3.0314568187458698E-3</v>
      </c>
      <c r="I1415">
        <f t="shared" si="158"/>
        <v>1</v>
      </c>
      <c r="J1415">
        <v>1</v>
      </c>
      <c r="K1415" s="221">
        <f t="shared" si="159"/>
        <v>-61.411887399654432</v>
      </c>
      <c r="L1415">
        <f t="shared" si="161"/>
        <v>5.6461699845607345E-7</v>
      </c>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row>
    <row r="1416" spans="1:74" s="12" customFormat="1" hidden="1" x14ac:dyDescent="0.25">
      <c r="A1416" s="127"/>
      <c r="B1416"/>
      <c r="C1416">
        <v>459</v>
      </c>
      <c r="D1416" s="221">
        <f t="shared" si="155"/>
        <v>459</v>
      </c>
      <c r="E1416">
        <f t="shared" si="160"/>
        <v>0.45900000000000002</v>
      </c>
      <c r="F1416">
        <f t="shared" si="156"/>
        <v>0.99167767550061658</v>
      </c>
      <c r="G1416">
        <f t="shared" si="157"/>
        <v>0.28050325245702806</v>
      </c>
      <c r="H1416" s="221">
        <v>3.8068857656345699E-3</v>
      </c>
      <c r="I1416">
        <f t="shared" si="158"/>
        <v>1</v>
      </c>
      <c r="J1416">
        <v>1</v>
      </c>
      <c r="K1416" s="221">
        <f t="shared" si="159"/>
        <v>-59.502434342488151</v>
      </c>
      <c r="L1416">
        <f t="shared" si="161"/>
        <v>9.1100427056669942E-7</v>
      </c>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row>
    <row r="1417" spans="1:74" s="12" customFormat="1" hidden="1" x14ac:dyDescent="0.25">
      <c r="A1417" s="127"/>
      <c r="B1417"/>
      <c r="C1417">
        <v>460</v>
      </c>
      <c r="D1417" s="221">
        <f t="shared" si="155"/>
        <v>460</v>
      </c>
      <c r="E1417">
        <f t="shared" si="160"/>
        <v>0.46</v>
      </c>
      <c r="F1417">
        <f t="shared" si="156"/>
        <v>0.99164151313615256</v>
      </c>
      <c r="G1417">
        <f t="shared" si="157"/>
        <v>0.2782810794321075</v>
      </c>
      <c r="H1417" s="221">
        <v>4.6170289671172097E-3</v>
      </c>
      <c r="I1417">
        <f t="shared" si="158"/>
        <v>1</v>
      </c>
      <c r="J1417">
        <v>1</v>
      </c>
      <c r="K1417" s="221">
        <f t="shared" si="159"/>
        <v>-57.895980440711305</v>
      </c>
      <c r="L1417">
        <f t="shared" si="161"/>
        <v>1.3607799352338992E-6</v>
      </c>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row>
    <row r="1418" spans="1:74" s="12" customFormat="1" hidden="1" x14ac:dyDescent="0.25">
      <c r="A1418" s="127"/>
      <c r="B1418"/>
      <c r="C1418">
        <v>461</v>
      </c>
      <c r="D1418" s="221">
        <f t="shared" si="155"/>
        <v>461</v>
      </c>
      <c r="E1418">
        <f t="shared" si="160"/>
        <v>0.46100000000000002</v>
      </c>
      <c r="F1418">
        <f t="shared" si="156"/>
        <v>0.99160527328935955</v>
      </c>
      <c r="G1418">
        <f t="shared" si="157"/>
        <v>0.27606091524826804</v>
      </c>
      <c r="H1418" s="221">
        <v>5.4404864186909097E-3</v>
      </c>
      <c r="I1418">
        <f t="shared" si="158"/>
        <v>1</v>
      </c>
      <c r="J1418">
        <v>1</v>
      </c>
      <c r="K1418" s="221">
        <f t="shared" si="159"/>
        <v>-56.540370367097886</v>
      </c>
      <c r="L1418">
        <f t="shared" si="161"/>
        <v>1.9090812492658257E-6</v>
      </c>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row>
    <row r="1419" spans="1:74" s="12" customFormat="1" hidden="1" x14ac:dyDescent="0.25">
      <c r="A1419" s="127"/>
      <c r="B1419"/>
      <c r="C1419">
        <v>462</v>
      </c>
      <c r="D1419" s="221">
        <f t="shared" si="155"/>
        <v>462</v>
      </c>
      <c r="E1419">
        <f t="shared" si="160"/>
        <v>0.46200000000000002</v>
      </c>
      <c r="F1419">
        <f t="shared" si="156"/>
        <v>0.9915689559681381</v>
      </c>
      <c r="G1419">
        <f t="shared" si="157"/>
        <v>0.27384279089491093</v>
      </c>
      <c r="H1419" s="221">
        <v>6.2543705603611303E-3</v>
      </c>
      <c r="I1419">
        <f t="shared" si="158"/>
        <v>1</v>
      </c>
      <c r="J1419">
        <v>1</v>
      </c>
      <c r="K1419" s="221">
        <f t="shared" si="159"/>
        <v>-55.399843148524106</v>
      </c>
      <c r="L1419">
        <f t="shared" si="161"/>
        <v>2.5401536425097406E-6</v>
      </c>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row>
    <row r="1420" spans="1:74" s="12" customFormat="1" hidden="1" x14ac:dyDescent="0.25">
      <c r="A1420" s="127"/>
      <c r="B1420"/>
      <c r="C1420">
        <v>463</v>
      </c>
      <c r="D1420" s="221">
        <f t="shared" si="155"/>
        <v>463</v>
      </c>
      <c r="E1420">
        <f t="shared" si="160"/>
        <v>0.46300000000000002</v>
      </c>
      <c r="F1420">
        <f t="shared" si="156"/>
        <v>0.99153256118040323</v>
      </c>
      <c r="G1420">
        <f t="shared" si="157"/>
        <v>0.27162673730087677</v>
      </c>
      <c r="H1420" s="221">
        <v>7.0348957068329396E-3</v>
      </c>
      <c r="I1420">
        <f t="shared" si="158"/>
        <v>1</v>
      </c>
      <c r="J1420">
        <v>1</v>
      </c>
      <c r="K1420" s="221">
        <f t="shared" si="159"/>
        <v>-54.449256778473305</v>
      </c>
      <c r="L1420">
        <f t="shared" si="161"/>
        <v>3.2273402988985964E-6</v>
      </c>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row>
    <row r="1421" spans="1:74" s="12" customFormat="1" hidden="1" x14ac:dyDescent="0.25">
      <c r="A1421" s="127"/>
      <c r="B1421"/>
      <c r="C1421">
        <v>464</v>
      </c>
      <c r="D1421" s="221">
        <f t="shared" si="155"/>
        <v>464</v>
      </c>
      <c r="E1421">
        <f t="shared" si="160"/>
        <v>0.46400000000000002</v>
      </c>
      <c r="F1421">
        <f t="shared" si="156"/>
        <v>0.99149608893408858</v>
      </c>
      <c r="G1421">
        <f t="shared" si="157"/>
        <v>0.26941278533389806</v>
      </c>
      <c r="H1421" s="221">
        <v>7.7580080918716798E-3</v>
      </c>
      <c r="I1421">
        <f t="shared" si="158"/>
        <v>1</v>
      </c>
      <c r="J1421">
        <v>1</v>
      </c>
      <c r="K1421" s="221">
        <f t="shared" si="159"/>
        <v>-53.670811288885218</v>
      </c>
      <c r="L1421">
        <f t="shared" si="161"/>
        <v>3.9343081859666265E-6</v>
      </c>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row>
    <row r="1422" spans="1:74" s="12" customFormat="1" hidden="1" x14ac:dyDescent="0.25">
      <c r="A1422" s="127"/>
      <c r="B1422"/>
      <c r="C1422">
        <v>465</v>
      </c>
      <c r="D1422" s="221">
        <f t="shared" si="155"/>
        <v>465</v>
      </c>
      <c r="E1422">
        <f t="shared" si="160"/>
        <v>0.46500000000000002</v>
      </c>
      <c r="F1422">
        <f t="shared" si="156"/>
        <v>0.99145953923714447</v>
      </c>
      <c r="G1422">
        <f t="shared" si="157"/>
        <v>0.26720096580005404</v>
      </c>
      <c r="H1422" s="221">
        <v>8.4000403231703005E-3</v>
      </c>
      <c r="I1422">
        <f t="shared" si="158"/>
        <v>1</v>
      </c>
      <c r="J1422">
        <v>1</v>
      </c>
      <c r="K1422" s="221">
        <f t="shared" si="159"/>
        <v>-53.052112198925094</v>
      </c>
      <c r="L1422">
        <f t="shared" si="161"/>
        <v>4.6174753557526861E-6</v>
      </c>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row>
    <row r="1423" spans="1:74" s="12" customFormat="1" hidden="1" x14ac:dyDescent="0.25">
      <c r="A1423" s="127"/>
      <c r="B1423"/>
      <c r="C1423">
        <v>466</v>
      </c>
      <c r="D1423" s="221">
        <f t="shared" si="155"/>
        <v>466</v>
      </c>
      <c r="E1423">
        <f t="shared" si="160"/>
        <v>0.46600000000000003</v>
      </c>
      <c r="F1423">
        <f t="shared" si="156"/>
        <v>0.99142291209753597</v>
      </c>
      <c r="G1423">
        <f t="shared" si="157"/>
        <v>0.26499130944322558</v>
      </c>
      <c r="H1423" s="221">
        <v>8.9383731673484193E-3</v>
      </c>
      <c r="I1423">
        <f t="shared" si="158"/>
        <v>1</v>
      </c>
      <c r="J1423">
        <v>1</v>
      </c>
      <c r="K1423" s="221">
        <f t="shared" si="159"/>
        <v>-52.585018707954703</v>
      </c>
      <c r="L1423">
        <f t="shared" si="161"/>
        <v>5.2294666512217743E-6</v>
      </c>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row>
    <row r="1424" spans="1:74" s="12" customFormat="1" hidden="1" x14ac:dyDescent="0.25">
      <c r="A1424" s="127"/>
      <c r="B1424"/>
      <c r="C1424">
        <v>467</v>
      </c>
      <c r="D1424" s="221">
        <f t="shared" si="155"/>
        <v>467</v>
      </c>
      <c r="E1424">
        <f t="shared" si="160"/>
        <v>0.46700000000000003</v>
      </c>
      <c r="F1424">
        <f t="shared" si="156"/>
        <v>0.99138620752324691</v>
      </c>
      <c r="G1424">
        <f t="shared" si="157"/>
        <v>0.26278384694455359</v>
      </c>
      <c r="H1424" s="221">
        <v>9.3520871449874303E-3</v>
      </c>
      <c r="I1424">
        <f t="shared" si="158"/>
        <v>1</v>
      </c>
      <c r="J1424">
        <v>1</v>
      </c>
      <c r="K1424" s="221">
        <f t="shared" si="159"/>
        <v>-52.264998326579608</v>
      </c>
      <c r="L1424">
        <f t="shared" si="161"/>
        <v>5.7233001726645093E-6</v>
      </c>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row>
    <row r="1425" spans="1:74" s="12" customFormat="1" hidden="1" x14ac:dyDescent="0.25">
      <c r="A1425" s="127"/>
      <c r="B1425"/>
      <c r="C1425">
        <v>468</v>
      </c>
      <c r="D1425" s="221">
        <f t="shared" si="155"/>
        <v>468</v>
      </c>
      <c r="E1425">
        <f t="shared" si="160"/>
        <v>0.46800000000000003</v>
      </c>
      <c r="F1425">
        <f t="shared" si="156"/>
        <v>0.991349425522278</v>
      </c>
      <c r="G1425">
        <f t="shared" si="157"/>
        <v>0.26057860892189594</v>
      </c>
      <c r="H1425" s="221">
        <v>9.6225864277244798E-3</v>
      </c>
      <c r="I1425">
        <f t="shared" si="158"/>
        <v>1</v>
      </c>
      <c r="J1425">
        <v>1</v>
      </c>
      <c r="K1425" s="221">
        <f t="shared" si="159"/>
        <v>-52.090853178530139</v>
      </c>
      <c r="L1425">
        <f t="shared" si="161"/>
        <v>6.0569092594315372E-6</v>
      </c>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row>
    <row r="1426" spans="1:74" s="12" customFormat="1" hidden="1" x14ac:dyDescent="0.25">
      <c r="A1426" s="127"/>
      <c r="B1426"/>
      <c r="C1426">
        <v>469</v>
      </c>
      <c r="D1426" s="221">
        <f t="shared" si="155"/>
        <v>469</v>
      </c>
      <c r="E1426">
        <f t="shared" si="160"/>
        <v>0.46899999999999997</v>
      </c>
      <c r="F1426">
        <f t="shared" si="156"/>
        <v>0.99131256610264451</v>
      </c>
      <c r="G1426">
        <f t="shared" si="157"/>
        <v>0.25837562592928964</v>
      </c>
      <c r="H1426" s="221">
        <v>9.7341779968242795E-3</v>
      </c>
      <c r="I1426">
        <f t="shared" si="158"/>
        <v>1</v>
      </c>
      <c r="J1426">
        <v>1</v>
      </c>
      <c r="K1426" s="221">
        <f t="shared" si="159"/>
        <v>-52.06477126897024</v>
      </c>
      <c r="L1426">
        <f t="shared" si="161"/>
        <v>6.1975459670858959E-6</v>
      </c>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row>
    <row r="1427" spans="1:74" s="12" customFormat="1" hidden="1" x14ac:dyDescent="0.25">
      <c r="A1427" s="127"/>
      <c r="B1427"/>
      <c r="C1427">
        <v>470</v>
      </c>
      <c r="D1427" s="221">
        <f t="shared" si="155"/>
        <v>470</v>
      </c>
      <c r="E1427">
        <f t="shared" si="160"/>
        <v>0.47</v>
      </c>
      <c r="F1427">
        <f t="shared" si="156"/>
        <v>0.99127562927238111</v>
      </c>
      <c r="G1427">
        <f t="shared" si="157"/>
        <v>0.25617492845641082</v>
      </c>
      <c r="H1427" s="221">
        <v>9.6745899372293297E-3</v>
      </c>
      <c r="I1427">
        <f t="shared" si="158"/>
        <v>1</v>
      </c>
      <c r="J1427">
        <v>1</v>
      </c>
      <c r="K1427" s="221">
        <f t="shared" si="159"/>
        <v>-52.192727621040255</v>
      </c>
      <c r="L1427">
        <f t="shared" si="161"/>
        <v>6.1255997685999851E-6</v>
      </c>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row>
    <row r="1428" spans="1:74" s="12" customFormat="1" hidden="1" x14ac:dyDescent="0.25">
      <c r="A1428" s="127"/>
      <c r="B1428"/>
      <c r="C1428">
        <v>471</v>
      </c>
      <c r="D1428" s="221">
        <f t="shared" si="155"/>
        <v>471</v>
      </c>
      <c r="E1428">
        <f t="shared" si="160"/>
        <v>0.47099999999999997</v>
      </c>
      <c r="F1428">
        <f t="shared" si="156"/>
        <v>0.99123861503953681</v>
      </c>
      <c r="G1428">
        <f t="shared" si="157"/>
        <v>0.25397654692803967</v>
      </c>
      <c r="H1428" s="221">
        <v>9.4354140833488899E-3</v>
      </c>
      <c r="I1428">
        <f t="shared" si="158"/>
        <v>1</v>
      </c>
      <c r="J1428">
        <v>1</v>
      </c>
      <c r="K1428" s="221">
        <f t="shared" si="159"/>
        <v>-52.485344183073536</v>
      </c>
      <c r="L1428">
        <f t="shared" si="161"/>
        <v>5.8374023345016684E-6</v>
      </c>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row>
    <row r="1429" spans="1:74" s="12" customFormat="1" hidden="1" x14ac:dyDescent="0.25">
      <c r="A1429" s="127"/>
      <c r="B1429"/>
      <c r="C1429">
        <v>472</v>
      </c>
      <c r="D1429" s="221">
        <f t="shared" si="155"/>
        <v>472</v>
      </c>
      <c r="E1429">
        <f t="shared" si="160"/>
        <v>0.47199999999999998</v>
      </c>
      <c r="F1429">
        <f t="shared" si="156"/>
        <v>0.99120152341217926</v>
      </c>
      <c r="G1429">
        <f t="shared" si="157"/>
        <v>0.25178051170352345</v>
      </c>
      <c r="H1429" s="221">
        <v>9.0124599723064702E-3</v>
      </c>
      <c r="I1429">
        <f t="shared" si="158"/>
        <v>1</v>
      </c>
      <c r="J1429">
        <v>1</v>
      </c>
      <c r="K1429" s="221">
        <f t="shared" si="159"/>
        <v>-52.959451568751199</v>
      </c>
      <c r="L1429">
        <f t="shared" si="161"/>
        <v>5.3466733677217259E-6</v>
      </c>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row>
    <row r="1430" spans="1:74" s="12" customFormat="1" hidden="1" x14ac:dyDescent="0.25">
      <c r="A1430" s="127"/>
      <c r="B1430"/>
      <c r="C1430">
        <v>473</v>
      </c>
      <c r="D1430" s="221">
        <f t="shared" si="155"/>
        <v>473</v>
      </c>
      <c r="E1430">
        <f t="shared" si="160"/>
        <v>0.47299999999999998</v>
      </c>
      <c r="F1430">
        <f t="shared" si="156"/>
        <v>0.99116435439839201</v>
      </c>
      <c r="G1430">
        <f t="shared" si="157"/>
        <v>0.24958685307624387</v>
      </c>
      <c r="H1430" s="221">
        <v>8.4060091562516998E-3</v>
      </c>
      <c r="I1430">
        <f t="shared" si="158"/>
        <v>1</v>
      </c>
      <c r="J1430">
        <v>1</v>
      </c>
      <c r="K1430" s="221">
        <f t="shared" si="159"/>
        <v>-53.640855221064925</v>
      </c>
      <c r="L1430">
        <f t="shared" si="161"/>
        <v>4.6843861298007938E-6</v>
      </c>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row>
    <row r="1431" spans="1:74" s="12" customFormat="1" hidden="1" x14ac:dyDescent="0.25">
      <c r="A1431" s="127"/>
      <c r="B1431"/>
      <c r="C1431">
        <v>474</v>
      </c>
      <c r="D1431" s="221">
        <f t="shared" si="155"/>
        <v>474</v>
      </c>
      <c r="E1431">
        <f t="shared" si="160"/>
        <v>0.47399999999999998</v>
      </c>
      <c r="F1431">
        <f t="shared" si="156"/>
        <v>0.99112710800627546</v>
      </c>
      <c r="G1431">
        <f t="shared" si="157"/>
        <v>0.24739560127308458</v>
      </c>
      <c r="H1431" s="221">
        <v>7.6209613275595601E-3</v>
      </c>
      <c r="I1431">
        <f t="shared" si="158"/>
        <v>1</v>
      </c>
      <c r="J1431">
        <v>1</v>
      </c>
      <c r="K1431" s="221">
        <f t="shared" si="159"/>
        <v>-54.569378281767712</v>
      </c>
      <c r="L1431">
        <f t="shared" si="161"/>
        <v>3.8969826784284006E-6</v>
      </c>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row>
    <row r="1432" spans="1:74" s="12" customFormat="1" hidden="1" x14ac:dyDescent="0.25">
      <c r="A1432" s="127"/>
      <c r="B1432"/>
      <c r="C1432">
        <v>475</v>
      </c>
      <c r="D1432" s="221">
        <f t="shared" si="155"/>
        <v>475</v>
      </c>
      <c r="E1432">
        <f t="shared" si="160"/>
        <v>0.47499999999999998</v>
      </c>
      <c r="F1432">
        <f t="shared" si="156"/>
        <v>0.991089784243945</v>
      </c>
      <c r="G1432">
        <f t="shared" si="157"/>
        <v>0.24520678645390021</v>
      </c>
      <c r="H1432" s="221">
        <v>6.6668663610488701E-3</v>
      </c>
      <c r="I1432">
        <f t="shared" si="158"/>
        <v>1</v>
      </c>
      <c r="J1432">
        <v>1</v>
      </c>
      <c r="K1432" s="221">
        <f t="shared" si="159"/>
        <v>-55.808655299102057</v>
      </c>
      <c r="L1432">
        <f t="shared" si="161"/>
        <v>3.0430329400046879E-6</v>
      </c>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row>
    <row r="1433" spans="1:74" s="12" customFormat="1" hidden="1" x14ac:dyDescent="0.25">
      <c r="A1433" s="127"/>
      <c r="B1433"/>
      <c r="C1433">
        <v>476</v>
      </c>
      <c r="D1433" s="221">
        <f t="shared" si="155"/>
        <v>476</v>
      </c>
      <c r="E1433">
        <f t="shared" si="160"/>
        <v>0.47599999999999998</v>
      </c>
      <c r="F1433">
        <f t="shared" si="156"/>
        <v>0.99105238311953614</v>
      </c>
      <c r="G1433">
        <f t="shared" si="157"/>
        <v>0.24302043871098802</v>
      </c>
      <c r="H1433" s="221">
        <v>5.5578392107891103E-3</v>
      </c>
      <c r="I1433">
        <f t="shared" si="158"/>
        <v>1</v>
      </c>
      <c r="J1433">
        <v>1</v>
      </c>
      <c r="K1433" s="221">
        <f t="shared" si="159"/>
        <v>-57.46709221732349</v>
      </c>
      <c r="L1433">
        <f t="shared" si="161"/>
        <v>2.1885919062368187E-6</v>
      </c>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row>
    <row r="1434" spans="1:74" s="12" customFormat="1" hidden="1" x14ac:dyDescent="0.25">
      <c r="A1434" s="127"/>
      <c r="B1434"/>
      <c r="C1434">
        <v>477</v>
      </c>
      <c r="D1434" s="221">
        <f t="shared" si="155"/>
        <v>477</v>
      </c>
      <c r="E1434">
        <f t="shared" si="160"/>
        <v>0.47699999999999998</v>
      </c>
      <c r="F1434">
        <f t="shared" si="156"/>
        <v>0.99101490464119901</v>
      </c>
      <c r="G1434">
        <f t="shared" si="157"/>
        <v>0.24083658806855993</v>
      </c>
      <c r="H1434" s="221">
        <v>4.3123575454901602E-3</v>
      </c>
      <c r="I1434">
        <f t="shared" si="158"/>
        <v>1</v>
      </c>
      <c r="J1434">
        <v>1</v>
      </c>
      <c r="K1434" s="221">
        <f t="shared" si="159"/>
        <v>-59.749651720387938</v>
      </c>
      <c r="L1434">
        <f t="shared" si="161"/>
        <v>1.4016488726112602E-6</v>
      </c>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row>
    <row r="1435" spans="1:74" s="12" customFormat="1" hidden="1" x14ac:dyDescent="0.25">
      <c r="A1435" s="127"/>
      <c r="B1435"/>
      <c r="C1435">
        <v>478</v>
      </c>
      <c r="D1435" s="221">
        <f t="shared" si="155"/>
        <v>478</v>
      </c>
      <c r="E1435">
        <f t="shared" si="160"/>
        <v>0.47799999999999998</v>
      </c>
      <c r="F1435">
        <f t="shared" si="156"/>
        <v>0.99097734881709942</v>
      </c>
      <c r="G1435">
        <f t="shared" si="157"/>
        <v>0.23865526448221694</v>
      </c>
      <c r="H1435" s="221">
        <v>2.9529449923315302E-3</v>
      </c>
      <c r="I1435">
        <f t="shared" si="158"/>
        <v>1</v>
      </c>
      <c r="J1435">
        <v>1</v>
      </c>
      <c r="K1435" s="221">
        <f t="shared" si="159"/>
        <v>-63.118197927910309</v>
      </c>
      <c r="L1435">
        <f t="shared" si="161"/>
        <v>7.4616691991312239E-7</v>
      </c>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row>
    <row r="1436" spans="1:74" s="12" customFormat="1" hidden="1" x14ac:dyDescent="0.25">
      <c r="A1436" s="127"/>
      <c r="B1436"/>
      <c r="C1436">
        <v>479</v>
      </c>
      <c r="D1436" s="221">
        <f t="shared" si="155"/>
        <v>479</v>
      </c>
      <c r="E1436">
        <f t="shared" si="160"/>
        <v>0.47899999999999998</v>
      </c>
      <c r="F1436">
        <f t="shared" si="156"/>
        <v>0.9909397156554226</v>
      </c>
      <c r="G1436">
        <f t="shared" si="157"/>
        <v>0.23647649783842412</v>
      </c>
      <c r="H1436" s="221">
        <v>1.5057458091540499E-3</v>
      </c>
      <c r="I1436">
        <f t="shared" si="158"/>
        <v>1</v>
      </c>
      <c r="J1436">
        <v>1</v>
      </c>
      <c r="K1436" s="221">
        <f t="shared" si="159"/>
        <v>-69.048262343677166</v>
      </c>
      <c r="L1436">
        <f t="shared" si="161"/>
        <v>2.7626831655880124E-7</v>
      </c>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row>
    <row r="1437" spans="1:74" s="12" customFormat="1" hidden="1" x14ac:dyDescent="0.25">
      <c r="A1437" s="127"/>
      <c r="B1437"/>
      <c r="C1437">
        <v>480</v>
      </c>
      <c r="D1437" s="221">
        <f t="shared" si="155"/>
        <v>480</v>
      </c>
      <c r="E1437">
        <f t="shared" si="160"/>
        <v>0.48</v>
      </c>
      <c r="F1437">
        <f t="shared" si="156"/>
        <v>0.99090200516436822</v>
      </c>
      <c r="G1437">
        <f t="shared" si="157"/>
        <v>0.23430031795398901</v>
      </c>
      <c r="H1437" s="271">
        <v>3.55733532698014E-10</v>
      </c>
      <c r="I1437">
        <f t="shared" si="158"/>
        <v>1</v>
      </c>
      <c r="J1437">
        <v>1</v>
      </c>
      <c r="K1437" s="221">
        <f t="shared" si="159"/>
        <v>-201.66143219128631</v>
      </c>
      <c r="L1437">
        <f t="shared" si="161"/>
        <v>3.1125330929223898E-8</v>
      </c>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row>
    <row r="1438" spans="1:74" s="12" customFormat="1" hidden="1" x14ac:dyDescent="0.25">
      <c r="A1438" s="127"/>
      <c r="B1438"/>
      <c r="C1438">
        <v>481</v>
      </c>
      <c r="D1438" s="221">
        <f t="shared" si="155"/>
        <v>481</v>
      </c>
      <c r="E1438">
        <f t="shared" si="160"/>
        <v>0.48099999999999998</v>
      </c>
      <c r="F1438">
        <f t="shared" si="156"/>
        <v>0.99086421735215391</v>
      </c>
      <c r="G1438">
        <f t="shared" si="157"/>
        <v>0.23212675457553919</v>
      </c>
      <c r="H1438" s="221">
        <v>1.5325723011904401E-3</v>
      </c>
      <c r="I1438">
        <f t="shared" si="158"/>
        <v>1</v>
      </c>
      <c r="J1438">
        <v>1</v>
      </c>
      <c r="K1438" s="221">
        <f t="shared" si="159"/>
        <v>-69.056793664484829</v>
      </c>
      <c r="L1438">
        <f t="shared" si="161"/>
        <v>3.1064248072245418E-8</v>
      </c>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row>
    <row r="1439" spans="1:74" s="12" customFormat="1" hidden="1" x14ac:dyDescent="0.25">
      <c r="A1439" s="127"/>
      <c r="B1439"/>
      <c r="C1439">
        <v>482</v>
      </c>
      <c r="D1439" s="221">
        <f t="shared" si="155"/>
        <v>482</v>
      </c>
      <c r="E1439">
        <f t="shared" si="160"/>
        <v>0.48199999999999998</v>
      </c>
      <c r="F1439">
        <f t="shared" si="156"/>
        <v>0.99082635222701387</v>
      </c>
      <c r="G1439">
        <f t="shared" si="157"/>
        <v>0.22995583737900463</v>
      </c>
      <c r="H1439" s="221">
        <v>3.0584559902416099E-3</v>
      </c>
      <c r="I1439">
        <f t="shared" si="158"/>
        <v>1</v>
      </c>
      <c r="J1439">
        <v>1</v>
      </c>
      <c r="K1439" s="221">
        <f t="shared" si="159"/>
        <v>-63.137115544807671</v>
      </c>
      <c r="L1439">
        <f t="shared" si="161"/>
        <v>2.7528850540180406E-7</v>
      </c>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row>
    <row r="1440" spans="1:74" s="12" customFormat="1" hidden="1" x14ac:dyDescent="0.25">
      <c r="A1440" s="127"/>
      <c r="B1440"/>
      <c r="C1440">
        <v>483</v>
      </c>
      <c r="D1440" s="221">
        <f t="shared" si="155"/>
        <v>483</v>
      </c>
      <c r="E1440">
        <f t="shared" si="160"/>
        <v>0.48299999999999998</v>
      </c>
      <c r="F1440">
        <f t="shared" si="156"/>
        <v>0.99078840979719762</v>
      </c>
      <c r="G1440">
        <f t="shared" si="157"/>
        <v>0.22778759596909828</v>
      </c>
      <c r="H1440" s="221">
        <v>4.5430923410490097E-3</v>
      </c>
      <c r="I1440">
        <f t="shared" si="158"/>
        <v>1</v>
      </c>
      <c r="J1440">
        <v>1</v>
      </c>
      <c r="K1440" s="221">
        <f t="shared" si="159"/>
        <v>-59.782748941307638</v>
      </c>
      <c r="L1440">
        <f t="shared" si="161"/>
        <v>7.4148052389913319E-7</v>
      </c>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row>
    <row r="1441" spans="1:74" s="12" customFormat="1" hidden="1" x14ac:dyDescent="0.25">
      <c r="A1441" s="127"/>
      <c r="B1441"/>
      <c r="C1441">
        <v>484</v>
      </c>
      <c r="D1441" s="221">
        <f t="shared" si="155"/>
        <v>484</v>
      </c>
      <c r="E1441">
        <f t="shared" si="160"/>
        <v>0.48399999999999999</v>
      </c>
      <c r="F1441">
        <f t="shared" si="156"/>
        <v>0.99075039007097321</v>
      </c>
      <c r="G1441">
        <f t="shared" si="157"/>
        <v>0.22562205987880071</v>
      </c>
      <c r="H1441" s="221">
        <v>5.9516665709332802E-3</v>
      </c>
      <c r="I1441">
        <f t="shared" si="158"/>
        <v>1</v>
      </c>
      <c r="J1441">
        <v>1</v>
      </c>
      <c r="K1441" s="221">
        <f t="shared" si="159"/>
        <v>-57.520311905301938</v>
      </c>
      <c r="L1441">
        <f t="shared" si="161"/>
        <v>1.3873706916180011E-6</v>
      </c>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row>
    <row r="1442" spans="1:74" s="12" customFormat="1" hidden="1" x14ac:dyDescent="0.25">
      <c r="A1442" s="127"/>
      <c r="B1442"/>
      <c r="C1442">
        <v>485</v>
      </c>
      <c r="D1442" s="221">
        <f t="shared" si="155"/>
        <v>485</v>
      </c>
      <c r="E1442">
        <f t="shared" si="160"/>
        <v>0.48499999999999999</v>
      </c>
      <c r="F1442">
        <f t="shared" si="156"/>
        <v>0.99071229305662523</v>
      </c>
      <c r="G1442">
        <f t="shared" si="157"/>
        <v>0.22345925856884521</v>
      </c>
      <c r="H1442" s="221">
        <v>7.2499202759672698E-3</v>
      </c>
      <c r="I1442">
        <f t="shared" si="158"/>
        <v>1</v>
      </c>
      <c r="J1442">
        <v>1</v>
      </c>
      <c r="K1442" s="221">
        <f t="shared" si="159"/>
        <v>-55.890417276000775</v>
      </c>
      <c r="L1442">
        <f t="shared" si="161"/>
        <v>2.1541752760225245E-6</v>
      </c>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row>
    <row r="1443" spans="1:74" s="12" customFormat="1" hidden="1" x14ac:dyDescent="0.25">
      <c r="A1443" s="127"/>
      <c r="B1443"/>
      <c r="C1443">
        <v>486</v>
      </c>
      <c r="D1443" s="221">
        <f t="shared" si="155"/>
        <v>486</v>
      </c>
      <c r="E1443">
        <f t="shared" si="160"/>
        <v>0.48599999999999999</v>
      </c>
      <c r="F1443">
        <f t="shared" si="156"/>
        <v>0.99067411876245215</v>
      </c>
      <c r="G1443">
        <f t="shared" si="157"/>
        <v>0.22129922142720521</v>
      </c>
      <c r="H1443" s="221">
        <v>8.4049665882888099E-3</v>
      </c>
      <c r="I1443">
        <f t="shared" si="158"/>
        <v>1</v>
      </c>
      <c r="J1443">
        <v>1</v>
      </c>
      <c r="K1443" s="221">
        <f t="shared" si="159"/>
        <v>-54.691066107848521</v>
      </c>
      <c r="L1443">
        <f t="shared" si="161"/>
        <v>2.9716268556650278E-6</v>
      </c>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row>
    <row r="1444" spans="1:74" s="12" customFormat="1" hidden="1" x14ac:dyDescent="0.25">
      <c r="A1444" s="127"/>
      <c r="B1444"/>
      <c r="C1444">
        <v>487</v>
      </c>
      <c r="D1444" s="221">
        <f t="shared" si="155"/>
        <v>487</v>
      </c>
      <c r="E1444">
        <f t="shared" si="160"/>
        <v>0.48699999999999999</v>
      </c>
      <c r="F1444">
        <f t="shared" si="156"/>
        <v>0.99063586719677343</v>
      </c>
      <c r="G1444">
        <f t="shared" si="157"/>
        <v>0.2191419777685833</v>
      </c>
      <c r="H1444" s="221">
        <v>9.3860883952546197E-3</v>
      </c>
      <c r="I1444">
        <f t="shared" si="158"/>
        <v>1</v>
      </c>
      <c r="J1444">
        <v>1</v>
      </c>
      <c r="K1444" s="221">
        <f t="shared" si="159"/>
        <v>-53.817514701832607</v>
      </c>
      <c r="L1444">
        <f t="shared" si="161"/>
        <v>3.7641651953581124E-6</v>
      </c>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row>
    <row r="1445" spans="1:74" s="12" customFormat="1" hidden="1" x14ac:dyDescent="0.25">
      <c r="A1445" s="127"/>
      <c r="B1445"/>
      <c r="C1445">
        <v>488</v>
      </c>
      <c r="D1445" s="221">
        <f t="shared" si="155"/>
        <v>488</v>
      </c>
      <c r="E1445">
        <f t="shared" si="160"/>
        <v>0.48799999999999999</v>
      </c>
      <c r="F1445">
        <f t="shared" si="156"/>
        <v>0.99059753836792208</v>
      </c>
      <c r="G1445">
        <f t="shared" si="157"/>
        <v>0.21698755683390156</v>
      </c>
      <c r="H1445" s="221">
        <v>1.01654997433184E-2</v>
      </c>
      <c r="I1445">
        <f t="shared" si="158"/>
        <v>1</v>
      </c>
      <c r="J1445">
        <v>1</v>
      </c>
      <c r="K1445" s="221">
        <f t="shared" si="159"/>
        <v>-53.210783838538667</v>
      </c>
      <c r="L1445">
        <f t="shared" si="161"/>
        <v>4.4577400155208623E-6</v>
      </c>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row>
    <row r="1446" spans="1:74" s="12" customFormat="1" hidden="1" x14ac:dyDescent="0.25">
      <c r="A1446" s="127"/>
      <c r="B1446"/>
      <c r="C1446">
        <v>489</v>
      </c>
      <c r="D1446" s="221">
        <f t="shared" si="155"/>
        <v>489</v>
      </c>
      <c r="E1446">
        <f t="shared" si="160"/>
        <v>0.48899999999999999</v>
      </c>
      <c r="F1446">
        <f t="shared" si="156"/>
        <v>0.9905591322842493</v>
      </c>
      <c r="G1446">
        <f t="shared" si="157"/>
        <v>0.21483598778979379</v>
      </c>
      <c r="H1446" s="221">
        <v>1.0719051187217599E-2</v>
      </c>
      <c r="I1446">
        <f t="shared" si="158"/>
        <v>1</v>
      </c>
      <c r="J1446">
        <v>1</v>
      </c>
      <c r="K1446" s="221">
        <f t="shared" si="159"/>
        <v>-52.837124318029005</v>
      </c>
      <c r="L1446">
        <f t="shared" si="161"/>
        <v>4.9866111994604466E-6</v>
      </c>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row>
    <row r="1447" spans="1:74" s="12" customFormat="1" hidden="1" x14ac:dyDescent="0.25">
      <c r="A1447" s="127"/>
      <c r="B1447"/>
      <c r="C1447">
        <v>490</v>
      </c>
      <c r="D1447" s="221">
        <f t="shared" si="155"/>
        <v>490</v>
      </c>
      <c r="E1447">
        <f t="shared" si="160"/>
        <v>0.49</v>
      </c>
      <c r="F1447">
        <f t="shared" si="156"/>
        <v>0.99052064895412162</v>
      </c>
      <c r="G1447">
        <f t="shared" si="157"/>
        <v>0.21268729972809977</v>
      </c>
      <c r="H1447" s="221">
        <v>1.10268609715077E-2</v>
      </c>
      <c r="I1447">
        <f t="shared" si="158"/>
        <v>1</v>
      </c>
      <c r="J1447">
        <v>1</v>
      </c>
      <c r="K1447" s="221">
        <f t="shared" si="159"/>
        <v>-52.678860200668296</v>
      </c>
      <c r="L1447">
        <f t="shared" si="161"/>
        <v>5.2995234700753729E-6</v>
      </c>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row>
    <row r="1448" spans="1:74" s="12" customFormat="1" hidden="1" x14ac:dyDescent="0.25">
      <c r="A1448" s="127"/>
      <c r="B1448"/>
      <c r="C1448">
        <v>491</v>
      </c>
      <c r="D1448" s="221">
        <f t="shared" si="155"/>
        <v>491</v>
      </c>
      <c r="E1448">
        <f t="shared" si="160"/>
        <v>0.49099999999999999</v>
      </c>
      <c r="F1448">
        <f t="shared" si="156"/>
        <v>0.990482088385924</v>
      </c>
      <c r="G1448">
        <f t="shared" si="157"/>
        <v>0.21054152166536</v>
      </c>
      <c r="H1448" s="221">
        <v>1.10738555241686E-2</v>
      </c>
      <c r="I1448">
        <f t="shared" si="158"/>
        <v>1</v>
      </c>
      <c r="J1448">
        <v>1</v>
      </c>
      <c r="K1448" s="221">
        <f t="shared" si="159"/>
        <v>-52.730335262705026</v>
      </c>
      <c r="L1448">
        <f t="shared" si="161"/>
        <v>5.3646826973214294E-6</v>
      </c>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row>
    <row r="1449" spans="1:74" s="12" customFormat="1" hidden="1" x14ac:dyDescent="0.25">
      <c r="A1449" s="127"/>
      <c r="B1449"/>
      <c r="C1449">
        <v>492</v>
      </c>
      <c r="D1449" s="221">
        <f t="shared" si="155"/>
        <v>492</v>
      </c>
      <c r="E1449">
        <f t="shared" si="160"/>
        <v>0.49199999999999999</v>
      </c>
      <c r="F1449">
        <f t="shared" si="156"/>
        <v>0.99044345058805683</v>
      </c>
      <c r="G1449">
        <f t="shared" si="157"/>
        <v>0.20839868254231456</v>
      </c>
      <c r="H1449" s="221">
        <v>1.08502047666196E-2</v>
      </c>
      <c r="I1449">
        <f t="shared" si="158"/>
        <v>1</v>
      </c>
      <c r="J1449">
        <v>1</v>
      </c>
      <c r="K1449" s="221">
        <f t="shared" si="159"/>
        <v>-52.99674824086145</v>
      </c>
      <c r="L1449">
        <f t="shared" si="161"/>
        <v>5.1730653325965862E-6</v>
      </c>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row>
    <row r="1450" spans="1:74" s="12" customFormat="1" hidden="1" x14ac:dyDescent="0.25">
      <c r="A1450" s="127"/>
      <c r="B1450"/>
      <c r="C1450">
        <v>493</v>
      </c>
      <c r="D1450" s="221">
        <f t="shared" si="155"/>
        <v>493</v>
      </c>
      <c r="E1450">
        <f t="shared" si="160"/>
        <v>0.49299999999999999</v>
      </c>
      <c r="F1450">
        <f t="shared" si="156"/>
        <v>0.99040473556893693</v>
      </c>
      <c r="G1450">
        <f t="shared" si="157"/>
        <v>0.20625881122340103</v>
      </c>
      <c r="H1450" s="221">
        <v>1.03516401555791E-2</v>
      </c>
      <c r="I1450">
        <f t="shared" si="158"/>
        <v>1</v>
      </c>
      <c r="J1450">
        <v>1</v>
      </c>
      <c r="K1450" s="221">
        <f t="shared" si="159"/>
        <v>-53.495312295869212</v>
      </c>
      <c r="L1450">
        <f t="shared" si="161"/>
        <v>4.7397413151428569E-6</v>
      </c>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row>
    <row r="1451" spans="1:74" s="12" customFormat="1" hidden="1" x14ac:dyDescent="0.25">
      <c r="A1451" s="127"/>
      <c r="B1451"/>
      <c r="C1451">
        <v>494</v>
      </c>
      <c r="D1451" s="221">
        <f t="shared" si="155"/>
        <v>494</v>
      </c>
      <c r="E1451">
        <f t="shared" si="160"/>
        <v>0.49399999999999999</v>
      </c>
      <c r="F1451">
        <f t="shared" si="156"/>
        <v>0.99036594333699868</v>
      </c>
      <c r="G1451">
        <f t="shared" si="157"/>
        <v>0.20412193649625612</v>
      </c>
      <c r="H1451" s="221">
        <v>9.5796461142500008E-3</v>
      </c>
      <c r="I1451">
        <f t="shared" si="158"/>
        <v>1</v>
      </c>
      <c r="J1451">
        <v>1</v>
      </c>
      <c r="K1451" s="221">
        <f t="shared" si="159"/>
        <v>-54.25930313670807</v>
      </c>
      <c r="L1451">
        <f t="shared" si="161"/>
        <v>4.1030701643601621E-6</v>
      </c>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row>
    <row r="1452" spans="1:74" s="12" customFormat="1" hidden="1" x14ac:dyDescent="0.25">
      <c r="A1452" s="127"/>
      <c r="B1452"/>
      <c r="C1452">
        <v>495</v>
      </c>
      <c r="D1452" s="221">
        <f t="shared" si="155"/>
        <v>495</v>
      </c>
      <c r="E1452">
        <f t="shared" si="160"/>
        <v>0.495</v>
      </c>
      <c r="F1452">
        <f t="shared" si="156"/>
        <v>0.99032707390069286</v>
      </c>
      <c r="G1452">
        <f t="shared" si="157"/>
        <v>0.20198808707121785</v>
      </c>
      <c r="H1452" s="221">
        <v>8.5415185189522992E-3</v>
      </c>
      <c r="I1452">
        <f t="shared" si="158"/>
        <v>1</v>
      </c>
      <c r="J1452">
        <v>1</v>
      </c>
      <c r="K1452" s="221">
        <f t="shared" si="159"/>
        <v>-55.347210097089985</v>
      </c>
      <c r="L1452">
        <f t="shared" si="161"/>
        <v>3.3218229355320959E-6</v>
      </c>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row>
    <row r="1453" spans="1:74" s="12" customFormat="1" hidden="1" x14ac:dyDescent="0.25">
      <c r="A1453" s="127"/>
      <c r="B1453"/>
      <c r="C1453">
        <v>496</v>
      </c>
      <c r="D1453" s="221">
        <f t="shared" si="155"/>
        <v>496</v>
      </c>
      <c r="E1453">
        <f t="shared" si="160"/>
        <v>0.496</v>
      </c>
      <c r="F1453">
        <f t="shared" si="156"/>
        <v>0.99028812726848714</v>
      </c>
      <c r="G1453">
        <f t="shared" si="157"/>
        <v>0.19985729158083054</v>
      </c>
      <c r="H1453" s="221">
        <v>7.2502871108358104E-3</v>
      </c>
      <c r="I1453">
        <f t="shared" si="158"/>
        <v>1</v>
      </c>
      <c r="J1453">
        <v>1</v>
      </c>
      <c r="K1453" s="221">
        <f t="shared" si="159"/>
        <v>-56.863264502999051</v>
      </c>
      <c r="L1453">
        <f t="shared" si="161"/>
        <v>2.4704710752634032E-6</v>
      </c>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row>
    <row r="1454" spans="1:74" s="12" customFormat="1" hidden="1" x14ac:dyDescent="0.25">
      <c r="A1454" s="127"/>
      <c r="B1454"/>
      <c r="C1454">
        <v>497</v>
      </c>
      <c r="D1454" s="221">
        <f t="shared" si="155"/>
        <v>497</v>
      </c>
      <c r="E1454">
        <f t="shared" si="160"/>
        <v>0.497</v>
      </c>
      <c r="F1454">
        <f t="shared" si="156"/>
        <v>0.99024910344886463</v>
      </c>
      <c r="G1454">
        <f t="shared" si="157"/>
        <v>0.19772957857934978</v>
      </c>
      <c r="H1454" s="221">
        <v>5.7245020233215099E-3</v>
      </c>
      <c r="I1454">
        <f t="shared" si="158"/>
        <v>1</v>
      </c>
      <c r="J1454">
        <v>1</v>
      </c>
      <c r="K1454" s="221">
        <f t="shared" si="159"/>
        <v>-59.008923763346566</v>
      </c>
      <c r="L1454">
        <f t="shared" si="161"/>
        <v>1.633049266192588E-6</v>
      </c>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row>
    <row r="1455" spans="1:74" s="12" customFormat="1" hidden="1" x14ac:dyDescent="0.25">
      <c r="A1455" s="127"/>
      <c r="B1455"/>
      <c r="C1455">
        <v>498</v>
      </c>
      <c r="D1455" s="221">
        <f t="shared" si="155"/>
        <v>498</v>
      </c>
      <c r="E1455">
        <f t="shared" si="160"/>
        <v>0.498</v>
      </c>
      <c r="F1455">
        <f t="shared" si="156"/>
        <v>0.99021000245032642</v>
      </c>
      <c r="G1455">
        <f t="shared" si="157"/>
        <v>0.19560497654225217</v>
      </c>
      <c r="H1455" s="221">
        <v>3.9878879732668498E-3</v>
      </c>
      <c r="I1455">
        <f t="shared" si="158"/>
        <v>1</v>
      </c>
      <c r="J1455">
        <v>1</v>
      </c>
      <c r="K1455" s="221">
        <f t="shared" si="159"/>
        <v>-62.242996829591334</v>
      </c>
      <c r="L1455">
        <f t="shared" si="161"/>
        <v>8.9612761017983725E-7</v>
      </c>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row>
    <row r="1456" spans="1:74" s="12" customFormat="1" hidden="1" x14ac:dyDescent="0.25">
      <c r="A1456" s="127"/>
      <c r="B1456"/>
      <c r="C1456">
        <v>499</v>
      </c>
      <c r="D1456" s="221">
        <f t="shared" si="155"/>
        <v>499</v>
      </c>
      <c r="E1456">
        <f t="shared" si="160"/>
        <v>0.499</v>
      </c>
      <c r="F1456">
        <f t="shared" si="156"/>
        <v>0.99017082428138903</v>
      </c>
      <c r="G1456">
        <f t="shared" si="157"/>
        <v>0.193483513865744</v>
      </c>
      <c r="H1456" s="221">
        <v>2.0688729744655801E-3</v>
      </c>
      <c r="I1456">
        <f t="shared" si="158"/>
        <v>1</v>
      </c>
      <c r="J1456">
        <v>1</v>
      </c>
      <c r="K1456" s="221">
        <f t="shared" si="159"/>
        <v>-68.038241638499116</v>
      </c>
      <c r="L1456">
        <f t="shared" si="161"/>
        <v>3.4150717414674577E-7</v>
      </c>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row>
    <row r="1457" spans="1:74" s="12" customFormat="1" hidden="1" x14ac:dyDescent="0.25">
      <c r="A1457" s="127"/>
      <c r="B1457"/>
      <c r="C1457">
        <v>500</v>
      </c>
      <c r="D1457" s="221">
        <f t="shared" si="155"/>
        <v>500</v>
      </c>
      <c r="E1457">
        <f t="shared" si="160"/>
        <v>0.5</v>
      </c>
      <c r="F1457">
        <f t="shared" si="156"/>
        <v>0.9901315689505874</v>
      </c>
      <c r="G1457">
        <f t="shared" si="157"/>
        <v>0.19136521886627283</v>
      </c>
      <c r="H1457" s="271">
        <v>1.6130981769131099E-9</v>
      </c>
      <c r="I1457">
        <f t="shared" si="158"/>
        <v>1</v>
      </c>
      <c r="J1457">
        <v>1</v>
      </c>
      <c r="K1457" s="221">
        <f t="shared" si="159"/>
        <v>-190.29566571175656</v>
      </c>
      <c r="L1457">
        <f t="shared" si="161"/>
        <v>3.9275029020897605E-8</v>
      </c>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row>
    <row r="1458" spans="1:74" s="12" customFormat="1" hidden="1" x14ac:dyDescent="0.25">
      <c r="A1458" s="127"/>
      <c r="B1458"/>
      <c r="C1458">
        <v>501</v>
      </c>
      <c r="D1458" s="221">
        <f t="shared" si="155"/>
        <v>501</v>
      </c>
      <c r="E1458">
        <f t="shared" si="160"/>
        <v>0.501</v>
      </c>
      <c r="F1458">
        <f t="shared" si="156"/>
        <v>0.9900922364664716</v>
      </c>
      <c r="G1458">
        <f t="shared" si="157"/>
        <v>0.1892501197800415</v>
      </c>
      <c r="H1458" s="221">
        <v>2.1827541045768301E-3</v>
      </c>
      <c r="I1458">
        <f t="shared" si="158"/>
        <v>1</v>
      </c>
      <c r="J1458">
        <v>1</v>
      </c>
      <c r="K1458" s="221">
        <f t="shared" si="159"/>
        <v>-67.765667365280791</v>
      </c>
      <c r="L1458">
        <f t="shared" si="161"/>
        <v>4.1819026744257874E-8</v>
      </c>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row>
    <row r="1459" spans="1:74" s="12" customFormat="1" hidden="1" x14ac:dyDescent="0.25">
      <c r="A1459" s="127"/>
      <c r="B1459"/>
      <c r="C1459">
        <v>502</v>
      </c>
      <c r="D1459" s="221">
        <f t="shared" si="155"/>
        <v>502</v>
      </c>
      <c r="E1459">
        <f t="shared" si="160"/>
        <v>0.502</v>
      </c>
      <c r="F1459">
        <f t="shared" si="156"/>
        <v>0.9900528268376092</v>
      </c>
      <c r="G1459">
        <f t="shared" si="157"/>
        <v>0.18713824476252264</v>
      </c>
      <c r="H1459" s="221">
        <v>4.4407706381447802E-3</v>
      </c>
      <c r="I1459">
        <f t="shared" si="158"/>
        <v>1</v>
      </c>
      <c r="J1459">
        <v>1</v>
      </c>
      <c r="K1459" s="221">
        <f t="shared" si="159"/>
        <v>-61.694414745834365</v>
      </c>
      <c r="L1459">
        <f t="shared" si="161"/>
        <v>3.7931141154662912E-7</v>
      </c>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row>
    <row r="1460" spans="1:74" s="12" customFormat="1" hidden="1" x14ac:dyDescent="0.25">
      <c r="A1460" s="127"/>
      <c r="B1460"/>
      <c r="C1460">
        <v>503</v>
      </c>
      <c r="D1460" s="221">
        <f t="shared" si="155"/>
        <v>503</v>
      </c>
      <c r="E1460">
        <f t="shared" si="160"/>
        <v>0.503</v>
      </c>
      <c r="F1460">
        <f t="shared" si="156"/>
        <v>0.99001334007258324</v>
      </c>
      <c r="G1460">
        <f t="shared" si="157"/>
        <v>0.18502962188797631</v>
      </c>
      <c r="H1460" s="221">
        <v>6.7336175118104698E-3</v>
      </c>
      <c r="I1460">
        <f t="shared" si="158"/>
        <v>1</v>
      </c>
      <c r="J1460">
        <v>1</v>
      </c>
      <c r="K1460" s="221">
        <f t="shared" si="159"/>
        <v>-58.177384968922539</v>
      </c>
      <c r="L1460">
        <f t="shared" si="161"/>
        <v>1.057038629628752E-6</v>
      </c>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row>
    <row r="1461" spans="1:74" s="12" customFormat="1" hidden="1" x14ac:dyDescent="0.25">
      <c r="A1461" s="127"/>
      <c r="B1461"/>
      <c r="C1461">
        <v>504</v>
      </c>
      <c r="D1461" s="221">
        <f t="shared" si="155"/>
        <v>504</v>
      </c>
      <c r="E1461">
        <f t="shared" si="160"/>
        <v>0.504</v>
      </c>
      <c r="F1461">
        <f t="shared" si="156"/>
        <v>0.98997377617999471</v>
      </c>
      <c r="G1461">
        <f t="shared" si="157"/>
        <v>0.18292427914896867</v>
      </c>
      <c r="H1461" s="221">
        <v>9.0199506983570793E-3</v>
      </c>
      <c r="I1461">
        <f t="shared" si="158"/>
        <v>1</v>
      </c>
      <c r="J1461">
        <v>1</v>
      </c>
      <c r="K1461" s="221">
        <f t="shared" si="159"/>
        <v>-55.738015868203455</v>
      </c>
      <c r="L1461">
        <f t="shared" si="161"/>
        <v>2.054780575295372E-6</v>
      </c>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row>
    <row r="1462" spans="1:74" s="12" customFormat="1" hidden="1" x14ac:dyDescent="0.25">
      <c r="A1462" s="127"/>
      <c r="B1462"/>
      <c r="C1462">
        <v>505</v>
      </c>
      <c r="D1462" s="221">
        <f t="shared" si="155"/>
        <v>505</v>
      </c>
      <c r="E1462">
        <f t="shared" si="160"/>
        <v>0.505</v>
      </c>
      <c r="F1462">
        <f t="shared" si="156"/>
        <v>0.98993413516846107</v>
      </c>
      <c r="G1462">
        <f t="shared" si="157"/>
        <v>0.18082224445589293</v>
      </c>
      <c r="H1462" s="221">
        <v>1.12584334263624E-2</v>
      </c>
      <c r="I1462">
        <f t="shared" si="158"/>
        <v>1</v>
      </c>
      <c r="J1462">
        <v>1</v>
      </c>
      <c r="K1462" s="221">
        <f t="shared" si="159"/>
        <v>-53.9132776065766</v>
      </c>
      <c r="L1462">
        <f t="shared" si="161"/>
        <v>3.3282682368551801E-6</v>
      </c>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row>
    <row r="1463" spans="1:74" s="12" customFormat="1" hidden="1" x14ac:dyDescent="0.25">
      <c r="A1463" s="127"/>
      <c r="B1463"/>
      <c r="C1463">
        <v>506</v>
      </c>
      <c r="D1463" s="221">
        <f t="shared" si="155"/>
        <v>506</v>
      </c>
      <c r="E1463">
        <f t="shared" si="160"/>
        <v>0.50600000000000001</v>
      </c>
      <c r="F1463">
        <f t="shared" si="156"/>
        <v>0.98989441704661563</v>
      </c>
      <c r="G1463">
        <f t="shared" si="157"/>
        <v>0.1787235456364917</v>
      </c>
      <c r="H1463" s="221">
        <v>1.34086621291744E-2</v>
      </c>
      <c r="I1463">
        <f t="shared" si="158"/>
        <v>1</v>
      </c>
      <c r="J1463">
        <v>1</v>
      </c>
      <c r="K1463" s="221">
        <f t="shared" si="159"/>
        <v>-52.496878117532972</v>
      </c>
      <c r="L1463">
        <f t="shared" si="161"/>
        <v>4.8125599935313568E-6</v>
      </c>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row>
    <row r="1464" spans="1:74" s="12" customFormat="1" hidden="1" x14ac:dyDescent="0.25">
      <c r="A1464" s="127"/>
      <c r="B1464"/>
      <c r="C1464">
        <v>507</v>
      </c>
      <c r="D1464" s="221">
        <f t="shared" si="155"/>
        <v>507</v>
      </c>
      <c r="E1464">
        <f t="shared" si="160"/>
        <v>0.50700000000000001</v>
      </c>
      <c r="F1464">
        <f t="shared" si="156"/>
        <v>0.98985462182310779</v>
      </c>
      <c r="G1464">
        <f t="shared" si="157"/>
        <v>0.17662821043538207</v>
      </c>
      <c r="H1464" s="221">
        <v>1.5432074879104999E-2</v>
      </c>
      <c r="I1464">
        <f t="shared" si="158"/>
        <v>1</v>
      </c>
      <c r="J1464">
        <v>1</v>
      </c>
      <c r="K1464" s="221">
        <f t="shared" si="159"/>
        <v>-51.378883881869506</v>
      </c>
      <c r="L1464">
        <f t="shared" si="161"/>
        <v>6.4270166704604532E-6</v>
      </c>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row>
    <row r="1465" spans="1:74" s="12" customFormat="1" hidden="1" x14ac:dyDescent="0.25">
      <c r="A1465" s="127"/>
      <c r="B1465"/>
      <c r="C1465">
        <v>508</v>
      </c>
      <c r="D1465" s="221">
        <f t="shared" si="155"/>
        <v>508</v>
      </c>
      <c r="E1465">
        <f t="shared" si="160"/>
        <v>0.50800000000000001</v>
      </c>
      <c r="F1465">
        <f t="shared" si="156"/>
        <v>0.98981474950660553</v>
      </c>
      <c r="G1465">
        <f t="shared" si="157"/>
        <v>0.17453626651358059</v>
      </c>
      <c r="H1465" s="221">
        <v>1.7292819836750101E-2</v>
      </c>
      <c r="I1465">
        <f t="shared" si="158"/>
        <v>1</v>
      </c>
      <c r="J1465">
        <v>1</v>
      </c>
      <c r="K1465" s="221">
        <f t="shared" si="159"/>
        <v>-50.493891605919721</v>
      </c>
      <c r="L1465">
        <f t="shared" si="161"/>
        <v>8.0814235729690046E-6</v>
      </c>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row>
    <row r="1466" spans="1:74" s="12" customFormat="1" hidden="1" x14ac:dyDescent="0.25">
      <c r="A1466" s="127"/>
      <c r="B1466"/>
      <c r="C1466">
        <v>509</v>
      </c>
      <c r="D1466" s="221">
        <f t="shared" ref="D1466:D1529" si="162">C1466*(f_CLK_MHz/Nominal_Clock_Freq)</f>
        <v>509</v>
      </c>
      <c r="E1466">
        <f t="shared" si="160"/>
        <v>0.50900000000000001</v>
      </c>
      <c r="F1466">
        <f t="shared" ref="F1466:F1529" si="163">ABS(SIN(((MOD_CLK_DIV*PI()*$D1466*FIRST_STAGE_DECIMATION)/(f_CLK_MHz*1000000)))/(FIRST_STAGE_DECIMATION*SIN(((MOD_CLK_DIV*PI()*$D1466)/(f_CLK_MHz*1000000)))))^FIRST_STAGE_ORDER</f>
        <v>0.98977480010579333</v>
      </c>
      <c r="G1466">
        <f t="shared" ref="G1466:G1529" si="164">ABS(SIN(((MOD_CLK_DIV*FIRST_STAGE_DECIMATION*PI()*$D1466*SECOND_STAGE_DECIMATION)/(f_CLK_MHz*1000000)))/(SECOND_STAGE_DECIMATION*SIN(((MOD_CLK_DIV*FIRST_STAGE_DECIMATION*PI()*$D1466)/(f_CLK_MHz*1000000)))))^SECOND_STAGE_ORDER</f>
        <v>0.17244774144803357</v>
      </c>
      <c r="H1466" s="221">
        <v>1.8958561996572001E-2</v>
      </c>
      <c r="I1466">
        <f t="shared" ref="I1466:I1529" si="165">IF(Avg_decimation&lt;&gt;0,(ABS(SIN(((MOD_CLK_DIV*FIRST_STAGE_DECIMATION*SECOND_STAGE_DECIMATION*FIR_DECIMATION*PI()*$D1466*Avg_decimation)/(f_CLK_MHz*1000000)))/(Avg_decimation*SIN(((MOD_CLK_DIV*FIRST_STAGE_DECIMATION*SECOND_STAGE_DECIMATION*FIR_DECIMATION*PI()*$D1466)/(f_CLK_MHz*1000000)))))^1),"-")</f>
        <v>1</v>
      </c>
      <c r="J1466">
        <v>1</v>
      </c>
      <c r="K1466" s="221">
        <f t="shared" ref="K1466:K1529" si="166">20*LOG10(IF(FIR_BYPASSED,F1466*G1466*J1466,F1466*G1466*H1466*I1466*J1466))</f>
        <v>-49.80001407501134</v>
      </c>
      <c r="L1466">
        <f t="shared" si="161"/>
        <v>9.6827209759854136E-6</v>
      </c>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row>
    <row r="1467" spans="1:74" s="12" customFormat="1" hidden="1" x14ac:dyDescent="0.25">
      <c r="A1467" s="127"/>
      <c r="B1467"/>
      <c r="C1467">
        <v>510</v>
      </c>
      <c r="D1467" s="221">
        <f t="shared" si="162"/>
        <v>510</v>
      </c>
      <c r="E1467">
        <f t="shared" ref="E1467:E1530" si="167">D1467/1000</f>
        <v>0.51</v>
      </c>
      <c r="F1467">
        <f t="shared" si="163"/>
        <v>0.9897347736293689</v>
      </c>
      <c r="G1467">
        <f t="shared" si="164"/>
        <v>0.17036266273114581</v>
      </c>
      <c r="H1467" s="221">
        <v>2.04012078154234E-2</v>
      </c>
      <c r="I1467">
        <f t="shared" si="165"/>
        <v>1</v>
      </c>
      <c r="J1467">
        <v>1</v>
      </c>
      <c r="K1467" s="221">
        <f t="shared" si="166"/>
        <v>-49.269017433494604</v>
      </c>
      <c r="L1467">
        <f t="shared" si="161"/>
        <v>1.1141768504593764E-5</v>
      </c>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row>
    <row r="1468" spans="1:74" s="12" customFormat="1" hidden="1" x14ac:dyDescent="0.25">
      <c r="A1468" s="127"/>
      <c r="B1468"/>
      <c r="C1468">
        <v>511</v>
      </c>
      <c r="D1468" s="221">
        <f t="shared" si="162"/>
        <v>511</v>
      </c>
      <c r="E1468">
        <f t="shared" si="167"/>
        <v>0.51100000000000001</v>
      </c>
      <c r="F1468">
        <f t="shared" si="163"/>
        <v>0.98969467008605083</v>
      </c>
      <c r="G1468">
        <f t="shared" si="164"/>
        <v>0.16828105777031332</v>
      </c>
      <c r="H1468" s="221">
        <v>2.1597529146290199E-2</v>
      </c>
      <c r="I1468">
        <f t="shared" si="165"/>
        <v>1</v>
      </c>
      <c r="J1468">
        <v>1</v>
      </c>
      <c r="K1468" s="221">
        <f t="shared" si="166"/>
        <v>-48.881189332068757</v>
      </c>
      <c r="L1468">
        <f t="shared" ref="L1468:L1531" si="168">(D1468-D1467)*((10^(K1468/20)+10^(K1467/20))/2)^2</f>
        <v>1.2379585454528726E-5</v>
      </c>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row>
    <row r="1469" spans="1:74" s="12" customFormat="1" hidden="1" x14ac:dyDescent="0.25">
      <c r="A1469" s="127"/>
      <c r="B1469"/>
      <c r="C1469">
        <v>512</v>
      </c>
      <c r="D1469" s="221">
        <f t="shared" si="162"/>
        <v>512</v>
      </c>
      <c r="E1469">
        <f t="shared" si="167"/>
        <v>0.51200000000000001</v>
      </c>
      <c r="F1469">
        <f t="shared" si="163"/>
        <v>0.9896544894845728</v>
      </c>
      <c r="G1469">
        <f t="shared" si="164"/>
        <v>0.16620295388745707</v>
      </c>
      <c r="H1469" s="221">
        <v>2.2529670227587499E-2</v>
      </c>
      <c r="I1469">
        <f t="shared" si="165"/>
        <v>1</v>
      </c>
      <c r="J1469">
        <v>1</v>
      </c>
      <c r="K1469" s="221">
        <f t="shared" si="166"/>
        <v>-48.622456556601421</v>
      </c>
      <c r="L1469">
        <f t="shared" si="168"/>
        <v>1.3332575147785711E-5</v>
      </c>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row>
    <row r="1470" spans="1:74" s="12" customFormat="1" hidden="1" x14ac:dyDescent="0.25">
      <c r="A1470" s="127"/>
      <c r="B1470"/>
      <c r="C1470">
        <v>513</v>
      </c>
      <c r="D1470" s="221">
        <f t="shared" si="162"/>
        <v>513</v>
      </c>
      <c r="E1470">
        <f t="shared" si="167"/>
        <v>0.51300000000000001</v>
      </c>
      <c r="F1470">
        <f t="shared" si="163"/>
        <v>0.98961423183368313</v>
      </c>
      <c r="G1470">
        <f t="shared" si="164"/>
        <v>0.16412837831855873</v>
      </c>
      <c r="H1470" s="221">
        <v>2.31855242486186E-2</v>
      </c>
      <c r="I1470">
        <f t="shared" si="165"/>
        <v>1</v>
      </c>
      <c r="J1470">
        <v>1</v>
      </c>
      <c r="K1470" s="221">
        <f t="shared" si="166"/>
        <v>-48.482669380588732</v>
      </c>
      <c r="L1470">
        <f t="shared" si="168"/>
        <v>1.3956349086684298E-5</v>
      </c>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row>
    <row r="1471" spans="1:74" s="12" customFormat="1" hidden="1" x14ac:dyDescent="0.25">
      <c r="A1471" s="127"/>
      <c r="B1471"/>
      <c r="C1471">
        <v>514</v>
      </c>
      <c r="D1471" s="221">
        <f t="shared" si="162"/>
        <v>514</v>
      </c>
      <c r="E1471">
        <f t="shared" si="167"/>
        <v>0.51400000000000001</v>
      </c>
      <c r="F1471">
        <f t="shared" si="163"/>
        <v>0.98957389714214972</v>
      </c>
      <c r="G1471">
        <f t="shared" si="164"/>
        <v>0.16205735821319925</v>
      </c>
      <c r="H1471" s="221">
        <v>2.3558969162518099E-2</v>
      </c>
      <c r="I1471">
        <f t="shared" si="165"/>
        <v>1</v>
      </c>
      <c r="J1471">
        <v>1</v>
      </c>
      <c r="K1471" s="221">
        <f t="shared" si="166"/>
        <v>-48.454534606740502</v>
      </c>
      <c r="L1471">
        <f t="shared" si="168"/>
        <v>1.4227904444920938E-5</v>
      </c>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row>
    <row r="1472" spans="1:74" s="12" customFormat="1" hidden="1" x14ac:dyDescent="0.25">
      <c r="A1472" s="127"/>
      <c r="B1472"/>
      <c r="C1472">
        <v>515</v>
      </c>
      <c r="D1472" s="221">
        <f t="shared" si="162"/>
        <v>515</v>
      </c>
      <c r="E1472">
        <f t="shared" si="167"/>
        <v>0.51500000000000001</v>
      </c>
      <c r="F1472">
        <f t="shared" si="163"/>
        <v>0.98953348541875608</v>
      </c>
      <c r="G1472">
        <f t="shared" si="164"/>
        <v>0.15998992063409795</v>
      </c>
      <c r="H1472" s="221">
        <v>2.3649955877065199E-2</v>
      </c>
      <c r="I1472">
        <f t="shared" si="165"/>
        <v>1</v>
      </c>
      <c r="J1472">
        <v>1</v>
      </c>
      <c r="K1472" s="221">
        <f t="shared" si="166"/>
        <v>-48.532930941359368</v>
      </c>
      <c r="L1472">
        <f t="shared" si="168"/>
        <v>1.4146062330699075E-5</v>
      </c>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row>
    <row r="1473" spans="1:74" s="12" customFormat="1" hidden="1" x14ac:dyDescent="0.25">
      <c r="A1473" s="127"/>
      <c r="B1473"/>
      <c r="C1473">
        <v>516</v>
      </c>
      <c r="D1473" s="221">
        <f t="shared" si="162"/>
        <v>516</v>
      </c>
      <c r="E1473">
        <f t="shared" si="167"/>
        <v>0.51600000000000001</v>
      </c>
      <c r="F1473">
        <f t="shared" si="163"/>
        <v>0.98949299667230073</v>
      </c>
      <c r="G1473">
        <f t="shared" si="164"/>
        <v>0.15792609255665485</v>
      </c>
      <c r="H1473" s="221">
        <v>2.3464445640482098E-2</v>
      </c>
      <c r="I1473">
        <f t="shared" si="165"/>
        <v>1</v>
      </c>
      <c r="J1473">
        <v>1</v>
      </c>
      <c r="K1473" s="221">
        <f t="shared" si="166"/>
        <v>-48.7144617383439</v>
      </c>
      <c r="L1473">
        <f t="shared" si="168"/>
        <v>1.3730229261155937E-5</v>
      </c>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row>
    <row r="1474" spans="1:74" s="12" customFormat="1" hidden="1" x14ac:dyDescent="0.25">
      <c r="A1474" s="127"/>
      <c r="B1474"/>
      <c r="C1474">
        <v>517</v>
      </c>
      <c r="D1474" s="221">
        <f t="shared" si="162"/>
        <v>517</v>
      </c>
      <c r="E1474">
        <f t="shared" si="167"/>
        <v>0.51700000000000002</v>
      </c>
      <c r="F1474">
        <f t="shared" si="163"/>
        <v>0.98945243091160173</v>
      </c>
      <c r="G1474">
        <f t="shared" si="164"/>
        <v>0.15586590086849383</v>
      </c>
      <c r="H1474" s="221">
        <v>2.3014197266176002E-2</v>
      </c>
      <c r="I1474">
        <f t="shared" si="165"/>
        <v>1</v>
      </c>
      <c r="J1474">
        <v>1</v>
      </c>
      <c r="K1474" s="221">
        <f t="shared" si="166"/>
        <v>-48.997162696777835</v>
      </c>
      <c r="L1474">
        <f t="shared" si="168"/>
        <v>1.3017685860602838E-5</v>
      </c>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row>
    <row r="1475" spans="1:74" s="12" customFormat="1" hidden="1" x14ac:dyDescent="0.25">
      <c r="A1475" s="127"/>
      <c r="B1475"/>
      <c r="C1475">
        <v>518</v>
      </c>
      <c r="D1475" s="221">
        <f t="shared" si="162"/>
        <v>518</v>
      </c>
      <c r="E1475">
        <f t="shared" si="167"/>
        <v>0.51800000000000002</v>
      </c>
      <c r="F1475">
        <f t="shared" si="163"/>
        <v>0.98941178814548969</v>
      </c>
      <c r="G1475">
        <f t="shared" si="164"/>
        <v>0.15380937236900932</v>
      </c>
      <c r="H1475" s="221">
        <v>2.2316408714991302E-2</v>
      </c>
      <c r="I1475">
        <f t="shared" si="165"/>
        <v>1</v>
      </c>
      <c r="J1475">
        <v>1</v>
      </c>
      <c r="K1475" s="221">
        <f t="shared" si="166"/>
        <v>-49.380316258336549</v>
      </c>
      <c r="L1475">
        <f t="shared" si="168"/>
        <v>1.2059722285545209E-5</v>
      </c>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row>
    <row r="1476" spans="1:74" s="12" customFormat="1" hidden="1" x14ac:dyDescent="0.25">
      <c r="A1476" s="127"/>
      <c r="B1476"/>
      <c r="C1476">
        <v>519</v>
      </c>
      <c r="D1476" s="221">
        <f t="shared" si="162"/>
        <v>519</v>
      </c>
      <c r="E1476">
        <f t="shared" si="167"/>
        <v>0.51900000000000002</v>
      </c>
      <c r="F1476">
        <f t="shared" si="163"/>
        <v>0.9893710683828173</v>
      </c>
      <c r="G1476">
        <f t="shared" si="164"/>
        <v>0.15175653376891216</v>
      </c>
      <c r="H1476" s="221">
        <v>2.13932213808702E-2</v>
      </c>
      <c r="I1476">
        <f t="shared" si="165"/>
        <v>1</v>
      </c>
      <c r="J1476">
        <v>1</v>
      </c>
      <c r="K1476" s="221">
        <f t="shared" si="166"/>
        <v>-49.864344197562403</v>
      </c>
      <c r="L1476">
        <f t="shared" si="168"/>
        <v>1.0917019699852217E-5</v>
      </c>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row>
    <row r="1477" spans="1:74" s="12" customFormat="1" hidden="1" x14ac:dyDescent="0.25">
      <c r="A1477" s="127"/>
      <c r="B1477"/>
      <c r="C1477">
        <v>520</v>
      </c>
      <c r="D1477" s="221">
        <f t="shared" si="162"/>
        <v>520</v>
      </c>
      <c r="E1477">
        <f t="shared" si="167"/>
        <v>0.52</v>
      </c>
      <c r="F1477">
        <f t="shared" si="163"/>
        <v>0.98933027163244736</v>
      </c>
      <c r="G1477">
        <f t="shared" si="164"/>
        <v>0.14970741168978149</v>
      </c>
      <c r="H1477" s="221">
        <v>2.0271099110451701E-2</v>
      </c>
      <c r="I1477">
        <f t="shared" si="165"/>
        <v>1</v>
      </c>
      <c r="J1477">
        <v>1</v>
      </c>
      <c r="K1477" s="221">
        <f t="shared" si="166"/>
        <v>-50.450762065046462</v>
      </c>
      <c r="L1477">
        <f t="shared" si="168"/>
        <v>9.6547155839271364E-6</v>
      </c>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row>
    <row r="1478" spans="1:74" s="12" customFormat="1" hidden="1" x14ac:dyDescent="0.25">
      <c r="A1478" s="127"/>
      <c r="B1478"/>
      <c r="C1478">
        <v>521</v>
      </c>
      <c r="D1478" s="221">
        <f t="shared" si="162"/>
        <v>521</v>
      </c>
      <c r="E1478">
        <f t="shared" si="167"/>
        <v>0.52100000000000002</v>
      </c>
      <c r="F1478">
        <f t="shared" si="163"/>
        <v>0.98928939790326531</v>
      </c>
      <c r="G1478">
        <f t="shared" si="164"/>
        <v>0.14766203266361502</v>
      </c>
      <c r="H1478" s="221">
        <v>1.89800974354527E-2</v>
      </c>
      <c r="I1478">
        <f t="shared" si="165"/>
        <v>1</v>
      </c>
      <c r="J1478">
        <v>1</v>
      </c>
      <c r="K1478" s="221">
        <f t="shared" si="166"/>
        <v>-51.142187302676234</v>
      </c>
      <c r="L1478">
        <f t="shared" si="168"/>
        <v>8.3375863811228181E-6</v>
      </c>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row>
    <row r="1479" spans="1:74" s="12" customFormat="1" hidden="1" x14ac:dyDescent="0.25">
      <c r="A1479" s="127"/>
      <c r="B1479"/>
      <c r="C1479">
        <v>522</v>
      </c>
      <c r="D1479" s="221">
        <f t="shared" si="162"/>
        <v>522</v>
      </c>
      <c r="E1479">
        <f t="shared" si="167"/>
        <v>0.52200000000000002</v>
      </c>
      <c r="F1479">
        <f t="shared" si="163"/>
        <v>0.98924844720416849</v>
      </c>
      <c r="G1479">
        <f t="shared" si="164"/>
        <v>0.14562042313238327</v>
      </c>
      <c r="H1479" s="221">
        <v>1.7553041619244699E-2</v>
      </c>
      <c r="I1479">
        <f t="shared" si="165"/>
        <v>1</v>
      </c>
      <c r="J1479">
        <v>1</v>
      </c>
      <c r="K1479" s="221">
        <f t="shared" si="166"/>
        <v>-51.942399030741242</v>
      </c>
      <c r="L1479">
        <f t="shared" si="168"/>
        <v>7.0257368507487314E-6</v>
      </c>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row>
    <row r="1480" spans="1:74" s="12" customFormat="1" hidden="1" x14ac:dyDescent="0.25">
      <c r="A1480" s="127"/>
      <c r="B1480"/>
      <c r="C1480">
        <v>523</v>
      </c>
      <c r="D1480" s="221">
        <f t="shared" si="162"/>
        <v>523</v>
      </c>
      <c r="E1480">
        <f t="shared" si="167"/>
        <v>0.52300000000000002</v>
      </c>
      <c r="F1480">
        <f t="shared" si="163"/>
        <v>0.98920741954407432</v>
      </c>
      <c r="G1480">
        <f t="shared" si="164"/>
        <v>0.14358260944758486</v>
      </c>
      <c r="H1480" s="221">
        <v>1.60246348327284E-2</v>
      </c>
      <c r="I1480">
        <f t="shared" si="165"/>
        <v>1</v>
      </c>
      <c r="J1480">
        <v>1</v>
      </c>
      <c r="K1480" s="221">
        <f t="shared" si="166"/>
        <v>-52.856453026990657</v>
      </c>
      <c r="L1480">
        <f t="shared" si="168"/>
        <v>5.7711081929302918E-6</v>
      </c>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row>
    <row r="1481" spans="1:74" s="12" customFormat="1" hidden="1" x14ac:dyDescent="0.25">
      <c r="A1481" s="127"/>
      <c r="B1481"/>
      <c r="C1481">
        <v>524</v>
      </c>
      <c r="D1481" s="221">
        <f t="shared" si="162"/>
        <v>524</v>
      </c>
      <c r="E1481">
        <f t="shared" si="167"/>
        <v>0.52400000000000002</v>
      </c>
      <c r="F1481">
        <f t="shared" si="163"/>
        <v>0.98916631493191509</v>
      </c>
      <c r="G1481">
        <f t="shared" si="164"/>
        <v>0.14154861786980466</v>
      </c>
      <c r="H1481" s="221">
        <v>1.4430520004744899E-2</v>
      </c>
      <c r="I1481">
        <f t="shared" si="165"/>
        <v>1</v>
      </c>
      <c r="J1481">
        <v>1</v>
      </c>
      <c r="K1481" s="221">
        <f t="shared" si="166"/>
        <v>-53.89086134395869</v>
      </c>
      <c r="L1481">
        <f t="shared" si="168"/>
        <v>4.6150161690192128E-6</v>
      </c>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row>
    <row r="1482" spans="1:74" s="12" customFormat="1" hidden="1" x14ac:dyDescent="0.25">
      <c r="A1482" s="127"/>
      <c r="B1482"/>
      <c r="C1482">
        <v>525</v>
      </c>
      <c r="D1482" s="221">
        <f t="shared" si="162"/>
        <v>525</v>
      </c>
      <c r="E1482">
        <f t="shared" si="167"/>
        <v>0.52500000000000002</v>
      </c>
      <c r="F1482">
        <f t="shared" si="163"/>
        <v>0.98912513337663988</v>
      </c>
      <c r="G1482">
        <f t="shared" si="164"/>
        <v>0.13951847456827313</v>
      </c>
      <c r="H1482" s="221">
        <v>1.28063205744676E-2</v>
      </c>
      <c r="I1482">
        <f t="shared" si="165"/>
        <v>1</v>
      </c>
      <c r="J1482">
        <v>1</v>
      </c>
      <c r="K1482" s="221">
        <f t="shared" si="166"/>
        <v>-55.053853487161064</v>
      </c>
      <c r="L1482">
        <f t="shared" si="168"/>
        <v>3.5868175259344676E-6</v>
      </c>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row>
    <row r="1483" spans="1:74" s="12" customFormat="1" hidden="1" x14ac:dyDescent="0.25">
      <c r="A1483" s="127"/>
      <c r="B1483"/>
      <c r="C1483">
        <v>526</v>
      </c>
      <c r="D1483" s="221">
        <f t="shared" si="162"/>
        <v>526</v>
      </c>
      <c r="E1483">
        <f t="shared" si="167"/>
        <v>0.52600000000000002</v>
      </c>
      <c r="F1483">
        <f t="shared" si="163"/>
        <v>0.98908387488721361</v>
      </c>
      <c r="G1483">
        <f t="shared" si="164"/>
        <v>0.13749220562042846</v>
      </c>
      <c r="H1483" s="221">
        <v>1.1186686455222901E-2</v>
      </c>
      <c r="I1483">
        <f t="shared" si="165"/>
        <v>1</v>
      </c>
      <c r="J1483">
        <v>1</v>
      </c>
      <c r="K1483" s="221">
        <f t="shared" si="166"/>
        <v>-56.355746677199043</v>
      </c>
      <c r="L1483">
        <f t="shared" si="168"/>
        <v>2.7036900722262866E-6</v>
      </c>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row>
    <row r="1484" spans="1:74" s="12" customFormat="1" hidden="1" x14ac:dyDescent="0.25">
      <c r="A1484" s="127"/>
      <c r="B1484"/>
      <c r="C1484">
        <v>527</v>
      </c>
      <c r="D1484" s="221">
        <f t="shared" si="162"/>
        <v>527</v>
      </c>
      <c r="E1484">
        <f t="shared" si="167"/>
        <v>0.52700000000000002</v>
      </c>
      <c r="F1484">
        <f t="shared" si="163"/>
        <v>0.98904253947261855</v>
      </c>
      <c r="G1484">
        <f t="shared" si="164"/>
        <v>0.13546983701148044</v>
      </c>
      <c r="H1484" s="221">
        <v>9.6043719621071999E-3</v>
      </c>
      <c r="I1484">
        <f t="shared" si="165"/>
        <v>1</v>
      </c>
      <c r="J1484">
        <v>1</v>
      </c>
      <c r="K1484" s="221">
        <f t="shared" si="166"/>
        <v>-57.809468982538483</v>
      </c>
      <c r="L1484">
        <f t="shared" si="168"/>
        <v>1.9714100648498506E-6</v>
      </c>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row>
    <row r="1485" spans="1:74" s="12" customFormat="1" hidden="1" x14ac:dyDescent="0.25">
      <c r="A1485" s="127"/>
      <c r="B1485"/>
      <c r="C1485">
        <v>528</v>
      </c>
      <c r="D1485" s="221">
        <f t="shared" si="162"/>
        <v>528</v>
      </c>
      <c r="E1485">
        <f t="shared" si="167"/>
        <v>0.52800000000000002</v>
      </c>
      <c r="F1485">
        <f t="shared" si="163"/>
        <v>0.98900112714185306</v>
      </c>
      <c r="G1485">
        <f t="shared" si="164"/>
        <v>0.13345139463397607</v>
      </c>
      <c r="H1485" s="221">
        <v>8.0893722354277598E-3</v>
      </c>
      <c r="I1485">
        <f t="shared" si="165"/>
        <v>1</v>
      </c>
      <c r="J1485">
        <v>1</v>
      </c>
      <c r="K1485" s="221">
        <f t="shared" si="166"/>
        <v>-59.431305532179621</v>
      </c>
      <c r="L1485">
        <f t="shared" si="168"/>
        <v>1.3859296034763945E-6</v>
      </c>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row>
    <row r="1486" spans="1:74" s="12" customFormat="1" hidden="1" x14ac:dyDescent="0.25">
      <c r="A1486" s="127"/>
      <c r="B1486"/>
      <c r="C1486">
        <v>529</v>
      </c>
      <c r="D1486" s="221">
        <f t="shared" si="162"/>
        <v>529</v>
      </c>
      <c r="E1486">
        <f t="shared" si="167"/>
        <v>0.52900000000000003</v>
      </c>
      <c r="F1486">
        <f t="shared" si="163"/>
        <v>0.9889596379039336</v>
      </c>
      <c r="G1486">
        <f t="shared" si="164"/>
        <v>0.13143690428736798</v>
      </c>
      <c r="H1486" s="221">
        <v>6.6681437996073097E-3</v>
      </c>
      <c r="I1486">
        <f t="shared" si="165"/>
        <v>1</v>
      </c>
      <c r="J1486">
        <v>1</v>
      </c>
      <c r="K1486" s="221">
        <f t="shared" si="166"/>
        <v>-61.241983083954253</v>
      </c>
      <c r="L1486">
        <f t="shared" si="168"/>
        <v>9.3550317974284427E-7</v>
      </c>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row>
    <row r="1487" spans="1:74" s="12" customFormat="1" hidden="1" x14ac:dyDescent="0.25">
      <c r="A1487" s="127"/>
      <c r="B1487"/>
      <c r="C1487">
        <v>530</v>
      </c>
      <c r="D1487" s="221">
        <f t="shared" si="162"/>
        <v>530</v>
      </c>
      <c r="E1487">
        <f t="shared" si="167"/>
        <v>0.53</v>
      </c>
      <c r="F1487">
        <f t="shared" si="163"/>
        <v>0.98891807176789137</v>
      </c>
      <c r="G1487">
        <f t="shared" si="164"/>
        <v>0.12942639167758332</v>
      </c>
      <c r="H1487" s="221">
        <v>5.3629333398739201E-3</v>
      </c>
      <c r="I1487">
        <f t="shared" si="165"/>
        <v>1</v>
      </c>
      <c r="J1487">
        <v>1</v>
      </c>
      <c r="K1487" s="221">
        <f t="shared" si="166"/>
        <v>-63.268288886188309</v>
      </c>
      <c r="L1487">
        <f t="shared" si="168"/>
        <v>6.0308973669611849E-7</v>
      </c>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row>
    <row r="1488" spans="1:74" s="12" customFormat="1" hidden="1" x14ac:dyDescent="0.25">
      <c r="A1488" s="127"/>
      <c r="B1488"/>
      <c r="C1488">
        <v>531</v>
      </c>
      <c r="D1488" s="221">
        <f t="shared" si="162"/>
        <v>531</v>
      </c>
      <c r="E1488">
        <f t="shared" si="167"/>
        <v>0.53100000000000003</v>
      </c>
      <c r="F1488">
        <f t="shared" si="163"/>
        <v>0.98887642874277493</v>
      </c>
      <c r="G1488">
        <f t="shared" si="164"/>
        <v>0.1274198824165976</v>
      </c>
      <c r="H1488" s="221">
        <v>4.1912365799607297E-3</v>
      </c>
      <c r="I1488">
        <f t="shared" si="165"/>
        <v>1</v>
      </c>
      <c r="J1488">
        <v>1</v>
      </c>
      <c r="K1488" s="221">
        <f t="shared" si="166"/>
        <v>-65.545571983322532</v>
      </c>
      <c r="L1488">
        <f t="shared" si="168"/>
        <v>3.6876437465334067E-7</v>
      </c>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row>
    <row r="1489" spans="1:74" s="12" customFormat="1" hidden="1" x14ac:dyDescent="0.25">
      <c r="A1489" s="127"/>
      <c r="B1489"/>
      <c r="C1489">
        <v>532</v>
      </c>
      <c r="D1489" s="221">
        <f t="shared" si="162"/>
        <v>532</v>
      </c>
      <c r="E1489">
        <f t="shared" si="167"/>
        <v>0.53200000000000003</v>
      </c>
      <c r="F1489">
        <f t="shared" si="163"/>
        <v>0.98883470883764968</v>
      </c>
      <c r="G1489">
        <f t="shared" si="164"/>
        <v>0.12541740202200771</v>
      </c>
      <c r="H1489" s="221">
        <v>3.1654063420134301E-3</v>
      </c>
      <c r="I1489">
        <f t="shared" si="165"/>
        <v>1</v>
      </c>
      <c r="J1489">
        <v>1</v>
      </c>
      <c r="K1489" s="221">
        <f t="shared" si="166"/>
        <v>-68.121780590071552</v>
      </c>
      <c r="L1489">
        <f t="shared" si="168"/>
        <v>2.1190868784975481E-7</v>
      </c>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row>
    <row r="1490" spans="1:74" s="12" customFormat="1" hidden="1" x14ac:dyDescent="0.25">
      <c r="A1490" s="127"/>
      <c r="B1490"/>
      <c r="C1490">
        <v>533</v>
      </c>
      <c r="D1490" s="221">
        <f t="shared" si="162"/>
        <v>533</v>
      </c>
      <c r="E1490">
        <f t="shared" si="167"/>
        <v>0.53300000000000003</v>
      </c>
      <c r="F1490">
        <f t="shared" si="163"/>
        <v>0.9887929120615957</v>
      </c>
      <c r="G1490">
        <f t="shared" si="164"/>
        <v>0.12341897591660875</v>
      </c>
      <c r="H1490" s="221">
        <v>2.29242551890774E-3</v>
      </c>
      <c r="I1490">
        <f t="shared" si="165"/>
        <v>1</v>
      </c>
      <c r="J1490">
        <v>1</v>
      </c>
      <c r="K1490" s="221">
        <f t="shared" si="166"/>
        <v>-71.064349651874835</v>
      </c>
      <c r="L1490">
        <f t="shared" si="168"/>
        <v>1.1300437056354123E-7</v>
      </c>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row>
    <row r="1491" spans="1:74" s="12" customFormat="1" hidden="1" x14ac:dyDescent="0.25">
      <c r="A1491" s="127"/>
      <c r="B1491"/>
      <c r="C1491">
        <v>534</v>
      </c>
      <c r="D1491" s="221">
        <f t="shared" si="162"/>
        <v>534</v>
      </c>
      <c r="E1491">
        <f t="shared" si="167"/>
        <v>0.53400000000000003</v>
      </c>
      <c r="F1491">
        <f t="shared" si="163"/>
        <v>0.98875103842371237</v>
      </c>
      <c r="G1491">
        <f t="shared" si="164"/>
        <v>0.12142462942797201</v>
      </c>
      <c r="H1491" s="221">
        <v>1.5738568572542201E-3</v>
      </c>
      <c r="I1491">
        <f t="shared" si="165"/>
        <v>1</v>
      </c>
      <c r="J1491">
        <v>1</v>
      </c>
      <c r="K1491" s="221">
        <f t="shared" si="166"/>
        <v>-74.472820600727218</v>
      </c>
      <c r="L1491">
        <f t="shared" si="168"/>
        <v>5.4923028824986516E-8</v>
      </c>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row>
    <row r="1492" spans="1:74" s="12" customFormat="1" hidden="1" x14ac:dyDescent="0.25">
      <c r="A1492" s="127"/>
      <c r="B1492"/>
      <c r="C1492">
        <v>535</v>
      </c>
      <c r="D1492" s="221">
        <f t="shared" si="162"/>
        <v>535</v>
      </c>
      <c r="E1492">
        <f t="shared" si="167"/>
        <v>0.53500000000000003</v>
      </c>
      <c r="F1492">
        <f t="shared" si="163"/>
        <v>0.98870908793311452</v>
      </c>
      <c r="G1492">
        <f t="shared" si="164"/>
        <v>0.11943438778802606</v>
      </c>
      <c r="H1492" s="221">
        <v>1.0059772173045701E-3</v>
      </c>
      <c r="I1492">
        <f t="shared" si="165"/>
        <v>1</v>
      </c>
      <c r="J1492">
        <v>1</v>
      </c>
      <c r="K1492" s="221">
        <f t="shared" si="166"/>
        <v>-78.504278819145753</v>
      </c>
      <c r="L1492">
        <f t="shared" si="168"/>
        <v>2.3677045156856323E-8</v>
      </c>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row>
    <row r="1493" spans="1:74" s="12" customFormat="1" hidden="1" x14ac:dyDescent="0.25">
      <c r="A1493" s="127"/>
      <c r="B1493"/>
      <c r="C1493">
        <v>536</v>
      </c>
      <c r="D1493" s="221">
        <f t="shared" si="162"/>
        <v>536</v>
      </c>
      <c r="E1493">
        <f t="shared" si="167"/>
        <v>0.53600000000000003</v>
      </c>
      <c r="F1493">
        <f t="shared" si="163"/>
        <v>0.98866706059893239</v>
      </c>
      <c r="G1493">
        <f t="shared" si="164"/>
        <v>0.1174482761326387</v>
      </c>
      <c r="H1493" s="221">
        <v>5.8009943561824302E-4</v>
      </c>
      <c r="I1493">
        <f t="shared" si="165"/>
        <v>1</v>
      </c>
      <c r="J1493">
        <v>1</v>
      </c>
      <c r="K1493" s="221">
        <f t="shared" si="166"/>
        <v>-83.43201690629985</v>
      </c>
      <c r="L1493">
        <f t="shared" si="168"/>
        <v>8.6630706664597326E-9</v>
      </c>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row>
    <row r="1494" spans="1:74" s="12" customFormat="1" hidden="1" x14ac:dyDescent="0.25">
      <c r="A1494" s="127"/>
      <c r="B1494"/>
      <c r="C1494">
        <v>537</v>
      </c>
      <c r="D1494" s="221">
        <f t="shared" si="162"/>
        <v>537</v>
      </c>
      <c r="E1494">
        <f t="shared" si="167"/>
        <v>0.53700000000000003</v>
      </c>
      <c r="F1494">
        <f t="shared" si="163"/>
        <v>0.98862495643031334</v>
      </c>
      <c r="G1494">
        <f t="shared" si="164"/>
        <v>0.11546631950120241</v>
      </c>
      <c r="H1494" s="221">
        <v>2.8308016873353898E-4</v>
      </c>
      <c r="I1494">
        <f t="shared" si="165"/>
        <v>1</v>
      </c>
      <c r="J1494">
        <v>1</v>
      </c>
      <c r="K1494" s="221">
        <f t="shared" si="166"/>
        <v>-89.812073238588141</v>
      </c>
      <c r="L1494">
        <f t="shared" si="168"/>
        <v>2.4837247990128299E-9</v>
      </c>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row>
    <row r="1495" spans="1:74" s="12" customFormat="1" hidden="1" x14ac:dyDescent="0.25">
      <c r="A1495" s="127"/>
      <c r="B1495"/>
      <c r="C1495">
        <v>538</v>
      </c>
      <c r="D1495" s="221">
        <f t="shared" si="162"/>
        <v>538</v>
      </c>
      <c r="E1495">
        <f t="shared" si="167"/>
        <v>0.53800000000000003</v>
      </c>
      <c r="F1495">
        <f t="shared" si="163"/>
        <v>0.98858277543642248</v>
      </c>
      <c r="G1495">
        <f t="shared" si="164"/>
        <v>0.11348854283622103</v>
      </c>
      <c r="H1495" s="271">
        <v>9.8007249140018198E-5</v>
      </c>
      <c r="I1495">
        <f t="shared" si="165"/>
        <v>1</v>
      </c>
      <c r="J1495">
        <v>1</v>
      </c>
      <c r="K1495" s="221">
        <f t="shared" si="166"/>
        <v>-99.175534825904947</v>
      </c>
      <c r="L1495">
        <f t="shared" si="168"/>
        <v>4.6894178604777885E-10</v>
      </c>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row>
    <row r="1496" spans="1:74" s="12" customFormat="1" hidden="1" x14ac:dyDescent="0.25">
      <c r="A1496" s="127"/>
      <c r="B1496"/>
      <c r="C1496">
        <v>539</v>
      </c>
      <c r="D1496" s="221">
        <f t="shared" si="162"/>
        <v>539</v>
      </c>
      <c r="E1496">
        <f t="shared" si="167"/>
        <v>0.53900000000000003</v>
      </c>
      <c r="F1496">
        <f t="shared" si="163"/>
        <v>0.98854051762644002</v>
      </c>
      <c r="G1496">
        <f t="shared" si="164"/>
        <v>0.11151497098289875</v>
      </c>
      <c r="H1496" s="271">
        <v>5.0552511388013297E-6</v>
      </c>
      <c r="I1496">
        <f t="shared" si="165"/>
        <v>1</v>
      </c>
      <c r="J1496">
        <v>1</v>
      </c>
      <c r="K1496" s="221">
        <f t="shared" si="166"/>
        <v>-125.0785922802695</v>
      </c>
      <c r="L1496">
        <f t="shared" si="168"/>
        <v>3.3367869005221152E-11</v>
      </c>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row>
    <row r="1497" spans="1:74" s="12" customFormat="1" hidden="1" x14ac:dyDescent="0.25">
      <c r="A1497" s="127"/>
      <c r="B1497"/>
      <c r="C1497">
        <v>540</v>
      </c>
      <c r="D1497" s="221">
        <f t="shared" si="162"/>
        <v>540</v>
      </c>
      <c r="E1497">
        <f t="shared" si="167"/>
        <v>0.54</v>
      </c>
      <c r="F1497">
        <f t="shared" si="163"/>
        <v>0.98849818300956327</v>
      </c>
      <c r="G1497">
        <f t="shared" si="164"/>
        <v>0.10954562868873174</v>
      </c>
      <c r="H1497" s="271">
        <v>1.7506741710707601E-5</v>
      </c>
      <c r="I1497">
        <f t="shared" si="165"/>
        <v>1</v>
      </c>
      <c r="J1497">
        <v>1</v>
      </c>
      <c r="K1497" s="221">
        <f t="shared" si="166"/>
        <v>-114.44447496310225</v>
      </c>
      <c r="L1497">
        <f t="shared" si="168"/>
        <v>1.5043084447755476E-12</v>
      </c>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row>
    <row r="1498" spans="1:74" s="12" customFormat="1" hidden="1" x14ac:dyDescent="0.25">
      <c r="A1498" s="127"/>
      <c r="B1498"/>
      <c r="C1498">
        <v>541</v>
      </c>
      <c r="D1498" s="221">
        <f t="shared" si="162"/>
        <v>541</v>
      </c>
      <c r="E1498">
        <f t="shared" si="167"/>
        <v>0.54100000000000004</v>
      </c>
      <c r="F1498">
        <f t="shared" si="163"/>
        <v>0.98845577159500519</v>
      </c>
      <c r="G1498">
        <f t="shared" si="164"/>
        <v>0.10758054060310022</v>
      </c>
      <c r="H1498" s="271">
        <v>7.8243601506275892E-6</v>
      </c>
      <c r="I1498">
        <f t="shared" si="165"/>
        <v>1</v>
      </c>
      <c r="J1498">
        <v>1</v>
      </c>
      <c r="K1498" s="221">
        <f t="shared" si="166"/>
        <v>-121.59720407040837</v>
      </c>
      <c r="L1498">
        <f t="shared" si="168"/>
        <v>1.8601693976538098E-12</v>
      </c>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row>
    <row r="1499" spans="1:74" s="12" customFormat="1" hidden="1" x14ac:dyDescent="0.25">
      <c r="A1499" s="127"/>
      <c r="B1499"/>
      <c r="C1499">
        <v>542</v>
      </c>
      <c r="D1499" s="221">
        <f t="shared" si="162"/>
        <v>542</v>
      </c>
      <c r="E1499">
        <f t="shared" si="167"/>
        <v>0.54200000000000004</v>
      </c>
      <c r="F1499">
        <f t="shared" si="163"/>
        <v>0.9884132833919983</v>
      </c>
      <c r="G1499">
        <f t="shared" si="164"/>
        <v>0.10561973127686596</v>
      </c>
      <c r="H1499" s="271">
        <v>5.9032294824354803E-5</v>
      </c>
      <c r="I1499">
        <f t="shared" si="165"/>
        <v>1</v>
      </c>
      <c r="J1499">
        <v>1</v>
      </c>
      <c r="K1499" s="221">
        <f t="shared" si="166"/>
        <v>-104.20453404333009</v>
      </c>
      <c r="L1499">
        <f t="shared" si="168"/>
        <v>1.2231680083288934E-11</v>
      </c>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row>
    <row r="1500" spans="1:74" s="12" customFormat="1" hidden="1" x14ac:dyDescent="0.25">
      <c r="A1500" s="127"/>
      <c r="B1500"/>
      <c r="C1500">
        <v>543</v>
      </c>
      <c r="D1500" s="221">
        <f t="shared" si="162"/>
        <v>543</v>
      </c>
      <c r="E1500">
        <f t="shared" si="167"/>
        <v>0.54300000000000004</v>
      </c>
      <c r="F1500">
        <f t="shared" si="163"/>
        <v>0.9883707184097883</v>
      </c>
      <c r="G1500">
        <f t="shared" si="164"/>
        <v>0.10366322516196862</v>
      </c>
      <c r="H1500" s="221">
        <v>1.1590700052356E-4</v>
      </c>
      <c r="I1500">
        <f t="shared" si="165"/>
        <v>1</v>
      </c>
      <c r="J1500">
        <v>1</v>
      </c>
      <c r="K1500" s="221">
        <f t="shared" si="166"/>
        <v>-98.506914918404775</v>
      </c>
      <c r="L1500">
        <f t="shared" si="168"/>
        <v>8.1345035047064385E-11</v>
      </c>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row>
    <row r="1501" spans="1:74" s="12" customFormat="1" hidden="1" x14ac:dyDescent="0.25">
      <c r="A1501" s="127"/>
      <c r="B1501"/>
      <c r="C1501">
        <v>544</v>
      </c>
      <c r="D1501" s="221">
        <f t="shared" si="162"/>
        <v>544</v>
      </c>
      <c r="E1501">
        <f t="shared" si="167"/>
        <v>0.54400000000000004</v>
      </c>
      <c r="F1501">
        <f t="shared" si="163"/>
        <v>0.988328076657638</v>
      </c>
      <c r="G1501">
        <f t="shared" si="164"/>
        <v>0.10171104661102605</v>
      </c>
      <c r="H1501" s="221">
        <v>1.6141774088610899E-4</v>
      </c>
      <c r="I1501">
        <f t="shared" si="165"/>
        <v>1</v>
      </c>
      <c r="J1501">
        <v>1</v>
      </c>
      <c r="K1501" s="221">
        <f t="shared" si="166"/>
        <v>-95.79558957613196</v>
      </c>
      <c r="L1501">
        <f t="shared" si="168"/>
        <v>1.9742922923513193E-10</v>
      </c>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row>
    <row r="1502" spans="1:74" s="12" customFormat="1" hidden="1" x14ac:dyDescent="0.25">
      <c r="A1502" s="127"/>
      <c r="B1502"/>
      <c r="C1502">
        <v>545</v>
      </c>
      <c r="D1502" s="221">
        <f t="shared" si="162"/>
        <v>545</v>
      </c>
      <c r="E1502">
        <f t="shared" si="167"/>
        <v>0.54500000000000004</v>
      </c>
      <c r="F1502">
        <f t="shared" si="163"/>
        <v>0.9882853581448261</v>
      </c>
      <c r="G1502">
        <f t="shared" si="164"/>
        <v>9.9763219876936982E-2</v>
      </c>
      <c r="H1502" s="221">
        <v>1.83100011247901E-4</v>
      </c>
      <c r="I1502">
        <f t="shared" si="165"/>
        <v>1</v>
      </c>
      <c r="J1502">
        <v>1</v>
      </c>
      <c r="K1502" s="221">
        <f t="shared" si="166"/>
        <v>-94.869176204496995</v>
      </c>
      <c r="L1502">
        <f t="shared" si="168"/>
        <v>2.9376241857344406E-10</v>
      </c>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row>
    <row r="1503" spans="1:74" s="12" customFormat="1" hidden="1" x14ac:dyDescent="0.25">
      <c r="A1503" s="127"/>
      <c r="B1503"/>
      <c r="C1503">
        <v>546</v>
      </c>
      <c r="D1503" s="221">
        <f t="shared" si="162"/>
        <v>546</v>
      </c>
      <c r="E1503">
        <f t="shared" si="167"/>
        <v>0.54600000000000004</v>
      </c>
      <c r="F1503">
        <f t="shared" si="163"/>
        <v>0.9882425628806516</v>
      </c>
      <c r="G1503">
        <f t="shared" si="164"/>
        <v>9.7819769112483995E-2</v>
      </c>
      <c r="H1503" s="221">
        <v>1.7442069003792499E-4</v>
      </c>
      <c r="I1503">
        <f t="shared" si="165"/>
        <v>1</v>
      </c>
      <c r="J1503">
        <v>1</v>
      </c>
      <c r="K1503" s="221">
        <f t="shared" si="166"/>
        <v>-95.462236231876133</v>
      </c>
      <c r="L1503">
        <f t="shared" si="168"/>
        <v>3.0474419804797894E-10</v>
      </c>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row>
    <row r="1504" spans="1:74" s="12" customFormat="1" hidden="1" x14ac:dyDescent="0.25">
      <c r="A1504" s="127"/>
      <c r="B1504"/>
      <c r="C1504">
        <v>547</v>
      </c>
      <c r="D1504" s="221">
        <f t="shared" si="162"/>
        <v>547</v>
      </c>
      <c r="E1504">
        <f t="shared" si="167"/>
        <v>0.54700000000000004</v>
      </c>
      <c r="F1504">
        <f t="shared" si="163"/>
        <v>0.98819969087442561</v>
      </c>
      <c r="G1504">
        <f t="shared" si="164"/>
        <v>9.5880718369940984E-2</v>
      </c>
      <c r="H1504" s="221">
        <v>1.36084929633426E-4</v>
      </c>
      <c r="I1504">
        <f t="shared" si="165"/>
        <v>1</v>
      </c>
      <c r="J1504">
        <v>1</v>
      </c>
      <c r="K1504" s="221">
        <f t="shared" si="166"/>
        <v>-97.792279479613597</v>
      </c>
      <c r="L1504">
        <f t="shared" si="168"/>
        <v>2.2134208909422096E-10</v>
      </c>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row>
    <row r="1505" spans="1:74" s="12" customFormat="1" hidden="1" x14ac:dyDescent="0.25">
      <c r="A1505" s="127"/>
      <c r="B1505"/>
      <c r="C1505">
        <v>548</v>
      </c>
      <c r="D1505" s="221">
        <f t="shared" si="162"/>
        <v>548</v>
      </c>
      <c r="E1505">
        <f t="shared" si="167"/>
        <v>0.54800000000000004</v>
      </c>
      <c r="F1505">
        <f t="shared" si="163"/>
        <v>0.98815674213547788</v>
      </c>
      <c r="G1505">
        <f t="shared" si="164"/>
        <v>9.3946091600681986E-2</v>
      </c>
      <c r="H1505" s="271">
        <v>7.72481269237655E-5</v>
      </c>
      <c r="I1505">
        <f t="shared" si="165"/>
        <v>1</v>
      </c>
      <c r="J1505">
        <v>1</v>
      </c>
      <c r="K1505" s="221">
        <f t="shared" si="166"/>
        <v>-102.88814974288471</v>
      </c>
      <c r="L1505">
        <f t="shared" si="168"/>
        <v>1.0065268662715583E-10</v>
      </c>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row>
    <row r="1506" spans="1:74" s="12" customFormat="1" hidden="1" x14ac:dyDescent="0.25">
      <c r="A1506" s="127"/>
      <c r="B1506"/>
      <c r="C1506">
        <v>549</v>
      </c>
      <c r="D1506" s="221">
        <f t="shared" si="162"/>
        <v>549</v>
      </c>
      <c r="E1506">
        <f t="shared" si="167"/>
        <v>0.54900000000000004</v>
      </c>
      <c r="F1506">
        <f t="shared" si="163"/>
        <v>0.98811371667315429</v>
      </c>
      <c r="G1506">
        <f t="shared" si="164"/>
        <v>9.2015912654791698E-2</v>
      </c>
      <c r="H1506" s="271">
        <v>1.6597000478430301E-5</v>
      </c>
      <c r="I1506">
        <f t="shared" si="165"/>
        <v>1</v>
      </c>
      <c r="J1506">
        <v>1</v>
      </c>
      <c r="K1506" s="221">
        <f t="shared" si="166"/>
        <v>-116.42601054826494</v>
      </c>
      <c r="L1506">
        <f t="shared" si="168"/>
        <v>1.8836670913319802E-11</v>
      </c>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row>
    <row r="1507" spans="1:74" s="12" customFormat="1" hidden="1" x14ac:dyDescent="0.25">
      <c r="A1507" s="127"/>
      <c r="B1507"/>
      <c r="C1507">
        <v>550</v>
      </c>
      <c r="D1507" s="221">
        <f t="shared" si="162"/>
        <v>550</v>
      </c>
      <c r="E1507">
        <f t="shared" si="167"/>
        <v>0.55000000000000004</v>
      </c>
      <c r="F1507">
        <f t="shared" si="163"/>
        <v>0.9880706144968171</v>
      </c>
      <c r="G1507">
        <f t="shared" si="164"/>
        <v>9.0090205280678806E-2</v>
      </c>
      <c r="H1507" s="271">
        <v>1.6734664794219199E-5</v>
      </c>
      <c r="I1507">
        <f t="shared" si="165"/>
        <v>1</v>
      </c>
      <c r="J1507">
        <v>1</v>
      </c>
      <c r="K1507" s="221">
        <f t="shared" si="166"/>
        <v>-116.53834844911248</v>
      </c>
      <c r="L1507">
        <f t="shared" si="168"/>
        <v>2.248020210428386E-12</v>
      </c>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row>
    <row r="1508" spans="1:74" s="12" customFormat="1" hidden="1" x14ac:dyDescent="0.25">
      <c r="A1508" s="127"/>
      <c r="B1508"/>
      <c r="C1508">
        <v>551</v>
      </c>
      <c r="D1508" s="221">
        <f t="shared" si="162"/>
        <v>551</v>
      </c>
      <c r="E1508">
        <f t="shared" si="167"/>
        <v>0.55100000000000005</v>
      </c>
      <c r="F1508">
        <f t="shared" si="163"/>
        <v>0.98802743561584527</v>
      </c>
      <c r="G1508">
        <f t="shared" si="164"/>
        <v>8.8168993124691564E-2</v>
      </c>
      <c r="H1508" s="271">
        <v>1.7552324473379999E-5</v>
      </c>
      <c r="I1508">
        <f t="shared" si="165"/>
        <v>1</v>
      </c>
      <c r="J1508">
        <v>1</v>
      </c>
      <c r="K1508" s="221">
        <f t="shared" si="166"/>
        <v>-116.31160951550798</v>
      </c>
      <c r="L1508">
        <f t="shared" si="168"/>
        <v>2.2781173172914648E-12</v>
      </c>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row>
    <row r="1509" spans="1:74" s="12" customFormat="1" hidden="1" x14ac:dyDescent="0.25">
      <c r="A1509" s="127"/>
      <c r="B1509"/>
      <c r="C1509">
        <v>552</v>
      </c>
      <c r="D1509" s="221">
        <f t="shared" si="162"/>
        <v>552</v>
      </c>
      <c r="E1509">
        <f t="shared" si="167"/>
        <v>0.55200000000000005</v>
      </c>
      <c r="F1509">
        <f t="shared" si="163"/>
        <v>0.9879841800396344</v>
      </c>
      <c r="G1509">
        <f t="shared" si="164"/>
        <v>8.6252299730734852E-2</v>
      </c>
      <c r="H1509" s="221">
        <v>1.7141461266109099E-4</v>
      </c>
      <c r="I1509">
        <f t="shared" si="165"/>
        <v>1</v>
      </c>
      <c r="J1509">
        <v>1</v>
      </c>
      <c r="K1509" s="221">
        <f t="shared" si="166"/>
        <v>-96.708629686943709</v>
      </c>
      <c r="L1509">
        <f t="shared" si="168"/>
        <v>6.5094997492805917E-11</v>
      </c>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row>
    <row r="1510" spans="1:74" s="12" customFormat="1" hidden="1" x14ac:dyDescent="0.25">
      <c r="A1510" s="127"/>
      <c r="B1510"/>
      <c r="C1510">
        <v>553</v>
      </c>
      <c r="D1510" s="221">
        <f t="shared" si="162"/>
        <v>553</v>
      </c>
      <c r="E1510">
        <f t="shared" si="167"/>
        <v>0.55300000000000005</v>
      </c>
      <c r="F1510">
        <f t="shared" si="163"/>
        <v>0.98794084777759505</v>
      </c>
      <c r="G1510">
        <f t="shared" si="164"/>
        <v>8.434014853989065E-2</v>
      </c>
      <c r="H1510" s="221">
        <v>5.0870706830224901E-4</v>
      </c>
      <c r="I1510">
        <f t="shared" si="165"/>
        <v>1</v>
      </c>
      <c r="J1510">
        <v>1</v>
      </c>
      <c r="K1510" s="221">
        <f t="shared" si="166"/>
        <v>-87.455338481883473</v>
      </c>
      <c r="L1510">
        <f t="shared" si="168"/>
        <v>8.1208728607059385E-10</v>
      </c>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row>
    <row r="1511" spans="1:74" s="12" customFormat="1" hidden="1" x14ac:dyDescent="0.25">
      <c r="A1511" s="127"/>
      <c r="B1511"/>
      <c r="C1511">
        <v>554</v>
      </c>
      <c r="D1511" s="221">
        <f t="shared" si="162"/>
        <v>554</v>
      </c>
      <c r="E1511">
        <f t="shared" si="167"/>
        <v>0.55400000000000005</v>
      </c>
      <c r="F1511">
        <f t="shared" si="163"/>
        <v>0.98789743883915715</v>
      </c>
      <c r="G1511">
        <f t="shared" si="164"/>
        <v>8.2432562890040223E-2</v>
      </c>
      <c r="H1511" s="221">
        <v>1.10515193181907E-3</v>
      </c>
      <c r="I1511">
        <f t="shared" si="165"/>
        <v>1</v>
      </c>
      <c r="J1511">
        <v>1</v>
      </c>
      <c r="K1511" s="221">
        <f t="shared" si="166"/>
        <v>-80.915347014455591</v>
      </c>
      <c r="L1511">
        <f t="shared" si="168"/>
        <v>4.3814467471760399E-9</v>
      </c>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row>
    <row r="1512" spans="1:74" s="12" customFormat="1" hidden="1" x14ac:dyDescent="0.25">
      <c r="A1512" s="127"/>
      <c r="B1512"/>
      <c r="C1512">
        <v>555</v>
      </c>
      <c r="D1512" s="221">
        <f t="shared" si="162"/>
        <v>555</v>
      </c>
      <c r="E1512">
        <f t="shared" si="167"/>
        <v>0.55500000000000005</v>
      </c>
      <c r="F1512">
        <f t="shared" si="163"/>
        <v>0.98785395323376424</v>
      </c>
      <c r="G1512">
        <f t="shared" si="164"/>
        <v>8.0529566015488122E-2</v>
      </c>
      <c r="H1512" s="221">
        <v>2.0480211982600301E-3</v>
      </c>
      <c r="I1512">
        <f t="shared" si="165"/>
        <v>1</v>
      </c>
      <c r="J1512">
        <v>1</v>
      </c>
      <c r="K1512" s="221">
        <f t="shared" si="166"/>
        <v>-75.760349033366182</v>
      </c>
      <c r="L1512">
        <f t="shared" si="168"/>
        <v>1.5992259693596699E-8</v>
      </c>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row>
    <row r="1513" spans="1:74" s="12" customFormat="1" hidden="1" x14ac:dyDescent="0.25">
      <c r="A1513" s="127"/>
      <c r="B1513"/>
      <c r="C1513">
        <v>556</v>
      </c>
      <c r="D1513" s="221">
        <f t="shared" si="162"/>
        <v>556</v>
      </c>
      <c r="E1513">
        <f t="shared" si="167"/>
        <v>0.55600000000000005</v>
      </c>
      <c r="F1513">
        <f t="shared" si="163"/>
        <v>0.98781039097087797</v>
      </c>
      <c r="G1513">
        <f t="shared" si="164"/>
        <v>7.8631181046589685E-2</v>
      </c>
      <c r="H1513" s="221">
        <v>3.4355228152683701E-3</v>
      </c>
      <c r="I1513">
        <f t="shared" si="165"/>
        <v>1</v>
      </c>
      <c r="J1513">
        <v>1</v>
      </c>
      <c r="K1513" s="221">
        <f t="shared" si="166"/>
        <v>-71.474775476752072</v>
      </c>
      <c r="L1513">
        <f t="shared" si="168"/>
        <v>4.6175430272531765E-8</v>
      </c>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row>
    <row r="1514" spans="1:74" s="12" customFormat="1" hidden="1" x14ac:dyDescent="0.25">
      <c r="A1514" s="127"/>
      <c r="B1514"/>
      <c r="C1514">
        <v>557</v>
      </c>
      <c r="D1514" s="221">
        <f t="shared" si="162"/>
        <v>557</v>
      </c>
      <c r="E1514">
        <f t="shared" si="167"/>
        <v>0.55700000000000005</v>
      </c>
      <c r="F1514">
        <f t="shared" si="163"/>
        <v>0.98776675205997544</v>
      </c>
      <c r="G1514">
        <f t="shared" si="164"/>
        <v>7.6737431009378548E-2</v>
      </c>
      <c r="H1514" s="221">
        <v>5.3758873875147601E-3</v>
      </c>
      <c r="I1514">
        <f t="shared" si="165"/>
        <v>1</v>
      </c>
      <c r="J1514">
        <v>1</v>
      </c>
      <c r="K1514" s="221">
        <f t="shared" si="166"/>
        <v>-67.797763550937887</v>
      </c>
      <c r="L1514">
        <f t="shared" si="168"/>
        <v>1.1368074598010017E-7</v>
      </c>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row>
    <row r="1515" spans="1:74" s="12" customFormat="1" hidden="1" x14ac:dyDescent="0.25">
      <c r="A1515" s="127"/>
      <c r="B1515"/>
      <c r="C1515">
        <v>558</v>
      </c>
      <c r="D1515" s="221">
        <f t="shared" si="162"/>
        <v>558</v>
      </c>
      <c r="E1515">
        <f t="shared" si="167"/>
        <v>0.55800000000000005</v>
      </c>
      <c r="F1515">
        <f t="shared" si="163"/>
        <v>0.98772303651055171</v>
      </c>
      <c r="G1515">
        <f t="shared" si="164"/>
        <v>7.4848338825199562E-2</v>
      </c>
      <c r="H1515" s="221">
        <v>7.9861584579179103E-3</v>
      </c>
      <c r="I1515">
        <f t="shared" si="165"/>
        <v>1</v>
      </c>
      <c r="J1515">
        <v>1</v>
      </c>
      <c r="K1515" s="221">
        <f t="shared" si="166"/>
        <v>-64.576894559898093</v>
      </c>
      <c r="L1515">
        <f t="shared" si="168"/>
        <v>2.4894976261930777E-7</v>
      </c>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row>
    <row r="1516" spans="1:74" s="12" customFormat="1" hidden="1" x14ac:dyDescent="0.25">
      <c r="A1516" s="127"/>
      <c r="B1516"/>
      <c r="C1516">
        <v>559</v>
      </c>
      <c r="D1516" s="221">
        <f t="shared" si="162"/>
        <v>559</v>
      </c>
      <c r="E1516">
        <f t="shared" si="167"/>
        <v>0.55900000000000005</v>
      </c>
      <c r="F1516">
        <f t="shared" si="163"/>
        <v>0.9876792443321174</v>
      </c>
      <c r="G1516">
        <f t="shared" si="164"/>
        <v>7.2963927310340917E-2</v>
      </c>
      <c r="H1516" s="221">
        <v>1.13906959517208E-2</v>
      </c>
      <c r="I1516">
        <f t="shared" si="165"/>
        <v>1</v>
      </c>
      <c r="J1516">
        <v>1</v>
      </c>
      <c r="K1516" s="221">
        <f t="shared" si="166"/>
        <v>-61.71451222230219</v>
      </c>
      <c r="L1516">
        <f t="shared" si="168"/>
        <v>4.9792931967459226E-7</v>
      </c>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row>
    <row r="1517" spans="1:74" s="12" customFormat="1" hidden="1" x14ac:dyDescent="0.25">
      <c r="A1517" s="127"/>
      <c r="B1517"/>
      <c r="C1517">
        <v>560</v>
      </c>
      <c r="D1517" s="221">
        <f t="shared" si="162"/>
        <v>560</v>
      </c>
      <c r="E1517">
        <f t="shared" si="167"/>
        <v>0.56000000000000005</v>
      </c>
      <c r="F1517">
        <f t="shared" si="163"/>
        <v>0.98763537553419867</v>
      </c>
      <c r="G1517">
        <f t="shared" si="164"/>
        <v>7.1084219175671162E-2</v>
      </c>
      <c r="H1517" s="221">
        <v>1.57194088848257E-2</v>
      </c>
      <c r="I1517">
        <f t="shared" si="165"/>
        <v>1</v>
      </c>
      <c r="J1517">
        <v>1</v>
      </c>
      <c r="K1517" s="221">
        <f t="shared" si="166"/>
        <v>-59.143879094300722</v>
      </c>
      <c r="L1517">
        <f t="shared" si="168"/>
        <v>9.2588239760931282E-7</v>
      </c>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row>
    <row r="1518" spans="1:74" s="12" customFormat="1" hidden="1" x14ac:dyDescent="0.25">
      <c r="A1518" s="127"/>
      <c r="B1518"/>
      <c r="C1518">
        <v>561</v>
      </c>
      <c r="D1518" s="221">
        <f t="shared" si="162"/>
        <v>561</v>
      </c>
      <c r="E1518">
        <f t="shared" si="167"/>
        <v>0.56100000000000005</v>
      </c>
      <c r="F1518">
        <f t="shared" si="163"/>
        <v>0.98759143012634054</v>
      </c>
      <c r="G1518">
        <f t="shared" si="164"/>
        <v>6.9209237026276613E-2</v>
      </c>
      <c r="H1518" s="221">
        <v>2.1105739812952599E-2</v>
      </c>
      <c r="I1518">
        <f t="shared" si="165"/>
        <v>1</v>
      </c>
      <c r="J1518">
        <v>1</v>
      </c>
      <c r="K1518" s="221">
        <f t="shared" si="166"/>
        <v>-56.817160917069685</v>
      </c>
      <c r="L1518">
        <f t="shared" si="168"/>
        <v>1.6207485389445272E-6</v>
      </c>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row>
    <row r="1519" spans="1:74" s="12" customFormat="1" hidden="1" x14ac:dyDescent="0.25">
      <c r="A1519" s="127"/>
      <c r="B1519"/>
      <c r="C1519">
        <v>562</v>
      </c>
      <c r="D1519" s="221">
        <f t="shared" si="162"/>
        <v>562</v>
      </c>
      <c r="E1519">
        <f t="shared" si="167"/>
        <v>0.56200000000000006</v>
      </c>
      <c r="F1519">
        <f t="shared" si="163"/>
        <v>0.98754740811810127</v>
      </c>
      <c r="G1519">
        <f t="shared" si="164"/>
        <v>6.7339003361102268E-2</v>
      </c>
      <c r="H1519" s="221">
        <v>2.76844295936165E-2</v>
      </c>
      <c r="I1519">
        <f t="shared" si="165"/>
        <v>1</v>
      </c>
      <c r="J1519">
        <v>1</v>
      </c>
      <c r="K1519" s="221">
        <f t="shared" si="166"/>
        <v>-54.698795646034156</v>
      </c>
      <c r="L1519">
        <f t="shared" si="168"/>
        <v>2.6955303147207483E-6</v>
      </c>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row>
    <row r="1520" spans="1:74" s="12" customFormat="1" hidden="1" x14ac:dyDescent="0.25">
      <c r="A1520" s="127"/>
      <c r="B1520"/>
      <c r="C1520">
        <v>563</v>
      </c>
      <c r="D1520" s="221">
        <f t="shared" si="162"/>
        <v>563</v>
      </c>
      <c r="E1520">
        <f t="shared" si="167"/>
        <v>0.56299999999999994</v>
      </c>
      <c r="F1520">
        <f t="shared" si="163"/>
        <v>0.98750330951905896</v>
      </c>
      <c r="G1520">
        <f t="shared" si="164"/>
        <v>6.5473540572593969E-2</v>
      </c>
      <c r="H1520" s="221">
        <v>3.5589096712462097E-2</v>
      </c>
      <c r="I1520">
        <f t="shared" si="165"/>
        <v>1</v>
      </c>
      <c r="J1520">
        <v>1</v>
      </c>
      <c r="K1520" s="221">
        <f t="shared" si="166"/>
        <v>-52.761572965261678</v>
      </c>
      <c r="L1520">
        <f t="shared" si="168"/>
        <v>4.2891493782771139E-6</v>
      </c>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row>
    <row r="1521" spans="1:74" s="12" customFormat="1" hidden="1" x14ac:dyDescent="0.25">
      <c r="A1521" s="127"/>
      <c r="B1521"/>
      <c r="C1521">
        <v>564</v>
      </c>
      <c r="D1521" s="221">
        <f t="shared" si="162"/>
        <v>564</v>
      </c>
      <c r="E1521">
        <f t="shared" si="167"/>
        <v>0.56399999999999995</v>
      </c>
      <c r="F1521">
        <f t="shared" si="163"/>
        <v>0.98745913433880494</v>
      </c>
      <c r="G1521">
        <f t="shared" si="164"/>
        <v>6.3612870946343977E-2</v>
      </c>
      <c r="H1521" s="221">
        <v>4.4949670559071897E-2</v>
      </c>
      <c r="I1521">
        <f t="shared" si="165"/>
        <v>1</v>
      </c>
      <c r="J1521">
        <v>1</v>
      </c>
      <c r="K1521" s="221">
        <f t="shared" si="166"/>
        <v>-50.984187179494207</v>
      </c>
      <c r="L1521">
        <f t="shared" si="168"/>
        <v>6.5652367750308967E-6</v>
      </c>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row>
    <row r="1522" spans="1:74" s="12" customFormat="1" hidden="1" x14ac:dyDescent="0.25">
      <c r="A1522" s="127"/>
      <c r="B1522"/>
      <c r="C1522">
        <v>565</v>
      </c>
      <c r="D1522" s="221">
        <f t="shared" si="162"/>
        <v>565</v>
      </c>
      <c r="E1522">
        <f t="shared" si="167"/>
        <v>0.56499999999999995</v>
      </c>
      <c r="F1522">
        <f t="shared" si="163"/>
        <v>0.98741488258695032</v>
      </c>
      <c r="G1522">
        <f t="shared" si="164"/>
        <v>6.1757016660738538E-2</v>
      </c>
      <c r="H1522" s="221">
        <v>5.5889722504348101E-2</v>
      </c>
      <c r="I1522">
        <f t="shared" si="165"/>
        <v>1</v>
      </c>
      <c r="J1522">
        <v>1</v>
      </c>
      <c r="K1522" s="221">
        <f t="shared" si="166"/>
        <v>-49.349641397390414</v>
      </c>
      <c r="L1522">
        <f t="shared" si="168"/>
        <v>9.7084042994465207E-6</v>
      </c>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row>
    <row r="1523" spans="1:74" s="12" customFormat="1" hidden="1" x14ac:dyDescent="0.25">
      <c r="A1523" s="127"/>
      <c r="B1523"/>
      <c r="C1523">
        <v>566</v>
      </c>
      <c r="D1523" s="221">
        <f t="shared" si="162"/>
        <v>566</v>
      </c>
      <c r="E1523">
        <f t="shared" si="167"/>
        <v>0.56599999999999995</v>
      </c>
      <c r="F1523">
        <f t="shared" si="163"/>
        <v>0.98737055427311893</v>
      </c>
      <c r="G1523">
        <f t="shared" si="164"/>
        <v>5.9905999786607218E-2</v>
      </c>
      <c r="H1523" s="221">
        <v>6.85237423228931E-2</v>
      </c>
      <c r="I1523">
        <f t="shared" si="165"/>
        <v>1</v>
      </c>
      <c r="J1523">
        <v>1</v>
      </c>
      <c r="K1523" s="221">
        <f t="shared" si="166"/>
        <v>-47.844168694105122</v>
      </c>
      <c r="L1523">
        <f t="shared" si="168"/>
        <v>1.3917688172031237E-5</v>
      </c>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row>
    <row r="1524" spans="1:74" s="12" customFormat="1" hidden="1" x14ac:dyDescent="0.25">
      <c r="A1524" s="127"/>
      <c r="B1524"/>
      <c r="C1524">
        <v>567</v>
      </c>
      <c r="D1524" s="221">
        <f t="shared" si="162"/>
        <v>567</v>
      </c>
      <c r="E1524">
        <f t="shared" si="167"/>
        <v>0.56699999999999995</v>
      </c>
      <c r="F1524">
        <f t="shared" si="163"/>
        <v>0.98732614940695518</v>
      </c>
      <c r="G1524">
        <f t="shared" si="164"/>
        <v>5.8059842286875815E-2</v>
      </c>
      <c r="H1524" s="221">
        <v>8.29544103251907E-2</v>
      </c>
      <c r="I1524">
        <f t="shared" si="165"/>
        <v>1</v>
      </c>
      <c r="J1524">
        <v>1</v>
      </c>
      <c r="K1524" s="221">
        <f t="shared" si="166"/>
        <v>-46.45648056408983</v>
      </c>
      <c r="L1524">
        <f t="shared" si="168"/>
        <v>1.9397058192482518E-5</v>
      </c>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row>
    <row r="1525" spans="1:74" s="12" customFormat="1" hidden="1" x14ac:dyDescent="0.25">
      <c r="A1525" s="127"/>
      <c r="B1525"/>
      <c r="C1525">
        <v>568</v>
      </c>
      <c r="D1525" s="221">
        <f t="shared" si="162"/>
        <v>568</v>
      </c>
      <c r="E1525">
        <f t="shared" si="167"/>
        <v>0.56799999999999995</v>
      </c>
      <c r="F1525">
        <f t="shared" si="163"/>
        <v>0.98728166799811534</v>
      </c>
      <c r="G1525">
        <f t="shared" si="164"/>
        <v>5.6218566016219357E-2</v>
      </c>
      <c r="H1525" s="221">
        <v>9.9269917437809302E-2</v>
      </c>
      <c r="I1525">
        <f t="shared" si="165"/>
        <v>1</v>
      </c>
      <c r="J1525">
        <v>1</v>
      </c>
      <c r="K1525" s="221">
        <f t="shared" si="166"/>
        <v>-45.177230050932017</v>
      </c>
      <c r="L1525">
        <f t="shared" si="168"/>
        <v>2.6343133364350283E-5</v>
      </c>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row>
    <row r="1526" spans="1:74" s="12" customFormat="1" hidden="1" x14ac:dyDescent="0.25">
      <c r="A1526" s="127"/>
      <c r="B1526"/>
      <c r="C1526">
        <v>569</v>
      </c>
      <c r="D1526" s="221">
        <f t="shared" si="162"/>
        <v>569</v>
      </c>
      <c r="E1526">
        <f t="shared" si="167"/>
        <v>0.56899999999999995</v>
      </c>
      <c r="F1526">
        <f t="shared" si="163"/>
        <v>0.98723711005627746</v>
      </c>
      <c r="G1526">
        <f t="shared" si="164"/>
        <v>5.4382192720720604E-2</v>
      </c>
      <c r="H1526" s="221">
        <v>0.117541386336144</v>
      </c>
      <c r="I1526">
        <f t="shared" si="165"/>
        <v>1</v>
      </c>
      <c r="J1526">
        <v>1</v>
      </c>
      <c r="K1526" s="221">
        <f t="shared" si="166"/>
        <v>-43.998620093592315</v>
      </c>
      <c r="L1526">
        <f t="shared" si="168"/>
        <v>3.4930521327986198E-5</v>
      </c>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row>
    <row r="1527" spans="1:74" s="12" customFormat="1" hidden="1" x14ac:dyDescent="0.25">
      <c r="A1527" s="127"/>
      <c r="B1527"/>
      <c r="C1527">
        <v>570</v>
      </c>
      <c r="D1527" s="221">
        <f t="shared" si="162"/>
        <v>570</v>
      </c>
      <c r="E1527">
        <f t="shared" si="167"/>
        <v>0.56999999999999995</v>
      </c>
      <c r="F1527">
        <f t="shared" si="163"/>
        <v>0.98719247559112966</v>
      </c>
      <c r="G1527">
        <f t="shared" si="164"/>
        <v>5.2550744037527804E-2</v>
      </c>
      <c r="H1527" s="221">
        <v>0.13782044655408701</v>
      </c>
      <c r="I1527">
        <f t="shared" si="165"/>
        <v>1</v>
      </c>
      <c r="J1527">
        <v>1</v>
      </c>
      <c r="K1527" s="221">
        <f t="shared" si="166"/>
        <v>-42.914112828196593</v>
      </c>
      <c r="L1527">
        <f t="shared" si="168"/>
        <v>4.5295481445611187E-5</v>
      </c>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row>
    <row r="1528" spans="1:74" s="12" customFormat="1" hidden="1" x14ac:dyDescent="0.25">
      <c r="A1528" s="127"/>
      <c r="B1528"/>
      <c r="C1528">
        <v>571</v>
      </c>
      <c r="D1528" s="221">
        <f t="shared" si="162"/>
        <v>571</v>
      </c>
      <c r="E1528">
        <f t="shared" si="167"/>
        <v>0.57099999999999995</v>
      </c>
      <c r="F1528">
        <f t="shared" si="163"/>
        <v>0.98714776461238307</v>
      </c>
      <c r="G1528">
        <f t="shared" si="164"/>
        <v>5.0724241494517437E-2</v>
      </c>
      <c r="H1528" s="221">
        <v>0.160137015250359</v>
      </c>
      <c r="I1528">
        <f t="shared" si="165"/>
        <v>1</v>
      </c>
      <c r="J1528">
        <v>1</v>
      </c>
      <c r="K1528" s="221">
        <f t="shared" si="166"/>
        <v>-41.918210850418987</v>
      </c>
      <c r="L1528">
        <f t="shared" si="168"/>
        <v>5.7518874539218733E-5</v>
      </c>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row>
    <row r="1529" spans="1:74" s="12" customFormat="1" hidden="1" x14ac:dyDescent="0.25">
      <c r="A1529" s="127"/>
      <c r="B1529"/>
      <c r="C1529">
        <v>572</v>
      </c>
      <c r="D1529" s="221">
        <f t="shared" si="162"/>
        <v>572</v>
      </c>
      <c r="E1529">
        <f t="shared" si="167"/>
        <v>0.57199999999999995</v>
      </c>
      <c r="F1529">
        <f t="shared" si="163"/>
        <v>0.98710297712975992</v>
      </c>
      <c r="G1529">
        <f t="shared" si="164"/>
        <v>4.8902706509957379E-2</v>
      </c>
      <c r="H1529" s="221">
        <v>0.18449733300596499</v>
      </c>
      <c r="I1529">
        <f t="shared" si="165"/>
        <v>1</v>
      </c>
      <c r="J1529">
        <v>1</v>
      </c>
      <c r="K1529" s="221">
        <f t="shared" si="166"/>
        <v>-41.006290998147541</v>
      </c>
      <c r="L1529">
        <f t="shared" si="168"/>
        <v>7.1609579547076804E-5</v>
      </c>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row>
    <row r="1530" spans="1:74" s="12" customFormat="1" hidden="1" x14ac:dyDescent="0.25">
      <c r="A1530" s="127"/>
      <c r="B1530"/>
      <c r="C1530">
        <v>573</v>
      </c>
      <c r="D1530" s="221">
        <f t="shared" ref="D1530:D1593" si="169">C1530*(f_CLK_MHz/Nominal_Clock_Freq)</f>
        <v>573</v>
      </c>
      <c r="E1530">
        <f t="shared" si="167"/>
        <v>0.57299999999999995</v>
      </c>
      <c r="F1530">
        <f t="shared" ref="F1530:F1593" si="170">ABS(SIN(((MOD_CLK_DIV*PI()*$D1530*FIRST_STAGE_DECIMATION)/(f_CLK_MHz*1000000)))/(FIRST_STAGE_DECIMATION*SIN(((MOD_CLK_DIV*PI()*$D1530)/(f_CLK_MHz*1000000)))))^FIRST_STAGE_ORDER</f>
        <v>0.98705811315300174</v>
      </c>
      <c r="G1530">
        <f t="shared" ref="G1530:G1593" si="171">ABS(SIN(((MOD_CLK_DIV*FIRST_STAGE_DECIMATION*PI()*$D1530*SECOND_STAGE_DECIMATION)/(f_CLK_MHz*1000000)))/(SECOND_STAGE_DECIMATION*SIN(((MOD_CLK_DIV*FIRST_STAGE_DECIMATION*PI()*$D1530)/(f_CLK_MHz*1000000)))))^SECOND_STAGE_ORDER</f>
        <v>4.7086160392173677E-2</v>
      </c>
      <c r="H1530" s="221">
        <v>0.21088230068692301</v>
      </c>
      <c r="I1530">
        <f t="shared" ref="I1530:I1593" si="172">IF(Avg_decimation&lt;&gt;0,(ABS(SIN(((MOD_CLK_DIV*FIRST_STAGE_DECIMATION*SECOND_STAGE_DECIMATION*FIR_DECIMATION*PI()*$D1530*Avg_decimation)/(f_CLK_MHz*1000000)))/(Avg_decimation*SIN(((MOD_CLK_DIV*FIRST_STAGE_DECIMATION*SECOND_STAGE_DECIMATION*FIR_DECIMATION*PI()*$D1530)/(f_CLK_MHz*1000000)))))^1),"-")</f>
        <v>1</v>
      </c>
      <c r="J1530">
        <v>1</v>
      </c>
      <c r="K1530" s="221">
        <f t="shared" ref="K1530:K1593" si="173">20*LOG10(IF(FIR_BYPASSED,F1530*G1530*J1530,F1530*G1530*H1530*I1530*J1530))</f>
        <v>-40.174477375645893</v>
      </c>
      <c r="L1530">
        <f t="shared" si="168"/>
        <v>8.7489703593573664E-5</v>
      </c>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row>
    <row r="1531" spans="1:74" s="12" customFormat="1" hidden="1" x14ac:dyDescent="0.25">
      <c r="A1531" s="127"/>
      <c r="B1531"/>
      <c r="C1531">
        <v>574</v>
      </c>
      <c r="D1531" s="221">
        <f t="shared" si="169"/>
        <v>574</v>
      </c>
      <c r="E1531">
        <f t="shared" ref="E1531:E1594" si="174">D1531/1000</f>
        <v>0.57399999999999995</v>
      </c>
      <c r="F1531">
        <f t="shared" si="170"/>
        <v>0.98701317269186684</v>
      </c>
      <c r="G1531">
        <f t="shared" si="171"/>
        <v>4.5274624339218673E-2</v>
      </c>
      <c r="H1531" s="221">
        <v>0.239246159078989</v>
      </c>
      <c r="I1531">
        <f t="shared" si="172"/>
        <v>1</v>
      </c>
      <c r="J1531">
        <v>1</v>
      </c>
      <c r="K1531" s="221">
        <f t="shared" si="173"/>
        <v>-39.419544429405306</v>
      </c>
      <c r="L1531">
        <f t="shared" si="168"/>
        <v>1.0498296589065983E-4</v>
      </c>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row>
    <row r="1532" spans="1:74" s="12" customFormat="1" hidden="1" x14ac:dyDescent="0.25">
      <c r="A1532" s="127"/>
      <c r="B1532"/>
      <c r="C1532">
        <v>575</v>
      </c>
      <c r="D1532" s="221">
        <f t="shared" si="169"/>
        <v>575</v>
      </c>
      <c r="E1532">
        <f t="shared" si="174"/>
        <v>0.57499999999999996</v>
      </c>
      <c r="F1532">
        <f t="shared" si="170"/>
        <v>0.98696815575612762</v>
      </c>
      <c r="G1532">
        <f t="shared" si="171"/>
        <v>4.3468119438542493E-2</v>
      </c>
      <c r="H1532" s="221">
        <v>0.269515547754892</v>
      </c>
      <c r="I1532">
        <f t="shared" si="172"/>
        <v>1</v>
      </c>
      <c r="J1532">
        <v>1</v>
      </c>
      <c r="K1532" s="221">
        <f t="shared" si="173"/>
        <v>-38.738843680918599</v>
      </c>
      <c r="L1532">
        <f t="shared" ref="L1532:L1595" si="175">(D1532-D1531)*((10^(K1532/20)+10^(K1531/20))/2)^2</f>
        <v>1.2380758241040989E-4</v>
      </c>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row>
    <row r="1533" spans="1:74" s="12" customFormat="1" hidden="1" x14ac:dyDescent="0.25">
      <c r="A1533" s="127"/>
      <c r="B1533"/>
      <c r="C1533">
        <v>576</v>
      </c>
      <c r="D1533" s="221">
        <f t="shared" si="169"/>
        <v>576</v>
      </c>
      <c r="E1533">
        <f t="shared" si="174"/>
        <v>0.57599999999999996</v>
      </c>
      <c r="F1533">
        <f t="shared" si="170"/>
        <v>0.98692306235557414</v>
      </c>
      <c r="G1533">
        <f t="shared" si="171"/>
        <v>4.1666666666666761E-2</v>
      </c>
      <c r="H1533" s="221">
        <v>0.30158897355858</v>
      </c>
      <c r="I1533">
        <f t="shared" si="172"/>
        <v>1</v>
      </c>
      <c r="J1533">
        <v>1</v>
      </c>
      <c r="K1533" s="221">
        <f t="shared" si="173"/>
        <v>-38.130249697482135</v>
      </c>
      <c r="L1533">
        <f t="shared" si="175"/>
        <v>1.4357481035340685E-4</v>
      </c>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row>
    <row r="1534" spans="1:74" s="12" customFormat="1" hidden="1" x14ac:dyDescent="0.25">
      <c r="A1534" s="127"/>
      <c r="B1534"/>
      <c r="C1534">
        <v>577</v>
      </c>
      <c r="D1534" s="221">
        <f t="shared" si="169"/>
        <v>577</v>
      </c>
      <c r="E1534">
        <f t="shared" si="174"/>
        <v>0.57699999999999996</v>
      </c>
      <c r="F1534">
        <f t="shared" si="170"/>
        <v>0.98687789250001245</v>
      </c>
      <c r="G1534">
        <f t="shared" si="171"/>
        <v>3.9870286888859963E-2</v>
      </c>
      <c r="H1534" s="221">
        <v>0.33533671229157702</v>
      </c>
      <c r="I1534">
        <f t="shared" si="172"/>
        <v>1</v>
      </c>
      <c r="J1534">
        <v>1</v>
      </c>
      <c r="K1534" s="221">
        <f t="shared" si="173"/>
        <v>-37.592122339440259</v>
      </c>
      <c r="L1534">
        <f t="shared" si="175"/>
        <v>1.6379403139653287E-4</v>
      </c>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row>
    <row r="1535" spans="1:74" s="12" customFormat="1" hidden="1" x14ac:dyDescent="0.25">
      <c r="A1535" s="127"/>
      <c r="B1535"/>
      <c r="C1535">
        <v>578</v>
      </c>
      <c r="D1535" s="221">
        <f t="shared" si="169"/>
        <v>578</v>
      </c>
      <c r="E1535">
        <f t="shared" si="174"/>
        <v>0.57799999999999996</v>
      </c>
      <c r="F1535">
        <f t="shared" si="170"/>
        <v>0.98683264619926647</v>
      </c>
      <c r="G1535">
        <f t="shared" si="171"/>
        <v>3.8079000858816582E-2</v>
      </c>
      <c r="H1535" s="221">
        <v>0.37060115978735703</v>
      </c>
      <c r="I1535">
        <f t="shared" si="172"/>
        <v>1</v>
      </c>
      <c r="J1535">
        <v>1</v>
      </c>
      <c r="K1535" s="221">
        <f t="shared" si="173"/>
        <v>-37.123283460746215</v>
      </c>
      <c r="L1535">
        <f t="shared" si="175"/>
        <v>1.8388487270690849E-4</v>
      </c>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row>
    <row r="1536" spans="1:74" s="12" customFormat="1" hidden="1" x14ac:dyDescent="0.25">
      <c r="A1536" s="127"/>
      <c r="B1536"/>
      <c r="C1536">
        <v>579</v>
      </c>
      <c r="D1536" s="221">
        <f t="shared" si="169"/>
        <v>579</v>
      </c>
      <c r="E1536">
        <f t="shared" si="174"/>
        <v>0.57899999999999996</v>
      </c>
      <c r="F1536">
        <f t="shared" si="170"/>
        <v>0.98678732346317544</v>
      </c>
      <c r="G1536">
        <f t="shared" si="171"/>
        <v>3.6292829218336424E-2</v>
      </c>
      <c r="H1536" s="221">
        <v>0.40719764069736702</v>
      </c>
      <c r="I1536">
        <f t="shared" si="172"/>
        <v>1</v>
      </c>
      <c r="J1536">
        <v>1</v>
      </c>
      <c r="K1536" s="221">
        <f t="shared" si="173"/>
        <v>-36.723007202006272</v>
      </c>
      <c r="L1536">
        <f t="shared" si="175"/>
        <v>2.0319640645006935E-4</v>
      </c>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row>
    <row r="1537" spans="1:74" s="12" customFormat="1" hidden="1" x14ac:dyDescent="0.25">
      <c r="A1537" s="127"/>
      <c r="B1537"/>
      <c r="C1537">
        <v>580</v>
      </c>
      <c r="D1537" s="221">
        <f t="shared" si="169"/>
        <v>580</v>
      </c>
      <c r="E1537">
        <f t="shared" si="174"/>
        <v>0.57999999999999996</v>
      </c>
      <c r="F1537">
        <f t="shared" si="170"/>
        <v>0.98674192430159446</v>
      </c>
      <c r="G1537">
        <f t="shared" si="171"/>
        <v>3.4511792497009315E-2</v>
      </c>
      <c r="H1537" s="221">
        <v>0.44491567513520702</v>
      </c>
      <c r="I1537">
        <f t="shared" si="172"/>
        <v>1</v>
      </c>
      <c r="J1537">
        <v>1</v>
      </c>
      <c r="K1537" s="221">
        <f t="shared" si="173"/>
        <v>-36.391023915255133</v>
      </c>
      <c r="L1537">
        <f t="shared" si="175"/>
        <v>2.2103296200919146E-4</v>
      </c>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row>
    <row r="1538" spans="1:74" s="12" customFormat="1" hidden="1" x14ac:dyDescent="0.25">
      <c r="A1538" s="127"/>
      <c r="B1538"/>
      <c r="C1538">
        <v>581</v>
      </c>
      <c r="D1538" s="221">
        <f t="shared" si="169"/>
        <v>581</v>
      </c>
      <c r="E1538">
        <f t="shared" si="174"/>
        <v>0.58099999999999996</v>
      </c>
      <c r="F1538">
        <f t="shared" si="170"/>
        <v>0.98669644872439644</v>
      </c>
      <c r="G1538">
        <f t="shared" si="171"/>
        <v>3.2735911111899399E-2</v>
      </c>
      <c r="H1538" s="221">
        <v>0.48352069499044997</v>
      </c>
      <c r="I1538">
        <f t="shared" si="172"/>
        <v>1</v>
      </c>
      <c r="J1538">
        <v>1</v>
      </c>
      <c r="K1538" s="221">
        <f t="shared" si="173"/>
        <v>-36.127538704090185</v>
      </c>
      <c r="L1538">
        <f t="shared" si="175"/>
        <v>2.3668556667835223E-4</v>
      </c>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row>
    <row r="1539" spans="1:74" s="12" customFormat="1" hidden="1" x14ac:dyDescent="0.25">
      <c r="A1539" s="127"/>
      <c r="B1539"/>
      <c r="C1539">
        <v>582</v>
      </c>
      <c r="D1539" s="221">
        <f t="shared" si="169"/>
        <v>582</v>
      </c>
      <c r="E1539">
        <f t="shared" si="174"/>
        <v>0.58199999999999996</v>
      </c>
      <c r="F1539">
        <f t="shared" si="170"/>
        <v>0.986650896741468</v>
      </c>
      <c r="G1539">
        <f t="shared" si="171"/>
        <v>3.0965205367234173E-2</v>
      </c>
      <c r="H1539" s="221">
        <v>0.52275619339155099</v>
      </c>
      <c r="I1539">
        <f t="shared" si="172"/>
        <v>1</v>
      </c>
      <c r="J1539">
        <v>1</v>
      </c>
      <c r="K1539" s="221">
        <f t="shared" si="173"/>
        <v>-35.9332666704696</v>
      </c>
      <c r="L1539">
        <f t="shared" si="175"/>
        <v>2.494675401246701E-4</v>
      </c>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row>
    <row r="1540" spans="1:74" s="12" customFormat="1" hidden="1" x14ac:dyDescent="0.25">
      <c r="A1540" s="127"/>
      <c r="B1540"/>
      <c r="C1540">
        <v>583</v>
      </c>
      <c r="D1540" s="221">
        <f t="shared" si="169"/>
        <v>583</v>
      </c>
      <c r="E1540">
        <f t="shared" si="174"/>
        <v>0.58299999999999996</v>
      </c>
      <c r="F1540">
        <f t="shared" si="170"/>
        <v>0.98660526836271667</v>
      </c>
      <c r="G1540">
        <f t="shared" si="171"/>
        <v>2.9199695454094291E-2</v>
      </c>
      <c r="H1540" s="221">
        <v>0.56234628263240705</v>
      </c>
      <c r="I1540">
        <f t="shared" si="172"/>
        <v>1</v>
      </c>
      <c r="J1540">
        <v>1</v>
      </c>
      <c r="K1540" s="221">
        <f t="shared" si="173"/>
        <v>-35.809488385988018</v>
      </c>
      <c r="L1540">
        <f t="shared" si="175"/>
        <v>2.5875234583507949E-4</v>
      </c>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row>
    <row r="1541" spans="1:74" s="12" customFormat="1" hidden="1" x14ac:dyDescent="0.25">
      <c r="A1541" s="127"/>
      <c r="B1541"/>
      <c r="C1541">
        <v>584</v>
      </c>
      <c r="D1541" s="221">
        <f t="shared" si="169"/>
        <v>584</v>
      </c>
      <c r="E1541">
        <f t="shared" si="174"/>
        <v>0.58399999999999996</v>
      </c>
      <c r="F1541">
        <f t="shared" si="170"/>
        <v>0.98655956359806196</v>
      </c>
      <c r="G1541">
        <f t="shared" si="171"/>
        <v>2.7439401450106853E-2</v>
      </c>
      <c r="H1541" s="221">
        <v>0.60199862804083604</v>
      </c>
      <c r="I1541">
        <f t="shared" si="172"/>
        <v>1</v>
      </c>
      <c r="J1541">
        <v>1</v>
      </c>
      <c r="K1541" s="221">
        <f t="shared" si="173"/>
        <v>-35.758131078330038</v>
      </c>
      <c r="L1541">
        <f t="shared" si="175"/>
        <v>2.6401148660330916E-4</v>
      </c>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row>
    <row r="1542" spans="1:74" s="12" customFormat="1" hidden="1" x14ac:dyDescent="0.25">
      <c r="A1542" s="127"/>
      <c r="B1542"/>
      <c r="C1542">
        <v>585</v>
      </c>
      <c r="D1542" s="221">
        <f t="shared" si="169"/>
        <v>585</v>
      </c>
      <c r="E1542">
        <f t="shared" si="174"/>
        <v>0.58499999999999996</v>
      </c>
      <c r="F1542">
        <f t="shared" si="170"/>
        <v>0.98651378245744104</v>
      </c>
      <c r="G1542">
        <f t="shared" si="171"/>
        <v>2.5684343319140206E-2</v>
      </c>
      <c r="H1542" s="221">
        <v>0.64140771791687301</v>
      </c>
      <c r="I1542">
        <f t="shared" si="172"/>
        <v>1</v>
      </c>
      <c r="J1542">
        <v>1</v>
      </c>
      <c r="K1542" s="221">
        <f t="shared" si="173"/>
        <v>-35.781883901301043</v>
      </c>
      <c r="L1542">
        <f t="shared" si="175"/>
        <v>2.6485005225762326E-4</v>
      </c>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row>
    <row r="1543" spans="1:74" s="12" customFormat="1" hidden="1" x14ac:dyDescent="0.25">
      <c r="A1543" s="127"/>
      <c r="B1543"/>
      <c r="C1543">
        <v>586</v>
      </c>
      <c r="D1543" s="221">
        <f t="shared" si="169"/>
        <v>586</v>
      </c>
      <c r="E1543">
        <f t="shared" si="174"/>
        <v>0.58599999999999997</v>
      </c>
      <c r="F1543">
        <f t="shared" si="170"/>
        <v>0.98646792495080871</v>
      </c>
      <c r="G1543">
        <f t="shared" si="171"/>
        <v>2.3934540911002115E-2</v>
      </c>
      <c r="H1543" s="221">
        <v>0.68025842295315198</v>
      </c>
      <c r="I1543">
        <f t="shared" si="172"/>
        <v>1</v>
      </c>
      <c r="J1543">
        <v>1</v>
      </c>
      <c r="K1543" s="221">
        <f t="shared" si="173"/>
        <v>-35.88436003373473</v>
      </c>
      <c r="L1543">
        <f t="shared" si="175"/>
        <v>2.6103750861960194E-4</v>
      </c>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row>
    <row r="1544" spans="1:74" s="12" customFormat="1" hidden="1" x14ac:dyDescent="0.25">
      <c r="A1544" s="127"/>
      <c r="B1544"/>
      <c r="C1544">
        <v>587</v>
      </c>
      <c r="D1544" s="221">
        <f t="shared" si="169"/>
        <v>587</v>
      </c>
      <c r="E1544">
        <f t="shared" si="174"/>
        <v>0.58699999999999997</v>
      </c>
      <c r="F1544">
        <f t="shared" si="170"/>
        <v>0.98642199108813478</v>
      </c>
      <c r="G1544">
        <f t="shared" si="171"/>
        <v>2.2190013961140249E-2</v>
      </c>
      <c r="H1544" s="221">
        <v>0.71822979260674102</v>
      </c>
      <c r="I1544">
        <f t="shared" si="172"/>
        <v>1</v>
      </c>
      <c r="J1544">
        <v>1</v>
      </c>
      <c r="K1544" s="221">
        <f t="shared" si="173"/>
        <v>-36.070325255938215</v>
      </c>
      <c r="L1544">
        <f t="shared" si="175"/>
        <v>2.5253146814000437E-4</v>
      </c>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row>
    <row r="1545" spans="1:74" s="12" customFormat="1" hidden="1" x14ac:dyDescent="0.25">
      <c r="A1545" s="127"/>
      <c r="B1545"/>
      <c r="C1545">
        <v>588</v>
      </c>
      <c r="D1545" s="221">
        <f t="shared" si="169"/>
        <v>588</v>
      </c>
      <c r="E1545">
        <f t="shared" si="174"/>
        <v>0.58799999999999997</v>
      </c>
      <c r="F1545">
        <f t="shared" si="170"/>
        <v>0.98637598087940792</v>
      </c>
      <c r="G1545">
        <f t="shared" si="171"/>
        <v>2.0450782090344378E-2</v>
      </c>
      <c r="H1545" s="221">
        <v>0.754999030844824</v>
      </c>
      <c r="I1545">
        <f t="shared" si="172"/>
        <v>1</v>
      </c>
      <c r="J1545">
        <v>1</v>
      </c>
      <c r="K1545" s="221">
        <f t="shared" si="173"/>
        <v>-36.346023927854233</v>
      </c>
      <c r="L1545">
        <f t="shared" si="175"/>
        <v>2.3949250306136763E-4</v>
      </c>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row>
    <row r="1546" spans="1:74" s="12" customFormat="1" hidden="1" x14ac:dyDescent="0.25">
      <c r="A1546" s="127"/>
      <c r="B1546"/>
      <c r="C1546">
        <v>589</v>
      </c>
      <c r="D1546" s="221">
        <f t="shared" si="169"/>
        <v>589</v>
      </c>
      <c r="E1546">
        <f t="shared" si="174"/>
        <v>0.58899999999999997</v>
      </c>
      <c r="F1546">
        <f t="shared" si="170"/>
        <v>0.9863298943346287</v>
      </c>
      <c r="G1546">
        <f t="shared" si="171"/>
        <v>1.8716864804452414E-2</v>
      </c>
      <c r="H1546" s="221">
        <v>0.79024558964289504</v>
      </c>
      <c r="I1546">
        <f t="shared" si="172"/>
        <v>1</v>
      </c>
      <c r="J1546">
        <v>1</v>
      </c>
      <c r="K1546" s="221">
        <f t="shared" si="173"/>
        <v>-36.719652394070266</v>
      </c>
      <c r="L1546">
        <f t="shared" si="175"/>
        <v>2.2228853643181621E-4</v>
      </c>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row>
    <row r="1547" spans="1:74" s="12" customFormat="1" hidden="1" x14ac:dyDescent="0.25">
      <c r="A1547" s="127"/>
      <c r="B1547"/>
      <c r="C1547">
        <v>590</v>
      </c>
      <c r="D1547" s="221">
        <f t="shared" si="169"/>
        <v>590</v>
      </c>
      <c r="E1547">
        <f t="shared" si="174"/>
        <v>0.59</v>
      </c>
      <c r="F1547">
        <f t="shared" si="170"/>
        <v>0.98628373146381876</v>
      </c>
      <c r="G1547">
        <f t="shared" si="171"/>
        <v>1.6988281494056619E-2</v>
      </c>
      <c r="H1547" s="221">
        <v>0.82365531566115402</v>
      </c>
      <c r="I1547">
        <f t="shared" si="172"/>
        <v>1</v>
      </c>
      <c r="J1547">
        <v>1</v>
      </c>
      <c r="K1547" s="221">
        <f t="shared" si="173"/>
        <v>-37.202063524362067</v>
      </c>
      <c r="L1547">
        <f t="shared" si="175"/>
        <v>2.0148794745640086E-4</v>
      </c>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row>
    <row r="1548" spans="1:74" s="12" customFormat="1" hidden="1" x14ac:dyDescent="0.25">
      <c r="A1548" s="127"/>
      <c r="B1548"/>
      <c r="C1548">
        <v>591</v>
      </c>
      <c r="D1548" s="221">
        <f t="shared" si="169"/>
        <v>591</v>
      </c>
      <c r="E1548">
        <f t="shared" si="174"/>
        <v>0.59099999999999997</v>
      </c>
      <c r="F1548">
        <f t="shared" si="170"/>
        <v>0.98623749227701096</v>
      </c>
      <c r="G1548">
        <f t="shared" si="171"/>
        <v>1.5265051434215244E-2</v>
      </c>
      <c r="H1548" s="221">
        <v>0.85492458372939495</v>
      </c>
      <c r="I1548">
        <f t="shared" si="172"/>
        <v>1</v>
      </c>
      <c r="J1548">
        <v>1</v>
      </c>
      <c r="K1548" s="221">
        <f t="shared" si="173"/>
        <v>-37.807848280858899</v>
      </c>
      <c r="L1548">
        <f t="shared" si="175"/>
        <v>1.7784121732934406E-4</v>
      </c>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row>
    <row r="1549" spans="1:74" s="12" customFormat="1" hidden="1" x14ac:dyDescent="0.25">
      <c r="A1549" s="127"/>
      <c r="B1549"/>
      <c r="C1549">
        <v>592</v>
      </c>
      <c r="D1549" s="221">
        <f t="shared" si="169"/>
        <v>592</v>
      </c>
      <c r="E1549">
        <f t="shared" si="174"/>
        <v>0.59199999999999997</v>
      </c>
      <c r="F1549">
        <f t="shared" si="170"/>
        <v>0.98619117678426049</v>
      </c>
      <c r="G1549">
        <f t="shared" si="171"/>
        <v>1.3547193784164564E-2</v>
      </c>
      <c r="H1549" s="221">
        <v>0.883764350177631</v>
      </c>
      <c r="I1549">
        <f t="shared" si="172"/>
        <v>1</v>
      </c>
      <c r="J1549">
        <v>1</v>
      </c>
      <c r="K1549" s="221">
        <f t="shared" si="173"/>
        <v>-38.557061308191003</v>
      </c>
      <c r="L1549">
        <f t="shared" si="175"/>
        <v>1.5225167347917518E-4</v>
      </c>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row>
    <row r="1550" spans="1:74" s="12" customFormat="1" hidden="1" x14ac:dyDescent="0.25">
      <c r="A1550" s="127"/>
      <c r="B1550"/>
      <c r="C1550">
        <v>593</v>
      </c>
      <c r="D1550" s="221">
        <f t="shared" si="169"/>
        <v>593</v>
      </c>
      <c r="E1550">
        <f t="shared" si="174"/>
        <v>0.59299999999999997</v>
      </c>
      <c r="F1550">
        <f t="shared" si="170"/>
        <v>0.98614478499563474</v>
      </c>
      <c r="G1550">
        <f t="shared" si="171"/>
        <v>1.183472758703359E-2</v>
      </c>
      <c r="H1550" s="221">
        <v>0.90990405967939203</v>
      </c>
      <c r="I1550">
        <f t="shared" si="172"/>
        <v>1</v>
      </c>
      <c r="J1550">
        <v>1</v>
      </c>
      <c r="K1550" s="221">
        <f t="shared" si="173"/>
        <v>-39.478108983060253</v>
      </c>
      <c r="L1550">
        <f t="shared" si="175"/>
        <v>1.2573661291949342E-4</v>
      </c>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row>
    <row r="1551" spans="1:74" s="12" customFormat="1" hidden="1" x14ac:dyDescent="0.25">
      <c r="A1551" s="127"/>
      <c r="B1551"/>
      <c r="C1551">
        <v>594</v>
      </c>
      <c r="D1551" s="221">
        <f t="shared" si="169"/>
        <v>594</v>
      </c>
      <c r="E1551">
        <f t="shared" si="174"/>
        <v>0.59399999999999997</v>
      </c>
      <c r="F1551">
        <f t="shared" si="170"/>
        <v>0.98609831692121841</v>
      </c>
      <c r="G1551">
        <f t="shared" si="171"/>
        <v>1.0127671769562557E-2</v>
      </c>
      <c r="H1551" s="221">
        <v>0.93309534112443704</v>
      </c>
      <c r="I1551">
        <f t="shared" si="172"/>
        <v>1</v>
      </c>
      <c r="J1551">
        <v>1</v>
      </c>
      <c r="K1551" s="221">
        <f t="shared" si="173"/>
        <v>-40.612882873727614</v>
      </c>
      <c r="L1551">
        <f t="shared" si="175"/>
        <v>9.9380747030092001E-5</v>
      </c>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row>
    <row r="1552" spans="1:74" s="12" customFormat="1" hidden="1" x14ac:dyDescent="0.25">
      <c r="A1552" s="127"/>
      <c r="B1552"/>
      <c r="C1552">
        <v>595</v>
      </c>
      <c r="D1552" s="221">
        <f t="shared" si="169"/>
        <v>595</v>
      </c>
      <c r="E1552">
        <f t="shared" si="174"/>
        <v>0.59499999999999997</v>
      </c>
      <c r="F1552">
        <f t="shared" si="170"/>
        <v>0.98605177257111365</v>
      </c>
      <c r="G1552">
        <f t="shared" si="171"/>
        <v>8.4260451418226197E-3</v>
      </c>
      <c r="H1552" s="221">
        <v>0.95311543108013697</v>
      </c>
      <c r="I1552">
        <f t="shared" si="172"/>
        <v>1</v>
      </c>
      <c r="J1552">
        <v>1</v>
      </c>
      <c r="K1552" s="221">
        <f t="shared" si="173"/>
        <v>-42.026619989473204</v>
      </c>
      <c r="L1552">
        <f t="shared" si="175"/>
        <v>7.4284461576675369E-5</v>
      </c>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row>
    <row r="1553" spans="1:74" s="12" customFormat="1" hidden="1" x14ac:dyDescent="0.25">
      <c r="A1553" s="127"/>
      <c r="B1553"/>
      <c r="C1553">
        <v>596</v>
      </c>
      <c r="D1553" s="221">
        <f t="shared" si="169"/>
        <v>596</v>
      </c>
      <c r="E1553">
        <f t="shared" si="174"/>
        <v>0.59599999999999997</v>
      </c>
      <c r="F1553">
        <f t="shared" si="170"/>
        <v>0.98600515195543681</v>
      </c>
      <c r="G1553">
        <f t="shared" si="171"/>
        <v>6.7298663969380694E-3</v>
      </c>
      <c r="H1553" s="221">
        <v>0.969770267585223</v>
      </c>
      <c r="I1553">
        <f t="shared" si="172"/>
        <v>1</v>
      </c>
      <c r="J1553">
        <v>1</v>
      </c>
      <c r="K1553" s="221">
        <f t="shared" si="173"/>
        <v>-43.828910168007688</v>
      </c>
      <c r="L1553">
        <f t="shared" si="175"/>
        <v>5.1509785038199714E-5</v>
      </c>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row>
    <row r="1554" spans="1:74" s="12" customFormat="1" hidden="1" x14ac:dyDescent="0.25">
      <c r="A1554" s="127"/>
      <c r="B1554"/>
      <c r="C1554">
        <v>597</v>
      </c>
      <c r="D1554" s="221">
        <f t="shared" si="169"/>
        <v>597</v>
      </c>
      <c r="E1554">
        <f t="shared" si="174"/>
        <v>0.59699999999999998</v>
      </c>
      <c r="F1554">
        <f t="shared" si="170"/>
        <v>0.98595845508432278</v>
      </c>
      <c r="G1554">
        <f t="shared" si="171"/>
        <v>5.0391541108124683E-3</v>
      </c>
      <c r="H1554" s="221">
        <v>0.98289720227256105</v>
      </c>
      <c r="I1554">
        <f t="shared" si="172"/>
        <v>1</v>
      </c>
      <c r="J1554">
        <v>1</v>
      </c>
      <c r="K1554" s="221">
        <f t="shared" si="173"/>
        <v>-46.225512900420647</v>
      </c>
      <c r="L1554">
        <f t="shared" si="175"/>
        <v>3.2027173604431473E-5</v>
      </c>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row>
    <row r="1555" spans="1:74" s="12" customFormat="1" hidden="1" x14ac:dyDescent="0.25">
      <c r="A1555" s="127"/>
      <c r="B1555"/>
      <c r="C1555">
        <v>598</v>
      </c>
      <c r="D1555" s="221">
        <f t="shared" si="169"/>
        <v>598</v>
      </c>
      <c r="E1555">
        <f t="shared" si="174"/>
        <v>0.59799999999999998</v>
      </c>
      <c r="F1555">
        <f t="shared" si="170"/>
        <v>0.9859116819679199</v>
      </c>
      <c r="G1555">
        <f t="shared" si="171"/>
        <v>3.3539267418551811E-3</v>
      </c>
      <c r="H1555" s="221">
        <v>0.99236728504423899</v>
      </c>
      <c r="I1555">
        <f t="shared" si="172"/>
        <v>1</v>
      </c>
      <c r="J1555">
        <v>1</v>
      </c>
      <c r="K1555" s="221">
        <f t="shared" si="173"/>
        <v>-49.678719530307461</v>
      </c>
      <c r="L1555">
        <f t="shared" si="175"/>
        <v>1.6666233738219087E-5</v>
      </c>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row>
    <row r="1556" spans="1:74" s="12" customFormat="1" hidden="1" x14ac:dyDescent="0.25">
      <c r="A1556" s="127"/>
      <c r="B1556"/>
      <c r="C1556">
        <v>599</v>
      </c>
      <c r="D1556" s="221">
        <f t="shared" si="169"/>
        <v>599</v>
      </c>
      <c r="E1556">
        <f t="shared" si="174"/>
        <v>0.59899999999999998</v>
      </c>
      <c r="F1556">
        <f t="shared" si="170"/>
        <v>0.9858648326163979</v>
      </c>
      <c r="G1556">
        <f t="shared" si="171"/>
        <v>1.6742026307124095E-3</v>
      </c>
      <c r="H1556" s="221">
        <v>0.99808708260823298</v>
      </c>
      <c r="I1556">
        <f t="shared" si="172"/>
        <v>1</v>
      </c>
      <c r="J1556">
        <v>1</v>
      </c>
      <c r="K1556" s="221">
        <f t="shared" si="173"/>
        <v>-55.664123403222412</v>
      </c>
      <c r="L1556">
        <f t="shared" si="175"/>
        <v>6.0733087563370725E-6</v>
      </c>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row>
    <row r="1557" spans="1:74" s="12" customFormat="1" hidden="1" x14ac:dyDescent="0.25">
      <c r="A1557" s="127"/>
      <c r="B1557"/>
      <c r="C1557">
        <v>600</v>
      </c>
      <c r="D1557" s="221">
        <f t="shared" si="169"/>
        <v>600</v>
      </c>
      <c r="E1557">
        <f t="shared" si="174"/>
        <v>0.6</v>
      </c>
      <c r="F1557">
        <f t="shared" si="170"/>
        <v>0.98581790703993832</v>
      </c>
      <c r="G1557">
        <f t="shared" si="171"/>
        <v>3.9109278696951936E-17</v>
      </c>
      <c r="H1557" s="221">
        <v>1</v>
      </c>
      <c r="I1557">
        <f t="shared" si="172"/>
        <v>1</v>
      </c>
      <c r="J1557">
        <v>1</v>
      </c>
      <c r="K1557" s="221">
        <f t="shared" si="173"/>
        <v>-328.27846982172554</v>
      </c>
      <c r="L1557">
        <f t="shared" si="175"/>
        <v>6.784653432866691E-7</v>
      </c>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row>
    <row r="1558" spans="1:74" s="12" customFormat="1" hidden="1" x14ac:dyDescent="0.25">
      <c r="A1558" s="127"/>
      <c r="B1558"/>
      <c r="C1558">
        <v>601</v>
      </c>
      <c r="D1558" s="221">
        <f t="shared" si="169"/>
        <v>601</v>
      </c>
      <c r="E1558">
        <f t="shared" si="174"/>
        <v>0.60099999999999998</v>
      </c>
      <c r="F1558">
        <f t="shared" si="170"/>
        <v>0.98577090524873978</v>
      </c>
      <c r="G1558">
        <f t="shared" si="171"/>
        <v>1.6686630459623994E-3</v>
      </c>
      <c r="H1558" s="221">
        <v>0.99808708260823298</v>
      </c>
      <c r="I1558">
        <f t="shared" si="172"/>
        <v>1</v>
      </c>
      <c r="J1558">
        <v>1</v>
      </c>
      <c r="K1558" s="221">
        <f t="shared" si="173"/>
        <v>-55.693738418791682</v>
      </c>
      <c r="L1558">
        <f t="shared" si="175"/>
        <v>6.7385455253886882E-7</v>
      </c>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row>
    <row r="1559" spans="1:74" s="12" customFormat="1" hidden="1" x14ac:dyDescent="0.25">
      <c r="A1559" s="127"/>
      <c r="B1559"/>
      <c r="C1559">
        <v>602</v>
      </c>
      <c r="D1559" s="221">
        <f t="shared" si="169"/>
        <v>602</v>
      </c>
      <c r="E1559">
        <f t="shared" si="174"/>
        <v>0.60199999999999998</v>
      </c>
      <c r="F1559">
        <f t="shared" si="170"/>
        <v>0.98572382725301722</v>
      </c>
      <c r="G1559">
        <f t="shared" si="171"/>
        <v>3.3317685214125396E-3</v>
      </c>
      <c r="H1559" s="221">
        <v>0.99236728504423899</v>
      </c>
      <c r="I1559">
        <f t="shared" si="172"/>
        <v>1</v>
      </c>
      <c r="J1559">
        <v>1</v>
      </c>
      <c r="K1559" s="221">
        <f t="shared" si="173"/>
        <v>-49.737949722310688</v>
      </c>
      <c r="L1559">
        <f t="shared" si="175"/>
        <v>6.0047275375420601E-6</v>
      </c>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row>
    <row r="1560" spans="1:74" s="12" customFormat="1" hidden="1" x14ac:dyDescent="0.25">
      <c r="A1560" s="127"/>
      <c r="B1560"/>
      <c r="C1560">
        <v>603</v>
      </c>
      <c r="D1560" s="221">
        <f t="shared" si="169"/>
        <v>603</v>
      </c>
      <c r="E1560">
        <f t="shared" si="174"/>
        <v>0.60299999999999998</v>
      </c>
      <c r="F1560">
        <f t="shared" si="170"/>
        <v>0.98567667306300466</v>
      </c>
      <c r="G1560">
        <f t="shared" si="171"/>
        <v>4.9892985594054383E-3</v>
      </c>
      <c r="H1560" s="221">
        <v>0.98289720227256305</v>
      </c>
      <c r="I1560">
        <f t="shared" si="172"/>
        <v>1</v>
      </c>
      <c r="J1560">
        <v>1</v>
      </c>
      <c r="K1560" s="221">
        <f t="shared" si="173"/>
        <v>-46.31435859059043</v>
      </c>
      <c r="L1560">
        <f t="shared" si="175"/>
        <v>1.6373606640146107E-5</v>
      </c>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row>
    <row r="1561" spans="1:74" s="12" customFormat="1" hidden="1" x14ac:dyDescent="0.25">
      <c r="A1561" s="127"/>
      <c r="B1561"/>
      <c r="C1561">
        <v>604</v>
      </c>
      <c r="D1561" s="221">
        <f t="shared" si="169"/>
        <v>604</v>
      </c>
      <c r="E1561">
        <f t="shared" si="174"/>
        <v>0.60399999999999998</v>
      </c>
      <c r="F1561">
        <f t="shared" si="170"/>
        <v>0.98562944268894948</v>
      </c>
      <c r="G1561">
        <f t="shared" si="171"/>
        <v>6.6412354120711494E-3</v>
      </c>
      <c r="H1561" s="221">
        <v>0.969770267585224</v>
      </c>
      <c r="I1561">
        <f t="shared" si="172"/>
        <v>1</v>
      </c>
      <c r="J1561">
        <v>1</v>
      </c>
      <c r="K1561" s="221">
        <f t="shared" si="173"/>
        <v>-43.947371838956471</v>
      </c>
      <c r="L1561">
        <f t="shared" si="175"/>
        <v>3.1257301401509906E-5</v>
      </c>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row>
    <row r="1562" spans="1:74" s="12" customFormat="1" hidden="1" x14ac:dyDescent="0.25">
      <c r="A1562" s="127"/>
      <c r="B1562"/>
      <c r="C1562">
        <v>605</v>
      </c>
      <c r="D1562" s="221">
        <f t="shared" si="169"/>
        <v>605</v>
      </c>
      <c r="E1562">
        <f t="shared" si="174"/>
        <v>0.60499999999999998</v>
      </c>
      <c r="F1562">
        <f t="shared" si="170"/>
        <v>0.98558213614111589</v>
      </c>
      <c r="G1562">
        <f t="shared" si="171"/>
        <v>8.2875614508684699E-3</v>
      </c>
      <c r="H1562" s="221">
        <v>0.95311543108013697</v>
      </c>
      <c r="I1562">
        <f t="shared" si="172"/>
        <v>1</v>
      </c>
      <c r="J1562">
        <v>1</v>
      </c>
      <c r="K1562" s="221">
        <f t="shared" si="173"/>
        <v>-42.174698284710118</v>
      </c>
      <c r="L1562">
        <f t="shared" si="175"/>
        <v>4.9935672550458923E-5</v>
      </c>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row>
    <row r="1563" spans="1:74" s="12" customFormat="1" hidden="1" x14ac:dyDescent="0.25">
      <c r="A1563" s="127"/>
      <c r="B1563"/>
      <c r="C1563">
        <v>606</v>
      </c>
      <c r="D1563" s="221">
        <f t="shared" si="169"/>
        <v>606</v>
      </c>
      <c r="E1563">
        <f t="shared" si="174"/>
        <v>0.60599999999999998</v>
      </c>
      <c r="F1563">
        <f t="shared" si="170"/>
        <v>0.98553475342978414</v>
      </c>
      <c r="G1563">
        <f t="shared" si="171"/>
        <v>9.9282591668374207E-3</v>
      </c>
      <c r="H1563" s="221">
        <v>0.93309534112443804</v>
      </c>
      <c r="I1563">
        <f t="shared" si="172"/>
        <v>1</v>
      </c>
      <c r="J1563">
        <v>1</v>
      </c>
      <c r="K1563" s="221">
        <f t="shared" si="173"/>
        <v>-40.790578597678945</v>
      </c>
      <c r="L1563">
        <f t="shared" si="175"/>
        <v>7.1530338999559938E-5</v>
      </c>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row>
    <row r="1564" spans="1:74" s="12" customFormat="1" hidden="1" x14ac:dyDescent="0.25">
      <c r="A1564" s="127"/>
      <c r="B1564"/>
      <c r="C1564">
        <v>607</v>
      </c>
      <c r="D1564" s="221">
        <f t="shared" si="169"/>
        <v>607</v>
      </c>
      <c r="E1564">
        <f t="shared" si="174"/>
        <v>0.60699999999999998</v>
      </c>
      <c r="F1564">
        <f t="shared" si="170"/>
        <v>0.98548729456525275</v>
      </c>
      <c r="G1564">
        <f t="shared" si="171"/>
        <v>1.1563311170849163E-2</v>
      </c>
      <c r="H1564" s="221">
        <v>0.90990405967939203</v>
      </c>
      <c r="I1564">
        <f t="shared" si="172"/>
        <v>1</v>
      </c>
      <c r="J1564">
        <v>1</v>
      </c>
      <c r="K1564" s="221">
        <f t="shared" si="173"/>
        <v>-39.685423101096589</v>
      </c>
      <c r="L1564">
        <f t="shared" si="175"/>
        <v>9.5050941175192055E-5</v>
      </c>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row>
    <row r="1565" spans="1:74" s="12" customFormat="1" hidden="1" x14ac:dyDescent="0.25">
      <c r="A1565" s="127"/>
      <c r="B1565"/>
      <c r="C1565">
        <v>608</v>
      </c>
      <c r="D1565" s="221">
        <f t="shared" si="169"/>
        <v>608</v>
      </c>
      <c r="E1565">
        <f t="shared" si="174"/>
        <v>0.60799999999999998</v>
      </c>
      <c r="F1565">
        <f t="shared" si="170"/>
        <v>0.98543975955783558</v>
      </c>
      <c r="G1565">
        <f t="shared" si="171"/>
        <v>1.3192700193851938E-2</v>
      </c>
      <c r="H1565" s="221">
        <v>0.88376435017763399</v>
      </c>
      <c r="I1565">
        <f t="shared" si="172"/>
        <v>1</v>
      </c>
      <c r="J1565">
        <v>1</v>
      </c>
      <c r="K1565" s="221">
        <f t="shared" si="173"/>
        <v>-38.793994946659367</v>
      </c>
      <c r="L1565">
        <f t="shared" si="175"/>
        <v>1.1944615683704427E-4</v>
      </c>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row>
    <row r="1566" spans="1:74" s="12" customFormat="1" hidden="1" x14ac:dyDescent="0.25">
      <c r="A1566" s="127"/>
      <c r="B1566"/>
      <c r="C1566">
        <v>609</v>
      </c>
      <c r="D1566" s="221">
        <f t="shared" si="169"/>
        <v>609</v>
      </c>
      <c r="E1566">
        <f t="shared" si="174"/>
        <v>0.60899999999999999</v>
      </c>
      <c r="F1566">
        <f t="shared" si="170"/>
        <v>0.98539214841786071</v>
      </c>
      <c r="G1566">
        <f t="shared" si="171"/>
        <v>1.4816409087116572E-2</v>
      </c>
      <c r="H1566" s="221">
        <v>0.85492458372939595</v>
      </c>
      <c r="I1566">
        <f t="shared" si="172"/>
        <v>1</v>
      </c>
      <c r="J1566">
        <v>1</v>
      </c>
      <c r="K1566" s="221">
        <f t="shared" si="173"/>
        <v>-38.074402727120159</v>
      </c>
      <c r="L1566">
        <f t="shared" si="175"/>
        <v>1.4365643875164413E-4</v>
      </c>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row>
    <row r="1567" spans="1:74" s="12" customFormat="1" hidden="1" x14ac:dyDescent="0.25">
      <c r="A1567" s="127"/>
      <c r="B1567"/>
      <c r="C1567">
        <v>610</v>
      </c>
      <c r="D1567" s="221">
        <f t="shared" si="169"/>
        <v>610</v>
      </c>
      <c r="E1567">
        <f t="shared" si="174"/>
        <v>0.61</v>
      </c>
      <c r="F1567">
        <f t="shared" si="170"/>
        <v>0.98534446115567431</v>
      </c>
      <c r="G1567">
        <f t="shared" si="171"/>
        <v>1.6434420822477442E-2</v>
      </c>
      <c r="H1567" s="221">
        <v>0.82365531566115402</v>
      </c>
      <c r="I1567">
        <f t="shared" si="172"/>
        <v>1</v>
      </c>
      <c r="J1567">
        <v>1</v>
      </c>
      <c r="K1567" s="221">
        <f t="shared" si="173"/>
        <v>-37.49824022683417</v>
      </c>
      <c r="L1567">
        <f t="shared" si="175"/>
        <v>1.6666541890477418E-4</v>
      </c>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row>
    <row r="1568" spans="1:74" s="12" customFormat="1" hidden="1" x14ac:dyDescent="0.25">
      <c r="A1568" s="127"/>
      <c r="B1568"/>
      <c r="C1568">
        <v>611</v>
      </c>
      <c r="D1568" s="221">
        <f t="shared" si="169"/>
        <v>611</v>
      </c>
      <c r="E1568">
        <f t="shared" si="174"/>
        <v>0.61099999999999999</v>
      </c>
      <c r="F1568">
        <f t="shared" si="170"/>
        <v>0.98529669778163997</v>
      </c>
      <c r="G1568">
        <f t="shared" si="171"/>
        <v>1.8046718492571535E-2</v>
      </c>
      <c r="H1568" s="221">
        <v>0.79024558964289604</v>
      </c>
      <c r="I1568">
        <f t="shared" si="172"/>
        <v>1</v>
      </c>
      <c r="J1568">
        <v>1</v>
      </c>
      <c r="K1568" s="221">
        <f t="shared" si="173"/>
        <v>-37.045452962276471</v>
      </c>
      <c r="L1568">
        <f t="shared" si="175"/>
        <v>1.8754709835421424E-4</v>
      </c>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row>
    <row r="1569" spans="1:74" s="12" customFormat="1" hidden="1" x14ac:dyDescent="0.25">
      <c r="A1569" s="127"/>
      <c r="B1569"/>
      <c r="C1569">
        <v>612</v>
      </c>
      <c r="D1569" s="221">
        <f t="shared" si="169"/>
        <v>612</v>
      </c>
      <c r="E1569">
        <f t="shared" si="174"/>
        <v>0.61199999999999999</v>
      </c>
      <c r="F1569">
        <f t="shared" si="170"/>
        <v>0.98524885830613407</v>
      </c>
      <c r="G1569">
        <f t="shared" si="171"/>
        <v>1.9653285311076421E-2</v>
      </c>
      <c r="H1569" s="221">
        <v>0.754999030844823</v>
      </c>
      <c r="I1569">
        <f t="shared" si="172"/>
        <v>1</v>
      </c>
      <c r="J1569">
        <v>1</v>
      </c>
      <c r="K1569" s="221">
        <f t="shared" si="173"/>
        <v>-36.701450132476559</v>
      </c>
      <c r="L1569">
        <f t="shared" si="175"/>
        <v>2.055062980992609E-4</v>
      </c>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row>
    <row r="1570" spans="1:74" s="12" customFormat="1" hidden="1" x14ac:dyDescent="0.25">
      <c r="A1570" s="127"/>
      <c r="B1570"/>
      <c r="C1570">
        <v>613</v>
      </c>
      <c r="D1570" s="221">
        <f t="shared" si="169"/>
        <v>613</v>
      </c>
      <c r="E1570">
        <f t="shared" si="174"/>
        <v>0.61299999999999999</v>
      </c>
      <c r="F1570">
        <f t="shared" si="170"/>
        <v>0.98520094273955616</v>
      </c>
      <c r="G1570">
        <f t="shared" si="171"/>
        <v>2.1254104612942849E-2</v>
      </c>
      <c r="H1570" s="221">
        <v>0.71822979260674602</v>
      </c>
      <c r="I1570">
        <f t="shared" si="172"/>
        <v>1</v>
      </c>
      <c r="J1570">
        <v>1</v>
      </c>
      <c r="K1570" s="221">
        <f t="shared" si="173"/>
        <v>-36.455379028876756</v>
      </c>
      <c r="L1570">
        <f t="shared" si="175"/>
        <v>2.1991035462944452E-4</v>
      </c>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row>
    <row r="1571" spans="1:74" s="12" customFormat="1" hidden="1" x14ac:dyDescent="0.25">
      <c r="A1571" s="127"/>
      <c r="B1571"/>
      <c r="C1571">
        <v>614</v>
      </c>
      <c r="D1571" s="221">
        <f t="shared" si="169"/>
        <v>614</v>
      </c>
      <c r="E1571">
        <f t="shared" si="174"/>
        <v>0.61399999999999999</v>
      </c>
      <c r="F1571">
        <f t="shared" si="170"/>
        <v>0.98515295109231182</v>
      </c>
      <c r="G1571">
        <f t="shared" si="171"/>
        <v>2.2849159854626901E-2</v>
      </c>
      <c r="H1571" s="221">
        <v>0.68025842295315697</v>
      </c>
      <c r="I1571">
        <f t="shared" si="172"/>
        <v>1</v>
      </c>
      <c r="J1571">
        <v>1</v>
      </c>
      <c r="K1571" s="221">
        <f t="shared" si="173"/>
        <v>-36.299043468172158</v>
      </c>
      <c r="L1571">
        <f t="shared" si="175"/>
        <v>2.3031066420992508E-4</v>
      </c>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row>
    <row r="1572" spans="1:74" s="12" customFormat="1" hidden="1" x14ac:dyDescent="0.25">
      <c r="A1572" s="127"/>
      <c r="B1572"/>
      <c r="C1572">
        <v>615</v>
      </c>
      <c r="D1572" s="221">
        <f t="shared" si="169"/>
        <v>615</v>
      </c>
      <c r="E1572">
        <f t="shared" si="174"/>
        <v>0.61499999999999999</v>
      </c>
      <c r="F1572">
        <f t="shared" si="170"/>
        <v>0.98510488337483237</v>
      </c>
      <c r="G1572">
        <f t="shared" si="171"/>
        <v>2.4438434614319209E-2</v>
      </c>
      <c r="H1572" s="221">
        <v>0.64140771791687601</v>
      </c>
      <c r="I1572">
        <f t="shared" si="172"/>
        <v>1</v>
      </c>
      <c r="J1572">
        <v>1</v>
      </c>
      <c r="K1572" s="221">
        <f t="shared" si="173"/>
        <v>-36.226199251772243</v>
      </c>
      <c r="L1572">
        <f t="shared" si="175"/>
        <v>2.3645336577949612E-4</v>
      </c>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row>
    <row r="1573" spans="1:74" s="12" customFormat="1" hidden="1" x14ac:dyDescent="0.25">
      <c r="A1573" s="127"/>
      <c r="B1573"/>
      <c r="C1573">
        <v>616</v>
      </c>
      <c r="D1573" s="221">
        <f t="shared" si="169"/>
        <v>616</v>
      </c>
      <c r="E1573">
        <f t="shared" si="174"/>
        <v>0.61599999999999999</v>
      </c>
      <c r="F1573">
        <f t="shared" si="170"/>
        <v>0.98505673959755946</v>
      </c>
      <c r="G1573">
        <f t="shared" si="171"/>
        <v>2.6021912592170498E-2</v>
      </c>
      <c r="H1573" s="221">
        <v>0.60199862804083804</v>
      </c>
      <c r="I1573">
        <f t="shared" si="172"/>
        <v>1</v>
      </c>
      <c r="J1573">
        <v>1</v>
      </c>
      <c r="K1573" s="221">
        <f t="shared" si="173"/>
        <v>-36.232080760797508</v>
      </c>
      <c r="L1573">
        <f t="shared" si="175"/>
        <v>2.3827915381792971E-4</v>
      </c>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row>
    <row r="1574" spans="1:74" s="12" customFormat="1" hidden="1" x14ac:dyDescent="0.25">
      <c r="A1574" s="127"/>
      <c r="B1574"/>
      <c r="C1574">
        <v>617</v>
      </c>
      <c r="D1574" s="221">
        <f t="shared" si="169"/>
        <v>617</v>
      </c>
      <c r="E1574">
        <f t="shared" si="174"/>
        <v>0.61699999999999999</v>
      </c>
      <c r="F1574">
        <f t="shared" si="170"/>
        <v>0.98500851977095571</v>
      </c>
      <c r="G1574">
        <f t="shared" si="171"/>
        <v>2.7599577610515732E-2</v>
      </c>
      <c r="H1574" s="221">
        <v>0.56234628263240805</v>
      </c>
      <c r="I1574">
        <f t="shared" si="172"/>
        <v>1</v>
      </c>
      <c r="J1574">
        <v>1</v>
      </c>
      <c r="K1574" s="221">
        <f t="shared" si="173"/>
        <v>-36.313074977922618</v>
      </c>
      <c r="L1574">
        <f t="shared" si="175"/>
        <v>2.359128806846512E-4</v>
      </c>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row>
    <row r="1575" spans="1:74" s="12" customFormat="1" hidden="1" x14ac:dyDescent="0.25">
      <c r="A1575" s="127"/>
      <c r="B1575"/>
      <c r="C1575">
        <v>618</v>
      </c>
      <c r="D1575" s="221">
        <f t="shared" si="169"/>
        <v>618</v>
      </c>
      <c r="E1575">
        <f t="shared" si="174"/>
        <v>0.61799999999999999</v>
      </c>
      <c r="F1575">
        <f t="shared" si="170"/>
        <v>0.98496022390549498</v>
      </c>
      <c r="G1575">
        <f t="shared" si="171"/>
        <v>2.9171413614095591E-2</v>
      </c>
      <c r="H1575" s="221">
        <v>0.52275619339155199</v>
      </c>
      <c r="I1575">
        <f t="shared" si="172"/>
        <v>1</v>
      </c>
      <c r="J1575">
        <v>1</v>
      </c>
      <c r="K1575" s="221">
        <f t="shared" si="173"/>
        <v>-36.466492910936537</v>
      </c>
      <c r="L1575">
        <f t="shared" si="175"/>
        <v>2.2964419816073227E-4</v>
      </c>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row>
    <row r="1576" spans="1:74" s="12" customFormat="1" hidden="1" x14ac:dyDescent="0.25">
      <c r="A1576" s="127"/>
      <c r="B1576"/>
      <c r="C1576">
        <v>619</v>
      </c>
      <c r="D1576" s="221">
        <f t="shared" si="169"/>
        <v>619</v>
      </c>
      <c r="E1576">
        <f t="shared" si="174"/>
        <v>0.61899999999999999</v>
      </c>
      <c r="F1576">
        <f t="shared" si="170"/>
        <v>0.98491185201166909</v>
      </c>
      <c r="G1576">
        <f t="shared" si="171"/>
        <v>3.073740467027436E-2</v>
      </c>
      <c r="H1576" s="221">
        <v>0.48352069499045203</v>
      </c>
      <c r="I1576">
        <f t="shared" si="172"/>
        <v>1</v>
      </c>
      <c r="J1576">
        <v>1</v>
      </c>
      <c r="K1576" s="221">
        <f t="shared" si="173"/>
        <v>-36.690407493840567</v>
      </c>
      <c r="L1576">
        <f t="shared" si="175"/>
        <v>2.1990096326600432E-4</v>
      </c>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row>
    <row r="1577" spans="1:74" s="12" customFormat="1" hidden="1" x14ac:dyDescent="0.25">
      <c r="A1577" s="127"/>
      <c r="B1577"/>
      <c r="C1577">
        <v>620</v>
      </c>
      <c r="D1577" s="221">
        <f t="shared" si="169"/>
        <v>620</v>
      </c>
      <c r="E1577">
        <f t="shared" si="174"/>
        <v>0.62</v>
      </c>
      <c r="F1577">
        <f t="shared" si="170"/>
        <v>0.9848634040999894</v>
      </c>
      <c r="G1577">
        <f t="shared" si="171"/>
        <v>3.2297534969255547E-2</v>
      </c>
      <c r="H1577" s="221">
        <v>0.44491567513520802</v>
      </c>
      <c r="I1577">
        <f t="shared" si="172"/>
        <v>1</v>
      </c>
      <c r="J1577">
        <v>1</v>
      </c>
      <c r="K1577" s="221">
        <f t="shared" si="173"/>
        <v>-36.983538316823051</v>
      </c>
      <c r="L1577">
        <f t="shared" si="175"/>
        <v>2.072174669776238E-4</v>
      </c>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row>
    <row r="1578" spans="1:74" s="12" customFormat="1" hidden="1" x14ac:dyDescent="0.25">
      <c r="A1578" s="127"/>
      <c r="B1578"/>
      <c r="C1578">
        <v>621</v>
      </c>
      <c r="D1578" s="221">
        <f t="shared" si="169"/>
        <v>621</v>
      </c>
      <c r="E1578">
        <f t="shared" si="174"/>
        <v>0.621</v>
      </c>
      <c r="F1578">
        <f t="shared" si="170"/>
        <v>0.98481488018098162</v>
      </c>
      <c r="G1578">
        <f t="shared" si="171"/>
        <v>3.385178882429709E-2</v>
      </c>
      <c r="H1578" s="221">
        <v>0.40719764069736603</v>
      </c>
      <c r="I1578">
        <f t="shared" si="172"/>
        <v>1</v>
      </c>
      <c r="J1578">
        <v>1</v>
      </c>
      <c r="K1578" s="221">
        <f t="shared" si="173"/>
        <v>-37.345170439810801</v>
      </c>
      <c r="L1578">
        <f t="shared" si="175"/>
        <v>1.9219972101948508E-4</v>
      </c>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row>
    <row r="1579" spans="1:74" s="12" customFormat="1" hidden="1" x14ac:dyDescent="0.25">
      <c r="A1579" s="127"/>
      <c r="B1579"/>
      <c r="C1579">
        <v>622</v>
      </c>
      <c r="D1579" s="221">
        <f t="shared" si="169"/>
        <v>622</v>
      </c>
      <c r="E1579">
        <f t="shared" si="174"/>
        <v>0.622</v>
      </c>
      <c r="F1579">
        <f t="shared" si="170"/>
        <v>0.9847662802651832</v>
      </c>
      <c r="G1579">
        <f t="shared" si="171"/>
        <v>3.540015067191922E-2</v>
      </c>
      <c r="H1579" s="221">
        <v>0.37060115978735803</v>
      </c>
      <c r="I1579">
        <f t="shared" si="172"/>
        <v>1</v>
      </c>
      <c r="J1579">
        <v>1</v>
      </c>
      <c r="K1579" s="221">
        <f t="shared" si="173"/>
        <v>-37.775098921199671</v>
      </c>
      <c r="L1579">
        <f t="shared" si="175"/>
        <v>1.7549005447408888E-4</v>
      </c>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row>
    <row r="1580" spans="1:74" s="12" customFormat="1" hidden="1" x14ac:dyDescent="0.25">
      <c r="A1580" s="127"/>
      <c r="B1580"/>
      <c r="C1580">
        <v>623</v>
      </c>
      <c r="D1580" s="221">
        <f t="shared" si="169"/>
        <v>623</v>
      </c>
      <c r="E1580">
        <f t="shared" si="174"/>
        <v>0.623</v>
      </c>
      <c r="F1580">
        <f t="shared" si="170"/>
        <v>0.98471760436315536</v>
      </c>
      <c r="G1580">
        <f t="shared" si="171"/>
        <v>3.6942605072115081E-2</v>
      </c>
      <c r="H1580" s="221">
        <v>0.33533671229157502</v>
      </c>
      <c r="I1580">
        <f t="shared" si="172"/>
        <v>1</v>
      </c>
      <c r="J1580">
        <v>1</v>
      </c>
      <c r="K1580" s="221">
        <f t="shared" si="173"/>
        <v>-38.273593571061312</v>
      </c>
      <c r="L1580">
        <f t="shared" si="175"/>
        <v>1.5773313753214178E-4</v>
      </c>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row>
    <row r="1581" spans="1:74" s="12" customFormat="1" hidden="1" x14ac:dyDescent="0.25">
      <c r="A1581" s="127"/>
      <c r="B1581"/>
      <c r="C1581">
        <v>624</v>
      </c>
      <c r="D1581" s="221">
        <f t="shared" si="169"/>
        <v>624</v>
      </c>
      <c r="E1581">
        <f t="shared" si="174"/>
        <v>0.624</v>
      </c>
      <c r="F1581">
        <f t="shared" si="170"/>
        <v>0.98466885248546998</v>
      </c>
      <c r="G1581">
        <f t="shared" si="171"/>
        <v>3.8479136708554622E-2</v>
      </c>
      <c r="H1581" s="221">
        <v>0.30158897355858499</v>
      </c>
      <c r="I1581">
        <f t="shared" si="172"/>
        <v>1</v>
      </c>
      <c r="J1581">
        <v>1</v>
      </c>
      <c r="K1581" s="221">
        <f t="shared" si="173"/>
        <v>-38.84138041101432</v>
      </c>
      <c r="L1581">
        <f t="shared" si="175"/>
        <v>1.3954528376759675E-4</v>
      </c>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row>
    <row r="1582" spans="1:74" s="12" customFormat="1" hidden="1" x14ac:dyDescent="0.25">
      <c r="A1582" s="127"/>
      <c r="B1582"/>
      <c r="C1582">
        <v>625</v>
      </c>
      <c r="D1582" s="221">
        <f t="shared" si="169"/>
        <v>625</v>
      </c>
      <c r="E1582">
        <f t="shared" si="174"/>
        <v>0.625</v>
      </c>
      <c r="F1582">
        <f t="shared" si="170"/>
        <v>0.98462002464271936</v>
      </c>
      <c r="G1582">
        <f t="shared" si="171"/>
        <v>4.0009730388788051E-2</v>
      </c>
      <c r="H1582" s="221">
        <v>0.269515547754894</v>
      </c>
      <c r="I1582">
        <f t="shared" si="172"/>
        <v>1</v>
      </c>
      <c r="J1582">
        <v>1</v>
      </c>
      <c r="K1582" s="221">
        <f t="shared" si="173"/>
        <v>-39.479637749455222</v>
      </c>
      <c r="L1582">
        <f t="shared" si="175"/>
        <v>1.2148851293839978E-4</v>
      </c>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row>
    <row r="1583" spans="1:74" s="12" customFormat="1" hidden="1" x14ac:dyDescent="0.25">
      <c r="A1583" s="127"/>
      <c r="B1583"/>
      <c r="C1583">
        <v>626</v>
      </c>
      <c r="D1583" s="221">
        <f t="shared" si="169"/>
        <v>626</v>
      </c>
      <c r="E1583">
        <f t="shared" si="174"/>
        <v>0.626</v>
      </c>
      <c r="F1583">
        <f t="shared" si="170"/>
        <v>0.98457112084550635</v>
      </c>
      <c r="G1583">
        <f t="shared" si="171"/>
        <v>4.1534371044445836E-2</v>
      </c>
      <c r="H1583" s="221">
        <v>0.23924615907899099</v>
      </c>
      <c r="I1583">
        <f t="shared" si="172"/>
        <v>1</v>
      </c>
      <c r="J1583">
        <v>1</v>
      </c>
      <c r="K1583" s="221">
        <f t="shared" si="173"/>
        <v>-40.190005888518442</v>
      </c>
      <c r="L1583">
        <f t="shared" si="175"/>
        <v>1.0405041734964049E-4</v>
      </c>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row>
    <row r="1584" spans="1:74" s="12" customFormat="1" hidden="1" x14ac:dyDescent="0.25">
      <c r="A1584" s="127"/>
      <c r="B1584"/>
      <c r="C1584">
        <v>627</v>
      </c>
      <c r="D1584" s="221">
        <f t="shared" si="169"/>
        <v>627</v>
      </c>
      <c r="E1584">
        <f t="shared" si="174"/>
        <v>0.627</v>
      </c>
      <c r="F1584">
        <f t="shared" si="170"/>
        <v>0.98452214110445602</v>
      </c>
      <c r="G1584">
        <f t="shared" si="171"/>
        <v>4.3053043731436758E-2</v>
      </c>
      <c r="H1584" s="221">
        <v>0.21088230068692401</v>
      </c>
      <c r="I1584">
        <f t="shared" si="172"/>
        <v>1</v>
      </c>
      <c r="J1584">
        <v>1</v>
      </c>
      <c r="K1584" s="221">
        <f t="shared" si="173"/>
        <v>-40.974610423521938</v>
      </c>
      <c r="L1584">
        <f t="shared" si="175"/>
        <v>8.7630403034301557E-5</v>
      </c>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row>
    <row r="1585" spans="1:74" s="12" customFormat="1" hidden="1" x14ac:dyDescent="0.25">
      <c r="A1585" s="127"/>
      <c r="B1585"/>
      <c r="C1585">
        <v>628</v>
      </c>
      <c r="D1585" s="221">
        <f t="shared" si="169"/>
        <v>628</v>
      </c>
      <c r="E1585">
        <f t="shared" si="174"/>
        <v>0.628</v>
      </c>
      <c r="F1585">
        <f t="shared" si="170"/>
        <v>0.98447308543020728</v>
      </c>
      <c r="G1585">
        <f t="shared" si="171"/>
        <v>4.4565733630142032E-2</v>
      </c>
      <c r="H1585" s="221">
        <v>0.18449733300596599</v>
      </c>
      <c r="I1585">
        <f t="shared" si="172"/>
        <v>1</v>
      </c>
      <c r="J1585">
        <v>1</v>
      </c>
      <c r="K1585" s="221">
        <f t="shared" si="173"/>
        <v>-41.836099995727849</v>
      </c>
      <c r="L1585">
        <f t="shared" si="175"/>
        <v>7.2532408998791719E-5</v>
      </c>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row>
    <row r="1586" spans="1:74" s="12" customFormat="1" hidden="1" x14ac:dyDescent="0.25">
      <c r="A1586" s="127"/>
      <c r="B1586"/>
      <c r="C1586">
        <v>629</v>
      </c>
      <c r="D1586" s="221">
        <f t="shared" si="169"/>
        <v>629</v>
      </c>
      <c r="E1586">
        <f t="shared" si="174"/>
        <v>0.629</v>
      </c>
      <c r="F1586">
        <f t="shared" si="170"/>
        <v>0.98442395383341486</v>
      </c>
      <c r="G1586">
        <f t="shared" si="171"/>
        <v>4.60724260456086E-2</v>
      </c>
      <c r="H1586" s="221">
        <v>0.160137015250361</v>
      </c>
      <c r="I1586">
        <f t="shared" si="172"/>
        <v>1</v>
      </c>
      <c r="J1586">
        <v>1</v>
      </c>
      <c r="K1586" s="221">
        <f t="shared" si="173"/>
        <v>-42.777700321546128</v>
      </c>
      <c r="L1586">
        <f t="shared" si="175"/>
        <v>5.8963777117800521E-5</v>
      </c>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row>
    <row r="1587" spans="1:74" s="12" customFormat="1" hidden="1" x14ac:dyDescent="0.25">
      <c r="A1587" s="127"/>
      <c r="B1587"/>
      <c r="C1587">
        <v>630</v>
      </c>
      <c r="D1587" s="221">
        <f t="shared" si="169"/>
        <v>630</v>
      </c>
      <c r="E1587">
        <f t="shared" si="174"/>
        <v>0.63</v>
      </c>
      <c r="F1587">
        <f t="shared" si="170"/>
        <v>0.98437474632474897</v>
      </c>
      <c r="G1587">
        <f t="shared" si="171"/>
        <v>4.7573106407738083E-2</v>
      </c>
      <c r="H1587" s="221">
        <v>0.13782044655408801</v>
      </c>
      <c r="I1587">
        <f t="shared" si="172"/>
        <v>1</v>
      </c>
      <c r="J1587">
        <v>1</v>
      </c>
      <c r="K1587" s="221">
        <f t="shared" si="173"/>
        <v>-43.80328745976626</v>
      </c>
      <c r="L1587">
        <f t="shared" si="175"/>
        <v>4.7039580063833556E-5</v>
      </c>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row>
    <row r="1588" spans="1:74" s="12" customFormat="1" hidden="1" x14ac:dyDescent="0.25">
      <c r="A1588" s="127"/>
      <c r="B1588"/>
      <c r="C1588">
        <v>631</v>
      </c>
      <c r="D1588" s="221">
        <f t="shared" si="169"/>
        <v>631</v>
      </c>
      <c r="E1588">
        <f t="shared" si="174"/>
        <v>0.63100000000000001</v>
      </c>
      <c r="F1588">
        <f t="shared" si="170"/>
        <v>0.98432546291489886</v>
      </c>
      <c r="G1588">
        <f t="shared" si="171"/>
        <v>4.9067760271473498E-2</v>
      </c>
      <c r="H1588" s="221">
        <v>0.117541386336145</v>
      </c>
      <c r="I1588">
        <f t="shared" si="172"/>
        <v>1</v>
      </c>
      <c r="J1588">
        <v>1</v>
      </c>
      <c r="K1588" s="221">
        <f t="shared" si="173"/>
        <v>-44.917484735710467</v>
      </c>
      <c r="L1588">
        <f t="shared" si="175"/>
        <v>3.6791435747834917E-5</v>
      </c>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row>
    <row r="1589" spans="1:74" s="12" customFormat="1" hidden="1" x14ac:dyDescent="0.25">
      <c r="A1589" s="127"/>
      <c r="B1589"/>
      <c r="C1589">
        <v>632</v>
      </c>
      <c r="D1589" s="221">
        <f t="shared" si="169"/>
        <v>632</v>
      </c>
      <c r="E1589">
        <f t="shared" si="174"/>
        <v>0.63200000000000001</v>
      </c>
      <c r="F1589">
        <f t="shared" si="170"/>
        <v>0.98427610361456541</v>
      </c>
      <c r="G1589">
        <f t="shared" si="171"/>
        <v>5.0556373316985592E-2</v>
      </c>
      <c r="H1589" s="221">
        <v>9.9269917437808705E-2</v>
      </c>
      <c r="I1589">
        <f t="shared" si="172"/>
        <v>1</v>
      </c>
      <c r="J1589">
        <v>1</v>
      </c>
      <c r="K1589" s="221">
        <f t="shared" si="173"/>
        <v>-46.125789717077836</v>
      </c>
      <c r="L1589">
        <f t="shared" si="175"/>
        <v>2.817965654384837E-5</v>
      </c>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row>
    <row r="1590" spans="1:74" s="12" customFormat="1" hidden="1" x14ac:dyDescent="0.25">
      <c r="A1590" s="127"/>
      <c r="B1590"/>
      <c r="C1590">
        <v>633</v>
      </c>
      <c r="D1590" s="221">
        <f t="shared" si="169"/>
        <v>633</v>
      </c>
      <c r="E1590">
        <f t="shared" si="174"/>
        <v>0.63300000000000001</v>
      </c>
      <c r="F1590">
        <f t="shared" si="170"/>
        <v>0.98422666843447226</v>
      </c>
      <c r="G1590">
        <f t="shared" si="171"/>
        <v>5.2038931349851783E-2</v>
      </c>
      <c r="H1590" s="221">
        <v>8.2954410325191602E-2</v>
      </c>
      <c r="I1590">
        <f t="shared" si="172"/>
        <v>1</v>
      </c>
      <c r="J1590">
        <v>1</v>
      </c>
      <c r="K1590" s="221">
        <f t="shared" si="173"/>
        <v>-47.434740431283885</v>
      </c>
      <c r="L1590">
        <f t="shared" si="175"/>
        <v>2.1107503726435051E-5</v>
      </c>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row>
    <row r="1591" spans="1:74" s="12" customFormat="1" hidden="1" x14ac:dyDescent="0.25">
      <c r="A1591" s="127"/>
      <c r="B1591"/>
      <c r="C1591">
        <v>634</v>
      </c>
      <c r="D1591" s="221">
        <f t="shared" si="169"/>
        <v>634</v>
      </c>
      <c r="E1591">
        <f t="shared" si="174"/>
        <v>0.63400000000000001</v>
      </c>
      <c r="F1591">
        <f t="shared" si="170"/>
        <v>0.98417715738535227</v>
      </c>
      <c r="G1591">
        <f t="shared" si="171"/>
        <v>5.3515420301237772E-2</v>
      </c>
      <c r="H1591" s="221">
        <v>6.8523742322893794E-2</v>
      </c>
      <c r="I1591">
        <f t="shared" si="172"/>
        <v>1</v>
      </c>
      <c r="J1591">
        <v>1</v>
      </c>
      <c r="K1591" s="221">
        <f t="shared" si="173"/>
        <v>-48.852134103084012</v>
      </c>
      <c r="L1591">
        <f t="shared" si="175"/>
        <v>1.543633735842926E-5</v>
      </c>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row>
    <row r="1592" spans="1:74" s="12" customFormat="1" hidden="1" x14ac:dyDescent="0.25">
      <c r="A1592" s="127"/>
      <c r="B1592"/>
      <c r="C1592">
        <v>635</v>
      </c>
      <c r="D1592" s="221">
        <f t="shared" si="169"/>
        <v>635</v>
      </c>
      <c r="E1592">
        <f t="shared" si="174"/>
        <v>0.63500000000000001</v>
      </c>
      <c r="F1592">
        <f t="shared" si="170"/>
        <v>0.98412757047795962</v>
      </c>
      <c r="G1592">
        <f t="shared" si="171"/>
        <v>5.4985826228072465E-2</v>
      </c>
      <c r="H1592" s="221">
        <v>5.5889722504349697E-2</v>
      </c>
      <c r="I1592">
        <f t="shared" si="172"/>
        <v>1</v>
      </c>
      <c r="J1592">
        <v>1</v>
      </c>
      <c r="K1592" s="221">
        <f t="shared" si="173"/>
        <v>-50.387317852785785</v>
      </c>
      <c r="L1592">
        <f t="shared" si="175"/>
        <v>1.1000557335473204E-5</v>
      </c>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row>
    <row r="1593" spans="1:74" s="12" customFormat="1" hidden="1" x14ac:dyDescent="0.25">
      <c r="A1593" s="127"/>
      <c r="B1593"/>
      <c r="C1593">
        <v>636</v>
      </c>
      <c r="D1593" s="221">
        <f t="shared" si="169"/>
        <v>636</v>
      </c>
      <c r="E1593">
        <f t="shared" si="174"/>
        <v>0.63600000000000001</v>
      </c>
      <c r="F1593">
        <f t="shared" si="170"/>
        <v>0.98407790772306325</v>
      </c>
      <c r="G1593">
        <f t="shared" si="171"/>
        <v>5.6450135313222356E-2</v>
      </c>
      <c r="H1593" s="221">
        <v>4.4949670559072397E-2</v>
      </c>
      <c r="I1593">
        <f t="shared" si="172"/>
        <v>1</v>
      </c>
      <c r="J1593">
        <v>1</v>
      </c>
      <c r="K1593" s="221">
        <f t="shared" si="173"/>
        <v>-52.051580350018696</v>
      </c>
      <c r="L1593">
        <f t="shared" si="175"/>
        <v>7.6214047499928037E-6</v>
      </c>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row>
    <row r="1594" spans="1:74" s="12" customFormat="1" hidden="1" x14ac:dyDescent="0.25">
      <c r="A1594" s="127"/>
      <c r="B1594"/>
      <c r="C1594">
        <v>637</v>
      </c>
      <c r="D1594" s="221">
        <f t="shared" ref="D1594:D1657" si="176">C1594*(f_CLK_MHz/Nominal_Clock_Freq)</f>
        <v>637</v>
      </c>
      <c r="E1594">
        <f t="shared" si="174"/>
        <v>0.63700000000000001</v>
      </c>
      <c r="F1594">
        <f t="shared" ref="F1594:F1657" si="177">ABS(SIN(((MOD_CLK_DIV*PI()*$D1594*FIRST_STAGE_DECIMATION)/(f_CLK_MHz*1000000)))/(FIRST_STAGE_DECIMATION*SIN(((MOD_CLK_DIV*PI()*$D1594)/(f_CLK_MHz*1000000)))))^FIRST_STAGE_ORDER</f>
        <v>0.98402816913144531</v>
      </c>
      <c r="G1594">
        <f t="shared" ref="G1594:G1657" si="178">ABS(SIN(((MOD_CLK_DIV*FIRST_STAGE_DECIMATION*PI()*$D1594*SECOND_STAGE_DECIMATION)/(f_CLK_MHz*1000000)))/(SECOND_STAGE_DECIMATION*SIN(((MOD_CLK_DIV*FIRST_STAGE_DECIMATION*PI()*$D1594)/(f_CLK_MHz*1000000)))))^SECOND_STAGE_ORDER</f>
        <v>5.7908333865662541E-2</v>
      </c>
      <c r="H1594" s="221">
        <v>3.5589096712462298E-2</v>
      </c>
      <c r="I1594">
        <f t="shared" ref="I1594:I1657" si="179">IF(Avg_decimation&lt;&gt;0,(ABS(SIN(((MOD_CLK_DIV*FIRST_STAGE_DECIMATION*SECOND_STAGE_DECIMATION*FIR_DECIMATION*PI()*$D1594*Avg_decimation)/(f_CLK_MHz*1000000)))/(Avg_decimation*SIN(((MOD_CLK_DIV*FIRST_STAGE_DECIMATION*SECOND_STAGE_DECIMATION*FIR_DECIMATION*PI()*$D1594)/(f_CLK_MHz*1000000)))))^1),"-")</f>
        <v>1</v>
      </c>
      <c r="J1594">
        <v>1</v>
      </c>
      <c r="K1594" s="221">
        <f t="shared" ref="K1594:K1657" si="180">20*LOG10(IF(FIR_BYPASSED,F1594*G1594*J1594,F1594*G1594*H1594*I1594*J1594))</f>
        <v>-53.858688683899032</v>
      </c>
      <c r="L1594">
        <f t="shared" si="175"/>
        <v>5.1189127963358262E-6</v>
      </c>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row>
    <row r="1595" spans="1:74" s="12" customFormat="1" hidden="1" x14ac:dyDescent="0.25">
      <c r="A1595" s="127"/>
      <c r="B1595"/>
      <c r="C1595">
        <v>638</v>
      </c>
      <c r="D1595" s="221">
        <f t="shared" si="176"/>
        <v>638</v>
      </c>
      <c r="E1595">
        <f t="shared" ref="E1595:E1658" si="181">D1595/1000</f>
        <v>0.63800000000000001</v>
      </c>
      <c r="F1595">
        <f t="shared" si="177"/>
        <v>0.98397835471391004</v>
      </c>
      <c r="G1595">
        <f t="shared" si="178"/>
        <v>5.9360408320645611E-2</v>
      </c>
      <c r="H1595" s="221">
        <v>2.7684429593616802E-2</v>
      </c>
      <c r="I1595">
        <f t="shared" si="179"/>
        <v>1</v>
      </c>
      <c r="J1595">
        <v>1</v>
      </c>
      <c r="K1595" s="221">
        <f t="shared" si="180"/>
        <v>-55.825639910236013</v>
      </c>
      <c r="L1595">
        <f t="shared" si="175"/>
        <v>3.3215401353041775E-6</v>
      </c>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row>
    <row r="1596" spans="1:74" s="12" customFormat="1" hidden="1" x14ac:dyDescent="0.25">
      <c r="A1596" s="127"/>
      <c r="B1596"/>
      <c r="C1596">
        <v>639</v>
      </c>
      <c r="D1596" s="221">
        <f t="shared" si="176"/>
        <v>639</v>
      </c>
      <c r="E1596">
        <f t="shared" si="181"/>
        <v>0.63900000000000001</v>
      </c>
      <c r="F1596">
        <f t="shared" si="177"/>
        <v>0.98392846448127225</v>
      </c>
      <c r="G1596">
        <f t="shared" si="178"/>
        <v>6.0806345239866687E-2</v>
      </c>
      <c r="H1596" s="221">
        <v>2.1105739812952901E-2</v>
      </c>
      <c r="I1596">
        <f t="shared" si="179"/>
        <v>1</v>
      </c>
      <c r="J1596">
        <v>1</v>
      </c>
      <c r="K1596" s="221">
        <f t="shared" si="180"/>
        <v>-57.9737398889581</v>
      </c>
      <c r="L1596">
        <f t="shared" ref="L1596:L1659" si="182">(D1596-D1595)*((10^(K1596/20)+10^(K1595/20))/2)^2</f>
        <v>2.0732645198650217E-6</v>
      </c>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row>
    <row r="1597" spans="1:74" s="12" customFormat="1" hidden="1" x14ac:dyDescent="0.25">
      <c r="A1597" s="127"/>
      <c r="B1597"/>
      <c r="C1597">
        <v>640</v>
      </c>
      <c r="D1597" s="221">
        <f t="shared" si="176"/>
        <v>640</v>
      </c>
      <c r="E1597">
        <f t="shared" si="181"/>
        <v>0.64</v>
      </c>
      <c r="F1597">
        <f t="shared" si="177"/>
        <v>0.98387849844436692</v>
      </c>
      <c r="G1597">
        <f t="shared" si="178"/>
        <v>6.2246131311627519E-2</v>
      </c>
      <c r="H1597" s="221">
        <v>1.57194088848263E-2</v>
      </c>
      <c r="I1597">
        <f t="shared" si="179"/>
        <v>1</v>
      </c>
      <c r="J1597">
        <v>1</v>
      </c>
      <c r="K1597" s="221">
        <f t="shared" si="180"/>
        <v>-60.330199100875532</v>
      </c>
      <c r="L1597">
        <f t="shared" si="182"/>
        <v>1.2381404958362008E-6</v>
      </c>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row>
    <row r="1598" spans="1:74" s="12" customFormat="1" hidden="1" x14ac:dyDescent="0.25">
      <c r="A1598" s="127"/>
      <c r="B1598"/>
      <c r="C1598">
        <v>641</v>
      </c>
      <c r="D1598" s="221">
        <f t="shared" si="176"/>
        <v>641</v>
      </c>
      <c r="E1598">
        <f t="shared" si="181"/>
        <v>0.64100000000000001</v>
      </c>
      <c r="F1598">
        <f t="shared" si="177"/>
        <v>0.98382845661404317</v>
      </c>
      <c r="G1598">
        <f t="shared" si="178"/>
        <v>6.3679753350996335E-2</v>
      </c>
      <c r="H1598" s="221">
        <v>1.1390695951721E-2</v>
      </c>
      <c r="I1598">
        <f t="shared" si="179"/>
        <v>1</v>
      </c>
      <c r="J1598">
        <v>1</v>
      </c>
      <c r="K1598" s="221">
        <f t="shared" si="180"/>
        <v>-62.930579755655465</v>
      </c>
      <c r="L1598">
        <f t="shared" si="182"/>
        <v>7.0251597128207718E-7</v>
      </c>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row>
    <row r="1599" spans="1:74" s="12" customFormat="1" hidden="1" x14ac:dyDescent="0.25">
      <c r="A1599" s="127"/>
      <c r="B1599"/>
      <c r="C1599">
        <v>642</v>
      </c>
      <c r="D1599" s="221">
        <f t="shared" si="176"/>
        <v>642</v>
      </c>
      <c r="E1599">
        <f t="shared" si="181"/>
        <v>0.64200000000000002</v>
      </c>
      <c r="F1599">
        <f t="shared" si="177"/>
        <v>0.98377833900116551</v>
      </c>
      <c r="G1599">
        <f t="shared" si="178"/>
        <v>6.5107198299965321E-2</v>
      </c>
      <c r="H1599" s="221">
        <v>7.9861584579180595E-3</v>
      </c>
      <c r="I1599">
        <f t="shared" si="179"/>
        <v>1</v>
      </c>
      <c r="J1599">
        <v>1</v>
      </c>
      <c r="K1599" s="221">
        <f t="shared" si="180"/>
        <v>-65.822716277432306</v>
      </c>
      <c r="L1599">
        <f t="shared" si="182"/>
        <v>3.7524716097933578E-7</v>
      </c>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row>
    <row r="1600" spans="1:74" s="12" customFormat="1" hidden="1" x14ac:dyDescent="0.25">
      <c r="A1600" s="127"/>
      <c r="B1600"/>
      <c r="C1600">
        <v>643</v>
      </c>
      <c r="D1600" s="221">
        <f t="shared" si="176"/>
        <v>643</v>
      </c>
      <c r="E1600">
        <f t="shared" si="181"/>
        <v>0.64300000000000002</v>
      </c>
      <c r="F1600">
        <f t="shared" si="177"/>
        <v>0.98372814561661703</v>
      </c>
      <c r="G1600">
        <f t="shared" si="178"/>
        <v>6.6528453227607698E-2</v>
      </c>
      <c r="H1600" s="221">
        <v>5.3758873875146803E-3</v>
      </c>
      <c r="I1600">
        <f t="shared" si="179"/>
        <v>1</v>
      </c>
      <c r="J1600">
        <v>1</v>
      </c>
      <c r="K1600" s="221">
        <f t="shared" si="180"/>
        <v>-69.073346275591874</v>
      </c>
      <c r="L1600">
        <f t="shared" si="182"/>
        <v>1.8634403876508301E-7</v>
      </c>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row>
    <row r="1601" spans="1:74" s="12" customFormat="1" hidden="1" x14ac:dyDescent="0.25">
      <c r="A1601" s="127"/>
      <c r="B1601"/>
      <c r="C1601">
        <v>644</v>
      </c>
      <c r="D1601" s="221">
        <f t="shared" si="176"/>
        <v>644</v>
      </c>
      <c r="E1601">
        <f t="shared" si="181"/>
        <v>0.64400000000000002</v>
      </c>
      <c r="F1601">
        <f t="shared" si="177"/>
        <v>0.98367787647129479</v>
      </c>
      <c r="G1601">
        <f t="shared" si="178"/>
        <v>6.794350533022743E-2</v>
      </c>
      <c r="H1601" s="221">
        <v>3.43552281526838E-3</v>
      </c>
      <c r="I1601">
        <f t="shared" si="179"/>
        <v>1</v>
      </c>
      <c r="J1601">
        <v>1</v>
      </c>
      <c r="K1601" s="221">
        <f t="shared" si="180"/>
        <v>-72.780126197230786</v>
      </c>
      <c r="L1601">
        <f t="shared" si="182"/>
        <v>8.4518519954894195E-8</v>
      </c>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row>
    <row r="1602" spans="1:74" s="12" customFormat="1" hidden="1" x14ac:dyDescent="0.25">
      <c r="A1602" s="127"/>
      <c r="B1602"/>
      <c r="C1602">
        <v>645</v>
      </c>
      <c r="D1602" s="221">
        <f t="shared" si="176"/>
        <v>645</v>
      </c>
      <c r="E1602">
        <f t="shared" si="181"/>
        <v>0.64500000000000002</v>
      </c>
      <c r="F1602">
        <f t="shared" si="177"/>
        <v>0.98362753157611316</v>
      </c>
      <c r="G1602">
        <f t="shared" si="178"/>
        <v>6.9352341931511532E-2</v>
      </c>
      <c r="H1602" s="221">
        <v>2.0480211982600001E-3</v>
      </c>
      <c r="I1602">
        <f t="shared" si="179"/>
        <v>1</v>
      </c>
      <c r="J1602">
        <v>1</v>
      </c>
      <c r="K1602" s="221">
        <f t="shared" si="180"/>
        <v>-77.095474904378563</v>
      </c>
      <c r="L1602">
        <f t="shared" si="182"/>
        <v>3.4099524367178064E-8</v>
      </c>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row>
    <row r="1603" spans="1:74" s="12" customFormat="1" hidden="1" x14ac:dyDescent="0.25">
      <c r="A1603" s="127"/>
      <c r="B1603"/>
      <c r="C1603">
        <v>646</v>
      </c>
      <c r="D1603" s="221">
        <f t="shared" si="176"/>
        <v>646</v>
      </c>
      <c r="E1603">
        <f t="shared" si="181"/>
        <v>0.64600000000000002</v>
      </c>
      <c r="F1603">
        <f t="shared" si="177"/>
        <v>0.98357711094200539</v>
      </c>
      <c r="G1603">
        <f t="shared" si="178"/>
        <v>7.0754950482675688E-2</v>
      </c>
      <c r="H1603" s="221">
        <v>1.1051519318192101E-3</v>
      </c>
      <c r="I1603">
        <f t="shared" si="179"/>
        <v>1</v>
      </c>
      <c r="J1603">
        <v>1</v>
      </c>
      <c r="K1603" s="221">
        <f t="shared" si="180"/>
        <v>-82.280255356954598</v>
      </c>
      <c r="L1603">
        <f t="shared" si="182"/>
        <v>1.1731097764252282E-8</v>
      </c>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row>
    <row r="1604" spans="1:74" s="12" customFormat="1" hidden="1" x14ac:dyDescent="0.25">
      <c r="A1604" s="127"/>
      <c r="B1604"/>
      <c r="C1604">
        <v>647</v>
      </c>
      <c r="D1604" s="221">
        <f t="shared" si="176"/>
        <v>647</v>
      </c>
      <c r="E1604">
        <f t="shared" si="181"/>
        <v>0.64700000000000002</v>
      </c>
      <c r="F1604">
        <f t="shared" si="177"/>
        <v>0.98352661457991408</v>
      </c>
      <c r="G1604">
        <f t="shared" si="178"/>
        <v>7.2151318562609409E-2</v>
      </c>
      <c r="H1604" s="221">
        <v>5.0870706830227698E-4</v>
      </c>
      <c r="I1604">
        <f t="shared" si="179"/>
        <v>1</v>
      </c>
      <c r="J1604">
        <v>1</v>
      </c>
      <c r="K1604" s="221">
        <f t="shared" si="180"/>
        <v>-88.850036783319126</v>
      </c>
      <c r="L1604">
        <f t="shared" si="182"/>
        <v>3.1928167978411305E-9</v>
      </c>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row>
    <row r="1605" spans="1:74" s="12" customFormat="1" hidden="1" x14ac:dyDescent="0.25">
      <c r="A1605" s="127"/>
      <c r="B1605"/>
      <c r="C1605">
        <v>648</v>
      </c>
      <c r="D1605" s="221">
        <f t="shared" si="176"/>
        <v>648</v>
      </c>
      <c r="E1605">
        <f t="shared" si="181"/>
        <v>0.64800000000000002</v>
      </c>
      <c r="F1605">
        <f t="shared" si="177"/>
        <v>0.98347604250080378</v>
      </c>
      <c r="G1605">
        <f t="shared" si="178"/>
        <v>7.3541433878017481E-2</v>
      </c>
      <c r="H1605" s="221">
        <v>1.7141461266106801E-4</v>
      </c>
      <c r="I1605">
        <f t="shared" si="179"/>
        <v>1</v>
      </c>
      <c r="J1605">
        <v>1</v>
      </c>
      <c r="K1605" s="221">
        <f t="shared" si="180"/>
        <v>-98.133125601513086</v>
      </c>
      <c r="L1605">
        <f t="shared" si="182"/>
        <v>5.8799030065289774E-10</v>
      </c>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row>
    <row r="1606" spans="1:74" s="12" customFormat="1" hidden="1" x14ac:dyDescent="0.25">
      <c r="A1606" s="127"/>
      <c r="B1606"/>
      <c r="C1606">
        <v>649</v>
      </c>
      <c r="D1606" s="221">
        <f t="shared" si="176"/>
        <v>649</v>
      </c>
      <c r="E1606">
        <f t="shared" si="181"/>
        <v>0.64900000000000002</v>
      </c>
      <c r="F1606">
        <f t="shared" si="177"/>
        <v>0.98342539471565393</v>
      </c>
      <c r="G1606">
        <f t="shared" si="178"/>
        <v>7.4925284263559683E-2</v>
      </c>
      <c r="H1606" s="271">
        <v>1.7552324473406E-5</v>
      </c>
      <c r="I1606">
        <f t="shared" si="179"/>
        <v>1</v>
      </c>
      <c r="J1606">
        <v>1</v>
      </c>
      <c r="K1606" s="221">
        <f t="shared" si="180"/>
        <v>-117.76591086439913</v>
      </c>
      <c r="L1606">
        <f t="shared" si="182"/>
        <v>4.6861483303857564E-11</v>
      </c>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row>
    <row r="1607" spans="1:74" s="12" customFormat="1" hidden="1" x14ac:dyDescent="0.25">
      <c r="A1607" s="127"/>
      <c r="B1607"/>
      <c r="C1607">
        <v>650</v>
      </c>
      <c r="D1607" s="221">
        <f t="shared" si="176"/>
        <v>650</v>
      </c>
      <c r="E1607">
        <f t="shared" si="181"/>
        <v>0.65</v>
      </c>
      <c r="F1607">
        <f t="shared" si="177"/>
        <v>0.98337467123545896</v>
      </c>
      <c r="G1607">
        <f t="shared" si="178"/>
        <v>7.6302857681986261E-2</v>
      </c>
      <c r="H1607" s="271">
        <v>1.6734664794198501E-5</v>
      </c>
      <c r="I1607">
        <f t="shared" si="179"/>
        <v>1</v>
      </c>
      <c r="J1607">
        <v>1</v>
      </c>
      <c r="K1607" s="221">
        <f t="shared" si="180"/>
        <v>-118.02246322084029</v>
      </c>
      <c r="L1607">
        <f t="shared" si="182"/>
        <v>1.6243365384683706E-12</v>
      </c>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row>
    <row r="1608" spans="1:74" s="12" customFormat="1" hidden="1" x14ac:dyDescent="0.25">
      <c r="A1608" s="127"/>
      <c r="B1608"/>
      <c r="C1608">
        <v>651</v>
      </c>
      <c r="D1608" s="221">
        <f t="shared" si="176"/>
        <v>651</v>
      </c>
      <c r="E1608">
        <f t="shared" si="181"/>
        <v>0.65100000000000002</v>
      </c>
      <c r="F1608">
        <f t="shared" si="177"/>
        <v>0.98332387207122962</v>
      </c>
      <c r="G1608">
        <f t="shared" si="178"/>
        <v>7.7674142224272755E-2</v>
      </c>
      <c r="H1608" s="271">
        <v>1.6597000478449098E-5</v>
      </c>
      <c r="I1608">
        <f t="shared" si="179"/>
        <v>1</v>
      </c>
      <c r="J1608">
        <v>1</v>
      </c>
      <c r="K1608" s="221">
        <f t="shared" si="180"/>
        <v>-117.93994689880755</v>
      </c>
      <c r="L1608">
        <f t="shared" si="182"/>
        <v>1.5918029046146494E-12</v>
      </c>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row>
    <row r="1609" spans="1:74" s="12" customFormat="1" hidden="1" x14ac:dyDescent="0.25">
      <c r="A1609" s="127"/>
      <c r="B1609"/>
      <c r="C1609">
        <v>652</v>
      </c>
      <c r="D1609" s="221">
        <f t="shared" si="176"/>
        <v>652</v>
      </c>
      <c r="E1609">
        <f t="shared" si="181"/>
        <v>0.65200000000000002</v>
      </c>
      <c r="F1609">
        <f t="shared" si="177"/>
        <v>0.98327299723399331</v>
      </c>
      <c r="G1609">
        <f t="shared" si="178"/>
        <v>7.9039126109750196E-2</v>
      </c>
      <c r="H1609" s="271">
        <v>7.7248126923823803E-5</v>
      </c>
      <c r="I1609">
        <f t="shared" si="179"/>
        <v>1</v>
      </c>
      <c r="J1609">
        <v>1</v>
      </c>
      <c r="K1609" s="221">
        <f t="shared" si="180"/>
        <v>-104.43191599611103</v>
      </c>
      <c r="L1609">
        <f t="shared" si="182"/>
        <v>1.3217424719590175E-11</v>
      </c>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row>
    <row r="1610" spans="1:74" s="12" customFormat="1" hidden="1" x14ac:dyDescent="0.25">
      <c r="A1610" s="127"/>
      <c r="B1610"/>
      <c r="C1610">
        <v>653</v>
      </c>
      <c r="D1610" s="221">
        <f t="shared" si="176"/>
        <v>653</v>
      </c>
      <c r="E1610">
        <f t="shared" si="181"/>
        <v>0.65300000000000002</v>
      </c>
      <c r="F1610">
        <f t="shared" si="177"/>
        <v>0.98322204673479396</v>
      </c>
      <c r="G1610">
        <f t="shared" si="178"/>
        <v>8.0397797686233924E-2</v>
      </c>
      <c r="H1610" s="221">
        <v>1.3608492963342801E-4</v>
      </c>
      <c r="I1610">
        <f t="shared" si="179"/>
        <v>1</v>
      </c>
      <c r="J1610">
        <v>1</v>
      </c>
      <c r="K1610" s="221">
        <f t="shared" si="180"/>
        <v>-99.365884127478083</v>
      </c>
      <c r="L1610">
        <f t="shared" si="182"/>
        <v>7.0231589386696176E-11</v>
      </c>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row>
    <row r="1611" spans="1:74" s="12" customFormat="1" hidden="1" x14ac:dyDescent="0.25">
      <c r="A1611" s="127"/>
      <c r="B1611"/>
      <c r="C1611">
        <v>654</v>
      </c>
      <c r="D1611" s="221">
        <f t="shared" si="176"/>
        <v>654</v>
      </c>
      <c r="E1611">
        <f t="shared" si="181"/>
        <v>0.65400000000000003</v>
      </c>
      <c r="F1611">
        <f t="shared" si="177"/>
        <v>0.98317102058469064</v>
      </c>
      <c r="G1611">
        <f t="shared" si="178"/>
        <v>8.1750145430148843E-2</v>
      </c>
      <c r="H1611" s="221">
        <v>1.7442069003787501E-4</v>
      </c>
      <c r="I1611">
        <f t="shared" si="179"/>
        <v>1</v>
      </c>
      <c r="J1611">
        <v>1</v>
      </c>
      <c r="K1611" s="221">
        <f t="shared" si="180"/>
        <v>-97.065687934721993</v>
      </c>
      <c r="L1611">
        <f t="shared" si="182"/>
        <v>1.5346645877053391E-10</v>
      </c>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row>
    <row r="1612" spans="1:74" s="12" customFormat="1" hidden="1" x14ac:dyDescent="0.25">
      <c r="A1612" s="127"/>
      <c r="B1612"/>
      <c r="C1612">
        <v>655</v>
      </c>
      <c r="D1612" s="221">
        <f t="shared" si="176"/>
        <v>655</v>
      </c>
      <c r="E1612">
        <f t="shared" si="181"/>
        <v>0.65500000000000003</v>
      </c>
      <c r="F1612">
        <f t="shared" si="177"/>
        <v>0.98311991879476135</v>
      </c>
      <c r="G1612">
        <f t="shared" si="178"/>
        <v>8.3096157946653357E-2</v>
      </c>
      <c r="H1612" s="221">
        <v>1.8310001124791501E-4</v>
      </c>
      <c r="I1612">
        <f t="shared" si="179"/>
        <v>1</v>
      </c>
      <c r="J1612">
        <v>1</v>
      </c>
      <c r="K1612" s="221">
        <f t="shared" si="180"/>
        <v>-96.502483791356681</v>
      </c>
      <c r="L1612">
        <f t="shared" si="182"/>
        <v>2.0991710082327647E-10</v>
      </c>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row>
    <row r="1613" spans="1:74" s="12" customFormat="1" hidden="1" x14ac:dyDescent="0.25">
      <c r="A1613" s="127"/>
      <c r="B1613"/>
      <c r="C1613">
        <v>656</v>
      </c>
      <c r="D1613" s="221">
        <f t="shared" si="176"/>
        <v>656</v>
      </c>
      <c r="E1613">
        <f t="shared" si="181"/>
        <v>0.65600000000000003</v>
      </c>
      <c r="F1613">
        <f t="shared" si="177"/>
        <v>0.98306874137609512</v>
      </c>
      <c r="G1613">
        <f t="shared" si="178"/>
        <v>8.4435823969758669E-2</v>
      </c>
      <c r="H1613" s="221">
        <v>1.6141774088614E-4</v>
      </c>
      <c r="I1613">
        <f t="shared" si="179"/>
        <v>1</v>
      </c>
      <c r="J1613">
        <v>1</v>
      </c>
      <c r="K1613" s="221">
        <f t="shared" si="180"/>
        <v>-97.458762045038711</v>
      </c>
      <c r="L1613">
        <f t="shared" si="182"/>
        <v>2.0102638801649125E-10</v>
      </c>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row>
    <row r="1614" spans="1:74" s="12" customFormat="1" hidden="1" x14ac:dyDescent="0.25">
      <c r="A1614" s="127"/>
      <c r="B1614"/>
      <c r="C1614">
        <v>657</v>
      </c>
      <c r="D1614" s="221">
        <f t="shared" si="176"/>
        <v>657</v>
      </c>
      <c r="E1614">
        <f t="shared" si="181"/>
        <v>0.65700000000000003</v>
      </c>
      <c r="F1614">
        <f t="shared" si="177"/>
        <v>0.9830174883398024</v>
      </c>
      <c r="G1614">
        <f t="shared" si="178"/>
        <v>8.5769132362447209E-2</v>
      </c>
      <c r="H1614" s="221">
        <v>1.15907000523544E-4</v>
      </c>
      <c r="I1614">
        <f t="shared" si="179"/>
        <v>1</v>
      </c>
      <c r="J1614">
        <v>1</v>
      </c>
      <c r="K1614" s="221">
        <f t="shared" si="180"/>
        <v>-100.1999614366938</v>
      </c>
      <c r="L1614">
        <f t="shared" si="182"/>
        <v>1.3422487587444564E-10</v>
      </c>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row>
    <row r="1615" spans="1:74" s="12" customFormat="1" hidden="1" x14ac:dyDescent="0.25">
      <c r="A1615" s="127"/>
      <c r="B1615"/>
      <c r="C1615">
        <v>658</v>
      </c>
      <c r="D1615" s="221">
        <f t="shared" si="176"/>
        <v>658</v>
      </c>
      <c r="E1615">
        <f t="shared" si="181"/>
        <v>0.65800000000000003</v>
      </c>
      <c r="F1615">
        <f t="shared" si="177"/>
        <v>0.98296615969700396</v>
      </c>
      <c r="G1615">
        <f t="shared" si="178"/>
        <v>8.7096072116786549E-2</v>
      </c>
      <c r="H1615" s="271">
        <v>5.9032294824383202E-5</v>
      </c>
      <c r="I1615">
        <f t="shared" si="179"/>
        <v>1</v>
      </c>
      <c r="J1615">
        <v>1</v>
      </c>
      <c r="K1615" s="221">
        <f t="shared" si="180"/>
        <v>-105.92746394793858</v>
      </c>
      <c r="L1615">
        <f t="shared" si="182"/>
        <v>5.4954922189625151E-11</v>
      </c>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row>
    <row r="1616" spans="1:74" s="12" customFormat="1" hidden="1" x14ac:dyDescent="0.25">
      <c r="A1616" s="127"/>
      <c r="B1616"/>
      <c r="C1616">
        <v>659</v>
      </c>
      <c r="D1616" s="221">
        <f t="shared" si="176"/>
        <v>659</v>
      </c>
      <c r="E1616">
        <f t="shared" si="181"/>
        <v>0.65900000000000003</v>
      </c>
      <c r="F1616">
        <f t="shared" si="177"/>
        <v>0.98291475545884399</v>
      </c>
      <c r="G1616">
        <f t="shared" si="178"/>
        <v>8.8416632354042637E-2</v>
      </c>
      <c r="H1616" s="271">
        <v>7.8243601505978906E-6</v>
      </c>
      <c r="I1616">
        <f t="shared" si="179"/>
        <v>1</v>
      </c>
      <c r="J1616">
        <v>1</v>
      </c>
      <c r="K1616" s="221">
        <f t="shared" si="180"/>
        <v>-123.35002686825801</v>
      </c>
      <c r="L1616">
        <f t="shared" si="182"/>
        <v>8.2193615415054916E-12</v>
      </c>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row>
    <row r="1617" spans="1:74" s="12" customFormat="1" hidden="1" x14ac:dyDescent="0.25">
      <c r="A1617" s="127"/>
      <c r="B1617"/>
      <c r="C1617">
        <v>660</v>
      </c>
      <c r="D1617" s="221">
        <f t="shared" si="176"/>
        <v>660</v>
      </c>
      <c r="E1617">
        <f t="shared" si="181"/>
        <v>0.66</v>
      </c>
      <c r="F1617">
        <f t="shared" si="177"/>
        <v>0.98286327563647669</v>
      </c>
      <c r="G1617">
        <f t="shared" si="178"/>
        <v>8.9730802324788583E-2</v>
      </c>
      <c r="H1617" s="271">
        <v>1.75067417106948E-5</v>
      </c>
      <c r="I1617">
        <f t="shared" si="179"/>
        <v>1</v>
      </c>
      <c r="J1617">
        <v>1</v>
      </c>
      <c r="K1617" s="221">
        <f t="shared" si="180"/>
        <v>-116.22720033126819</v>
      </c>
      <c r="L1617">
        <f t="shared" si="182"/>
        <v>1.2364972344458077E-12</v>
      </c>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row>
    <row r="1618" spans="1:74" s="12" customFormat="1" hidden="1" x14ac:dyDescent="0.25">
      <c r="A1618" s="127"/>
      <c r="B1618"/>
      <c r="C1618">
        <v>661</v>
      </c>
      <c r="D1618" s="221">
        <f t="shared" si="176"/>
        <v>661</v>
      </c>
      <c r="E1618">
        <f t="shared" si="181"/>
        <v>0.66100000000000003</v>
      </c>
      <c r="F1618">
        <f t="shared" si="177"/>
        <v>0.98281172024107444</v>
      </c>
      <c r="G1618">
        <f t="shared" si="178"/>
        <v>9.1038571409012697E-2</v>
      </c>
      <c r="H1618" s="271">
        <v>5.0552511387941198E-6</v>
      </c>
      <c r="I1618">
        <f t="shared" si="179"/>
        <v>1</v>
      </c>
      <c r="J1618">
        <v>1</v>
      </c>
      <c r="K1618" s="221">
        <f t="shared" si="180"/>
        <v>-126.89123006651494</v>
      </c>
      <c r="L1618">
        <f t="shared" si="182"/>
        <v>9.9628985318696262E-13</v>
      </c>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row>
    <row r="1619" spans="1:74" s="12" customFormat="1" hidden="1" x14ac:dyDescent="0.25">
      <c r="A1619" s="127"/>
      <c r="B1619"/>
      <c r="C1619">
        <v>662</v>
      </c>
      <c r="D1619" s="221">
        <f t="shared" si="176"/>
        <v>662</v>
      </c>
      <c r="E1619">
        <f t="shared" si="181"/>
        <v>0.66200000000000003</v>
      </c>
      <c r="F1619">
        <f t="shared" si="177"/>
        <v>0.98276008928382796</v>
      </c>
      <c r="G1619">
        <f t="shared" si="178"/>
        <v>9.2339929116220534E-2</v>
      </c>
      <c r="H1619" s="271">
        <v>9.8007249140000201E-5</v>
      </c>
      <c r="I1619">
        <f t="shared" si="179"/>
        <v>1</v>
      </c>
      <c r="J1619">
        <v>1</v>
      </c>
      <c r="K1619" s="221">
        <f t="shared" si="180"/>
        <v>-101.01809504887369</v>
      </c>
      <c r="L1619">
        <f t="shared" si="182"/>
        <v>2.1838209196808035E-11</v>
      </c>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row>
    <row r="1620" spans="1:74" s="12" customFormat="1" hidden="1" x14ac:dyDescent="0.25">
      <c r="A1620" s="127"/>
      <c r="B1620"/>
      <c r="C1620">
        <v>663</v>
      </c>
      <c r="D1620" s="221">
        <f t="shared" si="176"/>
        <v>663</v>
      </c>
      <c r="E1620">
        <f t="shared" si="181"/>
        <v>0.66300000000000003</v>
      </c>
      <c r="F1620">
        <f t="shared" si="177"/>
        <v>0.98270838277593786</v>
      </c>
      <c r="G1620">
        <f t="shared" si="178"/>
        <v>9.3634865085538602E-2</v>
      </c>
      <c r="H1620" s="221">
        <v>2.8308016873351903E-4</v>
      </c>
      <c r="I1620">
        <f t="shared" si="179"/>
        <v>1</v>
      </c>
      <c r="J1620">
        <v>1</v>
      </c>
      <c r="K1620" s="221">
        <f t="shared" si="180"/>
        <v>-91.68456608822504</v>
      </c>
      <c r="L1620">
        <f t="shared" si="182"/>
        <v>3.0523235296594771E-10</v>
      </c>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row>
    <row r="1621" spans="1:74" s="12" customFormat="1" hidden="1" x14ac:dyDescent="0.25">
      <c r="A1621" s="127"/>
      <c r="B1621"/>
      <c r="C1621">
        <v>664</v>
      </c>
      <c r="D1621" s="221">
        <f t="shared" si="176"/>
        <v>664</v>
      </c>
      <c r="E1621">
        <f t="shared" si="181"/>
        <v>0.66400000000000003</v>
      </c>
      <c r="F1621">
        <f t="shared" si="177"/>
        <v>0.98265660072862848</v>
      </c>
      <c r="G1621">
        <f t="shared" si="178"/>
        <v>9.4923369085811574E-2</v>
      </c>
      <c r="H1621" s="221">
        <v>5.8009943561830905E-4</v>
      </c>
      <c r="I1621">
        <f t="shared" si="179"/>
        <v>1</v>
      </c>
      <c r="J1621">
        <v>1</v>
      </c>
      <c r="K1621" s="221">
        <f t="shared" si="180"/>
        <v>-85.334452744164508</v>
      </c>
      <c r="L1621">
        <f t="shared" si="182"/>
        <v>1.6063189257969144E-9</v>
      </c>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row>
    <row r="1622" spans="1:74" s="12" customFormat="1" hidden="1" x14ac:dyDescent="0.25">
      <c r="A1622" s="127"/>
      <c r="B1622"/>
      <c r="C1622">
        <v>665</v>
      </c>
      <c r="D1622" s="221">
        <f t="shared" si="176"/>
        <v>665</v>
      </c>
      <c r="E1622">
        <f t="shared" si="181"/>
        <v>0.66500000000000004</v>
      </c>
      <c r="F1622">
        <f t="shared" si="177"/>
        <v>0.98260474315313751</v>
      </c>
      <c r="G1622">
        <f t="shared" si="178"/>
        <v>9.6205431015698617E-2</v>
      </c>
      <c r="H1622" s="221">
        <v>1.0059772173045599E-3</v>
      </c>
      <c r="I1622">
        <f t="shared" si="179"/>
        <v>1</v>
      </c>
      <c r="J1622">
        <v>1</v>
      </c>
      <c r="K1622" s="221">
        <f t="shared" si="180"/>
        <v>-80.436668178783236</v>
      </c>
      <c r="L1622">
        <f t="shared" si="182"/>
        <v>5.5656769374417394E-9</v>
      </c>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row>
    <row r="1623" spans="1:74" s="12" customFormat="1" hidden="1" x14ac:dyDescent="0.25">
      <c r="A1623" s="127"/>
      <c r="B1623"/>
      <c r="C1623">
        <v>666</v>
      </c>
      <c r="D1623" s="221">
        <f t="shared" si="176"/>
        <v>666</v>
      </c>
      <c r="E1623">
        <f t="shared" si="181"/>
        <v>0.66600000000000004</v>
      </c>
      <c r="F1623">
        <f t="shared" si="177"/>
        <v>0.98255281006071515</v>
      </c>
      <c r="G1623">
        <f t="shared" si="178"/>
        <v>9.7481040903767066E-2</v>
      </c>
      <c r="H1623" s="221">
        <v>1.5738568572542101E-3</v>
      </c>
      <c r="I1623">
        <f t="shared" si="179"/>
        <v>1</v>
      </c>
      <c r="J1623">
        <v>1</v>
      </c>
      <c r="K1623" s="221">
        <f t="shared" si="180"/>
        <v>-76.435174188024334</v>
      </c>
      <c r="L1623">
        <f t="shared" si="182"/>
        <v>1.5109496816555361E-8</v>
      </c>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row>
    <row r="1624" spans="1:74" s="12" customFormat="1" hidden="1" x14ac:dyDescent="0.25">
      <c r="A1624" s="127"/>
      <c r="B1624"/>
      <c r="C1624">
        <v>667</v>
      </c>
      <c r="D1624" s="221">
        <f t="shared" si="176"/>
        <v>667</v>
      </c>
      <c r="E1624">
        <f t="shared" si="181"/>
        <v>0.66700000000000004</v>
      </c>
      <c r="F1624">
        <f t="shared" si="177"/>
        <v>0.98250080146263208</v>
      </c>
      <c r="G1624">
        <f t="shared" si="178"/>
        <v>9.8750188908583322E-2</v>
      </c>
      <c r="H1624" s="221">
        <v>2.2924255189075301E-3</v>
      </c>
      <c r="I1624">
        <f t="shared" si="179"/>
        <v>1</v>
      </c>
      <c r="J1624">
        <v>1</v>
      </c>
      <c r="K1624" s="221">
        <f t="shared" si="180"/>
        <v>-73.056678345435401</v>
      </c>
      <c r="L1624">
        <f t="shared" si="182"/>
        <v>3.4812183129076872E-8</v>
      </c>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row>
    <row r="1625" spans="1:74" s="12" customFormat="1" hidden="1" x14ac:dyDescent="0.25">
      <c r="A1625" s="127"/>
      <c r="B1625"/>
      <c r="C1625">
        <v>668</v>
      </c>
      <c r="D1625" s="221">
        <f t="shared" si="176"/>
        <v>668</v>
      </c>
      <c r="E1625">
        <f t="shared" si="181"/>
        <v>0.66800000000000004</v>
      </c>
      <c r="F1625">
        <f t="shared" si="177"/>
        <v>0.98244871737017248</v>
      </c>
      <c r="G1625">
        <f t="shared" si="178"/>
        <v>0.1000128653188001</v>
      </c>
      <c r="H1625" s="221">
        <v>3.1654063420133599E-3</v>
      </c>
      <c r="I1625">
        <f t="shared" si="179"/>
        <v>1</v>
      </c>
      <c r="J1625">
        <v>1</v>
      </c>
      <c r="K1625" s="221">
        <f t="shared" si="180"/>
        <v>-70.144095441588405</v>
      </c>
      <c r="L1625">
        <f t="shared" si="182"/>
        <v>7.1139819339418284E-8</v>
      </c>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row>
    <row r="1626" spans="1:74" s="12" customFormat="1" hidden="1" x14ac:dyDescent="0.25">
      <c r="A1626" s="127"/>
      <c r="B1626"/>
      <c r="C1626">
        <v>669</v>
      </c>
      <c r="D1626" s="221">
        <f t="shared" si="176"/>
        <v>669</v>
      </c>
      <c r="E1626">
        <f t="shared" si="181"/>
        <v>0.66900000000000004</v>
      </c>
      <c r="F1626">
        <f t="shared" si="177"/>
        <v>0.98239655779463897</v>
      </c>
      <c r="G1626">
        <f t="shared" si="178"/>
        <v>0.10126906055324153</v>
      </c>
      <c r="H1626" s="221">
        <v>4.1912365799606603E-3</v>
      </c>
      <c r="I1626">
        <f t="shared" si="179"/>
        <v>1</v>
      </c>
      <c r="J1626">
        <v>1</v>
      </c>
      <c r="K1626" s="221">
        <f t="shared" si="180"/>
        <v>-67.597884217964008</v>
      </c>
      <c r="L1626">
        <f t="shared" si="182"/>
        <v>1.3249450384020138E-7</v>
      </c>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row>
    <row r="1627" spans="1:74" s="12" customFormat="1" hidden="1" x14ac:dyDescent="0.25">
      <c r="A1627" s="127"/>
      <c r="B1627"/>
      <c r="C1627">
        <v>670</v>
      </c>
      <c r="D1627" s="221">
        <f t="shared" si="176"/>
        <v>670</v>
      </c>
      <c r="E1627">
        <f t="shared" si="181"/>
        <v>0.67</v>
      </c>
      <c r="F1627">
        <f t="shared" si="177"/>
        <v>0.98234432274734884</v>
      </c>
      <c r="G1627">
        <f t="shared" si="178"/>
        <v>0.1025187651609864</v>
      </c>
      <c r="H1627" s="221">
        <v>5.3629333398738498E-3</v>
      </c>
      <c r="I1627">
        <f t="shared" si="179"/>
        <v>1</v>
      </c>
      <c r="J1627">
        <v>1</v>
      </c>
      <c r="K1627" s="221">
        <f t="shared" si="180"/>
        <v>-65.350609902984729</v>
      </c>
      <c r="L1627">
        <f t="shared" si="182"/>
        <v>2.2899341560421E-7</v>
      </c>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row>
    <row r="1628" spans="1:74" s="12" customFormat="1" hidden="1" x14ac:dyDescent="0.25">
      <c r="A1628" s="127"/>
      <c r="B1628"/>
      <c r="C1628">
        <v>671</v>
      </c>
      <c r="D1628" s="221">
        <f t="shared" si="176"/>
        <v>671</v>
      </c>
      <c r="E1628">
        <f t="shared" si="181"/>
        <v>0.67100000000000004</v>
      </c>
      <c r="F1628">
        <f t="shared" si="177"/>
        <v>0.98229201223963369</v>
      </c>
      <c r="G1628">
        <f t="shared" si="178"/>
        <v>0.10376196982144736</v>
      </c>
      <c r="H1628" s="221">
        <v>6.66814379960717E-3</v>
      </c>
      <c r="I1628">
        <f t="shared" si="179"/>
        <v>1</v>
      </c>
      <c r="J1628">
        <v>1</v>
      </c>
      <c r="K1628" s="221">
        <f t="shared" si="180"/>
        <v>-63.354324456193879</v>
      </c>
      <c r="L1628">
        <f t="shared" si="182"/>
        <v>3.7194249815336743E-7</v>
      </c>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row>
    <row r="1629" spans="1:74" s="12" customFormat="1" hidden="1" x14ac:dyDescent="0.25">
      <c r="A1629" s="127"/>
      <c r="B1629"/>
      <c r="C1629">
        <v>672</v>
      </c>
      <c r="D1629" s="221">
        <f t="shared" si="176"/>
        <v>672</v>
      </c>
      <c r="E1629">
        <f t="shared" si="181"/>
        <v>0.67200000000000004</v>
      </c>
      <c r="F1629">
        <f t="shared" si="177"/>
        <v>0.98223962628284534</v>
      </c>
      <c r="G1629">
        <f t="shared" si="178"/>
        <v>0.10499866534444903</v>
      </c>
      <c r="H1629" s="221">
        <v>8.08937223542768E-3</v>
      </c>
      <c r="I1629">
        <f t="shared" si="179"/>
        <v>1</v>
      </c>
      <c r="J1629">
        <v>1</v>
      </c>
      <c r="K1629" s="221">
        <f t="shared" si="180"/>
        <v>-61.57367900781005</v>
      </c>
      <c r="L1629">
        <f t="shared" si="182"/>
        <v>5.7300031444238396E-7</v>
      </c>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row>
    <row r="1630" spans="1:74" s="12" customFormat="1" hidden="1" x14ac:dyDescent="0.25">
      <c r="A1630" s="127"/>
      <c r="B1630"/>
      <c r="C1630">
        <v>673</v>
      </c>
      <c r="D1630" s="221">
        <f t="shared" si="176"/>
        <v>673</v>
      </c>
      <c r="E1630">
        <f t="shared" si="181"/>
        <v>0.67300000000000004</v>
      </c>
      <c r="F1630">
        <f t="shared" si="177"/>
        <v>0.98218716488834801</v>
      </c>
      <c r="G1630">
        <f t="shared" si="178"/>
        <v>0.10622884267030058</v>
      </c>
      <c r="H1630" s="221">
        <v>9.6043719621070004E-3</v>
      </c>
      <c r="I1630">
        <f t="shared" si="179"/>
        <v>1</v>
      </c>
      <c r="J1630">
        <v>1</v>
      </c>
      <c r="K1630" s="221">
        <f t="shared" si="180"/>
        <v>-59.981886484575931</v>
      </c>
      <c r="L1630">
        <f t="shared" si="182"/>
        <v>8.4306890277525218E-7</v>
      </c>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row>
    <row r="1631" spans="1:74" s="12" customFormat="1" hidden="1" x14ac:dyDescent="0.25">
      <c r="A1631" s="127"/>
      <c r="B1631"/>
      <c r="C1631">
        <v>674</v>
      </c>
      <c r="D1631" s="221">
        <f t="shared" si="176"/>
        <v>674</v>
      </c>
      <c r="E1631">
        <f t="shared" si="181"/>
        <v>0.67400000000000004</v>
      </c>
      <c r="F1631">
        <f t="shared" si="177"/>
        <v>0.98213462806752327</v>
      </c>
      <c r="G1631">
        <f t="shared" si="178"/>
        <v>0.1074524928698694</v>
      </c>
      <c r="H1631" s="221">
        <v>1.11866864552228E-2</v>
      </c>
      <c r="I1631">
        <f t="shared" si="179"/>
        <v>1</v>
      </c>
      <c r="J1631">
        <v>1</v>
      </c>
      <c r="K1631" s="221">
        <f t="shared" si="180"/>
        <v>-58.558220304142381</v>
      </c>
      <c r="L1631">
        <f t="shared" si="182"/>
        <v>1.1909903361359371E-6</v>
      </c>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row>
    <row r="1632" spans="1:74" s="12" customFormat="1" hidden="1" x14ac:dyDescent="0.25">
      <c r="A1632" s="127"/>
      <c r="B1632"/>
      <c r="C1632">
        <v>675</v>
      </c>
      <c r="D1632" s="221">
        <f t="shared" si="176"/>
        <v>675</v>
      </c>
      <c r="E1632">
        <f t="shared" si="181"/>
        <v>0.67500000000000004</v>
      </c>
      <c r="F1632">
        <f t="shared" si="177"/>
        <v>0.98208201583177102</v>
      </c>
      <c r="G1632">
        <f t="shared" si="178"/>
        <v>0.10866960714464879</v>
      </c>
      <c r="H1632" s="221">
        <v>1.28063205744677E-2</v>
      </c>
      <c r="I1632">
        <f t="shared" si="179"/>
        <v>1</v>
      </c>
      <c r="J1632">
        <v>1</v>
      </c>
      <c r="K1632" s="221">
        <f t="shared" si="180"/>
        <v>-57.286395513414035</v>
      </c>
      <c r="L1632">
        <f t="shared" si="182"/>
        <v>1.6221647404447896E-6</v>
      </c>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row>
    <row r="1633" spans="1:74" s="12" customFormat="1" hidden="1" x14ac:dyDescent="0.25">
      <c r="A1633" s="127"/>
      <c r="B1633"/>
      <c r="C1633">
        <v>676</v>
      </c>
      <c r="D1633" s="221">
        <f t="shared" si="176"/>
        <v>676</v>
      </c>
      <c r="E1633">
        <f t="shared" si="181"/>
        <v>0.67600000000000005</v>
      </c>
      <c r="F1633">
        <f t="shared" si="177"/>
        <v>0.98202932819250088</v>
      </c>
      <c r="G1633">
        <f t="shared" si="178"/>
        <v>0.10988017682682451</v>
      </c>
      <c r="H1633" s="221">
        <v>1.4430520004745E-2</v>
      </c>
      <c r="I1633">
        <f t="shared" si="179"/>
        <v>1</v>
      </c>
      <c r="J1633">
        <v>1</v>
      </c>
      <c r="K1633" s="221">
        <f t="shared" si="180"/>
        <v>-56.153484220258306</v>
      </c>
      <c r="L1633">
        <f t="shared" si="182"/>
        <v>2.1372326156977755E-6</v>
      </c>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row>
    <row r="1634" spans="1:74" s="12" customFormat="1" hidden="1" x14ac:dyDescent="0.25">
      <c r="A1634" s="127"/>
      <c r="B1634"/>
      <c r="C1634">
        <v>677</v>
      </c>
      <c r="D1634" s="221">
        <f t="shared" si="176"/>
        <v>677</v>
      </c>
      <c r="E1634">
        <f t="shared" si="181"/>
        <v>0.67700000000000005</v>
      </c>
      <c r="F1634">
        <f t="shared" si="177"/>
        <v>0.98197656516114618</v>
      </c>
      <c r="G1634">
        <f t="shared" si="178"/>
        <v>0.11108419337933859</v>
      </c>
      <c r="H1634" s="221">
        <v>1.60246348327284E-2</v>
      </c>
      <c r="I1634">
        <f t="shared" si="179"/>
        <v>1</v>
      </c>
      <c r="J1634">
        <v>1</v>
      </c>
      <c r="K1634" s="221">
        <f t="shared" si="180"/>
        <v>-55.149169380841762</v>
      </c>
      <c r="L1634">
        <f t="shared" si="182"/>
        <v>2.7309771953875622E-6</v>
      </c>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row>
    <row r="1635" spans="1:74" s="12" customFormat="1" hidden="1" x14ac:dyDescent="0.25">
      <c r="A1635" s="127"/>
      <c r="B1635"/>
      <c r="C1635">
        <v>678</v>
      </c>
      <c r="D1635" s="221">
        <f t="shared" si="176"/>
        <v>678</v>
      </c>
      <c r="E1635">
        <f t="shared" si="181"/>
        <v>0.67800000000000005</v>
      </c>
      <c r="F1635">
        <f t="shared" si="177"/>
        <v>0.98192372674915174</v>
      </c>
      <c r="G1635">
        <f t="shared" si="178"/>
        <v>0.11228164839595052</v>
      </c>
      <c r="H1635" s="221">
        <v>1.7553041619244501E-2</v>
      </c>
      <c r="I1635">
        <f t="shared" si="179"/>
        <v>1</v>
      </c>
      <c r="J1635">
        <v>1</v>
      </c>
      <c r="K1635" s="221">
        <f t="shared" si="180"/>
        <v>-54.265221666858359</v>
      </c>
      <c r="L1635">
        <f t="shared" si="182"/>
        <v>3.3915985057848521E-6</v>
      </c>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row>
    <row r="1636" spans="1:74" s="12" customFormat="1" hidden="1" x14ac:dyDescent="0.25">
      <c r="A1636" s="127"/>
      <c r="B1636"/>
      <c r="C1636">
        <v>679</v>
      </c>
      <c r="D1636" s="221">
        <f t="shared" si="176"/>
        <v>679</v>
      </c>
      <c r="E1636">
        <f t="shared" si="181"/>
        <v>0.67900000000000005</v>
      </c>
      <c r="F1636">
        <f t="shared" si="177"/>
        <v>0.98187081296798084</v>
      </c>
      <c r="G1636">
        <f t="shared" si="178"/>
        <v>0.11347253360129474</v>
      </c>
      <c r="H1636" s="221">
        <v>1.89800974354528E-2</v>
      </c>
      <c r="I1636">
        <f t="shared" si="179"/>
        <v>1</v>
      </c>
      <c r="J1636">
        <v>1</v>
      </c>
      <c r="K1636" s="221">
        <f t="shared" si="180"/>
        <v>-53.495129203431738</v>
      </c>
      <c r="L1636">
        <f t="shared" si="182"/>
        <v>4.1004888350713119E-6</v>
      </c>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row>
    <row r="1637" spans="1:74" s="12" customFormat="1" hidden="1" x14ac:dyDescent="0.25">
      <c r="A1637" s="127"/>
      <c r="B1637"/>
      <c r="C1637">
        <v>680</v>
      </c>
      <c r="D1637" s="221">
        <f t="shared" si="176"/>
        <v>680</v>
      </c>
      <c r="E1637">
        <f t="shared" si="181"/>
        <v>0.68</v>
      </c>
      <c r="F1637">
        <f t="shared" si="177"/>
        <v>0.98181782382910843</v>
      </c>
      <c r="G1637">
        <f t="shared" si="178"/>
        <v>0.11465684085093605</v>
      </c>
      <c r="H1637" s="221">
        <v>2.0271099110451701E-2</v>
      </c>
      <c r="I1637">
        <f t="shared" si="179"/>
        <v>1</v>
      </c>
      <c r="J1637">
        <v>1</v>
      </c>
      <c r="K1637" s="221">
        <f t="shared" si="180"/>
        <v>-52.833836390926649</v>
      </c>
      <c r="L1637">
        <f t="shared" si="182"/>
        <v>4.8326006214781176E-6</v>
      </c>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row>
    <row r="1638" spans="1:74" s="12" customFormat="1" hidden="1" x14ac:dyDescent="0.25">
      <c r="A1638" s="127"/>
      <c r="B1638"/>
      <c r="C1638">
        <v>681</v>
      </c>
      <c r="D1638" s="221">
        <f t="shared" si="176"/>
        <v>681</v>
      </c>
      <c r="E1638">
        <f t="shared" si="181"/>
        <v>0.68100000000000005</v>
      </c>
      <c r="F1638">
        <f t="shared" si="177"/>
        <v>0.98176475934403096</v>
      </c>
      <c r="G1638">
        <f t="shared" si="178"/>
        <v>0.115834562131423</v>
      </c>
      <c r="H1638" s="221">
        <v>2.13932213808701E-2</v>
      </c>
      <c r="I1638">
        <f t="shared" si="179"/>
        <v>1</v>
      </c>
      <c r="J1638">
        <v>1</v>
      </c>
      <c r="K1638" s="221">
        <f t="shared" si="180"/>
        <v>-52.277564287628941</v>
      </c>
      <c r="L1638">
        <f t="shared" si="182"/>
        <v>5.5574454436432243E-6</v>
      </c>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row>
    <row r="1639" spans="1:74" s="12" customFormat="1" hidden="1" x14ac:dyDescent="0.25">
      <c r="A1639" s="127"/>
      <c r="B1639"/>
      <c r="C1639">
        <v>682</v>
      </c>
      <c r="D1639" s="221">
        <f t="shared" si="176"/>
        <v>682</v>
      </c>
      <c r="E1639">
        <f t="shared" si="181"/>
        <v>0.68200000000000005</v>
      </c>
      <c r="F1639">
        <f t="shared" si="177"/>
        <v>0.98171161952425856</v>
      </c>
      <c r="G1639">
        <f t="shared" si="178"/>
        <v>0.11700568956033722</v>
      </c>
      <c r="H1639" s="221">
        <v>2.2316408714991201E-2</v>
      </c>
      <c r="I1639">
        <f t="shared" si="179"/>
        <v>1</v>
      </c>
      <c r="J1639">
        <v>1</v>
      </c>
      <c r="K1639" s="221">
        <f t="shared" si="180"/>
        <v>-51.823695630695696</v>
      </c>
      <c r="L1639">
        <f t="shared" si="182"/>
        <v>6.2407016905354462E-6</v>
      </c>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row>
    <row r="1640" spans="1:74" s="12" customFormat="1" hidden="1" x14ac:dyDescent="0.25">
      <c r="A1640" s="127"/>
      <c r="B1640"/>
      <c r="C1640">
        <v>683</v>
      </c>
      <c r="D1640" s="221">
        <f t="shared" si="176"/>
        <v>683</v>
      </c>
      <c r="E1640">
        <f t="shared" si="181"/>
        <v>0.68300000000000005</v>
      </c>
      <c r="F1640">
        <f t="shared" si="177"/>
        <v>0.98165840438131491</v>
      </c>
      <c r="G1640">
        <f t="shared" si="178"/>
        <v>0.11817021538634204</v>
      </c>
      <c r="H1640" s="221">
        <v>2.3014197266176099E-2</v>
      </c>
      <c r="I1640">
        <f t="shared" si="179"/>
        <v>1</v>
      </c>
      <c r="J1640">
        <v>1</v>
      </c>
      <c r="K1640" s="221">
        <f t="shared" si="180"/>
        <v>-51.470715049056423</v>
      </c>
      <c r="L1640">
        <f t="shared" si="182"/>
        <v>6.8463446919089142E-6</v>
      </c>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row>
    <row r="1641" spans="1:74" s="12" customFormat="1" hidden="1" x14ac:dyDescent="0.25">
      <c r="A1641" s="127"/>
      <c r="B1641"/>
      <c r="C1641">
        <v>684</v>
      </c>
      <c r="D1641" s="221">
        <f t="shared" si="176"/>
        <v>684</v>
      </c>
      <c r="E1641">
        <f t="shared" si="181"/>
        <v>0.68400000000000005</v>
      </c>
      <c r="F1641">
        <f t="shared" si="177"/>
        <v>0.98160511392674432</v>
      </c>
      <c r="G1641">
        <f t="shared" si="178"/>
        <v>0.11932813198922494</v>
      </c>
      <c r="H1641" s="221">
        <v>2.3464445640482098E-2</v>
      </c>
      <c r="I1641">
        <f t="shared" si="179"/>
        <v>1</v>
      </c>
      <c r="J1641">
        <v>1</v>
      </c>
      <c r="K1641" s="221">
        <f t="shared" si="180"/>
        <v>-51.218200948172537</v>
      </c>
      <c r="L1641">
        <f t="shared" si="182"/>
        <v>7.3391533076222009E-6</v>
      </c>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row>
    <row r="1642" spans="1:74" s="12" customFormat="1" hidden="1" x14ac:dyDescent="0.25">
      <c r="A1642" s="127"/>
      <c r="B1642"/>
      <c r="C1642">
        <v>685</v>
      </c>
      <c r="D1642" s="221">
        <f t="shared" si="176"/>
        <v>685</v>
      </c>
      <c r="E1642">
        <f t="shared" si="181"/>
        <v>0.68500000000000005</v>
      </c>
      <c r="F1642">
        <f t="shared" si="177"/>
        <v>0.98155174817210478</v>
      </c>
      <c r="G1642">
        <f t="shared" si="178"/>
        <v>0.12047943187994176</v>
      </c>
      <c r="H1642" s="221">
        <v>2.3649955877065299E-2</v>
      </c>
      <c r="I1642">
        <f t="shared" si="179"/>
        <v>1</v>
      </c>
      <c r="J1642">
        <v>1</v>
      </c>
      <c r="K1642" s="221">
        <f t="shared" si="180"/>
        <v>-51.066871066862021</v>
      </c>
      <c r="L1642">
        <f t="shared" si="182"/>
        <v>7.6873978094762979E-6</v>
      </c>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row>
    <row r="1643" spans="1:74" s="12" customFormat="1" hidden="1" x14ac:dyDescent="0.25">
      <c r="A1643" s="127"/>
      <c r="B1643"/>
      <c r="C1643">
        <v>686</v>
      </c>
      <c r="D1643" s="221">
        <f t="shared" si="176"/>
        <v>686</v>
      </c>
      <c r="E1643">
        <f t="shared" si="181"/>
        <v>0.68600000000000005</v>
      </c>
      <c r="F1643">
        <f t="shared" si="177"/>
        <v>0.98149830712896902</v>
      </c>
      <c r="G1643">
        <f t="shared" si="178"/>
        <v>0.12162410770065456</v>
      </c>
      <c r="H1643" s="221">
        <v>2.3558969162518099E-2</v>
      </c>
      <c r="I1643">
        <f t="shared" si="179"/>
        <v>1</v>
      </c>
      <c r="J1643">
        <v>1</v>
      </c>
      <c r="K1643" s="221">
        <f t="shared" si="180"/>
        <v>-51.018689887031869</v>
      </c>
      <c r="L1643">
        <f t="shared" si="182"/>
        <v>7.8654811230846437E-6</v>
      </c>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row>
    <row r="1644" spans="1:74" s="12" customFormat="1" hidden="1" x14ac:dyDescent="0.25">
      <c r="A1644" s="127"/>
      <c r="B1644"/>
      <c r="C1644">
        <v>687</v>
      </c>
      <c r="D1644" s="221">
        <f t="shared" si="176"/>
        <v>687</v>
      </c>
      <c r="E1644">
        <f t="shared" si="181"/>
        <v>0.68700000000000006</v>
      </c>
      <c r="F1644">
        <f t="shared" si="177"/>
        <v>0.98144479080892932</v>
      </c>
      <c r="G1644">
        <f t="shared" si="178"/>
        <v>0.12276215222476819</v>
      </c>
      <c r="H1644" s="221">
        <v>2.31855242486186E-2</v>
      </c>
      <c r="I1644">
        <f t="shared" si="179"/>
        <v>1</v>
      </c>
      <c r="J1644">
        <v>1</v>
      </c>
      <c r="K1644" s="221">
        <f t="shared" si="180"/>
        <v>-51.077054236278187</v>
      </c>
      <c r="L1644">
        <f t="shared" si="182"/>
        <v>7.8562934333605996E-6</v>
      </c>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row>
    <row r="1645" spans="1:74" s="12" customFormat="1" hidden="1" x14ac:dyDescent="0.25">
      <c r="A1645" s="127"/>
      <c r="B1645"/>
      <c r="C1645">
        <v>688</v>
      </c>
      <c r="D1645" s="221">
        <f t="shared" si="176"/>
        <v>688</v>
      </c>
      <c r="E1645">
        <f t="shared" si="181"/>
        <v>0.68799999999999994</v>
      </c>
      <c r="F1645">
        <f t="shared" si="177"/>
        <v>0.98139119922359019</v>
      </c>
      <c r="G1645">
        <f t="shared" si="178"/>
        <v>0.12389355835696456</v>
      </c>
      <c r="H1645" s="221">
        <v>2.25296702275876E-2</v>
      </c>
      <c r="I1645">
        <f t="shared" si="179"/>
        <v>1</v>
      </c>
      <c r="J1645">
        <v>1</v>
      </c>
      <c r="K1645" s="221">
        <f t="shared" si="180"/>
        <v>-51.247085590304444</v>
      </c>
      <c r="L1645">
        <f t="shared" si="182"/>
        <v>7.6530511112172612E-6</v>
      </c>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row>
    <row r="1646" spans="1:74" s="12" customFormat="1" hidden="1" x14ac:dyDescent="0.25">
      <c r="A1646" s="127"/>
      <c r="B1646"/>
      <c r="C1646">
        <v>689</v>
      </c>
      <c r="D1646" s="221">
        <f t="shared" si="176"/>
        <v>689</v>
      </c>
      <c r="E1646">
        <f t="shared" si="181"/>
        <v>0.68899999999999995</v>
      </c>
      <c r="F1646">
        <f t="shared" si="177"/>
        <v>0.98133753238457333</v>
      </c>
      <c r="G1646">
        <f t="shared" si="178"/>
        <v>0.125018319133234</v>
      </c>
      <c r="H1646" s="221">
        <v>2.1597529146290401E-2</v>
      </c>
      <c r="I1646">
        <f t="shared" si="179"/>
        <v>1</v>
      </c>
      <c r="J1646">
        <v>1</v>
      </c>
      <c r="K1646" s="221">
        <f t="shared" si="180"/>
        <v>-51.536077328925451</v>
      </c>
      <c r="L1646">
        <f t="shared" si="182"/>
        <v>7.2604249076077629E-6</v>
      </c>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row>
    <row r="1647" spans="1:74" s="12" customFormat="1" hidden="1" x14ac:dyDescent="0.25">
      <c r="A1647" s="127"/>
      <c r="B1647"/>
      <c r="C1647">
        <v>690</v>
      </c>
      <c r="D1647" s="221">
        <f t="shared" si="176"/>
        <v>690</v>
      </c>
      <c r="E1647">
        <f t="shared" si="181"/>
        <v>0.69</v>
      </c>
      <c r="F1647">
        <f t="shared" si="177"/>
        <v>0.98128379030351964</v>
      </c>
      <c r="G1647">
        <f t="shared" si="178"/>
        <v>0.12613642772090292</v>
      </c>
      <c r="H1647" s="221">
        <v>2.0401207815423299E-2</v>
      </c>
      <c r="I1647">
        <f t="shared" si="179"/>
        <v>1</v>
      </c>
      <c r="J1647">
        <v>1</v>
      </c>
      <c r="K1647" s="221">
        <f t="shared" si="180"/>
        <v>-51.954179361695658</v>
      </c>
      <c r="L1647">
        <f t="shared" si="182"/>
        <v>6.6948170269870106E-6</v>
      </c>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row>
    <row r="1648" spans="1:74" s="12" customFormat="1" hidden="1" x14ac:dyDescent="0.25">
      <c r="A1648" s="127"/>
      <c r="B1648"/>
      <c r="C1648">
        <v>691</v>
      </c>
      <c r="D1648" s="221">
        <f t="shared" si="176"/>
        <v>691</v>
      </c>
      <c r="E1648">
        <f t="shared" si="181"/>
        <v>0.69099999999999995</v>
      </c>
      <c r="F1648">
        <f t="shared" si="177"/>
        <v>0.98122997299208059</v>
      </c>
      <c r="G1648">
        <f t="shared" si="178"/>
        <v>0.12724787741865953</v>
      </c>
      <c r="H1648" s="221">
        <v>1.8958561996572001E-2</v>
      </c>
      <c r="I1648">
        <f t="shared" si="179"/>
        <v>1</v>
      </c>
      <c r="J1648">
        <v>1</v>
      </c>
      <c r="K1648" s="221">
        <f t="shared" si="180"/>
        <v>-52.51546508633065</v>
      </c>
      <c r="L1648">
        <f t="shared" si="182"/>
        <v>5.9837174789181364E-6</v>
      </c>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row>
    <row r="1649" spans="1:74" s="12" customFormat="1" hidden="1" x14ac:dyDescent="0.25">
      <c r="A1649" s="127"/>
      <c r="B1649"/>
      <c r="C1649">
        <v>692</v>
      </c>
      <c r="D1649" s="221">
        <f t="shared" si="176"/>
        <v>692</v>
      </c>
      <c r="E1649">
        <f t="shared" si="181"/>
        <v>0.69199999999999995</v>
      </c>
      <c r="F1649">
        <f t="shared" si="177"/>
        <v>0.98117608046192839</v>
      </c>
      <c r="G1649">
        <f t="shared" si="178"/>
        <v>0.12835266165657755</v>
      </c>
      <c r="H1649" s="221">
        <v>1.7292819836750101E-2</v>
      </c>
      <c r="I1649">
        <f t="shared" si="179"/>
        <v>1</v>
      </c>
      <c r="J1649">
        <v>1</v>
      </c>
      <c r="K1649" s="221">
        <f t="shared" si="180"/>
        <v>-53.239647036255263</v>
      </c>
      <c r="L1649">
        <f t="shared" si="182"/>
        <v>5.1641506659672563E-6</v>
      </c>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row>
    <row r="1650" spans="1:74" s="12" customFormat="1" hidden="1" x14ac:dyDescent="0.25">
      <c r="A1650" s="127"/>
      <c r="B1650"/>
      <c r="C1650">
        <v>693</v>
      </c>
      <c r="D1650" s="221">
        <f t="shared" si="176"/>
        <v>693</v>
      </c>
      <c r="E1650">
        <f t="shared" si="181"/>
        <v>0.69299999999999995</v>
      </c>
      <c r="F1650">
        <f t="shared" si="177"/>
        <v>0.98112211272474714</v>
      </c>
      <c r="G1650">
        <f t="shared" si="178"/>
        <v>0.12945077399613569</v>
      </c>
      <c r="H1650" s="221">
        <v>1.5432074879105201E-2</v>
      </c>
      <c r="I1650">
        <f t="shared" si="179"/>
        <v>1</v>
      </c>
      <c r="J1650">
        <v>1</v>
      </c>
      <c r="K1650" s="221">
        <f t="shared" si="180"/>
        <v>-54.154959251790942</v>
      </c>
      <c r="L1650">
        <f t="shared" si="182"/>
        <v>4.2803059627886154E-6</v>
      </c>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row>
    <row r="1651" spans="1:74" s="12" customFormat="1" hidden="1" x14ac:dyDescent="0.25">
      <c r="A1651" s="127"/>
      <c r="B1651"/>
      <c r="C1651">
        <v>694</v>
      </c>
      <c r="D1651" s="221">
        <f t="shared" si="176"/>
        <v>694</v>
      </c>
      <c r="E1651">
        <f t="shared" si="181"/>
        <v>0.69399999999999995</v>
      </c>
      <c r="F1651">
        <f t="shared" si="177"/>
        <v>0.98106806979224037</v>
      </c>
      <c r="G1651">
        <f t="shared" si="178"/>
        <v>0.13054220813023637</v>
      </c>
      <c r="H1651" s="221">
        <v>1.3408662129174499E-2</v>
      </c>
      <c r="I1651">
        <f t="shared" si="179"/>
        <v>1</v>
      </c>
      <c r="J1651">
        <v>1</v>
      </c>
      <c r="K1651" s="221">
        <f t="shared" si="180"/>
        <v>-55.303289132837222</v>
      </c>
      <c r="L1651">
        <f t="shared" si="182"/>
        <v>3.3805230911928094E-6</v>
      </c>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row>
    <row r="1652" spans="1:74" s="12" customFormat="1" hidden="1" x14ac:dyDescent="0.25">
      <c r="A1652" s="127"/>
      <c r="B1652"/>
      <c r="C1652">
        <v>695</v>
      </c>
      <c r="D1652" s="221">
        <f t="shared" si="176"/>
        <v>695</v>
      </c>
      <c r="E1652">
        <f t="shared" si="181"/>
        <v>0.69499999999999995</v>
      </c>
      <c r="F1652">
        <f t="shared" si="177"/>
        <v>0.98101395167612582</v>
      </c>
      <c r="G1652">
        <f t="shared" si="178"/>
        <v>0.13162695788321907</v>
      </c>
      <c r="H1652" s="221">
        <v>1.1258433426362501E-2</v>
      </c>
      <c r="I1652">
        <f t="shared" si="179"/>
        <v>1</v>
      </c>
      <c r="J1652">
        <v>1</v>
      </c>
      <c r="K1652" s="221">
        <f t="shared" si="180"/>
        <v>-56.750040158850254</v>
      </c>
      <c r="L1652">
        <f t="shared" si="182"/>
        <v>2.5138667650798475E-6</v>
      </c>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row>
    <row r="1653" spans="1:74" s="12" customFormat="1" hidden="1" x14ac:dyDescent="0.25">
      <c r="A1653" s="127"/>
      <c r="B1653"/>
      <c r="C1653">
        <v>696</v>
      </c>
      <c r="D1653" s="221">
        <f t="shared" si="176"/>
        <v>696</v>
      </c>
      <c r="E1653">
        <f t="shared" si="181"/>
        <v>0.69599999999999995</v>
      </c>
      <c r="F1653">
        <f t="shared" si="177"/>
        <v>0.98095975838813876</v>
      </c>
      <c r="G1653">
        <f t="shared" si="178"/>
        <v>0.13270501721087388</v>
      </c>
      <c r="H1653" s="221">
        <v>9.0199506983571608E-3</v>
      </c>
      <c r="I1653">
        <f t="shared" si="179"/>
        <v>1</v>
      </c>
      <c r="J1653">
        <v>1</v>
      </c>
      <c r="K1653" s="221">
        <f t="shared" si="180"/>
        <v>-58.605146035393346</v>
      </c>
      <c r="L1653">
        <f t="shared" si="182"/>
        <v>1.7265688611728804E-6</v>
      </c>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row>
    <row r="1654" spans="1:74" s="12" customFormat="1" hidden="1" x14ac:dyDescent="0.25">
      <c r="A1654" s="127"/>
      <c r="B1654"/>
      <c r="C1654">
        <v>697</v>
      </c>
      <c r="D1654" s="221">
        <f t="shared" si="176"/>
        <v>697</v>
      </c>
      <c r="E1654">
        <f t="shared" si="181"/>
        <v>0.69699999999999995</v>
      </c>
      <c r="F1654">
        <f t="shared" si="177"/>
        <v>0.98090548994002702</v>
      </c>
      <c r="G1654">
        <f t="shared" si="178"/>
        <v>0.13377638020045035</v>
      </c>
      <c r="H1654" s="221">
        <v>6.7336175118103796E-3</v>
      </c>
      <c r="I1654">
        <f t="shared" si="179"/>
        <v>1</v>
      </c>
      <c r="J1654">
        <v>1</v>
      </c>
      <c r="K1654" s="221">
        <f t="shared" si="180"/>
        <v>-61.074899015913822</v>
      </c>
      <c r="L1654">
        <f t="shared" si="182"/>
        <v>1.0586355634042133E-6</v>
      </c>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row>
    <row r="1655" spans="1:74" s="12" customFormat="1" hidden="1" x14ac:dyDescent="0.25">
      <c r="A1655" s="127"/>
      <c r="B1655"/>
      <c r="C1655">
        <v>698</v>
      </c>
      <c r="D1655" s="221">
        <f t="shared" si="176"/>
        <v>698</v>
      </c>
      <c r="E1655">
        <f t="shared" si="181"/>
        <v>0.69799999999999995</v>
      </c>
      <c r="F1655">
        <f t="shared" si="177"/>
        <v>0.98085114634355774</v>
      </c>
      <c r="G1655">
        <f t="shared" si="178"/>
        <v>0.13484104107066422</v>
      </c>
      <c r="H1655" s="221">
        <v>4.44077063814469E-3</v>
      </c>
      <c r="I1655">
        <f t="shared" si="179"/>
        <v>1</v>
      </c>
      <c r="J1655">
        <v>1</v>
      </c>
      <c r="K1655" s="221">
        <f t="shared" si="180"/>
        <v>-64.622329125035606</v>
      </c>
      <c r="L1655">
        <f t="shared" si="182"/>
        <v>5.4090913351272182E-7</v>
      </c>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row>
    <row r="1656" spans="1:74" s="12" customFormat="1" hidden="1" x14ac:dyDescent="0.25">
      <c r="A1656" s="127"/>
      <c r="B1656"/>
      <c r="C1656">
        <v>699</v>
      </c>
      <c r="D1656" s="221">
        <f t="shared" si="176"/>
        <v>699</v>
      </c>
      <c r="E1656">
        <f t="shared" si="181"/>
        <v>0.69899999999999995</v>
      </c>
      <c r="F1656">
        <f t="shared" si="177"/>
        <v>0.98079672761051406</v>
      </c>
      <c r="G1656">
        <f t="shared" si="178"/>
        <v>0.1358989941717017</v>
      </c>
      <c r="H1656" s="221">
        <v>2.1827541045770899E-3</v>
      </c>
      <c r="I1656">
        <f t="shared" si="179"/>
        <v>1</v>
      </c>
      <c r="J1656">
        <v>1</v>
      </c>
      <c r="K1656" s="221">
        <f t="shared" si="180"/>
        <v>-70.723998717216489</v>
      </c>
      <c r="L1656">
        <f t="shared" si="182"/>
        <v>1.9283936391325278E-7</v>
      </c>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row>
    <row r="1657" spans="1:74" s="12" customFormat="1" hidden="1" x14ac:dyDescent="0.25">
      <c r="A1657" s="127"/>
      <c r="B1657"/>
      <c r="C1657">
        <v>700</v>
      </c>
      <c r="D1657" s="221">
        <f t="shared" si="176"/>
        <v>700</v>
      </c>
      <c r="E1657">
        <f t="shared" si="181"/>
        <v>0.7</v>
      </c>
      <c r="F1657">
        <f t="shared" si="177"/>
        <v>0.9807422337526942</v>
      </c>
      <c r="G1657">
        <f t="shared" si="178"/>
        <v>0.13695023398522152</v>
      </c>
      <c r="H1657" s="271">
        <v>1.6130978977583601E-9</v>
      </c>
      <c r="I1657">
        <f t="shared" si="179"/>
        <v>1</v>
      </c>
      <c r="J1657">
        <v>1</v>
      </c>
      <c r="K1657" s="221">
        <f t="shared" si="180"/>
        <v>-193.28443236880983</v>
      </c>
      <c r="L1657">
        <f t="shared" si="182"/>
        <v>2.1161223970132876E-8</v>
      </c>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row>
    <row r="1658" spans="1:74" s="12" customFormat="1" hidden="1" x14ac:dyDescent="0.25">
      <c r="A1658" s="127"/>
      <c r="B1658"/>
      <c r="C1658">
        <v>701</v>
      </c>
      <c r="D1658" s="221">
        <f t="shared" ref="D1658:D1721" si="183">C1658*(f_CLK_MHz/Nominal_Clock_Freq)</f>
        <v>701</v>
      </c>
      <c r="E1658">
        <f t="shared" si="181"/>
        <v>0.70099999999999996</v>
      </c>
      <c r="F1658">
        <f t="shared" ref="F1658:F1721" si="184">ABS(SIN(((MOD_CLK_DIV*PI()*$D1658*FIRST_STAGE_DECIMATION)/(f_CLK_MHz*1000000)))/(FIRST_STAGE_DECIMATION*SIN(((MOD_CLK_DIV*PI()*$D1658)/(f_CLK_MHz*1000000)))))^FIRST_STAGE_ORDER</f>
        <v>0.98068766478190961</v>
      </c>
      <c r="G1658">
        <f t="shared" ref="G1658:G1721" si="185">ABS(SIN(((MOD_CLK_DIV*FIRST_STAGE_DECIMATION*PI()*$D1658*SECOND_STAGE_DECIMATION)/(f_CLK_MHz*1000000)))/(SECOND_STAGE_DECIMATION*SIN(((MOD_CLK_DIV*FIRST_STAGE_DECIMATION*PI()*$D1658)/(f_CLK_MHz*1000000)))))^SECOND_STAGE_ORDER</f>
        <v>0.13799475512435269</v>
      </c>
      <c r="H1658" s="221">
        <v>2.0688729744656399E-3</v>
      </c>
      <c r="I1658">
        <f t="shared" ref="I1658:I1721" si="186">IF(Avg_decimation&lt;&gt;0,(ABS(SIN(((MOD_CLK_DIV*FIRST_STAGE_DECIMATION*SECOND_STAGE_DECIMATION*FIR_DECIMATION*PI()*$D1658*Avg_decimation)/(f_CLK_MHz*1000000)))/(Avg_decimation*SIN(((MOD_CLK_DIV*FIRST_STAGE_DECIMATION*SECOND_STAGE_DECIMATION*FIR_DECIMATION*PI()*$D1658)/(f_CLK_MHz*1000000)))))^1),"-")</f>
        <v>1</v>
      </c>
      <c r="J1658">
        <v>1</v>
      </c>
      <c r="K1658" s="221">
        <f t="shared" ref="K1658:K1721" si="187">20*LOG10(IF(FIR_BYPASSED,F1658*G1658*J1658,F1658*G1658*H1658*I1658*J1658))</f>
        <v>-71.057457612965692</v>
      </c>
      <c r="L1658">
        <f t="shared" si="182"/>
        <v>1.9597240371264461E-8</v>
      </c>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row>
    <row r="1659" spans="1:74" s="12" customFormat="1" hidden="1" x14ac:dyDescent="0.25">
      <c r="A1659" s="127"/>
      <c r="B1659"/>
      <c r="C1659">
        <v>702</v>
      </c>
      <c r="D1659" s="221">
        <f t="shared" si="183"/>
        <v>702</v>
      </c>
      <c r="E1659">
        <f t="shared" ref="E1659:E1722" si="188">D1659/1000</f>
        <v>0.70199999999999996</v>
      </c>
      <c r="F1659">
        <f t="shared" si="184"/>
        <v>0.98063302070999192</v>
      </c>
      <c r="G1659">
        <f t="shared" si="185"/>
        <v>0.13903255233369063</v>
      </c>
      <c r="H1659" s="221">
        <v>3.9878879732667899E-3</v>
      </c>
      <c r="I1659">
        <f t="shared" si="186"/>
        <v>1</v>
      </c>
      <c r="J1659">
        <v>1</v>
      </c>
      <c r="K1659" s="221">
        <f t="shared" si="187"/>
        <v>-65.292680833123669</v>
      </c>
      <c r="L1659">
        <f t="shared" si="182"/>
        <v>1.6961563084207943E-7</v>
      </c>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row>
    <row r="1660" spans="1:74" s="12" customFormat="1" hidden="1" x14ac:dyDescent="0.25">
      <c r="A1660" s="127"/>
      <c r="B1660"/>
      <c r="C1660">
        <v>703</v>
      </c>
      <c r="D1660" s="221">
        <f t="shared" si="183"/>
        <v>703</v>
      </c>
      <c r="E1660">
        <f t="shared" si="188"/>
        <v>0.70299999999999996</v>
      </c>
      <c r="F1660">
        <f t="shared" si="184"/>
        <v>0.98057830154878733</v>
      </c>
      <c r="G1660">
        <f t="shared" si="185"/>
        <v>0.14006362048929102</v>
      </c>
      <c r="H1660" s="221">
        <v>5.7245020233214804E-3</v>
      </c>
      <c r="I1660">
        <f t="shared" si="186"/>
        <v>1</v>
      </c>
      <c r="J1660">
        <v>1</v>
      </c>
      <c r="K1660" s="221">
        <f t="shared" si="187"/>
        <v>-62.089093195027644</v>
      </c>
      <c r="L1660">
        <f t="shared" ref="L1660:L1723" si="189">(D1660-D1659)*((10^(K1660/20)+10^(K1659/20))/2)^2</f>
        <v>4.4217882541935344E-7</v>
      </c>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row>
    <row r="1661" spans="1:74" s="12" customFormat="1" hidden="1" x14ac:dyDescent="0.25">
      <c r="A1661" s="127"/>
      <c r="B1661"/>
      <c r="C1661">
        <v>704</v>
      </c>
      <c r="D1661" s="221">
        <f t="shared" si="183"/>
        <v>704</v>
      </c>
      <c r="E1661">
        <f t="shared" si="188"/>
        <v>0.70399999999999996</v>
      </c>
      <c r="F1661">
        <f t="shared" si="184"/>
        <v>0.98052350731015681</v>
      </c>
      <c r="G1661">
        <f t="shared" si="185"/>
        <v>0.14108795459866005</v>
      </c>
      <c r="H1661" s="221">
        <v>7.25028711083563E-3</v>
      </c>
      <c r="I1661">
        <f t="shared" si="186"/>
        <v>1</v>
      </c>
      <c r="J1661">
        <v>1</v>
      </c>
      <c r="K1661" s="221">
        <f t="shared" si="187"/>
        <v>-59.973936953113942</v>
      </c>
      <c r="L1661">
        <f t="shared" si="189"/>
        <v>8.0033366670046991E-7</v>
      </c>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row>
    <row r="1662" spans="1:74" s="12" customFormat="1" hidden="1" x14ac:dyDescent="0.25">
      <c r="A1662" s="127"/>
      <c r="B1662"/>
      <c r="C1662">
        <v>705</v>
      </c>
      <c r="D1662" s="221">
        <f t="shared" si="183"/>
        <v>705</v>
      </c>
      <c r="E1662">
        <f t="shared" si="188"/>
        <v>0.70499999999999996</v>
      </c>
      <c r="F1662">
        <f t="shared" si="184"/>
        <v>0.98046863800597794</v>
      </c>
      <c r="G1662">
        <f t="shared" si="185"/>
        <v>0.14210554980074322</v>
      </c>
      <c r="H1662" s="221">
        <v>8.5415185189522402E-3</v>
      </c>
      <c r="I1662">
        <f t="shared" si="186"/>
        <v>1</v>
      </c>
      <c r="J1662">
        <v>1</v>
      </c>
      <c r="K1662" s="221">
        <f t="shared" si="187"/>
        <v>-58.488403347765242</v>
      </c>
      <c r="L1662">
        <f t="shared" si="189"/>
        <v>1.2024166375107031E-6</v>
      </c>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row>
    <row r="1663" spans="1:74" s="12" customFormat="1" hidden="1" x14ac:dyDescent="0.25">
      <c r="A1663" s="127"/>
      <c r="B1663"/>
      <c r="C1663">
        <v>706</v>
      </c>
      <c r="D1663" s="221">
        <f t="shared" si="183"/>
        <v>706</v>
      </c>
      <c r="E1663">
        <f t="shared" si="188"/>
        <v>0.70599999999999996</v>
      </c>
      <c r="F1663">
        <f t="shared" si="184"/>
        <v>0.9804136936481459</v>
      </c>
      <c r="G1663">
        <f t="shared" si="185"/>
        <v>0.14311640136590895</v>
      </c>
      <c r="H1663" s="221">
        <v>9.5796461142499401E-3</v>
      </c>
      <c r="I1663">
        <f t="shared" si="186"/>
        <v>1</v>
      </c>
      <c r="J1663">
        <v>1</v>
      </c>
      <c r="K1663" s="221">
        <f t="shared" si="187"/>
        <v>-57.431035162561869</v>
      </c>
      <c r="L1663">
        <f t="shared" si="189"/>
        <v>1.6055951693934327E-6</v>
      </c>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row>
    <row r="1664" spans="1:74" s="12" customFormat="1" hidden="1" x14ac:dyDescent="0.25">
      <c r="A1664" s="127"/>
      <c r="B1664"/>
      <c r="C1664">
        <v>707</v>
      </c>
      <c r="D1664" s="221">
        <f t="shared" si="183"/>
        <v>707</v>
      </c>
      <c r="E1664">
        <f t="shared" si="188"/>
        <v>0.70699999999999996</v>
      </c>
      <c r="F1664">
        <f t="shared" si="184"/>
        <v>0.98035867424856926</v>
      </c>
      <c r="G1664">
        <f t="shared" si="185"/>
        <v>0.14412050469593296</v>
      </c>
      <c r="H1664" s="221">
        <v>1.03516401555791E-2</v>
      </c>
      <c r="I1664">
        <f t="shared" si="186"/>
        <v>1</v>
      </c>
      <c r="J1664">
        <v>1</v>
      </c>
      <c r="K1664" s="221">
        <f t="shared" si="187"/>
        <v>-56.697601264667625</v>
      </c>
      <c r="L1664">
        <f t="shared" si="189"/>
        <v>1.9694369668115289E-6</v>
      </c>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row>
    <row r="1665" spans="1:74" s="12" customFormat="1" hidden="1" x14ac:dyDescent="0.25">
      <c r="A1665" s="127"/>
      <c r="B1665"/>
      <c r="C1665">
        <v>708</v>
      </c>
      <c r="D1665" s="221">
        <f t="shared" si="183"/>
        <v>708</v>
      </c>
      <c r="E1665">
        <f t="shared" si="188"/>
        <v>0.70799999999999996</v>
      </c>
      <c r="F1665">
        <f t="shared" si="184"/>
        <v>0.98030357981917382</v>
      </c>
      <c r="G1665">
        <f t="shared" si="185"/>
        <v>0.14511785532397709</v>
      </c>
      <c r="H1665" s="221">
        <v>1.08502047666196E-2</v>
      </c>
      <c r="I1665">
        <f t="shared" si="186"/>
        <v>1</v>
      </c>
      <c r="J1665">
        <v>1</v>
      </c>
      <c r="K1665" s="221">
        <f t="shared" si="187"/>
        <v>-56.229612514184154</v>
      </c>
      <c r="L1665">
        <f t="shared" si="189"/>
        <v>2.2591988518641473E-6</v>
      </c>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row>
    <row r="1666" spans="1:74" s="12" customFormat="1" hidden="1" x14ac:dyDescent="0.25">
      <c r="A1666" s="127"/>
      <c r="B1666"/>
      <c r="C1666">
        <v>709</v>
      </c>
      <c r="D1666" s="221">
        <f t="shared" si="183"/>
        <v>709</v>
      </c>
      <c r="E1666">
        <f t="shared" si="188"/>
        <v>0.70899999999999996</v>
      </c>
      <c r="F1666">
        <f t="shared" si="184"/>
        <v>0.98024841037190202</v>
      </c>
      <c r="G1666">
        <f t="shared" si="185"/>
        <v>0.14610844891456681</v>
      </c>
      <c r="H1666" s="221">
        <v>1.1073855524168501E-2</v>
      </c>
      <c r="I1666">
        <f t="shared" si="186"/>
        <v>1</v>
      </c>
      <c r="J1666">
        <v>1</v>
      </c>
      <c r="K1666" s="221">
        <f t="shared" si="187"/>
        <v>-55.993793396618841</v>
      </c>
      <c r="L1666">
        <f t="shared" si="189"/>
        <v>2.4485542585130699E-6</v>
      </c>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row>
    <row r="1667" spans="1:74" s="12" customFormat="1" hidden="1" x14ac:dyDescent="0.25">
      <c r="A1667" s="127"/>
      <c r="B1667"/>
      <c r="C1667">
        <v>710</v>
      </c>
      <c r="D1667" s="221">
        <f t="shared" si="183"/>
        <v>710</v>
      </c>
      <c r="E1667">
        <f t="shared" si="188"/>
        <v>0.71</v>
      </c>
      <c r="F1667">
        <f t="shared" si="184"/>
        <v>0.98019316591870898</v>
      </c>
      <c r="G1667">
        <f t="shared" si="185"/>
        <v>0.14709228126356577</v>
      </c>
      <c r="H1667" s="221">
        <v>1.1026860971507801E-2</v>
      </c>
      <c r="I1667">
        <f t="shared" si="186"/>
        <v>1</v>
      </c>
      <c r="J1667">
        <v>1</v>
      </c>
      <c r="K1667" s="221">
        <f t="shared" si="187"/>
        <v>-55.972930946408937</v>
      </c>
      <c r="L1667">
        <f t="shared" si="189"/>
        <v>2.5215315656021646E-6</v>
      </c>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row>
    <row r="1668" spans="1:74" s="12" customFormat="1" hidden="1" x14ac:dyDescent="0.25">
      <c r="A1668" s="127"/>
      <c r="B1668"/>
      <c r="C1668">
        <v>711</v>
      </c>
      <c r="D1668" s="221">
        <f t="shared" si="183"/>
        <v>711</v>
      </c>
      <c r="E1668">
        <f t="shared" si="188"/>
        <v>0.71099999999999997</v>
      </c>
      <c r="F1668">
        <f t="shared" si="184"/>
        <v>0.98013784647156965</v>
      </c>
      <c r="G1668">
        <f t="shared" si="185"/>
        <v>0.14806934829814813</v>
      </c>
      <c r="H1668" s="221">
        <v>1.0719051187217599E-2</v>
      </c>
      <c r="I1668">
        <f t="shared" si="186"/>
        <v>1</v>
      </c>
      <c r="J1668">
        <v>1</v>
      </c>
      <c r="K1668" s="221">
        <f t="shared" si="187"/>
        <v>-56.161826622692203</v>
      </c>
      <c r="L1668">
        <f t="shared" si="189"/>
        <v>2.4735088606988196E-6</v>
      </c>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row>
    <row r="1669" spans="1:74" s="12" customFormat="1" hidden="1" x14ac:dyDescent="0.25">
      <c r="A1669" s="127"/>
      <c r="B1669"/>
      <c r="C1669">
        <v>712</v>
      </c>
      <c r="D1669" s="221">
        <f t="shared" si="183"/>
        <v>712</v>
      </c>
      <c r="E1669">
        <f t="shared" si="188"/>
        <v>0.71199999999999997</v>
      </c>
      <c r="F1669">
        <f t="shared" si="184"/>
        <v>0.98008245204247391</v>
      </c>
      <c r="G1669">
        <f t="shared" si="185"/>
        <v>0.14903964607676723</v>
      </c>
      <c r="H1669" s="221">
        <v>1.0165499743318301E-2</v>
      </c>
      <c r="I1669">
        <f t="shared" si="186"/>
        <v>1</v>
      </c>
      <c r="J1669">
        <v>1</v>
      </c>
      <c r="K1669" s="221">
        <f t="shared" si="187"/>
        <v>-56.566136845778487</v>
      </c>
      <c r="L1669">
        <f t="shared" si="189"/>
        <v>2.3111974672722379E-6</v>
      </c>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row>
    <row r="1670" spans="1:74" s="12" customFormat="1" hidden="1" x14ac:dyDescent="0.25">
      <c r="A1670" s="127"/>
      <c r="B1670"/>
      <c r="C1670">
        <v>713</v>
      </c>
      <c r="D1670" s="221">
        <f t="shared" si="183"/>
        <v>713</v>
      </c>
      <c r="E1670">
        <f t="shared" si="188"/>
        <v>0.71299999999999997</v>
      </c>
      <c r="F1670">
        <f t="shared" si="184"/>
        <v>0.98002698264342614</v>
      </c>
      <c r="G1670">
        <f t="shared" si="185"/>
        <v>0.15000317078912187</v>
      </c>
      <c r="H1670" s="221">
        <v>9.3860883952546596E-3</v>
      </c>
      <c r="I1670">
        <f t="shared" si="186"/>
        <v>1</v>
      </c>
      <c r="J1670">
        <v>1</v>
      </c>
      <c r="K1670" s="221">
        <f t="shared" si="187"/>
        <v>-57.203537752568998</v>
      </c>
      <c r="L1670">
        <f t="shared" si="189"/>
        <v>2.0516384174146954E-6</v>
      </c>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row>
    <row r="1671" spans="1:74" s="12" customFormat="1" hidden="1" x14ac:dyDescent="0.25">
      <c r="A1671" s="127"/>
      <c r="B1671"/>
      <c r="C1671">
        <v>714</v>
      </c>
      <c r="D1671" s="221">
        <f t="shared" si="183"/>
        <v>714</v>
      </c>
      <c r="E1671">
        <f t="shared" si="188"/>
        <v>0.71399999999999997</v>
      </c>
      <c r="F1671">
        <f t="shared" si="184"/>
        <v>0.97997143828644739</v>
      </c>
      <c r="G1671">
        <f t="shared" si="185"/>
        <v>0.15095991875612097</v>
      </c>
      <c r="H1671" s="221">
        <v>8.4049665882888498E-3</v>
      </c>
      <c r="I1671">
        <f t="shared" si="186"/>
        <v>1</v>
      </c>
      <c r="J1671">
        <v>1</v>
      </c>
      <c r="K1671" s="221">
        <f t="shared" si="187"/>
        <v>-58.107778740983989</v>
      </c>
      <c r="L1671">
        <f t="shared" si="189"/>
        <v>1.7203243630674806E-6</v>
      </c>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row>
    <row r="1672" spans="1:74" s="12" customFormat="1" hidden="1" x14ac:dyDescent="0.25">
      <c r="A1672" s="127"/>
      <c r="B1672"/>
      <c r="C1672">
        <v>715</v>
      </c>
      <c r="D1672" s="221">
        <f t="shared" si="183"/>
        <v>715</v>
      </c>
      <c r="E1672">
        <f t="shared" si="188"/>
        <v>0.71499999999999997</v>
      </c>
      <c r="F1672">
        <f t="shared" si="184"/>
        <v>0.97991581898357472</v>
      </c>
      <c r="G1672">
        <f t="shared" si="185"/>
        <v>0.15190988642984427</v>
      </c>
      <c r="H1672" s="221">
        <v>7.2499202759673297E-3</v>
      </c>
      <c r="I1672">
        <f t="shared" si="186"/>
        <v>1</v>
      </c>
      <c r="J1672">
        <v>1</v>
      </c>
      <c r="K1672" s="221">
        <f t="shared" si="187"/>
        <v>-59.337839229144791</v>
      </c>
      <c r="L1672">
        <f t="shared" si="189"/>
        <v>1.34863596351645E-6</v>
      </c>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row>
    <row r="1673" spans="1:74" s="12" customFormat="1" hidden="1" x14ac:dyDescent="0.25">
      <c r="A1673" s="127"/>
      <c r="B1673"/>
      <c r="C1673">
        <v>716</v>
      </c>
      <c r="D1673" s="221">
        <f t="shared" si="183"/>
        <v>716</v>
      </c>
      <c r="E1673">
        <f t="shared" si="188"/>
        <v>0.71599999999999997</v>
      </c>
      <c r="F1673">
        <f t="shared" si="184"/>
        <v>0.97986012474686113</v>
      </c>
      <c r="G1673">
        <f t="shared" si="185"/>
        <v>0.15285307039350057</v>
      </c>
      <c r="H1673" s="221">
        <v>5.9516665709333401E-3</v>
      </c>
      <c r="I1673">
        <f t="shared" si="186"/>
        <v>1</v>
      </c>
      <c r="J1673">
        <v>1</v>
      </c>
      <c r="K1673" s="221">
        <f t="shared" si="187"/>
        <v>-60.998463115504762</v>
      </c>
      <c r="L1673">
        <f t="shared" si="189"/>
        <v>9.7083955340914518E-7</v>
      </c>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row>
    <row r="1674" spans="1:74" s="12" customFormat="1" hidden="1" x14ac:dyDescent="0.25">
      <c r="A1674" s="127"/>
      <c r="B1674"/>
      <c r="C1674">
        <v>717</v>
      </c>
      <c r="D1674" s="221">
        <f t="shared" si="183"/>
        <v>717</v>
      </c>
      <c r="E1674">
        <f t="shared" si="188"/>
        <v>0.71699999999999997</v>
      </c>
      <c r="F1674">
        <f t="shared" si="184"/>
        <v>0.97980435558837586</v>
      </c>
      <c r="G1674">
        <f t="shared" si="185"/>
        <v>0.15378946736138463</v>
      </c>
      <c r="H1674" s="221">
        <v>4.5430923410490903E-3</v>
      </c>
      <c r="I1674">
        <f t="shared" si="186"/>
        <v>1</v>
      </c>
      <c r="J1674">
        <v>1</v>
      </c>
      <c r="K1674" s="221">
        <f t="shared" si="187"/>
        <v>-63.291649545802706</v>
      </c>
      <c r="L1674">
        <f t="shared" si="189"/>
        <v>6.2092675382750335E-7</v>
      </c>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row>
    <row r="1675" spans="1:74" s="12" customFormat="1" hidden="1" x14ac:dyDescent="0.25">
      <c r="A1675" s="127"/>
      <c r="B1675"/>
      <c r="C1675">
        <v>718</v>
      </c>
      <c r="D1675" s="221">
        <f t="shared" si="183"/>
        <v>718</v>
      </c>
      <c r="E1675">
        <f t="shared" si="188"/>
        <v>0.71799999999999997</v>
      </c>
      <c r="F1675">
        <f t="shared" si="184"/>
        <v>0.97974851152020381</v>
      </c>
      <c r="G1675">
        <f t="shared" si="185"/>
        <v>0.15471907417882941</v>
      </c>
      <c r="H1675" s="221">
        <v>3.0584559902416802E-3</v>
      </c>
      <c r="I1675">
        <f t="shared" si="186"/>
        <v>1</v>
      </c>
      <c r="J1675">
        <v>1</v>
      </c>
      <c r="K1675" s="221">
        <f t="shared" si="187"/>
        <v>-66.676785881763138</v>
      </c>
      <c r="L1675">
        <f t="shared" si="189"/>
        <v>3.2958386825490463E-7</v>
      </c>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row>
    <row r="1676" spans="1:74" s="12" customFormat="1" hidden="1" x14ac:dyDescent="0.25">
      <c r="A1676" s="127"/>
      <c r="B1676"/>
      <c r="C1676">
        <v>719</v>
      </c>
      <c r="D1676" s="221">
        <f t="shared" si="183"/>
        <v>719</v>
      </c>
      <c r="E1676">
        <f t="shared" si="188"/>
        <v>0.71899999999999997</v>
      </c>
      <c r="F1676">
        <f t="shared" si="184"/>
        <v>0.9796925925544443</v>
      </c>
      <c r="G1676">
        <f t="shared" si="185"/>
        <v>0.15564188782215679</v>
      </c>
      <c r="H1676" s="221">
        <v>1.53257230119037E-3</v>
      </c>
      <c r="I1676">
        <f t="shared" si="186"/>
        <v>1</v>
      </c>
      <c r="J1676">
        <v>1</v>
      </c>
      <c r="K1676" s="221">
        <f t="shared" si="187"/>
        <v>-72.627254273764549</v>
      </c>
      <c r="L1676">
        <f t="shared" si="189"/>
        <v>1.2155923361125736E-7</v>
      </c>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row>
    <row r="1677" spans="1:74" s="12" customFormat="1" hidden="1" x14ac:dyDescent="0.25">
      <c r="A1677" s="127"/>
      <c r="B1677"/>
      <c r="C1677">
        <v>720</v>
      </c>
      <c r="D1677" s="221">
        <f t="shared" si="183"/>
        <v>720</v>
      </c>
      <c r="E1677">
        <f t="shared" si="188"/>
        <v>0.72</v>
      </c>
      <c r="F1677">
        <f t="shared" si="184"/>
        <v>0.97963659870321507</v>
      </c>
      <c r="G1677">
        <f t="shared" si="185"/>
        <v>0.15655790539862552</v>
      </c>
      <c r="H1677" s="271">
        <v>3.5573361037625202E-10</v>
      </c>
      <c r="I1677">
        <f t="shared" si="186"/>
        <v>1</v>
      </c>
      <c r="J1677">
        <v>1</v>
      </c>
      <c r="K1677" s="221">
        <f t="shared" si="187"/>
        <v>-205.26270191855991</v>
      </c>
      <c r="L1677">
        <f t="shared" si="189"/>
        <v>1.3652581698616572E-8</v>
      </c>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row>
    <row r="1678" spans="1:74" s="12" customFormat="1" hidden="1" x14ac:dyDescent="0.25">
      <c r="A1678" s="127"/>
      <c r="B1678"/>
      <c r="C1678">
        <v>721</v>
      </c>
      <c r="D1678" s="221">
        <f t="shared" si="183"/>
        <v>721</v>
      </c>
      <c r="E1678">
        <f t="shared" si="188"/>
        <v>0.72099999999999997</v>
      </c>
      <c r="F1678">
        <f t="shared" si="184"/>
        <v>0.97958052997864753</v>
      </c>
      <c r="G1678">
        <f t="shared" si="185"/>
        <v>0.15746712414637648</v>
      </c>
      <c r="H1678" s="221">
        <v>1.5057458091538699E-3</v>
      </c>
      <c r="I1678">
        <f t="shared" si="186"/>
        <v>1</v>
      </c>
      <c r="J1678">
        <v>1</v>
      </c>
      <c r="K1678" s="221">
        <f t="shared" si="187"/>
        <v>-72.680365927831176</v>
      </c>
      <c r="L1678">
        <f t="shared" si="189"/>
        <v>1.3486635494667016E-8</v>
      </c>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row>
    <row r="1679" spans="1:74" s="12" customFormat="1" hidden="1" x14ac:dyDescent="0.25">
      <c r="A1679" s="127"/>
      <c r="B1679"/>
      <c r="C1679">
        <v>722</v>
      </c>
      <c r="D1679" s="221">
        <f t="shared" si="183"/>
        <v>722</v>
      </c>
      <c r="E1679">
        <f t="shared" si="188"/>
        <v>0.72199999999999998</v>
      </c>
      <c r="F1679">
        <f t="shared" si="184"/>
        <v>0.97952438639289041</v>
      </c>
      <c r="G1679">
        <f t="shared" si="185"/>
        <v>0.15836954143437565</v>
      </c>
      <c r="H1679" s="221">
        <v>2.9529449923313199E-3</v>
      </c>
      <c r="I1679">
        <f t="shared" si="186"/>
        <v>1</v>
      </c>
      <c r="J1679">
        <v>1</v>
      </c>
      <c r="K1679" s="221">
        <f t="shared" si="187"/>
        <v>-66.781154621888035</v>
      </c>
      <c r="L1679">
        <f t="shared" si="189"/>
        <v>1.1914401471573564E-7</v>
      </c>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row>
    <row r="1680" spans="1:74" s="12" customFormat="1" hidden="1" x14ac:dyDescent="0.25">
      <c r="A1680" s="127"/>
      <c r="B1680"/>
      <c r="C1680">
        <v>723</v>
      </c>
      <c r="D1680" s="221">
        <f t="shared" si="183"/>
        <v>723</v>
      </c>
      <c r="E1680">
        <f t="shared" si="188"/>
        <v>0.72299999999999998</v>
      </c>
      <c r="F1680">
        <f t="shared" si="184"/>
        <v>0.97946816795810843</v>
      </c>
      <c r="G1680">
        <f t="shared" si="185"/>
        <v>0.15926515476235339</v>
      </c>
      <c r="H1680" s="221">
        <v>4.3123575454902001E-3</v>
      </c>
      <c r="I1680">
        <f t="shared" si="186"/>
        <v>1</v>
      </c>
      <c r="J1680">
        <v>1</v>
      </c>
      <c r="K1680" s="221">
        <f t="shared" si="187"/>
        <v>-63.443482878619058</v>
      </c>
      <c r="L1680">
        <f t="shared" si="189"/>
        <v>3.1967028985787533E-7</v>
      </c>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row>
    <row r="1681" spans="1:74" s="12" customFormat="1" hidden="1" x14ac:dyDescent="0.25">
      <c r="A1681" s="127"/>
      <c r="B1681"/>
      <c r="C1681">
        <v>724</v>
      </c>
      <c r="D1681" s="221">
        <f t="shared" si="183"/>
        <v>724</v>
      </c>
      <c r="E1681">
        <f t="shared" si="188"/>
        <v>0.72399999999999998</v>
      </c>
      <c r="F1681">
        <f t="shared" si="184"/>
        <v>0.97941187468648128</v>
      </c>
      <c r="G1681">
        <f t="shared" si="185"/>
        <v>0.16015396176074179</v>
      </c>
      <c r="H1681" s="221">
        <v>5.5578392107890496E-3</v>
      </c>
      <c r="I1681">
        <f t="shared" si="186"/>
        <v>1</v>
      </c>
      <c r="J1681">
        <v>1</v>
      </c>
      <c r="K1681" s="221">
        <f t="shared" si="187"/>
        <v>-61.191819399873488</v>
      </c>
      <c r="L1681">
        <f t="shared" si="189"/>
        <v>5.9636321439466133E-7</v>
      </c>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row>
    <row r="1682" spans="1:74" s="12" customFormat="1" hidden="1" x14ac:dyDescent="0.25">
      <c r="A1682" s="127"/>
      <c r="B1682"/>
      <c r="C1682">
        <v>725</v>
      </c>
      <c r="D1682" s="221">
        <f t="shared" si="183"/>
        <v>725</v>
      </c>
      <c r="E1682">
        <f t="shared" si="188"/>
        <v>0.72499999999999998</v>
      </c>
      <c r="F1682">
        <f t="shared" si="184"/>
        <v>0.9793555065902031</v>
      </c>
      <c r="G1682">
        <f t="shared" si="185"/>
        <v>0.1610359601906097</v>
      </c>
      <c r="H1682" s="221">
        <v>6.6668663610488397E-3</v>
      </c>
      <c r="I1682">
        <f t="shared" si="186"/>
        <v>1</v>
      </c>
      <c r="J1682">
        <v>1</v>
      </c>
      <c r="K1682" s="221">
        <f t="shared" si="187"/>
        <v>-59.564300272485923</v>
      </c>
      <c r="L1682">
        <f t="shared" si="189"/>
        <v>9.2469904515877383E-7</v>
      </c>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row>
    <row r="1683" spans="1:74" s="12" customFormat="1" hidden="1" x14ac:dyDescent="0.25">
      <c r="A1683" s="127"/>
      <c r="B1683"/>
      <c r="C1683">
        <v>726</v>
      </c>
      <c r="D1683" s="221">
        <f t="shared" si="183"/>
        <v>726</v>
      </c>
      <c r="E1683">
        <f t="shared" si="188"/>
        <v>0.72599999999999998</v>
      </c>
      <c r="F1683">
        <f t="shared" si="184"/>
        <v>0.97929906368148867</v>
      </c>
      <c r="G1683">
        <f t="shared" si="185"/>
        <v>0.1619111479435944</v>
      </c>
      <c r="H1683" s="221">
        <v>7.6209613275595202E-3</v>
      </c>
      <c r="I1683">
        <f t="shared" si="186"/>
        <v>1</v>
      </c>
      <c r="J1683">
        <v>1</v>
      </c>
      <c r="K1683" s="221">
        <f t="shared" si="187"/>
        <v>-58.355963019776809</v>
      </c>
      <c r="L1683">
        <f t="shared" si="189"/>
        <v>1.2766926721558768E-6</v>
      </c>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row>
    <row r="1684" spans="1:74" s="12" customFormat="1" hidden="1" x14ac:dyDescent="0.25">
      <c r="A1684" s="127"/>
      <c r="B1684"/>
      <c r="C1684">
        <v>727</v>
      </c>
      <c r="D1684" s="221">
        <f t="shared" si="183"/>
        <v>727</v>
      </c>
      <c r="E1684">
        <f t="shared" si="188"/>
        <v>0.72699999999999998</v>
      </c>
      <c r="F1684">
        <f t="shared" si="184"/>
        <v>0.97924254597256366</v>
      </c>
      <c r="G1684">
        <f t="shared" si="185"/>
        <v>0.16277952304183085</v>
      </c>
      <c r="H1684" s="221">
        <v>8.4060091562516703E-3</v>
      </c>
      <c r="I1684">
        <f t="shared" si="186"/>
        <v>1</v>
      </c>
      <c r="J1684">
        <v>1</v>
      </c>
      <c r="K1684" s="221">
        <f t="shared" si="187"/>
        <v>-57.458401905601768</v>
      </c>
      <c r="L1684">
        <f t="shared" si="189"/>
        <v>1.6234563373142324E-6</v>
      </c>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row>
    <row r="1685" spans="1:74" s="12" customFormat="1" hidden="1" x14ac:dyDescent="0.25">
      <c r="A1685" s="127"/>
      <c r="B1685"/>
      <c r="C1685">
        <v>728</v>
      </c>
      <c r="D1685" s="221">
        <f t="shared" si="183"/>
        <v>728</v>
      </c>
      <c r="E1685">
        <f t="shared" si="188"/>
        <v>0.72799999999999998</v>
      </c>
      <c r="F1685">
        <f t="shared" si="184"/>
        <v>0.97918595347567117</v>
      </c>
      <c r="G1685">
        <f t="shared" si="185"/>
        <v>0.16364108363787913</v>
      </c>
      <c r="H1685" s="221">
        <v>9.0124599723064407E-3</v>
      </c>
      <c r="I1685">
        <f t="shared" si="186"/>
        <v>1</v>
      </c>
      <c r="J1685">
        <v>1</v>
      </c>
      <c r="K1685" s="221">
        <f t="shared" si="187"/>
        <v>-56.807982590674413</v>
      </c>
      <c r="L1685">
        <f t="shared" si="189"/>
        <v>1.9377129606173639E-6</v>
      </c>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row>
    <row r="1686" spans="1:74" s="12" customFormat="1" hidden="1" x14ac:dyDescent="0.25">
      <c r="A1686" s="127"/>
      <c r="B1686"/>
      <c r="C1686">
        <v>729</v>
      </c>
      <c r="D1686" s="221">
        <f t="shared" si="183"/>
        <v>729</v>
      </c>
      <c r="E1686">
        <f t="shared" si="188"/>
        <v>0.72899999999999998</v>
      </c>
      <c r="F1686">
        <f t="shared" si="184"/>
        <v>0.97912928620307249</v>
      </c>
      <c r="G1686">
        <f t="shared" si="185"/>
        <v>0.1644958280146476</v>
      </c>
      <c r="H1686" s="221">
        <v>9.4354140833488604E-3</v>
      </c>
      <c r="I1686">
        <f t="shared" si="186"/>
        <v>1</v>
      </c>
      <c r="J1686">
        <v>1</v>
      </c>
      <c r="K1686" s="221">
        <f t="shared" si="187"/>
        <v>-56.364882143052384</v>
      </c>
      <c r="L1686">
        <f t="shared" si="189"/>
        <v>2.1960351428319791E-6</v>
      </c>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row>
    <row r="1687" spans="1:74" s="12" customFormat="1" hidden="1" x14ac:dyDescent="0.25">
      <c r="A1687" s="127"/>
      <c r="B1687"/>
      <c r="C1687">
        <v>730</v>
      </c>
      <c r="D1687" s="221">
        <f t="shared" si="183"/>
        <v>730</v>
      </c>
      <c r="E1687">
        <f t="shared" si="188"/>
        <v>0.73</v>
      </c>
      <c r="F1687">
        <f t="shared" si="184"/>
        <v>0.97907254416704026</v>
      </c>
      <c r="G1687">
        <f t="shared" si="185"/>
        <v>0.16534375458531483</v>
      </c>
      <c r="H1687" s="221">
        <v>9.6745899372293297E-3</v>
      </c>
      <c r="I1687">
        <f t="shared" si="186"/>
        <v>1</v>
      </c>
      <c r="J1687">
        <v>1</v>
      </c>
      <c r="K1687" s="221">
        <f t="shared" si="187"/>
        <v>-56.103295330419186</v>
      </c>
      <c r="L1687">
        <f t="shared" si="189"/>
        <v>2.3806173691957416E-6</v>
      </c>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row>
    <row r="1688" spans="1:74" s="12" customFormat="1" hidden="1" x14ac:dyDescent="0.25">
      <c r="A1688" s="127"/>
      <c r="B1688"/>
      <c r="C1688">
        <v>731</v>
      </c>
      <c r="D1688" s="221">
        <f t="shared" si="183"/>
        <v>731</v>
      </c>
      <c r="E1688">
        <f t="shared" si="188"/>
        <v>0.73099999999999998</v>
      </c>
      <c r="F1688">
        <f t="shared" si="184"/>
        <v>0.97901572737986675</v>
      </c>
      <c r="G1688">
        <f t="shared" si="185"/>
        <v>0.16618486189324808</v>
      </c>
      <c r="H1688" s="221">
        <v>9.7341779968242708E-3</v>
      </c>
      <c r="I1688">
        <f t="shared" si="186"/>
        <v>1</v>
      </c>
      <c r="J1688">
        <v>1</v>
      </c>
      <c r="K1688" s="221">
        <f t="shared" si="187"/>
        <v>-56.006391750643367</v>
      </c>
      <c r="L1688">
        <f t="shared" si="189"/>
        <v>2.4804424751707492E-6</v>
      </c>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row>
    <row r="1689" spans="1:74" s="12" customFormat="1" hidden="1" x14ac:dyDescent="0.25">
      <c r="A1689" s="127"/>
      <c r="B1689"/>
      <c r="C1689">
        <v>732</v>
      </c>
      <c r="D1689" s="221">
        <f t="shared" si="183"/>
        <v>732</v>
      </c>
      <c r="E1689">
        <f t="shared" si="188"/>
        <v>0.73199999999999998</v>
      </c>
      <c r="F1689">
        <f t="shared" si="184"/>
        <v>0.9789588358538589</v>
      </c>
      <c r="G1689">
        <f t="shared" si="185"/>
        <v>0.16701914861191988</v>
      </c>
      <c r="H1689" s="221">
        <v>9.6225864277244798E-3</v>
      </c>
      <c r="I1689">
        <f t="shared" si="186"/>
        <v>1</v>
      </c>
      <c r="J1689">
        <v>1</v>
      </c>
      <c r="K1689" s="221">
        <f t="shared" si="187"/>
        <v>-56.063549667825669</v>
      </c>
      <c r="L1689">
        <f t="shared" si="189"/>
        <v>2.4917681520649231E-6</v>
      </c>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row>
    <row r="1690" spans="1:74" s="12" customFormat="1" hidden="1" x14ac:dyDescent="0.25">
      <c r="A1690" s="127"/>
      <c r="B1690"/>
      <c r="C1690">
        <v>733</v>
      </c>
      <c r="D1690" s="221">
        <f t="shared" si="183"/>
        <v>733</v>
      </c>
      <c r="E1690">
        <f t="shared" si="188"/>
        <v>0.73299999999999998</v>
      </c>
      <c r="F1690">
        <f t="shared" si="184"/>
        <v>0.97890186960133818</v>
      </c>
      <c r="G1690">
        <f t="shared" si="185"/>
        <v>0.16784661354482155</v>
      </c>
      <c r="H1690" s="221">
        <v>9.3520871449874893E-3</v>
      </c>
      <c r="I1690">
        <f t="shared" si="186"/>
        <v>1</v>
      </c>
      <c r="J1690">
        <v>1</v>
      </c>
      <c r="K1690" s="221">
        <f t="shared" si="187"/>
        <v>-56.268794272154487</v>
      </c>
      <c r="L1690">
        <f t="shared" si="189"/>
        <v>2.4179283360113206E-6</v>
      </c>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row>
    <row r="1691" spans="1:74" s="12" customFormat="1" hidden="1" x14ac:dyDescent="0.25">
      <c r="A1691" s="127"/>
      <c r="B1691"/>
      <c r="C1691">
        <v>734</v>
      </c>
      <c r="D1691" s="221">
        <f t="shared" si="183"/>
        <v>734</v>
      </c>
      <c r="E1691">
        <f t="shared" si="188"/>
        <v>0.73399999999999999</v>
      </c>
      <c r="F1691">
        <f t="shared" si="184"/>
        <v>0.97884482863464528</v>
      </c>
      <c r="G1691">
        <f t="shared" si="185"/>
        <v>0.16866725562537419</v>
      </c>
      <c r="H1691" s="221">
        <v>8.9383731673483898E-3</v>
      </c>
      <c r="I1691">
        <f t="shared" si="186"/>
        <v>1</v>
      </c>
      <c r="J1691">
        <v>1</v>
      </c>
      <c r="K1691" s="221">
        <f t="shared" si="187"/>
        <v>-56.619937772699693</v>
      </c>
      <c r="L1691">
        <f t="shared" si="189"/>
        <v>2.2685106953142788E-6</v>
      </c>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row>
    <row r="1692" spans="1:74" s="12" customFormat="1" hidden="1" x14ac:dyDescent="0.25">
      <c r="A1692" s="127"/>
      <c r="B1692"/>
      <c r="C1692">
        <v>735</v>
      </c>
      <c r="D1692" s="221">
        <f t="shared" si="183"/>
        <v>735</v>
      </c>
      <c r="E1692">
        <f t="shared" si="188"/>
        <v>0.73499999999999999</v>
      </c>
      <c r="F1692">
        <f t="shared" si="184"/>
        <v>0.9787877129661321</v>
      </c>
      <c r="G1692">
        <f t="shared" si="185"/>
        <v>0.16948107391683639</v>
      </c>
      <c r="H1692" s="221">
        <v>8.40004032317033E-3</v>
      </c>
      <c r="I1692">
        <f t="shared" si="186"/>
        <v>1</v>
      </c>
      <c r="J1692">
        <v>1</v>
      </c>
      <c r="K1692" s="221">
        <f t="shared" si="187"/>
        <v>-57.118178260879596</v>
      </c>
      <c r="L1692">
        <f t="shared" si="189"/>
        <v>2.0580285754445695E-6</v>
      </c>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row>
    <row r="1693" spans="1:74" s="12" customFormat="1" hidden="1" x14ac:dyDescent="0.25">
      <c r="A1693" s="127"/>
      <c r="B1693"/>
      <c r="C1693">
        <v>736</v>
      </c>
      <c r="D1693" s="221">
        <f t="shared" si="183"/>
        <v>736</v>
      </c>
      <c r="E1693">
        <f t="shared" si="188"/>
        <v>0.73599999999999999</v>
      </c>
      <c r="F1693">
        <f t="shared" si="184"/>
        <v>0.97873052260817039</v>
      </c>
      <c r="G1693">
        <f t="shared" si="185"/>
        <v>0.17028806761221071</v>
      </c>
      <c r="H1693" s="221">
        <v>7.7580080918717804E-3</v>
      </c>
      <c r="I1693">
        <f t="shared" si="186"/>
        <v>1</v>
      </c>
      <c r="J1693">
        <v>1</v>
      </c>
      <c r="K1693" s="221">
        <f t="shared" si="187"/>
        <v>-57.768048442163192</v>
      </c>
      <c r="L1693">
        <f t="shared" si="189"/>
        <v>1.8042483078856979E-6</v>
      </c>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row>
    <row r="1694" spans="1:74" s="12" customFormat="1" hidden="1" x14ac:dyDescent="0.25">
      <c r="A1694" s="127"/>
      <c r="B1694"/>
      <c r="C1694">
        <v>737</v>
      </c>
      <c r="D1694" s="221">
        <f t="shared" si="183"/>
        <v>737</v>
      </c>
      <c r="E1694">
        <f t="shared" si="188"/>
        <v>0.73699999999999999</v>
      </c>
      <c r="F1694">
        <f t="shared" si="184"/>
        <v>0.97867325757314561</v>
      </c>
      <c r="G1694">
        <f t="shared" si="185"/>
        <v>0.17108823603414655</v>
      </c>
      <c r="H1694" s="221">
        <v>7.03489570683297E-3</v>
      </c>
      <c r="I1694">
        <f t="shared" si="186"/>
        <v>1</v>
      </c>
      <c r="J1694">
        <v>1</v>
      </c>
      <c r="K1694" s="221">
        <f t="shared" si="187"/>
        <v>-58.577689334199519</v>
      </c>
      <c r="L1694">
        <f t="shared" si="189"/>
        <v>1.5263570488031807E-6</v>
      </c>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row>
    <row r="1695" spans="1:74" s="12" customFormat="1" hidden="1" x14ac:dyDescent="0.25">
      <c r="A1695" s="127"/>
      <c r="B1695"/>
      <c r="C1695">
        <v>738</v>
      </c>
      <c r="D1695" s="221">
        <f t="shared" si="183"/>
        <v>738</v>
      </c>
      <c r="E1695">
        <f t="shared" si="188"/>
        <v>0.73799999999999999</v>
      </c>
      <c r="F1695">
        <f t="shared" si="184"/>
        <v>0.97861591787345847</v>
      </c>
      <c r="G1695">
        <f t="shared" si="185"/>
        <v>0.17188157863484044</v>
      </c>
      <c r="H1695" s="221">
        <v>6.2543705603611E-3</v>
      </c>
      <c r="I1695">
        <f t="shared" si="186"/>
        <v>1</v>
      </c>
      <c r="J1695">
        <v>1</v>
      </c>
      <c r="K1695" s="221">
        <f t="shared" si="187"/>
        <v>-59.559495635780529</v>
      </c>
      <c r="L1695">
        <f t="shared" si="189"/>
        <v>1.2431606074015677E-6</v>
      </c>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row>
    <row r="1696" spans="1:74" s="12" customFormat="1" hidden="1" x14ac:dyDescent="0.25">
      <c r="A1696" s="127"/>
      <c r="B1696"/>
      <c r="C1696">
        <v>739</v>
      </c>
      <c r="D1696" s="221">
        <f t="shared" si="183"/>
        <v>739</v>
      </c>
      <c r="E1696">
        <f t="shared" si="188"/>
        <v>0.73899999999999999</v>
      </c>
      <c r="F1696">
        <f t="shared" si="184"/>
        <v>0.97855850352152884</v>
      </c>
      <c r="G1696">
        <f t="shared" si="185"/>
        <v>0.17266809499593416</v>
      </c>
      <c r="H1696" s="221">
        <v>5.44048641869096E-3</v>
      </c>
      <c r="I1696">
        <f t="shared" si="186"/>
        <v>1</v>
      </c>
      <c r="J1696">
        <v>1</v>
      </c>
      <c r="K1696" s="221">
        <f t="shared" si="187"/>
        <v>-60.731267533881088</v>
      </c>
      <c r="L1696">
        <f t="shared" si="189"/>
        <v>9.7148549764888478E-7</v>
      </c>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row>
    <row r="1697" spans="1:74" s="12" customFormat="1" hidden="1" x14ac:dyDescent="0.25">
      <c r="A1697" s="127"/>
      <c r="B1697"/>
      <c r="C1697">
        <v>740</v>
      </c>
      <c r="D1697" s="221">
        <f t="shared" si="183"/>
        <v>740</v>
      </c>
      <c r="E1697">
        <f t="shared" si="188"/>
        <v>0.74</v>
      </c>
      <c r="F1697">
        <f t="shared" si="184"/>
        <v>0.9785010145297881</v>
      </c>
      <c r="G1697">
        <f t="shared" si="185"/>
        <v>0.17344778482841047</v>
      </c>
      <c r="H1697" s="221">
        <v>4.61702896711724E-3</v>
      </c>
      <c r="I1697">
        <f t="shared" si="186"/>
        <v>1</v>
      </c>
      <c r="J1697">
        <v>1</v>
      </c>
      <c r="K1697" s="221">
        <f t="shared" si="187"/>
        <v>-62.118147254901224</v>
      </c>
      <c r="L1697">
        <f t="shared" si="189"/>
        <v>7.2492715974765903E-7</v>
      </c>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row>
    <row r="1698" spans="1:74" s="12" customFormat="1" hidden="1" x14ac:dyDescent="0.25">
      <c r="A1698" s="127"/>
      <c r="B1698"/>
      <c r="C1698">
        <v>741</v>
      </c>
      <c r="D1698" s="221">
        <f t="shared" si="183"/>
        <v>741</v>
      </c>
      <c r="E1698">
        <f t="shared" si="188"/>
        <v>0.74099999999999999</v>
      </c>
      <c r="F1698">
        <f t="shared" si="184"/>
        <v>0.97844345091068585</v>
      </c>
      <c r="G1698">
        <f t="shared" si="185"/>
        <v>0.17422064797248485</v>
      </c>
      <c r="H1698" s="221">
        <v>3.80688576563454E-3</v>
      </c>
      <c r="I1698">
        <f t="shared" si="186"/>
        <v>1</v>
      </c>
      <c r="J1698">
        <v>1</v>
      </c>
      <c r="K1698" s="221">
        <f t="shared" si="187"/>
        <v>-63.755895992826943</v>
      </c>
      <c r="L1698">
        <f t="shared" si="189"/>
        <v>5.1304110147877088E-7</v>
      </c>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row>
    <row r="1699" spans="1:74" s="12" customFormat="1" hidden="1" x14ac:dyDescent="0.25">
      <c r="A1699" s="127"/>
      <c r="B1699"/>
      <c r="C1699">
        <v>742</v>
      </c>
      <c r="D1699" s="221">
        <f t="shared" si="183"/>
        <v>742</v>
      </c>
      <c r="E1699">
        <f t="shared" si="188"/>
        <v>0.74199999999999999</v>
      </c>
      <c r="F1699">
        <f t="shared" si="184"/>
        <v>0.97838581267668712</v>
      </c>
      <c r="G1699">
        <f t="shared" si="185"/>
        <v>0.17498668439749618</v>
      </c>
      <c r="H1699" s="221">
        <v>3.03145681874596E-3</v>
      </c>
      <c r="I1699">
        <f t="shared" si="186"/>
        <v>1</v>
      </c>
      <c r="J1699">
        <v>1</v>
      </c>
      <c r="K1699" s="221">
        <f t="shared" si="187"/>
        <v>-65.696669296736076</v>
      </c>
      <c r="L1699">
        <f t="shared" si="189"/>
        <v>3.4102095911236697E-7</v>
      </c>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row>
    <row r="1700" spans="1:74" s="12" customFormat="1" hidden="1" x14ac:dyDescent="0.25">
      <c r="A1700" s="127"/>
      <c r="B1700"/>
      <c r="C1700">
        <v>743</v>
      </c>
      <c r="D1700" s="221">
        <f t="shared" si="183"/>
        <v>743</v>
      </c>
      <c r="E1700">
        <f t="shared" si="188"/>
        <v>0.74299999999999999</v>
      </c>
      <c r="F1700">
        <f t="shared" si="184"/>
        <v>0.97832809984027325</v>
      </c>
      <c r="G1700">
        <f t="shared" si="185"/>
        <v>0.17574589420179429</v>
      </c>
      <c r="H1700" s="221">
        <v>2.3101206751880801E-3</v>
      </c>
      <c r="I1700">
        <f t="shared" si="186"/>
        <v>1</v>
      </c>
      <c r="J1700">
        <v>1</v>
      </c>
      <c r="K1700" s="221">
        <f t="shared" si="187"/>
        <v>-68.019912351949102</v>
      </c>
      <c r="L1700">
        <f t="shared" si="189"/>
        <v>2.0985312451694417E-7</v>
      </c>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row>
    <row r="1701" spans="1:74" s="12" customFormat="1" hidden="1" x14ac:dyDescent="0.25">
      <c r="A1701" s="127"/>
      <c r="B1701"/>
      <c r="C1701">
        <v>744</v>
      </c>
      <c r="D1701" s="221">
        <f t="shared" si="183"/>
        <v>744</v>
      </c>
      <c r="E1701">
        <f t="shared" si="188"/>
        <v>0.74399999999999999</v>
      </c>
      <c r="F1701">
        <f t="shared" si="184"/>
        <v>0.97827031241394002</v>
      </c>
      <c r="G1701">
        <f t="shared" si="185"/>
        <v>0.17649827761262493</v>
      </c>
      <c r="H1701" s="221">
        <v>1.65976931028222E-3</v>
      </c>
      <c r="I1701">
        <f t="shared" si="186"/>
        <v>1</v>
      </c>
      <c r="J1701">
        <v>1</v>
      </c>
      <c r="K1701" s="221">
        <f t="shared" si="187"/>
        <v>-70.855058482758324</v>
      </c>
      <c r="L1701">
        <f t="shared" si="189"/>
        <v>1.1688752342094651E-7</v>
      </c>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row>
    <row r="1702" spans="1:74" s="12" customFormat="1" hidden="1" x14ac:dyDescent="0.25">
      <c r="A1702" s="127"/>
      <c r="B1702"/>
      <c r="C1702">
        <v>745</v>
      </c>
      <c r="D1702" s="221">
        <f t="shared" si="183"/>
        <v>745</v>
      </c>
      <c r="E1702">
        <f t="shared" si="188"/>
        <v>0.745</v>
      </c>
      <c r="F1702">
        <f t="shared" si="184"/>
        <v>0.97821245041020044</v>
      </c>
      <c r="G1702">
        <f t="shared" si="185"/>
        <v>0.17724383498601223</v>
      </c>
      <c r="H1702" s="221">
        <v>1.0944230508224499E-3</v>
      </c>
      <c r="I1702">
        <f t="shared" si="186"/>
        <v>1</v>
      </c>
      <c r="J1702">
        <v>1</v>
      </c>
      <c r="K1702" s="221">
        <f t="shared" si="187"/>
        <v>-74.436208881817166</v>
      </c>
      <c r="L1702">
        <f t="shared" si="189"/>
        <v>5.6723564108390365E-8</v>
      </c>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row>
    <row r="1703" spans="1:74" s="12" customFormat="1" hidden="1" x14ac:dyDescent="0.25">
      <c r="A1703" s="127"/>
      <c r="B1703"/>
      <c r="C1703">
        <v>746</v>
      </c>
      <c r="D1703" s="221">
        <f t="shared" si="183"/>
        <v>746</v>
      </c>
      <c r="E1703">
        <f t="shared" si="188"/>
        <v>0.746</v>
      </c>
      <c r="F1703">
        <f t="shared" si="184"/>
        <v>0.97815451384158159</v>
      </c>
      <c r="G1703">
        <f t="shared" si="185"/>
        <v>0.17798256680663793</v>
      </c>
      <c r="H1703" s="221">
        <v>6.2493453337944397E-4</v>
      </c>
      <c r="I1703">
        <f t="shared" si="186"/>
        <v>1</v>
      </c>
      <c r="J1703">
        <v>1</v>
      </c>
      <c r="K1703" s="221">
        <f t="shared" si="187"/>
        <v>-79.267610935748664</v>
      </c>
      <c r="L1703">
        <f t="shared" si="189"/>
        <v>2.2283179381004386E-8</v>
      </c>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row>
    <row r="1704" spans="1:74" s="12" customFormat="1" hidden="1" x14ac:dyDescent="0.25">
      <c r="A1704" s="127"/>
      <c r="B1704"/>
      <c r="C1704">
        <v>747</v>
      </c>
      <c r="D1704" s="221">
        <f t="shared" si="183"/>
        <v>747</v>
      </c>
      <c r="E1704">
        <f t="shared" si="188"/>
        <v>0.747</v>
      </c>
      <c r="F1704">
        <f t="shared" si="184"/>
        <v>0.97809650272062842</v>
      </c>
      <c r="G1704">
        <f t="shared" si="185"/>
        <v>0.17871447368771912</v>
      </c>
      <c r="H1704" s="221">
        <v>2.5878820188597601E-4</v>
      </c>
      <c r="I1704">
        <f t="shared" si="186"/>
        <v>1</v>
      </c>
      <c r="J1704">
        <v>1</v>
      </c>
      <c r="K1704" s="221">
        <f t="shared" si="187"/>
        <v>-86.890281888985811</v>
      </c>
      <c r="L1704">
        <f t="shared" si="189"/>
        <v>5.9316038634167149E-9</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row>
    <row r="1705" spans="1:74" s="12" customFormat="1" hidden="1" x14ac:dyDescent="0.25">
      <c r="A1705" s="127"/>
      <c r="B1705"/>
      <c r="C1705">
        <v>748</v>
      </c>
      <c r="D1705" s="221">
        <f t="shared" si="183"/>
        <v>748</v>
      </c>
      <c r="E1705">
        <f t="shared" si="188"/>
        <v>0.748</v>
      </c>
      <c r="F1705">
        <f t="shared" si="184"/>
        <v>0.97803841705989991</v>
      </c>
      <c r="G1705">
        <f t="shared" si="185"/>
        <v>0.17943955637088282</v>
      </c>
      <c r="H1705" s="271">
        <v>7.85125532490001E-10</v>
      </c>
      <c r="I1705">
        <f t="shared" si="186"/>
        <v>1</v>
      </c>
      <c r="J1705">
        <v>1</v>
      </c>
      <c r="K1705" s="221">
        <f t="shared" si="187"/>
        <v>-197.21573596179138</v>
      </c>
      <c r="L1705">
        <f t="shared" si="189"/>
        <v>5.1158106945954357E-10</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row>
    <row r="1706" spans="1:74" s="12" customFormat="1" hidden="1" x14ac:dyDescent="0.25">
      <c r="A1706" s="127"/>
      <c r="B1706"/>
      <c r="C1706">
        <v>749</v>
      </c>
      <c r="D1706" s="221">
        <f t="shared" si="183"/>
        <v>749</v>
      </c>
      <c r="E1706">
        <f t="shared" si="188"/>
        <v>0.749</v>
      </c>
      <c r="F1706">
        <f t="shared" si="184"/>
        <v>0.97798025687197077</v>
      </c>
      <c r="G1706">
        <f t="shared" si="185"/>
        <v>0.18015781572603776</v>
      </c>
      <c r="H1706" s="221">
        <v>1.5088708421725301E-4</v>
      </c>
      <c r="I1706">
        <f t="shared" si="186"/>
        <v>1</v>
      </c>
      <c r="J1706">
        <v>1</v>
      </c>
      <c r="K1706" s="221">
        <f t="shared" si="187"/>
        <v>-91.507294771932649</v>
      </c>
      <c r="L1706">
        <f t="shared" si="189"/>
        <v>1.7669124599909444E-10</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row>
    <row r="1707" spans="1:74" s="12" customFormat="1" hidden="1" x14ac:dyDescent="0.25">
      <c r="A1707" s="127"/>
      <c r="B1707"/>
      <c r="C1707">
        <v>750</v>
      </c>
      <c r="D1707" s="221">
        <f t="shared" si="183"/>
        <v>750</v>
      </c>
      <c r="E1707">
        <f t="shared" si="188"/>
        <v>0.75</v>
      </c>
      <c r="F1707">
        <f t="shared" si="184"/>
        <v>0.97792202216943336</v>
      </c>
      <c r="G1707">
        <f t="shared" si="185"/>
        <v>0.18086925275124432</v>
      </c>
      <c r="H1707" s="221">
        <v>1.96696707822313E-4</v>
      </c>
      <c r="I1707">
        <f t="shared" si="186"/>
        <v>1</v>
      </c>
      <c r="J1707">
        <v>1</v>
      </c>
      <c r="K1707" s="221">
        <f t="shared" si="187"/>
        <v>-89.170678767002073</v>
      </c>
      <c r="L1707">
        <f t="shared" si="189"/>
        <v>9.4174861775030472E-10</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row>
    <row r="1708" spans="1:74" s="12" customFormat="1" hidden="1" x14ac:dyDescent="0.25">
      <c r="A1708" s="127"/>
      <c r="B1708"/>
      <c r="C1708">
        <v>751</v>
      </c>
      <c r="D1708" s="221">
        <f t="shared" si="183"/>
        <v>751</v>
      </c>
      <c r="E1708">
        <f t="shared" si="188"/>
        <v>0.751</v>
      </c>
      <c r="F1708">
        <f t="shared" si="184"/>
        <v>0.9778637129648946</v>
      </c>
      <c r="G1708">
        <f t="shared" si="185"/>
        <v>0.18157386857258148</v>
      </c>
      <c r="H1708" s="221">
        <v>1.43433817579718E-4</v>
      </c>
      <c r="I1708">
        <f t="shared" si="186"/>
        <v>1</v>
      </c>
      <c r="J1708">
        <v>1</v>
      </c>
      <c r="K1708" s="221">
        <f t="shared" si="187"/>
        <v>-91.880335306782456</v>
      </c>
      <c r="L1708">
        <f t="shared" si="189"/>
        <v>9.0776421137263686E-10</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row>
    <row r="1709" spans="1:74" s="12" customFormat="1" hidden="1" x14ac:dyDescent="0.25">
      <c r="A1709" s="127"/>
      <c r="B1709"/>
      <c r="C1709">
        <v>752</v>
      </c>
      <c r="D1709" s="221">
        <f t="shared" si="183"/>
        <v>752</v>
      </c>
      <c r="E1709">
        <f t="shared" si="188"/>
        <v>0.752</v>
      </c>
      <c r="F1709">
        <f t="shared" si="184"/>
        <v>0.97780532927097719</v>
      </c>
      <c r="G1709">
        <f t="shared" si="185"/>
        <v>0.18227166444401074</v>
      </c>
      <c r="H1709" s="271">
        <v>4.5028543303896599E-10</v>
      </c>
      <c r="I1709">
        <f t="shared" si="186"/>
        <v>1</v>
      </c>
      <c r="J1709">
        <v>1</v>
      </c>
      <c r="K1709" s="221">
        <f t="shared" si="187"/>
        <v>-201.9108108617072</v>
      </c>
      <c r="L1709">
        <f t="shared" si="189"/>
        <v>1.6214711096350063E-10</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row>
    <row r="1710" spans="1:74" s="12" customFormat="1" hidden="1" x14ac:dyDescent="0.25">
      <c r="A1710" s="127"/>
      <c r="B1710"/>
      <c r="C1710">
        <v>753</v>
      </c>
      <c r="D1710" s="221">
        <f t="shared" si="183"/>
        <v>753</v>
      </c>
      <c r="E1710">
        <f t="shared" si="188"/>
        <v>0.753</v>
      </c>
      <c r="F1710">
        <f t="shared" si="184"/>
        <v>0.97774687110031788</v>
      </c>
      <c r="G1710">
        <f t="shared" si="185"/>
        <v>0.18296264174723828</v>
      </c>
      <c r="H1710" s="221">
        <v>2.2216800493420701E-4</v>
      </c>
      <c r="I1710">
        <f t="shared" si="186"/>
        <v>1</v>
      </c>
      <c r="J1710">
        <v>1</v>
      </c>
      <c r="K1710" s="221">
        <f t="shared" si="187"/>
        <v>-88.014592555518064</v>
      </c>
      <c r="L1710">
        <f t="shared" si="189"/>
        <v>3.9489579298469938E-10</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row>
    <row r="1711" spans="1:74" s="12" customFormat="1" hidden="1" x14ac:dyDescent="0.25">
      <c r="A1711" s="127"/>
      <c r="B1711"/>
      <c r="C1711">
        <v>754</v>
      </c>
      <c r="D1711" s="221">
        <f t="shared" si="183"/>
        <v>754</v>
      </c>
      <c r="E1711">
        <f t="shared" si="188"/>
        <v>0.754</v>
      </c>
      <c r="F1711">
        <f t="shared" si="184"/>
        <v>0.97768833846557335</v>
      </c>
      <c r="G1711">
        <f t="shared" si="185"/>
        <v>0.18364680199157443</v>
      </c>
      <c r="H1711" s="221">
        <v>5.0952145582643105E-4</v>
      </c>
      <c r="I1711">
        <f t="shared" si="186"/>
        <v>1</v>
      </c>
      <c r="J1711">
        <v>1</v>
      </c>
      <c r="K1711" s="221">
        <f t="shared" si="187"/>
        <v>-80.77307436308125</v>
      </c>
      <c r="L1711">
        <f t="shared" si="189"/>
        <v>4.305205488826755E-9</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row>
    <row r="1712" spans="1:74" s="12" customFormat="1" hidden="1" x14ac:dyDescent="0.25">
      <c r="A1712" s="127"/>
      <c r="B1712"/>
      <c r="C1712">
        <v>755</v>
      </c>
      <c r="D1712" s="221">
        <f t="shared" si="183"/>
        <v>755</v>
      </c>
      <c r="E1712">
        <f t="shared" si="188"/>
        <v>0.755</v>
      </c>
      <c r="F1712">
        <f t="shared" si="184"/>
        <v>0.97762973137941167</v>
      </c>
      <c r="G1712">
        <f t="shared" si="185"/>
        <v>0.18432414681379011</v>
      </c>
      <c r="H1712" s="221">
        <v>8.4688641340058995E-4</v>
      </c>
      <c r="I1712">
        <f t="shared" si="186"/>
        <v>1</v>
      </c>
      <c r="J1712">
        <v>1</v>
      </c>
      <c r="K1712" s="221">
        <f t="shared" si="187"/>
        <v>-76.328364027671398</v>
      </c>
      <c r="L1712">
        <f t="shared" si="189"/>
        <v>1.489544823507207E-8</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row>
    <row r="1713" spans="1:74" s="12" customFormat="1" hidden="1" x14ac:dyDescent="0.25">
      <c r="A1713" s="127"/>
      <c r="B1713"/>
      <c r="C1713">
        <v>756</v>
      </c>
      <c r="D1713" s="221">
        <f t="shared" si="183"/>
        <v>756</v>
      </c>
      <c r="E1713">
        <f t="shared" si="188"/>
        <v>0.75600000000000001</v>
      </c>
      <c r="F1713">
        <f t="shared" si="184"/>
        <v>0.97757104985452026</v>
      </c>
      <c r="G1713">
        <f t="shared" si="185"/>
        <v>0.18499467797797184</v>
      </c>
      <c r="H1713" s="221">
        <v>1.2179840223590201E-3</v>
      </c>
      <c r="I1713">
        <f t="shared" si="186"/>
        <v>1</v>
      </c>
      <c r="J1713">
        <v>1</v>
      </c>
      <c r="K1713" s="221">
        <f t="shared" si="187"/>
        <v>-73.141016849527844</v>
      </c>
      <c r="L1713">
        <f t="shared" si="189"/>
        <v>3.4759209666469211E-8</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row>
    <row r="1714" spans="1:74" s="12" customFormat="1" hidden="1" x14ac:dyDescent="0.25">
      <c r="A1714" s="127"/>
      <c r="B1714"/>
      <c r="C1714">
        <v>757</v>
      </c>
      <c r="D1714" s="221">
        <f t="shared" si="183"/>
        <v>757</v>
      </c>
      <c r="E1714">
        <f t="shared" si="188"/>
        <v>0.75700000000000001</v>
      </c>
      <c r="F1714">
        <f t="shared" si="184"/>
        <v>0.97751229390359828</v>
      </c>
      <c r="G1714">
        <f t="shared" si="185"/>
        <v>0.18565839737537215</v>
      </c>
      <c r="H1714" s="221">
        <v>1.6059782817297299E-3</v>
      </c>
      <c r="I1714">
        <f t="shared" si="186"/>
        <v>1</v>
      </c>
      <c r="J1714">
        <v>1</v>
      </c>
      <c r="K1714" s="221">
        <f t="shared" si="187"/>
        <v>-70.708470135858931</v>
      </c>
      <c r="L1714">
        <f t="shared" si="189"/>
        <v>6.5465670712993179E-8</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row>
    <row r="1715" spans="1:74" s="12" customFormat="1" hidden="1" x14ac:dyDescent="0.25">
      <c r="A1715" s="127"/>
      <c r="B1715"/>
      <c r="C1715">
        <v>758</v>
      </c>
      <c r="D1715" s="221">
        <f t="shared" si="183"/>
        <v>758</v>
      </c>
      <c r="E1715">
        <f t="shared" si="188"/>
        <v>0.75800000000000001</v>
      </c>
      <c r="F1715">
        <f t="shared" si="184"/>
        <v>0.9774534635393648</v>
      </c>
      <c r="G1715">
        <f t="shared" si="185"/>
        <v>0.18631530702425977</v>
      </c>
      <c r="H1715" s="221">
        <v>1.9940320910039702E-3</v>
      </c>
      <c r="I1715">
        <f t="shared" si="186"/>
        <v>1</v>
      </c>
      <c r="J1715">
        <v>1</v>
      </c>
      <c r="K1715" s="221">
        <f t="shared" si="187"/>
        <v>-68.798464605879602</v>
      </c>
      <c r="L1715">
        <f t="shared" si="189"/>
        <v>1.0712548161461544E-7</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row>
    <row r="1716" spans="1:74" s="12" customFormat="1" hidden="1" x14ac:dyDescent="0.25">
      <c r="A1716" s="127"/>
      <c r="B1716"/>
      <c r="C1716">
        <v>759</v>
      </c>
      <c r="D1716" s="221">
        <f t="shared" si="183"/>
        <v>759</v>
      </c>
      <c r="E1716">
        <f t="shared" si="188"/>
        <v>0.75900000000000001</v>
      </c>
      <c r="F1716">
        <f t="shared" si="184"/>
        <v>0.97739455877455161</v>
      </c>
      <c r="G1716">
        <f t="shared" si="185"/>
        <v>0.18696540906976614</v>
      </c>
      <c r="H1716" s="221">
        <v>2.3658557802806101E-3</v>
      </c>
      <c r="I1716">
        <f t="shared" si="186"/>
        <v>1</v>
      </c>
      <c r="J1716">
        <v>1</v>
      </c>
      <c r="K1716" s="221">
        <f t="shared" si="187"/>
        <v>-67.283611038827132</v>
      </c>
      <c r="L1716">
        <f t="shared" si="189"/>
        <v>1.581956351916929E-7</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row>
    <row r="1717" spans="1:74" s="12" customFormat="1" hidden="1" x14ac:dyDescent="0.25">
      <c r="A1717" s="127"/>
      <c r="B1717"/>
      <c r="C1717">
        <v>760</v>
      </c>
      <c r="D1717" s="221">
        <f t="shared" si="183"/>
        <v>760</v>
      </c>
      <c r="E1717">
        <f t="shared" si="188"/>
        <v>0.76</v>
      </c>
      <c r="F1717">
        <f t="shared" si="184"/>
        <v>0.97733557962190787</v>
      </c>
      <c r="G1717">
        <f t="shared" si="185"/>
        <v>0.18760870578372915</v>
      </c>
      <c r="H1717" s="221">
        <v>2.7062321390618699E-3</v>
      </c>
      <c r="I1717">
        <f t="shared" si="186"/>
        <v>1</v>
      </c>
      <c r="J1717">
        <v>1</v>
      </c>
      <c r="K1717" s="221">
        <f t="shared" si="187"/>
        <v>-66.086765113881768</v>
      </c>
      <c r="L1717">
        <f t="shared" si="189"/>
        <v>2.1554651759143712E-7</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row>
    <row r="1718" spans="1:74" s="12" customFormat="1" hidden="1" x14ac:dyDescent="0.25">
      <c r="A1718" s="127"/>
      <c r="B1718"/>
      <c r="C1718">
        <v>761</v>
      </c>
      <c r="D1718" s="221">
        <f t="shared" si="183"/>
        <v>761</v>
      </c>
      <c r="E1718">
        <f t="shared" si="188"/>
        <v>0.76100000000000001</v>
      </c>
      <c r="F1718">
        <f t="shared" si="184"/>
        <v>0.97727652609419691</v>
      </c>
      <c r="G1718">
        <f t="shared" si="185"/>
        <v>0.18824519956453514</v>
      </c>
      <c r="H1718" s="221">
        <v>3.00150264643319E-3</v>
      </c>
      <c r="I1718">
        <f t="shared" si="186"/>
        <v>1</v>
      </c>
      <c r="J1718">
        <v>1</v>
      </c>
      <c r="K1718" s="221">
        <f t="shared" si="187"/>
        <v>-65.158397840832237</v>
      </c>
      <c r="L1718">
        <f t="shared" si="189"/>
        <v>2.74777765115708E-7</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row>
    <row r="1719" spans="1:74" s="12" customFormat="1" hidden="1" x14ac:dyDescent="0.25">
      <c r="A1719" s="127"/>
      <c r="B1719"/>
      <c r="C1719">
        <v>762</v>
      </c>
      <c r="D1719" s="221">
        <f t="shared" si="183"/>
        <v>762</v>
      </c>
      <c r="E1719">
        <f t="shared" si="188"/>
        <v>0.76200000000000001</v>
      </c>
      <c r="F1719">
        <f t="shared" si="184"/>
        <v>0.97721739820420017</v>
      </c>
      <c r="G1719">
        <f t="shared" si="185"/>
        <v>0.18887489293695828</v>
      </c>
      <c r="H1719" s="221">
        <v>3.2400007070201701E-3</v>
      </c>
      <c r="I1719">
        <f t="shared" si="186"/>
        <v>1</v>
      </c>
      <c r="J1719">
        <v>1</v>
      </c>
      <c r="K1719" s="221">
        <f t="shared" si="187"/>
        <v>-64.46578946765473</v>
      </c>
      <c r="L1719">
        <f t="shared" si="189"/>
        <v>3.3073549362041295E-7</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row>
    <row r="1720" spans="1:74" s="12" customFormat="1" hidden="1" x14ac:dyDescent="0.25">
      <c r="A1720" s="127"/>
      <c r="B1720"/>
      <c r="C1720">
        <v>763</v>
      </c>
      <c r="D1720" s="221">
        <f t="shared" si="183"/>
        <v>763</v>
      </c>
      <c r="E1720">
        <f t="shared" si="188"/>
        <v>0.76300000000000001</v>
      </c>
      <c r="F1720">
        <f t="shared" si="184"/>
        <v>0.97715819596471198</v>
      </c>
      <c r="G1720">
        <f t="shared" si="185"/>
        <v>0.18949778855199634</v>
      </c>
      <c r="H1720" s="221">
        <v>3.4124191838793899E-3</v>
      </c>
      <c r="I1720">
        <f t="shared" si="186"/>
        <v>1</v>
      </c>
      <c r="J1720">
        <v>1</v>
      </c>
      <c r="K1720" s="221">
        <f t="shared" si="187"/>
        <v>-63.987372001175572</v>
      </c>
      <c r="L1720">
        <f t="shared" si="189"/>
        <v>3.7815624287451622E-7</v>
      </c>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row>
    <row r="1721" spans="1:74" s="12" customFormat="1" hidden="1" x14ac:dyDescent="0.25">
      <c r="A1721" s="127"/>
      <c r="B1721"/>
      <c r="C1721">
        <v>764</v>
      </c>
      <c r="D1721" s="221">
        <f t="shared" si="183"/>
        <v>764</v>
      </c>
      <c r="E1721">
        <f t="shared" si="188"/>
        <v>0.76400000000000001</v>
      </c>
      <c r="F1721">
        <f t="shared" si="184"/>
        <v>0.97709891938854398</v>
      </c>
      <c r="G1721">
        <f t="shared" si="185"/>
        <v>0.19011388918670521</v>
      </c>
      <c r="H1721" s="221">
        <v>3.51210135291237E-3</v>
      </c>
      <c r="I1721">
        <f t="shared" si="186"/>
        <v>1</v>
      </c>
      <c r="J1721">
        <v>1</v>
      </c>
      <c r="K1721" s="221">
        <f t="shared" si="187"/>
        <v>-63.70961160576573</v>
      </c>
      <c r="L1721">
        <f t="shared" si="189"/>
        <v>4.1234605497000486E-7</v>
      </c>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row>
    <row r="1722" spans="1:74" s="12" customFormat="1" hidden="1" x14ac:dyDescent="0.25">
      <c r="A1722" s="127"/>
      <c r="B1722"/>
      <c r="C1722">
        <v>765</v>
      </c>
      <c r="D1722" s="221">
        <f t="shared" ref="D1722:D1785" si="190">C1722*(f_CLK_MHz/Nominal_Clock_Freq)</f>
        <v>765</v>
      </c>
      <c r="E1722">
        <f t="shared" si="188"/>
        <v>0.76500000000000001</v>
      </c>
      <c r="F1722">
        <f t="shared" ref="F1722:F1785" si="191">ABS(SIN(((MOD_CLK_DIV*PI()*$D1722*FIRST_STAGE_DECIMATION)/(f_CLK_MHz*1000000)))/(FIRST_STAGE_DECIMATION*SIN(((MOD_CLK_DIV*PI()*$D1722)/(f_CLK_MHz*1000000)))))^FIRST_STAGE_ORDER</f>
        <v>0.97703956848852402</v>
      </c>
      <c r="G1722">
        <f t="shared" ref="G1722:G1785" si="192">ABS(SIN(((MOD_CLK_DIV*FIRST_STAGE_DECIMATION*PI()*$D1722*SECOND_STAGE_DECIMATION)/(f_CLK_MHz*1000000)))/(SECOND_STAGE_DECIMATION*SIN(((MOD_CLK_DIV*FIRST_STAGE_DECIMATION*PI()*$D1722)/(f_CLK_MHz*1000000)))))^SECOND_STAGE_ORDER</f>
        <v>0.19072319774403107</v>
      </c>
      <c r="H1722" s="221">
        <v>3.53524653605704E-3</v>
      </c>
      <c r="I1722">
        <f t="shared" ref="I1722:I1785" si="193">IF(Avg_decimation&lt;&gt;0,(ABS(SIN(((MOD_CLK_DIV*FIRST_STAGE_DECIMATION*SECOND_STAGE_DECIMATION*FIR_DECIMATION*PI()*$D1722*Avg_decimation)/(f_CLK_MHz*1000000)))/(Avg_decimation*SIN(((MOD_CLK_DIV*FIRST_STAGE_DECIMATION*SECOND_STAGE_DECIMATION*FIR_DECIMATION*PI()*$D1722)/(f_CLK_MHz*1000000)))))^1),"-")</f>
        <v>1</v>
      </c>
      <c r="J1722">
        <v>1</v>
      </c>
      <c r="K1722" s="221">
        <f t="shared" ref="K1722:K1785" si="194">20*LOG10(IF(FIR_BYPASSED,F1722*G1722*J1722,F1722*G1722*H1722*I1722*J1722))</f>
        <v>-63.625292452526395</v>
      </c>
      <c r="L1722">
        <f t="shared" si="189"/>
        <v>4.2979863190732344E-7</v>
      </c>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row>
    <row r="1723" spans="1:74" s="12" customFormat="1" hidden="1" x14ac:dyDescent="0.25">
      <c r="A1723" s="127"/>
      <c r="B1723"/>
      <c r="C1723">
        <v>766</v>
      </c>
      <c r="D1723" s="221">
        <f t="shared" si="190"/>
        <v>766</v>
      </c>
      <c r="E1723">
        <f t="shared" ref="E1723:E1786" si="195">D1723/1000</f>
        <v>0.76600000000000001</v>
      </c>
      <c r="F1723">
        <f t="shared" si="191"/>
        <v>0.97698014327749483</v>
      </c>
      <c r="G1723">
        <f t="shared" si="192"/>
        <v>0.19132571725263867</v>
      </c>
      <c r="H1723" s="221">
        <v>3.4810240471494602E-3</v>
      </c>
      <c r="I1723">
        <f t="shared" si="193"/>
        <v>1</v>
      </c>
      <c r="J1723">
        <v>1</v>
      </c>
      <c r="K1723" s="221">
        <f t="shared" si="194"/>
        <v>-63.73267779014131</v>
      </c>
      <c r="L1723">
        <f t="shared" si="189"/>
        <v>4.2866505701650815E-7</v>
      </c>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row>
    <row r="1724" spans="1:74" s="12" customFormat="1" hidden="1" x14ac:dyDescent="0.25">
      <c r="A1724" s="127"/>
      <c r="B1724"/>
      <c r="C1724">
        <v>767</v>
      </c>
      <c r="D1724" s="221">
        <f t="shared" si="190"/>
        <v>767</v>
      </c>
      <c r="E1724">
        <f t="shared" si="195"/>
        <v>0.76700000000000002</v>
      </c>
      <c r="F1724">
        <f t="shared" si="191"/>
        <v>0.97692064376831322</v>
      </c>
      <c r="G1724">
        <f t="shared" si="192"/>
        <v>0.19192145086673873</v>
      </c>
      <c r="H1724" s="221">
        <v>3.3515916432557301E-3</v>
      </c>
      <c r="I1724">
        <f t="shared" si="193"/>
        <v>1</v>
      </c>
      <c r="J1724">
        <v>1</v>
      </c>
      <c r="K1724" s="221">
        <f t="shared" si="194"/>
        <v>-64.035321920410951</v>
      </c>
      <c r="L1724">
        <f t="shared" ref="L1724:L1787" si="196">(D1724-D1723)*((10^(K1724/20)+10^(K1723/20))/2)^2</f>
        <v>4.0900801763172526E-7</v>
      </c>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row>
    <row r="1725" spans="1:74" s="12" customFormat="1" hidden="1" x14ac:dyDescent="0.25">
      <c r="A1725" s="127"/>
      <c r="B1725"/>
      <c r="C1725">
        <v>768</v>
      </c>
      <c r="D1725" s="221">
        <f t="shared" si="190"/>
        <v>768</v>
      </c>
      <c r="E1725">
        <f t="shared" si="195"/>
        <v>0.76800000000000002</v>
      </c>
      <c r="F1725">
        <f t="shared" si="191"/>
        <v>0.97686106997385647</v>
      </c>
      <c r="G1725">
        <f t="shared" si="192"/>
        <v>0.19251040186591134</v>
      </c>
      <c r="H1725" s="221">
        <v>3.15201734884131E-3</v>
      </c>
      <c r="I1725">
        <f t="shared" si="193"/>
        <v>1</v>
      </c>
      <c r="J1725">
        <v>1</v>
      </c>
      <c r="K1725" s="221">
        <f t="shared" si="194"/>
        <v>-64.542487956475753</v>
      </c>
      <c r="L1725">
        <f t="shared" si="196"/>
        <v>3.7280318939427137E-7</v>
      </c>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row>
    <row r="1726" spans="1:74" s="12" customFormat="1" hidden="1" x14ac:dyDescent="0.25">
      <c r="A1726" s="127"/>
      <c r="B1726"/>
      <c r="C1726">
        <v>769</v>
      </c>
      <c r="D1726" s="221">
        <f t="shared" si="190"/>
        <v>769</v>
      </c>
      <c r="E1726">
        <f t="shared" si="195"/>
        <v>0.76900000000000002</v>
      </c>
      <c r="F1726">
        <f t="shared" si="191"/>
        <v>0.97680142190701202</v>
      </c>
      <c r="G1726">
        <f t="shared" si="192"/>
        <v>0.19309257365492793</v>
      </c>
      <c r="H1726" s="221">
        <v>2.8901062405355198E-3</v>
      </c>
      <c r="I1726">
        <f t="shared" si="193"/>
        <v>1</v>
      </c>
      <c r="J1726">
        <v>1</v>
      </c>
      <c r="K1726" s="221">
        <f t="shared" si="194"/>
        <v>-65.270286759927927</v>
      </c>
      <c r="L1726">
        <f t="shared" si="196"/>
        <v>3.2368556194854111E-7</v>
      </c>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row>
    <row r="1727" spans="1:74" s="12" customFormat="1" hidden="1" x14ac:dyDescent="0.25">
      <c r="A1727" s="127"/>
      <c r="B1727"/>
      <c r="C1727">
        <v>770</v>
      </c>
      <c r="D1727" s="221">
        <f t="shared" si="190"/>
        <v>770</v>
      </c>
      <c r="E1727">
        <f t="shared" si="195"/>
        <v>0.77</v>
      </c>
      <c r="F1727">
        <f t="shared" si="191"/>
        <v>0.97674169958068546</v>
      </c>
      <c r="G1727">
        <f t="shared" si="192"/>
        <v>0.19366796976357131</v>
      </c>
      <c r="H1727" s="221">
        <v>2.57613647514357E-3</v>
      </c>
      <c r="I1727">
        <f t="shared" si="193"/>
        <v>1</v>
      </c>
      <c r="J1727">
        <v>1</v>
      </c>
      <c r="K1727" s="221">
        <f t="shared" si="194"/>
        <v>-66.243872082848313</v>
      </c>
      <c r="L1727">
        <f t="shared" si="196"/>
        <v>2.6647436539934081E-7</v>
      </c>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row>
    <row r="1728" spans="1:74" s="12" customFormat="1" hidden="1" x14ac:dyDescent="0.25">
      <c r="A1728" s="127"/>
      <c r="B1728"/>
      <c r="C1728">
        <v>771</v>
      </c>
      <c r="D1728" s="221">
        <f t="shared" si="190"/>
        <v>771</v>
      </c>
      <c r="E1728">
        <f t="shared" si="195"/>
        <v>0.77100000000000002</v>
      </c>
      <c r="F1728">
        <f t="shared" si="191"/>
        <v>0.97668190300779889</v>
      </c>
      <c r="G1728">
        <f t="shared" si="192"/>
        <v>0.19423659384645098</v>
      </c>
      <c r="H1728" s="221">
        <v>2.2225114419555099E-3</v>
      </c>
      <c r="I1728">
        <f t="shared" si="193"/>
        <v>1</v>
      </c>
      <c r="J1728">
        <v>1</v>
      </c>
      <c r="K1728" s="221">
        <f t="shared" si="194"/>
        <v>-67.501436003157124</v>
      </c>
      <c r="L1728">
        <f t="shared" si="196"/>
        <v>2.0654206969504973E-7</v>
      </c>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row>
    <row r="1729" spans="1:74" s="12" customFormat="1" hidden="1" x14ac:dyDescent="0.25">
      <c r="A1729" s="127"/>
      <c r="B1729"/>
      <c r="C1729">
        <v>772</v>
      </c>
      <c r="D1729" s="221">
        <f t="shared" si="190"/>
        <v>772</v>
      </c>
      <c r="E1729">
        <f t="shared" si="195"/>
        <v>0.77200000000000002</v>
      </c>
      <c r="F1729">
        <f t="shared" si="191"/>
        <v>0.97662203220128985</v>
      </c>
      <c r="G1729">
        <f t="shared" si="192"/>
        <v>0.19479844968281856</v>
      </c>
      <c r="H1729" s="221">
        <v>1.8433373534103999E-3</v>
      </c>
      <c r="I1729">
        <f t="shared" si="193"/>
        <v>1</v>
      </c>
      <c r="J1729">
        <v>1</v>
      </c>
      <c r="K1729" s="221">
        <f t="shared" si="194"/>
        <v>-69.101663250271216</v>
      </c>
      <c r="L1729">
        <f t="shared" si="196"/>
        <v>1.4911626601773156E-7</v>
      </c>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row>
    <row r="1730" spans="1:74" s="12" customFormat="1" hidden="1" x14ac:dyDescent="0.25">
      <c r="A1730" s="127"/>
      <c r="B1730"/>
      <c r="C1730">
        <v>773</v>
      </c>
      <c r="D1730" s="221">
        <f t="shared" si="190"/>
        <v>773</v>
      </c>
      <c r="E1730">
        <f t="shared" si="195"/>
        <v>0.77300000000000002</v>
      </c>
      <c r="F1730">
        <f t="shared" si="191"/>
        <v>0.97656208717410931</v>
      </c>
      <c r="G1730">
        <f t="shared" si="192"/>
        <v>0.19535354117637926</v>
      </c>
      <c r="H1730" s="221">
        <v>1.4539377907689399E-3</v>
      </c>
      <c r="I1730">
        <f t="shared" si="193"/>
        <v>1</v>
      </c>
      <c r="J1730">
        <v>1</v>
      </c>
      <c r="K1730" s="221">
        <f t="shared" si="194"/>
        <v>-71.138660545057533</v>
      </c>
      <c r="L1730">
        <f t="shared" si="196"/>
        <v>9.8614682816376361E-8</v>
      </c>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row>
    <row r="1731" spans="1:74" s="12" customFormat="1" hidden="1" x14ac:dyDescent="0.25">
      <c r="A1731" s="127"/>
      <c r="B1731"/>
      <c r="C1731">
        <v>774</v>
      </c>
      <c r="D1731" s="221">
        <f t="shared" si="190"/>
        <v>774</v>
      </c>
      <c r="E1731">
        <f t="shared" si="195"/>
        <v>0.77400000000000002</v>
      </c>
      <c r="F1731">
        <f t="shared" si="191"/>
        <v>0.97650206793922523</v>
      </c>
      <c r="G1731">
        <f t="shared" si="192"/>
        <v>0.19590187235510115</v>
      </c>
      <c r="H1731" s="221">
        <v>1.0703186341106501E-3</v>
      </c>
      <c r="I1731">
        <f t="shared" si="193"/>
        <v>1</v>
      </c>
      <c r="J1731">
        <v>1</v>
      </c>
      <c r="K1731" s="221">
        <f t="shared" si="194"/>
        <v>-73.775503186611402</v>
      </c>
      <c r="L1731">
        <f t="shared" si="196"/>
        <v>5.8111181896992226E-8</v>
      </c>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row>
    <row r="1732" spans="1:74" s="12" customFormat="1" hidden="1" x14ac:dyDescent="0.25">
      <c r="A1732" s="127"/>
      <c r="B1732"/>
      <c r="C1732">
        <v>775</v>
      </c>
      <c r="D1732" s="221">
        <f t="shared" si="190"/>
        <v>775</v>
      </c>
      <c r="E1732">
        <f t="shared" si="195"/>
        <v>0.77500000000000002</v>
      </c>
      <c r="F1732">
        <f t="shared" si="191"/>
        <v>0.97644197450962322</v>
      </c>
      <c r="G1732">
        <f t="shared" si="192"/>
        <v>0.19644344737102229</v>
      </c>
      <c r="H1732" s="221">
        <v>7.0859837624327401E-4</v>
      </c>
      <c r="I1732">
        <f t="shared" si="193"/>
        <v>1</v>
      </c>
      <c r="J1732">
        <v>1</v>
      </c>
      <c r="K1732" s="221">
        <f t="shared" si="194"/>
        <v>-77.334317200220468</v>
      </c>
      <c r="L1732">
        <f t="shared" si="196"/>
        <v>2.9014128196287136E-8</v>
      </c>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row>
    <row r="1733" spans="1:74" s="12" customFormat="1" hidden="1" x14ac:dyDescent="0.25">
      <c r="A1733" s="127"/>
      <c r="B1733"/>
      <c r="C1733">
        <v>776</v>
      </c>
      <c r="D1733" s="221">
        <f t="shared" si="190"/>
        <v>776</v>
      </c>
      <c r="E1733">
        <f t="shared" si="195"/>
        <v>0.77600000000000002</v>
      </c>
      <c r="F1733">
        <f t="shared" si="191"/>
        <v>0.97638180689830145</v>
      </c>
      <c r="G1733">
        <f t="shared" si="192"/>
        <v>0.19697827050005487</v>
      </c>
      <c r="H1733" s="221">
        <v>3.8442000393114199E-4</v>
      </c>
      <c r="I1733">
        <f t="shared" si="193"/>
        <v>1</v>
      </c>
      <c r="J1733">
        <v>1</v>
      </c>
      <c r="K1733" s="221">
        <f t="shared" si="194"/>
        <v>-82.623120453905727</v>
      </c>
      <c r="L1733">
        <f t="shared" si="196"/>
        <v>1.1009696715905667E-8</v>
      </c>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row>
    <row r="1734" spans="1:74" s="12" customFormat="1" hidden="1" x14ac:dyDescent="0.25">
      <c r="A1734" s="127"/>
      <c r="B1734"/>
      <c r="C1734">
        <v>777</v>
      </c>
      <c r="D1734" s="221">
        <f t="shared" si="190"/>
        <v>777</v>
      </c>
      <c r="E1734">
        <f t="shared" si="195"/>
        <v>0.77700000000000002</v>
      </c>
      <c r="F1734">
        <f t="shared" si="191"/>
        <v>0.97632156511827617</v>
      </c>
      <c r="G1734">
        <f t="shared" si="192"/>
        <v>0.19750634614178827</v>
      </c>
      <c r="H1734" s="221">
        <v>1.12361392726917E-4</v>
      </c>
      <c r="I1734">
        <f t="shared" si="193"/>
        <v>1</v>
      </c>
      <c r="J1734">
        <v>1</v>
      </c>
      <c r="K1734" s="221">
        <f t="shared" si="194"/>
        <v>-93.284178990230942</v>
      </c>
      <c r="L1734">
        <f t="shared" si="196"/>
        <v>2.2848675214468662E-9</v>
      </c>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row>
    <row r="1735" spans="1:74" s="12" customFormat="1" hidden="1" x14ac:dyDescent="0.25">
      <c r="A1735" s="127"/>
      <c r="B1735"/>
      <c r="C1735">
        <v>778</v>
      </c>
      <c r="D1735" s="221">
        <f t="shared" si="190"/>
        <v>778</v>
      </c>
      <c r="E1735">
        <f t="shared" si="195"/>
        <v>0.77800000000000002</v>
      </c>
      <c r="F1735">
        <f t="shared" si="191"/>
        <v>0.97626124918257717</v>
      </c>
      <c r="G1735">
        <f t="shared" si="192"/>
        <v>0.19802767881928762</v>
      </c>
      <c r="H1735" s="271">
        <v>9.4638520380644701E-5</v>
      </c>
      <c r="I1735">
        <f t="shared" si="193"/>
        <v>1</v>
      </c>
      <c r="J1735">
        <v>1</v>
      </c>
      <c r="K1735" s="221">
        <f t="shared" si="194"/>
        <v>-94.752802203743229</v>
      </c>
      <c r="L1735">
        <f t="shared" si="196"/>
        <v>3.9925578040398575E-10</v>
      </c>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row>
    <row r="1736" spans="1:74" s="12" customFormat="1" hidden="1" x14ac:dyDescent="0.25">
      <c r="A1736" s="127"/>
      <c r="B1736"/>
      <c r="C1736">
        <v>779</v>
      </c>
      <c r="D1736" s="221">
        <f t="shared" si="190"/>
        <v>779</v>
      </c>
      <c r="E1736">
        <f t="shared" si="195"/>
        <v>0.77900000000000003</v>
      </c>
      <c r="F1736">
        <f t="shared" si="191"/>
        <v>0.97620085910425092</v>
      </c>
      <c r="G1736">
        <f t="shared" si="192"/>
        <v>0.19854227317889148</v>
      </c>
      <c r="H1736" s="221">
        <v>2.2582066214473201E-4</v>
      </c>
      <c r="I1736">
        <f t="shared" si="193"/>
        <v>1</v>
      </c>
      <c r="J1736">
        <v>1</v>
      </c>
      <c r="K1736" s="221">
        <f t="shared" si="194"/>
        <v>-87.176882960506219</v>
      </c>
      <c r="L1736">
        <f t="shared" si="196"/>
        <v>9.6298725342346373E-10</v>
      </c>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row>
    <row r="1737" spans="1:74" s="12" customFormat="1" hidden="1" x14ac:dyDescent="0.25">
      <c r="A1737" s="127"/>
      <c r="B1737"/>
      <c r="C1737">
        <v>780</v>
      </c>
      <c r="D1737" s="221">
        <f t="shared" si="190"/>
        <v>780</v>
      </c>
      <c r="E1737">
        <f t="shared" si="195"/>
        <v>0.78</v>
      </c>
      <c r="F1737">
        <f t="shared" si="191"/>
        <v>0.9761403948963604</v>
      </c>
      <c r="G1737">
        <f t="shared" si="192"/>
        <v>0.19905013399000654</v>
      </c>
      <c r="H1737" s="221">
        <v>2.7309732062734399E-4</v>
      </c>
      <c r="I1737">
        <f t="shared" si="193"/>
        <v>1</v>
      </c>
      <c r="J1737">
        <v>1</v>
      </c>
      <c r="K1737" s="221">
        <f t="shared" si="194"/>
        <v>-85.504156024595929</v>
      </c>
      <c r="L1737">
        <f t="shared" si="196"/>
        <v>2.3440588536105643E-9</v>
      </c>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row>
    <row r="1738" spans="1:74" s="12" customFormat="1" hidden="1" x14ac:dyDescent="0.25">
      <c r="A1738" s="127"/>
      <c r="B1738"/>
      <c r="C1738">
        <v>781</v>
      </c>
      <c r="D1738" s="221">
        <f t="shared" si="190"/>
        <v>781</v>
      </c>
      <c r="E1738">
        <f t="shared" si="195"/>
        <v>0.78100000000000003</v>
      </c>
      <c r="F1738">
        <f t="shared" si="191"/>
        <v>0.97607985657198226</v>
      </c>
      <c r="G1738">
        <f t="shared" si="192"/>
        <v>0.19955126614490049</v>
      </c>
      <c r="H1738" s="221">
        <v>2.3147873731486901E-4</v>
      </c>
      <c r="I1738">
        <f t="shared" si="193"/>
        <v>1</v>
      </c>
      <c r="J1738">
        <v>1</v>
      </c>
      <c r="K1738" s="221">
        <f t="shared" si="194"/>
        <v>-86.918981146194696</v>
      </c>
      <c r="L1738">
        <f t="shared" si="196"/>
        <v>2.4083559969107783E-9</v>
      </c>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row>
    <row r="1739" spans="1:74" s="12" customFormat="1" hidden="1" x14ac:dyDescent="0.25">
      <c r="A1739" s="127"/>
      <c r="B1739"/>
      <c r="C1739">
        <v>782</v>
      </c>
      <c r="D1739" s="221">
        <f t="shared" si="190"/>
        <v>782</v>
      </c>
      <c r="E1739">
        <f t="shared" si="195"/>
        <v>0.78200000000000003</v>
      </c>
      <c r="F1739">
        <f t="shared" si="191"/>
        <v>0.97601924414421171</v>
      </c>
      <c r="G1739">
        <f t="shared" si="192"/>
        <v>0.20004567465849121</v>
      </c>
      <c r="H1739" s="271">
        <v>9.9420790316116702E-5</v>
      </c>
      <c r="I1739">
        <f t="shared" si="193"/>
        <v>1</v>
      </c>
      <c r="J1739">
        <v>1</v>
      </c>
      <c r="K1739" s="221">
        <f t="shared" si="194"/>
        <v>-94.238704851268622</v>
      </c>
      <c r="L1739">
        <f t="shared" si="196"/>
        <v>1.0400209584122707E-9</v>
      </c>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row>
    <row r="1740" spans="1:74" s="12" customFormat="1" hidden="1" x14ac:dyDescent="0.25">
      <c r="A1740" s="127"/>
      <c r="B1740"/>
      <c r="C1740">
        <v>783</v>
      </c>
      <c r="D1740" s="221">
        <f t="shared" si="190"/>
        <v>783</v>
      </c>
      <c r="E1740">
        <f t="shared" si="195"/>
        <v>0.78300000000000003</v>
      </c>
      <c r="F1740">
        <f t="shared" si="191"/>
        <v>0.97595855762615569</v>
      </c>
      <c r="G1740">
        <f t="shared" si="192"/>
        <v>0.20053336466813526</v>
      </c>
      <c r="H1740" s="221">
        <v>1.2091836659985699E-4</v>
      </c>
      <c r="I1740">
        <f t="shared" si="193"/>
        <v>1</v>
      </c>
      <c r="J1740">
        <v>1</v>
      </c>
      <c r="K1740" s="221">
        <f t="shared" si="194"/>
        <v>-92.517794216033195</v>
      </c>
      <c r="L1740">
        <f t="shared" si="196"/>
        <v>4.6390609990914166E-10</v>
      </c>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row>
    <row r="1741" spans="1:74" s="12" customFormat="1" hidden="1" x14ac:dyDescent="0.25">
      <c r="A1741" s="127"/>
      <c r="B1741"/>
      <c r="C1741">
        <v>784</v>
      </c>
      <c r="D1741" s="221">
        <f t="shared" si="190"/>
        <v>784</v>
      </c>
      <c r="E1741">
        <f t="shared" si="195"/>
        <v>0.78400000000000003</v>
      </c>
      <c r="F1741">
        <f t="shared" si="191"/>
        <v>0.97589779703093815</v>
      </c>
      <c r="G1741">
        <f t="shared" si="192"/>
        <v>0.2010143414334124</v>
      </c>
      <c r="H1741" s="221">
        <v>4.2352262553698898E-4</v>
      </c>
      <c r="I1741">
        <f t="shared" si="193"/>
        <v>1</v>
      </c>
      <c r="J1741">
        <v>1</v>
      </c>
      <c r="K1741" s="221">
        <f t="shared" si="194"/>
        <v>-81.609840053533773</v>
      </c>
      <c r="L1741">
        <f t="shared" si="196"/>
        <v>2.8487522665049937E-9</v>
      </c>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row>
    <row r="1742" spans="1:74" s="12" customFormat="1" hidden="1" x14ac:dyDescent="0.25">
      <c r="A1742" s="127"/>
      <c r="B1742"/>
      <c r="C1742">
        <v>785</v>
      </c>
      <c r="D1742" s="221">
        <f t="shared" si="190"/>
        <v>785</v>
      </c>
      <c r="E1742">
        <f t="shared" si="195"/>
        <v>0.78500000000000003</v>
      </c>
      <c r="F1742">
        <f t="shared" si="191"/>
        <v>0.97583696237170248</v>
      </c>
      <c r="G1742">
        <f t="shared" si="192"/>
        <v>0.20148861033590884</v>
      </c>
      <c r="H1742" s="221">
        <v>7.9847060610004799E-4</v>
      </c>
      <c r="I1742">
        <f t="shared" si="193"/>
        <v>1</v>
      </c>
      <c r="J1742">
        <v>1</v>
      </c>
      <c r="K1742" s="221">
        <f t="shared" si="194"/>
        <v>-76.082266022552119</v>
      </c>
      <c r="L1742">
        <f t="shared" si="196"/>
        <v>1.4409303790116172E-8</v>
      </c>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row>
    <row r="1743" spans="1:74" s="12" customFormat="1" hidden="1" x14ac:dyDescent="0.25">
      <c r="A1743" s="127"/>
      <c r="B1743"/>
      <c r="C1743">
        <v>786</v>
      </c>
      <c r="D1743" s="221">
        <f t="shared" si="190"/>
        <v>786</v>
      </c>
      <c r="E1743">
        <f t="shared" si="195"/>
        <v>0.78600000000000003</v>
      </c>
      <c r="F1743">
        <f t="shared" si="191"/>
        <v>0.9757760536616007</v>
      </c>
      <c r="G1743">
        <f t="shared" si="192"/>
        <v>0.20195617687899742</v>
      </c>
      <c r="H1743" s="221">
        <v>1.2320013423264299E-3</v>
      </c>
      <c r="I1743">
        <f t="shared" si="193"/>
        <v>1</v>
      </c>
      <c r="J1743">
        <v>1</v>
      </c>
      <c r="K1743" s="221">
        <f t="shared" si="194"/>
        <v>-72.295630446140606</v>
      </c>
      <c r="L1743">
        <f t="shared" si="196"/>
        <v>3.9955698553335212E-8</v>
      </c>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row>
    <row r="1744" spans="1:74" s="12" customFormat="1" hidden="1" x14ac:dyDescent="0.25">
      <c r="A1744" s="127"/>
      <c r="B1744"/>
      <c r="C1744">
        <v>787</v>
      </c>
      <c r="D1744" s="221">
        <f t="shared" si="190"/>
        <v>787</v>
      </c>
      <c r="E1744">
        <f t="shared" si="195"/>
        <v>0.78700000000000003</v>
      </c>
      <c r="F1744">
        <f t="shared" si="191"/>
        <v>0.97571507091380849</v>
      </c>
      <c r="G1744">
        <f t="shared" si="192"/>
        <v>0.20241704668761534</v>
      </c>
      <c r="H1744" s="221">
        <v>1.7066946956759499E-3</v>
      </c>
      <c r="I1744">
        <f t="shared" si="193"/>
        <v>1</v>
      </c>
      <c r="J1744">
        <v>1</v>
      </c>
      <c r="K1744" s="221">
        <f t="shared" si="194"/>
        <v>-69.445481280086227</v>
      </c>
      <c r="L1744">
        <f t="shared" si="196"/>
        <v>8.4058721489656041E-8</v>
      </c>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row>
    <row r="1745" spans="1:74" s="12" customFormat="1" hidden="1" x14ac:dyDescent="0.25">
      <c r="A1745" s="127"/>
      <c r="B1745"/>
      <c r="C1745">
        <v>788</v>
      </c>
      <c r="D1745" s="221">
        <f t="shared" si="190"/>
        <v>788</v>
      </c>
      <c r="E1745">
        <f t="shared" si="195"/>
        <v>0.78800000000000003</v>
      </c>
      <c r="F1745">
        <f t="shared" si="191"/>
        <v>0.97565401414150799</v>
      </c>
      <c r="G1745">
        <f t="shared" si="192"/>
        <v>0.20287122550804126</v>
      </c>
      <c r="H1745" s="221">
        <v>2.20176519253867E-3</v>
      </c>
      <c r="I1745">
        <f t="shared" si="193"/>
        <v>1</v>
      </c>
      <c r="J1745">
        <v>1</v>
      </c>
      <c r="K1745" s="221">
        <f t="shared" si="194"/>
        <v>-67.214254197114158</v>
      </c>
      <c r="L1745">
        <f t="shared" si="196"/>
        <v>1.4933378419774822E-7</v>
      </c>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row>
    <row r="1746" spans="1:74" s="12" customFormat="1" hidden="1" x14ac:dyDescent="0.25">
      <c r="A1746" s="127"/>
      <c r="B1746"/>
      <c r="C1746">
        <v>789</v>
      </c>
      <c r="D1746" s="221">
        <f t="shared" si="190"/>
        <v>789</v>
      </c>
      <c r="E1746">
        <f t="shared" si="195"/>
        <v>0.78900000000000003</v>
      </c>
      <c r="F1746">
        <f t="shared" si="191"/>
        <v>0.97559288335790639</v>
      </c>
      <c r="G1746">
        <f t="shared" si="192"/>
        <v>0.20331871920766689</v>
      </c>
      <c r="H1746" s="221">
        <v>2.6934649402000602E-3</v>
      </c>
      <c r="I1746">
        <f t="shared" si="193"/>
        <v>1</v>
      </c>
      <c r="J1746">
        <v>1</v>
      </c>
      <c r="K1746" s="221">
        <f t="shared" si="194"/>
        <v>-65.444853685656796</v>
      </c>
      <c r="L1746">
        <f t="shared" si="196"/>
        <v>2.3525691024456972E-7</v>
      </c>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row>
    <row r="1747" spans="1:74" s="12" customFormat="1" hidden="1" x14ac:dyDescent="0.25">
      <c r="A1747" s="127"/>
      <c r="B1747"/>
      <c r="C1747">
        <v>790</v>
      </c>
      <c r="D1747" s="221">
        <f t="shared" si="190"/>
        <v>790</v>
      </c>
      <c r="E1747">
        <f t="shared" si="195"/>
        <v>0.79</v>
      </c>
      <c r="F1747">
        <f t="shared" si="191"/>
        <v>0.97553167857621836</v>
      </c>
      <c r="G1747">
        <f t="shared" si="192"/>
        <v>0.20375953377476899</v>
      </c>
      <c r="H1747" s="221">
        <v>3.1555882854918602E-3</v>
      </c>
      <c r="I1747">
        <f t="shared" si="193"/>
        <v>1</v>
      </c>
      <c r="J1747">
        <v>1</v>
      </c>
      <c r="K1747" s="221">
        <f t="shared" si="194"/>
        <v>-64.051206994734628</v>
      </c>
      <c r="L1747">
        <f t="shared" si="196"/>
        <v>3.3727884105467793E-7</v>
      </c>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row>
    <row r="1748" spans="1:74" s="12" customFormat="1" hidden="1" x14ac:dyDescent="0.25">
      <c r="A1748" s="127"/>
      <c r="B1748"/>
      <c r="C1748">
        <v>791</v>
      </c>
      <c r="D1748" s="221">
        <f t="shared" si="190"/>
        <v>791</v>
      </c>
      <c r="E1748">
        <f t="shared" si="195"/>
        <v>0.79100000000000004</v>
      </c>
      <c r="F1748">
        <f t="shared" si="191"/>
        <v>0.9754703998096802</v>
      </c>
      <c r="G1748">
        <f t="shared" si="192"/>
        <v>0.20419367531827756</v>
      </c>
      <c r="H1748" s="221">
        <v>3.5600680220636799E-3</v>
      </c>
      <c r="I1748">
        <f t="shared" si="193"/>
        <v>1</v>
      </c>
      <c r="J1748">
        <v>1</v>
      </c>
      <c r="K1748" s="221">
        <f t="shared" si="194"/>
        <v>-62.985706445669877</v>
      </c>
      <c r="L1748">
        <f t="shared" si="196"/>
        <v>4.4646469328072468E-7</v>
      </c>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row>
    <row r="1749" spans="1:74" s="12" customFormat="1" hidden="1" x14ac:dyDescent="0.25">
      <c r="A1749" s="127"/>
      <c r="B1749"/>
      <c r="C1749">
        <v>792</v>
      </c>
      <c r="D1749" s="221">
        <f t="shared" si="190"/>
        <v>792</v>
      </c>
      <c r="E1749">
        <f t="shared" si="195"/>
        <v>0.79200000000000004</v>
      </c>
      <c r="F1749">
        <f t="shared" si="191"/>
        <v>0.9754090470715393</v>
      </c>
      <c r="G1749">
        <f t="shared" si="192"/>
        <v>0.20462115006754258</v>
      </c>
      <c r="H1749" s="221">
        <v>3.87765029959796E-3</v>
      </c>
      <c r="I1749">
        <f t="shared" si="193"/>
        <v>1</v>
      </c>
      <c r="J1749">
        <v>1</v>
      </c>
      <c r="K1749" s="221">
        <f t="shared" si="194"/>
        <v>-62.225881180477238</v>
      </c>
      <c r="L1749">
        <f t="shared" si="196"/>
        <v>5.4985883166003504E-7</v>
      </c>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row>
    <row r="1750" spans="1:74" s="12" customFormat="1" hidden="1" x14ac:dyDescent="0.25">
      <c r="A1750" s="127"/>
      <c r="B1750"/>
      <c r="C1750">
        <v>793</v>
      </c>
      <c r="D1750" s="221">
        <f t="shared" si="190"/>
        <v>793</v>
      </c>
      <c r="E1750">
        <f t="shared" si="195"/>
        <v>0.79300000000000004</v>
      </c>
      <c r="F1750">
        <f t="shared" si="191"/>
        <v>0.97534762037506173</v>
      </c>
      <c r="G1750">
        <f t="shared" si="192"/>
        <v>0.20504196437209737</v>
      </c>
      <c r="H1750" s="221">
        <v>4.07863301143516E-3</v>
      </c>
      <c r="I1750">
        <f t="shared" si="193"/>
        <v>1</v>
      </c>
      <c r="J1750">
        <v>1</v>
      </c>
      <c r="K1750" s="221">
        <f t="shared" si="194"/>
        <v>-61.769663748012682</v>
      </c>
      <c r="L1750">
        <f t="shared" si="196"/>
        <v>6.3171654078218314E-7</v>
      </c>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row>
    <row r="1751" spans="1:74" s="12" customFormat="1" hidden="1" x14ac:dyDescent="0.25">
      <c r="A1751" s="127"/>
      <c r="B1751"/>
      <c r="C1751">
        <v>794</v>
      </c>
      <c r="D1751" s="221">
        <f t="shared" si="190"/>
        <v>794</v>
      </c>
      <c r="E1751">
        <f t="shared" si="195"/>
        <v>0.79400000000000004</v>
      </c>
      <c r="F1751">
        <f t="shared" si="191"/>
        <v>0.97528611973352808</v>
      </c>
      <c r="G1751">
        <f t="shared" si="192"/>
        <v>0.2054561247014208</v>
      </c>
      <c r="H1751" s="221">
        <v>4.1336504000858802E-3</v>
      </c>
      <c r="I1751">
        <f t="shared" si="193"/>
        <v>1</v>
      </c>
      <c r="J1751">
        <v>1</v>
      </c>
      <c r="K1751" s="221">
        <f t="shared" si="194"/>
        <v>-61.636302412581436</v>
      </c>
      <c r="L1751">
        <f t="shared" si="196"/>
        <v>6.7565856541359749E-7</v>
      </c>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row>
    <row r="1752" spans="1:74" s="12" customFormat="1" hidden="1" x14ac:dyDescent="0.25">
      <c r="A1752" s="127"/>
      <c r="B1752"/>
      <c r="C1752">
        <v>795</v>
      </c>
      <c r="D1752" s="221">
        <f t="shared" si="190"/>
        <v>795</v>
      </c>
      <c r="E1752">
        <f t="shared" si="195"/>
        <v>0.79500000000000004</v>
      </c>
      <c r="F1752">
        <f t="shared" si="191"/>
        <v>0.97522454516023327</v>
      </c>
      <c r="G1752">
        <f t="shared" si="192"/>
        <v>0.20586363764469617</v>
      </c>
      <c r="H1752" s="221">
        <v>4.0144849795076603E-3</v>
      </c>
      <c r="I1752">
        <f t="shared" si="193"/>
        <v>1</v>
      </c>
      <c r="J1752">
        <v>1</v>
      </c>
      <c r="K1752" s="221">
        <f t="shared" si="194"/>
        <v>-61.873717934798748</v>
      </c>
      <c r="L1752">
        <f t="shared" si="196"/>
        <v>6.6769803401329973E-7</v>
      </c>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row>
    <row r="1753" spans="1:74" s="12" customFormat="1" hidden="1" x14ac:dyDescent="0.25">
      <c r="A1753" s="127"/>
      <c r="B1753"/>
      <c r="C1753">
        <v>796</v>
      </c>
      <c r="D1753" s="221">
        <f t="shared" si="190"/>
        <v>796</v>
      </c>
      <c r="E1753">
        <f t="shared" si="195"/>
        <v>0.79600000000000004</v>
      </c>
      <c r="F1753">
        <f t="shared" si="191"/>
        <v>0.97516289666849076</v>
      </c>
      <c r="G1753">
        <f t="shared" si="192"/>
        <v>0.20626450991056811</v>
      </c>
      <c r="H1753" s="221">
        <v>3.6948866762740199E-3</v>
      </c>
      <c r="I1753">
        <f t="shared" si="193"/>
        <v>1</v>
      </c>
      <c r="J1753">
        <v>1</v>
      </c>
      <c r="K1753" s="221">
        <f t="shared" si="194"/>
        <v>-62.57794398171157</v>
      </c>
      <c r="L1753">
        <f t="shared" si="196"/>
        <v>5.9997121643442547E-7</v>
      </c>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row>
    <row r="1754" spans="1:74" s="12" customFormat="1" hidden="1" x14ac:dyDescent="0.25">
      <c r="A1754" s="127"/>
      <c r="B1754"/>
      <c r="C1754">
        <v>797</v>
      </c>
      <c r="D1754" s="221">
        <f t="shared" si="190"/>
        <v>797</v>
      </c>
      <c r="E1754">
        <f t="shared" si="195"/>
        <v>0.79700000000000004</v>
      </c>
      <c r="F1754">
        <f t="shared" si="191"/>
        <v>0.97510117427162557</v>
      </c>
      <c r="G1754">
        <f t="shared" si="192"/>
        <v>0.20665874832689771</v>
      </c>
      <c r="H1754" s="221">
        <v>3.1513783760029699E-3</v>
      </c>
      <c r="I1754">
        <f t="shared" si="193"/>
        <v>1</v>
      </c>
      <c r="J1754">
        <v>1</v>
      </c>
      <c r="K1754" s="221">
        <f t="shared" si="194"/>
        <v>-63.94391950462235</v>
      </c>
      <c r="L1754">
        <f t="shared" si="196"/>
        <v>4.7488592016547954E-7</v>
      </c>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row>
    <row r="1755" spans="1:74" s="12" customFormat="1" hidden="1" x14ac:dyDescent="0.25">
      <c r="A1755" s="127"/>
      <c r="B1755"/>
      <c r="C1755">
        <v>798</v>
      </c>
      <c r="D1755" s="221">
        <f t="shared" si="190"/>
        <v>798</v>
      </c>
      <c r="E1755">
        <f t="shared" si="195"/>
        <v>0.79800000000000004</v>
      </c>
      <c r="F1755">
        <f t="shared" si="191"/>
        <v>0.97503937798298213</v>
      </c>
      <c r="G1755">
        <f t="shared" si="192"/>
        <v>0.207046359840514</v>
      </c>
      <c r="H1755" s="221">
        <v>2.3640268524392901E-3</v>
      </c>
      <c r="I1755">
        <f t="shared" si="193"/>
        <v>1</v>
      </c>
      <c r="J1755">
        <v>1</v>
      </c>
      <c r="K1755" s="221">
        <f t="shared" si="194"/>
        <v>-66.425156796215759</v>
      </c>
      <c r="L1755">
        <f t="shared" si="196"/>
        <v>3.0929734625120917E-7</v>
      </c>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row>
    <row r="1756" spans="1:74" s="12" customFormat="1" hidden="1" x14ac:dyDescent="0.25">
      <c r="A1756" s="127"/>
      <c r="B1756"/>
      <c r="C1756">
        <v>799</v>
      </c>
      <c r="D1756" s="221">
        <f t="shared" si="190"/>
        <v>799</v>
      </c>
      <c r="E1756">
        <f t="shared" si="195"/>
        <v>0.79900000000000004</v>
      </c>
      <c r="F1756">
        <f t="shared" si="191"/>
        <v>0.97497750781591841</v>
      </c>
      <c r="G1756">
        <f t="shared" si="192"/>
        <v>0.20742735151696517</v>
      </c>
      <c r="H1756" s="221">
        <v>1.3171583681147901E-3</v>
      </c>
      <c r="I1756">
        <f t="shared" si="193"/>
        <v>1</v>
      </c>
      <c r="J1756">
        <v>1</v>
      </c>
      <c r="K1756" s="221">
        <f t="shared" si="194"/>
        <v>-71.490027711017461</v>
      </c>
      <c r="L1756">
        <f t="shared" si="196"/>
        <v>1.3824416684333858E-7</v>
      </c>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row>
    <row r="1757" spans="1:74" s="12" customFormat="1" hidden="1" x14ac:dyDescent="0.25">
      <c r="A1757" s="127"/>
      <c r="B1757"/>
      <c r="C1757">
        <v>800</v>
      </c>
      <c r="D1757" s="221">
        <f t="shared" si="190"/>
        <v>800</v>
      </c>
      <c r="E1757">
        <f t="shared" si="195"/>
        <v>0.8</v>
      </c>
      <c r="F1757">
        <f t="shared" si="191"/>
        <v>0.97491556378380784</v>
      </c>
      <c r="G1757">
        <f t="shared" si="192"/>
        <v>0.20780173054026546</v>
      </c>
      <c r="H1757" s="271">
        <v>9.31322714410267E-10</v>
      </c>
      <c r="I1757">
        <f t="shared" si="193"/>
        <v>1</v>
      </c>
      <c r="J1757">
        <v>1</v>
      </c>
      <c r="K1757" s="221">
        <f t="shared" si="194"/>
        <v>-194.48567282263292</v>
      </c>
      <c r="L1757">
        <f t="shared" si="196"/>
        <v>1.773935613899159E-8</v>
      </c>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row>
    <row r="1758" spans="1:74" s="12" customFormat="1" hidden="1" x14ac:dyDescent="0.25">
      <c r="A1758" s="127"/>
      <c r="B1758"/>
      <c r="C1758">
        <v>801</v>
      </c>
      <c r="D1758" s="221">
        <f t="shared" si="190"/>
        <v>801</v>
      </c>
      <c r="E1758">
        <f t="shared" si="195"/>
        <v>0.80100000000000005</v>
      </c>
      <c r="F1758">
        <f t="shared" si="191"/>
        <v>0.97485354590004025</v>
      </c>
      <c r="G1758">
        <f t="shared" si="192"/>
        <v>0.20816950421264066</v>
      </c>
      <c r="H1758" s="221">
        <v>1.5927783637989701E-3</v>
      </c>
      <c r="I1758">
        <f t="shared" si="193"/>
        <v>1</v>
      </c>
      <c r="J1758">
        <v>1</v>
      </c>
      <c r="K1758" s="221">
        <f t="shared" si="194"/>
        <v>-69.8097633756542</v>
      </c>
      <c r="L1758">
        <f t="shared" si="196"/>
        <v>2.6119459045657479E-8</v>
      </c>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row>
    <row r="1759" spans="1:74" s="12" customFormat="1" hidden="1" x14ac:dyDescent="0.25">
      <c r="A1759" s="127"/>
      <c r="B1759"/>
      <c r="C1759">
        <v>802</v>
      </c>
      <c r="D1759" s="221">
        <f t="shared" si="190"/>
        <v>802</v>
      </c>
      <c r="E1759">
        <f t="shared" si="195"/>
        <v>0.80200000000000005</v>
      </c>
      <c r="F1759">
        <f t="shared" si="191"/>
        <v>0.97479145417802038</v>
      </c>
      <c r="G1759">
        <f t="shared" si="192"/>
        <v>0.2085306799542716</v>
      </c>
      <c r="H1759" s="221">
        <v>3.4606185041230302E-3</v>
      </c>
      <c r="I1759">
        <f t="shared" si="193"/>
        <v>1</v>
      </c>
      <c r="J1759">
        <v>1</v>
      </c>
      <c r="K1759" s="221">
        <f t="shared" si="194"/>
        <v>-63.055292037431663</v>
      </c>
      <c r="L1759">
        <f t="shared" si="196"/>
        <v>2.6351981963643626E-7</v>
      </c>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row>
    <row r="1760" spans="1:74" s="12" customFormat="1" hidden="1" x14ac:dyDescent="0.25">
      <c r="A1760" s="127"/>
      <c r="B1760"/>
      <c r="C1760">
        <v>803</v>
      </c>
      <c r="D1760" s="221">
        <f t="shared" si="190"/>
        <v>803</v>
      </c>
      <c r="E1760">
        <f t="shared" si="195"/>
        <v>0.80300000000000005</v>
      </c>
      <c r="F1760">
        <f t="shared" si="191"/>
        <v>0.97472928863116937</v>
      </c>
      <c r="G1760">
        <f t="shared" si="192"/>
        <v>0.20888526530303497</v>
      </c>
      <c r="H1760" s="221">
        <v>5.5967718509080597E-3</v>
      </c>
      <c r="I1760">
        <f t="shared" si="193"/>
        <v>1</v>
      </c>
      <c r="J1760">
        <v>1</v>
      </c>
      <c r="K1760" s="221">
        <f t="shared" si="194"/>
        <v>-58.865411489824275</v>
      </c>
      <c r="L1760">
        <f t="shared" si="196"/>
        <v>8.4915590538824548E-7</v>
      </c>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row>
    <row r="1761" spans="1:74" s="12" customFormat="1" hidden="1" x14ac:dyDescent="0.25">
      <c r="A1761" s="127"/>
      <c r="B1761"/>
      <c r="C1761">
        <v>804</v>
      </c>
      <c r="D1761" s="221">
        <f t="shared" si="190"/>
        <v>804</v>
      </c>
      <c r="E1761">
        <f t="shared" si="195"/>
        <v>0.80400000000000005</v>
      </c>
      <c r="F1761">
        <f t="shared" si="191"/>
        <v>0.97466704927292169</v>
      </c>
      <c r="G1761">
        <f t="shared" si="192"/>
        <v>0.20923326791424188</v>
      </c>
      <c r="H1761" s="221">
        <v>7.9881201137406901E-3</v>
      </c>
      <c r="I1761">
        <f t="shared" si="193"/>
        <v>1</v>
      </c>
      <c r="J1761">
        <v>1</v>
      </c>
      <c r="K1761" s="221">
        <f t="shared" si="194"/>
        <v>-55.761367825401848</v>
      </c>
      <c r="L1761">
        <f t="shared" si="196"/>
        <v>1.9162575390475147E-6</v>
      </c>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row>
    <row r="1762" spans="1:74" s="12" customFormat="1" hidden="1" x14ac:dyDescent="0.25">
      <c r="A1762" s="127"/>
      <c r="B1762"/>
      <c r="C1762">
        <v>805</v>
      </c>
      <c r="D1762" s="221">
        <f t="shared" si="190"/>
        <v>805</v>
      </c>
      <c r="E1762">
        <f t="shared" si="195"/>
        <v>0.80500000000000005</v>
      </c>
      <c r="F1762">
        <f t="shared" si="191"/>
        <v>0.97460473611673037</v>
      </c>
      <c r="G1762">
        <f t="shared" si="192"/>
        <v>0.20957469556037434</v>
      </c>
      <c r="H1762" s="221">
        <v>1.06151468433046E-2</v>
      </c>
      <c r="I1762">
        <f t="shared" si="193"/>
        <v>1</v>
      </c>
      <c r="J1762">
        <v>1</v>
      </c>
      <c r="K1762" s="221">
        <f t="shared" si="194"/>
        <v>-53.27813264462268</v>
      </c>
      <c r="L1762">
        <f t="shared" si="196"/>
        <v>3.6047003010173944E-6</v>
      </c>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row>
    <row r="1763" spans="1:74" s="12" customFormat="1" hidden="1" x14ac:dyDescent="0.25">
      <c r="A1763" s="127"/>
      <c r="B1763"/>
      <c r="C1763">
        <v>806</v>
      </c>
      <c r="D1763" s="221">
        <f t="shared" si="190"/>
        <v>806</v>
      </c>
      <c r="E1763">
        <f t="shared" si="195"/>
        <v>0.80600000000000005</v>
      </c>
      <c r="F1763">
        <f t="shared" si="191"/>
        <v>0.97454234917606108</v>
      </c>
      <c r="G1763">
        <f t="shared" si="192"/>
        <v>0.20990955613081913</v>
      </c>
      <c r="H1763" s="221">
        <v>1.34520588269459E-2</v>
      </c>
      <c r="I1763">
        <f t="shared" si="193"/>
        <v>1</v>
      </c>
      <c r="J1763">
        <v>1</v>
      </c>
      <c r="K1763" s="221">
        <f t="shared" si="194"/>
        <v>-51.20756631074584</v>
      </c>
      <c r="L1763">
        <f t="shared" si="196"/>
        <v>6.0516017534499216E-6</v>
      </c>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row>
    <row r="1764" spans="1:74" s="12" customFormat="1" hidden="1" x14ac:dyDescent="0.25">
      <c r="A1764" s="127"/>
      <c r="B1764"/>
      <c r="C1764">
        <v>807</v>
      </c>
      <c r="D1764" s="221">
        <f t="shared" si="190"/>
        <v>807</v>
      </c>
      <c r="E1764">
        <f t="shared" si="195"/>
        <v>0.80700000000000005</v>
      </c>
      <c r="F1764">
        <f t="shared" si="191"/>
        <v>0.97447988846439881</v>
      </c>
      <c r="G1764">
        <f t="shared" si="192"/>
        <v>0.21023785763160027</v>
      </c>
      <c r="H1764" s="221">
        <v>1.6467060170624201E-2</v>
      </c>
      <c r="I1764">
        <f t="shared" si="193"/>
        <v>1</v>
      </c>
      <c r="J1764">
        <v>1</v>
      </c>
      <c r="K1764" s="221">
        <f t="shared" si="194"/>
        <v>-49.438002495123222</v>
      </c>
      <c r="L1764">
        <f t="shared" si="196"/>
        <v>9.3803743743271051E-6</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row>
    <row r="1765" spans="1:74" s="12" customFormat="1" hidden="1" x14ac:dyDescent="0.25">
      <c r="A1765" s="127"/>
      <c r="B1765"/>
      <c r="C1765">
        <v>808</v>
      </c>
      <c r="D1765" s="221">
        <f t="shared" si="190"/>
        <v>808</v>
      </c>
      <c r="E1765">
        <f t="shared" si="195"/>
        <v>0.80800000000000005</v>
      </c>
      <c r="F1765">
        <f t="shared" si="191"/>
        <v>0.97441735399523866</v>
      </c>
      <c r="G1765">
        <f t="shared" si="192"/>
        <v>0.21055960818510797</v>
      </c>
      <c r="H1765" s="221">
        <v>1.9622777366121402E-2</v>
      </c>
      <c r="I1765">
        <f t="shared" si="193"/>
        <v>1</v>
      </c>
      <c r="J1765">
        <v>1</v>
      </c>
      <c r="K1765" s="221">
        <f t="shared" si="194"/>
        <v>-47.902388994549568</v>
      </c>
      <c r="L1765">
        <f t="shared" si="196"/>
        <v>1.368893327200022E-5</v>
      </c>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row>
    <row r="1766" spans="1:74" s="12" customFormat="1" hidden="1" x14ac:dyDescent="0.25">
      <c r="A1766" s="127"/>
      <c r="B1766"/>
      <c r="C1766">
        <v>809</v>
      </c>
      <c r="D1766" s="221">
        <f t="shared" si="190"/>
        <v>809</v>
      </c>
      <c r="E1766">
        <f t="shared" si="195"/>
        <v>0.80900000000000005</v>
      </c>
      <c r="F1766">
        <f t="shared" si="191"/>
        <v>0.97435474578209547</v>
      </c>
      <c r="G1766">
        <f t="shared" si="192"/>
        <v>0.21087481602982611</v>
      </c>
      <c r="H1766" s="221">
        <v>2.2876829984727901E-2</v>
      </c>
      <c r="I1766">
        <f t="shared" si="193"/>
        <v>1</v>
      </c>
      <c r="J1766">
        <v>1</v>
      </c>
      <c r="K1766" s="221">
        <f t="shared" si="194"/>
        <v>-46.557246677176281</v>
      </c>
      <c r="L1766">
        <f t="shared" si="196"/>
        <v>1.9037922986833699E-5</v>
      </c>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row>
    <row r="1767" spans="1:74" s="12" customFormat="1" hidden="1" x14ac:dyDescent="0.25">
      <c r="A1767" s="127"/>
      <c r="B1767"/>
      <c r="C1767">
        <v>810</v>
      </c>
      <c r="D1767" s="221">
        <f t="shared" si="190"/>
        <v>810</v>
      </c>
      <c r="E1767">
        <f t="shared" si="195"/>
        <v>0.81</v>
      </c>
      <c r="F1767">
        <f t="shared" si="191"/>
        <v>0.9742920638384992</v>
      </c>
      <c r="G1767">
        <f t="shared" si="192"/>
        <v>0.21118348952005822</v>
      </c>
      <c r="H1767" s="221">
        <v>2.6182538032306499E-2</v>
      </c>
      <c r="I1767">
        <f t="shared" si="193"/>
        <v>1</v>
      </c>
      <c r="J1767">
        <v>1</v>
      </c>
      <c r="K1767" s="221">
        <f t="shared" si="194"/>
        <v>-45.372782604548874</v>
      </c>
      <c r="L1767">
        <f t="shared" si="196"/>
        <v>2.5439934465248625E-5</v>
      </c>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row>
    <row r="1768" spans="1:74" s="12" customFormat="1" hidden="1" x14ac:dyDescent="0.25">
      <c r="A1768" s="127"/>
      <c r="B1768"/>
      <c r="C1768">
        <v>811</v>
      </c>
      <c r="D1768" s="221">
        <f t="shared" si="190"/>
        <v>811</v>
      </c>
      <c r="E1768">
        <f t="shared" si="195"/>
        <v>0.81100000000000005</v>
      </c>
      <c r="F1768">
        <f t="shared" si="191"/>
        <v>0.97422930817799336</v>
      </c>
      <c r="G1768">
        <f t="shared" si="192"/>
        <v>0.21148563712564958</v>
      </c>
      <c r="H1768" s="221">
        <v>2.9489753532735401E-2</v>
      </c>
      <c r="I1768">
        <f t="shared" si="193"/>
        <v>1</v>
      </c>
      <c r="J1768">
        <v>1</v>
      </c>
      <c r="K1768" s="221">
        <f t="shared" si="194"/>
        <v>-44.327735773626429</v>
      </c>
      <c r="L1768">
        <f t="shared" si="196"/>
        <v>3.2850714902811238E-5</v>
      </c>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row>
    <row r="1769" spans="1:74" s="12" customFormat="1" hidden="1" x14ac:dyDescent="0.25">
      <c r="A1769" s="127"/>
      <c r="B1769"/>
      <c r="C1769">
        <v>812</v>
      </c>
      <c r="D1769" s="221">
        <f t="shared" si="190"/>
        <v>812</v>
      </c>
      <c r="E1769">
        <f t="shared" si="195"/>
        <v>0.81200000000000006</v>
      </c>
      <c r="F1769">
        <f t="shared" si="191"/>
        <v>0.9741664788141372</v>
      </c>
      <c r="G1769">
        <f t="shared" si="192"/>
        <v>0.21178126743170816</v>
      </c>
      <c r="H1769" s="221">
        <v>3.2745800662151797E-2</v>
      </c>
      <c r="I1769">
        <f t="shared" si="193"/>
        <v>1</v>
      </c>
      <c r="J1769">
        <v>1</v>
      </c>
      <c r="K1769" s="221">
        <f t="shared" si="194"/>
        <v>-43.406473236171017</v>
      </c>
      <c r="L1769">
        <f t="shared" si="196"/>
        <v>4.1163319541272049E-5</v>
      </c>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row>
    <row r="1770" spans="1:74" s="12" customFormat="1" hidden="1" x14ac:dyDescent="0.25">
      <c r="A1770" s="127"/>
      <c r="B1770"/>
      <c r="C1770">
        <v>813</v>
      </c>
      <c r="D1770" s="221">
        <f t="shared" si="190"/>
        <v>813</v>
      </c>
      <c r="E1770">
        <f t="shared" si="195"/>
        <v>0.81299999999999994</v>
      </c>
      <c r="F1770">
        <f t="shared" si="191"/>
        <v>0.97410357576050854</v>
      </c>
      <c r="G1770">
        <f t="shared" si="192"/>
        <v>0.21207038913832327</v>
      </c>
      <c r="H1770" s="221">
        <v>3.5896505816085902E-2</v>
      </c>
      <c r="I1770">
        <f t="shared" si="193"/>
        <v>1</v>
      </c>
      <c r="J1770">
        <v>1</v>
      </c>
      <c r="K1770" s="221">
        <f t="shared" si="194"/>
        <v>-42.597253059027182</v>
      </c>
      <c r="L1770">
        <f t="shared" si="196"/>
        <v>5.0206012657452011E-5</v>
      </c>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row>
    <row r="1771" spans="1:74" s="12" customFormat="1" hidden="1" x14ac:dyDescent="0.25">
      <c r="A1771" s="127"/>
      <c r="B1771"/>
      <c r="C1771">
        <v>814</v>
      </c>
      <c r="D1771" s="221">
        <f t="shared" si="190"/>
        <v>814</v>
      </c>
      <c r="E1771">
        <f t="shared" si="195"/>
        <v>0.81399999999999995</v>
      </c>
      <c r="F1771">
        <f t="shared" si="191"/>
        <v>0.97404059903069751</v>
      </c>
      <c r="G1771">
        <f t="shared" si="192"/>
        <v>0.21235301106028215</v>
      </c>
      <c r="H1771" s="221">
        <v>3.8887296430333403E-2</v>
      </c>
      <c r="I1771">
        <f t="shared" si="193"/>
        <v>1</v>
      </c>
      <c r="J1771">
        <v>1</v>
      </c>
      <c r="K1771" s="221">
        <f t="shared" si="194"/>
        <v>-41.891135335896756</v>
      </c>
      <c r="L1771">
        <f t="shared" si="196"/>
        <v>5.9744499748332366E-5</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row>
    <row r="1772" spans="1:74" s="12" customFormat="1" hidden="1" x14ac:dyDescent="0.25">
      <c r="A1772" s="127"/>
      <c r="B1772"/>
      <c r="C1772">
        <v>815</v>
      </c>
      <c r="D1772" s="221">
        <f t="shared" si="190"/>
        <v>815</v>
      </c>
      <c r="E1772">
        <f t="shared" si="195"/>
        <v>0.81499999999999995</v>
      </c>
      <c r="F1772">
        <f t="shared" si="191"/>
        <v>0.97397754863831021</v>
      </c>
      <c r="G1772">
        <f t="shared" si="192"/>
        <v>0.21262914212678355</v>
      </c>
      <c r="H1772" s="221">
        <v>4.1664345261232402E-2</v>
      </c>
      <c r="I1772">
        <f t="shared" si="193"/>
        <v>1</v>
      </c>
      <c r="J1772">
        <v>1</v>
      </c>
      <c r="K1772" s="221">
        <f t="shared" si="194"/>
        <v>-41.281274111690188</v>
      </c>
      <c r="L1772">
        <f t="shared" si="196"/>
        <v>6.9488777136508313E-5</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row>
    <row r="1773" spans="1:74" s="12" customFormat="1" hidden="1" x14ac:dyDescent="0.25">
      <c r="A1773" s="127"/>
      <c r="B1773"/>
      <c r="C1773">
        <v>816</v>
      </c>
      <c r="D1773" s="221">
        <f t="shared" si="190"/>
        <v>816</v>
      </c>
      <c r="E1773">
        <f t="shared" si="195"/>
        <v>0.81599999999999995</v>
      </c>
      <c r="F1773">
        <f t="shared" si="191"/>
        <v>0.97391442459696975</v>
      </c>
      <c r="G1773">
        <f t="shared" si="192"/>
        <v>0.21289879138115031</v>
      </c>
      <c r="H1773" s="221">
        <v>4.4175735219285001E-2</v>
      </c>
      <c r="I1773">
        <f t="shared" si="193"/>
        <v>1</v>
      </c>
      <c r="J1773">
        <v>1</v>
      </c>
      <c r="K1773" s="221">
        <f t="shared" si="194"/>
        <v>-40.762444392147643</v>
      </c>
      <c r="L1773">
        <f t="shared" si="196"/>
        <v>7.9104539112553082E-5</v>
      </c>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row>
    <row r="1774" spans="1:74" s="12" customFormat="1" hidden="1" x14ac:dyDescent="0.25">
      <c r="A1774" s="127"/>
      <c r="B1774"/>
      <c r="C1774">
        <v>817</v>
      </c>
      <c r="D1774" s="221">
        <f t="shared" si="190"/>
        <v>817</v>
      </c>
      <c r="E1774">
        <f t="shared" si="195"/>
        <v>0.81699999999999995</v>
      </c>
      <c r="F1774">
        <f t="shared" si="191"/>
        <v>0.97385122692031156</v>
      </c>
      <c r="G1774">
        <f t="shared" si="192"/>
        <v>0.21316196798053891</v>
      </c>
      <c r="H1774" s="221">
        <v>4.6372618788147003E-2</v>
      </c>
      <c r="I1774">
        <f t="shared" si="193"/>
        <v>1</v>
      </c>
      <c r="J1774">
        <v>1</v>
      </c>
      <c r="K1774" s="221">
        <f t="shared" si="194"/>
        <v>-40.330720814741625</v>
      </c>
      <c r="L1774">
        <f t="shared" si="196"/>
        <v>8.8228712553192621E-5</v>
      </c>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row>
    <row r="1775" spans="1:74" s="12" customFormat="1" hidden="1" x14ac:dyDescent="0.25">
      <c r="A1775" s="127"/>
      <c r="B1775"/>
      <c r="C1775">
        <v>818</v>
      </c>
      <c r="D1775" s="221">
        <f t="shared" si="190"/>
        <v>818</v>
      </c>
      <c r="E1775">
        <f t="shared" si="195"/>
        <v>0.81799999999999995</v>
      </c>
      <c r="F1775">
        <f t="shared" si="191"/>
        <v>0.97378795562198905</v>
      </c>
      <c r="G1775">
        <f t="shared" si="192"/>
        <v>0.21341868119564697</v>
      </c>
      <c r="H1775" s="221">
        <v>4.8210345583086803E-2</v>
      </c>
      <c r="I1775">
        <f t="shared" si="193"/>
        <v>1</v>
      </c>
      <c r="J1775">
        <v>1</v>
      </c>
      <c r="K1775" s="221">
        <f t="shared" si="194"/>
        <v>-39.983258497144973</v>
      </c>
      <c r="L1775">
        <f t="shared" si="196"/>
        <v>9.6488325014338375E-5</v>
      </c>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row>
    <row r="1776" spans="1:74" s="12" customFormat="1" hidden="1" x14ac:dyDescent="0.25">
      <c r="A1776" s="127"/>
      <c r="B1776"/>
      <c r="C1776">
        <v>819</v>
      </c>
      <c r="D1776" s="221">
        <f t="shared" si="190"/>
        <v>819</v>
      </c>
      <c r="E1776">
        <f t="shared" si="195"/>
        <v>0.81899999999999995</v>
      </c>
      <c r="F1776">
        <f t="shared" si="191"/>
        <v>0.97372461071567262</v>
      </c>
      <c r="G1776">
        <f t="shared" si="192"/>
        <v>0.21366894041041881</v>
      </c>
      <c r="H1776" s="221">
        <v>4.9649531729930398E-2</v>
      </c>
      <c r="I1776">
        <f t="shared" si="193"/>
        <v>1</v>
      </c>
      <c r="J1776">
        <v>1</v>
      </c>
      <c r="K1776" s="221">
        <f t="shared" si="194"/>
        <v>-39.718146000043973</v>
      </c>
      <c r="L1776">
        <f t="shared" si="196"/>
        <v>1.0352158646786453E-4</v>
      </c>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row>
    <row r="1777" spans="1:74" s="12" customFormat="1" hidden="1" x14ac:dyDescent="0.25">
      <c r="A1777" s="127"/>
      <c r="B1777"/>
      <c r="C1777">
        <v>820</v>
      </c>
      <c r="D1777" s="221">
        <f t="shared" si="190"/>
        <v>820</v>
      </c>
      <c r="E1777">
        <f t="shared" si="195"/>
        <v>0.82</v>
      </c>
      <c r="F1777">
        <f t="shared" si="191"/>
        <v>0.97366119221504432</v>
      </c>
      <c r="G1777">
        <f t="shared" si="192"/>
        <v>0.21391275512174882</v>
      </c>
      <c r="H1777" s="221">
        <v>5.06570454844123E-2</v>
      </c>
      <c r="I1777">
        <f t="shared" si="193"/>
        <v>1</v>
      </c>
      <c r="J1777">
        <v>1</v>
      </c>
      <c r="K1777" s="221">
        <f t="shared" si="194"/>
        <v>-39.534312036178918</v>
      </c>
      <c r="L1777">
        <f t="shared" si="196"/>
        <v>1.0899980778550836E-4</v>
      </c>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row>
    <row r="1778" spans="1:74" s="12" customFormat="1" hidden="1" x14ac:dyDescent="0.25">
      <c r="A1778" s="127"/>
      <c r="B1778"/>
      <c r="C1778">
        <v>821</v>
      </c>
      <c r="D1778" s="221">
        <f t="shared" si="190"/>
        <v>821</v>
      </c>
      <c r="E1778">
        <f t="shared" si="195"/>
        <v>0.82099999999999995</v>
      </c>
      <c r="F1778">
        <f t="shared" si="191"/>
        <v>0.97359770013380387</v>
      </c>
      <c r="G1778">
        <f t="shared" si="192"/>
        <v>0.21415013493918292</v>
      </c>
      <c r="H1778" s="221">
        <v>5.1206884855572697E-2</v>
      </c>
      <c r="I1778">
        <f t="shared" si="193"/>
        <v>1</v>
      </c>
      <c r="J1778">
        <v>1</v>
      </c>
      <c r="K1778" s="221">
        <f t="shared" si="194"/>
        <v>-39.431475034739279</v>
      </c>
      <c r="L1778">
        <f t="shared" si="196"/>
        <v>1.1264861737614139E-4</v>
      </c>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row>
    <row r="1779" spans="1:74" s="12" customFormat="1" hidden="1" x14ac:dyDescent="0.25">
      <c r="A1779" s="127"/>
      <c r="B1779"/>
      <c r="C1779">
        <v>822</v>
      </c>
      <c r="D1779" s="221">
        <f t="shared" si="190"/>
        <v>822</v>
      </c>
      <c r="E1779">
        <f t="shared" si="195"/>
        <v>0.82199999999999995</v>
      </c>
      <c r="F1779">
        <f t="shared" si="191"/>
        <v>0.97353413448566628</v>
      </c>
      <c r="G1779">
        <f t="shared" si="192"/>
        <v>0.21438108958461705</v>
      </c>
      <c r="H1779" s="221">
        <v>5.1280924924165201E-2</v>
      </c>
      <c r="I1779">
        <f t="shared" si="193"/>
        <v>1</v>
      </c>
      <c r="J1779">
        <v>1</v>
      </c>
      <c r="K1779" s="221">
        <f t="shared" si="194"/>
        <v>-39.41012985749218</v>
      </c>
      <c r="L1779">
        <f t="shared" si="196"/>
        <v>1.1426689097805721E-4</v>
      </c>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row>
    <row r="1780" spans="1:74" s="12" customFormat="1" hidden="1" x14ac:dyDescent="0.25">
      <c r="A1780" s="127"/>
      <c r="B1780"/>
      <c r="C1780">
        <v>823</v>
      </c>
      <c r="D1780" s="221">
        <f t="shared" si="190"/>
        <v>823</v>
      </c>
      <c r="E1780">
        <f t="shared" si="195"/>
        <v>0.82299999999999995</v>
      </c>
      <c r="F1780">
        <f t="shared" si="191"/>
        <v>0.97347049528436236</v>
      </c>
      <c r="G1780">
        <f t="shared" si="192"/>
        <v>0.21460562889199433</v>
      </c>
      <c r="H1780" s="221">
        <v>5.0869515022761699E-2</v>
      </c>
      <c r="I1780">
        <f t="shared" si="193"/>
        <v>1</v>
      </c>
      <c r="J1780">
        <v>1</v>
      </c>
      <c r="K1780" s="221">
        <f t="shared" si="194"/>
        <v>-39.471570015973754</v>
      </c>
      <c r="L1780">
        <f t="shared" si="196"/>
        <v>1.1374188957119887E-4</v>
      </c>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row>
    <row r="1781" spans="1:74" s="12" customFormat="1" hidden="1" x14ac:dyDescent="0.25">
      <c r="A1781" s="127"/>
      <c r="B1781"/>
      <c r="C1781">
        <v>824</v>
      </c>
      <c r="D1781" s="221">
        <f t="shared" si="190"/>
        <v>824</v>
      </c>
      <c r="E1781">
        <f t="shared" si="195"/>
        <v>0.82399999999999995</v>
      </c>
      <c r="F1781">
        <f t="shared" si="191"/>
        <v>0.97340678254363622</v>
      </c>
      <c r="G1781">
        <f t="shared" si="192"/>
        <v>0.21482376280699986</v>
      </c>
      <c r="H1781" s="221">
        <v>4.99719089200686E-2</v>
      </c>
      <c r="I1781">
        <f t="shared" si="193"/>
        <v>1</v>
      </c>
      <c r="J1781">
        <v>1</v>
      </c>
      <c r="K1781" s="221">
        <f t="shared" si="194"/>
        <v>-39.617947458291532</v>
      </c>
      <c r="L1781">
        <f t="shared" si="196"/>
        <v>1.1105930744481269E-4</v>
      </c>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row>
    <row r="1782" spans="1:74" s="12" customFormat="1" hidden="1" x14ac:dyDescent="0.25">
      <c r="A1782" s="127"/>
      <c r="B1782"/>
      <c r="C1782">
        <v>825</v>
      </c>
      <c r="D1782" s="221">
        <f t="shared" si="190"/>
        <v>825</v>
      </c>
      <c r="E1782">
        <f t="shared" si="195"/>
        <v>0.82499999999999996</v>
      </c>
      <c r="F1782">
        <f t="shared" si="191"/>
        <v>0.97334299627724907</v>
      </c>
      <c r="G1782">
        <f t="shared" si="192"/>
        <v>0.21503550138675359</v>
      </c>
      <c r="H1782" s="221">
        <v>4.8596514567307098E-2</v>
      </c>
      <c r="I1782">
        <f t="shared" si="193"/>
        <v>1</v>
      </c>
      <c r="J1782">
        <v>1</v>
      </c>
      <c r="K1782" s="221">
        <f t="shared" si="194"/>
        <v>-39.852376078013073</v>
      </c>
      <c r="L1782">
        <f t="shared" si="196"/>
        <v>1.0630725640327632E-4</v>
      </c>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row>
    <row r="1783" spans="1:74" s="12" customFormat="1" hidden="1" x14ac:dyDescent="0.25">
      <c r="A1783" s="127"/>
      <c r="B1783"/>
      <c r="C1783">
        <v>826</v>
      </c>
      <c r="D1783" s="221">
        <f t="shared" si="190"/>
        <v>826</v>
      </c>
      <c r="E1783">
        <f t="shared" si="195"/>
        <v>0.82599999999999996</v>
      </c>
      <c r="F1783">
        <f t="shared" si="191"/>
        <v>0.97327913649897979</v>
      </c>
      <c r="G1783">
        <f t="shared" si="192"/>
        <v>0.21524085479950039</v>
      </c>
      <c r="H1783" s="221">
        <v>4.6760953747824602E-2</v>
      </c>
      <c r="I1783">
        <f t="shared" si="193"/>
        <v>1</v>
      </c>
      <c r="J1783">
        <v>1</v>
      </c>
      <c r="K1783" s="221">
        <f t="shared" si="194"/>
        <v>-40.179090350306971</v>
      </c>
      <c r="L1783">
        <f t="shared" si="196"/>
        <v>9.9673632034974602E-5</v>
      </c>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row>
    <row r="1784" spans="1:74" s="12" customFormat="1" hidden="1" x14ac:dyDescent="0.25">
      <c r="A1784" s="127"/>
      <c r="B1784"/>
      <c r="C1784">
        <v>827</v>
      </c>
      <c r="D1784" s="221">
        <f t="shared" si="190"/>
        <v>827</v>
      </c>
      <c r="E1784">
        <f t="shared" si="195"/>
        <v>0.82699999999999996</v>
      </c>
      <c r="F1784">
        <f t="shared" si="191"/>
        <v>0.97321520322261801</v>
      </c>
      <c r="G1784">
        <f t="shared" si="192"/>
        <v>0.21543983332429911</v>
      </c>
      <c r="H1784" s="221">
        <v>4.4491926041391197E-2</v>
      </c>
      <c r="I1784">
        <f t="shared" si="193"/>
        <v>1</v>
      </c>
      <c r="J1784">
        <v>1</v>
      </c>
      <c r="K1784" s="221">
        <f t="shared" si="194"/>
        <v>-40.603678085160205</v>
      </c>
      <c r="L1784">
        <f t="shared" si="196"/>
        <v>9.1436793662436698E-5</v>
      </c>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row>
    <row r="1785" spans="1:74" s="12" customFormat="1" hidden="1" x14ac:dyDescent="0.25">
      <c r="A1785" s="127"/>
      <c r="B1785"/>
      <c r="C1785">
        <v>828</v>
      </c>
      <c r="D1785" s="221">
        <f t="shared" si="190"/>
        <v>828</v>
      </c>
      <c r="E1785">
        <f t="shared" si="195"/>
        <v>0.82799999999999996</v>
      </c>
      <c r="F1785">
        <f t="shared" si="191"/>
        <v>0.97315119646197112</v>
      </c>
      <c r="G1785">
        <f t="shared" si="192"/>
        <v>0.21563244735070852</v>
      </c>
      <c r="H1785" s="221">
        <v>4.1824875783245202E-2</v>
      </c>
      <c r="I1785">
        <f t="shared" si="193"/>
        <v>1</v>
      </c>
      <c r="J1785">
        <v>1</v>
      </c>
      <c r="K1785" s="221">
        <f t="shared" si="194"/>
        <v>-41.133418144805127</v>
      </c>
      <c r="L1785">
        <f t="shared" si="196"/>
        <v>8.1950003619913613E-5</v>
      </c>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row>
    <row r="1786" spans="1:74" s="12" customFormat="1" hidden="1" x14ac:dyDescent="0.25">
      <c r="A1786" s="127"/>
      <c r="B1786"/>
      <c r="C1786">
        <v>829</v>
      </c>
      <c r="D1786" s="221">
        <f t="shared" ref="D1786:D1849" si="197">C1786*(f_CLK_MHz/Nominal_Clock_Freq)</f>
        <v>829</v>
      </c>
      <c r="E1786">
        <f t="shared" si="195"/>
        <v>0.82899999999999996</v>
      </c>
      <c r="F1786">
        <f t="shared" ref="F1786:F1849" si="198">ABS(SIN(((MOD_CLK_DIV*PI()*$D1786*FIRST_STAGE_DECIMATION)/(f_CLK_MHz*1000000)))/(FIRST_STAGE_DECIMATION*SIN(((MOD_CLK_DIV*PI()*$D1786)/(f_CLK_MHz*1000000)))))^FIRST_STAGE_ORDER</f>
        <v>0.9730871162308623</v>
      </c>
      <c r="G1786">
        <f t="shared" ref="G1786:G1849" si="199">ABS(SIN(((MOD_CLK_DIV*FIRST_STAGE_DECIMATION*PI()*$D1786*SECOND_STAGE_DECIMATION)/(f_CLK_MHz*1000000)))/(SECOND_STAGE_DECIMATION*SIN(((MOD_CLK_DIV*FIRST_STAGE_DECIMATION*PI()*$D1786)/(f_CLK_MHz*1000000)))))^SECOND_STAGE_ORDER</f>
        <v>0.21581870737847175</v>
      </c>
      <c r="H1786" s="221">
        <v>3.8803465070459099E-2</v>
      </c>
      <c r="I1786">
        <f t="shared" ref="I1786:I1849" si="200">IF(Avg_decimation&lt;&gt;0,(ABS(SIN(((MOD_CLK_DIV*FIRST_STAGE_DECIMATION*SECOND_STAGE_DECIMATION*FIR_DECIMATION*PI()*$D1786*Avg_decimation)/(f_CLK_MHz*1000000)))/(Avg_decimation*SIN(((MOD_CLK_DIV*FIRST_STAGE_DECIMATION*SECOND_STAGE_DECIMATION*FIR_DECIMATION*PI()*$D1786)/(f_CLK_MHz*1000000)))))^1),"-")</f>
        <v>1</v>
      </c>
      <c r="J1786">
        <v>1</v>
      </c>
      <c r="K1786" s="221">
        <f t="shared" ref="K1786:K1849" si="201">20*LOG10(IF(FIR_BYPASSED,F1786*G1786*J1786,F1786*G1786*H1786*I1786*J1786))</f>
        <v>-41.777773630298285</v>
      </c>
      <c r="L1786">
        <f t="shared" si="196"/>
        <v>7.1620572209715234E-5</v>
      </c>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row>
    <row r="1787" spans="1:74" s="12" customFormat="1" hidden="1" x14ac:dyDescent="0.25">
      <c r="A1787" s="127"/>
      <c r="B1787"/>
      <c r="C1787">
        <v>830</v>
      </c>
      <c r="D1787" s="221">
        <f t="shared" si="197"/>
        <v>830</v>
      </c>
      <c r="E1787">
        <f t="shared" ref="E1787:E1850" si="202">D1787/1000</f>
        <v>0.83</v>
      </c>
      <c r="F1787">
        <f t="shared" si="198"/>
        <v>0.97302296254313092</v>
      </c>
      <c r="G1787">
        <f t="shared" si="199"/>
        <v>0.21599862401719858</v>
      </c>
      <c r="H1787" s="221">
        <v>3.54788602466065E-2</v>
      </c>
      <c r="I1787">
        <f t="shared" si="200"/>
        <v>1</v>
      </c>
      <c r="J1787">
        <v>1</v>
      </c>
      <c r="K1787" s="221">
        <f t="shared" si="201"/>
        <v>-42.549125326456199</v>
      </c>
      <c r="L1787">
        <f t="shared" si="196"/>
        <v>6.08850996174425E-5</v>
      </c>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row>
    <row r="1788" spans="1:74" s="12" customFormat="1" hidden="1" x14ac:dyDescent="0.25">
      <c r="A1788" s="127"/>
      <c r="B1788"/>
      <c r="C1788">
        <v>831</v>
      </c>
      <c r="D1788" s="221">
        <f t="shared" si="197"/>
        <v>831</v>
      </c>
      <c r="E1788">
        <f t="shared" si="202"/>
        <v>0.83099999999999996</v>
      </c>
      <c r="F1788">
        <f t="shared" si="198"/>
        <v>0.97295873541262934</v>
      </c>
      <c r="G1788">
        <f t="shared" si="199"/>
        <v>0.21617220798604528</v>
      </c>
      <c r="H1788" s="221">
        <v>3.1908843580576399E-2</v>
      </c>
      <c r="I1788">
        <f t="shared" si="200"/>
        <v>1</v>
      </c>
      <c r="J1788">
        <v>1</v>
      </c>
      <c r="K1788" s="221">
        <f t="shared" si="201"/>
        <v>-43.463893097327635</v>
      </c>
      <c r="L1788">
        <f t="shared" ref="L1788:L1851" si="203">(D1788-D1787)*((10^(K1788/20)+10^(K1787/20))/2)^2</f>
        <v>5.0182555639205668E-5</v>
      </c>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row>
    <row r="1789" spans="1:74" s="12" customFormat="1" hidden="1" x14ac:dyDescent="0.25">
      <c r="A1789" s="127"/>
      <c r="B1789"/>
      <c r="C1789">
        <v>832</v>
      </c>
      <c r="D1789" s="221">
        <f t="shared" si="197"/>
        <v>832</v>
      </c>
      <c r="E1789">
        <f t="shared" si="202"/>
        <v>0.83199999999999996</v>
      </c>
      <c r="F1789">
        <f t="shared" si="198"/>
        <v>0.97289443485322624</v>
      </c>
      <c r="G1789">
        <f t="shared" si="199"/>
        <v>0.21633947011339322</v>
      </c>
      <c r="H1789" s="221">
        <v>2.815676594818E-2</v>
      </c>
      <c r="I1789">
        <f t="shared" si="200"/>
        <v>1</v>
      </c>
      <c r="J1789">
        <v>1</v>
      </c>
      <c r="K1789" s="221">
        <f t="shared" si="201"/>
        <v>-44.544314968147319</v>
      </c>
      <c r="L1789">
        <f t="shared" si="203"/>
        <v>3.9927159161371148E-5</v>
      </c>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row>
    <row r="1790" spans="1:74" s="12" customFormat="1" hidden="1" x14ac:dyDescent="0.25">
      <c r="A1790" s="127"/>
      <c r="B1790"/>
      <c r="C1790">
        <v>833</v>
      </c>
      <c r="D1790" s="221">
        <f t="shared" si="197"/>
        <v>833</v>
      </c>
      <c r="E1790">
        <f t="shared" si="202"/>
        <v>0.83299999999999996</v>
      </c>
      <c r="F1790">
        <f t="shared" si="198"/>
        <v>0.97283006087880664</v>
      </c>
      <c r="G1790">
        <f t="shared" si="199"/>
        <v>0.21650042133652447</v>
      </c>
      <c r="H1790" s="221">
        <v>2.4290360130413299E-2</v>
      </c>
      <c r="I1790">
        <f t="shared" si="200"/>
        <v>1</v>
      </c>
      <c r="J1790">
        <v>1</v>
      </c>
      <c r="K1790" s="221">
        <f t="shared" si="201"/>
        <v>-45.821406367229216</v>
      </c>
      <c r="L1790">
        <f t="shared" si="203"/>
        <v>3.0483088413089346E-5</v>
      </c>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row>
    <row r="1791" spans="1:74" s="12" customFormat="1" hidden="1" x14ac:dyDescent="0.25">
      <c r="A1791" s="127"/>
      <c r="B1791"/>
      <c r="C1791">
        <v>834</v>
      </c>
      <c r="D1791" s="221">
        <f t="shared" si="197"/>
        <v>834</v>
      </c>
      <c r="E1791">
        <f t="shared" si="202"/>
        <v>0.83399999999999996</v>
      </c>
      <c r="F1791">
        <f t="shared" si="198"/>
        <v>0.9727656135032714</v>
      </c>
      <c r="G1791">
        <f t="shared" si="199"/>
        <v>0.21665507270129605</v>
      </c>
      <c r="H1791" s="221">
        <v>2.0380437769895399E-2</v>
      </c>
      <c r="I1791">
        <f t="shared" si="200"/>
        <v>1</v>
      </c>
      <c r="J1791">
        <v>1</v>
      </c>
      <c r="K1791" s="221">
        <f t="shared" si="201"/>
        <v>-47.340188389055498</v>
      </c>
      <c r="L1791">
        <f t="shared" si="203"/>
        <v>2.2142958609571668E-5</v>
      </c>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row>
    <row r="1792" spans="1:74" s="12" customFormat="1" hidden="1" x14ac:dyDescent="0.25">
      <c r="A1792" s="127"/>
      <c r="B1792"/>
      <c r="C1792">
        <v>835</v>
      </c>
      <c r="D1792" s="221">
        <f t="shared" si="197"/>
        <v>835</v>
      </c>
      <c r="E1792">
        <f t="shared" si="202"/>
        <v>0.83499999999999996</v>
      </c>
      <c r="F1792">
        <f t="shared" si="198"/>
        <v>0.97270109274053351</v>
      </c>
      <c r="G1792">
        <f t="shared" si="199"/>
        <v>0.21680343536181165</v>
      </c>
      <c r="H1792" s="221">
        <v>1.6499495994325399E-2</v>
      </c>
      <c r="I1792">
        <f t="shared" si="200"/>
        <v>1</v>
      </c>
      <c r="J1792">
        <v>1</v>
      </c>
      <c r="K1792" s="221">
        <f t="shared" si="201"/>
        <v>-49.16967517109142</v>
      </c>
      <c r="L1792">
        <f t="shared" si="203"/>
        <v>1.511174777017825E-5</v>
      </c>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row>
    <row r="1793" spans="1:74" s="12" customFormat="1" hidden="1" x14ac:dyDescent="0.25">
      <c r="A1793" s="127"/>
      <c r="B1793"/>
      <c r="C1793">
        <v>836</v>
      </c>
      <c r="D1793" s="221">
        <f t="shared" si="197"/>
        <v>836</v>
      </c>
      <c r="E1793">
        <f t="shared" si="202"/>
        <v>0.83599999999999997</v>
      </c>
      <c r="F1793">
        <f t="shared" si="198"/>
        <v>0.97263649860452372</v>
      </c>
      <c r="G1793">
        <f t="shared" si="199"/>
        <v>0.21694552058009178</v>
      </c>
      <c r="H1793" s="221">
        <v>1.2720262149738201E-2</v>
      </c>
      <c r="I1793">
        <f t="shared" si="200"/>
        <v>1</v>
      </c>
      <c r="J1793">
        <v>1</v>
      </c>
      <c r="K1793" s="221">
        <f t="shared" si="201"/>
        <v>-51.424053765597264</v>
      </c>
      <c r="L1793">
        <f t="shared" si="203"/>
        <v>9.4974501498037229E-6</v>
      </c>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row>
    <row r="1794" spans="1:74" s="12" customFormat="1" hidden="1" x14ac:dyDescent="0.25">
      <c r="A1794" s="127"/>
      <c r="B1794"/>
      <c r="C1794">
        <v>837</v>
      </c>
      <c r="D1794" s="221">
        <f t="shared" si="197"/>
        <v>837</v>
      </c>
      <c r="E1794">
        <f t="shared" si="202"/>
        <v>0.83699999999999997</v>
      </c>
      <c r="F1794">
        <f t="shared" si="198"/>
        <v>0.97257183110919065</v>
      </c>
      <c r="G1794">
        <f t="shared" si="199"/>
        <v>0.21708133972574153</v>
      </c>
      <c r="H1794" s="221">
        <v>9.1142069247253498E-3</v>
      </c>
      <c r="I1794">
        <f t="shared" si="200"/>
        <v>1</v>
      </c>
      <c r="J1794">
        <v>1</v>
      </c>
      <c r="K1794" s="221">
        <f t="shared" si="201"/>
        <v>-54.314738712562907</v>
      </c>
      <c r="L1794">
        <f t="shared" si="203"/>
        <v>5.3092187934073693E-6</v>
      </c>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row>
    <row r="1795" spans="1:74" s="12" customFormat="1" hidden="1" x14ac:dyDescent="0.25">
      <c r="A1795" s="127"/>
      <c r="B1795"/>
      <c r="C1795">
        <v>838</v>
      </c>
      <c r="D1795" s="221">
        <f t="shared" si="197"/>
        <v>838</v>
      </c>
      <c r="E1795">
        <f t="shared" si="202"/>
        <v>0.83799999999999997</v>
      </c>
      <c r="F1795">
        <f t="shared" si="198"/>
        <v>0.97250709026849236</v>
      </c>
      <c r="G1795">
        <f t="shared" si="199"/>
        <v>0.21721090427561662</v>
      </c>
      <c r="H1795" s="221">
        <v>5.7500573404337396E-3</v>
      </c>
      <c r="I1795">
        <f t="shared" si="200"/>
        <v>1</v>
      </c>
      <c r="J1795">
        <v>1</v>
      </c>
      <c r="K1795" s="221">
        <f t="shared" si="201"/>
        <v>-58.311068489815128</v>
      </c>
      <c r="L1795">
        <f t="shared" si="203"/>
        <v>2.4631641147150021E-6</v>
      </c>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row>
    <row r="1796" spans="1:74" s="12" customFormat="1" hidden="1" x14ac:dyDescent="0.25">
      <c r="A1796" s="127"/>
      <c r="B1796"/>
      <c r="C1796">
        <v>839</v>
      </c>
      <c r="D1796" s="221">
        <f t="shared" si="197"/>
        <v>839</v>
      </c>
      <c r="E1796">
        <f t="shared" si="202"/>
        <v>0.83899999999999997</v>
      </c>
      <c r="F1796">
        <f t="shared" si="198"/>
        <v>0.97244227609640754</v>
      </c>
      <c r="G1796">
        <f t="shared" si="199"/>
        <v>0.21733422581348727</v>
      </c>
      <c r="H1796" s="221">
        <v>2.69234159470896E-3</v>
      </c>
      <c r="I1796">
        <f t="shared" si="200"/>
        <v>1</v>
      </c>
      <c r="J1796">
        <v>1</v>
      </c>
      <c r="K1796" s="221">
        <f t="shared" si="201"/>
        <v>-64.89755767224446</v>
      </c>
      <c r="L1796">
        <f t="shared" si="203"/>
        <v>7.953519186406304E-7</v>
      </c>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row>
    <row r="1797" spans="1:74" s="12" customFormat="1" hidden="1" x14ac:dyDescent="0.25">
      <c r="A1797" s="127"/>
      <c r="B1797"/>
      <c r="C1797">
        <v>840</v>
      </c>
      <c r="D1797" s="221">
        <f t="shared" si="197"/>
        <v>840</v>
      </c>
      <c r="E1797">
        <f t="shared" si="202"/>
        <v>0.84</v>
      </c>
      <c r="F1797">
        <f t="shared" si="198"/>
        <v>0.97237738860692824</v>
      </c>
      <c r="G1797">
        <f t="shared" si="199"/>
        <v>0.21745131602969994</v>
      </c>
      <c r="H1797" s="271">
        <v>2.4382340801234701E-9</v>
      </c>
      <c r="I1797">
        <f t="shared" si="200"/>
        <v>1</v>
      </c>
      <c r="J1797">
        <v>1</v>
      </c>
      <c r="K1797" s="221">
        <f t="shared" si="201"/>
        <v>-185.75455422025607</v>
      </c>
      <c r="L1797">
        <f t="shared" si="203"/>
        <v>8.0944068283145494E-8</v>
      </c>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row>
    <row r="1798" spans="1:74" s="12" customFormat="1" hidden="1" x14ac:dyDescent="0.25">
      <c r="A1798" s="127"/>
      <c r="B1798"/>
      <c r="C1798">
        <v>841</v>
      </c>
      <c r="D1798" s="221">
        <f t="shared" si="197"/>
        <v>841</v>
      </c>
      <c r="E1798">
        <f t="shared" si="202"/>
        <v>0.84099999999999997</v>
      </c>
      <c r="F1798">
        <f t="shared" si="198"/>
        <v>0.97231242781406046</v>
      </c>
      <c r="G1798">
        <f t="shared" si="199"/>
        <v>0.21756218672083752</v>
      </c>
      <c r="H1798" s="221">
        <v>2.27492414355881E-3</v>
      </c>
      <c r="I1798">
        <f t="shared" si="200"/>
        <v>1</v>
      </c>
      <c r="J1798">
        <v>1</v>
      </c>
      <c r="K1798" s="221">
        <f t="shared" si="201"/>
        <v>-66.352876561279118</v>
      </c>
      <c r="L1798">
        <f t="shared" si="203"/>
        <v>5.7896629689510743E-8</v>
      </c>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row>
    <row r="1799" spans="1:74" s="12" customFormat="1" hidden="1" x14ac:dyDescent="0.25">
      <c r="A1799" s="127"/>
      <c r="B1799"/>
      <c r="C1799">
        <v>842</v>
      </c>
      <c r="D1799" s="221">
        <f t="shared" si="197"/>
        <v>842</v>
      </c>
      <c r="E1799">
        <f t="shared" si="202"/>
        <v>0.84199999999999997</v>
      </c>
      <c r="F1799">
        <f t="shared" si="198"/>
        <v>0.97224739373182834</v>
      </c>
      <c r="G1799">
        <f t="shared" si="199"/>
        <v>0.21766684978937684</v>
      </c>
      <c r="H1799" s="221">
        <v>4.0884332147332102E-3</v>
      </c>
      <c r="I1799">
        <f t="shared" si="200"/>
        <v>1</v>
      </c>
      <c r="J1799">
        <v>1</v>
      </c>
      <c r="K1799" s="221">
        <f t="shared" si="201"/>
        <v>-61.257480251587701</v>
      </c>
      <c r="L1799">
        <f t="shared" si="203"/>
        <v>4.5323374115388805E-7</v>
      </c>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row>
    <row r="1800" spans="1:74" s="12" customFormat="1" hidden="1" x14ac:dyDescent="0.25">
      <c r="A1800" s="127"/>
      <c r="B1800"/>
      <c r="C1800">
        <v>843</v>
      </c>
      <c r="D1800" s="221">
        <f t="shared" si="197"/>
        <v>843</v>
      </c>
      <c r="E1800">
        <f t="shared" si="202"/>
        <v>0.84299999999999997</v>
      </c>
      <c r="F1800">
        <f t="shared" si="198"/>
        <v>0.97218228637426884</v>
      </c>
      <c r="G1800">
        <f t="shared" si="199"/>
        <v>0.21776531724334527</v>
      </c>
      <c r="H1800" s="221">
        <v>5.4056217480098296E-3</v>
      </c>
      <c r="I1800">
        <f t="shared" si="200"/>
        <v>1</v>
      </c>
      <c r="J1800">
        <v>1</v>
      </c>
      <c r="K1800" s="221">
        <f t="shared" si="201"/>
        <v>-58.828358615348371</v>
      </c>
      <c r="L1800">
        <f t="shared" si="203"/>
        <v>1.0096531841343702E-6</v>
      </c>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row>
    <row r="1801" spans="1:74" s="12" customFormat="1" hidden="1" x14ac:dyDescent="0.25">
      <c r="A1801" s="127"/>
      <c r="B1801"/>
      <c r="C1801">
        <v>844</v>
      </c>
      <c r="D1801" s="221">
        <f t="shared" si="197"/>
        <v>844</v>
      </c>
      <c r="E1801">
        <f t="shared" si="202"/>
        <v>0.84399999999999997</v>
      </c>
      <c r="F1801">
        <f t="shared" si="198"/>
        <v>0.97211710575543564</v>
      </c>
      <c r="G1801">
        <f t="shared" si="199"/>
        <v>0.21785760119597417</v>
      </c>
      <c r="H1801" s="221">
        <v>6.2015111954303297E-3</v>
      </c>
      <c r="I1801">
        <f t="shared" si="200"/>
        <v>1</v>
      </c>
      <c r="J1801">
        <v>1</v>
      </c>
      <c r="K1801" s="221">
        <f t="shared" si="201"/>
        <v>-57.632223307406946</v>
      </c>
      <c r="L1801">
        <f t="shared" si="203"/>
        <v>1.5101784854517802E-6</v>
      </c>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row>
    <row r="1802" spans="1:74" s="12" customFormat="1" hidden="1" x14ac:dyDescent="0.25">
      <c r="A1802" s="127"/>
      <c r="B1802"/>
      <c r="C1802">
        <v>845</v>
      </c>
      <c r="D1802" s="221">
        <f t="shared" si="197"/>
        <v>845</v>
      </c>
      <c r="E1802">
        <f t="shared" si="202"/>
        <v>0.84499999999999997</v>
      </c>
      <c r="F1802">
        <f t="shared" si="198"/>
        <v>0.97205185188939947</v>
      </c>
      <c r="G1802">
        <f t="shared" si="199"/>
        <v>0.21794371386535139</v>
      </c>
      <c r="H1802" s="221">
        <v>6.4617034394773704E-3</v>
      </c>
      <c r="I1802">
        <f t="shared" si="200"/>
        <v>1</v>
      </c>
      <c r="J1802">
        <v>1</v>
      </c>
      <c r="K1802" s="221">
        <f t="shared" si="201"/>
        <v>-57.272383972924963</v>
      </c>
      <c r="L1802">
        <f t="shared" si="203"/>
        <v>1.7986885315955798E-6</v>
      </c>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row>
    <row r="1803" spans="1:74" s="12" customFormat="1" hidden="1" x14ac:dyDescent="0.25">
      <c r="A1803" s="127"/>
      <c r="B1803"/>
      <c r="C1803">
        <v>846</v>
      </c>
      <c r="D1803" s="221">
        <f t="shared" si="197"/>
        <v>846</v>
      </c>
      <c r="E1803">
        <f t="shared" si="202"/>
        <v>0.84599999999999997</v>
      </c>
      <c r="F1803">
        <f t="shared" si="198"/>
        <v>0.97198652479024228</v>
      </c>
      <c r="G1803">
        <f t="shared" si="199"/>
        <v>0.21802366757407096</v>
      </c>
      <c r="H1803" s="221">
        <v>6.1828192025855499E-3</v>
      </c>
      <c r="I1803">
        <f t="shared" si="200"/>
        <v>1</v>
      </c>
      <c r="J1803">
        <v>1</v>
      </c>
      <c r="K1803" s="221">
        <f t="shared" si="201"/>
        <v>-57.65299135579486</v>
      </c>
      <c r="L1803">
        <f t="shared" si="203"/>
        <v>1.7944844115825851E-6</v>
      </c>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row>
    <row r="1804" spans="1:74" s="12" customFormat="1" hidden="1" x14ac:dyDescent="0.25">
      <c r="A1804" s="127"/>
      <c r="B1804"/>
      <c r="C1804">
        <v>847</v>
      </c>
      <c r="D1804" s="221">
        <f t="shared" si="197"/>
        <v>847</v>
      </c>
      <c r="E1804">
        <f t="shared" si="202"/>
        <v>0.84699999999999998</v>
      </c>
      <c r="F1804">
        <f t="shared" si="198"/>
        <v>0.97192112447206425</v>
      </c>
      <c r="G1804">
        <f t="shared" si="199"/>
        <v>0.21809747474888155</v>
      </c>
      <c r="H1804" s="221">
        <v>5.3727113731421904E-3</v>
      </c>
      <c r="I1804">
        <f t="shared" si="200"/>
        <v>1</v>
      </c>
      <c r="J1804">
        <v>1</v>
      </c>
      <c r="K1804" s="221">
        <f t="shared" si="201"/>
        <v>-58.870496617359478</v>
      </c>
      <c r="L1804">
        <f t="shared" si="203"/>
        <v>1.499536653756319E-6</v>
      </c>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row>
    <row r="1805" spans="1:74" s="12" customFormat="1" hidden="1" x14ac:dyDescent="0.25">
      <c r="A1805" s="127"/>
      <c r="B1805"/>
      <c r="C1805">
        <v>848</v>
      </c>
      <c r="D1805" s="221">
        <f t="shared" si="197"/>
        <v>848</v>
      </c>
      <c r="E1805">
        <f t="shared" si="202"/>
        <v>0.84799999999999998</v>
      </c>
      <c r="F1805">
        <f t="shared" si="198"/>
        <v>0.97185565094897985</v>
      </c>
      <c r="G1805">
        <f t="shared" si="199"/>
        <v>0.21816514792033276</v>
      </c>
      <c r="H1805" s="221">
        <v>4.0504455246246603E-3</v>
      </c>
      <c r="I1805">
        <f t="shared" si="200"/>
        <v>1</v>
      </c>
      <c r="J1805">
        <v>1</v>
      </c>
      <c r="K1805" s="221">
        <f t="shared" si="201"/>
        <v>-61.322201345327542</v>
      </c>
      <c r="L1805">
        <f t="shared" si="203"/>
        <v>9.976698650742192E-7</v>
      </c>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row>
    <row r="1806" spans="1:74" s="12" customFormat="1" hidden="1" x14ac:dyDescent="0.25">
      <c r="A1806" s="127"/>
      <c r="B1806"/>
      <c r="C1806">
        <v>849</v>
      </c>
      <c r="D1806" s="221">
        <f t="shared" si="197"/>
        <v>849</v>
      </c>
      <c r="E1806">
        <f t="shared" si="202"/>
        <v>0.84899999999999998</v>
      </c>
      <c r="F1806">
        <f t="shared" si="198"/>
        <v>0.97179010423511947</v>
      </c>
      <c r="G1806">
        <f t="shared" si="199"/>
        <v>0.21822669972241926</v>
      </c>
      <c r="H1806" s="221">
        <v>2.2460448261856802E-3</v>
      </c>
      <c r="I1806">
        <f t="shared" si="200"/>
        <v>1</v>
      </c>
      <c r="J1806">
        <v>1</v>
      </c>
      <c r="K1806" s="221">
        <f t="shared" si="201"/>
        <v>-66.442024465742662</v>
      </c>
      <c r="L1806">
        <f t="shared" si="203"/>
        <v>4.4563354773858256E-7</v>
      </c>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row>
    <row r="1807" spans="1:74" s="12" customFormat="1" hidden="1" x14ac:dyDescent="0.25">
      <c r="A1807" s="127"/>
      <c r="B1807"/>
      <c r="C1807">
        <v>850</v>
      </c>
      <c r="D1807" s="221">
        <f t="shared" si="197"/>
        <v>850</v>
      </c>
      <c r="E1807">
        <f t="shared" si="202"/>
        <v>0.85</v>
      </c>
      <c r="F1807">
        <f t="shared" si="198"/>
        <v>0.97172448434462921</v>
      </c>
      <c r="G1807">
        <f t="shared" si="199"/>
        <v>0.21828214289222342</v>
      </c>
      <c r="H1807" s="271">
        <v>1.58533199425822E-9</v>
      </c>
      <c r="I1807">
        <f t="shared" si="200"/>
        <v>1</v>
      </c>
      <c r="J1807">
        <v>1</v>
      </c>
      <c r="K1807" s="221">
        <f t="shared" si="201"/>
        <v>-189.46636842550217</v>
      </c>
      <c r="L1807">
        <f t="shared" si="203"/>
        <v>5.6720255082578777E-8</v>
      </c>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row>
    <row r="1808" spans="1:74" s="12" customFormat="1" hidden="1" x14ac:dyDescent="0.25">
      <c r="A1808" s="127"/>
      <c r="B1808"/>
      <c r="C1808">
        <v>851</v>
      </c>
      <c r="D1808" s="221">
        <f t="shared" si="197"/>
        <v>851</v>
      </c>
      <c r="E1808">
        <f t="shared" si="202"/>
        <v>0.85099999999999998</v>
      </c>
      <c r="F1808">
        <f t="shared" si="198"/>
        <v>0.97165879129166899</v>
      </c>
      <c r="G1808">
        <f t="shared" si="199"/>
        <v>0.21833149026955573</v>
      </c>
      <c r="H1808" s="221">
        <v>2.6374372833813998E-3</v>
      </c>
      <c r="I1808">
        <f t="shared" si="200"/>
        <v>1</v>
      </c>
      <c r="J1808">
        <v>1</v>
      </c>
      <c r="K1808" s="221">
        <f t="shared" si="201"/>
        <v>-65.043753905467824</v>
      </c>
      <c r="L1808">
        <f t="shared" si="203"/>
        <v>7.8264558583611343E-8</v>
      </c>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row>
    <row r="1809" spans="1:74" s="12" customFormat="1" hidden="1" x14ac:dyDescent="0.25">
      <c r="A1809" s="127"/>
      <c r="B1809"/>
      <c r="C1809">
        <v>852</v>
      </c>
      <c r="D1809" s="221">
        <f t="shared" si="197"/>
        <v>852</v>
      </c>
      <c r="E1809">
        <f t="shared" si="202"/>
        <v>0.85199999999999998</v>
      </c>
      <c r="F1809">
        <f t="shared" si="198"/>
        <v>0.97159302509041434</v>
      </c>
      <c r="G1809">
        <f t="shared" si="199"/>
        <v>0.21837475479659338</v>
      </c>
      <c r="H1809" s="221">
        <v>5.6071986164906301E-3</v>
      </c>
      <c r="I1809">
        <f t="shared" si="200"/>
        <v>1</v>
      </c>
      <c r="J1809">
        <v>1</v>
      </c>
      <c r="K1809" s="221">
        <f t="shared" si="201"/>
        <v>-58.491344828522614</v>
      </c>
      <c r="L1809">
        <f t="shared" si="203"/>
        <v>7.6492765436400925E-7</v>
      </c>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row>
    <row r="1810" spans="1:74" s="12" customFormat="1" hidden="1" x14ac:dyDescent="0.25">
      <c r="A1810" s="127"/>
      <c r="B1810"/>
      <c r="C1810">
        <v>853</v>
      </c>
      <c r="D1810" s="221">
        <f t="shared" si="197"/>
        <v>853</v>
      </c>
      <c r="E1810">
        <f t="shared" si="202"/>
        <v>0.85299999999999998</v>
      </c>
      <c r="F1810">
        <f t="shared" si="198"/>
        <v>0.97152718575505836</v>
      </c>
      <c r="G1810">
        <f t="shared" si="199"/>
        <v>0.21841194951751722</v>
      </c>
      <c r="H1810" s="221">
        <v>8.8425081961399296E-3</v>
      </c>
      <c r="I1810">
        <f t="shared" si="200"/>
        <v>1</v>
      </c>
      <c r="J1810">
        <v>1</v>
      </c>
      <c r="K1810" s="221">
        <f t="shared" si="201"/>
        <v>-54.533863517686292</v>
      </c>
      <c r="L1810">
        <f t="shared" si="203"/>
        <v>2.3500993556184256E-6</v>
      </c>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row>
    <row r="1811" spans="1:74" s="12" customFormat="1" hidden="1" x14ac:dyDescent="0.25">
      <c r="A1811" s="127"/>
      <c r="B1811"/>
      <c r="C1811">
        <v>854</v>
      </c>
      <c r="D1811" s="221">
        <f t="shared" si="197"/>
        <v>854</v>
      </c>
      <c r="E1811">
        <f t="shared" si="202"/>
        <v>0.85399999999999998</v>
      </c>
      <c r="F1811">
        <f t="shared" si="198"/>
        <v>0.97146127329980714</v>
      </c>
      <c r="G1811">
        <f t="shared" si="199"/>
        <v>0.21844308757814651</v>
      </c>
      <c r="H1811" s="221">
        <v>1.22701913633173E-2</v>
      </c>
      <c r="I1811">
        <f t="shared" si="200"/>
        <v>1</v>
      </c>
      <c r="J1811">
        <v>1</v>
      </c>
      <c r="K1811" s="221">
        <f t="shared" si="201"/>
        <v>-51.687697304458283</v>
      </c>
      <c r="L1811">
        <f t="shared" si="203"/>
        <v>5.0179688842965431E-6</v>
      </c>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row>
    <row r="1812" spans="1:74" s="12" customFormat="1" hidden="1" x14ac:dyDescent="0.25">
      <c r="A1812" s="127"/>
      <c r="B1812"/>
      <c r="C1812">
        <v>855</v>
      </c>
      <c r="D1812" s="221">
        <f t="shared" si="197"/>
        <v>855</v>
      </c>
      <c r="E1812">
        <f t="shared" si="202"/>
        <v>0.85499999999999998</v>
      </c>
      <c r="F1812">
        <f t="shared" si="198"/>
        <v>0.9713952877388814</v>
      </c>
      <c r="G1812">
        <f t="shared" si="199"/>
        <v>0.21846818222557185</v>
      </c>
      <c r="H1812" s="221">
        <v>1.5812123621323899E-2</v>
      </c>
      <c r="I1812">
        <f t="shared" si="200"/>
        <v>1</v>
      </c>
      <c r="J1812">
        <v>1</v>
      </c>
      <c r="K1812" s="221">
        <f t="shared" si="201"/>
        <v>-49.484512228910937</v>
      </c>
      <c r="L1812">
        <f t="shared" si="203"/>
        <v>8.878843055787531E-6</v>
      </c>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row>
    <row r="1813" spans="1:74" s="12" customFormat="1" hidden="1" x14ac:dyDescent="0.25">
      <c r="A1813" s="127"/>
      <c r="B1813"/>
      <c r="C1813">
        <v>856</v>
      </c>
      <c r="D1813" s="221">
        <f t="shared" si="197"/>
        <v>856</v>
      </c>
      <c r="E1813">
        <f t="shared" si="202"/>
        <v>0.85599999999999998</v>
      </c>
      <c r="F1813">
        <f t="shared" si="198"/>
        <v>0.97132922908652042</v>
      </c>
      <c r="G1813">
        <f t="shared" si="199"/>
        <v>0.21848724680778669</v>
      </c>
      <c r="H1813" s="221">
        <v>1.9386802298372901E-2</v>
      </c>
      <c r="I1813">
        <f t="shared" si="200"/>
        <v>1</v>
      </c>
      <c r="J1813">
        <v>1</v>
      </c>
      <c r="K1813" s="221">
        <f t="shared" si="201"/>
        <v>-47.714025374964237</v>
      </c>
      <c r="L1813">
        <f t="shared" si="203"/>
        <v>1.3950070998192536E-5</v>
      </c>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row>
    <row r="1814" spans="1:74" s="12" customFormat="1" hidden="1" x14ac:dyDescent="0.25">
      <c r="A1814" s="127"/>
      <c r="B1814"/>
      <c r="C1814">
        <v>857</v>
      </c>
      <c r="D1814" s="221">
        <f t="shared" si="197"/>
        <v>857</v>
      </c>
      <c r="E1814">
        <f t="shared" si="202"/>
        <v>0.85699999999999998</v>
      </c>
      <c r="F1814">
        <f t="shared" si="198"/>
        <v>0.97126309735697514</v>
      </c>
      <c r="G1814">
        <f t="shared" si="199"/>
        <v>0.21850029477331617</v>
      </c>
      <c r="H1814" s="221">
        <v>2.2911007425348202E-2</v>
      </c>
      <c r="I1814">
        <f t="shared" si="200"/>
        <v>1</v>
      </c>
      <c r="J1814">
        <v>1</v>
      </c>
      <c r="K1814" s="221">
        <f t="shared" si="201"/>
        <v>-46.263337969379343</v>
      </c>
      <c r="L1814">
        <f t="shared" si="203"/>
        <v>2.0144520275315853E-5</v>
      </c>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row>
    <row r="1815" spans="1:74" s="12" customFormat="1" hidden="1" x14ac:dyDescent="0.25">
      <c r="A1815" s="127"/>
      <c r="B1815"/>
      <c r="C1815">
        <v>858</v>
      </c>
      <c r="D1815" s="221">
        <f t="shared" si="197"/>
        <v>858</v>
      </c>
      <c r="E1815">
        <f t="shared" si="202"/>
        <v>0.85799999999999998</v>
      </c>
      <c r="F1815">
        <f t="shared" si="198"/>
        <v>0.97119689256451336</v>
      </c>
      <c r="G1815">
        <f t="shared" si="199"/>
        <v>0.21850733967084499</v>
      </c>
      <c r="H1815" s="221">
        <v>2.63015177308474E-2</v>
      </c>
      <c r="I1815">
        <f t="shared" si="200"/>
        <v>1</v>
      </c>
      <c r="J1815">
        <v>1</v>
      </c>
      <c r="K1815" s="221">
        <f t="shared" si="201"/>
        <v>-45.064917522115842</v>
      </c>
      <c r="L1815">
        <f t="shared" si="203"/>
        <v>2.7267948347756178E-5</v>
      </c>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row>
    <row r="1816" spans="1:74" s="12" customFormat="1" hidden="1" x14ac:dyDescent="0.25">
      <c r="A1816" s="127"/>
      <c r="B1816"/>
      <c r="C1816">
        <v>859</v>
      </c>
      <c r="D1816" s="221">
        <f t="shared" si="197"/>
        <v>859</v>
      </c>
      <c r="E1816">
        <f t="shared" si="202"/>
        <v>0.85899999999999999</v>
      </c>
      <c r="F1816">
        <f t="shared" si="198"/>
        <v>0.97113061472341822</v>
      </c>
      <c r="G1816">
        <f t="shared" si="199"/>
        <v>0.21850839514884293</v>
      </c>
      <c r="H1816" s="221">
        <v>2.9476846115910098E-2</v>
      </c>
      <c r="I1816">
        <f t="shared" si="200"/>
        <v>1</v>
      </c>
      <c r="J1816">
        <v>1</v>
      </c>
      <c r="K1816" s="221">
        <f t="shared" si="201"/>
        <v>-44.075464261365468</v>
      </c>
      <c r="L1816">
        <f t="shared" si="203"/>
        <v>3.5025881134426562E-5</v>
      </c>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row>
    <row r="1817" spans="1:74" s="12" customFormat="1" hidden="1" x14ac:dyDescent="0.25">
      <c r="A1817" s="127"/>
      <c r="B1817"/>
      <c r="C1817">
        <v>860</v>
      </c>
      <c r="D1817" s="221">
        <f t="shared" si="197"/>
        <v>860</v>
      </c>
      <c r="E1817">
        <f t="shared" si="202"/>
        <v>0.86</v>
      </c>
      <c r="F1817">
        <f t="shared" si="198"/>
        <v>0.97106426384798983</v>
      </c>
      <c r="G1817">
        <f t="shared" si="199"/>
        <v>0.21850347495518857</v>
      </c>
      <c r="H1817" s="221">
        <v>3.23589581853823E-2</v>
      </c>
      <c r="I1817">
        <f t="shared" si="200"/>
        <v>1</v>
      </c>
      <c r="J1817">
        <v>1</v>
      </c>
      <c r="K1817" s="221">
        <f t="shared" si="201"/>
        <v>-43.26598298228916</v>
      </c>
      <c r="L1817">
        <f t="shared" si="203"/>
        <v>4.3039804663559829E-5</v>
      </c>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row>
    <row r="1818" spans="1:74" s="12" customFormat="1" hidden="1" x14ac:dyDescent="0.25">
      <c r="A1818" s="127"/>
      <c r="B1818"/>
      <c r="C1818">
        <v>861</v>
      </c>
      <c r="D1818" s="221">
        <f t="shared" si="197"/>
        <v>861</v>
      </c>
      <c r="E1818">
        <f t="shared" si="202"/>
        <v>0.86099999999999999</v>
      </c>
      <c r="F1818">
        <f t="shared" si="198"/>
        <v>0.97099783995254085</v>
      </c>
      <c r="G1818">
        <f t="shared" si="199"/>
        <v>0.21849259293679146</v>
      </c>
      <c r="H1818" s="221">
        <v>3.4874937405363397E-2</v>
      </c>
      <c r="I1818">
        <f t="shared" si="200"/>
        <v>1</v>
      </c>
      <c r="J1818">
        <v>1</v>
      </c>
      <c r="K1818" s="221">
        <f t="shared" si="201"/>
        <v>-42.616631615273413</v>
      </c>
      <c r="L1818">
        <f t="shared" si="203"/>
        <v>5.0871663861489545E-5</v>
      </c>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row>
    <row r="1819" spans="1:74" s="12" customFormat="1" hidden="1" x14ac:dyDescent="0.25">
      <c r="A1819" s="127"/>
      <c r="B1819"/>
      <c r="C1819">
        <v>862</v>
      </c>
      <c r="D1819" s="221">
        <f t="shared" si="197"/>
        <v>862</v>
      </c>
      <c r="E1819">
        <f t="shared" si="202"/>
        <v>0.86199999999999999</v>
      </c>
      <c r="F1819">
        <f t="shared" si="198"/>
        <v>0.97093134305139994</v>
      </c>
      <c r="G1819">
        <f t="shared" si="199"/>
        <v>0.21847576303921237</v>
      </c>
      <c r="H1819" s="221">
        <v>3.6958561233586103E-2</v>
      </c>
      <c r="I1819">
        <f t="shared" si="200"/>
        <v>1</v>
      </c>
      <c r="J1819">
        <v>1</v>
      </c>
      <c r="K1819" s="221">
        <f t="shared" si="201"/>
        <v>-42.113863161382923</v>
      </c>
      <c r="L1819">
        <f t="shared" si="203"/>
        <v>5.8054913788648763E-5</v>
      </c>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row>
    <row r="1820" spans="1:74" s="12" customFormat="1" hidden="1" x14ac:dyDescent="0.25">
      <c r="A1820" s="127"/>
      <c r="B1820"/>
      <c r="C1820">
        <v>863</v>
      </c>
      <c r="D1820" s="221">
        <f t="shared" si="197"/>
        <v>863</v>
      </c>
      <c r="E1820">
        <f t="shared" si="202"/>
        <v>0.86299999999999999</v>
      </c>
      <c r="F1820">
        <f t="shared" si="198"/>
        <v>0.97086477315891051</v>
      </c>
      <c r="G1820">
        <f t="shared" si="199"/>
        <v>0.21845299930628168</v>
      </c>
      <c r="H1820" s="221">
        <v>3.8551754121493503E-2</v>
      </c>
      <c r="I1820">
        <f t="shared" si="200"/>
        <v>1</v>
      </c>
      <c r="J1820">
        <v>1</v>
      </c>
      <c r="K1820" s="221">
        <f t="shared" si="201"/>
        <v>-41.748782025865395</v>
      </c>
      <c r="L1820">
        <f t="shared" si="203"/>
        <v>6.4129748680398935E-5</v>
      </c>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row>
    <row r="1821" spans="1:74" s="12" customFormat="1" hidden="1" x14ac:dyDescent="0.25">
      <c r="A1821" s="127"/>
      <c r="B1821"/>
      <c r="C1821">
        <v>864</v>
      </c>
      <c r="D1821" s="221">
        <f t="shared" si="197"/>
        <v>864</v>
      </c>
      <c r="E1821">
        <f t="shared" si="202"/>
        <v>0.86399999999999999</v>
      </c>
      <c r="F1821">
        <f t="shared" si="198"/>
        <v>0.97079813028943329</v>
      </c>
      <c r="G1821">
        <f t="shared" si="199"/>
        <v>0.21842431587971575</v>
      </c>
      <c r="H1821" s="221">
        <v>3.9605885585925697E-2</v>
      </c>
      <c r="I1821">
        <f t="shared" si="200"/>
        <v>1</v>
      </c>
      <c r="J1821">
        <v>1</v>
      </c>
      <c r="K1821" s="221">
        <f t="shared" si="201"/>
        <v>-41.516207121676423</v>
      </c>
      <c r="L1821">
        <f t="shared" si="203"/>
        <v>6.8679699079275016E-5</v>
      </c>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row>
    <row r="1822" spans="1:74" s="12" customFormat="1" hidden="1" x14ac:dyDescent="0.25">
      <c r="A1822" s="127"/>
      <c r="B1822"/>
      <c r="C1822">
        <v>865</v>
      </c>
      <c r="D1822" s="221">
        <f t="shared" si="197"/>
        <v>865</v>
      </c>
      <c r="E1822">
        <f t="shared" si="202"/>
        <v>0.86499999999999999</v>
      </c>
      <c r="F1822">
        <f t="shared" si="198"/>
        <v>0.97073141445734246</v>
      </c>
      <c r="G1822">
        <f t="shared" si="199"/>
        <v>0.21838972699873227</v>
      </c>
      <c r="H1822" s="221">
        <v>4.0082884550702101E-2</v>
      </c>
      <c r="I1822">
        <f t="shared" si="200"/>
        <v>1</v>
      </c>
      <c r="J1822">
        <v>1</v>
      </c>
      <c r="K1822" s="221">
        <f t="shared" si="201"/>
        <v>-41.414194848629442</v>
      </c>
      <c r="L1822">
        <f t="shared" si="203"/>
        <v>7.1366578749159688E-5</v>
      </c>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row>
    <row r="1823" spans="1:74" s="12" customFormat="1" hidden="1" x14ac:dyDescent="0.25">
      <c r="A1823" s="127"/>
      <c r="B1823"/>
      <c r="C1823">
        <v>866</v>
      </c>
      <c r="D1823" s="221">
        <f t="shared" si="197"/>
        <v>866</v>
      </c>
      <c r="E1823">
        <f t="shared" si="202"/>
        <v>0.86599999999999999</v>
      </c>
      <c r="F1823">
        <f t="shared" si="198"/>
        <v>0.97066462567702838</v>
      </c>
      <c r="G1823">
        <f t="shared" si="199"/>
        <v>0.21834924699966299</v>
      </c>
      <c r="H1823" s="221">
        <v>3.9956144804440603E-2</v>
      </c>
      <c r="I1823">
        <f t="shared" si="200"/>
        <v>1</v>
      </c>
      <c r="J1823">
        <v>1</v>
      </c>
      <c r="K1823" s="221">
        <f t="shared" si="201"/>
        <v>-41.443910406547239</v>
      </c>
      <c r="L1823">
        <f t="shared" si="203"/>
        <v>7.1960804171750236E-5</v>
      </c>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row>
    <row r="1824" spans="1:74" s="12" customFormat="1" hidden="1" x14ac:dyDescent="0.25">
      <c r="A1824" s="127"/>
      <c r="B1824"/>
      <c r="C1824">
        <v>867</v>
      </c>
      <c r="D1824" s="221">
        <f t="shared" si="197"/>
        <v>867</v>
      </c>
      <c r="E1824">
        <f t="shared" si="202"/>
        <v>0.86699999999999999</v>
      </c>
      <c r="F1824">
        <f t="shared" si="198"/>
        <v>0.97059776396289488</v>
      </c>
      <c r="G1824">
        <f t="shared" si="199"/>
        <v>0.21830289031556555</v>
      </c>
      <c r="H1824" s="221">
        <v>3.9211200636476103E-2</v>
      </c>
      <c r="I1824">
        <f t="shared" si="200"/>
        <v>1</v>
      </c>
      <c r="J1824">
        <v>1</v>
      </c>
      <c r="K1824" s="221">
        <f t="shared" si="201"/>
        <v>-41.609821745479735</v>
      </c>
      <c r="L1824">
        <f t="shared" si="203"/>
        <v>7.0364402745578958E-5</v>
      </c>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row>
    <row r="1825" spans="1:74" s="12" customFormat="1" hidden="1" x14ac:dyDescent="0.25">
      <c r="A1825" s="127"/>
      <c r="B1825"/>
      <c r="C1825">
        <v>868</v>
      </c>
      <c r="D1825" s="221">
        <f t="shared" si="197"/>
        <v>868</v>
      </c>
      <c r="E1825">
        <f t="shared" si="202"/>
        <v>0.86799999999999999</v>
      </c>
      <c r="F1825">
        <f t="shared" si="198"/>
        <v>0.97053082932936352</v>
      </c>
      <c r="G1825">
        <f t="shared" si="199"/>
        <v>0.21825067147583233</v>
      </c>
      <c r="H1825" s="221">
        <v>3.7846156410729297E-2</v>
      </c>
      <c r="I1825">
        <f t="shared" si="200"/>
        <v>1</v>
      </c>
      <c r="J1825">
        <v>1</v>
      </c>
      <c r="K1825" s="221">
        <f t="shared" si="201"/>
        <v>-41.920265921481921</v>
      </c>
      <c r="L1825">
        <f t="shared" si="203"/>
        <v>6.6624552482844539E-5</v>
      </c>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row>
    <row r="1826" spans="1:74" s="12" customFormat="1" hidden="1" x14ac:dyDescent="0.25">
      <c r="A1826" s="127"/>
      <c r="B1826"/>
      <c r="C1826">
        <v>869</v>
      </c>
      <c r="D1826" s="221">
        <f t="shared" si="197"/>
        <v>869</v>
      </c>
      <c r="E1826">
        <f t="shared" si="202"/>
        <v>0.86899999999999999</v>
      </c>
      <c r="F1826">
        <f t="shared" si="198"/>
        <v>0.97046382179086954</v>
      </c>
      <c r="G1826">
        <f t="shared" si="199"/>
        <v>0.21819260510579902</v>
      </c>
      <c r="H1826" s="221">
        <v>3.58718589195978E-2</v>
      </c>
      <c r="I1826">
        <f t="shared" si="200"/>
        <v>1</v>
      </c>
      <c r="J1826">
        <v>1</v>
      </c>
      <c r="K1826" s="221">
        <f t="shared" si="201"/>
        <v>-42.388534794271273</v>
      </c>
      <c r="L1826">
        <f t="shared" si="203"/>
        <v>6.0936217000337107E-5</v>
      </c>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row>
    <row r="1827" spans="1:74" s="12" customFormat="1" hidden="1" x14ac:dyDescent="0.25">
      <c r="A1827" s="127"/>
      <c r="B1827"/>
      <c r="C1827">
        <v>870</v>
      </c>
      <c r="D1827" s="221">
        <f t="shared" si="197"/>
        <v>870</v>
      </c>
      <c r="E1827">
        <f t="shared" si="202"/>
        <v>0.87</v>
      </c>
      <c r="F1827">
        <f t="shared" si="198"/>
        <v>0.97039674136186427</v>
      </c>
      <c r="G1827">
        <f t="shared" si="199"/>
        <v>0.21812870592635036</v>
      </c>
      <c r="H1827" s="221">
        <v>3.3311806719218497E-2</v>
      </c>
      <c r="I1827">
        <f t="shared" si="200"/>
        <v>1</v>
      </c>
      <c r="J1827">
        <v>1</v>
      </c>
      <c r="K1827" s="221">
        <f t="shared" si="201"/>
        <v>-43.034793193282553</v>
      </c>
      <c r="L1827">
        <f t="shared" si="203"/>
        <v>5.3633298656363677E-5</v>
      </c>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row>
    <row r="1828" spans="1:74" s="12" customFormat="1" hidden="1" x14ac:dyDescent="0.25">
      <c r="A1828" s="127"/>
      <c r="B1828"/>
      <c r="C1828">
        <v>871</v>
      </c>
      <c r="D1828" s="221">
        <f t="shared" si="197"/>
        <v>871</v>
      </c>
      <c r="E1828">
        <f t="shared" si="202"/>
        <v>0.871</v>
      </c>
      <c r="F1828">
        <f t="shared" si="198"/>
        <v>0.9703295880568128</v>
      </c>
      <c r="G1828">
        <f t="shared" si="199"/>
        <v>0.21805898875352489</v>
      </c>
      <c r="H1828" s="221">
        <v>3.0201796169852701E-2</v>
      </c>
      <c r="I1828">
        <f t="shared" si="200"/>
        <v>1</v>
      </c>
      <c r="J1828">
        <v>1</v>
      </c>
      <c r="K1828" s="221">
        <f t="shared" si="201"/>
        <v>-43.889479192760035</v>
      </c>
      <c r="L1828">
        <f t="shared" si="203"/>
        <v>4.5168660738912855E-5</v>
      </c>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row>
    <row r="1829" spans="1:74" s="12" customFormat="1" hidden="1" x14ac:dyDescent="0.25">
      <c r="A1829" s="127"/>
      <c r="B1829"/>
      <c r="C1829">
        <v>872</v>
      </c>
      <c r="D1829" s="221">
        <f t="shared" si="197"/>
        <v>872</v>
      </c>
      <c r="E1829">
        <f t="shared" si="202"/>
        <v>0.872</v>
      </c>
      <c r="F1829">
        <f t="shared" si="198"/>
        <v>0.97026236189019754</v>
      </c>
      <c r="G1829">
        <f t="shared" si="199"/>
        <v>0.21798346849811731</v>
      </c>
      <c r="H1829" s="221">
        <v>2.6589309472530302E-2</v>
      </c>
      <c r="I1829">
        <f t="shared" si="200"/>
        <v>1</v>
      </c>
      <c r="J1829">
        <v>1</v>
      </c>
      <c r="K1829" s="221">
        <f t="shared" si="201"/>
        <v>-44.999603956415761</v>
      </c>
      <c r="L1829">
        <f t="shared" si="203"/>
        <v>3.608429044339762E-5</v>
      </c>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row>
    <row r="1830" spans="1:74" s="12" customFormat="1" hidden="1" x14ac:dyDescent="0.25">
      <c r="A1830" s="127"/>
      <c r="B1830"/>
      <c r="C1830">
        <v>873</v>
      </c>
      <c r="D1830" s="221">
        <f t="shared" si="197"/>
        <v>873</v>
      </c>
      <c r="E1830">
        <f t="shared" si="202"/>
        <v>0.873</v>
      </c>
      <c r="F1830">
        <f t="shared" si="198"/>
        <v>0.97019506287651391</v>
      </c>
      <c r="G1830">
        <f t="shared" si="199"/>
        <v>0.21790216016527991</v>
      </c>
      <c r="H1830" s="221">
        <v>2.2532655485591999E-2</v>
      </c>
      <c r="I1830">
        <f t="shared" si="200"/>
        <v>1</v>
      </c>
      <c r="J1830">
        <v>1</v>
      </c>
      <c r="K1830" s="221">
        <f t="shared" si="201"/>
        <v>-46.44134055061302</v>
      </c>
      <c r="L1830">
        <f t="shared" si="203"/>
        <v>2.6973710940787585E-5</v>
      </c>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row>
    <row r="1831" spans="1:74" s="12" customFormat="1" hidden="1" x14ac:dyDescent="0.25">
      <c r="A1831" s="127"/>
      <c r="B1831"/>
      <c r="C1831">
        <v>874</v>
      </c>
      <c r="D1831" s="221">
        <f t="shared" si="197"/>
        <v>874</v>
      </c>
      <c r="E1831">
        <f t="shared" si="202"/>
        <v>0.874</v>
      </c>
      <c r="F1831">
        <f t="shared" si="198"/>
        <v>0.97012769103027441</v>
      </c>
      <c r="G1831">
        <f t="shared" si="199"/>
        <v>0.21781507885412135</v>
      </c>
      <c r="H1831" s="221">
        <v>1.8099879403513399E-2</v>
      </c>
      <c r="I1831">
        <f t="shared" si="200"/>
        <v>1</v>
      </c>
      <c r="J1831">
        <v>1</v>
      </c>
      <c r="K1831" s="221">
        <f t="shared" si="201"/>
        <v>-48.348149518358824</v>
      </c>
      <c r="L1831">
        <f t="shared" si="203"/>
        <v>1.8439431747830491E-5</v>
      </c>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row>
    <row r="1832" spans="1:74" s="12" customFormat="1" hidden="1" x14ac:dyDescent="0.25">
      <c r="A1832" s="127"/>
      <c r="B1832"/>
      <c r="C1832">
        <v>875</v>
      </c>
      <c r="D1832" s="221">
        <f t="shared" si="197"/>
        <v>875</v>
      </c>
      <c r="E1832">
        <f t="shared" si="202"/>
        <v>0.875</v>
      </c>
      <c r="F1832">
        <f t="shared" si="198"/>
        <v>0.97006024636600585</v>
      </c>
      <c r="G1832">
        <f t="shared" si="199"/>
        <v>0.21772223975730498</v>
      </c>
      <c r="H1832" s="221">
        <v>1.33674623700174E-2</v>
      </c>
      <c r="I1832">
        <f t="shared" si="200"/>
        <v>1</v>
      </c>
      <c r="J1832">
        <v>1</v>
      </c>
      <c r="K1832" s="221">
        <f t="shared" si="201"/>
        <v>-50.984990582437895</v>
      </c>
      <c r="L1832">
        <f t="shared" si="203"/>
        <v>1.1048692280388547E-5</v>
      </c>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row>
    <row r="1833" spans="1:74" s="12" customFormat="1" hidden="1" x14ac:dyDescent="0.25">
      <c r="A1833" s="127"/>
      <c r="B1833"/>
      <c r="C1833">
        <v>876</v>
      </c>
      <c r="D1833" s="221">
        <f t="shared" si="197"/>
        <v>876</v>
      </c>
      <c r="E1833">
        <f t="shared" si="202"/>
        <v>0.876</v>
      </c>
      <c r="F1833">
        <f t="shared" si="198"/>
        <v>0.96999272889824928</v>
      </c>
      <c r="G1833">
        <f t="shared" si="199"/>
        <v>0.2176236581606443</v>
      </c>
      <c r="H1833" s="221">
        <v>8.4188366687830904E-3</v>
      </c>
      <c r="I1833">
        <f t="shared" si="200"/>
        <v>1</v>
      </c>
      <c r="J1833">
        <v>1</v>
      </c>
      <c r="K1833" s="221">
        <f t="shared" si="201"/>
        <v>-55.005466617789466</v>
      </c>
      <c r="L1833">
        <f t="shared" si="203"/>
        <v>5.2909613124964436E-6</v>
      </c>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row>
    <row r="1834" spans="1:74" s="12" customFormat="1" hidden="1" x14ac:dyDescent="0.25">
      <c r="A1834" s="127"/>
      <c r="B1834"/>
      <c r="C1834">
        <v>877</v>
      </c>
      <c r="D1834" s="221">
        <f t="shared" si="197"/>
        <v>877</v>
      </c>
      <c r="E1834">
        <f t="shared" si="202"/>
        <v>0.877</v>
      </c>
      <c r="F1834">
        <f t="shared" si="198"/>
        <v>0.96992513864156338</v>
      </c>
      <c r="G1834">
        <f t="shared" si="199"/>
        <v>0.21751934944269757</v>
      </c>
      <c r="H1834" s="221">
        <v>3.3427461872304201E-3</v>
      </c>
      <c r="I1834">
        <f t="shared" si="200"/>
        <v>1</v>
      </c>
      <c r="J1834">
        <v>1</v>
      </c>
      <c r="K1834" s="221">
        <f t="shared" si="201"/>
        <v>-63.033209732276923</v>
      </c>
      <c r="L1834">
        <f t="shared" si="203"/>
        <v>1.5405833416437592E-6</v>
      </c>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row>
    <row r="1835" spans="1:74" s="12" customFormat="1" hidden="1" x14ac:dyDescent="0.25">
      <c r="A1835" s="127"/>
      <c r="B1835"/>
      <c r="C1835">
        <v>878</v>
      </c>
      <c r="D1835" s="221">
        <f t="shared" si="197"/>
        <v>878</v>
      </c>
      <c r="E1835">
        <f t="shared" si="202"/>
        <v>0.878</v>
      </c>
      <c r="F1835">
        <f t="shared" si="198"/>
        <v>0.96985747561051927</v>
      </c>
      <c r="G1835">
        <f t="shared" si="199"/>
        <v>0.21740932907436045</v>
      </c>
      <c r="H1835" s="221">
        <v>1.7685147079509001E-3</v>
      </c>
      <c r="I1835">
        <f t="shared" si="200"/>
        <v>1</v>
      </c>
      <c r="J1835">
        <v>1</v>
      </c>
      <c r="K1835" s="221">
        <f t="shared" si="201"/>
        <v>-68.568104610583703</v>
      </c>
      <c r="L1835">
        <f t="shared" si="203"/>
        <v>2.905998248945009E-7</v>
      </c>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row>
    <row r="1836" spans="1:74" s="12" customFormat="1" hidden="1" x14ac:dyDescent="0.25">
      <c r="A1836" s="127"/>
      <c r="B1836"/>
      <c r="C1836">
        <v>879</v>
      </c>
      <c r="D1836" s="221">
        <f t="shared" si="197"/>
        <v>879</v>
      </c>
      <c r="E1836">
        <f t="shared" si="202"/>
        <v>0.879</v>
      </c>
      <c r="F1836">
        <f t="shared" si="198"/>
        <v>0.96978973981970584</v>
      </c>
      <c r="G1836">
        <f t="shared" si="199"/>
        <v>0.21729361261845673</v>
      </c>
      <c r="H1836" s="221">
        <v>6.8209479879173399E-3</v>
      </c>
      <c r="I1836">
        <f t="shared" si="200"/>
        <v>1</v>
      </c>
      <c r="J1836">
        <v>1</v>
      </c>
      <c r="K1836" s="221">
        <f t="shared" si="201"/>
        <v>-56.848614333913119</v>
      </c>
      <c r="L1836">
        <f t="shared" si="203"/>
        <v>8.1927334076604939E-7</v>
      </c>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row>
    <row r="1837" spans="1:74" s="12" customFormat="1" hidden="1" x14ac:dyDescent="0.25">
      <c r="A1837" s="127"/>
      <c r="B1837"/>
      <c r="C1837">
        <v>880</v>
      </c>
      <c r="D1837" s="221">
        <f t="shared" si="197"/>
        <v>880</v>
      </c>
      <c r="E1837">
        <f t="shared" si="202"/>
        <v>0.88</v>
      </c>
      <c r="F1837">
        <f t="shared" si="198"/>
        <v>0.96972193128372619</v>
      </c>
      <c r="G1837">
        <f t="shared" si="199"/>
        <v>0.21717221572932827</v>
      </c>
      <c r="H1837" s="221">
        <v>1.17207465677615E-2</v>
      </c>
      <c r="I1837">
        <f t="shared" si="200"/>
        <v>1</v>
      </c>
      <c r="J1837">
        <v>1</v>
      </c>
      <c r="K1837" s="221">
        <f t="shared" si="201"/>
        <v>-52.151864888652561</v>
      </c>
      <c r="L1837">
        <f t="shared" si="203"/>
        <v>3.8136669159419006E-6</v>
      </c>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row>
    <row r="1838" spans="1:74" s="12" customFormat="1" hidden="1" x14ac:dyDescent="0.25">
      <c r="A1838" s="127"/>
      <c r="B1838"/>
      <c r="C1838">
        <v>881</v>
      </c>
      <c r="D1838" s="221">
        <f t="shared" si="197"/>
        <v>881</v>
      </c>
      <c r="E1838">
        <f t="shared" si="202"/>
        <v>0.88100000000000001</v>
      </c>
      <c r="F1838">
        <f t="shared" si="198"/>
        <v>0.96965405001719673</v>
      </c>
      <c r="G1838">
        <f t="shared" si="199"/>
        <v>0.2170451541524224</v>
      </c>
      <c r="H1838" s="221">
        <v>1.6376197585404699E-2</v>
      </c>
      <c r="I1838">
        <f t="shared" si="200"/>
        <v>1</v>
      </c>
      <c r="J1838">
        <v>1</v>
      </c>
      <c r="K1838" s="221">
        <f t="shared" si="201"/>
        <v>-49.252400412075417</v>
      </c>
      <c r="L1838">
        <f t="shared" si="203"/>
        <v>8.7464027007735104E-6</v>
      </c>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row>
    <row r="1839" spans="1:74" s="12" customFormat="1" hidden="1" x14ac:dyDescent="0.25">
      <c r="A1839" s="127"/>
      <c r="B1839"/>
      <c r="C1839">
        <v>882</v>
      </c>
      <c r="D1839" s="221">
        <f t="shared" si="197"/>
        <v>882</v>
      </c>
      <c r="E1839">
        <f t="shared" si="202"/>
        <v>0.88200000000000001</v>
      </c>
      <c r="F1839">
        <f t="shared" si="198"/>
        <v>0.96958609603475121</v>
      </c>
      <c r="G1839">
        <f t="shared" si="199"/>
        <v>0.21691244372387827</v>
      </c>
      <c r="H1839" s="221">
        <v>2.0699554849921101E-2</v>
      </c>
      <c r="I1839">
        <f t="shared" si="200"/>
        <v>1</v>
      </c>
      <c r="J1839">
        <v>1</v>
      </c>
      <c r="K1839" s="221">
        <f t="shared" si="201"/>
        <v>-47.223362958391391</v>
      </c>
      <c r="L1839">
        <f t="shared" si="203"/>
        <v>1.5209790704662334E-5</v>
      </c>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row>
    <row r="1840" spans="1:74" s="12" customFormat="1" hidden="1" x14ac:dyDescent="0.25">
      <c r="A1840" s="127"/>
      <c r="B1840"/>
      <c r="C1840">
        <v>883</v>
      </c>
      <c r="D1840" s="221">
        <f t="shared" si="197"/>
        <v>883</v>
      </c>
      <c r="E1840">
        <f t="shared" si="202"/>
        <v>0.88300000000000001</v>
      </c>
      <c r="F1840">
        <f t="shared" si="198"/>
        <v>0.96951806935103801</v>
      </c>
      <c r="G1840">
        <f t="shared" si="199"/>
        <v>0.21677410037011127</v>
      </c>
      <c r="H1840" s="221">
        <v>2.46088414058638E-2</v>
      </c>
      <c r="I1840">
        <f t="shared" si="200"/>
        <v>1</v>
      </c>
      <c r="J1840">
        <v>1</v>
      </c>
      <c r="K1840" s="221">
        <f t="shared" si="201"/>
        <v>-45.72691064794995</v>
      </c>
      <c r="L1840">
        <f t="shared" si="203"/>
        <v>2.2683238211699304E-5</v>
      </c>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row>
    <row r="1841" spans="1:74" s="12" customFormat="1" hidden="1" x14ac:dyDescent="0.25">
      <c r="A1841" s="127"/>
      <c r="B1841"/>
      <c r="C1841">
        <v>884</v>
      </c>
      <c r="D1841" s="221">
        <f t="shared" si="197"/>
        <v>884</v>
      </c>
      <c r="E1841">
        <f t="shared" si="202"/>
        <v>0.88400000000000001</v>
      </c>
      <c r="F1841">
        <f t="shared" si="198"/>
        <v>0.96944996998072142</v>
      </c>
      <c r="G1841">
        <f t="shared" si="199"/>
        <v>0.21663014010739612</v>
      </c>
      <c r="H1841" s="221">
        <v>2.8029544441216699E-2</v>
      </c>
      <c r="I1841">
        <f t="shared" si="200"/>
        <v>1</v>
      </c>
      <c r="J1841">
        <v>1</v>
      </c>
      <c r="K1841" s="221">
        <f t="shared" si="201"/>
        <v>-44.602793571168711</v>
      </c>
      <c r="L1841">
        <f t="shared" si="203"/>
        <v>3.0572576778378163E-5</v>
      </c>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row>
    <row r="1842" spans="1:74" s="12" customFormat="1" hidden="1" x14ac:dyDescent="0.25">
      <c r="A1842" s="127"/>
      <c r="B1842"/>
      <c r="C1842">
        <v>885</v>
      </c>
      <c r="D1842" s="221">
        <f t="shared" si="197"/>
        <v>885</v>
      </c>
      <c r="E1842">
        <f t="shared" si="202"/>
        <v>0.88500000000000001</v>
      </c>
      <c r="F1842">
        <f t="shared" si="198"/>
        <v>0.96938179793847812</v>
      </c>
      <c r="G1842">
        <f t="shared" si="199"/>
        <v>0.21648057904144824</v>
      </c>
      <c r="H1842" s="221">
        <v>3.0896166854511201E-2</v>
      </c>
      <c r="I1842">
        <f t="shared" si="200"/>
        <v>1</v>
      </c>
      <c r="J1842">
        <v>1</v>
      </c>
      <c r="K1842" s="221">
        <f t="shared" si="201"/>
        <v>-43.76363193049955</v>
      </c>
      <c r="L1842">
        <f t="shared" si="203"/>
        <v>3.8255311722863971E-5</v>
      </c>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row>
    <row r="1843" spans="1:74" s="12" customFormat="1" hidden="1" x14ac:dyDescent="0.25">
      <c r="A1843" s="127"/>
      <c r="B1843"/>
      <c r="C1843">
        <v>886</v>
      </c>
      <c r="D1843" s="221">
        <f t="shared" si="197"/>
        <v>886</v>
      </c>
      <c r="E1843">
        <f t="shared" si="202"/>
        <v>0.88600000000000001</v>
      </c>
      <c r="F1843">
        <f t="shared" si="198"/>
        <v>0.96931355323900392</v>
      </c>
      <c r="G1843">
        <f t="shared" si="199"/>
        <v>0.21632543336700372</v>
      </c>
      <c r="H1843" s="221">
        <v>3.3153602649839402E-2</v>
      </c>
      <c r="I1843">
        <f t="shared" si="200"/>
        <v>1</v>
      </c>
      <c r="J1843">
        <v>1</v>
      </c>
      <c r="K1843" s="221">
        <f t="shared" si="201"/>
        <v>-43.157948085478637</v>
      </c>
      <c r="L1843">
        <f t="shared" si="203"/>
        <v>4.5128285688218408E-5</v>
      </c>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row>
    <row r="1844" spans="1:74" s="12" customFormat="1" hidden="1" x14ac:dyDescent="0.25">
      <c r="A1844" s="127"/>
      <c r="B1844"/>
      <c r="C1844">
        <v>887</v>
      </c>
      <c r="D1844" s="221">
        <f t="shared" si="197"/>
        <v>887</v>
      </c>
      <c r="E1844">
        <f t="shared" si="202"/>
        <v>0.88700000000000001</v>
      </c>
      <c r="F1844">
        <f t="shared" si="198"/>
        <v>0.96924523589700684</v>
      </c>
      <c r="G1844">
        <f t="shared" si="199"/>
        <v>0.21616471936739715</v>
      </c>
      <c r="H1844" s="221">
        <v>3.4758306888555399E-2</v>
      </c>
      <c r="I1844">
        <f t="shared" si="200"/>
        <v>1</v>
      </c>
      <c r="J1844">
        <v>1</v>
      </c>
      <c r="K1844" s="221">
        <f t="shared" si="201"/>
        <v>-42.75445796388184</v>
      </c>
      <c r="L1844">
        <f t="shared" si="203"/>
        <v>5.0654026199543579E-5</v>
      </c>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row>
    <row r="1845" spans="1:74" s="12" customFormat="1" hidden="1" x14ac:dyDescent="0.25">
      <c r="A1845" s="127"/>
      <c r="B1845"/>
      <c r="C1845">
        <v>888</v>
      </c>
      <c r="D1845" s="221">
        <f t="shared" si="197"/>
        <v>888</v>
      </c>
      <c r="E1845">
        <f t="shared" si="202"/>
        <v>0.88800000000000001</v>
      </c>
      <c r="F1845">
        <f t="shared" si="198"/>
        <v>0.96917684592721187</v>
      </c>
      <c r="G1845">
        <f t="shared" si="199"/>
        <v>0.21599845341413906</v>
      </c>
      <c r="H1845" s="221">
        <v>3.5679235119610103E-2</v>
      </c>
      <c r="I1845">
        <f t="shared" si="200"/>
        <v>1</v>
      </c>
      <c r="J1845">
        <v>1</v>
      </c>
      <c r="K1845" s="221">
        <f t="shared" si="201"/>
        <v>-42.534615856587799</v>
      </c>
      <c r="L1845">
        <f t="shared" si="203"/>
        <v>5.4402124546612476E-5</v>
      </c>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row>
    <row r="1846" spans="1:74" s="12" customFormat="1" hidden="1" x14ac:dyDescent="0.25">
      <c r="A1846" s="127"/>
      <c r="B1846"/>
      <c r="C1846">
        <v>889</v>
      </c>
      <c r="D1846" s="221">
        <f t="shared" si="197"/>
        <v>889</v>
      </c>
      <c r="E1846">
        <f t="shared" si="202"/>
        <v>0.88900000000000001</v>
      </c>
      <c r="F1846">
        <f t="shared" si="198"/>
        <v>0.96910838334435612</v>
      </c>
      <c r="G1846">
        <f t="shared" si="199"/>
        <v>0.21582665196649026</v>
      </c>
      <c r="H1846" s="221">
        <v>3.5898531949012401E-2</v>
      </c>
      <c r="I1846">
        <f t="shared" si="200"/>
        <v>1</v>
      </c>
      <c r="J1846">
        <v>1</v>
      </c>
      <c r="K1846" s="221">
        <f t="shared" si="201"/>
        <v>-42.488917741351855</v>
      </c>
      <c r="L1846">
        <f t="shared" si="203"/>
        <v>5.6082365753583015E-5</v>
      </c>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row>
    <row r="1847" spans="1:74" s="12" customFormat="1" hidden="1" x14ac:dyDescent="0.25">
      <c r="A1847" s="127"/>
      <c r="B1847"/>
      <c r="C1847">
        <v>890</v>
      </c>
      <c r="D1847" s="221">
        <f t="shared" si="197"/>
        <v>890</v>
      </c>
      <c r="E1847">
        <f t="shared" si="202"/>
        <v>0.89</v>
      </c>
      <c r="F1847">
        <f t="shared" si="198"/>
        <v>0.9690398481631961</v>
      </c>
      <c r="G1847">
        <f t="shared" si="199"/>
        <v>0.21564933157103638</v>
      </c>
      <c r="H1847" s="221">
        <v>3.54119535930877E-2</v>
      </c>
      <c r="I1847">
        <f t="shared" si="200"/>
        <v>1</v>
      </c>
      <c r="J1847">
        <v>1</v>
      </c>
      <c r="K1847" s="221">
        <f t="shared" si="201"/>
        <v>-42.615207221685615</v>
      </c>
      <c r="L1847">
        <f t="shared" si="203"/>
        <v>5.5566968499642256E-5</v>
      </c>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row>
    <row r="1848" spans="1:74" s="12" customFormat="1" hidden="1" x14ac:dyDescent="0.25">
      <c r="A1848" s="127"/>
      <c r="B1848"/>
      <c r="C1848">
        <v>891</v>
      </c>
      <c r="D1848" s="221">
        <f t="shared" si="197"/>
        <v>891</v>
      </c>
      <c r="E1848">
        <f t="shared" si="202"/>
        <v>0.89100000000000001</v>
      </c>
      <c r="F1848">
        <f t="shared" si="198"/>
        <v>0.96897124039850024</v>
      </c>
      <c r="G1848">
        <f t="shared" si="199"/>
        <v>0.21546650886125909</v>
      </c>
      <c r="H1848" s="221">
        <v>3.4229014780470302E-2</v>
      </c>
      <c r="I1848">
        <f t="shared" si="200"/>
        <v>1</v>
      </c>
      <c r="J1848">
        <v>1</v>
      </c>
      <c r="K1848" s="221">
        <f t="shared" si="201"/>
        <v>-42.91829877875162</v>
      </c>
      <c r="L1848">
        <f t="shared" si="203"/>
        <v>5.2900149197311222E-5</v>
      </c>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row>
    <row r="1849" spans="1:74" s="12" customFormat="1" hidden="1" x14ac:dyDescent="0.25">
      <c r="A1849" s="127"/>
      <c r="B1849"/>
      <c r="C1849">
        <v>892</v>
      </c>
      <c r="D1849" s="221">
        <f t="shared" si="197"/>
        <v>892</v>
      </c>
      <c r="E1849">
        <f t="shared" si="202"/>
        <v>0.89200000000000002</v>
      </c>
      <c r="F1849">
        <f t="shared" si="198"/>
        <v>0.96890256006505238</v>
      </c>
      <c r="G1849">
        <f t="shared" si="199"/>
        <v>0.21527820055710742</v>
      </c>
      <c r="H1849" s="221">
        <v>3.2372856106951099E-2</v>
      </c>
      <c r="I1849">
        <f t="shared" si="200"/>
        <v>1</v>
      </c>
      <c r="J1849">
        <v>1</v>
      </c>
      <c r="K1849" s="221">
        <f t="shared" si="201"/>
        <v>-43.410776501308284</v>
      </c>
      <c r="L1849">
        <f t="shared" si="203"/>
        <v>4.8294227562883707E-5</v>
      </c>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row>
    <row r="1850" spans="1:74" s="12" customFormat="1" hidden="1" x14ac:dyDescent="0.25">
      <c r="A1850" s="127"/>
      <c r="B1850"/>
      <c r="C1850">
        <v>893</v>
      </c>
      <c r="D1850" s="221">
        <f t="shared" ref="D1850:D1913" si="204">C1850*(f_CLK_MHz/Nominal_Clock_Freq)</f>
        <v>893</v>
      </c>
      <c r="E1850">
        <f t="shared" si="202"/>
        <v>0.89300000000000002</v>
      </c>
      <c r="F1850">
        <f t="shared" ref="F1850:F1913" si="205">ABS(SIN(((MOD_CLK_DIV*PI()*$D1850*FIRST_STAGE_DECIMATION)/(f_CLK_MHz*1000000)))/(FIRST_STAGE_DECIMATION*SIN(((MOD_CLK_DIV*PI()*$D1850)/(f_CLK_MHz*1000000)))))^FIRST_STAGE_ORDER</f>
        <v>0.96883380717765399</v>
      </c>
      <c r="G1850">
        <f t="shared" ref="G1850:G1913" si="206">ABS(SIN(((MOD_CLK_DIV*FIRST_STAGE_DECIMATION*PI()*$D1850*SECOND_STAGE_DECIMATION)/(f_CLK_MHz*1000000)))/(SECOND_STAGE_DECIMATION*SIN(((MOD_CLK_DIV*FIRST_STAGE_DECIMATION*PI()*$D1850)/(f_CLK_MHz*1000000)))))^SECOND_STAGE_ORDER</f>
        <v>0.21508442346456635</v>
      </c>
      <c r="H1850" s="221">
        <v>2.9879833783304999E-2</v>
      </c>
      <c r="I1850">
        <f t="shared" ref="I1850:I1913" si="207">IF(Avg_decimation&lt;&gt;0,(ABS(SIN(((MOD_CLK_DIV*FIRST_STAGE_DECIMATION*SECOND_STAGE_DECIMATION*FIR_DECIMATION*PI()*$D1850*Avg_decimation)/(f_CLK_MHz*1000000)))/(Avg_decimation*SIN(((MOD_CLK_DIV*FIRST_STAGE_DECIMATION*SECOND_STAGE_DECIMATION*FIR_DECIMATION*PI()*$D1850)/(f_CLK_MHz*1000000)))))^1),"-")</f>
        <v>1</v>
      </c>
      <c r="J1850">
        <v>1</v>
      </c>
      <c r="K1850" s="221">
        <f t="shared" ref="K1850:K1913" si="208">20*LOG10(IF(FIR_BYPASSED,F1850*G1850*J1850,F1850*G1850*H1850*I1850*J1850))</f>
        <v>-44.115271562094762</v>
      </c>
      <c r="L1850">
        <f t="shared" si="203"/>
        <v>4.2112561030213747E-5</v>
      </c>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row>
    <row r="1851" spans="1:74" s="12" customFormat="1" hidden="1" x14ac:dyDescent="0.25">
      <c r="A1851" s="127"/>
      <c r="B1851"/>
      <c r="C1851">
        <v>894</v>
      </c>
      <c r="D1851" s="221">
        <f t="shared" si="204"/>
        <v>894</v>
      </c>
      <c r="E1851">
        <f t="shared" ref="E1851:E1914" si="209">D1851/1000</f>
        <v>0.89400000000000002</v>
      </c>
      <c r="F1851">
        <f t="shared" si="205"/>
        <v>0.96876498175111891</v>
      </c>
      <c r="G1851">
        <f t="shared" si="206"/>
        <v>0.21488519447522494</v>
      </c>
      <c r="H1851" s="221">
        <v>2.6798839524620699E-2</v>
      </c>
      <c r="I1851">
        <f t="shared" si="207"/>
        <v>1</v>
      </c>
      <c r="J1851">
        <v>1</v>
      </c>
      <c r="K1851" s="221">
        <f t="shared" si="208"/>
        <v>-45.069181725952205</v>
      </c>
      <c r="L1851">
        <f t="shared" si="203"/>
        <v>3.4840645572641445E-5</v>
      </c>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row>
    <row r="1852" spans="1:74" s="12" customFormat="1" hidden="1" x14ac:dyDescent="0.25">
      <c r="A1852" s="127"/>
      <c r="B1852"/>
      <c r="C1852">
        <v>895</v>
      </c>
      <c r="D1852" s="221">
        <f t="shared" si="204"/>
        <v>895</v>
      </c>
      <c r="E1852">
        <f t="shared" si="209"/>
        <v>0.89500000000000002</v>
      </c>
      <c r="F1852">
        <f t="shared" si="205"/>
        <v>0.96869608380027517</v>
      </c>
      <c r="G1852">
        <f t="shared" si="206"/>
        <v>0.21468053056584221</v>
      </c>
      <c r="H1852" s="221">
        <v>2.3190363986295599E-2</v>
      </c>
      <c r="I1852">
        <f t="shared" si="207"/>
        <v>1</v>
      </c>
      <c r="J1852">
        <v>1</v>
      </c>
      <c r="K1852" s="221">
        <f t="shared" si="208"/>
        <v>-46.334244617357925</v>
      </c>
      <c r="L1852">
        <f t="shared" ref="L1852:L1915" si="210">(D1852-D1851)*((10^(K1852/20)+10^(K1851/20))/2)^2</f>
        <v>2.7047665567966785E-5</v>
      </c>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row>
    <row r="1853" spans="1:74" s="12" customFormat="1" hidden="1" x14ac:dyDescent="0.25">
      <c r="A1853" s="127"/>
      <c r="B1853"/>
      <c r="C1853">
        <v>896</v>
      </c>
      <c r="D1853" s="221">
        <f t="shared" si="204"/>
        <v>896</v>
      </c>
      <c r="E1853">
        <f t="shared" si="209"/>
        <v>0.89600000000000002</v>
      </c>
      <c r="F1853">
        <f t="shared" si="205"/>
        <v>0.96862711333997054</v>
      </c>
      <c r="G1853">
        <f t="shared" si="206"/>
        <v>0.21447044879791155</v>
      </c>
      <c r="H1853" s="221">
        <v>1.9125322535766001E-2</v>
      </c>
      <c r="I1853">
        <f t="shared" si="207"/>
        <v>1</v>
      </c>
      <c r="J1853">
        <v>1</v>
      </c>
      <c r="K1853" s="221">
        <f t="shared" si="208"/>
        <v>-48.017343000007919</v>
      </c>
      <c r="L1853">
        <f t="shared" si="210"/>
        <v>1.9341538334174811E-5</v>
      </c>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row>
    <row r="1854" spans="1:74" s="12" customFormat="1" hidden="1" x14ac:dyDescent="0.25">
      <c r="A1854" s="127"/>
      <c r="B1854"/>
      <c r="C1854">
        <v>897</v>
      </c>
      <c r="D1854" s="221">
        <f t="shared" si="204"/>
        <v>897</v>
      </c>
      <c r="E1854">
        <f t="shared" si="209"/>
        <v>0.89700000000000002</v>
      </c>
      <c r="F1854">
        <f t="shared" si="205"/>
        <v>0.96855807038506525</v>
      </c>
      <c r="G1854">
        <f t="shared" si="206"/>
        <v>0.21425496631722432</v>
      </c>
      <c r="H1854" s="221">
        <v>1.46836671448001E-2</v>
      </c>
      <c r="I1854">
        <f t="shared" si="207"/>
        <v>1</v>
      </c>
      <c r="J1854">
        <v>1</v>
      </c>
      <c r="K1854" s="221">
        <f t="shared" si="208"/>
        <v>-50.322178144157093</v>
      </c>
      <c r="L1854">
        <f t="shared" si="210"/>
        <v>1.2321017720041593E-5</v>
      </c>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row>
    <row r="1855" spans="1:74" s="12" customFormat="1" hidden="1" x14ac:dyDescent="0.25">
      <c r="A1855" s="127"/>
      <c r="B1855"/>
      <c r="C1855">
        <v>898</v>
      </c>
      <c r="D1855" s="221">
        <f t="shared" si="204"/>
        <v>898</v>
      </c>
      <c r="E1855">
        <f t="shared" si="209"/>
        <v>0.89800000000000002</v>
      </c>
      <c r="F1855">
        <f t="shared" si="205"/>
        <v>0.96848895495043252</v>
      </c>
      <c r="G1855">
        <f t="shared" si="206"/>
        <v>0.21403410035343159</v>
      </c>
      <c r="H1855" s="221">
        <v>9.9528126876960703E-3</v>
      </c>
      <c r="I1855">
        <f t="shared" si="207"/>
        <v>1</v>
      </c>
      <c r="J1855">
        <v>1</v>
      </c>
      <c r="K1855" s="221">
        <f t="shared" si="208"/>
        <v>-53.709530510607202</v>
      </c>
      <c r="L1855">
        <f t="shared" si="210"/>
        <v>6.5286534181413987E-6</v>
      </c>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row>
    <row r="1856" spans="1:74" s="12" customFormat="1" hidden="1" x14ac:dyDescent="0.25">
      <c r="A1856" s="127"/>
      <c r="B1856"/>
      <c r="C1856">
        <v>899</v>
      </c>
      <c r="D1856" s="221">
        <f t="shared" si="204"/>
        <v>899</v>
      </c>
      <c r="E1856">
        <f t="shared" si="209"/>
        <v>0.89900000000000002</v>
      </c>
      <c r="F1856">
        <f t="shared" si="205"/>
        <v>0.96841976705096278</v>
      </c>
      <c r="G1856">
        <f t="shared" si="206"/>
        <v>0.21380786821960429</v>
      </c>
      <c r="H1856" s="221">
        <v>5.0259098393609499E-3</v>
      </c>
      <c r="I1856">
        <f t="shared" si="207"/>
        <v>1</v>
      </c>
      <c r="J1856">
        <v>1</v>
      </c>
      <c r="K1856" s="221">
        <f t="shared" si="208"/>
        <v>-59.653959552774424</v>
      </c>
      <c r="L1856">
        <f t="shared" si="210"/>
        <v>2.4083296582281438E-6</v>
      </c>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row>
    <row r="1857" spans="1:74" s="12" customFormat="1" hidden="1" x14ac:dyDescent="0.25">
      <c r="A1857" s="127"/>
      <c r="B1857"/>
      <c r="C1857">
        <v>900</v>
      </c>
      <c r="D1857" s="221">
        <f t="shared" si="204"/>
        <v>900</v>
      </c>
      <c r="E1857">
        <f t="shared" si="209"/>
        <v>0.9</v>
      </c>
      <c r="F1857">
        <f t="shared" si="205"/>
        <v>0.9683505067015612</v>
      </c>
      <c r="G1857">
        <f t="shared" si="206"/>
        <v>0.21357628731179218</v>
      </c>
      <c r="H1857" s="271">
        <v>1.7690796976189199E-16</v>
      </c>
      <c r="I1857">
        <f t="shared" si="207"/>
        <v>1</v>
      </c>
      <c r="J1857">
        <v>1</v>
      </c>
      <c r="K1857" s="221">
        <f t="shared" si="208"/>
        <v>-328.73333969373869</v>
      </c>
      <c r="L1857">
        <f t="shared" si="210"/>
        <v>2.7073478143936559E-7</v>
      </c>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row>
    <row r="1858" spans="1:74" s="12" customFormat="1" hidden="1" x14ac:dyDescent="0.25">
      <c r="A1858" s="127"/>
      <c r="B1858"/>
      <c r="C1858">
        <v>901</v>
      </c>
      <c r="D1858" s="221">
        <f t="shared" si="204"/>
        <v>901</v>
      </c>
      <c r="E1858">
        <f t="shared" si="209"/>
        <v>0.90100000000000002</v>
      </c>
      <c r="F1858">
        <f t="shared" si="205"/>
        <v>0.9682811739171503</v>
      </c>
      <c r="G1858">
        <f t="shared" si="206"/>
        <v>0.21333937510858123</v>
      </c>
      <c r="H1858" s="221">
        <v>5.02590983936059E-3</v>
      </c>
      <c r="I1858">
        <f t="shared" si="207"/>
        <v>1</v>
      </c>
      <c r="J1858">
        <v>1</v>
      </c>
      <c r="K1858" s="221">
        <f t="shared" si="208"/>
        <v>-59.674255996950336</v>
      </c>
      <c r="L1858">
        <f t="shared" si="210"/>
        <v>2.6947247361636508E-7</v>
      </c>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row>
    <row r="1859" spans="1:74" s="12" customFormat="1" hidden="1" x14ac:dyDescent="0.25">
      <c r="A1859" s="127"/>
      <c r="B1859"/>
      <c r="C1859">
        <v>902</v>
      </c>
      <c r="D1859" s="221">
        <f t="shared" si="204"/>
        <v>902</v>
      </c>
      <c r="E1859">
        <f t="shared" si="209"/>
        <v>0.90200000000000002</v>
      </c>
      <c r="F1859">
        <f t="shared" si="205"/>
        <v>0.96821176871266379</v>
      </c>
      <c r="G1859">
        <f t="shared" si="206"/>
        <v>0.21309714917064984</v>
      </c>
      <c r="H1859" s="221">
        <v>9.9528126876965595E-3</v>
      </c>
      <c r="I1859">
        <f t="shared" si="207"/>
        <v>1</v>
      </c>
      <c r="J1859">
        <v>1</v>
      </c>
      <c r="K1859" s="221">
        <f t="shared" si="208"/>
        <v>-53.750123446635875</v>
      </c>
      <c r="L1859">
        <f t="shared" si="210"/>
        <v>2.3896686154666524E-6</v>
      </c>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row>
    <row r="1860" spans="1:74" s="12" customFormat="1" hidden="1" x14ac:dyDescent="0.25">
      <c r="A1860" s="127"/>
      <c r="B1860"/>
      <c r="C1860">
        <v>903</v>
      </c>
      <c r="D1860" s="221">
        <f t="shared" si="204"/>
        <v>903</v>
      </c>
      <c r="E1860">
        <f t="shared" si="209"/>
        <v>0.90300000000000002</v>
      </c>
      <c r="F1860">
        <f t="shared" si="205"/>
        <v>0.96814229110305272</v>
      </c>
      <c r="G1860">
        <f t="shared" si="206"/>
        <v>0.21284962714032341</v>
      </c>
      <c r="H1860" s="221">
        <v>1.46836671447998E-2</v>
      </c>
      <c r="I1860">
        <f t="shared" si="207"/>
        <v>1</v>
      </c>
      <c r="J1860">
        <v>1</v>
      </c>
      <c r="K1860" s="221">
        <f t="shared" si="208"/>
        <v>-50.383067667397867</v>
      </c>
      <c r="L1860">
        <f t="shared" si="210"/>
        <v>6.4499247708643994E-6</v>
      </c>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row>
    <row r="1861" spans="1:74" s="12" customFormat="1" hidden="1" x14ac:dyDescent="0.25">
      <c r="A1861" s="127"/>
      <c r="B1861"/>
      <c r="C1861">
        <v>904</v>
      </c>
      <c r="D1861" s="221">
        <f t="shared" si="204"/>
        <v>904</v>
      </c>
      <c r="E1861">
        <f t="shared" si="209"/>
        <v>0.90400000000000003</v>
      </c>
      <c r="F1861">
        <f t="shared" si="205"/>
        <v>0.9680727411032819</v>
      </c>
      <c r="G1861">
        <f t="shared" si="206"/>
        <v>0.21259682674112776</v>
      </c>
      <c r="H1861" s="221">
        <v>1.9125322535765699E-2</v>
      </c>
      <c r="I1861">
        <f t="shared" si="207"/>
        <v>1</v>
      </c>
      <c r="J1861">
        <v>1</v>
      </c>
      <c r="K1861" s="221">
        <f t="shared" si="208"/>
        <v>-48.098529253498498</v>
      </c>
      <c r="L1861">
        <f t="shared" si="210"/>
        <v>1.2117401972156711E-5</v>
      </c>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row>
    <row r="1862" spans="1:74" s="12" customFormat="1" hidden="1" x14ac:dyDescent="0.25">
      <c r="A1862" s="127"/>
      <c r="B1862"/>
      <c r="C1862">
        <v>905</v>
      </c>
      <c r="D1862" s="221">
        <f t="shared" si="204"/>
        <v>905</v>
      </c>
      <c r="E1862">
        <f t="shared" si="209"/>
        <v>0.90500000000000003</v>
      </c>
      <c r="F1862">
        <f t="shared" si="205"/>
        <v>0.96800311872833245</v>
      </c>
      <c r="G1862">
        <f t="shared" si="206"/>
        <v>0.21233876577734079</v>
      </c>
      <c r="H1862" s="221">
        <v>2.3190363986294701E-2</v>
      </c>
      <c r="I1862">
        <f t="shared" si="207"/>
        <v>1</v>
      </c>
      <c r="J1862">
        <v>1</v>
      </c>
      <c r="K1862" s="221">
        <f t="shared" si="208"/>
        <v>-46.435727791819602</v>
      </c>
      <c r="L1862">
        <f t="shared" si="210"/>
        <v>1.8934773308617925E-5</v>
      </c>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row>
    <row r="1863" spans="1:74" s="12" customFormat="1" hidden="1" x14ac:dyDescent="0.25">
      <c r="A1863" s="127"/>
      <c r="B1863"/>
      <c r="C1863">
        <v>906</v>
      </c>
      <c r="D1863" s="221">
        <f t="shared" si="204"/>
        <v>906</v>
      </c>
      <c r="E1863">
        <f t="shared" si="209"/>
        <v>0.90600000000000003</v>
      </c>
      <c r="F1863">
        <f t="shared" si="205"/>
        <v>0.96793342399320115</v>
      </c>
      <c r="G1863">
        <f t="shared" si="206"/>
        <v>0.2120754621335432</v>
      </c>
      <c r="H1863" s="221">
        <v>2.6798839524619901E-2</v>
      </c>
      <c r="I1863">
        <f t="shared" si="207"/>
        <v>1</v>
      </c>
      <c r="J1863">
        <v>1</v>
      </c>
      <c r="K1863" s="221">
        <f t="shared" si="208"/>
        <v>-45.190962059791346</v>
      </c>
      <c r="L1863">
        <f t="shared" si="210"/>
        <v>2.6356845316976068E-5</v>
      </c>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row>
    <row r="1864" spans="1:74" s="12" customFormat="1" hidden="1" x14ac:dyDescent="0.25">
      <c r="A1864" s="127"/>
      <c r="B1864"/>
      <c r="C1864">
        <v>907</v>
      </c>
      <c r="D1864" s="221">
        <f t="shared" si="204"/>
        <v>907</v>
      </c>
      <c r="E1864">
        <f t="shared" si="209"/>
        <v>0.90700000000000003</v>
      </c>
      <c r="F1864">
        <f t="shared" si="205"/>
        <v>0.96786365691289689</v>
      </c>
      <c r="G1864">
        <f t="shared" si="206"/>
        <v>0.21180693377416757</v>
      </c>
      <c r="H1864" s="221">
        <v>2.9879833783304902E-2</v>
      </c>
      <c r="I1864">
        <f t="shared" si="207"/>
        <v>1</v>
      </c>
      <c r="J1864">
        <v>1</v>
      </c>
      <c r="K1864" s="221">
        <f t="shared" si="208"/>
        <v>-44.257349341406929</v>
      </c>
      <c r="L1864">
        <f t="shared" si="210"/>
        <v>3.3793891615538162E-5</v>
      </c>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row>
    <row r="1865" spans="1:74" s="12" customFormat="1" hidden="1" x14ac:dyDescent="0.25">
      <c r="A1865" s="127"/>
      <c r="B1865"/>
      <c r="C1865">
        <v>908</v>
      </c>
      <c r="D1865" s="221">
        <f t="shared" si="204"/>
        <v>908</v>
      </c>
      <c r="E1865">
        <f t="shared" si="209"/>
        <v>0.90800000000000003</v>
      </c>
      <c r="F1865">
        <f t="shared" si="205"/>
        <v>0.96779381750244653</v>
      </c>
      <c r="G1865">
        <f t="shared" si="206"/>
        <v>0.21153319874304641</v>
      </c>
      <c r="H1865" s="221">
        <v>3.2372856106950898E-2</v>
      </c>
      <c r="I1865">
        <f t="shared" si="207"/>
        <v>1</v>
      </c>
      <c r="J1865">
        <v>1</v>
      </c>
      <c r="K1865" s="221">
        <f t="shared" si="208"/>
        <v>-43.573152059882801</v>
      </c>
      <c r="L1865">
        <f t="shared" si="210"/>
        <v>4.0658227648821827E-5</v>
      </c>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row>
    <row r="1866" spans="1:74" s="12" customFormat="1" hidden="1" x14ac:dyDescent="0.25">
      <c r="A1866" s="127"/>
      <c r="B1866"/>
      <c r="C1866">
        <v>909</v>
      </c>
      <c r="D1866" s="221">
        <f t="shared" si="204"/>
        <v>909</v>
      </c>
      <c r="E1866">
        <f t="shared" si="209"/>
        <v>0.90900000000000003</v>
      </c>
      <c r="F1866">
        <f t="shared" si="205"/>
        <v>0.96772390577689082</v>
      </c>
      <c r="G1866">
        <f t="shared" si="206"/>
        <v>0.21125427516295825</v>
      </c>
      <c r="H1866" s="221">
        <v>3.4229014780470503E-2</v>
      </c>
      <c r="I1866">
        <f t="shared" si="207"/>
        <v>1</v>
      </c>
      <c r="J1866">
        <v>1</v>
      </c>
      <c r="K1866" s="221">
        <f t="shared" si="208"/>
        <v>-43.100972498075699</v>
      </c>
      <c r="L1866">
        <f t="shared" si="210"/>
        <v>4.64103227397919E-5</v>
      </c>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row>
    <row r="1867" spans="1:74" s="12" customFormat="1" hidden="1" x14ac:dyDescent="0.25">
      <c r="A1867" s="127"/>
      <c r="B1867"/>
      <c r="C1867">
        <v>910</v>
      </c>
      <c r="D1867" s="221">
        <f t="shared" si="204"/>
        <v>910</v>
      </c>
      <c r="E1867">
        <f t="shared" si="209"/>
        <v>0.91</v>
      </c>
      <c r="F1867">
        <f t="shared" si="205"/>
        <v>0.96765392175128473</v>
      </c>
      <c r="G1867">
        <f t="shared" si="206"/>
        <v>0.21097018123517339</v>
      </c>
      <c r="H1867" s="221">
        <v>3.5411953593087603E-2</v>
      </c>
      <c r="I1867">
        <f t="shared" si="207"/>
        <v>1</v>
      </c>
      <c r="J1867">
        <v>1</v>
      </c>
      <c r="K1867" s="221">
        <f t="shared" si="208"/>
        <v>-42.818179530950687</v>
      </c>
      <c r="L1867">
        <f t="shared" si="210"/>
        <v>5.0600811549394523E-5</v>
      </c>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row>
    <row r="1868" spans="1:74" s="12" customFormat="1" hidden="1" x14ac:dyDescent="0.25">
      <c r="A1868" s="127"/>
      <c r="B1868"/>
      <c r="C1868">
        <v>911</v>
      </c>
      <c r="D1868" s="221">
        <f t="shared" si="204"/>
        <v>911</v>
      </c>
      <c r="E1868">
        <f t="shared" si="209"/>
        <v>0.91100000000000003</v>
      </c>
      <c r="F1868">
        <f t="shared" si="205"/>
        <v>0.96758386544070174</v>
      </c>
      <c r="G1868">
        <f t="shared" si="206"/>
        <v>0.2106809352389972</v>
      </c>
      <c r="H1868" s="221">
        <v>3.5898531949012401E-2</v>
      </c>
      <c r="I1868">
        <f t="shared" si="207"/>
        <v>1</v>
      </c>
      <c r="J1868">
        <v>1</v>
      </c>
      <c r="K1868" s="221">
        <f t="shared" si="208"/>
        <v>-42.712189117459346</v>
      </c>
      <c r="L1868">
        <f t="shared" si="210"/>
        <v>5.2905123735243611E-5</v>
      </c>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row>
    <row r="1869" spans="1:74" s="12" customFormat="1" hidden="1" x14ac:dyDescent="0.25">
      <c r="A1869" s="127"/>
      <c r="B1869"/>
      <c r="C1869">
        <v>912</v>
      </c>
      <c r="D1869" s="221">
        <f t="shared" si="204"/>
        <v>912</v>
      </c>
      <c r="E1869">
        <f t="shared" si="209"/>
        <v>0.91200000000000003</v>
      </c>
      <c r="F1869">
        <f t="shared" si="205"/>
        <v>0.96751373686022391</v>
      </c>
      <c r="G1869">
        <f t="shared" si="206"/>
        <v>0.21038655553131297</v>
      </c>
      <c r="H1869" s="221">
        <v>3.56792351196102E-2</v>
      </c>
      <c r="I1869">
        <f t="shared" si="207"/>
        <v>1</v>
      </c>
      <c r="J1869">
        <v>1</v>
      </c>
      <c r="K1869" s="221">
        <f t="shared" si="208"/>
        <v>-42.778186824156634</v>
      </c>
      <c r="L1869">
        <f t="shared" si="210"/>
        <v>5.3148066686640226E-5</v>
      </c>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row>
    <row r="1870" spans="1:74" s="12" customFormat="1" hidden="1" x14ac:dyDescent="0.25">
      <c r="A1870" s="127"/>
      <c r="B1870"/>
      <c r="C1870">
        <v>913</v>
      </c>
      <c r="D1870" s="221">
        <f t="shared" si="204"/>
        <v>913</v>
      </c>
      <c r="E1870">
        <f t="shared" si="209"/>
        <v>0.91300000000000003</v>
      </c>
      <c r="F1870">
        <f t="shared" si="205"/>
        <v>0.96744353602495425</v>
      </c>
      <c r="G1870">
        <f t="shared" si="206"/>
        <v>0.21008706054612317</v>
      </c>
      <c r="H1870" s="221">
        <v>3.4758306888555301E-2</v>
      </c>
      <c r="I1870">
        <f t="shared" si="207"/>
        <v>1</v>
      </c>
      <c r="J1870">
        <v>1</v>
      </c>
      <c r="K1870" s="221">
        <f t="shared" si="208"/>
        <v>-43.018329095256107</v>
      </c>
      <c r="L1870">
        <f t="shared" si="210"/>
        <v>5.1316519466240451E-5</v>
      </c>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row>
    <row r="1871" spans="1:74" s="12" customFormat="1" hidden="1" x14ac:dyDescent="0.25">
      <c r="A1871" s="127"/>
      <c r="B1871"/>
      <c r="C1871">
        <v>914</v>
      </c>
      <c r="D1871" s="221">
        <f t="shared" si="204"/>
        <v>914</v>
      </c>
      <c r="E1871">
        <f t="shared" si="209"/>
        <v>0.91400000000000003</v>
      </c>
      <c r="F1871">
        <f t="shared" si="205"/>
        <v>0.96737326295000903</v>
      </c>
      <c r="G1871">
        <f t="shared" si="206"/>
        <v>0.20978246879408946</v>
      </c>
      <c r="H1871" s="221">
        <v>3.3153602649839603E-2</v>
      </c>
      <c r="I1871">
        <f t="shared" si="207"/>
        <v>1</v>
      </c>
      <c r="J1871">
        <v>1</v>
      </c>
      <c r="K1871" s="221">
        <f t="shared" si="208"/>
        <v>-43.442120000735812</v>
      </c>
      <c r="L1871">
        <f t="shared" si="210"/>
        <v>4.7559357938625737E-5</v>
      </c>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row>
    <row r="1872" spans="1:74" s="12" customFormat="1" hidden="1" x14ac:dyDescent="0.25">
      <c r="A1872" s="127"/>
      <c r="B1872"/>
      <c r="C1872">
        <v>915</v>
      </c>
      <c r="D1872" s="221">
        <f t="shared" si="204"/>
        <v>915</v>
      </c>
      <c r="E1872">
        <f t="shared" si="209"/>
        <v>0.91500000000000004</v>
      </c>
      <c r="F1872">
        <f t="shared" si="205"/>
        <v>0.96730291765051823</v>
      </c>
      <c r="G1872">
        <f t="shared" si="206"/>
        <v>0.20947279886207135</v>
      </c>
      <c r="H1872" s="221">
        <v>3.0896166854511301E-2</v>
      </c>
      <c r="I1872">
        <f t="shared" si="207"/>
        <v>1</v>
      </c>
      <c r="J1872">
        <v>1</v>
      </c>
      <c r="K1872" s="221">
        <f t="shared" si="208"/>
        <v>-44.068105297460136</v>
      </c>
      <c r="L1872">
        <f t="shared" si="210"/>
        <v>4.2174752389079133E-5</v>
      </c>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row>
    <row r="1873" spans="1:74" s="12" customFormat="1" hidden="1" x14ac:dyDescent="0.25">
      <c r="A1873" s="127"/>
      <c r="B1873"/>
      <c r="C1873">
        <v>916</v>
      </c>
      <c r="D1873" s="221">
        <f t="shared" si="204"/>
        <v>916</v>
      </c>
      <c r="E1873">
        <f t="shared" si="209"/>
        <v>0.91600000000000004</v>
      </c>
      <c r="F1873">
        <f t="shared" si="205"/>
        <v>0.96723250014162854</v>
      </c>
      <c r="G1873">
        <f t="shared" si="206"/>
        <v>0.20915806941266343</v>
      </c>
      <c r="H1873" s="221">
        <v>2.8029544441217399E-2</v>
      </c>
      <c r="I1873">
        <f t="shared" si="207"/>
        <v>1</v>
      </c>
      <c r="J1873">
        <v>1</v>
      </c>
      <c r="K1873" s="221">
        <f t="shared" si="208"/>
        <v>-44.927569105405603</v>
      </c>
      <c r="L1873">
        <f t="shared" si="210"/>
        <v>3.5585976663049113E-5</v>
      </c>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row>
    <row r="1874" spans="1:74" s="12" customFormat="1" hidden="1" x14ac:dyDescent="0.25">
      <c r="A1874" s="127"/>
      <c r="B1874"/>
      <c r="C1874">
        <v>917</v>
      </c>
      <c r="D1874" s="221">
        <f t="shared" si="204"/>
        <v>917</v>
      </c>
      <c r="E1874">
        <f t="shared" si="209"/>
        <v>0.91700000000000004</v>
      </c>
      <c r="F1874">
        <f t="shared" si="205"/>
        <v>0.96716201043849959</v>
      </c>
      <c r="G1874">
        <f t="shared" si="206"/>
        <v>0.20883829918373203</v>
      </c>
      <c r="H1874" s="221">
        <v>2.4608841405864602E-2</v>
      </c>
      <c r="I1874">
        <f t="shared" si="207"/>
        <v>1</v>
      </c>
      <c r="J1874">
        <v>1</v>
      </c>
      <c r="K1874" s="221">
        <f t="shared" si="208"/>
        <v>-46.071989112799649</v>
      </c>
      <c r="L1874">
        <f t="shared" si="210"/>
        <v>2.8307761835745827E-5</v>
      </c>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row>
    <row r="1875" spans="1:74" s="12" customFormat="1" hidden="1" x14ac:dyDescent="0.25">
      <c r="A1875" s="127"/>
      <c r="B1875"/>
      <c r="C1875">
        <v>918</v>
      </c>
      <c r="D1875" s="221">
        <f t="shared" si="204"/>
        <v>918</v>
      </c>
      <c r="E1875">
        <f t="shared" si="209"/>
        <v>0.91800000000000004</v>
      </c>
      <c r="F1875">
        <f t="shared" si="205"/>
        <v>0.96709144855630802</v>
      </c>
      <c r="G1875">
        <f t="shared" si="206"/>
        <v>0.20851350698795004</v>
      </c>
      <c r="H1875" s="221">
        <v>2.0699554849921399E-2</v>
      </c>
      <c r="I1875">
        <f t="shared" si="207"/>
        <v>1</v>
      </c>
      <c r="J1875">
        <v>1</v>
      </c>
      <c r="K1875" s="221">
        <f t="shared" si="208"/>
        <v>-47.588745164965125</v>
      </c>
      <c r="L1875">
        <f t="shared" si="210"/>
        <v>2.0905946958752543E-5</v>
      </c>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row>
    <row r="1876" spans="1:74" s="12" customFormat="1" hidden="1" x14ac:dyDescent="0.25">
      <c r="A1876" s="127"/>
      <c r="B1876"/>
      <c r="C1876">
        <v>919</v>
      </c>
      <c r="D1876" s="221">
        <f t="shared" si="204"/>
        <v>919</v>
      </c>
      <c r="E1876">
        <f t="shared" si="209"/>
        <v>0.91900000000000004</v>
      </c>
      <c r="F1876">
        <f t="shared" si="205"/>
        <v>0.96702081451024557</v>
      </c>
      <c r="G1876">
        <f t="shared" si="206"/>
        <v>0.20818371171233041</v>
      </c>
      <c r="H1876" s="221">
        <v>1.6376197585405001E-2</v>
      </c>
      <c r="I1876">
        <f t="shared" si="207"/>
        <v>1</v>
      </c>
      <c r="J1876">
        <v>1</v>
      </c>
      <c r="K1876" s="221">
        <f t="shared" si="208"/>
        <v>-49.638087219270616</v>
      </c>
      <c r="L1876">
        <f t="shared" si="210"/>
        <v>1.3953668972701287E-5</v>
      </c>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row>
    <row r="1877" spans="1:74" s="12" customFormat="1" hidden="1" x14ac:dyDescent="0.25">
      <c r="A1877" s="127"/>
      <c r="B1877"/>
      <c r="C1877">
        <v>920</v>
      </c>
      <c r="D1877" s="221">
        <f t="shared" si="204"/>
        <v>920</v>
      </c>
      <c r="E1877">
        <f t="shared" si="209"/>
        <v>0.92</v>
      </c>
      <c r="F1877">
        <f t="shared" si="205"/>
        <v>0.96695010831551653</v>
      </c>
      <c r="G1877">
        <f t="shared" si="206"/>
        <v>0.20784893231775878</v>
      </c>
      <c r="H1877" s="221">
        <v>1.1720746567761E-2</v>
      </c>
      <c r="I1877">
        <f t="shared" si="207"/>
        <v>1</v>
      </c>
      <c r="J1877">
        <v>1</v>
      </c>
      <c r="K1877" s="221">
        <f t="shared" si="208"/>
        <v>-52.557857203166797</v>
      </c>
      <c r="L1877">
        <f t="shared" si="210"/>
        <v>7.9875573635265868E-6</v>
      </c>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row>
    <row r="1878" spans="1:74" s="12" customFormat="1" hidden="1" x14ac:dyDescent="0.25">
      <c r="A1878" s="127"/>
      <c r="B1878"/>
      <c r="C1878">
        <v>921</v>
      </c>
      <c r="D1878" s="221">
        <f t="shared" si="204"/>
        <v>921</v>
      </c>
      <c r="E1878">
        <f t="shared" si="209"/>
        <v>0.92100000000000004</v>
      </c>
      <c r="F1878">
        <f t="shared" si="205"/>
        <v>0.96687932998734361</v>
      </c>
      <c r="G1878">
        <f t="shared" si="206"/>
        <v>0.20750918783852509</v>
      </c>
      <c r="H1878" s="221">
        <v>6.8209479879176799E-3</v>
      </c>
      <c r="I1878">
        <f t="shared" si="207"/>
        <v>1</v>
      </c>
      <c r="J1878">
        <v>1</v>
      </c>
      <c r="K1878" s="221">
        <f t="shared" si="208"/>
        <v>-57.274913110254843</v>
      </c>
      <c r="L1878">
        <f t="shared" si="210"/>
        <v>3.4673426959556664E-6</v>
      </c>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row>
    <row r="1879" spans="1:74" s="12" customFormat="1" hidden="1" x14ac:dyDescent="0.25">
      <c r="A1879" s="127"/>
      <c r="B1879"/>
      <c r="C1879">
        <v>922</v>
      </c>
      <c r="D1879" s="221">
        <f t="shared" si="204"/>
        <v>922</v>
      </c>
      <c r="E1879">
        <f t="shared" si="209"/>
        <v>0.92200000000000004</v>
      </c>
      <c r="F1879">
        <f t="shared" si="205"/>
        <v>0.96680847954095994</v>
      </c>
      <c r="G1879">
        <f t="shared" si="206"/>
        <v>0.20716449738185327</v>
      </c>
      <c r="H1879" s="221">
        <v>1.76851470795125E-3</v>
      </c>
      <c r="I1879">
        <f t="shared" si="207"/>
        <v>1</v>
      </c>
      <c r="J1879">
        <v>1</v>
      </c>
      <c r="K1879" s="221">
        <f t="shared" si="208"/>
        <v>-69.01471085108922</v>
      </c>
      <c r="L1879">
        <f t="shared" si="210"/>
        <v>7.4196089436196266E-7</v>
      </c>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row>
    <row r="1880" spans="1:74" s="12" customFormat="1" hidden="1" x14ac:dyDescent="0.25">
      <c r="A1880" s="127"/>
      <c r="B1880"/>
      <c r="C1880">
        <v>923</v>
      </c>
      <c r="D1880" s="221">
        <f t="shared" si="204"/>
        <v>923</v>
      </c>
      <c r="E1880">
        <f t="shared" si="209"/>
        <v>0.92300000000000004</v>
      </c>
      <c r="F1880">
        <f t="shared" si="205"/>
        <v>0.96673755699161812</v>
      </c>
      <c r="G1880">
        <f t="shared" si="206"/>
        <v>0.20681488012743057</v>
      </c>
      <c r="H1880" s="221">
        <v>3.3427461872300502E-3</v>
      </c>
      <c r="I1880">
        <f t="shared" si="207"/>
        <v>1</v>
      </c>
      <c r="J1880">
        <v>1</v>
      </c>
      <c r="K1880" s="221">
        <f t="shared" si="208"/>
        <v>-63.500124487128829</v>
      </c>
      <c r="L1880">
        <f t="shared" si="210"/>
        <v>2.6140074888131561E-7</v>
      </c>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row>
    <row r="1881" spans="1:74" s="12" customFormat="1" hidden="1" x14ac:dyDescent="0.25">
      <c r="A1881" s="127"/>
      <c r="B1881"/>
      <c r="C1881">
        <v>924</v>
      </c>
      <c r="D1881" s="221">
        <f t="shared" si="204"/>
        <v>924</v>
      </c>
      <c r="E1881">
        <f t="shared" si="209"/>
        <v>0.92400000000000004</v>
      </c>
      <c r="F1881">
        <f t="shared" si="205"/>
        <v>0.96666656235458415</v>
      </c>
      <c r="G1881">
        <f t="shared" si="206"/>
        <v>0.20646035532693494</v>
      </c>
      <c r="H1881" s="221">
        <v>8.4188366687836004E-3</v>
      </c>
      <c r="I1881">
        <f t="shared" si="207"/>
        <v>1</v>
      </c>
      <c r="J1881">
        <v>1</v>
      </c>
      <c r="K1881" s="221">
        <f t="shared" si="208"/>
        <v>-55.4926909850196</v>
      </c>
      <c r="L1881">
        <f t="shared" si="210"/>
        <v>1.3789236943382626E-6</v>
      </c>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row>
    <row r="1882" spans="1:74" s="12" customFormat="1" hidden="1" x14ac:dyDescent="0.25">
      <c r="A1882" s="127"/>
      <c r="B1882"/>
      <c r="C1882">
        <v>925</v>
      </c>
      <c r="D1882" s="221">
        <f t="shared" si="204"/>
        <v>925</v>
      </c>
      <c r="E1882">
        <f t="shared" si="209"/>
        <v>0.92500000000000004</v>
      </c>
      <c r="F1882">
        <f t="shared" si="205"/>
        <v>0.96659549564513836</v>
      </c>
      <c r="G1882">
        <f t="shared" si="206"/>
        <v>0.20610094230356199</v>
      </c>
      <c r="H1882" s="221">
        <v>1.33674623700171E-2</v>
      </c>
      <c r="I1882">
        <f t="shared" si="207"/>
        <v>1</v>
      </c>
      <c r="J1882">
        <v>1</v>
      </c>
      <c r="K1882" s="221">
        <f t="shared" si="208"/>
        <v>-51.492525707958229</v>
      </c>
      <c r="L1882">
        <f t="shared" si="210"/>
        <v>4.7159180491881292E-6</v>
      </c>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row>
    <row r="1883" spans="1:74" s="12" customFormat="1" hidden="1" x14ac:dyDescent="0.25">
      <c r="A1883" s="127"/>
      <c r="B1883"/>
      <c r="C1883">
        <v>926</v>
      </c>
      <c r="D1883" s="221">
        <f t="shared" si="204"/>
        <v>926</v>
      </c>
      <c r="E1883">
        <f t="shared" si="209"/>
        <v>0.92600000000000005</v>
      </c>
      <c r="F1883">
        <f t="shared" si="205"/>
        <v>0.96652435687857541</v>
      </c>
      <c r="G1883">
        <f t="shared" si="206"/>
        <v>0.20573666045155026</v>
      </c>
      <c r="H1883" s="221">
        <v>1.8099879403512299E-2</v>
      </c>
      <c r="I1883">
        <f t="shared" si="207"/>
        <v>1</v>
      </c>
      <c r="J1883">
        <v>1</v>
      </c>
      <c r="K1883" s="221">
        <f t="shared" si="208"/>
        <v>-48.875996595969411</v>
      </c>
      <c r="L1883">
        <f t="shared" si="210"/>
        <v>9.8036853723378498E-6</v>
      </c>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row>
    <row r="1884" spans="1:74" s="12" customFormat="1" hidden="1" x14ac:dyDescent="0.25">
      <c r="A1884" s="127"/>
      <c r="B1884"/>
      <c r="C1884">
        <v>927</v>
      </c>
      <c r="D1884" s="221">
        <f t="shared" si="204"/>
        <v>927</v>
      </c>
      <c r="E1884">
        <f t="shared" si="209"/>
        <v>0.92700000000000005</v>
      </c>
      <c r="F1884">
        <f t="shared" si="205"/>
        <v>0.96645314607020649</v>
      </c>
      <c r="G1884">
        <f t="shared" si="206"/>
        <v>0.20536752923570542</v>
      </c>
      <c r="H1884" s="221">
        <v>2.2532655485590899E-2</v>
      </c>
      <c r="I1884">
        <f t="shared" si="207"/>
        <v>1</v>
      </c>
      <c r="J1884">
        <v>1</v>
      </c>
      <c r="K1884" s="221">
        <f t="shared" si="208"/>
        <v>-46.989500822022322</v>
      </c>
      <c r="L1884">
        <f t="shared" si="210"/>
        <v>1.6286835668682022E-5</v>
      </c>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row>
    <row r="1885" spans="1:74" s="12" customFormat="1" hidden="1" x14ac:dyDescent="0.25">
      <c r="A1885" s="127"/>
      <c r="B1885"/>
      <c r="C1885">
        <v>928</v>
      </c>
      <c r="D1885" s="221">
        <f t="shared" si="204"/>
        <v>928</v>
      </c>
      <c r="E1885">
        <f t="shared" si="209"/>
        <v>0.92800000000000005</v>
      </c>
      <c r="F1885">
        <f t="shared" si="205"/>
        <v>0.96638186323535746</v>
      </c>
      <c r="G1885">
        <f t="shared" si="206"/>
        <v>0.20499356819092382</v>
      </c>
      <c r="H1885" s="221">
        <v>2.6589309472529399E-2</v>
      </c>
      <c r="I1885">
        <f t="shared" si="207"/>
        <v>1</v>
      </c>
      <c r="J1885">
        <v>1</v>
      </c>
      <c r="K1885" s="221">
        <f t="shared" si="208"/>
        <v>-45.56807871125951</v>
      </c>
      <c r="L1885">
        <f t="shared" si="210"/>
        <v>2.3715125795337914E-5</v>
      </c>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row>
    <row r="1886" spans="1:74" s="12" customFormat="1" hidden="1" x14ac:dyDescent="0.25">
      <c r="A1886" s="127"/>
      <c r="B1886"/>
      <c r="C1886">
        <v>929</v>
      </c>
      <c r="D1886" s="221">
        <f t="shared" si="204"/>
        <v>929</v>
      </c>
      <c r="E1886">
        <f t="shared" si="209"/>
        <v>0.92900000000000005</v>
      </c>
      <c r="F1886">
        <f t="shared" si="205"/>
        <v>0.96631050838936794</v>
      </c>
      <c r="G1886">
        <f t="shared" si="206"/>
        <v>0.20461479692171422</v>
      </c>
      <c r="H1886" s="221">
        <v>3.0201796169852399E-2</v>
      </c>
      <c r="I1886">
        <f t="shared" si="207"/>
        <v>1</v>
      </c>
      <c r="J1886">
        <v>1</v>
      </c>
      <c r="K1886" s="221">
        <f t="shared" si="208"/>
        <v>-44.478269768619931</v>
      </c>
      <c r="L1886">
        <f t="shared" si="210"/>
        <v>3.1578439878890516E-5</v>
      </c>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row>
    <row r="1887" spans="1:74" s="12" customFormat="1" hidden="1" x14ac:dyDescent="0.25">
      <c r="A1887" s="127"/>
      <c r="B1887"/>
      <c r="C1887">
        <v>930</v>
      </c>
      <c r="D1887" s="221">
        <f t="shared" si="204"/>
        <v>930</v>
      </c>
      <c r="E1887">
        <f t="shared" si="209"/>
        <v>0.93</v>
      </c>
      <c r="F1887">
        <f t="shared" si="205"/>
        <v>0.9662390815475943</v>
      </c>
      <c r="G1887">
        <f t="shared" si="206"/>
        <v>0.20423123510171884</v>
      </c>
      <c r="H1887" s="221">
        <v>3.3311806719218302E-2</v>
      </c>
      <c r="I1887">
        <f t="shared" si="207"/>
        <v>1</v>
      </c>
      <c r="J1887">
        <v>1</v>
      </c>
      <c r="K1887" s="221">
        <f t="shared" si="208"/>
        <v>-43.643900975706444</v>
      </c>
      <c r="L1887">
        <f t="shared" si="210"/>
        <v>3.9345307950974898E-5</v>
      </c>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row>
    <row r="1888" spans="1:74" s="12" customFormat="1" hidden="1" x14ac:dyDescent="0.25">
      <c r="A1888" s="127"/>
      <c r="B1888"/>
      <c r="C1888">
        <v>931</v>
      </c>
      <c r="D1888" s="221">
        <f t="shared" si="204"/>
        <v>931</v>
      </c>
      <c r="E1888">
        <f t="shared" si="209"/>
        <v>0.93100000000000005</v>
      </c>
      <c r="F1888">
        <f t="shared" si="205"/>
        <v>0.9661675827254067</v>
      </c>
      <c r="G1888">
        <f t="shared" si="206"/>
        <v>0.20384290247323311</v>
      </c>
      <c r="H1888" s="221">
        <v>3.5871858919598001E-2</v>
      </c>
      <c r="I1888">
        <f t="shared" si="207"/>
        <v>1</v>
      </c>
      <c r="J1888">
        <v>1</v>
      </c>
      <c r="K1888" s="221">
        <f t="shared" si="208"/>
        <v>-43.017961216793225</v>
      </c>
      <c r="L1888">
        <f t="shared" si="210"/>
        <v>4.6501891099795041E-5</v>
      </c>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row>
    <row r="1889" spans="1:74" s="12" customFormat="1" hidden="1" x14ac:dyDescent="0.25">
      <c r="A1889" s="127"/>
      <c r="B1889"/>
      <c r="C1889">
        <v>932</v>
      </c>
      <c r="D1889" s="221">
        <f t="shared" si="204"/>
        <v>932</v>
      </c>
      <c r="E1889">
        <f t="shared" si="209"/>
        <v>0.93200000000000005</v>
      </c>
      <c r="F1889">
        <f t="shared" si="205"/>
        <v>0.96609601193818917</v>
      </c>
      <c r="G1889">
        <f t="shared" si="206"/>
        <v>0.20344981884672494</v>
      </c>
      <c r="H1889" s="221">
        <v>3.78461564107292E-2</v>
      </c>
      <c r="I1889">
        <f t="shared" si="207"/>
        <v>1</v>
      </c>
      <c r="J1889">
        <v>1</v>
      </c>
      <c r="K1889" s="221">
        <f t="shared" si="208"/>
        <v>-42.570012465644005</v>
      </c>
      <c r="L1889">
        <f t="shared" si="210"/>
        <v>5.2588411679737526E-5</v>
      </c>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row>
    <row r="1890" spans="1:74" s="12" customFormat="1" hidden="1" x14ac:dyDescent="0.25">
      <c r="A1890" s="127"/>
      <c r="B1890"/>
      <c r="C1890">
        <v>933</v>
      </c>
      <c r="D1890" s="221">
        <f t="shared" si="204"/>
        <v>933</v>
      </c>
      <c r="E1890">
        <f t="shared" si="209"/>
        <v>0.93300000000000005</v>
      </c>
      <c r="F1890">
        <f t="shared" si="205"/>
        <v>0.96602436920134249</v>
      </c>
      <c r="G1890">
        <f t="shared" si="206"/>
        <v>0.20305200410035168</v>
      </c>
      <c r="H1890" s="221">
        <v>3.9211200636476103E-2</v>
      </c>
      <c r="I1890">
        <f t="shared" si="207"/>
        <v>1</v>
      </c>
      <c r="J1890">
        <v>1</v>
      </c>
      <c r="K1890" s="221">
        <f t="shared" si="208"/>
        <v>-42.27988994085355</v>
      </c>
      <c r="L1890">
        <f t="shared" si="210"/>
        <v>5.723029782413133E-5</v>
      </c>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row>
    <row r="1891" spans="1:74" s="12" customFormat="1" hidden="1" x14ac:dyDescent="0.25">
      <c r="A1891" s="127"/>
      <c r="B1891"/>
      <c r="C1891">
        <v>934</v>
      </c>
      <c r="D1891" s="221">
        <f t="shared" si="204"/>
        <v>934</v>
      </c>
      <c r="E1891">
        <f t="shared" si="209"/>
        <v>0.93400000000000005</v>
      </c>
      <c r="F1891">
        <f t="shared" si="205"/>
        <v>0.96595265453028201</v>
      </c>
      <c r="G1891">
        <f t="shared" si="206"/>
        <v>0.2026494781794772</v>
      </c>
      <c r="H1891" s="221">
        <v>3.9956144804440603E-2</v>
      </c>
      <c r="I1891">
        <f t="shared" si="207"/>
        <v>1</v>
      </c>
      <c r="J1891">
        <v>1</v>
      </c>
      <c r="K1891" s="221">
        <f t="shared" si="208"/>
        <v>-42.134301830757018</v>
      </c>
      <c r="L1891">
        <f t="shared" si="210"/>
        <v>6.0161812860750331E-5</v>
      </c>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row>
    <row r="1892" spans="1:74" s="12" customFormat="1" hidden="1" x14ac:dyDescent="0.25">
      <c r="A1892" s="127"/>
      <c r="B1892"/>
      <c r="C1892">
        <v>935</v>
      </c>
      <c r="D1892" s="221">
        <f t="shared" si="204"/>
        <v>935</v>
      </c>
      <c r="E1892">
        <f t="shared" si="209"/>
        <v>0.93500000000000005</v>
      </c>
      <c r="F1892">
        <f t="shared" si="205"/>
        <v>0.96588086794043804</v>
      </c>
      <c r="G1892">
        <f t="shared" si="206"/>
        <v>0.20224226109618756</v>
      </c>
      <c r="H1892" s="221">
        <v>4.0082884550702101E-2</v>
      </c>
      <c r="I1892">
        <f t="shared" si="207"/>
        <v>1</v>
      </c>
      <c r="J1892">
        <v>1</v>
      </c>
      <c r="K1892" s="221">
        <f t="shared" si="208"/>
        <v>-42.124911127375391</v>
      </c>
      <c r="L1892">
        <f t="shared" si="210"/>
        <v>6.1240605920921771E-5</v>
      </c>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row>
    <row r="1893" spans="1:74" s="12" customFormat="1" hidden="1" x14ac:dyDescent="0.25">
      <c r="A1893" s="127"/>
      <c r="B1893"/>
      <c r="C1893">
        <v>936</v>
      </c>
      <c r="D1893" s="221">
        <f t="shared" si="204"/>
        <v>936</v>
      </c>
      <c r="E1893">
        <f t="shared" si="209"/>
        <v>0.93600000000000005</v>
      </c>
      <c r="F1893">
        <f t="shared" si="205"/>
        <v>0.96580900944725423</v>
      </c>
      <c r="G1893">
        <f t="shared" si="206"/>
        <v>0.20183037292880526</v>
      </c>
      <c r="H1893" s="221">
        <v>3.9605885585925801E-2</v>
      </c>
      <c r="I1893">
        <f t="shared" si="207"/>
        <v>1</v>
      </c>
      <c r="J1893">
        <v>1</v>
      </c>
      <c r="K1893" s="221">
        <f t="shared" si="208"/>
        <v>-42.247249928758876</v>
      </c>
      <c r="L1893">
        <f t="shared" si="210"/>
        <v>6.0452391457643756E-5</v>
      </c>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row>
    <row r="1894" spans="1:74" s="12" customFormat="1" hidden="1" x14ac:dyDescent="0.25">
      <c r="A1894" s="127"/>
      <c r="B1894"/>
      <c r="C1894">
        <v>937</v>
      </c>
      <c r="D1894" s="221">
        <f t="shared" si="204"/>
        <v>937</v>
      </c>
      <c r="E1894">
        <f t="shared" si="209"/>
        <v>0.93700000000000006</v>
      </c>
      <c r="F1894">
        <f t="shared" si="205"/>
        <v>0.96573707906619133</v>
      </c>
      <c r="G1894">
        <f t="shared" si="206"/>
        <v>0.20141383382140304</v>
      </c>
      <c r="H1894" s="221">
        <v>3.8551754121493899E-2</v>
      </c>
      <c r="I1894">
        <f t="shared" si="207"/>
        <v>1</v>
      </c>
      <c r="J1894">
        <v>1</v>
      </c>
      <c r="K1894" s="221">
        <f t="shared" si="208"/>
        <v>-42.50015308320971</v>
      </c>
      <c r="L1894">
        <f t="shared" si="210"/>
        <v>5.7905776799112233E-5</v>
      </c>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row>
    <row r="1895" spans="1:74" s="12" customFormat="1" hidden="1" x14ac:dyDescent="0.25">
      <c r="A1895" s="127"/>
      <c r="B1895"/>
      <c r="C1895">
        <v>938</v>
      </c>
      <c r="D1895" s="221">
        <f t="shared" si="204"/>
        <v>938</v>
      </c>
      <c r="E1895">
        <f t="shared" si="209"/>
        <v>0.93799999999999994</v>
      </c>
      <c r="F1895">
        <f t="shared" si="205"/>
        <v>0.96566507681272373</v>
      </c>
      <c r="G1895">
        <f t="shared" si="206"/>
        <v>0.20099266398331606</v>
      </c>
      <c r="H1895" s="221">
        <v>3.6958561233586297E-2</v>
      </c>
      <c r="I1895">
        <f t="shared" si="207"/>
        <v>1</v>
      </c>
      <c r="J1895">
        <v>1</v>
      </c>
      <c r="K1895" s="221">
        <f t="shared" si="208"/>
        <v>-42.88556423906531</v>
      </c>
      <c r="L1895">
        <f t="shared" si="210"/>
        <v>5.3818040989898249E-5</v>
      </c>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row>
    <row r="1896" spans="1:74" s="12" customFormat="1" hidden="1" x14ac:dyDescent="0.25">
      <c r="A1896" s="127"/>
      <c r="B1896"/>
      <c r="C1896">
        <v>939</v>
      </c>
      <c r="D1896" s="221">
        <f t="shared" si="204"/>
        <v>939</v>
      </c>
      <c r="E1896">
        <f t="shared" si="209"/>
        <v>0.93899999999999995</v>
      </c>
      <c r="F1896">
        <f t="shared" si="205"/>
        <v>0.96559300270233928</v>
      </c>
      <c r="G1896">
        <f t="shared" si="206"/>
        <v>0.20056688368865352</v>
      </c>
      <c r="H1896" s="221">
        <v>3.4874937405363599E-2</v>
      </c>
      <c r="I1896">
        <f t="shared" si="207"/>
        <v>1</v>
      </c>
      <c r="J1896">
        <v>1</v>
      </c>
      <c r="K1896" s="221">
        <f t="shared" si="208"/>
        <v>-43.408664531546968</v>
      </c>
      <c r="L1896">
        <f t="shared" si="210"/>
        <v>4.8493361825620909E-5</v>
      </c>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row>
    <row r="1897" spans="1:74" s="12" customFormat="1" hidden="1" x14ac:dyDescent="0.25">
      <c r="A1897" s="127"/>
      <c r="B1897"/>
      <c r="C1897">
        <v>940</v>
      </c>
      <c r="D1897" s="221">
        <f t="shared" si="204"/>
        <v>940</v>
      </c>
      <c r="E1897">
        <f t="shared" si="209"/>
        <v>0.94</v>
      </c>
      <c r="F1897">
        <f t="shared" si="205"/>
        <v>0.965520856750545</v>
      </c>
      <c r="G1897">
        <f t="shared" si="206"/>
        <v>0.20013651327580953</v>
      </c>
      <c r="H1897" s="221">
        <v>3.2358958185382501E-2</v>
      </c>
      <c r="I1897">
        <f t="shared" si="207"/>
        <v>1</v>
      </c>
      <c r="J1897">
        <v>1</v>
      </c>
      <c r="K1897" s="221">
        <f t="shared" si="208"/>
        <v>-44.078349603611102</v>
      </c>
      <c r="L1897">
        <f t="shared" si="210"/>
        <v>4.2295537195829379E-5</v>
      </c>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row>
    <row r="1898" spans="1:74" s="12" customFormat="1" hidden="1" x14ac:dyDescent="0.25">
      <c r="A1898" s="127"/>
      <c r="B1898"/>
      <c r="C1898">
        <v>941</v>
      </c>
      <c r="D1898" s="221">
        <f t="shared" si="204"/>
        <v>941</v>
      </c>
      <c r="E1898">
        <f t="shared" si="209"/>
        <v>0.94099999999999995</v>
      </c>
      <c r="F1898">
        <f t="shared" si="205"/>
        <v>0.96544863897285782</v>
      </c>
      <c r="G1898">
        <f t="shared" si="206"/>
        <v>0.19970157314697201</v>
      </c>
      <c r="H1898" s="221">
        <v>2.94768461159103E-2</v>
      </c>
      <c r="I1898">
        <f t="shared" si="207"/>
        <v>1</v>
      </c>
      <c r="J1898">
        <v>1</v>
      </c>
      <c r="K1898" s="221">
        <f t="shared" si="208"/>
        <v>-44.908166502424926</v>
      </c>
      <c r="L1898">
        <f t="shared" si="210"/>
        <v>3.5617611087133039E-5</v>
      </c>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row>
    <row r="1899" spans="1:74" s="12" customFormat="1" hidden="1" x14ac:dyDescent="0.25">
      <c r="A1899" s="127"/>
      <c r="B1899"/>
      <c r="C1899">
        <v>942</v>
      </c>
      <c r="D1899" s="221">
        <f t="shared" si="204"/>
        <v>942</v>
      </c>
      <c r="E1899">
        <f t="shared" si="209"/>
        <v>0.94199999999999995</v>
      </c>
      <c r="F1899">
        <f t="shared" si="205"/>
        <v>0.96537634938481409</v>
      </c>
      <c r="G1899">
        <f t="shared" si="206"/>
        <v>0.19926208376763149</v>
      </c>
      <c r="H1899" s="221">
        <v>2.6301517730847102E-2</v>
      </c>
      <c r="I1899">
        <f t="shared" si="207"/>
        <v>1</v>
      </c>
      <c r="J1899">
        <v>1</v>
      </c>
      <c r="K1899" s="221">
        <f t="shared" si="208"/>
        <v>-45.917957345862519</v>
      </c>
      <c r="L1899">
        <f t="shared" si="210"/>
        <v>2.8850969782189486E-5</v>
      </c>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row>
    <row r="1900" spans="1:74" s="12" customFormat="1" hidden="1" x14ac:dyDescent="0.25">
      <c r="A1900" s="127"/>
      <c r="B1900"/>
      <c r="C1900">
        <v>943</v>
      </c>
      <c r="D1900" s="221">
        <f t="shared" si="204"/>
        <v>943</v>
      </c>
      <c r="E1900">
        <f t="shared" si="209"/>
        <v>0.94299999999999995</v>
      </c>
      <c r="F1900">
        <f t="shared" si="205"/>
        <v>0.96530398800196204</v>
      </c>
      <c r="G1900">
        <f t="shared" si="206"/>
        <v>0.19881806566608887</v>
      </c>
      <c r="H1900" s="221">
        <v>2.29110074253485E-2</v>
      </c>
      <c r="I1900">
        <f t="shared" si="207"/>
        <v>1</v>
      </c>
      <c r="J1900">
        <v>1</v>
      </c>
      <c r="K1900" s="221">
        <f t="shared" si="208"/>
        <v>-47.13671738705208</v>
      </c>
      <c r="L1900">
        <f t="shared" si="210"/>
        <v>2.2356413827644774E-5</v>
      </c>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row>
    <row r="1901" spans="1:74" s="12" customFormat="1" hidden="1" x14ac:dyDescent="0.25">
      <c r="A1901" s="127"/>
      <c r="B1901"/>
      <c r="C1901">
        <v>944</v>
      </c>
      <c r="D1901" s="221">
        <f t="shared" si="204"/>
        <v>944</v>
      </c>
      <c r="E1901">
        <f t="shared" si="209"/>
        <v>0.94399999999999995</v>
      </c>
      <c r="F1901">
        <f t="shared" si="205"/>
        <v>0.96523155483986356</v>
      </c>
      <c r="G1901">
        <f t="shared" si="206"/>
        <v>0.19836953943296171</v>
      </c>
      <c r="H1901" s="221">
        <v>1.9386802298373099E-2</v>
      </c>
      <c r="I1901">
        <f t="shared" si="207"/>
        <v>1</v>
      </c>
      <c r="J1901">
        <v>1</v>
      </c>
      <c r="K1901" s="221">
        <f t="shared" si="208"/>
        <v>-48.60774644612215</v>
      </c>
      <c r="L1901">
        <f t="shared" si="210"/>
        <v>1.6439448132128173E-5</v>
      </c>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row>
    <row r="1902" spans="1:74" s="12" customFormat="1" hidden="1" x14ac:dyDescent="0.25">
      <c r="A1902" s="127"/>
      <c r="B1902"/>
      <c r="C1902">
        <v>945</v>
      </c>
      <c r="D1902" s="221">
        <f t="shared" si="204"/>
        <v>945</v>
      </c>
      <c r="E1902">
        <f t="shared" si="209"/>
        <v>0.94499999999999995</v>
      </c>
      <c r="F1902">
        <f t="shared" si="205"/>
        <v>0.96515904991409851</v>
      </c>
      <c r="G1902">
        <f t="shared" si="206"/>
        <v>0.19791652572069018</v>
      </c>
      <c r="H1902" s="221">
        <v>1.5812123621324201E-2</v>
      </c>
      <c r="I1902">
        <f t="shared" si="207"/>
        <v>1</v>
      </c>
      <c r="J1902">
        <v>1</v>
      </c>
      <c r="K1902" s="221">
        <f t="shared" si="208"/>
        <v>-50.398577061463143</v>
      </c>
      <c r="L1902">
        <f t="shared" si="210"/>
        <v>1.1331594472467585E-5</v>
      </c>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row>
    <row r="1903" spans="1:74" s="12" customFormat="1" hidden="1" x14ac:dyDescent="0.25">
      <c r="A1903" s="127"/>
      <c r="B1903"/>
      <c r="C1903">
        <v>946</v>
      </c>
      <c r="D1903" s="221">
        <f t="shared" si="204"/>
        <v>946</v>
      </c>
      <c r="E1903">
        <f t="shared" si="209"/>
        <v>0.94599999999999995</v>
      </c>
      <c r="F1903">
        <f t="shared" si="205"/>
        <v>0.96508647324026231</v>
      </c>
      <c r="G1903">
        <f t="shared" si="206"/>
        <v>0.19745904524304153</v>
      </c>
      <c r="H1903" s="221">
        <v>1.2270191363316901E-2</v>
      </c>
      <c r="I1903">
        <f t="shared" si="207"/>
        <v>1</v>
      </c>
      <c r="J1903">
        <v>1</v>
      </c>
      <c r="K1903" s="221">
        <f t="shared" si="208"/>
        <v>-52.622108054696341</v>
      </c>
      <c r="L1903">
        <f t="shared" si="210"/>
        <v>7.1789597466896344E-6</v>
      </c>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row>
    <row r="1904" spans="1:74" s="12" customFormat="1" hidden="1" x14ac:dyDescent="0.25">
      <c r="A1904" s="127"/>
      <c r="B1904"/>
      <c r="C1904">
        <v>947</v>
      </c>
      <c r="D1904" s="221">
        <f t="shared" si="204"/>
        <v>947</v>
      </c>
      <c r="E1904">
        <f t="shared" si="209"/>
        <v>0.94699999999999995</v>
      </c>
      <c r="F1904">
        <f t="shared" si="205"/>
        <v>0.96501382483396136</v>
      </c>
      <c r="G1904">
        <f t="shared" si="206"/>
        <v>0.1969971187746144</v>
      </c>
      <c r="H1904" s="221">
        <v>8.8425081961401707E-3</v>
      </c>
      <c r="I1904">
        <f t="shared" si="207"/>
        <v>1</v>
      </c>
      <c r="J1904">
        <v>1</v>
      </c>
      <c r="K1904" s="221">
        <f t="shared" si="208"/>
        <v>-55.488622390314227</v>
      </c>
      <c r="L1904">
        <f t="shared" si="210"/>
        <v>4.0386412573118248E-6</v>
      </c>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row>
    <row r="1905" spans="1:74" s="12" customFormat="1" hidden="1" x14ac:dyDescent="0.25">
      <c r="A1905" s="127"/>
      <c r="B1905"/>
      <c r="C1905">
        <v>948</v>
      </c>
      <c r="D1905" s="221">
        <f t="shared" si="204"/>
        <v>948</v>
      </c>
      <c r="E1905">
        <f t="shared" si="209"/>
        <v>0.94799999999999995</v>
      </c>
      <c r="F1905">
        <f t="shared" si="205"/>
        <v>0.96494110471081784</v>
      </c>
      <c r="G1905">
        <f t="shared" si="206"/>
        <v>0.19653076715034115</v>
      </c>
      <c r="H1905" s="221">
        <v>5.60719861649135E-3</v>
      </c>
      <c r="I1905">
        <f t="shared" si="207"/>
        <v>1</v>
      </c>
      <c r="J1905">
        <v>1</v>
      </c>
      <c r="K1905" s="221">
        <f t="shared" si="208"/>
        <v>-59.46645407669196</v>
      </c>
      <c r="L1905">
        <f t="shared" si="210"/>
        <v>1.8828739928975389E-6</v>
      </c>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row>
    <row r="1906" spans="1:74" s="12" customFormat="1" hidden="1" x14ac:dyDescent="0.25">
      <c r="A1906" s="127"/>
      <c r="B1906"/>
      <c r="C1906">
        <v>949</v>
      </c>
      <c r="D1906" s="221">
        <f t="shared" si="204"/>
        <v>949</v>
      </c>
      <c r="E1906">
        <f t="shared" si="209"/>
        <v>0.94899999999999995</v>
      </c>
      <c r="F1906">
        <f t="shared" si="205"/>
        <v>0.96486831288647212</v>
      </c>
      <c r="G1906">
        <f t="shared" si="206"/>
        <v>0.19606001126499042</v>
      </c>
      <c r="H1906" s="221">
        <v>2.6374372833815802E-3</v>
      </c>
      <c r="I1906">
        <f t="shared" si="207"/>
        <v>1</v>
      </c>
      <c r="J1906">
        <v>1</v>
      </c>
      <c r="K1906" s="221">
        <f t="shared" si="208"/>
        <v>-66.039215830812381</v>
      </c>
      <c r="L1906">
        <f t="shared" si="210"/>
        <v>6.1018136062525361E-7</v>
      </c>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row>
    <row r="1907" spans="1:74" s="12" customFormat="1" hidden="1" x14ac:dyDescent="0.25">
      <c r="A1907" s="127"/>
      <c r="B1907"/>
      <c r="C1907">
        <v>950</v>
      </c>
      <c r="D1907" s="221">
        <f t="shared" si="204"/>
        <v>950</v>
      </c>
      <c r="E1907">
        <f t="shared" si="209"/>
        <v>0.95</v>
      </c>
      <c r="F1907">
        <f t="shared" si="205"/>
        <v>0.96479544937657691</v>
      </c>
      <c r="G1907">
        <f t="shared" si="206"/>
        <v>0.19558487207266786</v>
      </c>
      <c r="H1907" s="271">
        <v>1.5853318204911E-9</v>
      </c>
      <c r="I1907">
        <f t="shared" si="207"/>
        <v>1</v>
      </c>
      <c r="J1907">
        <v>1</v>
      </c>
      <c r="K1907" s="221">
        <f t="shared" si="208"/>
        <v>-190.48218633022358</v>
      </c>
      <c r="L1907">
        <f t="shared" si="210"/>
        <v>6.223274340234509E-8</v>
      </c>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row>
    <row r="1908" spans="1:74" s="12" customFormat="1" hidden="1" x14ac:dyDescent="0.25">
      <c r="A1908" s="127"/>
      <c r="B1908"/>
      <c r="C1908">
        <v>951</v>
      </c>
      <c r="D1908" s="221">
        <f t="shared" si="204"/>
        <v>951</v>
      </c>
      <c r="E1908">
        <f t="shared" si="209"/>
        <v>0.95099999999999996</v>
      </c>
      <c r="F1908">
        <f t="shared" si="205"/>
        <v>0.96472251419679889</v>
      </c>
      <c r="G1908">
        <f t="shared" si="206"/>
        <v>0.19510537058631683</v>
      </c>
      <c r="H1908" s="221">
        <v>2.2460448261855301E-3</v>
      </c>
      <c r="I1908">
        <f t="shared" si="207"/>
        <v>1</v>
      </c>
      <c r="J1908">
        <v>1</v>
      </c>
      <c r="K1908" s="221">
        <f t="shared" si="208"/>
        <v>-67.478198844429699</v>
      </c>
      <c r="L1908">
        <f t="shared" si="210"/>
        <v>4.4680779259038372E-8</v>
      </c>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row>
    <row r="1909" spans="1:74" s="12" customFormat="1" hidden="1" x14ac:dyDescent="0.25">
      <c r="A1909" s="127"/>
      <c r="B1909"/>
      <c r="C1909">
        <v>952</v>
      </c>
      <c r="D1909" s="221">
        <f t="shared" si="204"/>
        <v>952</v>
      </c>
      <c r="E1909">
        <f t="shared" si="209"/>
        <v>0.95199999999999996</v>
      </c>
      <c r="F1909">
        <f t="shared" si="205"/>
        <v>0.96464950736281974</v>
      </c>
      <c r="G1909">
        <f t="shared" si="206"/>
        <v>0.19462152787721756</v>
      </c>
      <c r="H1909" s="221">
        <v>4.0504455246245397E-3</v>
      </c>
      <c r="I1909">
        <f t="shared" si="207"/>
        <v>1</v>
      </c>
      <c r="J1909">
        <v>1</v>
      </c>
      <c r="K1909" s="221">
        <f t="shared" si="208"/>
        <v>-62.378735597316748</v>
      </c>
      <c r="L1909">
        <f t="shared" si="210"/>
        <v>3.499865583224434E-7</v>
      </c>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row>
    <row r="1910" spans="1:74" s="12" customFormat="1" hidden="1" x14ac:dyDescent="0.25">
      <c r="A1910" s="127"/>
      <c r="B1910"/>
      <c r="C1910">
        <v>953</v>
      </c>
      <c r="D1910" s="221">
        <f t="shared" si="204"/>
        <v>953</v>
      </c>
      <c r="E1910">
        <f t="shared" si="209"/>
        <v>0.95299999999999996</v>
      </c>
      <c r="F1910">
        <f t="shared" si="205"/>
        <v>0.96457642889033735</v>
      </c>
      <c r="G1910">
        <f t="shared" si="206"/>
        <v>0.19413336507448564</v>
      </c>
      <c r="H1910" s="221">
        <v>5.3727113731422997E-3</v>
      </c>
      <c r="I1910">
        <f t="shared" si="207"/>
        <v>1</v>
      </c>
      <c r="J1910">
        <v>1</v>
      </c>
      <c r="K1910" s="221">
        <f t="shared" si="208"/>
        <v>-59.947393238556408</v>
      </c>
      <c r="L1910">
        <f t="shared" si="210"/>
        <v>7.8014109164955117E-7</v>
      </c>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row>
    <row r="1911" spans="1:74" s="12" customFormat="1" hidden="1" x14ac:dyDescent="0.25">
      <c r="A1911" s="127"/>
      <c r="B1911"/>
      <c r="C1911">
        <v>954</v>
      </c>
      <c r="D1911" s="221">
        <f t="shared" si="204"/>
        <v>954</v>
      </c>
      <c r="E1911">
        <f t="shared" si="209"/>
        <v>0.95399999999999996</v>
      </c>
      <c r="F1911">
        <f t="shared" si="205"/>
        <v>0.96450327879506559</v>
      </c>
      <c r="G1911">
        <f t="shared" si="206"/>
        <v>0.19364090336457002</v>
      </c>
      <c r="H1911" s="221">
        <v>6.1828192025854996E-3</v>
      </c>
      <c r="I1911">
        <f t="shared" si="207"/>
        <v>1</v>
      </c>
      <c r="J1911">
        <v>1</v>
      </c>
      <c r="K1911" s="221">
        <f t="shared" si="208"/>
        <v>-58.750252890765601</v>
      </c>
      <c r="L1911">
        <f t="shared" si="210"/>
        <v>1.1672893539179138E-6</v>
      </c>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row>
    <row r="1912" spans="1:74" s="12" customFormat="1" hidden="1" x14ac:dyDescent="0.25">
      <c r="A1912" s="127"/>
      <c r="B1912"/>
      <c r="C1912">
        <v>955</v>
      </c>
      <c r="D1912" s="221">
        <f t="shared" si="204"/>
        <v>955</v>
      </c>
      <c r="E1912">
        <f t="shared" si="209"/>
        <v>0.95499999999999996</v>
      </c>
      <c r="F1912">
        <f t="shared" si="205"/>
        <v>0.964430057092729</v>
      </c>
      <c r="G1912">
        <f t="shared" si="206"/>
        <v>0.1931441639907498</v>
      </c>
      <c r="H1912" s="221">
        <v>6.4617034394773704E-3</v>
      </c>
      <c r="I1912">
        <f t="shared" si="207"/>
        <v>1</v>
      </c>
      <c r="J1912">
        <v>1</v>
      </c>
      <c r="K1912" s="221">
        <f t="shared" si="208"/>
        <v>-58.390013014932521</v>
      </c>
      <c r="L1912">
        <f t="shared" si="210"/>
        <v>1.3905078640101574E-6</v>
      </c>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row>
    <row r="1913" spans="1:74" s="12" customFormat="1" hidden="1" x14ac:dyDescent="0.25">
      <c r="A1913" s="127"/>
      <c r="B1913"/>
      <c r="C1913">
        <v>956</v>
      </c>
      <c r="D1913" s="221">
        <f t="shared" si="204"/>
        <v>956</v>
      </c>
      <c r="E1913">
        <f t="shared" si="209"/>
        <v>0.95599999999999996</v>
      </c>
      <c r="F1913">
        <f t="shared" si="205"/>
        <v>0.96435676379907131</v>
      </c>
      <c r="G1913">
        <f t="shared" si="206"/>
        <v>0.19264316825263011</v>
      </c>
      <c r="H1913" s="221">
        <v>6.20151119543038E-3</v>
      </c>
      <c r="I1913">
        <f t="shared" si="207"/>
        <v>1</v>
      </c>
      <c r="J1913">
        <v>1</v>
      </c>
      <c r="K1913" s="221">
        <f t="shared" si="208"/>
        <v>-58.77022249845129</v>
      </c>
      <c r="L1913">
        <f t="shared" si="210"/>
        <v>1.3873826056233719E-6</v>
      </c>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row>
    <row r="1914" spans="1:74" s="12" customFormat="1" hidden="1" x14ac:dyDescent="0.25">
      <c r="A1914" s="127"/>
      <c r="B1914"/>
      <c r="C1914">
        <v>957</v>
      </c>
      <c r="D1914" s="221">
        <f t="shared" ref="D1914:D1977" si="211">C1914*(f_CLK_MHz/Nominal_Clock_Freq)</f>
        <v>957</v>
      </c>
      <c r="E1914">
        <f t="shared" si="209"/>
        <v>0.95699999999999996</v>
      </c>
      <c r="F1914">
        <f t="shared" ref="F1914:F1977" si="212">ABS(SIN(((MOD_CLK_DIV*PI()*$D1914*FIRST_STAGE_DECIMATION)/(f_CLK_MHz*1000000)))/(FIRST_STAGE_DECIMATION*SIN(((MOD_CLK_DIV*PI()*$D1914)/(f_CLK_MHz*1000000)))))^FIRST_STAGE_ORDER</f>
        <v>0.96428339892984727</v>
      </c>
      <c r="G1914">
        <f t="shared" ref="G1914:G1977" si="213">ABS(SIN(((MOD_CLK_DIV*FIRST_STAGE_DECIMATION*PI()*$D1914*SECOND_STAGE_DECIMATION)/(f_CLK_MHz*1000000)))/(SECOND_STAGE_DECIMATION*SIN(((MOD_CLK_DIV*FIRST_STAGE_DECIMATION*PI()*$D1914)/(f_CLK_MHz*1000000)))))^SECOND_STAGE_ORDER</f>
        <v>0.19213793750563787</v>
      </c>
      <c r="H1914" s="221">
        <v>5.4056217480097403E-3</v>
      </c>
      <c r="I1914">
        <f t="shared" ref="I1914:I1977" si="214">IF(Avg_decimation&lt;&gt;0,(ABS(SIN(((MOD_CLK_DIV*FIRST_STAGE_DECIMATION*SECOND_STAGE_DECIMATION*FIR_DECIMATION*PI()*$D1914*Avg_decimation)/(f_CLK_MHz*1000000)))/(Avg_decimation*SIN(((MOD_CLK_DIV*FIRST_STAGE_DECIMATION*SECOND_STAGE_DECIMATION*FIR_DECIMATION*PI()*$D1914)/(f_CLK_MHz*1000000)))))^1),"-")</f>
        <v>1</v>
      </c>
      <c r="J1914">
        <v>1</v>
      </c>
      <c r="K1914" s="221">
        <f t="shared" ref="K1914:K1977" si="215">20*LOG10(IF(FIR_BYPASSED,F1914*G1914*J1914,F1914*G1914*H1914*I1914*J1914))</f>
        <v>-59.986730646206084</v>
      </c>
      <c r="L1914">
        <f t="shared" si="210"/>
        <v>1.1595255968851045E-6</v>
      </c>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row>
    <row r="1915" spans="1:74" s="12" customFormat="1" hidden="1" x14ac:dyDescent="0.25">
      <c r="A1915" s="127"/>
      <c r="B1915"/>
      <c r="C1915">
        <v>958</v>
      </c>
      <c r="D1915" s="221">
        <f t="shared" si="211"/>
        <v>958</v>
      </c>
      <c r="E1915">
        <f t="shared" ref="E1915:E1978" si="216">D1915/1000</f>
        <v>0.95799999999999996</v>
      </c>
      <c r="F1915">
        <f t="shared" si="212"/>
        <v>0.96420996250083013</v>
      </c>
      <c r="G1915">
        <f t="shared" si="213"/>
        <v>0.191628493160516</v>
      </c>
      <c r="H1915" s="221">
        <v>4.08843321473331E-3</v>
      </c>
      <c r="I1915">
        <f t="shared" si="214"/>
        <v>1</v>
      </c>
      <c r="J1915">
        <v>1</v>
      </c>
      <c r="K1915" s="221">
        <f t="shared" si="215"/>
        <v>-62.436227861851002</v>
      </c>
      <c r="L1915">
        <f t="shared" si="210"/>
        <v>7.7171751854224527E-7</v>
      </c>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row>
    <row r="1916" spans="1:74" s="12" customFormat="1" hidden="1" x14ac:dyDescent="0.25">
      <c r="A1916" s="127"/>
      <c r="B1916"/>
      <c r="C1916">
        <v>959</v>
      </c>
      <c r="D1916" s="221">
        <f t="shared" si="211"/>
        <v>959</v>
      </c>
      <c r="E1916">
        <f t="shared" si="216"/>
        <v>0.95899999999999996</v>
      </c>
      <c r="F1916">
        <f t="shared" si="212"/>
        <v>0.96413645452780306</v>
      </c>
      <c r="G1916">
        <f t="shared" si="213"/>
        <v>0.191114856682817</v>
      </c>
      <c r="H1916" s="221">
        <v>2.2749241435592801E-3</v>
      </c>
      <c r="I1916">
        <f t="shared" si="214"/>
        <v>1</v>
      </c>
      <c r="J1916">
        <v>1</v>
      </c>
      <c r="K1916" s="221">
        <f t="shared" si="215"/>
        <v>-67.552002539397279</v>
      </c>
      <c r="L1916">
        <f t="shared" ref="L1916:L1979" si="217">(D1916-D1915)*((10^(K1916/20)+10^(K1915/20))/2)^2</f>
        <v>3.4492103530203262E-7</v>
      </c>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row>
    <row r="1917" spans="1:74" s="12" customFormat="1" hidden="1" x14ac:dyDescent="0.25">
      <c r="A1917" s="127"/>
      <c r="B1917"/>
      <c r="C1917">
        <v>960</v>
      </c>
      <c r="D1917" s="221">
        <f t="shared" si="211"/>
        <v>960</v>
      </c>
      <c r="E1917">
        <f t="shared" si="216"/>
        <v>0.96</v>
      </c>
      <c r="F1917">
        <f t="shared" si="212"/>
        <v>0.9640628750265694</v>
      </c>
      <c r="G1917">
        <f t="shared" si="213"/>
        <v>0.19059704959239615</v>
      </c>
      <c r="H1917" s="271">
        <v>2.4382342572682601E-9</v>
      </c>
      <c r="I1917">
        <f t="shared" si="214"/>
        <v>1</v>
      </c>
      <c r="J1917">
        <v>1</v>
      </c>
      <c r="K1917" s="221">
        <f t="shared" si="215"/>
        <v>-186.97406077252722</v>
      </c>
      <c r="L1917">
        <f t="shared" si="217"/>
        <v>4.3927924379803621E-8</v>
      </c>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row>
    <row r="1918" spans="1:74" s="12" customFormat="1" hidden="1" x14ac:dyDescent="0.25">
      <c r="A1918" s="127"/>
      <c r="B1918"/>
      <c r="C1918">
        <v>961</v>
      </c>
      <c r="D1918" s="221">
        <f t="shared" si="211"/>
        <v>961</v>
      </c>
      <c r="E1918">
        <f t="shared" si="216"/>
        <v>0.96099999999999997</v>
      </c>
      <c r="F1918">
        <f t="shared" si="212"/>
        <v>0.96398922401294274</v>
      </c>
      <c r="G1918">
        <f t="shared" si="213"/>
        <v>0.19007509346290363</v>
      </c>
      <c r="H1918" s="221">
        <v>2.6923415947087801E-3</v>
      </c>
      <c r="I1918">
        <f t="shared" si="214"/>
        <v>1</v>
      </c>
      <c r="J1918">
        <v>1</v>
      </c>
      <c r="K1918" s="221">
        <f t="shared" si="215"/>
        <v>-66.137448947069572</v>
      </c>
      <c r="L1918">
        <f t="shared" si="217"/>
        <v>6.0840938243161926E-8</v>
      </c>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row>
    <row r="1919" spans="1:74" s="12" customFormat="1" hidden="1" x14ac:dyDescent="0.25">
      <c r="A1919" s="127"/>
      <c r="B1919"/>
      <c r="C1919">
        <v>962</v>
      </c>
      <c r="D1919" s="221">
        <f t="shared" si="211"/>
        <v>962</v>
      </c>
      <c r="E1919">
        <f t="shared" si="216"/>
        <v>0.96199999999999997</v>
      </c>
      <c r="F1919">
        <f t="shared" si="212"/>
        <v>0.9639155015027564</v>
      </c>
      <c r="G1919">
        <f t="shared" si="213"/>
        <v>0.18954900992127616</v>
      </c>
      <c r="H1919" s="221">
        <v>5.7500573404335297E-3</v>
      </c>
      <c r="I1919">
        <f t="shared" si="214"/>
        <v>1</v>
      </c>
      <c r="J1919">
        <v>1</v>
      </c>
      <c r="K1919" s="221">
        <f t="shared" si="215"/>
        <v>-59.571346791415451</v>
      </c>
      <c r="L1919">
        <f t="shared" si="217"/>
        <v>5.9591237129251803E-7</v>
      </c>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row>
    <row r="1920" spans="1:74" s="12" customFormat="1" hidden="1" x14ac:dyDescent="0.25">
      <c r="A1920" s="127"/>
      <c r="B1920"/>
      <c r="C1920">
        <v>963</v>
      </c>
      <c r="D1920" s="221">
        <f t="shared" si="211"/>
        <v>963</v>
      </c>
      <c r="E1920">
        <f t="shared" si="216"/>
        <v>0.96299999999999997</v>
      </c>
      <c r="F1920">
        <f t="shared" si="212"/>
        <v>0.96384170751185272</v>
      </c>
      <c r="G1920">
        <f t="shared" si="213"/>
        <v>0.18901882064722725</v>
      </c>
      <c r="H1920" s="221">
        <v>9.1142069247251208E-3</v>
      </c>
      <c r="I1920">
        <f t="shared" si="214"/>
        <v>1</v>
      </c>
      <c r="J1920">
        <v>1</v>
      </c>
      <c r="K1920" s="221">
        <f t="shared" si="215"/>
        <v>-55.595407025245265</v>
      </c>
      <c r="L1920">
        <f t="shared" si="217"/>
        <v>1.8374524291288249E-6</v>
      </c>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row>
    <row r="1921" spans="1:74" s="12" customFormat="1" hidden="1" x14ac:dyDescent="0.25">
      <c r="A1921" s="127"/>
      <c r="B1921"/>
      <c r="C1921">
        <v>964</v>
      </c>
      <c r="D1921" s="221">
        <f t="shared" si="211"/>
        <v>964</v>
      </c>
      <c r="E1921">
        <f t="shared" si="216"/>
        <v>0.96399999999999997</v>
      </c>
      <c r="F1921">
        <f t="shared" si="212"/>
        <v>0.96376784205609289</v>
      </c>
      <c r="G1921">
        <f t="shared" si="213"/>
        <v>0.18848454737273743</v>
      </c>
      <c r="H1921" s="221">
        <v>1.27202621497386E-2</v>
      </c>
      <c r="I1921">
        <f t="shared" si="214"/>
        <v>1</v>
      </c>
      <c r="J1921">
        <v>1</v>
      </c>
      <c r="K1921" s="221">
        <f t="shared" si="215"/>
        <v>-52.725115122742139</v>
      </c>
      <c r="L1921">
        <f t="shared" si="217"/>
        <v>3.9425444581539534E-6</v>
      </c>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row>
    <row r="1922" spans="1:74" s="12" customFormat="1" hidden="1" x14ac:dyDescent="0.25">
      <c r="A1922" s="127"/>
      <c r="B1922"/>
      <c r="C1922">
        <v>965</v>
      </c>
      <c r="D1922" s="221">
        <f t="shared" si="211"/>
        <v>965</v>
      </c>
      <c r="E1922">
        <f t="shared" si="216"/>
        <v>0.96499999999999997</v>
      </c>
      <c r="F1922">
        <f t="shared" si="212"/>
        <v>0.96369390515135156</v>
      </c>
      <c r="G1922">
        <f t="shared" si="213"/>
        <v>0.18794621188154398</v>
      </c>
      <c r="H1922" s="221">
        <v>1.6499495994325201E-2</v>
      </c>
      <c r="I1922">
        <f t="shared" si="214"/>
        <v>1</v>
      </c>
      <c r="J1922">
        <v>1</v>
      </c>
      <c r="K1922" s="221">
        <f t="shared" si="215"/>
        <v>-50.491132655200346</v>
      </c>
      <c r="L1922">
        <f t="shared" si="217"/>
        <v>7.020209368449912E-6</v>
      </c>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row>
    <row r="1923" spans="1:74" s="12" customFormat="1" hidden="1" x14ac:dyDescent="0.25">
      <c r="A1923" s="127"/>
      <c r="B1923"/>
      <c r="C1923">
        <v>966</v>
      </c>
      <c r="D1923" s="221">
        <f t="shared" si="211"/>
        <v>966</v>
      </c>
      <c r="E1923">
        <f t="shared" si="216"/>
        <v>0.96599999999999997</v>
      </c>
      <c r="F1923">
        <f t="shared" si="212"/>
        <v>0.9636198968135169</v>
      </c>
      <c r="G1923">
        <f t="shared" si="213"/>
        <v>0.18740383600862862</v>
      </c>
      <c r="H1923" s="221">
        <v>2.03804377698951E-2</v>
      </c>
      <c r="I1923">
        <f t="shared" si="214"/>
        <v>1</v>
      </c>
      <c r="J1923">
        <v>1</v>
      </c>
      <c r="K1923" s="221">
        <f t="shared" si="215"/>
        <v>-48.682045131795</v>
      </c>
      <c r="L1923">
        <f t="shared" si="217"/>
        <v>1.1118406709505664E-5</v>
      </c>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row>
    <row r="1924" spans="1:74" s="12" customFormat="1" hidden="1" x14ac:dyDescent="0.25">
      <c r="A1924" s="127"/>
      <c r="B1924"/>
      <c r="C1924">
        <v>967</v>
      </c>
      <c r="D1924" s="221">
        <f t="shared" si="211"/>
        <v>967</v>
      </c>
      <c r="E1924">
        <f t="shared" si="216"/>
        <v>0.96699999999999997</v>
      </c>
      <c r="F1924">
        <f t="shared" si="212"/>
        <v>0.96354581705849396</v>
      </c>
      <c r="G1924">
        <f t="shared" si="213"/>
        <v>0.1868574416397063</v>
      </c>
      <c r="H1924" s="221">
        <v>2.4290360130413101E-2</v>
      </c>
      <c r="I1924">
        <f t="shared" si="214"/>
        <v>1</v>
      </c>
      <c r="J1924">
        <v>1</v>
      </c>
      <c r="K1924" s="221">
        <f t="shared" si="215"/>
        <v>-47.183665549479308</v>
      </c>
      <c r="L1924">
        <f t="shared" si="217"/>
        <v>1.6215915989740756E-5</v>
      </c>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row>
    <row r="1925" spans="1:74" s="12" customFormat="1" hidden="1" x14ac:dyDescent="0.25">
      <c r="A1925" s="127"/>
      <c r="B1925"/>
      <c r="C1925">
        <v>968</v>
      </c>
      <c r="D1925" s="221">
        <f t="shared" si="211"/>
        <v>968</v>
      </c>
      <c r="E1925">
        <f t="shared" si="216"/>
        <v>0.96799999999999997</v>
      </c>
      <c r="F1925">
        <f t="shared" si="212"/>
        <v>0.96347166590220201</v>
      </c>
      <c r="G1925">
        <f t="shared" si="213"/>
        <v>0.18630705071071157</v>
      </c>
      <c r="H1925" s="221">
        <v>2.8156765948179702E-2</v>
      </c>
      <c r="I1925">
        <f t="shared" si="214"/>
        <v>1</v>
      </c>
      <c r="J1925">
        <v>1</v>
      </c>
      <c r="K1925" s="221">
        <f t="shared" si="215"/>
        <v>-45.926979820049368</v>
      </c>
      <c r="L1925">
        <f t="shared" si="217"/>
        <v>2.2219715217861012E-5</v>
      </c>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row>
    <row r="1926" spans="1:74" s="12" customFormat="1" hidden="1" x14ac:dyDescent="0.25">
      <c r="A1926" s="127"/>
      <c r="B1926"/>
      <c r="C1926">
        <v>969</v>
      </c>
      <c r="D1926" s="221">
        <f t="shared" si="211"/>
        <v>969</v>
      </c>
      <c r="E1926">
        <f t="shared" si="216"/>
        <v>0.96899999999999997</v>
      </c>
      <c r="F1926">
        <f t="shared" si="212"/>
        <v>0.96339744336057331</v>
      </c>
      <c r="G1926">
        <f t="shared" si="213"/>
        <v>0.18575268520728608</v>
      </c>
      <c r="H1926" s="221">
        <v>3.19088435805761E-2</v>
      </c>
      <c r="I1926">
        <f t="shared" si="214"/>
        <v>1</v>
      </c>
      <c r="J1926">
        <v>1</v>
      </c>
      <c r="K1926" s="221">
        <f t="shared" si="215"/>
        <v>-44.866966898332663</v>
      </c>
      <c r="L1926">
        <f t="shared" si="217"/>
        <v>2.8968011980297462E-5</v>
      </c>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row>
    <row r="1927" spans="1:74" s="12" customFormat="1" hidden="1" x14ac:dyDescent="0.25">
      <c r="A1927" s="127"/>
      <c r="B1927"/>
      <c r="C1927">
        <v>970</v>
      </c>
      <c r="D1927" s="221">
        <f t="shared" si="211"/>
        <v>970</v>
      </c>
      <c r="E1927">
        <f t="shared" si="216"/>
        <v>0.97</v>
      </c>
      <c r="F1927">
        <f t="shared" si="212"/>
        <v>0.96332314944955677</v>
      </c>
      <c r="G1927">
        <f t="shared" si="213"/>
        <v>0.18519436716426355</v>
      </c>
      <c r="H1927" s="221">
        <v>3.5478860246605702E-2</v>
      </c>
      <c r="I1927">
        <f t="shared" si="214"/>
        <v>1</v>
      </c>
      <c r="J1927">
        <v>1</v>
      </c>
      <c r="K1927" s="221">
        <f t="shared" si="215"/>
        <v>-43.972611405374565</v>
      </c>
      <c r="L1927">
        <f t="shared" si="217"/>
        <v>3.6238622808491934E-5</v>
      </c>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row>
    <row r="1928" spans="1:74" s="12" customFormat="1" hidden="1" x14ac:dyDescent="0.25">
      <c r="A1928" s="127"/>
      <c r="B1928"/>
      <c r="C1928">
        <v>971</v>
      </c>
      <c r="D1928" s="221">
        <f t="shared" si="211"/>
        <v>971</v>
      </c>
      <c r="E1928">
        <f t="shared" si="216"/>
        <v>0.97099999999999997</v>
      </c>
      <c r="F1928">
        <f t="shared" si="212"/>
        <v>0.96324878418511695</v>
      </c>
      <c r="G1928">
        <f t="shared" si="213"/>
        <v>0.18463211866515555</v>
      </c>
      <c r="H1928" s="221">
        <v>3.8803465070458898E-2</v>
      </c>
      <c r="I1928">
        <f t="shared" si="214"/>
        <v>1</v>
      </c>
      <c r="J1928">
        <v>1</v>
      </c>
      <c r="K1928" s="221">
        <f t="shared" si="215"/>
        <v>-43.221675365349306</v>
      </c>
      <c r="L1928">
        <f t="shared" si="217"/>
        <v>4.3761976974423646E-5</v>
      </c>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row>
    <row r="1929" spans="1:74" s="12" customFormat="1" hidden="1" x14ac:dyDescent="0.25">
      <c r="A1929" s="127"/>
      <c r="B1929"/>
      <c r="C1929">
        <v>972</v>
      </c>
      <c r="D1929" s="221">
        <f t="shared" si="211"/>
        <v>972</v>
      </c>
      <c r="E1929">
        <f t="shared" si="216"/>
        <v>0.97199999999999998</v>
      </c>
      <c r="F1929">
        <f t="shared" si="212"/>
        <v>0.96317434758322895</v>
      </c>
      <c r="G1929">
        <f t="shared" si="213"/>
        <v>0.18406596184163629</v>
      </c>
      <c r="H1929" s="221">
        <v>4.1824875783245001E-2</v>
      </c>
      <c r="I1929">
        <f t="shared" si="214"/>
        <v>1</v>
      </c>
      <c r="J1929">
        <v>1</v>
      </c>
      <c r="K1929" s="221">
        <f t="shared" si="215"/>
        <v>-42.597738963668881</v>
      </c>
      <c r="L1929">
        <f t="shared" si="217"/>
        <v>5.1237673983904085E-5</v>
      </c>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row>
    <row r="1930" spans="1:74" s="12" customFormat="1" hidden="1" x14ac:dyDescent="0.25">
      <c r="A1930" s="127"/>
      <c r="B1930"/>
      <c r="C1930">
        <v>973</v>
      </c>
      <c r="D1930" s="221">
        <f t="shared" si="211"/>
        <v>973</v>
      </c>
      <c r="E1930">
        <f t="shared" si="216"/>
        <v>0.97299999999999998</v>
      </c>
      <c r="F1930">
        <f t="shared" si="212"/>
        <v>0.96309983965988677</v>
      </c>
      <c r="G1930">
        <f t="shared" si="213"/>
        <v>0.18349591887302602</v>
      </c>
      <c r="H1930" s="221">
        <v>4.4491926041391003E-2</v>
      </c>
      <c r="I1930">
        <f t="shared" si="214"/>
        <v>1</v>
      </c>
      <c r="J1930">
        <v>1</v>
      </c>
      <c r="K1930" s="221">
        <f t="shared" si="215"/>
        <v>-42.088421465028631</v>
      </c>
      <c r="L1930">
        <f t="shared" si="217"/>
        <v>5.8353275355559448E-5</v>
      </c>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row>
    <row r="1931" spans="1:74" s="12" customFormat="1" hidden="1" x14ac:dyDescent="0.25">
      <c r="A1931" s="127"/>
      <c r="B1931"/>
      <c r="C1931">
        <v>974</v>
      </c>
      <c r="D1931" s="221">
        <f t="shared" si="211"/>
        <v>974</v>
      </c>
      <c r="E1931">
        <f t="shared" si="216"/>
        <v>0.97399999999999998</v>
      </c>
      <c r="F1931">
        <f t="shared" si="212"/>
        <v>0.96302526043109682</v>
      </c>
      <c r="G1931">
        <f t="shared" si="213"/>
        <v>0.18292201198577515</v>
      </c>
      <c r="H1931" s="221">
        <v>4.6760953747824498E-2</v>
      </c>
      <c r="I1931">
        <f t="shared" si="214"/>
        <v>1</v>
      </c>
      <c r="J1931">
        <v>1</v>
      </c>
      <c r="K1931" s="221">
        <f t="shared" si="215"/>
        <v>-41.684259817936493</v>
      </c>
      <c r="L1931">
        <f t="shared" si="217"/>
        <v>6.4803877047095237E-5</v>
      </c>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row>
    <row r="1932" spans="1:74" s="12" customFormat="1" hidden="1" x14ac:dyDescent="0.25">
      <c r="A1932" s="127"/>
      <c r="B1932"/>
      <c r="C1932">
        <v>975</v>
      </c>
      <c r="D1932" s="221">
        <f t="shared" si="211"/>
        <v>975</v>
      </c>
      <c r="E1932">
        <f t="shared" si="216"/>
        <v>0.97499999999999998</v>
      </c>
      <c r="F1932">
        <f t="shared" si="212"/>
        <v>0.96295060991288139</v>
      </c>
      <c r="G1932">
        <f t="shared" si="213"/>
        <v>0.1823442634529463</v>
      </c>
      <c r="H1932" s="221">
        <v>4.8596514567307202E-2</v>
      </c>
      <c r="I1932">
        <f t="shared" si="214"/>
        <v>1</v>
      </c>
      <c r="J1932">
        <v>1</v>
      </c>
      <c r="K1932" s="221">
        <f t="shared" si="215"/>
        <v>-41.377975209777915</v>
      </c>
      <c r="L1932">
        <f t="shared" si="217"/>
        <v>7.0310995255574876E-5</v>
      </c>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row>
    <row r="1933" spans="1:74" s="12" customFormat="1" hidden="1" x14ac:dyDescent="0.25">
      <c r="A1933" s="127"/>
      <c r="B1933"/>
      <c r="C1933">
        <v>976</v>
      </c>
      <c r="D1933" s="221">
        <f t="shared" si="211"/>
        <v>976</v>
      </c>
      <c r="E1933">
        <f t="shared" si="216"/>
        <v>0.97599999999999998</v>
      </c>
      <c r="F1933">
        <f t="shared" si="212"/>
        <v>0.96287588812127733</v>
      </c>
      <c r="G1933">
        <f t="shared" si="213"/>
        <v>0.18176269559369732</v>
      </c>
      <c r="H1933" s="221">
        <v>4.9971908920068503E-2</v>
      </c>
      <c r="I1933">
        <f t="shared" si="214"/>
        <v>1</v>
      </c>
      <c r="J1933">
        <v>1</v>
      </c>
      <c r="K1933" s="221">
        <f t="shared" si="215"/>
        <v>-41.163979880237846</v>
      </c>
      <c r="L1933">
        <f t="shared" si="217"/>
        <v>7.46394012178994E-5</v>
      </c>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row>
    <row r="1934" spans="1:74" s="12" customFormat="1" hidden="1" x14ac:dyDescent="0.25">
      <c r="A1934" s="127"/>
      <c r="B1934"/>
      <c r="C1934">
        <v>977</v>
      </c>
      <c r="D1934" s="221">
        <f t="shared" si="211"/>
        <v>977</v>
      </c>
      <c r="E1934">
        <f t="shared" si="216"/>
        <v>0.97699999999999998</v>
      </c>
      <c r="F1934">
        <f t="shared" si="212"/>
        <v>0.96280109507233425</v>
      </c>
      <c r="G1934">
        <f t="shared" si="213"/>
        <v>0.18117733077276235</v>
      </c>
      <c r="H1934" s="221">
        <v>5.0869515022761699E-2</v>
      </c>
      <c r="I1934">
        <f t="shared" si="214"/>
        <v>1</v>
      </c>
      <c r="J1934">
        <v>1</v>
      </c>
      <c r="K1934" s="221">
        <f t="shared" si="215"/>
        <v>-41.038039403874258</v>
      </c>
      <c r="L1934">
        <f t="shared" si="217"/>
        <v>7.7610746623288948E-5</v>
      </c>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row>
    <row r="1935" spans="1:74" s="12" customFormat="1" hidden="1" x14ac:dyDescent="0.25">
      <c r="A1935" s="127"/>
      <c r="B1935"/>
      <c r="C1935">
        <v>978</v>
      </c>
      <c r="D1935" s="221">
        <f t="shared" si="211"/>
        <v>978</v>
      </c>
      <c r="E1935">
        <f t="shared" si="216"/>
        <v>0.97799999999999998</v>
      </c>
      <c r="F1935">
        <f t="shared" si="212"/>
        <v>0.96272623078212027</v>
      </c>
      <c r="G1935">
        <f t="shared" si="213"/>
        <v>0.18058819139993301</v>
      </c>
      <c r="H1935" s="221">
        <v>5.1280924924165201E-2</v>
      </c>
      <c r="I1935">
        <f t="shared" si="214"/>
        <v>1</v>
      </c>
      <c r="J1935">
        <v>1</v>
      </c>
      <c r="K1935" s="221">
        <f t="shared" si="215"/>
        <v>-40.997039936901906</v>
      </c>
      <c r="L1935">
        <f t="shared" si="217"/>
        <v>7.9113109040969816E-5</v>
      </c>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row>
    <row r="1936" spans="1:74" s="12" customFormat="1" hidden="1" x14ac:dyDescent="0.25">
      <c r="A1936" s="127"/>
      <c r="B1936"/>
      <c r="C1936">
        <v>979</v>
      </c>
      <c r="D1936" s="221">
        <f t="shared" si="211"/>
        <v>979</v>
      </c>
      <c r="E1936">
        <f t="shared" si="216"/>
        <v>0.97899999999999998</v>
      </c>
      <c r="F1936">
        <f t="shared" si="212"/>
        <v>0.96265129526671345</v>
      </c>
      <c r="G1936">
        <f t="shared" si="213"/>
        <v>0.17999529992953933</v>
      </c>
      <c r="H1936" s="221">
        <v>5.1206884855572801E-2</v>
      </c>
      <c r="I1936">
        <f t="shared" si="214"/>
        <v>1</v>
      </c>
      <c r="J1936">
        <v>1</v>
      </c>
      <c r="K1936" s="221">
        <f t="shared" si="215"/>
        <v>-41.038829581051928</v>
      </c>
      <c r="L1936">
        <f t="shared" si="217"/>
        <v>7.9105929398415103E-5</v>
      </c>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row>
    <row r="1937" spans="1:74" s="12" customFormat="1" hidden="1" x14ac:dyDescent="0.25">
      <c r="A1937" s="127"/>
      <c r="B1937"/>
      <c r="C1937">
        <v>980</v>
      </c>
      <c r="D1937" s="221">
        <f t="shared" si="211"/>
        <v>980</v>
      </c>
      <c r="E1937">
        <f t="shared" si="216"/>
        <v>0.98</v>
      </c>
      <c r="F1937">
        <f t="shared" si="212"/>
        <v>0.96257628854221067</v>
      </c>
      <c r="G1937">
        <f t="shared" si="213"/>
        <v>0.17939867885992952</v>
      </c>
      <c r="H1937" s="221">
        <v>5.0657045484412501E-2</v>
      </c>
      <c r="I1937">
        <f t="shared" si="214"/>
        <v>1</v>
      </c>
      <c r="J1937">
        <v>1</v>
      </c>
      <c r="K1937" s="221">
        <f t="shared" si="215"/>
        <v>-41.162114874684065</v>
      </c>
      <c r="L1937">
        <f t="shared" si="217"/>
        <v>7.7620180893792369E-5</v>
      </c>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row>
    <row r="1938" spans="1:74" s="12" customFormat="1" hidden="1" x14ac:dyDescent="0.25">
      <c r="A1938" s="127"/>
      <c r="B1938"/>
      <c r="C1938">
        <v>981</v>
      </c>
      <c r="D1938" s="221">
        <f t="shared" si="211"/>
        <v>981</v>
      </c>
      <c r="E1938">
        <f t="shared" si="216"/>
        <v>0.98099999999999998</v>
      </c>
      <c r="F1938">
        <f t="shared" si="212"/>
        <v>0.96250121062472227</v>
      </c>
      <c r="G1938">
        <f t="shared" si="213"/>
        <v>0.17879835073294903</v>
      </c>
      <c r="H1938" s="221">
        <v>4.96495317299308E-2</v>
      </c>
      <c r="I1938">
        <f t="shared" si="214"/>
        <v>1</v>
      </c>
      <c r="J1938">
        <v>1</v>
      </c>
      <c r="K1938" s="221">
        <f t="shared" si="215"/>
        <v>-41.36640100598504</v>
      </c>
      <c r="L1938">
        <f t="shared" si="217"/>
        <v>7.4753970175463994E-5</v>
      </c>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row>
    <row r="1939" spans="1:74" s="12" customFormat="1" hidden="1" x14ac:dyDescent="0.25">
      <c r="A1939" s="127"/>
      <c r="B1939"/>
      <c r="C1939">
        <v>982</v>
      </c>
      <c r="D1939" s="221">
        <f t="shared" si="211"/>
        <v>982</v>
      </c>
      <c r="E1939">
        <f t="shared" si="216"/>
        <v>0.98199999999999998</v>
      </c>
      <c r="F1939">
        <f t="shared" si="212"/>
        <v>0.96242606153037047</v>
      </c>
      <c r="G1939">
        <f t="shared" si="213"/>
        <v>0.17819433813342009</v>
      </c>
      <c r="H1939" s="221">
        <v>4.8210345583086803E-2</v>
      </c>
      <c r="I1939">
        <f t="shared" si="214"/>
        <v>1</v>
      </c>
      <c r="J1939">
        <v>1</v>
      </c>
      <c r="K1939" s="221">
        <f t="shared" si="215"/>
        <v>-41.651969595778098</v>
      </c>
      <c r="L1939">
        <f t="shared" si="217"/>
        <v>7.0664098642319464E-5</v>
      </c>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row>
    <row r="1940" spans="1:74" s="12" customFormat="1" hidden="1" x14ac:dyDescent="0.25">
      <c r="A1940" s="127"/>
      <c r="B1940"/>
      <c r="C1940">
        <v>983</v>
      </c>
      <c r="D1940" s="221">
        <f t="shared" si="211"/>
        <v>983</v>
      </c>
      <c r="E1940">
        <f t="shared" si="216"/>
        <v>0.98299999999999998</v>
      </c>
      <c r="F1940">
        <f t="shared" si="212"/>
        <v>0.96235084127529735</v>
      </c>
      <c r="G1940">
        <f t="shared" si="213"/>
        <v>0.17758666368862033</v>
      </c>
      <c r="H1940" s="221">
        <v>4.6372618788147198E-2</v>
      </c>
      <c r="I1940">
        <f t="shared" si="214"/>
        <v>1</v>
      </c>
      <c r="J1940">
        <v>1</v>
      </c>
      <c r="K1940" s="221">
        <f t="shared" si="215"/>
        <v>-42.019891981394892</v>
      </c>
      <c r="L1940">
        <f t="shared" si="217"/>
        <v>6.5554380136711689E-5</v>
      </c>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row>
    <row r="1941" spans="1:74" s="12" customFormat="1" hidden="1" x14ac:dyDescent="0.25">
      <c r="A1941" s="127"/>
      <c r="B1941"/>
      <c r="C1941">
        <v>984</v>
      </c>
      <c r="D1941" s="221">
        <f t="shared" si="211"/>
        <v>984</v>
      </c>
      <c r="E1941">
        <f t="shared" si="216"/>
        <v>0.98399999999999999</v>
      </c>
      <c r="F1941">
        <f t="shared" si="212"/>
        <v>0.96227554987565411</v>
      </c>
      <c r="G1941">
        <f t="shared" si="213"/>
        <v>0.17697535006776016</v>
      </c>
      <c r="H1941" s="221">
        <v>4.4175735219285098E-2</v>
      </c>
      <c r="I1941">
        <f t="shared" si="214"/>
        <v>1</v>
      </c>
      <c r="J1941">
        <v>1</v>
      </c>
      <c r="K1941" s="221">
        <f t="shared" si="215"/>
        <v>-42.472079652281842</v>
      </c>
      <c r="L1941">
        <f t="shared" si="217"/>
        <v>5.9661703077218437E-5</v>
      </c>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row>
    <row r="1942" spans="1:74" s="12" customFormat="1" hidden="1" x14ac:dyDescent="0.25">
      <c r="A1942" s="127"/>
      <c r="B1942"/>
      <c r="C1942">
        <v>985</v>
      </c>
      <c r="D1942" s="221">
        <f t="shared" si="211"/>
        <v>985</v>
      </c>
      <c r="E1942">
        <f t="shared" si="216"/>
        <v>0.98499999999999999</v>
      </c>
      <c r="F1942">
        <f t="shared" si="212"/>
        <v>0.96220018734761181</v>
      </c>
      <c r="G1942">
        <f t="shared" si="213"/>
        <v>0.17636041998146051</v>
      </c>
      <c r="H1942" s="221">
        <v>4.1664345261232499E-2</v>
      </c>
      <c r="I1942">
        <f t="shared" si="214"/>
        <v>1</v>
      </c>
      <c r="J1942">
        <v>1</v>
      </c>
      <c r="K1942" s="221">
        <f t="shared" si="215"/>
        <v>-43.0113775409597</v>
      </c>
      <c r="L1942">
        <f t="shared" si="217"/>
        <v>5.3240929471784558E-5</v>
      </c>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row>
    <row r="1943" spans="1:74" s="12" customFormat="1" hidden="1" x14ac:dyDescent="0.25">
      <c r="A1943" s="127"/>
      <c r="B1943"/>
      <c r="C1943">
        <v>986</v>
      </c>
      <c r="D1943" s="221">
        <f t="shared" si="211"/>
        <v>986</v>
      </c>
      <c r="E1943">
        <f t="shared" si="216"/>
        <v>0.98599999999999999</v>
      </c>
      <c r="F1943">
        <f t="shared" si="212"/>
        <v>0.96212475370735107</v>
      </c>
      <c r="G1943">
        <f t="shared" si="213"/>
        <v>0.17574189618123001</v>
      </c>
      <c r="H1943" s="221">
        <v>3.8887296430333097E-2</v>
      </c>
      <c r="I1943">
        <f t="shared" si="214"/>
        <v>1</v>
      </c>
      <c r="J1943">
        <v>1</v>
      </c>
      <c r="K1943" s="221">
        <f t="shared" si="215"/>
        <v>-43.641711060211733</v>
      </c>
      <c r="L1943">
        <f t="shared" si="217"/>
        <v>4.6549737304405535E-5</v>
      </c>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row>
    <row r="1944" spans="1:74" s="12" customFormat="1" hidden="1" x14ac:dyDescent="0.25">
      <c r="A1944" s="127"/>
      <c r="B1944"/>
      <c r="C1944">
        <v>987</v>
      </c>
      <c r="D1944" s="221">
        <f t="shared" si="211"/>
        <v>987</v>
      </c>
      <c r="E1944">
        <f t="shared" si="216"/>
        <v>0.98699999999999999</v>
      </c>
      <c r="F1944">
        <f t="shared" si="212"/>
        <v>0.96204924897107003</v>
      </c>
      <c r="G1944">
        <f t="shared" si="213"/>
        <v>0.17511980145894154</v>
      </c>
      <c r="H1944" s="221">
        <v>3.5896505816086201E-2</v>
      </c>
      <c r="I1944">
        <f t="shared" si="214"/>
        <v>1</v>
      </c>
      <c r="J1944">
        <v>1</v>
      </c>
      <c r="K1944" s="221">
        <f t="shared" si="215"/>
        <v>-44.368305254615862</v>
      </c>
      <c r="L1944">
        <f t="shared" si="217"/>
        <v>3.9834441115076187E-5</v>
      </c>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row>
    <row r="1945" spans="1:74" s="12" customFormat="1" hidden="1" x14ac:dyDescent="0.25">
      <c r="A1945" s="127"/>
      <c r="B1945"/>
      <c r="C1945">
        <v>988</v>
      </c>
      <c r="D1945" s="221">
        <f t="shared" si="211"/>
        <v>988</v>
      </c>
      <c r="E1945">
        <f t="shared" si="216"/>
        <v>0.98799999999999999</v>
      </c>
      <c r="F1945">
        <f t="shared" si="212"/>
        <v>0.9619736731549835</v>
      </c>
      <c r="G1945">
        <f t="shared" si="213"/>
        <v>0.17449415864630813</v>
      </c>
      <c r="H1945" s="221">
        <v>3.2745800662151998E-2</v>
      </c>
      <c r="I1945">
        <f t="shared" si="214"/>
        <v>1</v>
      </c>
      <c r="J1945">
        <v>1</v>
      </c>
      <c r="K1945" s="221">
        <f t="shared" si="215"/>
        <v>-45.198006129643971</v>
      </c>
      <c r="L1945">
        <f t="shared" si="217"/>
        <v>3.3317679540133046E-5</v>
      </c>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row>
    <row r="1946" spans="1:74" s="12" customFormat="1" hidden="1" x14ac:dyDescent="0.25">
      <c r="A1946" s="127"/>
      <c r="B1946"/>
      <c r="C1946">
        <v>989</v>
      </c>
      <c r="D1946" s="221">
        <f t="shared" si="211"/>
        <v>989</v>
      </c>
      <c r="E1946">
        <f t="shared" si="216"/>
        <v>0.98899999999999999</v>
      </c>
      <c r="F1946">
        <f t="shared" si="212"/>
        <v>0.96189802627531507</v>
      </c>
      <c r="G1946">
        <f t="shared" si="213"/>
        <v>0.17386499061435912</v>
      </c>
      <c r="H1946" s="221">
        <v>2.9489753532735599E-2</v>
      </c>
      <c r="I1946">
        <f t="shared" si="214"/>
        <v>1</v>
      </c>
      <c r="J1946">
        <v>1</v>
      </c>
      <c r="K1946" s="221">
        <f t="shared" si="215"/>
        <v>-46.139753642040432</v>
      </c>
      <c r="L1946">
        <f t="shared" si="217"/>
        <v>2.7188654861003231E-5</v>
      </c>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row>
    <row r="1947" spans="1:74" s="12" customFormat="1" hidden="1" x14ac:dyDescent="0.25">
      <c r="A1947" s="127"/>
      <c r="B1947"/>
      <c r="C1947">
        <v>990</v>
      </c>
      <c r="D1947" s="221">
        <f t="shared" si="211"/>
        <v>990</v>
      </c>
      <c r="E1947">
        <f t="shared" si="216"/>
        <v>0.99</v>
      </c>
      <c r="F1947">
        <f t="shared" si="212"/>
        <v>0.96182230834830906</v>
      </c>
      <c r="G1947">
        <f t="shared" si="213"/>
        <v>0.17323232027291474</v>
      </c>
      <c r="H1947" s="221">
        <v>2.6182538032306701E-2</v>
      </c>
      <c r="I1947">
        <f t="shared" si="214"/>
        <v>1</v>
      </c>
      <c r="J1947">
        <v>1</v>
      </c>
      <c r="K1947" s="221">
        <f t="shared" si="215"/>
        <v>-47.205289775472195</v>
      </c>
      <c r="L1947">
        <f t="shared" si="217"/>
        <v>2.1596368558541794E-5</v>
      </c>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row>
    <row r="1948" spans="1:74" s="12" customFormat="1" hidden="1" x14ac:dyDescent="0.25">
      <c r="A1948" s="127"/>
      <c r="B1948"/>
      <c r="C1948">
        <v>991</v>
      </c>
      <c r="D1948" s="221">
        <f t="shared" si="211"/>
        <v>991</v>
      </c>
      <c r="E1948">
        <f t="shared" si="216"/>
        <v>0.99099999999999999</v>
      </c>
      <c r="F1948">
        <f t="shared" si="212"/>
        <v>0.96174651939022082</v>
      </c>
      <c r="G1948">
        <f t="shared" si="213"/>
        <v>0.17259617057006205</v>
      </c>
      <c r="H1948" s="221">
        <v>2.2876829984728699E-2</v>
      </c>
      <c r="I1948">
        <f t="shared" si="214"/>
        <v>1</v>
      </c>
      <c r="J1948">
        <v>1</v>
      </c>
      <c r="K1948" s="221">
        <f t="shared" si="215"/>
        <v>-48.410247528754496</v>
      </c>
      <c r="L1948">
        <f t="shared" si="217"/>
        <v>1.6646040497243918E-5</v>
      </c>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row>
    <row r="1949" spans="1:74" s="12" customFormat="1" hidden="1" x14ac:dyDescent="0.25">
      <c r="A1949" s="127"/>
      <c r="B1949"/>
      <c r="C1949">
        <v>992</v>
      </c>
      <c r="D1949" s="221">
        <f t="shared" si="211"/>
        <v>992</v>
      </c>
      <c r="E1949">
        <f t="shared" si="216"/>
        <v>0.99199999999999999</v>
      </c>
      <c r="F1949">
        <f t="shared" si="212"/>
        <v>0.96167065941732011</v>
      </c>
      <c r="G1949">
        <f t="shared" si="213"/>
        <v>0.17195656449162811</v>
      </c>
      <c r="H1949" s="221">
        <v>1.96227773661217E-2</v>
      </c>
      <c r="I1949">
        <f t="shared" si="214"/>
        <v>1</v>
      </c>
      <c r="J1949">
        <v>1</v>
      </c>
      <c r="K1949" s="221">
        <f t="shared" si="215"/>
        <v>-49.775887955573303</v>
      </c>
      <c r="L1949">
        <f t="shared" si="217"/>
        <v>1.2398649383602646E-5</v>
      </c>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row>
    <row r="1950" spans="1:74" s="12" customFormat="1" hidden="1" x14ac:dyDescent="0.25">
      <c r="A1950" s="127"/>
      <c r="B1950"/>
      <c r="C1950">
        <v>993</v>
      </c>
      <c r="D1950" s="221">
        <f t="shared" si="211"/>
        <v>993</v>
      </c>
      <c r="E1950">
        <f t="shared" si="216"/>
        <v>0.99299999999999999</v>
      </c>
      <c r="F1950">
        <f t="shared" si="212"/>
        <v>0.96159472844589367</v>
      </c>
      <c r="G1950">
        <f t="shared" si="213"/>
        <v>0.17131352506065511</v>
      </c>
      <c r="H1950" s="221">
        <v>1.6467060170623899E-2</v>
      </c>
      <c r="I1950">
        <f t="shared" si="214"/>
        <v>1</v>
      </c>
      <c r="J1950">
        <v>1</v>
      </c>
      <c r="K1950" s="221">
        <f t="shared" si="215"/>
        <v>-51.332004045094699</v>
      </c>
      <c r="L1950">
        <f t="shared" si="217"/>
        <v>8.8733081576860866E-6</v>
      </c>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row>
    <row r="1951" spans="1:74" s="12" customFormat="1" hidden="1" x14ac:dyDescent="0.25">
      <c r="A1951" s="127"/>
      <c r="B1951"/>
      <c r="C1951">
        <v>994</v>
      </c>
      <c r="D1951" s="221">
        <f t="shared" si="211"/>
        <v>994</v>
      </c>
      <c r="E1951">
        <f t="shared" si="216"/>
        <v>0.99399999999999999</v>
      </c>
      <c r="F1951">
        <f t="shared" si="212"/>
        <v>0.96151872649224079</v>
      </c>
      <c r="G1951">
        <f t="shared" si="213"/>
        <v>0.17066707533687389</v>
      </c>
      <c r="H1951" s="221">
        <v>1.34520588269462E-2</v>
      </c>
      <c r="I1951">
        <f t="shared" si="214"/>
        <v>1</v>
      </c>
      <c r="J1951">
        <v>1</v>
      </c>
      <c r="K1951" s="221">
        <f t="shared" si="215"/>
        <v>-53.122074979946987</v>
      </c>
      <c r="L1951">
        <f t="shared" si="217"/>
        <v>6.0520059584338363E-6</v>
      </c>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row>
    <row r="1952" spans="1:74" s="12" customFormat="1" hidden="1" x14ac:dyDescent="0.25">
      <c r="A1952" s="127"/>
      <c r="B1952"/>
      <c r="C1952">
        <v>995</v>
      </c>
      <c r="D1952" s="221">
        <f t="shared" si="211"/>
        <v>995</v>
      </c>
      <c r="E1952">
        <f t="shared" si="216"/>
        <v>0.995</v>
      </c>
      <c r="F1952">
        <f t="shared" si="212"/>
        <v>0.96144265357267611</v>
      </c>
      <c r="G1952">
        <f t="shared" si="213"/>
        <v>0.17001723841617691</v>
      </c>
      <c r="H1952" s="221">
        <v>1.06151468433048E-2</v>
      </c>
      <c r="I1952">
        <f t="shared" si="214"/>
        <v>1</v>
      </c>
      <c r="J1952">
        <v>1</v>
      </c>
      <c r="K1952" s="221">
        <f t="shared" si="215"/>
        <v>-55.213153014186176</v>
      </c>
      <c r="L1952">
        <f t="shared" si="217"/>
        <v>3.8861194916549433E-6</v>
      </c>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row>
    <row r="1953" spans="1:74" s="12" customFormat="1" hidden="1" x14ac:dyDescent="0.25">
      <c r="A1953" s="127"/>
      <c r="B1953"/>
      <c r="C1953">
        <v>996</v>
      </c>
      <c r="D1953" s="221">
        <f t="shared" si="211"/>
        <v>996</v>
      </c>
      <c r="E1953">
        <f t="shared" si="216"/>
        <v>0.996</v>
      </c>
      <c r="F1953">
        <f t="shared" si="212"/>
        <v>0.96136650970352966</v>
      </c>
      <c r="G1953">
        <f t="shared" si="213"/>
        <v>0.16936403743009168</v>
      </c>
      <c r="H1953" s="221">
        <v>7.9881201137408393E-3</v>
      </c>
      <c r="I1953">
        <f t="shared" si="214"/>
        <v>1</v>
      </c>
      <c r="J1953">
        <v>1</v>
      </c>
      <c r="K1953" s="221">
        <f t="shared" si="215"/>
        <v>-57.716904527379718</v>
      </c>
      <c r="L1953">
        <f t="shared" si="217"/>
        <v>2.3040269194501089E-6</v>
      </c>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row>
    <row r="1954" spans="1:74" s="12" customFormat="1" hidden="1" x14ac:dyDescent="0.25">
      <c r="A1954" s="127"/>
      <c r="B1954"/>
      <c r="C1954">
        <v>997</v>
      </c>
      <c r="D1954" s="221">
        <f t="shared" si="211"/>
        <v>997</v>
      </c>
      <c r="E1954">
        <f t="shared" si="216"/>
        <v>0.997</v>
      </c>
      <c r="F1954">
        <f t="shared" si="212"/>
        <v>0.96129029490114426</v>
      </c>
      <c r="G1954">
        <f t="shared" si="213"/>
        <v>0.16870749554525319</v>
      </c>
      <c r="H1954" s="221">
        <v>5.5967718509078298E-3</v>
      </c>
      <c r="I1954">
        <f t="shared" si="214"/>
        <v>1</v>
      </c>
      <c r="J1954">
        <v>1</v>
      </c>
      <c r="K1954" s="221">
        <f t="shared" si="215"/>
        <v>-60.841469207259877</v>
      </c>
      <c r="L1954">
        <f t="shared" si="217"/>
        <v>1.2191472233864814E-6</v>
      </c>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row>
    <row r="1955" spans="1:74" s="12" customFormat="1" hidden="1" x14ac:dyDescent="0.25">
      <c r="A1955" s="127"/>
      <c r="B1955"/>
      <c r="C1955">
        <v>998</v>
      </c>
      <c r="D1955" s="221">
        <f t="shared" si="211"/>
        <v>998</v>
      </c>
      <c r="E1955">
        <f t="shared" si="216"/>
        <v>0.998</v>
      </c>
      <c r="F1955">
        <f t="shared" si="212"/>
        <v>0.96121400918187816</v>
      </c>
      <c r="G1955">
        <f t="shared" si="213"/>
        <v>0.16804763596287658</v>
      </c>
      <c r="H1955" s="221">
        <v>3.4606185041231802E-3</v>
      </c>
      <c r="I1955">
        <f t="shared" si="214"/>
        <v>1</v>
      </c>
      <c r="J1955">
        <v>1</v>
      </c>
      <c r="K1955" s="221">
        <f t="shared" si="215"/>
        <v>-65.051875504429063</v>
      </c>
      <c r="L1955">
        <f t="shared" si="217"/>
        <v>5.3777274241364872E-7</v>
      </c>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row>
    <row r="1956" spans="1:74" s="12" customFormat="1" hidden="1" x14ac:dyDescent="0.25">
      <c r="A1956" s="127"/>
      <c r="B1956"/>
      <c r="C1956">
        <v>999</v>
      </c>
      <c r="D1956" s="221">
        <f t="shared" si="211"/>
        <v>999</v>
      </c>
      <c r="E1956">
        <f t="shared" si="216"/>
        <v>0.999</v>
      </c>
      <c r="F1956">
        <f t="shared" si="212"/>
        <v>0.96113765256210471</v>
      </c>
      <c r="G1956">
        <f t="shared" si="213"/>
        <v>0.16738448191822869</v>
      </c>
      <c r="H1956" s="221">
        <v>1.5927783637991E-3</v>
      </c>
      <c r="I1956">
        <f t="shared" si="214"/>
        <v>1</v>
      </c>
      <c r="J1956">
        <v>1</v>
      </c>
      <c r="K1956" s="221">
        <f t="shared" si="215"/>
        <v>-71.826877377454252</v>
      </c>
      <c r="L1956">
        <f t="shared" si="217"/>
        <v>1.6615334910706932E-7</v>
      </c>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row>
    <row r="1957" spans="1:74" s="12" customFormat="1" hidden="1" x14ac:dyDescent="0.25">
      <c r="A1957" s="127"/>
      <c r="B1957"/>
      <c r="C1957">
        <v>1000</v>
      </c>
      <c r="D1957" s="221">
        <f t="shared" si="211"/>
        <v>1000</v>
      </c>
      <c r="E1957">
        <f t="shared" si="216"/>
        <v>1</v>
      </c>
      <c r="F1957">
        <f t="shared" si="212"/>
        <v>0.96106122505821212</v>
      </c>
      <c r="G1957">
        <f t="shared" si="213"/>
        <v>0.16671805668010006</v>
      </c>
      <c r="H1957" s="271">
        <v>9.3132278200414408E-10</v>
      </c>
      <c r="I1957">
        <f t="shared" si="214"/>
        <v>1</v>
      </c>
      <c r="J1957">
        <v>1</v>
      </c>
      <c r="K1957" s="221">
        <f t="shared" si="215"/>
        <v>-196.52332156527797</v>
      </c>
      <c r="L1957">
        <f t="shared" si="217"/>
        <v>1.6415449399475527E-8</v>
      </c>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row>
    <row r="1958" spans="1:74" s="12" customFormat="1" hidden="1" x14ac:dyDescent="0.25">
      <c r="A1958" s="127"/>
      <c r="B1958"/>
      <c r="C1958">
        <v>1010</v>
      </c>
      <c r="D1958" s="221">
        <f t="shared" si="211"/>
        <v>1010</v>
      </c>
      <c r="E1958">
        <f t="shared" si="216"/>
        <v>1.01</v>
      </c>
      <c r="F1958">
        <f t="shared" si="212"/>
        <v>0.96029305500832329</v>
      </c>
      <c r="G1958">
        <f t="shared" si="213"/>
        <v>0.15987903070182488</v>
      </c>
      <c r="H1958" s="221">
        <v>3.15558828549191E-3</v>
      </c>
      <c r="I1958">
        <f t="shared" si="214"/>
        <v>1</v>
      </c>
      <c r="J1958">
        <v>1</v>
      </c>
      <c r="K1958" s="221">
        <f t="shared" si="215"/>
        <v>-66.29448740507793</v>
      </c>
      <c r="L1958">
        <f t="shared" si="217"/>
        <v>5.8680193286428654E-7</v>
      </c>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row>
    <row r="1959" spans="1:74" s="12" customFormat="1" hidden="1" x14ac:dyDescent="0.25">
      <c r="A1959" s="127"/>
      <c r="B1959"/>
      <c r="C1959">
        <v>1020</v>
      </c>
      <c r="D1959" s="221">
        <f t="shared" si="211"/>
        <v>1020</v>
      </c>
      <c r="E1959">
        <f t="shared" si="216"/>
        <v>1.02</v>
      </c>
      <c r="F1959">
        <f t="shared" si="212"/>
        <v>0.95951781468055786</v>
      </c>
      <c r="G1959">
        <f t="shared" si="213"/>
        <v>0.1527387095776869</v>
      </c>
      <c r="H1959" s="221">
        <v>2.73097320627348E-4</v>
      </c>
      <c r="I1959">
        <f t="shared" si="214"/>
        <v>1</v>
      </c>
      <c r="J1959">
        <v>1</v>
      </c>
      <c r="K1959" s="221">
        <f t="shared" si="215"/>
        <v>-87.953608024526361</v>
      </c>
      <c r="L1959">
        <f t="shared" si="217"/>
        <v>6.8776024511158812E-7</v>
      </c>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row>
    <row r="1960" spans="1:74" s="12" customFormat="1" hidden="1" x14ac:dyDescent="0.25">
      <c r="A1960" s="127"/>
      <c r="B1960"/>
      <c r="C1960">
        <v>1030</v>
      </c>
      <c r="D1960" s="221">
        <f t="shared" si="211"/>
        <v>1030</v>
      </c>
      <c r="E1960">
        <f t="shared" si="216"/>
        <v>1.03</v>
      </c>
      <c r="F1960">
        <f t="shared" si="212"/>
        <v>0.95873552070178658</v>
      </c>
      <c r="G1960">
        <f t="shared" si="213"/>
        <v>0.14532083217539848</v>
      </c>
      <c r="H1960" s="221">
        <v>2.57613647514359E-3</v>
      </c>
      <c r="I1960">
        <f t="shared" si="214"/>
        <v>1</v>
      </c>
      <c r="J1960">
        <v>1</v>
      </c>
      <c r="K1960" s="221">
        <f t="shared" si="215"/>
        <v>-68.900088779535736</v>
      </c>
      <c r="L1960">
        <f t="shared" si="217"/>
        <v>3.9788716534954377E-7</v>
      </c>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row>
    <row r="1961" spans="1:74" s="12" customFormat="1" hidden="1" x14ac:dyDescent="0.25">
      <c r="A1961" s="127"/>
      <c r="B1961"/>
      <c r="C1961">
        <v>1040</v>
      </c>
      <c r="D1961" s="221">
        <f t="shared" si="211"/>
        <v>1040</v>
      </c>
      <c r="E1961">
        <f t="shared" si="216"/>
        <v>1.04</v>
      </c>
      <c r="F1961">
        <f t="shared" si="212"/>
        <v>0.95794618984330004</v>
      </c>
      <c r="G1961">
        <f t="shared" si="213"/>
        <v>0.13764935585005963</v>
      </c>
      <c r="H1961" s="221">
        <v>2.7062321390618899E-3</v>
      </c>
      <c r="I1961">
        <f t="shared" si="214"/>
        <v>1</v>
      </c>
      <c r="J1961">
        <v>1</v>
      </c>
      <c r="K1961" s="221">
        <f t="shared" si="215"/>
        <v>-68.950393096473462</v>
      </c>
      <c r="L1961">
        <f t="shared" si="217"/>
        <v>1.2807947770654812E-6</v>
      </c>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row>
    <row r="1962" spans="1:74" s="12" customFormat="1" hidden="1" x14ac:dyDescent="0.25">
      <c r="A1962" s="127"/>
      <c r="B1962"/>
      <c r="C1962">
        <v>1050</v>
      </c>
      <c r="D1962" s="221">
        <f t="shared" si="211"/>
        <v>1050</v>
      </c>
      <c r="E1962">
        <f t="shared" si="216"/>
        <v>1.05</v>
      </c>
      <c r="F1962">
        <f t="shared" si="212"/>
        <v>0.95714983902024942</v>
      </c>
      <c r="G1962">
        <f t="shared" si="213"/>
        <v>0.12974840327092937</v>
      </c>
      <c r="H1962" s="221">
        <v>1.96696707822304E-4</v>
      </c>
      <c r="I1962">
        <f t="shared" si="214"/>
        <v>1</v>
      </c>
      <c r="J1962">
        <v>1</v>
      </c>
      <c r="K1962" s="221">
        <f t="shared" si="215"/>
        <v>-92.242419126803199</v>
      </c>
      <c r="L1962">
        <f t="shared" si="217"/>
        <v>3.6342294274395008E-7</v>
      </c>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row>
    <row r="1963" spans="1:74" s="12" customFormat="1" hidden="1" x14ac:dyDescent="0.25">
      <c r="A1963" s="127"/>
      <c r="B1963"/>
      <c r="C1963">
        <v>1060</v>
      </c>
      <c r="D1963" s="221">
        <f t="shared" si="211"/>
        <v>1060</v>
      </c>
      <c r="E1963">
        <f t="shared" si="216"/>
        <v>1.06</v>
      </c>
      <c r="F1963">
        <f t="shared" si="212"/>
        <v>0.95634648529108857</v>
      </c>
      <c r="G1963">
        <f t="shared" si="213"/>
        <v>0.1216422093322556</v>
      </c>
      <c r="H1963" s="221">
        <v>4.6170289671171802E-3</v>
      </c>
      <c r="I1963">
        <f t="shared" si="214"/>
        <v>1</v>
      </c>
      <c r="J1963">
        <v>1</v>
      </c>
      <c r="K1963" s="221">
        <f t="shared" si="215"/>
        <v>-65.398756702764658</v>
      </c>
      <c r="L1963">
        <f t="shared" si="217"/>
        <v>7.8830718610793927E-7</v>
      </c>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row>
    <row r="1964" spans="1:74" s="12" customFormat="1" hidden="1" x14ac:dyDescent="0.25">
      <c r="A1964" s="127"/>
      <c r="B1964"/>
      <c r="C1964">
        <v>1070</v>
      </c>
      <c r="D1964" s="221">
        <f t="shared" si="211"/>
        <v>1070</v>
      </c>
      <c r="E1964">
        <f t="shared" si="216"/>
        <v>1.07</v>
      </c>
      <c r="F1964">
        <f t="shared" si="212"/>
        <v>0.95553614585701518</v>
      </c>
      <c r="G1964">
        <f t="shared" si="213"/>
        <v>0.1133550682639214</v>
      </c>
      <c r="H1964" s="221">
        <v>9.6745899372293106E-3</v>
      </c>
      <c r="I1964">
        <f t="shared" si="214"/>
        <v>1</v>
      </c>
      <c r="J1964">
        <v>1</v>
      </c>
      <c r="K1964" s="221">
        <f t="shared" si="215"/>
        <v>-59.593587415945024</v>
      </c>
      <c r="L1964">
        <f t="shared" si="217"/>
        <v>6.2806463145363469E-6</v>
      </c>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row>
    <row r="1965" spans="1:74" s="12" customFormat="1" hidden="1" x14ac:dyDescent="0.25">
      <c r="A1965" s="127"/>
      <c r="B1965"/>
      <c r="C1965">
        <v>1080</v>
      </c>
      <c r="D1965" s="221">
        <f t="shared" si="211"/>
        <v>1080</v>
      </c>
      <c r="E1965">
        <f t="shared" si="216"/>
        <v>1.08</v>
      </c>
      <c r="F1965">
        <f t="shared" si="212"/>
        <v>0.95471883806140168</v>
      </c>
      <c r="G1965">
        <f t="shared" si="213"/>
        <v>0.10491128105662546</v>
      </c>
      <c r="H1965" s="271">
        <v>3.5573350030738001E-10</v>
      </c>
      <c r="I1965">
        <f t="shared" si="214"/>
        <v>1</v>
      </c>
      <c r="J1965">
        <v>1</v>
      </c>
      <c r="K1965" s="221">
        <f t="shared" si="215"/>
        <v>-208.96355104372077</v>
      </c>
      <c r="L1965">
        <f t="shared" si="217"/>
        <v>2.7452461845088976E-6</v>
      </c>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row>
    <row r="1966" spans="1:74" s="12" customFormat="1" hidden="1" x14ac:dyDescent="0.25">
      <c r="A1966" s="127"/>
      <c r="B1966"/>
      <c r="C1966">
        <v>1090</v>
      </c>
      <c r="D1966" s="221">
        <f t="shared" si="211"/>
        <v>1090</v>
      </c>
      <c r="E1966">
        <f t="shared" si="216"/>
        <v>1.0900000000000001</v>
      </c>
      <c r="F1966">
        <f t="shared" si="212"/>
        <v>0.95389457938922739</v>
      </c>
      <c r="G1966">
        <f t="shared" si="213"/>
        <v>9.6335103315000212E-2</v>
      </c>
      <c r="H1966" s="221">
        <v>1.1026860971507801E-2</v>
      </c>
      <c r="I1966">
        <f t="shared" si="214"/>
        <v>1</v>
      </c>
      <c r="J1966">
        <v>1</v>
      </c>
      <c r="K1966" s="221">
        <f t="shared" si="215"/>
        <v>-59.885263054024556</v>
      </c>
      <c r="L1966">
        <f t="shared" si="217"/>
        <v>2.5669282750508297E-6</v>
      </c>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row>
    <row r="1967" spans="1:74" s="12" customFormat="1" hidden="1" x14ac:dyDescent="0.25">
      <c r="A1967" s="127"/>
      <c r="B1967"/>
      <c r="C1967">
        <v>1100</v>
      </c>
      <c r="D1967" s="221">
        <f t="shared" si="211"/>
        <v>1100</v>
      </c>
      <c r="E1967">
        <f t="shared" si="216"/>
        <v>1.1000000000000001</v>
      </c>
      <c r="F1967">
        <f t="shared" si="212"/>
        <v>0.95306338746649888</v>
      </c>
      <c r="G1967">
        <f t="shared" si="213"/>
        <v>8.7650693650526051E-2</v>
      </c>
      <c r="H1967" s="271">
        <v>1.6130978662864799E-9</v>
      </c>
      <c r="I1967">
        <f t="shared" si="214"/>
        <v>1</v>
      </c>
      <c r="J1967">
        <v>1</v>
      </c>
      <c r="K1967" s="221">
        <f t="shared" si="215"/>
        <v>-197.40924279455155</v>
      </c>
      <c r="L1967">
        <f t="shared" si="217"/>
        <v>2.5669287772524993E-6</v>
      </c>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row>
    <row r="1968" spans="1:74" s="12" customFormat="1" hidden="1" x14ac:dyDescent="0.25">
      <c r="A1968" s="127"/>
      <c r="B1968"/>
      <c r="C1968">
        <v>1110</v>
      </c>
      <c r="D1968" s="221">
        <f t="shared" si="211"/>
        <v>1110</v>
      </c>
      <c r="E1968">
        <f t="shared" si="216"/>
        <v>1.1100000000000001</v>
      </c>
      <c r="F1968">
        <f t="shared" si="212"/>
        <v>0.95222528005967322</v>
      </c>
      <c r="G1968">
        <f t="shared" si="213"/>
        <v>7.888206272428705E-2</v>
      </c>
      <c r="H1968" s="221">
        <v>2.04012078154234E-2</v>
      </c>
      <c r="I1968">
        <f t="shared" si="214"/>
        <v>1</v>
      </c>
      <c r="J1968">
        <v>1</v>
      </c>
      <c r="K1968" s="221">
        <f t="shared" si="215"/>
        <v>-56.292523088995935</v>
      </c>
      <c r="L1968">
        <f t="shared" si="217"/>
        <v>5.8706714530784302E-6</v>
      </c>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row>
    <row r="1969" spans="1:74" s="12" customFormat="1" hidden="1" x14ac:dyDescent="0.25">
      <c r="A1969" s="127"/>
      <c r="B1969"/>
      <c r="C1969">
        <v>1120</v>
      </c>
      <c r="D1969" s="221">
        <f t="shared" si="211"/>
        <v>1120</v>
      </c>
      <c r="E1969">
        <f t="shared" si="216"/>
        <v>1.1200000000000001</v>
      </c>
      <c r="F1969">
        <f t="shared" si="212"/>
        <v>0.95138027507507317</v>
      </c>
      <c r="G1969">
        <f t="shared" si="213"/>
        <v>7.0053023047582375E-2</v>
      </c>
      <c r="H1969" s="221">
        <v>2.0271099110451898E-2</v>
      </c>
      <c r="I1969">
        <f t="shared" si="214"/>
        <v>1</v>
      </c>
      <c r="J1969">
        <v>1</v>
      </c>
      <c r="K1969" s="221">
        <f t="shared" si="215"/>
        <v>-57.386833571290751</v>
      </c>
      <c r="L1969">
        <f t="shared" si="217"/>
        <v>2.0785208801985883E-5</v>
      </c>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row>
    <row r="1970" spans="1:74" s="12" customFormat="1" hidden="1" x14ac:dyDescent="0.25">
      <c r="A1970" s="127"/>
      <c r="B1970"/>
      <c r="C1970">
        <v>1130</v>
      </c>
      <c r="D1970" s="221">
        <f t="shared" si="211"/>
        <v>1130</v>
      </c>
      <c r="E1970">
        <f t="shared" si="216"/>
        <v>1.1299999999999999</v>
      </c>
      <c r="F1970">
        <f t="shared" si="212"/>
        <v>0.95052839055829852</v>
      </c>
      <c r="G1970">
        <f t="shared" si="213"/>
        <v>6.1187139646119895E-2</v>
      </c>
      <c r="H1970" s="221">
        <v>5.3629333398740302E-3</v>
      </c>
      <c r="I1970">
        <f t="shared" si="214"/>
        <v>1</v>
      </c>
      <c r="J1970">
        <v>1</v>
      </c>
      <c r="K1970" s="221">
        <f t="shared" si="215"/>
        <v>-70.119447135518058</v>
      </c>
      <c r="L1970">
        <f t="shared" si="217"/>
        <v>6.9132411660586144E-6</v>
      </c>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row>
    <row r="1971" spans="1:74" s="12" customFormat="1" hidden="1" x14ac:dyDescent="0.25">
      <c r="A1971" s="127"/>
      <c r="B1971"/>
      <c r="C1971">
        <v>1140</v>
      </c>
      <c r="D1971" s="221">
        <f t="shared" si="211"/>
        <v>1140</v>
      </c>
      <c r="E1971">
        <f t="shared" si="216"/>
        <v>1.1399999999999999</v>
      </c>
      <c r="F1971">
        <f t="shared" si="212"/>
        <v>0.94966964469363435</v>
      </c>
      <c r="G1971">
        <f t="shared" si="213"/>
        <v>5.2307681691016787E-2</v>
      </c>
      <c r="H1971" s="271">
        <v>1.75067417107158E-5</v>
      </c>
      <c r="I1971">
        <f t="shared" si="214"/>
        <v>1</v>
      </c>
      <c r="J1971">
        <v>1</v>
      </c>
      <c r="K1971" s="221">
        <f t="shared" si="215"/>
        <v>-121.21313294001938</v>
      </c>
      <c r="L1971">
        <f t="shared" si="217"/>
        <v>2.4457591064059987E-7</v>
      </c>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row>
    <row r="1972" spans="1:74" s="12" customFormat="1" hidden="1" x14ac:dyDescent="0.25">
      <c r="A1972" s="127"/>
      <c r="B1972"/>
      <c r="C1972">
        <v>1150</v>
      </c>
      <c r="D1972" s="221">
        <f t="shared" si="211"/>
        <v>1150</v>
      </c>
      <c r="E1972">
        <f t="shared" si="216"/>
        <v>1.1499999999999999</v>
      </c>
      <c r="F1972">
        <f t="shared" si="212"/>
        <v>0.94880405580345017</v>
      </c>
      <c r="G1972">
        <f t="shared" si="213"/>
        <v>4.3437575197098011E-2</v>
      </c>
      <c r="H1972" s="271">
        <v>1.6734664794237E-5</v>
      </c>
      <c r="I1972">
        <f t="shared" si="214"/>
        <v>1</v>
      </c>
      <c r="J1972">
        <v>1</v>
      </c>
      <c r="K1972" s="221">
        <f t="shared" si="215"/>
        <v>-123.22681752325585</v>
      </c>
      <c r="L1972">
        <f t="shared" si="217"/>
        <v>6.0788994817145679E-12</v>
      </c>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row>
    <row r="1973" spans="1:74" s="12" customFormat="1" hidden="1" x14ac:dyDescent="0.25">
      <c r="A1973" s="127"/>
      <c r="B1973"/>
      <c r="C1973">
        <v>1160</v>
      </c>
      <c r="D1973" s="221">
        <f t="shared" si="211"/>
        <v>1160</v>
      </c>
      <c r="E1973">
        <f t="shared" si="216"/>
        <v>1.1599999999999999</v>
      </c>
      <c r="F1973">
        <f t="shared" si="212"/>
        <v>0.94793164234760285</v>
      </c>
      <c r="G1973">
        <f t="shared" si="213"/>
        <v>3.4599356886035611E-2</v>
      </c>
      <c r="H1973" s="221">
        <v>1.5719408884825599E-2</v>
      </c>
      <c r="I1973">
        <f t="shared" si="214"/>
        <v>1</v>
      </c>
      <c r="J1973">
        <v>1</v>
      </c>
      <c r="K1973" s="221">
        <f t="shared" si="215"/>
        <v>-65.754374847847146</v>
      </c>
      <c r="L1973">
        <f t="shared" si="217"/>
        <v>6.6629063640144713E-7</v>
      </c>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row>
    <row r="1974" spans="1:74" s="12" customFormat="1" hidden="1" x14ac:dyDescent="0.25">
      <c r="A1974" s="127"/>
      <c r="B1974"/>
      <c r="C1974">
        <v>1170</v>
      </c>
      <c r="D1974" s="221">
        <f t="shared" si="211"/>
        <v>1170</v>
      </c>
      <c r="E1974">
        <f t="shared" si="216"/>
        <v>1.17</v>
      </c>
      <c r="F1974">
        <f t="shared" si="212"/>
        <v>0.94705242292282743</v>
      </c>
      <c r="G1974">
        <f t="shared" si="213"/>
        <v>2.5815129308722883E-2</v>
      </c>
      <c r="H1974" s="221">
        <v>0.13782044655408601</v>
      </c>
      <c r="I1974">
        <f t="shared" si="214"/>
        <v>1</v>
      </c>
      <c r="J1974">
        <v>1</v>
      </c>
      <c r="K1974" s="221">
        <f t="shared" si="215"/>
        <v>-49.448760459338502</v>
      </c>
      <c r="L1974">
        <f t="shared" si="217"/>
        <v>3.7733750082379481E-5</v>
      </c>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row>
    <row r="1975" spans="1:74" s="12" customFormat="1" hidden="1" x14ac:dyDescent="0.25">
      <c r="A1975" s="127"/>
      <c r="B1975"/>
      <c r="C1975">
        <v>1180</v>
      </c>
      <c r="D1975" s="221">
        <f t="shared" si="211"/>
        <v>1180</v>
      </c>
      <c r="E1975">
        <f t="shared" si="216"/>
        <v>1.18</v>
      </c>
      <c r="F1975">
        <f t="shared" si="212"/>
        <v>0.94616641626212794</v>
      </c>
      <c r="G1975">
        <f t="shared" si="213"/>
        <v>1.7106517317912916E-2</v>
      </c>
      <c r="H1975" s="221">
        <v>0.44491567513520902</v>
      </c>
      <c r="I1975">
        <f t="shared" si="214"/>
        <v>1</v>
      </c>
      <c r="J1975">
        <v>1</v>
      </c>
      <c r="K1975" s="221">
        <f t="shared" si="215"/>
        <v>-42.851863255215783</v>
      </c>
      <c r="L1975">
        <f t="shared" si="217"/>
        <v>2.7934953928499017E-4</v>
      </c>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row>
    <row r="1976" spans="1:74" s="12" customFormat="1" hidden="1" x14ac:dyDescent="0.25">
      <c r="A1976" s="127"/>
      <c r="B1976"/>
      <c r="C1976">
        <v>1190</v>
      </c>
      <c r="D1976" s="221">
        <f t="shared" si="211"/>
        <v>1190</v>
      </c>
      <c r="E1976">
        <f t="shared" si="216"/>
        <v>1.19</v>
      </c>
      <c r="F1976">
        <f t="shared" si="212"/>
        <v>0.94527364123416613</v>
      </c>
      <c r="G1976">
        <f t="shared" si="213"/>
        <v>8.494625978615002E-3</v>
      </c>
      <c r="H1976" s="221">
        <v>0.82365531566115102</v>
      </c>
      <c r="I1976">
        <f t="shared" si="214"/>
        <v>1</v>
      </c>
      <c r="J1976">
        <v>1</v>
      </c>
      <c r="K1976" s="221">
        <f t="shared" si="215"/>
        <v>-43.591053701314252</v>
      </c>
      <c r="L1976">
        <f t="shared" si="217"/>
        <v>4.7713387525793809E-4</v>
      </c>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row>
    <row r="1977" spans="1:74" s="12" customFormat="1" hidden="1" x14ac:dyDescent="0.25">
      <c r="A1977" s="127"/>
      <c r="B1977"/>
      <c r="C1977">
        <v>1200</v>
      </c>
      <c r="D1977" s="221">
        <f t="shared" si="211"/>
        <v>1200</v>
      </c>
      <c r="E1977">
        <f t="shared" si="216"/>
        <v>1.2</v>
      </c>
      <c r="F1977">
        <f t="shared" si="212"/>
        <v>0.94437411684263695</v>
      </c>
      <c r="G1977">
        <f t="shared" si="213"/>
        <v>3.9446751121146139E-17</v>
      </c>
      <c r="H1977" s="221">
        <v>1</v>
      </c>
      <c r="I1977">
        <f t="shared" si="214"/>
        <v>1</v>
      </c>
      <c r="J1977">
        <v>1</v>
      </c>
      <c r="K1977" s="221">
        <f t="shared" si="215"/>
        <v>-328.57689368846934</v>
      </c>
      <c r="L1977">
        <f t="shared" si="217"/>
        <v>1.0935399120138934E-4</v>
      </c>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row>
    <row r="1978" spans="1:74" s="12" customFormat="1" hidden="1" x14ac:dyDescent="0.25">
      <c r="A1978" s="127"/>
      <c r="B1978"/>
      <c r="C1978">
        <v>1210</v>
      </c>
      <c r="D1978" s="221">
        <f t="shared" ref="D1978:D2041" si="218">C1978*(f_CLK_MHz/Nominal_Clock_Freq)</f>
        <v>1210</v>
      </c>
      <c r="E1978">
        <f t="shared" si="216"/>
        <v>1.21</v>
      </c>
      <c r="F1978">
        <f t="shared" ref="F1978:F2041" si="219">ABS(SIN(((MOD_CLK_DIV*PI()*$D1978*FIRST_STAGE_DECIMATION)/(f_CLK_MHz*1000000)))/(FIRST_STAGE_DECIMATION*SIN(((MOD_CLK_DIV*PI()*$D1978)/(f_CLK_MHz*1000000)))))^FIRST_STAGE_ORDER</f>
        <v>0.9434678622256496</v>
      </c>
      <c r="G1978">
        <f t="shared" ref="G1978:G2041" si="220">ABS(SIN(((MOD_CLK_DIV*FIRST_STAGE_DECIMATION*PI()*$D1978*SECOND_STAGE_DECIMATION)/(f_CLK_MHz*1000000)))/(SECOND_STAGE_DECIMATION*SIN(((MOD_CLK_DIV*FIRST_STAGE_DECIMATION*PI()*$D1978)/(f_CLK_MHz*1000000)))))^SECOND_STAGE_ORDER</f>
        <v>8.3574152313231499E-3</v>
      </c>
      <c r="H1978" s="221">
        <v>0.82365531566115402</v>
      </c>
      <c r="I1978">
        <f t="shared" ref="I1978:I2041" si="221">IF(Avg_decimation&lt;&gt;0,(ABS(SIN(((MOD_CLK_DIV*FIRST_STAGE_DECIMATION*SECOND_STAGE_DECIMATION*FIR_DECIMATION*PI()*$D1978*Avg_decimation)/(f_CLK_MHz*1000000)))/(Avg_decimation*SIN(((MOD_CLK_DIV*FIRST_STAGE_DECIMATION*SECOND_STAGE_DECIMATION*FIR_DECIMATION*PI()*$D1978)/(f_CLK_MHz*1000000)))))^1),"-")</f>
        <v>1</v>
      </c>
      <c r="J1978">
        <v>1</v>
      </c>
      <c r="K1978" s="221">
        <f t="shared" ref="K1978:K2041" si="222">20*LOG10(IF(FIR_BYPASSED,F1978*G1978*J1978,F1978*G1978*H1978*I1978*J1978))</f>
        <v>-43.74910805898039</v>
      </c>
      <c r="L1978">
        <f t="shared" si="217"/>
        <v>1.0544577977238265E-4</v>
      </c>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row>
    <row r="1979" spans="1:74" s="12" customFormat="1" hidden="1" x14ac:dyDescent="0.25">
      <c r="A1979" s="127"/>
      <c r="B1979"/>
      <c r="C1979">
        <v>1220</v>
      </c>
      <c r="D1979" s="221">
        <f t="shared" si="218"/>
        <v>1220</v>
      </c>
      <c r="E1979">
        <f t="shared" ref="E1979:E2042" si="223">D1979/1000</f>
        <v>1.22</v>
      </c>
      <c r="F1979">
        <f t="shared" si="219"/>
        <v>0.94255489665510395</v>
      </c>
      <c r="G1979">
        <f t="shared" si="220"/>
        <v>1.6558310940879256E-2</v>
      </c>
      <c r="H1979" s="221">
        <v>0.44491567513520502</v>
      </c>
      <c r="I1979">
        <f t="shared" si="221"/>
        <v>1</v>
      </c>
      <c r="J1979">
        <v>1</v>
      </c>
      <c r="K1979" s="221">
        <f t="shared" si="222"/>
        <v>-43.167992106706585</v>
      </c>
      <c r="L1979">
        <f t="shared" si="217"/>
        <v>4.5147206604493842E-4</v>
      </c>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row>
    <row r="1980" spans="1:74" s="12" customFormat="1" hidden="1" x14ac:dyDescent="0.25">
      <c r="A1980" s="127"/>
      <c r="B1980"/>
      <c r="C1980">
        <v>1230</v>
      </c>
      <c r="D1980" s="221">
        <f t="shared" si="218"/>
        <v>1230</v>
      </c>
      <c r="E1980">
        <f t="shared" si="223"/>
        <v>1.23</v>
      </c>
      <c r="F1980">
        <f t="shared" si="219"/>
        <v>0.94163523953605133</v>
      </c>
      <c r="G1980">
        <f t="shared" si="220"/>
        <v>2.4584050507176117E-2</v>
      </c>
      <c r="H1980" s="221">
        <v>0.13782044655408801</v>
      </c>
      <c r="I1980">
        <f t="shared" si="221"/>
        <v>1</v>
      </c>
      <c r="J1980">
        <v>1</v>
      </c>
      <c r="K1980" s="221">
        <f t="shared" si="222"/>
        <v>-49.923004093738157</v>
      </c>
      <c r="L1980">
        <f t="shared" ref="L1980:L2043" si="224">(D1980-D1979)*((10^(K1980/20)+10^(K1979/20))/2)^2</f>
        <v>2.5675934363155243E-4</v>
      </c>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row>
    <row r="1981" spans="1:74" s="12" customFormat="1" hidden="1" x14ac:dyDescent="0.25">
      <c r="A1981" s="127"/>
      <c r="B1981"/>
      <c r="C1981">
        <v>1240</v>
      </c>
      <c r="D1981" s="221">
        <f t="shared" si="218"/>
        <v>1240</v>
      </c>
      <c r="E1981">
        <f t="shared" si="223"/>
        <v>1.24</v>
      </c>
      <c r="F1981">
        <f t="shared" si="219"/>
        <v>0.94070891040606719</v>
      </c>
      <c r="G1981">
        <f t="shared" si="220"/>
        <v>3.2416703186632805E-2</v>
      </c>
      <c r="H1981" s="221">
        <v>1.5719408884826098E-2</v>
      </c>
      <c r="I1981">
        <f t="shared" si="221"/>
        <v>1</v>
      </c>
      <c r="J1981">
        <v>1</v>
      </c>
      <c r="K1981" s="221">
        <f t="shared" si="222"/>
        <v>-66.386793740734603</v>
      </c>
      <c r="L1981">
        <f t="shared" si="224"/>
        <v>3.3668444161174078E-5</v>
      </c>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row>
    <row r="1982" spans="1:74" s="12" customFormat="1" hidden="1" x14ac:dyDescent="0.25">
      <c r="A1982" s="127"/>
      <c r="B1982"/>
      <c r="C1982">
        <v>1250</v>
      </c>
      <c r="D1982" s="221">
        <f t="shared" si="218"/>
        <v>1250</v>
      </c>
      <c r="E1982">
        <f t="shared" si="223"/>
        <v>1.25</v>
      </c>
      <c r="F1982">
        <f t="shared" si="219"/>
        <v>0.93977592893460715</v>
      </c>
      <c r="G1982">
        <f t="shared" si="220"/>
        <v>4.0039075959881175E-2</v>
      </c>
      <c r="H1982" s="271">
        <v>1.6734664794230302E-5</v>
      </c>
      <c r="I1982">
        <f t="shared" si="221"/>
        <v>1</v>
      </c>
      <c r="J1982">
        <v>1</v>
      </c>
      <c r="K1982" s="221">
        <f t="shared" si="222"/>
        <v>-124.01749238715</v>
      </c>
      <c r="L1982">
        <f t="shared" si="224"/>
        <v>5.7597133424628177E-7</v>
      </c>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row>
    <row r="1983" spans="1:74" s="12" customFormat="1" hidden="1" x14ac:dyDescent="0.25">
      <c r="A1983" s="127"/>
      <c r="B1983"/>
      <c r="C1983">
        <v>1260</v>
      </c>
      <c r="D1983" s="221">
        <f t="shared" si="218"/>
        <v>1260</v>
      </c>
      <c r="E1983">
        <f t="shared" si="223"/>
        <v>1.26</v>
      </c>
      <c r="F1983">
        <f t="shared" si="219"/>
        <v>0.93883631492236741</v>
      </c>
      <c r="G1983">
        <f t="shared" si="220"/>
        <v>4.7434743441356411E-2</v>
      </c>
      <c r="H1983" s="271">
        <v>1.7506741710708299E-5</v>
      </c>
      <c r="I1983">
        <f t="shared" si="221"/>
        <v>1</v>
      </c>
      <c r="J1983">
        <v>1</v>
      </c>
      <c r="K1983" s="221">
        <f t="shared" si="222"/>
        <v>-122.16216479178642</v>
      </c>
      <c r="L1983">
        <f t="shared" si="224"/>
        <v>4.965483399574991E-12</v>
      </c>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row>
    <row r="1984" spans="1:74" s="12" customFormat="1" hidden="1" x14ac:dyDescent="0.25">
      <c r="A1984" s="127"/>
      <c r="B1984"/>
      <c r="C1984">
        <v>1270</v>
      </c>
      <c r="D1984" s="221">
        <f t="shared" si="218"/>
        <v>1270</v>
      </c>
      <c r="E1984">
        <f t="shared" si="223"/>
        <v>1.27</v>
      </c>
      <c r="F1984">
        <f t="shared" si="219"/>
        <v>0.93789008830063292</v>
      </c>
      <c r="G1984">
        <f t="shared" si="220"/>
        <v>5.4588075798825485E-2</v>
      </c>
      <c r="H1984" s="221">
        <v>5.3629333398737102E-3</v>
      </c>
      <c r="I1984">
        <f t="shared" si="221"/>
        <v>1</v>
      </c>
      <c r="J1984">
        <v>1</v>
      </c>
      <c r="K1984" s="221">
        <f t="shared" si="222"/>
        <v>-71.226957380916488</v>
      </c>
      <c r="L1984">
        <f t="shared" si="224"/>
        <v>1.8954272551610022E-7</v>
      </c>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row>
    <row r="1985" spans="1:74" s="12" customFormat="1" hidden="1" x14ac:dyDescent="0.25">
      <c r="A1985" s="127"/>
      <c r="B1985"/>
      <c r="C1985">
        <v>1280</v>
      </c>
      <c r="D1985" s="221">
        <f t="shared" si="218"/>
        <v>1280</v>
      </c>
      <c r="E1985">
        <f t="shared" si="223"/>
        <v>1.28</v>
      </c>
      <c r="F1985">
        <f t="shared" si="219"/>
        <v>0.9369372691306328</v>
      </c>
      <c r="G1985">
        <f t="shared" si="220"/>
        <v>6.1484264634326241E-2</v>
      </c>
      <c r="H1985" s="221">
        <v>2.0271099110451499E-2</v>
      </c>
      <c r="I1985">
        <f t="shared" si="221"/>
        <v>1</v>
      </c>
      <c r="J1985">
        <v>1</v>
      </c>
      <c r="K1985" s="221">
        <f t="shared" si="222"/>
        <v>-58.652964106811261</v>
      </c>
      <c r="L1985">
        <f t="shared" si="224"/>
        <v>5.2007503174371108E-6</v>
      </c>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row>
    <row r="1986" spans="1:74" s="12" customFormat="1" hidden="1" x14ac:dyDescent="0.25">
      <c r="A1986" s="127"/>
      <c r="B1986"/>
      <c r="C1986">
        <v>1290</v>
      </c>
      <c r="D1986" s="221">
        <f t="shared" si="218"/>
        <v>1290</v>
      </c>
      <c r="E1986">
        <f t="shared" si="223"/>
        <v>1.29</v>
      </c>
      <c r="F1986">
        <f t="shared" si="219"/>
        <v>0.93597787760287987</v>
      </c>
      <c r="G1986">
        <f t="shared" si="220"/>
        <v>6.8109346782913235E-2</v>
      </c>
      <c r="H1986" s="221">
        <v>2.0401207815423501E-2</v>
      </c>
      <c r="I1986">
        <f t="shared" si="221"/>
        <v>1</v>
      </c>
      <c r="J1986">
        <v>1</v>
      </c>
      <c r="K1986" s="221">
        <f t="shared" si="222"/>
        <v>-57.717436421197171</v>
      </c>
      <c r="L1986">
        <f t="shared" si="224"/>
        <v>1.523136749328686E-5</v>
      </c>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row>
    <row r="1987" spans="1:74" s="12" customFormat="1" hidden="1" x14ac:dyDescent="0.25">
      <c r="A1987" s="127"/>
      <c r="B1987"/>
      <c r="C1987">
        <v>1300</v>
      </c>
      <c r="D1987" s="221">
        <f t="shared" si="218"/>
        <v>1300</v>
      </c>
      <c r="E1987">
        <f t="shared" si="223"/>
        <v>1.3</v>
      </c>
      <c r="F1987">
        <f t="shared" si="219"/>
        <v>0.93501193403651273</v>
      </c>
      <c r="G1987">
        <f t="shared" si="220"/>
        <v>7.4450225990597002E-2</v>
      </c>
      <c r="H1987" s="271">
        <v>1.6130976681644199E-9</v>
      </c>
      <c r="I1987">
        <f t="shared" si="221"/>
        <v>1</v>
      </c>
      <c r="J1987">
        <v>1</v>
      </c>
      <c r="K1987" s="221">
        <f t="shared" si="222"/>
        <v>-198.99312324397954</v>
      </c>
      <c r="L1987">
        <f t="shared" si="224"/>
        <v>4.2285984040556401E-6</v>
      </c>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row>
    <row r="1988" spans="1:74" s="12" customFormat="1" hidden="1" x14ac:dyDescent="0.25">
      <c r="A1988" s="127"/>
      <c r="B1988"/>
      <c r="C1988">
        <v>1310</v>
      </c>
      <c r="D1988" s="221">
        <f t="shared" si="218"/>
        <v>1310</v>
      </c>
      <c r="E1988">
        <f t="shared" si="223"/>
        <v>1.31</v>
      </c>
      <c r="F1988">
        <f t="shared" si="219"/>
        <v>0.9340394588786326</v>
      </c>
      <c r="G1988">
        <f t="shared" si="220"/>
        <v>8.0494692437925591E-2</v>
      </c>
      <c r="H1988" s="221">
        <v>1.10268609715077E-2</v>
      </c>
      <c r="I1988">
        <f t="shared" si="221"/>
        <v>1</v>
      </c>
      <c r="J1988">
        <v>1</v>
      </c>
      <c r="K1988" s="221">
        <f t="shared" si="222"/>
        <v>-61.6283126431412</v>
      </c>
      <c r="L1988">
        <f t="shared" si="224"/>
        <v>1.7183390589636865E-6</v>
      </c>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row>
    <row r="1989" spans="1:74" s="12" customFormat="1" hidden="1" x14ac:dyDescent="0.25">
      <c r="A1989" s="127"/>
      <c r="B1989"/>
      <c r="C1989">
        <v>1320</v>
      </c>
      <c r="D1989" s="221">
        <f t="shared" si="218"/>
        <v>1320</v>
      </c>
      <c r="E1989">
        <f t="shared" si="223"/>
        <v>1.32</v>
      </c>
      <c r="F1989">
        <f t="shared" si="219"/>
        <v>0.93306047270364156</v>
      </c>
      <c r="G1989">
        <f t="shared" si="220"/>
        <v>8.6231440080761085E-2</v>
      </c>
      <c r="H1989" s="271">
        <v>3.5573389605435998E-10</v>
      </c>
      <c r="I1989">
        <f t="shared" si="221"/>
        <v>1</v>
      </c>
      <c r="J1989">
        <v>1</v>
      </c>
      <c r="K1989" s="221">
        <f t="shared" si="222"/>
        <v>-210.86598640841657</v>
      </c>
      <c r="L1989">
        <f t="shared" si="224"/>
        <v>1.7183387121332075E-6</v>
      </c>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row>
    <row r="1990" spans="1:74" s="12" customFormat="1" hidden="1" x14ac:dyDescent="0.25">
      <c r="A1990" s="127"/>
      <c r="B1990"/>
      <c r="C1990">
        <v>1330</v>
      </c>
      <c r="D1990" s="221">
        <f t="shared" si="218"/>
        <v>1330</v>
      </c>
      <c r="E1990">
        <f t="shared" si="223"/>
        <v>1.33</v>
      </c>
      <c r="F1990">
        <f t="shared" si="219"/>
        <v>0.93207499621256229</v>
      </c>
      <c r="G1990">
        <f t="shared" si="220"/>
        <v>9.1650081784963894E-2</v>
      </c>
      <c r="H1990" s="221">
        <v>9.6745899372293401E-3</v>
      </c>
      <c r="I1990">
        <f t="shared" si="221"/>
        <v>1</v>
      </c>
      <c r="J1990">
        <v>1</v>
      </c>
      <c r="K1990" s="221">
        <f t="shared" si="222"/>
        <v>-61.655674382162182</v>
      </c>
      <c r="L1990">
        <f t="shared" si="224"/>
        <v>1.7075467409841361E-6</v>
      </c>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row>
    <row r="1991" spans="1:74" s="12" customFormat="1" hidden="1" x14ac:dyDescent="0.25">
      <c r="A1991" s="127"/>
      <c r="B1991"/>
      <c r="C1991">
        <v>1340</v>
      </c>
      <c r="D1991" s="221">
        <f t="shared" si="218"/>
        <v>1340</v>
      </c>
      <c r="E1991">
        <f t="shared" si="223"/>
        <v>1.34</v>
      </c>
      <c r="F1991">
        <f t="shared" si="219"/>
        <v>0.93108305023237259</v>
      </c>
      <c r="G1991">
        <f t="shared" si="220"/>
        <v>9.6741162236865436E-2</v>
      </c>
      <c r="H1991" s="221">
        <v>4.61702896711724E-3</v>
      </c>
      <c r="I1991">
        <f t="shared" si="221"/>
        <v>1</v>
      </c>
      <c r="J1991">
        <v>1</v>
      </c>
      <c r="K1991" s="221">
        <f t="shared" si="222"/>
        <v>-67.620753587464748</v>
      </c>
      <c r="L1991">
        <f t="shared" si="224"/>
        <v>3.8584219971760578E-6</v>
      </c>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row>
    <row r="1992" spans="1:74" s="12" customFormat="1" hidden="1" x14ac:dyDescent="0.25">
      <c r="A1992" s="127"/>
      <c r="B1992"/>
      <c r="C1992">
        <v>1350</v>
      </c>
      <c r="D1992" s="221">
        <f t="shared" si="218"/>
        <v>1350</v>
      </c>
      <c r="E1992">
        <f t="shared" si="223"/>
        <v>1.35</v>
      </c>
      <c r="F1992">
        <f t="shared" si="219"/>
        <v>0.93008465571532295</v>
      </c>
      <c r="G1992">
        <f t="shared" si="220"/>
        <v>0.10149616861661817</v>
      </c>
      <c r="H1992" s="221">
        <v>1.9669670782229901E-4</v>
      </c>
      <c r="I1992">
        <f t="shared" si="221"/>
        <v>1</v>
      </c>
      <c r="J1992">
        <v>1</v>
      </c>
      <c r="K1992" s="221">
        <f t="shared" si="222"/>
        <v>-94.624615620633833</v>
      </c>
      <c r="L1992">
        <f t="shared" si="224"/>
        <v>4.7185115460904447E-7</v>
      </c>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row>
    <row r="1993" spans="1:74" s="12" customFormat="1" hidden="1" x14ac:dyDescent="0.25">
      <c r="A1993" s="127"/>
      <c r="B1993"/>
      <c r="C1993">
        <v>1360</v>
      </c>
      <c r="D1993" s="221">
        <f t="shared" si="218"/>
        <v>1360</v>
      </c>
      <c r="E1993">
        <f t="shared" si="223"/>
        <v>1.36</v>
      </c>
      <c r="F1993">
        <f t="shared" si="219"/>
        <v>0.9290798337382552</v>
      </c>
      <c r="G1993">
        <f t="shared" si="220"/>
        <v>0.10590753902669557</v>
      </c>
      <c r="H1993" s="221">
        <v>2.7062321390618599E-3</v>
      </c>
      <c r="I1993">
        <f t="shared" si="221"/>
        <v>1</v>
      </c>
      <c r="J1993">
        <v>1</v>
      </c>
      <c r="K1993" s="221">
        <f t="shared" si="222"/>
        <v>-71.493100852138824</v>
      </c>
      <c r="L1993">
        <f t="shared" si="224"/>
        <v>2.028518037307196E-7</v>
      </c>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row>
    <row r="1994" spans="1:74" s="12" customFormat="1" hidden="1" x14ac:dyDescent="0.25">
      <c r="A1994" s="127"/>
      <c r="B1994"/>
      <c r="C1994">
        <v>1370</v>
      </c>
      <c r="D1994" s="221">
        <f t="shared" si="218"/>
        <v>1370</v>
      </c>
      <c r="E1994">
        <f t="shared" si="223"/>
        <v>1.37</v>
      </c>
      <c r="F1994">
        <f t="shared" si="219"/>
        <v>0.92806860550191406</v>
      </c>
      <c r="G1994">
        <f t="shared" si="220"/>
        <v>0.10996866867301909</v>
      </c>
      <c r="H1994" s="221">
        <v>2.5761364751436199E-3</v>
      </c>
      <c r="I1994">
        <f t="shared" si="221"/>
        <v>1</v>
      </c>
      <c r="J1994">
        <v>1</v>
      </c>
      <c r="K1994" s="221">
        <f t="shared" si="222"/>
        <v>-71.603641683753864</v>
      </c>
      <c r="L1994">
        <f t="shared" si="224"/>
        <v>7.0013285476424621E-7</v>
      </c>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row>
    <row r="1995" spans="1:74" s="12" customFormat="1" hidden="1" x14ac:dyDescent="0.25">
      <c r="A1995" s="127"/>
      <c r="B1995"/>
      <c r="C1995">
        <v>1380</v>
      </c>
      <c r="D1995" s="221">
        <f t="shared" si="218"/>
        <v>1380</v>
      </c>
      <c r="E1995">
        <f t="shared" si="223"/>
        <v>1.38</v>
      </c>
      <c r="F1995">
        <f t="shared" si="219"/>
        <v>0.92705099233026589</v>
      </c>
      <c r="G1995">
        <f t="shared" si="220"/>
        <v>0.11367391380134947</v>
      </c>
      <c r="H1995" s="221">
        <v>2.7309732062735797E-4</v>
      </c>
      <c r="I1995">
        <f t="shared" si="221"/>
        <v>1</v>
      </c>
      <c r="J1995">
        <v>1</v>
      </c>
      <c r="K1995" s="221">
        <f t="shared" si="222"/>
        <v>-90.818362491288056</v>
      </c>
      <c r="L1995">
        <f t="shared" si="224"/>
        <v>2.1271632369660828E-7</v>
      </c>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row>
    <row r="1996" spans="1:74" s="12" customFormat="1" hidden="1" x14ac:dyDescent="0.25">
      <c r="A1996" s="127"/>
      <c r="B1996"/>
      <c r="C1996">
        <v>1390</v>
      </c>
      <c r="D1996" s="221">
        <f t="shared" si="218"/>
        <v>1390</v>
      </c>
      <c r="E1996">
        <f t="shared" si="223"/>
        <v>1.39</v>
      </c>
      <c r="F1996">
        <f t="shared" si="219"/>
        <v>0.92602701566979395</v>
      </c>
      <c r="G1996">
        <f t="shared" si="220"/>
        <v>0.11701859339672369</v>
      </c>
      <c r="H1996" s="221">
        <v>3.1555882854918701E-3</v>
      </c>
      <c r="I1996">
        <f t="shared" si="221"/>
        <v>1</v>
      </c>
      <c r="J1996">
        <v>1</v>
      </c>
      <c r="K1996" s="221">
        <f t="shared" si="222"/>
        <v>-69.320822690869448</v>
      </c>
      <c r="L1996">
        <f t="shared" si="224"/>
        <v>3.4359527494684899E-7</v>
      </c>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row>
    <row r="1997" spans="1:74" s="12" customFormat="1" hidden="1" x14ac:dyDescent="0.25">
      <c r="A1997" s="127"/>
      <c r="B1997"/>
      <c r="C1997">
        <v>1400</v>
      </c>
      <c r="D1997" s="221">
        <f t="shared" si="218"/>
        <v>1400</v>
      </c>
      <c r="E1997">
        <f t="shared" si="223"/>
        <v>1.4</v>
      </c>
      <c r="F1997">
        <f t="shared" si="219"/>
        <v>0.92499669708881216</v>
      </c>
      <c r="G1997">
        <f t="shared" si="220"/>
        <v>0.11999898865880973</v>
      </c>
      <c r="H1997" s="271">
        <v>9.3132240638571303E-10</v>
      </c>
      <c r="I1997">
        <f t="shared" si="221"/>
        <v>1</v>
      </c>
      <c r="J1997">
        <v>1</v>
      </c>
      <c r="K1997" s="221">
        <f t="shared" si="222"/>
        <v>-199.71164361014917</v>
      </c>
      <c r="L1997">
        <f t="shared" si="224"/>
        <v>2.923196447179385E-7</v>
      </c>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row>
    <row r="1998" spans="1:74" s="12" customFormat="1" hidden="1" x14ac:dyDescent="0.25">
      <c r="A1998" s="127"/>
      <c r="B1998"/>
      <c r="C1998">
        <v>1410</v>
      </c>
      <c r="D1998" s="221">
        <f t="shared" si="218"/>
        <v>1410</v>
      </c>
      <c r="E1998">
        <f t="shared" si="223"/>
        <v>1.41</v>
      </c>
      <c r="F1998">
        <f t="shared" si="219"/>
        <v>0.92396005827675864</v>
      </c>
      <c r="G1998">
        <f t="shared" si="220"/>
        <v>0.12261234027109096</v>
      </c>
      <c r="H1998" s="221">
        <v>2.6182538032306399E-2</v>
      </c>
      <c r="I1998">
        <f t="shared" si="221"/>
        <v>1</v>
      </c>
      <c r="J1998">
        <v>1</v>
      </c>
      <c r="K1998" s="221">
        <f t="shared" si="222"/>
        <v>-50.556017551718845</v>
      </c>
      <c r="L1998">
        <f t="shared" si="224"/>
        <v>2.1995725124790398E-5</v>
      </c>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row>
    <row r="1999" spans="1:74" s="12" customFormat="1" hidden="1" x14ac:dyDescent="0.25">
      <c r="A1999" s="127"/>
      <c r="B1999"/>
      <c r="C1999">
        <v>1420</v>
      </c>
      <c r="D1999" s="221">
        <f t="shared" si="218"/>
        <v>1420</v>
      </c>
      <c r="E1999">
        <f t="shared" si="223"/>
        <v>1.42</v>
      </c>
      <c r="F1999">
        <f t="shared" si="219"/>
        <v>0.92291712104349233</v>
      </c>
      <c r="G1999">
        <f t="shared" si="220"/>
        <v>0.12485684348676181</v>
      </c>
      <c r="H1999" s="221">
        <v>5.06570454844123E-2</v>
      </c>
      <c r="I1999">
        <f t="shared" si="221"/>
        <v>1</v>
      </c>
      <c r="J1999">
        <v>1</v>
      </c>
      <c r="K1999" s="221">
        <f t="shared" si="222"/>
        <v>-44.675701791507869</v>
      </c>
      <c r="L1999">
        <f t="shared" si="224"/>
        <v>1.9375535106692349E-4</v>
      </c>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row>
    <row r="2000" spans="1:74" s="12" customFormat="1" hidden="1" x14ac:dyDescent="0.25">
      <c r="A2000" s="127"/>
      <c r="B2000"/>
      <c r="C2000">
        <v>1430</v>
      </c>
      <c r="D2000" s="221">
        <f t="shared" si="218"/>
        <v>1430</v>
      </c>
      <c r="E2000">
        <f t="shared" si="223"/>
        <v>1.43</v>
      </c>
      <c r="F2000">
        <f t="shared" si="219"/>
        <v>0.92186790731858914</v>
      </c>
      <c r="G2000">
        <f t="shared" si="220"/>
        <v>0.12673164105911117</v>
      </c>
      <c r="H2000" s="221">
        <v>3.5478860246606E-2</v>
      </c>
      <c r="I2000">
        <f t="shared" si="221"/>
        <v>1</v>
      </c>
      <c r="J2000">
        <v>1</v>
      </c>
      <c r="K2000" s="221">
        <f t="shared" si="222"/>
        <v>-47.649531707054521</v>
      </c>
      <c r="L2000">
        <f t="shared" si="224"/>
        <v>2.4911719276969596E-4</v>
      </c>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row>
    <row r="2001" spans="1:74" s="12" customFormat="1" hidden="1" x14ac:dyDescent="0.25">
      <c r="A2001" s="127"/>
      <c r="B2001"/>
      <c r="C2001">
        <v>1440</v>
      </c>
      <c r="D2001" s="221">
        <f t="shared" si="218"/>
        <v>1440</v>
      </c>
      <c r="E2001">
        <f t="shared" si="223"/>
        <v>1.44</v>
      </c>
      <c r="F2001">
        <f t="shared" si="219"/>
        <v>0.92081243915062561</v>
      </c>
      <c r="G2001">
        <f t="shared" si="220"/>
        <v>0.12823681404896894</v>
      </c>
      <c r="H2001" s="271">
        <v>2.43823402085487E-9</v>
      </c>
      <c r="I2001">
        <f t="shared" si="221"/>
        <v>1</v>
      </c>
      <c r="J2001">
        <v>1</v>
      </c>
      <c r="K2001" s="221">
        <f t="shared" si="222"/>
        <v>-190.81481432079957</v>
      </c>
      <c r="L2001">
        <f t="shared" si="224"/>
        <v>4.2952346879923743E-5</v>
      </c>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row>
    <row r="2002" spans="1:74" s="12" customFormat="1" hidden="1" x14ac:dyDescent="0.25">
      <c r="A2002" s="127"/>
      <c r="B2002"/>
      <c r="C2002">
        <v>1450</v>
      </c>
      <c r="D2002" s="221">
        <f t="shared" si="218"/>
        <v>1450</v>
      </c>
      <c r="E2002">
        <f t="shared" si="223"/>
        <v>1.45</v>
      </c>
      <c r="F2002">
        <f t="shared" si="219"/>
        <v>0.91975073870646817</v>
      </c>
      <c r="G2002">
        <f t="shared" si="220"/>
        <v>0.1293733705464982</v>
      </c>
      <c r="H2002" s="271">
        <v>1.58533205770707E-9</v>
      </c>
      <c r="I2002">
        <f t="shared" si="221"/>
        <v>1</v>
      </c>
      <c r="J2002">
        <v>1</v>
      </c>
      <c r="K2002" s="221">
        <f t="shared" si="222"/>
        <v>-194.48729440007298</v>
      </c>
      <c r="L2002">
        <f t="shared" si="224"/>
        <v>5.6775530413871529E-19</v>
      </c>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row>
    <row r="2003" spans="1:74" s="12" customFormat="1" hidden="1" x14ac:dyDescent="0.25">
      <c r="A2003" s="127"/>
      <c r="B2003"/>
      <c r="C2003">
        <v>1460</v>
      </c>
      <c r="D2003" s="221">
        <f t="shared" si="218"/>
        <v>1460</v>
      </c>
      <c r="E2003">
        <f t="shared" si="223"/>
        <v>1.46</v>
      </c>
      <c r="F2003">
        <f t="shared" si="219"/>
        <v>0.91868282827055503</v>
      </c>
      <c r="G2003">
        <f t="shared" si="220"/>
        <v>0.13014323234920228</v>
      </c>
      <c r="H2003" s="221">
        <v>3.2358958185382598E-2</v>
      </c>
      <c r="I2003">
        <f t="shared" si="221"/>
        <v>1</v>
      </c>
      <c r="J2003">
        <v>1</v>
      </c>
      <c r="K2003" s="221">
        <f t="shared" si="222"/>
        <v>-48.248365627758105</v>
      </c>
      <c r="L2003">
        <f t="shared" si="224"/>
        <v>3.741997458920904E-5</v>
      </c>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row>
    <row r="2004" spans="1:74" s="12" customFormat="1" hidden="1" x14ac:dyDescent="0.25">
      <c r="A2004" s="127"/>
      <c r="B2004"/>
      <c r="C2004">
        <v>1470</v>
      </c>
      <c r="D2004" s="221">
        <f t="shared" si="218"/>
        <v>1470</v>
      </c>
      <c r="E2004">
        <f t="shared" si="223"/>
        <v>1.47</v>
      </c>
      <c r="F2004">
        <f t="shared" si="219"/>
        <v>0.91760873024417233</v>
      </c>
      <c r="G2004">
        <f t="shared" si="220"/>
        <v>0.13054921964248922</v>
      </c>
      <c r="H2004" s="221">
        <v>3.3311806719218698E-2</v>
      </c>
      <c r="I2004">
        <f t="shared" si="221"/>
        <v>1</v>
      </c>
      <c r="J2004">
        <v>1</v>
      </c>
      <c r="K2004" s="221">
        <f t="shared" si="222"/>
        <v>-47.979399899901082</v>
      </c>
      <c r="L2004">
        <f t="shared" si="224"/>
        <v>1.5442436663551596E-4</v>
      </c>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row>
    <row r="2005" spans="1:74" s="12" customFormat="1" hidden="1" x14ac:dyDescent="0.25">
      <c r="A2005" s="127"/>
      <c r="B2005"/>
      <c r="C2005">
        <v>1480</v>
      </c>
      <c r="D2005" s="221">
        <f t="shared" si="218"/>
        <v>1480</v>
      </c>
      <c r="E2005">
        <f t="shared" si="223"/>
        <v>1.48</v>
      </c>
      <c r="F2005">
        <f t="shared" si="219"/>
        <v>0.91652846714473213</v>
      </c>
      <c r="G2005">
        <f t="shared" si="220"/>
        <v>0.13059503373347403</v>
      </c>
      <c r="H2005" s="221">
        <v>1.17207465677606E-2</v>
      </c>
      <c r="I2005">
        <f t="shared" si="221"/>
        <v>1</v>
      </c>
      <c r="J2005">
        <v>1</v>
      </c>
      <c r="K2005" s="221">
        <f t="shared" si="222"/>
        <v>-57.059442080166782</v>
      </c>
      <c r="L2005">
        <f t="shared" si="224"/>
        <v>7.2722678270763745E-5</v>
      </c>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row>
    <row r="2006" spans="1:74" s="12" customFormat="1" hidden="1" x14ac:dyDescent="0.25">
      <c r="A2006" s="127"/>
      <c r="B2006"/>
      <c r="C2006">
        <v>1490</v>
      </c>
      <c r="D2006" s="221">
        <f t="shared" si="218"/>
        <v>1490</v>
      </c>
      <c r="E2006">
        <f t="shared" si="223"/>
        <v>1.49</v>
      </c>
      <c r="F2006">
        <f t="shared" si="219"/>
        <v>0.91544206160503883</v>
      </c>
      <c r="G2006">
        <f t="shared" si="220"/>
        <v>0.13028523789289662</v>
      </c>
      <c r="H2006" s="221">
        <v>3.5411953593087603E-2</v>
      </c>
      <c r="I2006">
        <f t="shared" si="221"/>
        <v>1</v>
      </c>
      <c r="J2006">
        <v>1</v>
      </c>
      <c r="K2006" s="221">
        <f t="shared" si="222"/>
        <v>-47.486480806165368</v>
      </c>
      <c r="L2006">
        <f t="shared" si="224"/>
        <v>7.9141996626935215E-5</v>
      </c>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row>
    <row r="2007" spans="1:74" s="12" customFormat="1" hidden="1" x14ac:dyDescent="0.25">
      <c r="A2007" s="127"/>
      <c r="B2007"/>
      <c r="C2007">
        <v>1500</v>
      </c>
      <c r="D2007" s="221">
        <f t="shared" si="218"/>
        <v>1500</v>
      </c>
      <c r="E2007">
        <f t="shared" si="223"/>
        <v>1.5</v>
      </c>
      <c r="F2007">
        <f t="shared" si="219"/>
        <v>0.91434953637256811</v>
      </c>
      <c r="G2007">
        <f t="shared" si="220"/>
        <v>0.12962523636408266</v>
      </c>
      <c r="H2007" s="271">
        <v>2.9484661626982E-16</v>
      </c>
      <c r="I2007">
        <f t="shared" si="221"/>
        <v>1</v>
      </c>
      <c r="J2007">
        <v>1</v>
      </c>
      <c r="K2007" s="221">
        <f t="shared" si="222"/>
        <v>-329.13204083202714</v>
      </c>
      <c r="L2007">
        <f t="shared" si="224"/>
        <v>4.4595591441445924E-5</v>
      </c>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row>
    <row r="2008" spans="1:74" s="12" customFormat="1" hidden="1" x14ac:dyDescent="0.25">
      <c r="A2008" s="127"/>
      <c r="B2008"/>
      <c r="C2008">
        <v>1510</v>
      </c>
      <c r="D2008" s="221">
        <f t="shared" si="218"/>
        <v>1510</v>
      </c>
      <c r="E2008">
        <f t="shared" si="223"/>
        <v>1.51</v>
      </c>
      <c r="F2008">
        <f t="shared" si="219"/>
        <v>0.9132509143087193</v>
      </c>
      <c r="G2008">
        <f t="shared" si="220"/>
        <v>0.12862125160176219</v>
      </c>
      <c r="H2008" s="221">
        <v>3.5411953593087402E-2</v>
      </c>
      <c r="I2008">
        <f t="shared" si="221"/>
        <v>1</v>
      </c>
      <c r="J2008">
        <v>1</v>
      </c>
      <c r="K2008" s="221">
        <f t="shared" si="222"/>
        <v>-47.618945331201978</v>
      </c>
      <c r="L2008">
        <f t="shared" si="224"/>
        <v>4.3255912250376264E-5</v>
      </c>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row>
    <row r="2009" spans="1:74" s="12" customFormat="1" hidden="1" x14ac:dyDescent="0.25">
      <c r="A2009" s="127"/>
      <c r="B2009"/>
      <c r="C2009">
        <v>1520</v>
      </c>
      <c r="D2009" s="221">
        <f t="shared" si="218"/>
        <v>1520</v>
      </c>
      <c r="E2009">
        <f t="shared" si="223"/>
        <v>1.52</v>
      </c>
      <c r="F2009">
        <f t="shared" si="219"/>
        <v>0.91214621838808752</v>
      </c>
      <c r="G2009">
        <f t="shared" si="220"/>
        <v>0.12728029980728503</v>
      </c>
      <c r="H2009" s="221">
        <v>1.1720746567761099E-2</v>
      </c>
      <c r="I2009">
        <f t="shared" si="221"/>
        <v>1</v>
      </c>
      <c r="J2009">
        <v>1</v>
      </c>
      <c r="K2009" s="221">
        <f t="shared" si="222"/>
        <v>-57.32438145857855</v>
      </c>
      <c r="L2009">
        <f t="shared" si="224"/>
        <v>7.6186191483245403E-5</v>
      </c>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row>
    <row r="2010" spans="1:74" s="12" customFormat="1" hidden="1" x14ac:dyDescent="0.25">
      <c r="A2010" s="127"/>
      <c r="B2010"/>
      <c r="C2010">
        <v>1530</v>
      </c>
      <c r="D2010" s="221">
        <f t="shared" si="218"/>
        <v>1530</v>
      </c>
      <c r="E2010">
        <f t="shared" si="223"/>
        <v>1.53</v>
      </c>
      <c r="F2010">
        <f t="shared" si="219"/>
        <v>0.91103547169771515</v>
      </c>
      <c r="G2010">
        <f t="shared" si="220"/>
        <v>0.1256101648303172</v>
      </c>
      <c r="H2010" s="221">
        <v>3.3311806719217803E-2</v>
      </c>
      <c r="I2010">
        <f t="shared" si="221"/>
        <v>1</v>
      </c>
      <c r="J2010">
        <v>1</v>
      </c>
      <c r="K2010" s="221">
        <f t="shared" si="222"/>
        <v>-48.37683479386012</v>
      </c>
      <c r="L2010">
        <f t="shared" si="224"/>
        <v>6.6894784538679939E-5</v>
      </c>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row>
    <row r="2011" spans="1:74" s="12" customFormat="1" hidden="1" x14ac:dyDescent="0.25">
      <c r="A2011" s="127"/>
      <c r="B2011"/>
      <c r="C2011">
        <v>1540</v>
      </c>
      <c r="D2011" s="221">
        <f t="shared" si="218"/>
        <v>1540</v>
      </c>
      <c r="E2011">
        <f t="shared" si="223"/>
        <v>1.54</v>
      </c>
      <c r="F2011">
        <f t="shared" si="219"/>
        <v>0.90991869743635223</v>
      </c>
      <c r="G2011">
        <f t="shared" si="220"/>
        <v>0.12361937051046634</v>
      </c>
      <c r="H2011" s="221">
        <v>3.2358958185382002E-2</v>
      </c>
      <c r="I2011">
        <f t="shared" si="221"/>
        <v>1</v>
      </c>
      <c r="J2011">
        <v>1</v>
      </c>
      <c r="K2011" s="221">
        <f t="shared" si="222"/>
        <v>-48.778327044260443</v>
      </c>
      <c r="L2011">
        <f t="shared" si="224"/>
        <v>1.3882697709863729E-4</v>
      </c>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row>
    <row r="2012" spans="1:74" s="12" customFormat="1" hidden="1" x14ac:dyDescent="0.25">
      <c r="A2012" s="127"/>
      <c r="B2012"/>
      <c r="C2012">
        <v>1550</v>
      </c>
      <c r="D2012" s="221">
        <f t="shared" si="218"/>
        <v>1550</v>
      </c>
      <c r="E2012">
        <f t="shared" si="223"/>
        <v>1.55</v>
      </c>
      <c r="F2012">
        <f t="shared" si="219"/>
        <v>0.90879591891370548</v>
      </c>
      <c r="G2012">
        <f t="shared" si="220"/>
        <v>0.12131715153546101</v>
      </c>
      <c r="H2012" s="271">
        <v>1.5853313308341501E-9</v>
      </c>
      <c r="I2012">
        <f t="shared" si="221"/>
        <v>1</v>
      </c>
      <c r="J2012">
        <v>1</v>
      </c>
      <c r="K2012" s="221">
        <f t="shared" si="222"/>
        <v>-195.14982768992073</v>
      </c>
      <c r="L2012">
        <f t="shared" si="224"/>
        <v>3.312129783367915E-5</v>
      </c>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row>
    <row r="2013" spans="1:74" s="12" customFormat="1" hidden="1" x14ac:dyDescent="0.25">
      <c r="A2013" s="127"/>
      <c r="B2013"/>
      <c r="C2013">
        <v>1560</v>
      </c>
      <c r="D2013" s="221">
        <f t="shared" si="218"/>
        <v>1560</v>
      </c>
      <c r="E2013">
        <f t="shared" si="223"/>
        <v>1.56</v>
      </c>
      <c r="F2013">
        <f t="shared" si="219"/>
        <v>0.90766715954968746</v>
      </c>
      <c r="G2013">
        <f t="shared" si="220"/>
        <v>0.11871342289548237</v>
      </c>
      <c r="H2013" s="271">
        <v>2.43823431566897E-9</v>
      </c>
      <c r="I2013">
        <f t="shared" si="221"/>
        <v>1</v>
      </c>
      <c r="J2013">
        <v>1</v>
      </c>
      <c r="K2013" s="221">
        <f t="shared" si="222"/>
        <v>-191.60996222052461</v>
      </c>
      <c r="L2013">
        <f t="shared" si="224"/>
        <v>4.7854207003066243E-19</v>
      </c>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row>
    <row r="2014" spans="1:74" s="12" customFormat="1" hidden="1" x14ac:dyDescent="0.25">
      <c r="A2014" s="127"/>
      <c r="B2014"/>
      <c r="C2014">
        <v>1570</v>
      </c>
      <c r="D2014" s="221">
        <f t="shared" si="218"/>
        <v>1570</v>
      </c>
      <c r="E2014">
        <f t="shared" si="223"/>
        <v>1.57</v>
      </c>
      <c r="F2014">
        <f t="shared" si="219"/>
        <v>0.9065324428736663</v>
      </c>
      <c r="G2014">
        <f t="shared" si="220"/>
        <v>0.11581874801602533</v>
      </c>
      <c r="H2014" s="221">
        <v>3.5478860246606098E-2</v>
      </c>
      <c r="I2014">
        <f t="shared" si="221"/>
        <v>1</v>
      </c>
      <c r="J2014">
        <v>1</v>
      </c>
      <c r="K2014" s="221">
        <f t="shared" si="222"/>
        <v>-48.577362462304436</v>
      </c>
      <c r="L2014">
        <f t="shared" si="224"/>
        <v>3.4689961967585077E-5</v>
      </c>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row>
    <row r="2015" spans="1:74" s="12" customFormat="1" hidden="1" x14ac:dyDescent="0.25">
      <c r="A2015" s="127"/>
      <c r="B2015"/>
      <c r="C2015">
        <v>1580</v>
      </c>
      <c r="D2015" s="221">
        <f t="shared" si="218"/>
        <v>1580</v>
      </c>
      <c r="E2015">
        <f t="shared" si="223"/>
        <v>1.58</v>
      </c>
      <c r="F2015">
        <f t="shared" si="219"/>
        <v>0.90539179252370283</v>
      </c>
      <c r="G2015">
        <f t="shared" si="220"/>
        <v>0.11264430565423204</v>
      </c>
      <c r="H2015" s="221">
        <v>5.0657045484412397E-2</v>
      </c>
      <c r="I2015">
        <f t="shared" si="221"/>
        <v>1</v>
      </c>
      <c r="J2015">
        <v>1</v>
      </c>
      <c r="K2015" s="221">
        <f t="shared" si="222"/>
        <v>-45.736286958957663</v>
      </c>
      <c r="L2015">
        <f t="shared" si="224"/>
        <v>1.9764336381737209E-4</v>
      </c>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row>
    <row r="2016" spans="1:74" s="12" customFormat="1" hidden="1" x14ac:dyDescent="0.25">
      <c r="A2016" s="127"/>
      <c r="B2016"/>
      <c r="C2016">
        <v>1590</v>
      </c>
      <c r="D2016" s="221">
        <f t="shared" si="218"/>
        <v>1590</v>
      </c>
      <c r="E2016">
        <f t="shared" si="223"/>
        <v>1.59</v>
      </c>
      <c r="F2016">
        <f t="shared" si="219"/>
        <v>0.90424523224579412</v>
      </c>
      <c r="G2016">
        <f t="shared" si="220"/>
        <v>0.10920185564599301</v>
      </c>
      <c r="H2016" s="221">
        <v>2.6182538032307301E-2</v>
      </c>
      <c r="I2016">
        <f t="shared" si="221"/>
        <v>1</v>
      </c>
      <c r="J2016">
        <v>1</v>
      </c>
      <c r="K2016" s="221">
        <f t="shared" si="222"/>
        <v>-51.749440221352444</v>
      </c>
      <c r="L2016">
        <f t="shared" si="224"/>
        <v>1.502249691593927E-4</v>
      </c>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row>
    <row r="2017" spans="1:74" s="12" customFormat="1" hidden="1" x14ac:dyDescent="0.25">
      <c r="A2017" s="127"/>
      <c r="B2017"/>
      <c r="C2017">
        <v>1600</v>
      </c>
      <c r="D2017" s="221">
        <f t="shared" si="218"/>
        <v>1600</v>
      </c>
      <c r="E2017">
        <f t="shared" si="223"/>
        <v>1.6</v>
      </c>
      <c r="F2017">
        <f t="shared" si="219"/>
        <v>0.90309278589310871</v>
      </c>
      <c r="G2017">
        <f t="shared" si="220"/>
        <v>0.10550370359324823</v>
      </c>
      <c r="H2017" s="271">
        <v>9.3132233289878299E-10</v>
      </c>
      <c r="I2017">
        <f t="shared" si="221"/>
        <v>1</v>
      </c>
      <c r="J2017">
        <v>1</v>
      </c>
      <c r="K2017" s="221">
        <f t="shared" si="222"/>
        <v>-201.03799808495785</v>
      </c>
      <c r="L2017">
        <f t="shared" si="224"/>
        <v>1.671075285973763E-5</v>
      </c>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row>
    <row r="2018" spans="1:74" s="12" customFormat="1" hidden="1" x14ac:dyDescent="0.25">
      <c r="A2018" s="127"/>
      <c r="B2018"/>
      <c r="C2018">
        <v>1610</v>
      </c>
      <c r="D2018" s="221">
        <f t="shared" si="218"/>
        <v>1610</v>
      </c>
      <c r="E2018">
        <f t="shared" si="223"/>
        <v>1.61</v>
      </c>
      <c r="F2018">
        <f t="shared" si="219"/>
        <v>0.9019344774252207</v>
      </c>
      <c r="G2018">
        <f t="shared" si="220"/>
        <v>0.10156266458283542</v>
      </c>
      <c r="H2018" s="221">
        <v>3.15558828549191E-3</v>
      </c>
      <c r="I2018">
        <f t="shared" si="221"/>
        <v>1</v>
      </c>
      <c r="J2018">
        <v>1</v>
      </c>
      <c r="K2018" s="221">
        <f t="shared" si="222"/>
        <v>-70.780211795700097</v>
      </c>
      <c r="L2018">
        <f t="shared" si="224"/>
        <v>2.0889069543455426E-7</v>
      </c>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row>
    <row r="2019" spans="1:74" s="12" customFormat="1" hidden="1" x14ac:dyDescent="0.25">
      <c r="A2019" s="127"/>
      <c r="B2019"/>
      <c r="C2019">
        <v>1620</v>
      </c>
      <c r="D2019" s="221">
        <f t="shared" si="218"/>
        <v>1620</v>
      </c>
      <c r="E2019">
        <f t="shared" si="223"/>
        <v>1.62</v>
      </c>
      <c r="F2019">
        <f t="shared" si="219"/>
        <v>0.90077033090733971</v>
      </c>
      <c r="G2019">
        <f t="shared" si="220"/>
        <v>9.7392026029917214E-2</v>
      </c>
      <c r="H2019" s="221">
        <v>2.7309732062735602E-4</v>
      </c>
      <c r="I2019">
        <f t="shared" si="221"/>
        <v>1</v>
      </c>
      <c r="J2019">
        <v>1</v>
      </c>
      <c r="K2019" s="221">
        <f t="shared" si="222"/>
        <v>-92.410901741212669</v>
      </c>
      <c r="L2019">
        <f t="shared" si="224"/>
        <v>2.449525173437571E-7</v>
      </c>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row>
    <row r="2020" spans="1:74" s="12" customFormat="1" hidden="1" x14ac:dyDescent="0.25">
      <c r="A2020" s="127"/>
      <c r="B2020"/>
      <c r="C2020">
        <v>1630</v>
      </c>
      <c r="D2020" s="221">
        <f t="shared" si="218"/>
        <v>1630</v>
      </c>
      <c r="E2020">
        <f t="shared" si="223"/>
        <v>1.63</v>
      </c>
      <c r="F2020">
        <f t="shared" si="219"/>
        <v>0.89960037050954189</v>
      </c>
      <c r="G2020">
        <f t="shared" si="220"/>
        <v>9.3005509740482578E-2</v>
      </c>
      <c r="H2020" s="221">
        <v>2.57613647514357E-3</v>
      </c>
      <c r="I2020">
        <f t="shared" si="221"/>
        <v>1</v>
      </c>
      <c r="J2020">
        <v>1</v>
      </c>
      <c r="K2020" s="221">
        <f t="shared" si="222"/>
        <v>-73.329456604652989</v>
      </c>
      <c r="L2020">
        <f t="shared" si="224"/>
        <v>1.433980963067398E-7</v>
      </c>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row>
    <row r="2021" spans="1:74" s="12" customFormat="1" hidden="1" x14ac:dyDescent="0.25">
      <c r="A2021" s="127"/>
      <c r="B2021"/>
      <c r="C2021">
        <v>1640</v>
      </c>
      <c r="D2021" s="221">
        <f t="shared" si="218"/>
        <v>1640</v>
      </c>
      <c r="E2021">
        <f t="shared" si="223"/>
        <v>1.64</v>
      </c>
      <c r="F2021">
        <f t="shared" si="219"/>
        <v>0.89842462050598826</v>
      </c>
      <c r="G2021">
        <f t="shared" si="220"/>
        <v>8.8417233288647937E-2</v>
      </c>
      <c r="H2021" s="221">
        <v>2.7062321390619501E-3</v>
      </c>
      <c r="I2021">
        <f t="shared" si="221"/>
        <v>1</v>
      </c>
      <c r="J2021">
        <v>1</v>
      </c>
      <c r="K2021" s="221">
        <f t="shared" si="222"/>
        <v>-73.352327734120109</v>
      </c>
      <c r="L2021">
        <f t="shared" si="224"/>
        <v>4.6335252695438933E-7</v>
      </c>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row>
    <row r="2022" spans="1:74" s="12" customFormat="1" hidden="1" x14ac:dyDescent="0.25">
      <c r="A2022" s="127"/>
      <c r="B2022"/>
      <c r="C2022">
        <v>1650</v>
      </c>
      <c r="D2022" s="221">
        <f t="shared" si="218"/>
        <v>1650</v>
      </c>
      <c r="E2022">
        <f t="shared" si="223"/>
        <v>1.65</v>
      </c>
      <c r="F2022">
        <f t="shared" si="219"/>
        <v>0.89724310527415418</v>
      </c>
      <c r="G2022">
        <f t="shared" si="220"/>
        <v>8.3641670805471746E-2</v>
      </c>
      <c r="H2022" s="221">
        <v>1.9669670782231899E-4</v>
      </c>
      <c r="I2022">
        <f t="shared" si="221"/>
        <v>1</v>
      </c>
      <c r="J2022">
        <v>1</v>
      </c>
      <c r="K2022" s="221">
        <f t="shared" si="222"/>
        <v>-96.617401592166289</v>
      </c>
      <c r="L2022">
        <f t="shared" si="224"/>
        <v>1.3194465616560037E-7</v>
      </c>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row>
    <row r="2023" spans="1:74" s="12" customFormat="1" hidden="1" x14ac:dyDescent="0.25">
      <c r="A2023" s="127"/>
      <c r="B2023"/>
      <c r="C2023">
        <v>1660</v>
      </c>
      <c r="D2023" s="221">
        <f t="shared" si="218"/>
        <v>1660</v>
      </c>
      <c r="E2023">
        <f t="shared" si="223"/>
        <v>1.66</v>
      </c>
      <c r="F2023">
        <f t="shared" si="219"/>
        <v>0.89605584929404292</v>
      </c>
      <c r="G2023">
        <f t="shared" si="220"/>
        <v>7.8693613276773919E-2</v>
      </c>
      <c r="H2023" s="221">
        <v>4.6170289671170102E-3</v>
      </c>
      <c r="I2023">
        <f t="shared" si="221"/>
        <v>1</v>
      </c>
      <c r="J2023">
        <v>1</v>
      </c>
      <c r="K2023" s="221">
        <f t="shared" si="222"/>
        <v>-69.747256695698979</v>
      </c>
      <c r="L2023">
        <f t="shared" si="224"/>
        <v>2.8955458893541672E-7</v>
      </c>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row>
    <row r="2024" spans="1:74" s="12" customFormat="1" hidden="1" x14ac:dyDescent="0.25">
      <c r="A2024" s="127"/>
      <c r="B2024"/>
      <c r="C2024">
        <v>1670</v>
      </c>
      <c r="D2024" s="221">
        <f t="shared" si="218"/>
        <v>1670</v>
      </c>
      <c r="E2024">
        <f t="shared" si="223"/>
        <v>1.67</v>
      </c>
      <c r="F2024">
        <f t="shared" si="219"/>
        <v>0.89486287714740465</v>
      </c>
      <c r="G2024">
        <f t="shared" si="220"/>
        <v>7.3588128447961781E-2</v>
      </c>
      <c r="H2024" s="221">
        <v>9.6745899372293505E-3</v>
      </c>
      <c r="I2024">
        <f t="shared" si="221"/>
        <v>1</v>
      </c>
      <c r="J2024">
        <v>1</v>
      </c>
      <c r="K2024" s="221">
        <f t="shared" si="222"/>
        <v>-63.916063679540059</v>
      </c>
      <c r="L2024">
        <f t="shared" si="224"/>
        <v>2.3167316105108171E-6</v>
      </c>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row>
    <row r="2025" spans="1:74" s="12" customFormat="1" hidden="1" x14ac:dyDescent="0.25">
      <c r="A2025" s="127"/>
      <c r="B2025"/>
      <c r="C2025">
        <v>1680</v>
      </c>
      <c r="D2025" s="221">
        <f t="shared" si="218"/>
        <v>1680</v>
      </c>
      <c r="E2025">
        <f t="shared" si="223"/>
        <v>1.68</v>
      </c>
      <c r="F2025">
        <f t="shared" si="219"/>
        <v>0.89366421351695025</v>
      </c>
      <c r="G2025">
        <f t="shared" si="220"/>
        <v>6.8340520434172394E-2</v>
      </c>
      <c r="H2025" s="271">
        <v>3.5573346370648499E-10</v>
      </c>
      <c r="I2025">
        <f t="shared" si="221"/>
        <v>1</v>
      </c>
      <c r="J2025">
        <v>1</v>
      </c>
      <c r="K2025" s="221">
        <f t="shared" si="222"/>
        <v>-213.26045260227545</v>
      </c>
      <c r="L2025">
        <f t="shared" si="224"/>
        <v>1.0146906775910134E-6</v>
      </c>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row>
    <row r="2026" spans="1:74" s="12" customFormat="1" hidden="1" x14ac:dyDescent="0.25">
      <c r="A2026" s="127"/>
      <c r="B2026"/>
      <c r="C2026">
        <v>1690</v>
      </c>
      <c r="D2026" s="221">
        <f t="shared" si="218"/>
        <v>1690</v>
      </c>
      <c r="E2026">
        <f t="shared" si="223"/>
        <v>1.69</v>
      </c>
      <c r="F2026">
        <f t="shared" si="219"/>
        <v>0.89245988318556013</v>
      </c>
      <c r="G2026">
        <f t="shared" si="220"/>
        <v>6.2966289134092884E-2</v>
      </c>
      <c r="H2026" s="221">
        <v>1.10268609715077E-2</v>
      </c>
      <c r="I2026">
        <f t="shared" si="221"/>
        <v>1</v>
      </c>
      <c r="J2026">
        <v>1</v>
      </c>
      <c r="K2026" s="221">
        <f t="shared" si="222"/>
        <v>-64.157025969029107</v>
      </c>
      <c r="L2026">
        <f t="shared" si="224"/>
        <v>9.5992530892452844E-7</v>
      </c>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row>
    <row r="2027" spans="1:74" s="12" customFormat="1" hidden="1" x14ac:dyDescent="0.25">
      <c r="A2027" s="127"/>
      <c r="B2027"/>
      <c r="C2027">
        <v>1700</v>
      </c>
      <c r="D2027" s="221">
        <f t="shared" si="218"/>
        <v>1700</v>
      </c>
      <c r="E2027">
        <f t="shared" si="223"/>
        <v>1.7</v>
      </c>
      <c r="F2027">
        <f t="shared" si="219"/>
        <v>0.89124991103549422</v>
      </c>
      <c r="G2027">
        <f t="shared" si="220"/>
        <v>5.7481089545645077E-2</v>
      </c>
      <c r="H2027" s="271">
        <v>1.61309864570425E-9</v>
      </c>
      <c r="I2027">
        <f t="shared" si="221"/>
        <v>1</v>
      </c>
      <c r="J2027">
        <v>1</v>
      </c>
      <c r="K2027" s="221">
        <f t="shared" si="222"/>
        <v>-201.65629164765568</v>
      </c>
      <c r="L2027">
        <f t="shared" si="224"/>
        <v>9.5992549764981082E-7</v>
      </c>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row>
    <row r="2028" spans="1:74" s="12" customFormat="1" hidden="1" x14ac:dyDescent="0.25">
      <c r="A2028" s="127"/>
      <c r="B2028"/>
      <c r="C2028">
        <v>1710</v>
      </c>
      <c r="D2028" s="221">
        <f t="shared" si="218"/>
        <v>1710</v>
      </c>
      <c r="E2028">
        <f t="shared" si="223"/>
        <v>1.71</v>
      </c>
      <c r="F2028">
        <f t="shared" si="219"/>
        <v>0.89003432204759769</v>
      </c>
      <c r="G2028">
        <f t="shared" si="220"/>
        <v>5.1900691081317639E-2</v>
      </c>
      <c r="H2028" s="221">
        <v>2.0401207815423501E-2</v>
      </c>
      <c r="I2028">
        <f t="shared" si="221"/>
        <v>1</v>
      </c>
      <c r="J2028">
        <v>1</v>
      </c>
      <c r="K2028" s="221">
        <f t="shared" si="222"/>
        <v>-60.515284500123741</v>
      </c>
      <c r="L2028">
        <f t="shared" si="224"/>
        <v>2.220299876775571E-6</v>
      </c>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row>
    <row r="2029" spans="1:74" s="12" customFormat="1" hidden="1" x14ac:dyDescent="0.25">
      <c r="A2029" s="127"/>
      <c r="B2029"/>
      <c r="C2029">
        <v>1720</v>
      </c>
      <c r="D2029" s="221">
        <f t="shared" si="218"/>
        <v>1720</v>
      </c>
      <c r="E2029">
        <f t="shared" si="223"/>
        <v>1.72</v>
      </c>
      <c r="F2029">
        <f t="shared" si="219"/>
        <v>0.88881314130050038</v>
      </c>
      <c r="G2029">
        <f t="shared" si="220"/>
        <v>4.6240936980293204E-2</v>
      </c>
      <c r="H2029" s="221">
        <v>2.0271099110451898E-2</v>
      </c>
      <c r="I2029">
        <f t="shared" si="221"/>
        <v>1</v>
      </c>
      <c r="J2029">
        <v>1</v>
      </c>
      <c r="K2029" s="221">
        <f t="shared" si="222"/>
        <v>-61.585712204855426</v>
      </c>
      <c r="L2029">
        <f t="shared" si="224"/>
        <v>7.8813040684785916E-6</v>
      </c>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row>
    <row r="2030" spans="1:74" s="12" customFormat="1" hidden="1" x14ac:dyDescent="0.25">
      <c r="A2030" s="127"/>
      <c r="B2030"/>
      <c r="C2030">
        <v>1730</v>
      </c>
      <c r="D2030" s="221">
        <f t="shared" si="218"/>
        <v>1730</v>
      </c>
      <c r="E2030">
        <f t="shared" si="223"/>
        <v>1.73</v>
      </c>
      <c r="F2030">
        <f t="shared" si="219"/>
        <v>0.8875863939698202</v>
      </c>
      <c r="G2030">
        <f t="shared" si="220"/>
        <v>4.0517703913648707E-2</v>
      </c>
      <c r="H2030" s="221">
        <v>5.3629333398736798E-3</v>
      </c>
      <c r="I2030">
        <f t="shared" si="221"/>
        <v>1</v>
      </c>
      <c r="J2030">
        <v>1</v>
      </c>
      <c r="K2030" s="221">
        <f t="shared" si="222"/>
        <v>-74.294842770279018</v>
      </c>
      <c r="L2030">
        <f t="shared" si="224"/>
        <v>2.6316903739965527E-6</v>
      </c>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row>
    <row r="2031" spans="1:74" s="12" customFormat="1" hidden="1" x14ac:dyDescent="0.25">
      <c r="A2031" s="127"/>
      <c r="B2031"/>
      <c r="C2031">
        <v>1740</v>
      </c>
      <c r="D2031" s="221">
        <f t="shared" si="218"/>
        <v>1740</v>
      </c>
      <c r="E2031">
        <f t="shared" si="223"/>
        <v>1.74</v>
      </c>
      <c r="F2031">
        <f t="shared" si="219"/>
        <v>0.8863541053273627</v>
      </c>
      <c r="G2031">
        <f t="shared" si="220"/>
        <v>3.4746861877827995E-2</v>
      </c>
      <c r="H2031" s="271">
        <v>1.7506741710735898E-5</v>
      </c>
      <c r="I2031">
        <f t="shared" si="221"/>
        <v>1</v>
      </c>
      <c r="J2031">
        <v>1</v>
      </c>
      <c r="K2031" s="221">
        <f t="shared" si="222"/>
        <v>-125.36543654396311</v>
      </c>
      <c r="L2031">
        <f t="shared" si="224"/>
        <v>9.3514842073934128E-8</v>
      </c>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row>
    <row r="2032" spans="1:74" s="12" customFormat="1" hidden="1" x14ac:dyDescent="0.25">
      <c r="A2032" s="127"/>
      <c r="B2032"/>
      <c r="C2032">
        <v>1750</v>
      </c>
      <c r="D2032" s="221">
        <f t="shared" si="218"/>
        <v>1750</v>
      </c>
      <c r="E2032">
        <f t="shared" si="223"/>
        <v>1.75</v>
      </c>
      <c r="F2032">
        <f t="shared" si="219"/>
        <v>0.88511630074030911</v>
      </c>
      <c r="G2032">
        <f t="shared" si="220"/>
        <v>2.8944234470267647E-2</v>
      </c>
      <c r="H2032" s="271">
        <v>1.6734664794241001E-5</v>
      </c>
      <c r="I2032">
        <f t="shared" si="221"/>
        <v>1</v>
      </c>
      <c r="J2032">
        <v>1</v>
      </c>
      <c r="K2032" s="221">
        <f t="shared" si="222"/>
        <v>-127.35641151517541</v>
      </c>
      <c r="L2032">
        <f t="shared" si="224"/>
        <v>2.3420695060583254E-12</v>
      </c>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row>
    <row r="2033" spans="1:74" s="12" customFormat="1" hidden="1" x14ac:dyDescent="0.25">
      <c r="A2033" s="127"/>
      <c r="B2033"/>
      <c r="C2033">
        <v>1760</v>
      </c>
      <c r="D2033" s="221">
        <f t="shared" si="218"/>
        <v>1760</v>
      </c>
      <c r="E2033">
        <f t="shared" si="223"/>
        <v>1.76</v>
      </c>
      <c r="F2033">
        <f t="shared" si="219"/>
        <v>0.88387300567041716</v>
      </c>
      <c r="G2033">
        <f t="shared" si="220"/>
        <v>2.3125559639545452E-2</v>
      </c>
      <c r="H2033" s="221">
        <v>1.57194088848263E-2</v>
      </c>
      <c r="I2033">
        <f t="shared" si="221"/>
        <v>1</v>
      </c>
      <c r="J2033">
        <v>1</v>
      </c>
      <c r="K2033" s="221">
        <f t="shared" si="222"/>
        <v>-69.861633349079028</v>
      </c>
      <c r="L2033">
        <f t="shared" si="224"/>
        <v>2.5878248550336622E-7</v>
      </c>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row>
    <row r="2034" spans="1:74" s="12" customFormat="1" hidden="1" x14ac:dyDescent="0.25">
      <c r="A2034" s="127"/>
      <c r="B2034"/>
      <c r="C2034">
        <v>1770</v>
      </c>
      <c r="D2034" s="221">
        <f t="shared" si="218"/>
        <v>1770</v>
      </c>
      <c r="E2034">
        <f t="shared" si="223"/>
        <v>1.77</v>
      </c>
      <c r="F2034">
        <f t="shared" si="219"/>
        <v>0.88262424567320397</v>
      </c>
      <c r="G2034">
        <f t="shared" si="220"/>
        <v>1.7306451000670763E-2</v>
      </c>
      <c r="H2034" s="221">
        <v>0.13782044655408901</v>
      </c>
      <c r="I2034">
        <f t="shared" si="221"/>
        <v>1</v>
      </c>
      <c r="J2034">
        <v>1</v>
      </c>
      <c r="K2034" s="221">
        <f t="shared" si="222"/>
        <v>-53.534049536274779</v>
      </c>
      <c r="L2034">
        <f t="shared" si="224"/>
        <v>1.472006867032959E-5</v>
      </c>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row>
    <row r="2035" spans="1:74" s="12" customFormat="1" hidden="1" x14ac:dyDescent="0.25">
      <c r="A2035" s="127"/>
      <c r="B2035"/>
      <c r="C2035">
        <v>1780</v>
      </c>
      <c r="D2035" s="221">
        <f t="shared" si="218"/>
        <v>1780</v>
      </c>
      <c r="E2035">
        <f t="shared" si="223"/>
        <v>1.78</v>
      </c>
      <c r="F2035">
        <f t="shared" si="219"/>
        <v>0.88137004639713912</v>
      </c>
      <c r="G2035">
        <f t="shared" si="220"/>
        <v>1.1502359804204585E-2</v>
      </c>
      <c r="H2035" s="221">
        <v>0.44491567513520103</v>
      </c>
      <c r="I2035">
        <f t="shared" si="221"/>
        <v>1</v>
      </c>
      <c r="J2035">
        <v>1</v>
      </c>
      <c r="K2035" s="221">
        <f t="shared" si="222"/>
        <v>-46.915541152889027</v>
      </c>
      <c r="L2035">
        <f t="shared" si="224"/>
        <v>1.0941878413788272E-4</v>
      </c>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row>
    <row r="2036" spans="1:74" s="12" customFormat="1" hidden="1" x14ac:dyDescent="0.25">
      <c r="A2036" s="127"/>
      <c r="B2036"/>
      <c r="C2036">
        <v>1790</v>
      </c>
      <c r="D2036" s="221">
        <f t="shared" si="218"/>
        <v>1790</v>
      </c>
      <c r="E2036">
        <f t="shared" si="223"/>
        <v>1.79</v>
      </c>
      <c r="F2036">
        <f t="shared" si="219"/>
        <v>0.88011043358282548</v>
      </c>
      <c r="G2036">
        <f t="shared" si="220"/>
        <v>5.7285376457472271E-3</v>
      </c>
      <c r="H2036" s="221">
        <v>0.82365531566115002</v>
      </c>
      <c r="I2036">
        <f t="shared" si="221"/>
        <v>1</v>
      </c>
      <c r="J2036">
        <v>1</v>
      </c>
      <c r="K2036" s="221">
        <f t="shared" si="222"/>
        <v>-47.633471068483786</v>
      </c>
      <c r="L2036">
        <f t="shared" si="224"/>
        <v>1.876250978426411E-4</v>
      </c>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row>
    <row r="2037" spans="1:74" s="12" customFormat="1" hidden="1" x14ac:dyDescent="0.25">
      <c r="A2037" s="127"/>
      <c r="B2037"/>
      <c r="C2037">
        <v>1800</v>
      </c>
      <c r="D2037" s="221">
        <f t="shared" si="218"/>
        <v>1800</v>
      </c>
      <c r="E2037">
        <f t="shared" si="223"/>
        <v>1.8</v>
      </c>
      <c r="F2037">
        <f t="shared" si="219"/>
        <v>0.87884543306218643</v>
      </c>
      <c r="G2037">
        <f t="shared" si="220"/>
        <v>4.0018339941477957E-17</v>
      </c>
      <c r="H2037" s="221">
        <v>1</v>
      </c>
      <c r="I2037">
        <f t="shared" si="221"/>
        <v>1</v>
      </c>
      <c r="J2037">
        <v>1</v>
      </c>
      <c r="K2037" s="221">
        <f t="shared" si="222"/>
        <v>-329.07656861346589</v>
      </c>
      <c r="L2037">
        <f t="shared" si="224"/>
        <v>4.3111476977953338E-5</v>
      </c>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row>
    <row r="2038" spans="1:74" s="12" customFormat="1" hidden="1" x14ac:dyDescent="0.25">
      <c r="A2038" s="127"/>
      <c r="B2038"/>
      <c r="C2038">
        <v>1810</v>
      </c>
      <c r="D2038" s="221">
        <f t="shared" si="218"/>
        <v>1810</v>
      </c>
      <c r="E2038">
        <f t="shared" si="223"/>
        <v>1.81</v>
      </c>
      <c r="F2038">
        <f t="shared" si="219"/>
        <v>0.87757507075764174</v>
      </c>
      <c r="G2038">
        <f t="shared" si="220"/>
        <v>5.6685093389307771E-3</v>
      </c>
      <c r="H2038" s="221">
        <v>0.82365531566116601</v>
      </c>
      <c r="I2038">
        <f t="shared" si="221"/>
        <v>1</v>
      </c>
      <c r="J2038">
        <v>1</v>
      </c>
      <c r="K2038" s="221">
        <f t="shared" si="222"/>
        <v>-47.750027003345934</v>
      </c>
      <c r="L2038">
        <f t="shared" si="224"/>
        <v>4.1969839494276297E-5</v>
      </c>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row>
    <row r="2039" spans="1:74" s="12" customFormat="1" hidden="1" x14ac:dyDescent="0.25">
      <c r="A2039" s="127"/>
      <c r="B2039"/>
      <c r="C2039">
        <v>1820</v>
      </c>
      <c r="D2039" s="221">
        <f t="shared" si="218"/>
        <v>1820</v>
      </c>
      <c r="E2039">
        <f t="shared" si="223"/>
        <v>1.82</v>
      </c>
      <c r="F2039">
        <f t="shared" si="219"/>
        <v>0.87629937268129054</v>
      </c>
      <c r="G2039">
        <f t="shared" si="220"/>
        <v>1.1262552832010397E-2</v>
      </c>
      <c r="H2039" s="221">
        <v>0.44491567513520702</v>
      </c>
      <c r="I2039">
        <f t="shared" si="221"/>
        <v>1</v>
      </c>
      <c r="J2039">
        <v>1</v>
      </c>
      <c r="K2039" s="221">
        <f t="shared" si="222"/>
        <v>-47.148659020257391</v>
      </c>
      <c r="L2039">
        <f t="shared" si="224"/>
        <v>1.8012999695082228E-4</v>
      </c>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row>
    <row r="2040" spans="1:74" s="12" customFormat="1" hidden="1" x14ac:dyDescent="0.25">
      <c r="A2040" s="127"/>
      <c r="B2040"/>
      <c r="C2040">
        <v>1830</v>
      </c>
      <c r="D2040" s="221">
        <f t="shared" si="218"/>
        <v>1830</v>
      </c>
      <c r="E2040">
        <f t="shared" si="223"/>
        <v>1.83</v>
      </c>
      <c r="F2040">
        <f t="shared" si="219"/>
        <v>0.87501836493408292</v>
      </c>
      <c r="G2040">
        <f t="shared" si="220"/>
        <v>1.6768032708452764E-2</v>
      </c>
      <c r="H2040" s="221">
        <v>0.13782044655409201</v>
      </c>
      <c r="I2040">
        <f t="shared" si="221"/>
        <v>1</v>
      </c>
      <c r="J2040">
        <v>1</v>
      </c>
      <c r="K2040" s="221">
        <f t="shared" si="222"/>
        <v>-53.883741333643378</v>
      </c>
      <c r="L2040">
        <f t="shared" si="224"/>
        <v>1.0282233844423508E-4</v>
      </c>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row>
    <row r="2041" spans="1:74" s="12" customFormat="1" hidden="1" x14ac:dyDescent="0.25">
      <c r="A2041" s="127"/>
      <c r="B2041"/>
      <c r="C2041">
        <v>1840</v>
      </c>
      <c r="D2041" s="221">
        <f t="shared" si="218"/>
        <v>1840</v>
      </c>
      <c r="E2041">
        <f t="shared" si="223"/>
        <v>1.84</v>
      </c>
      <c r="F2041">
        <f t="shared" si="219"/>
        <v>0.87373207370499628</v>
      </c>
      <c r="G2041">
        <f t="shared" si="220"/>
        <v>2.2171223344557473E-2</v>
      </c>
      <c r="H2041" s="221">
        <v>1.5719408884825301E-2</v>
      </c>
      <c r="I2041">
        <f t="shared" si="221"/>
        <v>1</v>
      </c>
      <c r="J2041">
        <v>1</v>
      </c>
      <c r="K2041" s="221">
        <f t="shared" si="222"/>
        <v>-70.327917078211044</v>
      </c>
      <c r="L2041">
        <f t="shared" si="224"/>
        <v>1.3533364457365509E-5</v>
      </c>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row>
    <row r="2042" spans="1:74" s="12" customFormat="1" hidden="1" x14ac:dyDescent="0.25">
      <c r="A2042" s="127"/>
      <c r="B2042"/>
      <c r="C2042">
        <v>1850</v>
      </c>
      <c r="D2042" s="221">
        <f t="shared" ref="D2042:D2105" si="225">C2042*(f_CLK_MHz/Nominal_Clock_Freq)</f>
        <v>1850</v>
      </c>
      <c r="E2042">
        <f t="shared" si="223"/>
        <v>1.85</v>
      </c>
      <c r="F2042">
        <f t="shared" ref="F2042:F2105" si="226">ABS(SIN(((MOD_CLK_DIV*PI()*$D2042*FIRST_STAGE_DECIMATION)/(f_CLK_MHz*1000000)))/(FIRST_STAGE_DECIMATION*SIN(((MOD_CLK_DIV*PI()*$D2042)/(f_CLK_MHz*1000000)))))^FIRST_STAGE_ORDER</f>
        <v>0.87244052527020577</v>
      </c>
      <c r="G2042">
        <f t="shared" ref="G2042:G2105" si="227">ABS(SIN(((MOD_CLK_DIV*FIRST_STAGE_DECIMATION*PI()*$D2042*SECOND_STAGE_DECIMATION)/(f_CLK_MHz*1000000)))/(SECOND_STAGE_DECIMATION*SIN(((MOD_CLK_DIV*FIRST_STAGE_DECIMATION*PI()*$D2042)/(f_CLK_MHz*1000000)))))^SECOND_STAGE_ORDER</f>
        <v>2.7458802438370435E-2</v>
      </c>
      <c r="H2042" s="271">
        <v>1.6734664794256E-5</v>
      </c>
      <c r="I2042">
        <f t="shared" ref="I2042:I2105" si="228">IF(Avg_decimation&lt;&gt;0,(ABS(SIN(((MOD_CLK_DIV*FIRST_STAGE_DECIMATION*SECOND_STAGE_DECIMATION*FIR_DECIMATION*PI()*$D2042*Avg_decimation)/(f_CLK_MHz*1000000)))/(Avg_decimation*SIN(((MOD_CLK_DIV*FIRST_STAGE_DECIMATION*SECOND_STAGE_DECIMATION*FIR_DECIMATION*PI()*$D2042)/(f_CLK_MHz*1000000)))))^1),"-")</f>
        <v>1</v>
      </c>
      <c r="J2042">
        <v>1</v>
      </c>
      <c r="K2042" s="221">
        <f t="shared" ref="K2042:K2105" si="229">20*LOG10(IF(FIR_BYPASSED,F2042*G2042*J2042,F2042*G2042*H2042*I2042*J2042))</f>
        <v>-127.93931118872302</v>
      </c>
      <c r="L2042">
        <f t="shared" si="224"/>
        <v>2.3242940527831701E-7</v>
      </c>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row>
    <row r="2043" spans="1:74" s="12" customFormat="1" hidden="1" x14ac:dyDescent="0.25">
      <c r="A2043" s="127"/>
      <c r="B2043"/>
      <c r="C2043">
        <v>1860</v>
      </c>
      <c r="D2043" s="221">
        <f t="shared" si="225"/>
        <v>1860</v>
      </c>
      <c r="E2043">
        <f t="shared" ref="E2043:E2106" si="230">D2043/1000</f>
        <v>1.86</v>
      </c>
      <c r="F2043">
        <f t="shared" si="226"/>
        <v>0.87114374599225342</v>
      </c>
      <c r="G2043">
        <f t="shared" si="227"/>
        <v>3.2617880913698494E-2</v>
      </c>
      <c r="H2043" s="271">
        <v>1.7506741710710101E-5</v>
      </c>
      <c r="I2043">
        <f t="shared" si="228"/>
        <v>1</v>
      </c>
      <c r="J2043">
        <v>1</v>
      </c>
      <c r="K2043" s="221">
        <f t="shared" si="229"/>
        <v>-126.06498219436553</v>
      </c>
      <c r="L2043">
        <f t="shared" si="224"/>
        <v>2.0175825933580869E-12</v>
      </c>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row>
    <row r="2044" spans="1:74" s="12" customFormat="1" hidden="1" x14ac:dyDescent="0.25">
      <c r="A2044" s="127"/>
      <c r="B2044"/>
      <c r="C2044">
        <v>1870</v>
      </c>
      <c r="D2044" s="221">
        <f t="shared" si="225"/>
        <v>1870</v>
      </c>
      <c r="E2044">
        <f t="shared" si="230"/>
        <v>1.87</v>
      </c>
      <c r="F2044">
        <f t="shared" si="226"/>
        <v>0.86984176231921684</v>
      </c>
      <c r="G2044">
        <f t="shared" si="227"/>
        <v>3.763603149048779E-2</v>
      </c>
      <c r="H2044" s="221">
        <v>5.3629333398738698E-3</v>
      </c>
      <c r="I2044">
        <f t="shared" si="228"/>
        <v>1</v>
      </c>
      <c r="J2044">
        <v>1</v>
      </c>
      <c r="K2044" s="221">
        <f t="shared" si="229"/>
        <v>-75.111070460740564</v>
      </c>
      <c r="L2044">
        <f t="shared" ref="L2044:L2107" si="231">(D2044-D2043)*((10^(K2044/20)+10^(K2043/20))/2)^2</f>
        <v>7.7498005023372089E-8</v>
      </c>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row>
    <row r="2045" spans="1:74" s="12" customFormat="1" hidden="1" x14ac:dyDescent="0.25">
      <c r="A2045" s="127"/>
      <c r="B2045"/>
      <c r="C2045">
        <v>1880</v>
      </c>
      <c r="D2045" s="221">
        <f t="shared" si="225"/>
        <v>1880</v>
      </c>
      <c r="E2045">
        <f t="shared" si="230"/>
        <v>1.88</v>
      </c>
      <c r="F2045">
        <f t="shared" si="226"/>
        <v>0.86853460078387046</v>
      </c>
      <c r="G2045">
        <f t="shared" si="227"/>
        <v>4.250131586222082E-2</v>
      </c>
      <c r="H2045" s="221">
        <v>2.0271099110451701E-2</v>
      </c>
      <c r="I2045">
        <f t="shared" si="228"/>
        <v>1</v>
      </c>
      <c r="J2045">
        <v>1</v>
      </c>
      <c r="K2045" s="221">
        <f t="shared" si="229"/>
        <v>-62.518664042772286</v>
      </c>
      <c r="L2045">
        <f t="shared" si="231"/>
        <v>2.1337610730651732E-6</v>
      </c>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row>
    <row r="2046" spans="1:74" s="12" customFormat="1" hidden="1" x14ac:dyDescent="0.25">
      <c r="A2046" s="127"/>
      <c r="B2046"/>
      <c r="C2046">
        <v>1890</v>
      </c>
      <c r="D2046" s="221">
        <f t="shared" si="225"/>
        <v>1890</v>
      </c>
      <c r="E2046">
        <f t="shared" si="230"/>
        <v>1.89</v>
      </c>
      <c r="F2046">
        <f t="shared" si="226"/>
        <v>0.86722228800285495</v>
      </c>
      <c r="G2046">
        <f t="shared" si="227"/>
        <v>4.7202310424725745E-2</v>
      </c>
      <c r="H2046" s="221">
        <v>2.0401207815423698E-2</v>
      </c>
      <c r="I2046">
        <f t="shared" si="228"/>
        <v>1</v>
      </c>
      <c r="J2046">
        <v>1</v>
      </c>
      <c r="K2046" s="221">
        <f t="shared" si="229"/>
        <v>-61.565008652589874</v>
      </c>
      <c r="L2046">
        <f t="shared" si="231"/>
        <v>6.2679355834986176E-6</v>
      </c>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row>
    <row r="2047" spans="1:74" s="12" customFormat="1" hidden="1" x14ac:dyDescent="0.25">
      <c r="A2047" s="127"/>
      <c r="B2047"/>
      <c r="C2047">
        <v>1900</v>
      </c>
      <c r="D2047" s="221">
        <f t="shared" si="225"/>
        <v>1900</v>
      </c>
      <c r="E2047">
        <f t="shared" si="230"/>
        <v>1.9</v>
      </c>
      <c r="F2047">
        <f t="shared" si="226"/>
        <v>0.86590485067582945</v>
      </c>
      <c r="G2047">
        <f t="shared" si="227"/>
        <v>5.1728130504661775E-2</v>
      </c>
      <c r="H2047" s="271">
        <v>1.6130983430073001E-9</v>
      </c>
      <c r="I2047">
        <f t="shared" si="228"/>
        <v>1</v>
      </c>
      <c r="J2047">
        <v>1</v>
      </c>
      <c r="K2047" s="221">
        <f t="shared" si="229"/>
        <v>-202.82284398921249</v>
      </c>
      <c r="L2047">
        <f t="shared" si="231"/>
        <v>1.74356932013319E-6</v>
      </c>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row>
    <row r="2048" spans="1:74" s="12" customFormat="1" hidden="1" x14ac:dyDescent="0.25">
      <c r="A2048" s="127"/>
      <c r="B2048"/>
      <c r="C2048">
        <v>1910</v>
      </c>
      <c r="D2048" s="221">
        <f t="shared" si="225"/>
        <v>1910</v>
      </c>
      <c r="E2048">
        <f t="shared" si="230"/>
        <v>1.91</v>
      </c>
      <c r="F2048">
        <f t="shared" si="226"/>
        <v>0.8645823155846396</v>
      </c>
      <c r="G2048">
        <f t="shared" si="227"/>
        <v>5.6068453039905375E-2</v>
      </c>
      <c r="H2048" s="221">
        <v>1.1026860971507801E-2</v>
      </c>
      <c r="I2048">
        <f t="shared" si="228"/>
        <v>1</v>
      </c>
      <c r="J2048">
        <v>1</v>
      </c>
      <c r="K2048" s="221">
        <f t="shared" si="229"/>
        <v>-65.440463582171134</v>
      </c>
      <c r="L2048">
        <f t="shared" si="231"/>
        <v>7.1432157554828983E-7</v>
      </c>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row>
    <row r="2049" spans="1:74" s="12" customFormat="1" hidden="1" x14ac:dyDescent="0.25">
      <c r="A2049" s="127"/>
      <c r="B2049"/>
      <c r="C2049">
        <v>1920</v>
      </c>
      <c r="D2049" s="221">
        <f t="shared" si="225"/>
        <v>1920</v>
      </c>
      <c r="E2049">
        <f t="shared" si="230"/>
        <v>1.92</v>
      </c>
      <c r="F2049">
        <f t="shared" si="226"/>
        <v>0.86325470959246764</v>
      </c>
      <c r="G2049">
        <f t="shared" si="227"/>
        <v>6.0213537668128855E-2</v>
      </c>
      <c r="H2049" s="271">
        <v>3.5573370117255402E-10</v>
      </c>
      <c r="I2049">
        <f t="shared" si="228"/>
        <v>1</v>
      </c>
      <c r="J2049">
        <v>1</v>
      </c>
      <c r="K2049" s="221">
        <f t="shared" si="229"/>
        <v>-214.66083778110698</v>
      </c>
      <c r="L2049">
        <f t="shared" si="231"/>
        <v>7.1432143185858882E-7</v>
      </c>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row>
    <row r="2050" spans="1:74" s="12" customFormat="1" hidden="1" x14ac:dyDescent="0.25">
      <c r="A2050" s="127"/>
      <c r="B2050"/>
      <c r="C2050">
        <v>1930</v>
      </c>
      <c r="D2050" s="221">
        <f t="shared" si="225"/>
        <v>1930</v>
      </c>
      <c r="E2050">
        <f t="shared" si="230"/>
        <v>1.93</v>
      </c>
      <c r="F2050">
        <f t="shared" si="226"/>
        <v>0.86192205964299129</v>
      </c>
      <c r="G2050">
        <f t="shared" si="227"/>
        <v>6.4154246183995303E-2</v>
      </c>
      <c r="H2050" s="221">
        <v>9.6745899372293106E-3</v>
      </c>
      <c r="I2050">
        <f t="shared" si="228"/>
        <v>1</v>
      </c>
      <c r="J2050">
        <v>1</v>
      </c>
      <c r="K2050" s="221">
        <f t="shared" si="229"/>
        <v>-65.433480627586945</v>
      </c>
      <c r="L2050">
        <f t="shared" si="231"/>
        <v>7.1547090218958321E-7</v>
      </c>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row>
    <row r="2051" spans="1:74" s="12" customFormat="1" hidden="1" x14ac:dyDescent="0.25">
      <c r="A2051" s="127"/>
      <c r="B2051"/>
      <c r="C2051">
        <v>1940</v>
      </c>
      <c r="D2051" s="221">
        <f t="shared" si="225"/>
        <v>1940</v>
      </c>
      <c r="E2051">
        <f t="shared" si="230"/>
        <v>1.94</v>
      </c>
      <c r="F2051">
        <f t="shared" si="226"/>
        <v>0.86058439275953447</v>
      </c>
      <c r="G2051">
        <f t="shared" si="227"/>
        <v>6.7882060329616772E-2</v>
      </c>
      <c r="H2051" s="221">
        <v>4.61702896711741E-3</v>
      </c>
      <c r="I2051">
        <f t="shared" si="228"/>
        <v>1</v>
      </c>
      <c r="J2051">
        <v>1</v>
      </c>
      <c r="K2051" s="221">
        <f t="shared" si="229"/>
        <v>-71.381778393867435</v>
      </c>
      <c r="L2051">
        <f t="shared" si="231"/>
        <v>1.618792669153533E-6</v>
      </c>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row>
    <row r="2052" spans="1:74" s="12" customFormat="1" hidden="1" x14ac:dyDescent="0.25">
      <c r="A2052" s="127"/>
      <c r="B2052"/>
      <c r="C2052">
        <v>1950</v>
      </c>
      <c r="D2052" s="221">
        <f t="shared" si="225"/>
        <v>1950</v>
      </c>
      <c r="E2052">
        <f t="shared" si="230"/>
        <v>1.95</v>
      </c>
      <c r="F2052">
        <f t="shared" si="226"/>
        <v>0.85924173604421961</v>
      </c>
      <c r="G2052">
        <f t="shared" si="227"/>
        <v>7.1389097887195135E-2</v>
      </c>
      <c r="H2052" s="221">
        <v>1.9669670782231899E-4</v>
      </c>
      <c r="I2052">
        <f t="shared" si="228"/>
        <v>1</v>
      </c>
      <c r="J2052">
        <v>1</v>
      </c>
      <c r="K2052" s="221">
        <f t="shared" si="229"/>
        <v>-98.369113020881514</v>
      </c>
      <c r="L2052">
        <f t="shared" si="231"/>
        <v>1.9850581996902541E-7</v>
      </c>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row>
    <row r="2053" spans="1:74" s="12" customFormat="1" hidden="1" x14ac:dyDescent="0.25">
      <c r="A2053" s="127"/>
      <c r="B2053"/>
      <c r="C2053">
        <v>1960</v>
      </c>
      <c r="D2053" s="221">
        <f t="shared" si="225"/>
        <v>1960</v>
      </c>
      <c r="E2053">
        <f t="shared" si="230"/>
        <v>1.96</v>
      </c>
      <c r="F2053">
        <f t="shared" si="226"/>
        <v>0.85789411667711735</v>
      </c>
      <c r="G2053">
        <f t="shared" si="227"/>
        <v>7.4668127047087487E-2</v>
      </c>
      <c r="H2053" s="221">
        <v>2.7062321390617901E-3</v>
      </c>
      <c r="I2053">
        <f t="shared" si="228"/>
        <v>1</v>
      </c>
      <c r="J2053">
        <v>1</v>
      </c>
      <c r="K2053" s="221">
        <f t="shared" si="229"/>
        <v>-75.221320107002455</v>
      </c>
      <c r="L2053">
        <f t="shared" si="231"/>
        <v>8.5950999541129655E-8</v>
      </c>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row>
    <row r="2054" spans="1:74" s="12" customFormat="1" hidden="1" x14ac:dyDescent="0.25">
      <c r="A2054" s="127"/>
      <c r="B2054"/>
      <c r="C2054">
        <v>1970</v>
      </c>
      <c r="D2054" s="221">
        <f t="shared" si="225"/>
        <v>1970</v>
      </c>
      <c r="E2054">
        <f t="shared" si="230"/>
        <v>1.97</v>
      </c>
      <c r="F2054">
        <f t="shared" si="226"/>
        <v>0.85654156191539454</v>
      </c>
      <c r="G2054">
        <f t="shared" si="227"/>
        <v>7.7712579028917414E-2</v>
      </c>
      <c r="H2054" s="221">
        <v>2.5761364751436299E-3</v>
      </c>
      <c r="I2054">
        <f t="shared" si="228"/>
        <v>1</v>
      </c>
      <c r="J2054">
        <v>1</v>
      </c>
      <c r="K2054" s="221">
        <f t="shared" si="229"/>
        <v>-75.315827402798334</v>
      </c>
      <c r="L2054">
        <f t="shared" si="231"/>
        <v>2.9727300832120667E-7</v>
      </c>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row>
    <row r="2055" spans="1:74" s="12" customFormat="1" hidden="1" x14ac:dyDescent="0.25">
      <c r="A2055" s="127"/>
      <c r="B2055"/>
      <c r="C2055">
        <v>1980</v>
      </c>
      <c r="D2055" s="221">
        <f t="shared" si="225"/>
        <v>1980</v>
      </c>
      <c r="E2055">
        <f t="shared" si="230"/>
        <v>1.98</v>
      </c>
      <c r="F2055">
        <f t="shared" si="226"/>
        <v>0.85518409909245885</v>
      </c>
      <c r="G2055">
        <f t="shared" si="227"/>
        <v>8.0516558937736238E-2</v>
      </c>
      <c r="H2055" s="221">
        <v>2.7309732062733201E-4</v>
      </c>
      <c r="I2055">
        <f t="shared" si="228"/>
        <v>1</v>
      </c>
      <c r="J2055">
        <v>1</v>
      </c>
      <c r="K2055" s="221">
        <f t="shared" si="229"/>
        <v>-94.514754749937637</v>
      </c>
      <c r="L2055">
        <f t="shared" si="231"/>
        <v>9.0518676726221519E-8</v>
      </c>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row>
    <row r="2056" spans="1:74" s="12" customFormat="1" hidden="1" x14ac:dyDescent="0.25">
      <c r="A2056" s="127"/>
      <c r="B2056"/>
      <c r="C2056">
        <v>1990</v>
      </c>
      <c r="D2056" s="221">
        <f t="shared" si="225"/>
        <v>1990</v>
      </c>
      <c r="E2056">
        <f t="shared" si="230"/>
        <v>1.99</v>
      </c>
      <c r="F2056">
        <f t="shared" si="226"/>
        <v>0.85382175561710261</v>
      </c>
      <c r="G2056">
        <f t="shared" si="227"/>
        <v>8.3074854841666032E-2</v>
      </c>
      <c r="H2056" s="221">
        <v>3.1555882854918402E-3</v>
      </c>
      <c r="I2056">
        <f t="shared" si="228"/>
        <v>1</v>
      </c>
      <c r="J2056">
        <v>1</v>
      </c>
      <c r="K2056" s="221">
        <f t="shared" si="229"/>
        <v>-73.001657143773642</v>
      </c>
      <c r="L2056">
        <f t="shared" si="231"/>
        <v>1.4717805605340645E-7</v>
      </c>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row>
    <row r="2057" spans="1:74" s="12" customFormat="1" hidden="1" x14ac:dyDescent="0.25">
      <c r="A2057" s="127"/>
      <c r="B2057"/>
      <c r="C2057">
        <v>2000</v>
      </c>
      <c r="D2057" s="221">
        <f t="shared" si="225"/>
        <v>2000</v>
      </c>
      <c r="E2057">
        <f t="shared" si="230"/>
        <v>2</v>
      </c>
      <c r="F2057">
        <f t="shared" si="226"/>
        <v>0.85245455897264744</v>
      </c>
      <c r="G2057">
        <f t="shared" si="227"/>
        <v>8.5382945061875867E-2</v>
      </c>
      <c r="H2057" s="271">
        <v>9.3132213871821495E-10</v>
      </c>
      <c r="I2057">
        <f t="shared" si="228"/>
        <v>1</v>
      </c>
      <c r="J2057">
        <v>1</v>
      </c>
      <c r="K2057" s="221">
        <f t="shared" si="229"/>
        <v>-203.37715409738558</v>
      </c>
      <c r="L2057">
        <f t="shared" si="231"/>
        <v>1.2524908370448312E-7</v>
      </c>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row>
    <row r="2058" spans="1:74" s="12" customFormat="1" hidden="1" x14ac:dyDescent="0.25">
      <c r="A2058" s="127"/>
      <c r="B2058"/>
      <c r="C2058">
        <v>2010</v>
      </c>
      <c r="D2058" s="221">
        <f t="shared" si="225"/>
        <v>2010</v>
      </c>
      <c r="E2058">
        <f t="shared" si="230"/>
        <v>2.0099999999999998</v>
      </c>
      <c r="F2058">
        <f t="shared" si="226"/>
        <v>0.85108253671608247</v>
      </c>
      <c r="G2058">
        <f t="shared" si="227"/>
        <v>8.743700367016119E-2</v>
      </c>
      <c r="H2058" s="221">
        <v>2.6182538032306898E-2</v>
      </c>
      <c r="I2058">
        <f t="shared" si="228"/>
        <v>1</v>
      </c>
      <c r="J2058">
        <v>1</v>
      </c>
      <c r="K2058" s="221">
        <f t="shared" si="229"/>
        <v>-54.206426219694009</v>
      </c>
      <c r="L2058">
        <f t="shared" si="231"/>
        <v>9.4906818905169474E-6</v>
      </c>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row>
    <row r="2059" spans="1:74" s="12" customFormat="1" hidden="1" x14ac:dyDescent="0.25">
      <c r="A2059" s="127"/>
      <c r="B2059"/>
      <c r="C2059">
        <v>2020</v>
      </c>
      <c r="D2059" s="221">
        <f t="shared" si="225"/>
        <v>2020</v>
      </c>
      <c r="E2059">
        <f t="shared" si="230"/>
        <v>2.02</v>
      </c>
      <c r="F2059">
        <f t="shared" si="226"/>
        <v>0.8497057164772065</v>
      </c>
      <c r="G2059">
        <f t="shared" si="227"/>
        <v>8.9233904193811706E-2</v>
      </c>
      <c r="H2059" s="221">
        <v>5.06570454844123E-2</v>
      </c>
      <c r="I2059">
        <f t="shared" si="228"/>
        <v>1</v>
      </c>
      <c r="J2059">
        <v>1</v>
      </c>
      <c r="K2059" s="221">
        <f t="shared" si="229"/>
        <v>-48.31123417433254</v>
      </c>
      <c r="L2059">
        <f t="shared" si="231"/>
        <v>8.3791414546947616E-5</v>
      </c>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row>
    <row r="2060" spans="1:74" s="12" customFormat="1" hidden="1" x14ac:dyDescent="0.25">
      <c r="A2060" s="127"/>
      <c r="B2060"/>
      <c r="C2060">
        <v>2030</v>
      </c>
      <c r="D2060" s="221">
        <f t="shared" si="225"/>
        <v>2030</v>
      </c>
      <c r="E2060">
        <f t="shared" si="230"/>
        <v>2.0299999999999998</v>
      </c>
      <c r="F2060">
        <f t="shared" si="226"/>
        <v>0.84832412595776263</v>
      </c>
      <c r="G2060">
        <f t="shared" si="227"/>
        <v>9.0771221531830981E-2</v>
      </c>
      <c r="H2060" s="221">
        <v>3.5478860246605501E-2</v>
      </c>
      <c r="I2060">
        <f t="shared" si="228"/>
        <v>1</v>
      </c>
      <c r="J2060">
        <v>1</v>
      </c>
      <c r="K2060" s="221">
        <f t="shared" si="229"/>
        <v>-51.270406840994092</v>
      </c>
      <c r="L2060">
        <f t="shared" si="231"/>
        <v>1.080088595070697E-4</v>
      </c>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row>
    <row r="2061" spans="1:74" s="12" customFormat="1" hidden="1" x14ac:dyDescent="0.25">
      <c r="A2061" s="127"/>
      <c r="B2061"/>
      <c r="C2061">
        <v>2040</v>
      </c>
      <c r="D2061" s="221">
        <f t="shared" si="225"/>
        <v>2040</v>
      </c>
      <c r="E2061">
        <f t="shared" si="230"/>
        <v>2.04</v>
      </c>
      <c r="F2061">
        <f t="shared" si="226"/>
        <v>0.84693779293057492</v>
      </c>
      <c r="G2061">
        <f t="shared" si="227"/>
        <v>9.2047232090924011E-2</v>
      </c>
      <c r="H2061" s="271">
        <v>2.4382339641832902E-9</v>
      </c>
      <c r="I2061">
        <f t="shared" si="228"/>
        <v>1</v>
      </c>
      <c r="J2061">
        <v>1</v>
      </c>
      <c r="K2061" s="221">
        <f t="shared" si="229"/>
        <v>-194.42124753944108</v>
      </c>
      <c r="L2061">
        <f t="shared" si="231"/>
        <v>1.8659473481743591E-5</v>
      </c>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row>
    <row r="2062" spans="1:74" s="12" customFormat="1" hidden="1" x14ac:dyDescent="0.25">
      <c r="A2062" s="127"/>
      <c r="B2062"/>
      <c r="C2062">
        <v>2050</v>
      </c>
      <c r="D2062" s="221">
        <f t="shared" si="225"/>
        <v>2050</v>
      </c>
      <c r="E2062">
        <f t="shared" si="230"/>
        <v>2.0499999999999998</v>
      </c>
      <c r="F2062">
        <f t="shared" si="226"/>
        <v>0.84554674523868423</v>
      </c>
      <c r="G2062">
        <f t="shared" si="227"/>
        <v>9.3060912153972067E-2</v>
      </c>
      <c r="H2062" s="271">
        <v>1.5853317014660801E-9</v>
      </c>
      <c r="I2062">
        <f t="shared" si="228"/>
        <v>1</v>
      </c>
      <c r="J2062">
        <v>1</v>
      </c>
      <c r="K2062" s="221">
        <f t="shared" si="229"/>
        <v>-198.07949857256693</v>
      </c>
      <c r="L2062">
        <f t="shared" si="231"/>
        <v>2.4778864806272471E-19</v>
      </c>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row>
    <row r="2063" spans="1:74" s="12" customFormat="1" hidden="1" x14ac:dyDescent="0.25">
      <c r="A2063" s="127"/>
      <c r="B2063"/>
      <c r="C2063">
        <v>2060</v>
      </c>
      <c r="D2063" s="221">
        <f t="shared" si="225"/>
        <v>2060</v>
      </c>
      <c r="E2063">
        <f t="shared" si="230"/>
        <v>2.06</v>
      </c>
      <c r="F2063">
        <f t="shared" si="226"/>
        <v>0.84415101079448029</v>
      </c>
      <c r="G2063">
        <f t="shared" si="227"/>
        <v>9.3811934497966196E-2</v>
      </c>
      <c r="H2063" s="221">
        <v>3.2358958185382501E-2</v>
      </c>
      <c r="I2063">
        <f t="shared" si="228"/>
        <v>1</v>
      </c>
      <c r="J2063">
        <v>1</v>
      </c>
      <c r="K2063" s="221">
        <f t="shared" si="229"/>
        <v>-51.826544654020424</v>
      </c>
      <c r="L2063">
        <f t="shared" si="231"/>
        <v>1.641668955274817E-5</v>
      </c>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row>
    <row r="2064" spans="1:74" s="12" customFormat="1" hidden="1" x14ac:dyDescent="0.25">
      <c r="A2064" s="127"/>
      <c r="B2064"/>
      <c r="C2064">
        <v>2070</v>
      </c>
      <c r="D2064" s="221">
        <f t="shared" si="225"/>
        <v>2070</v>
      </c>
      <c r="E2064">
        <f t="shared" si="230"/>
        <v>2.0699999999999998</v>
      </c>
      <c r="F2064">
        <f t="shared" si="226"/>
        <v>0.84275061757883452</v>
      </c>
      <c r="G2064">
        <f t="shared" si="227"/>
        <v>9.4300663282551309E-2</v>
      </c>
      <c r="H2064" s="221">
        <v>3.3311806719219197E-2</v>
      </c>
      <c r="I2064">
        <f t="shared" si="228"/>
        <v>1</v>
      </c>
      <c r="J2064">
        <v>1</v>
      </c>
      <c r="K2064" s="221">
        <f t="shared" si="229"/>
        <v>-51.543759702358336</v>
      </c>
      <c r="L2064">
        <f t="shared" si="231"/>
        <v>6.7857813116516295E-5</v>
      </c>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row>
    <row r="2065" spans="1:74" s="12" customFormat="1" hidden="1" x14ac:dyDescent="0.25">
      <c r="A2065" s="127"/>
      <c r="B2065"/>
      <c r="C2065">
        <v>2080</v>
      </c>
      <c r="D2065" s="221">
        <f t="shared" si="225"/>
        <v>2080</v>
      </c>
      <c r="E2065">
        <f t="shared" si="230"/>
        <v>2.08</v>
      </c>
      <c r="F2065">
        <f t="shared" si="226"/>
        <v>0.84134559364022621</v>
      </c>
      <c r="G2065">
        <f t="shared" si="227"/>
        <v>9.4528147234447218E-2</v>
      </c>
      <c r="H2065" s="221">
        <v>1.1720746567760501E-2</v>
      </c>
      <c r="I2065">
        <f t="shared" si="228"/>
        <v>1</v>
      </c>
      <c r="J2065">
        <v>1</v>
      </c>
      <c r="K2065" s="221">
        <f t="shared" si="229"/>
        <v>-60.610183084178232</v>
      </c>
      <c r="L2065">
        <f t="shared" si="231"/>
        <v>3.2032315518263983E-5</v>
      </c>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row>
    <row r="2066" spans="1:74" s="12" customFormat="1" hidden="1" x14ac:dyDescent="0.25">
      <c r="A2066" s="127"/>
      <c r="B2066"/>
      <c r="C2066">
        <v>2090</v>
      </c>
      <c r="D2066" s="221">
        <f t="shared" si="225"/>
        <v>2090</v>
      </c>
      <c r="E2066">
        <f t="shared" si="230"/>
        <v>2.09</v>
      </c>
      <c r="F2066">
        <f t="shared" si="226"/>
        <v>0.83993596709387708</v>
      </c>
      <c r="G2066">
        <f t="shared" si="227"/>
        <v>9.4496111157032089E-2</v>
      </c>
      <c r="H2066" s="221">
        <v>3.54119535930877E-2</v>
      </c>
      <c r="I2066">
        <f t="shared" si="228"/>
        <v>1</v>
      </c>
      <c r="J2066">
        <v>1</v>
      </c>
      <c r="K2066" s="221">
        <f t="shared" si="229"/>
        <v>-51.023799975083612</v>
      </c>
      <c r="L2066">
        <f t="shared" si="231"/>
        <v>3.5021973724649552E-5</v>
      </c>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row>
    <row r="2067" spans="1:74" s="12" customFormat="1" hidden="1" x14ac:dyDescent="0.25">
      <c r="A2067" s="127"/>
      <c r="B2067"/>
      <c r="C2067">
        <v>2100</v>
      </c>
      <c r="D2067" s="221">
        <f t="shared" si="225"/>
        <v>2100</v>
      </c>
      <c r="E2067">
        <f t="shared" si="230"/>
        <v>2.1</v>
      </c>
      <c r="F2067">
        <f t="shared" si="226"/>
        <v>0.83852176612087503</v>
      </c>
      <c r="G2067">
        <f t="shared" si="227"/>
        <v>9.4206945798309308E-2</v>
      </c>
      <c r="H2067" s="271">
        <v>4.1278526277774901E-16</v>
      </c>
      <c r="I2067">
        <f t="shared" si="228"/>
        <v>1</v>
      </c>
      <c r="J2067">
        <v>1</v>
      </c>
      <c r="K2067" s="221">
        <f t="shared" si="229"/>
        <v>-329.73357103443959</v>
      </c>
      <c r="L2067">
        <f t="shared" si="231"/>
        <v>1.974967763202298E-5</v>
      </c>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row>
    <row r="2068" spans="1:74" s="12" customFormat="1" hidden="1" x14ac:dyDescent="0.25">
      <c r="A2068" s="127"/>
      <c r="B2068"/>
      <c r="C2068">
        <v>2110</v>
      </c>
      <c r="D2068" s="221">
        <f t="shared" si="225"/>
        <v>2110</v>
      </c>
      <c r="E2068">
        <f t="shared" si="230"/>
        <v>2.11</v>
      </c>
      <c r="F2068">
        <f t="shared" si="226"/>
        <v>0.83710301896730166</v>
      </c>
      <c r="G2068">
        <f t="shared" si="227"/>
        <v>9.3663696114302822E-2</v>
      </c>
      <c r="H2068" s="221">
        <v>3.5411953593087298E-2</v>
      </c>
      <c r="I2068">
        <f t="shared" si="228"/>
        <v>1</v>
      </c>
      <c r="J2068">
        <v>1</v>
      </c>
      <c r="K2068" s="221">
        <f t="shared" si="229"/>
        <v>-51.129998273636559</v>
      </c>
      <c r="L2068">
        <f t="shared" si="231"/>
        <v>1.9272594387656188E-5</v>
      </c>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row>
    <row r="2069" spans="1:74" s="12" customFormat="1" hidden="1" x14ac:dyDescent="0.25">
      <c r="A2069" s="127"/>
      <c r="B2069"/>
      <c r="C2069">
        <v>2120</v>
      </c>
      <c r="D2069" s="221">
        <f t="shared" si="225"/>
        <v>2120</v>
      </c>
      <c r="E2069">
        <f t="shared" si="230"/>
        <v>2.12</v>
      </c>
      <c r="F2069">
        <f t="shared" si="226"/>
        <v>0.83567975394335503</v>
      </c>
      <c r="G2069">
        <f t="shared" si="227"/>
        <v>9.2870047968642663E-2</v>
      </c>
      <c r="H2069" s="221">
        <v>1.17207465677613E-2</v>
      </c>
      <c r="I2069">
        <f t="shared" si="228"/>
        <v>1</v>
      </c>
      <c r="J2069">
        <v>1</v>
      </c>
      <c r="K2069" s="221">
        <f t="shared" si="229"/>
        <v>-60.822583480286099</v>
      </c>
      <c r="L2069">
        <f t="shared" si="231"/>
        <v>3.3969403320927653E-5</v>
      </c>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row>
    <row r="2070" spans="1:74" s="12" customFormat="1" hidden="1" x14ac:dyDescent="0.25">
      <c r="A2070" s="127"/>
      <c r="B2070"/>
      <c r="C2070">
        <v>2130</v>
      </c>
      <c r="D2070" s="221">
        <f t="shared" si="225"/>
        <v>2130</v>
      </c>
      <c r="E2070">
        <f t="shared" si="230"/>
        <v>2.13</v>
      </c>
      <c r="F2070">
        <f t="shared" si="226"/>
        <v>0.8342519994224753</v>
      </c>
      <c r="G2070">
        <f t="shared" si="227"/>
        <v>9.1830313312696865E-2</v>
      </c>
      <c r="H2070" s="221">
        <v>3.3311806719217803E-2</v>
      </c>
      <c r="I2070">
        <f t="shared" si="228"/>
        <v>1</v>
      </c>
      <c r="J2070">
        <v>1</v>
      </c>
      <c r="K2070" s="221">
        <f t="shared" si="229"/>
        <v>-51.862369795049794</v>
      </c>
      <c r="L2070">
        <f t="shared" si="231"/>
        <v>2.9957510452759947E-5</v>
      </c>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row>
    <row r="2071" spans="1:74" s="12" customFormat="1" hidden="1" x14ac:dyDescent="0.25">
      <c r="A2071" s="127"/>
      <c r="B2071"/>
      <c r="C2071">
        <v>2140</v>
      </c>
      <c r="D2071" s="221">
        <f t="shared" si="225"/>
        <v>2140</v>
      </c>
      <c r="E2071">
        <f t="shared" si="230"/>
        <v>2.14</v>
      </c>
      <c r="F2071">
        <f t="shared" si="226"/>
        <v>0.83281978384046884</v>
      </c>
      <c r="G2071">
        <f t="shared" si="227"/>
        <v>9.0549413894071951E-2</v>
      </c>
      <c r="H2071" s="221">
        <v>3.2358958185382099E-2</v>
      </c>
      <c r="I2071">
        <f t="shared" si="228"/>
        <v>1</v>
      </c>
      <c r="J2071">
        <v>1</v>
      </c>
      <c r="K2071" s="221">
        <f t="shared" si="229"/>
        <v>-52.251375844389337</v>
      </c>
      <c r="L2071">
        <f t="shared" si="231"/>
        <v>6.2306086691346873E-5</v>
      </c>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row>
    <row r="2072" spans="1:74" s="12" customFormat="1" hidden="1" x14ac:dyDescent="0.25">
      <c r="A2072" s="127"/>
      <c r="B2072"/>
      <c r="C2072">
        <v>2150</v>
      </c>
      <c r="D2072" s="221">
        <f t="shared" si="225"/>
        <v>2150</v>
      </c>
      <c r="E2072">
        <f t="shared" si="230"/>
        <v>2.15</v>
      </c>
      <c r="F2072">
        <f t="shared" si="226"/>
        <v>0.83138313569462496</v>
      </c>
      <c r="G2072">
        <f t="shared" si="227"/>
        <v>8.9032863544633439E-2</v>
      </c>
      <c r="H2072" s="271">
        <v>1.585331275635E-9</v>
      </c>
      <c r="I2072">
        <f t="shared" si="228"/>
        <v>1</v>
      </c>
      <c r="J2072">
        <v>1</v>
      </c>
      <c r="K2072" s="221">
        <f t="shared" si="229"/>
        <v>-198.61056839993441</v>
      </c>
      <c r="L2072">
        <f t="shared" si="231"/>
        <v>1.4886838124827366E-5</v>
      </c>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row>
    <row r="2073" spans="1:74" s="12" customFormat="1" hidden="1" x14ac:dyDescent="0.25">
      <c r="A2073" s="127"/>
      <c r="B2073"/>
      <c r="C2073">
        <v>2160</v>
      </c>
      <c r="D2073" s="221">
        <f t="shared" si="225"/>
        <v>2160</v>
      </c>
      <c r="E2073">
        <f t="shared" si="230"/>
        <v>2.16</v>
      </c>
      <c r="F2073">
        <f t="shared" si="226"/>
        <v>0.82994208354283938</v>
      </c>
      <c r="G2073">
        <f t="shared" si="227"/>
        <v>8.7286749102383307E-2</v>
      </c>
      <c r="H2073" s="271">
        <v>2.4382343484598099E-9</v>
      </c>
      <c r="I2073">
        <f t="shared" si="228"/>
        <v>1</v>
      </c>
      <c r="J2073">
        <v>1</v>
      </c>
      <c r="K2073" s="221">
        <f t="shared" si="229"/>
        <v>-195.05856898415067</v>
      </c>
      <c r="L2073">
        <f t="shared" si="231"/>
        <v>2.1606026165189793E-19</v>
      </c>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row>
    <row r="2074" spans="1:74" s="12" customFormat="1" hidden="1" x14ac:dyDescent="0.25">
      <c r="A2074" s="127"/>
      <c r="B2074"/>
      <c r="C2074">
        <v>2170</v>
      </c>
      <c r="D2074" s="221">
        <f t="shared" si="225"/>
        <v>2170</v>
      </c>
      <c r="E2074">
        <f t="shared" si="230"/>
        <v>2.17</v>
      </c>
      <c r="F2074">
        <f t="shared" si="226"/>
        <v>0.82849665600273359</v>
      </c>
      <c r="G2074">
        <f t="shared" si="227"/>
        <v>8.5317710024564744E-2</v>
      </c>
      <c r="H2074" s="221">
        <v>3.5478860246606098E-2</v>
      </c>
      <c r="I2074">
        <f t="shared" si="228"/>
        <v>1</v>
      </c>
      <c r="J2074">
        <v>1</v>
      </c>
      <c r="K2074" s="221">
        <f t="shared" si="229"/>
        <v>-52.014007803814827</v>
      </c>
      <c r="L2074">
        <f t="shared" si="231"/>
        <v>1.572314029099444E-5</v>
      </c>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row>
    <row r="2075" spans="1:74" s="12" customFormat="1" hidden="1" x14ac:dyDescent="0.25">
      <c r="A2075" s="127"/>
      <c r="B2075"/>
      <c r="C2075">
        <v>2180</v>
      </c>
      <c r="D2075" s="221">
        <f t="shared" si="225"/>
        <v>2180</v>
      </c>
      <c r="E2075">
        <f t="shared" si="230"/>
        <v>2.1800000000000002</v>
      </c>
      <c r="F2075">
        <f t="shared" si="226"/>
        <v>0.82704688175076935</v>
      </c>
      <c r="G2075">
        <f t="shared" si="227"/>
        <v>8.3132916752243338E-2</v>
      </c>
      <c r="H2075" s="221">
        <v>5.0657045484412397E-2</v>
      </c>
      <c r="I2075">
        <f t="shared" si="228"/>
        <v>1</v>
      </c>
      <c r="J2075">
        <v>1</v>
      </c>
      <c r="K2075" s="221">
        <f t="shared" si="229"/>
        <v>-49.161139936642954</v>
      </c>
      <c r="L2075">
        <f t="shared" si="231"/>
        <v>8.9722857059502178E-5</v>
      </c>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row>
    <row r="2076" spans="1:74" s="12" customFormat="1" hidden="1" x14ac:dyDescent="0.25">
      <c r="A2076" s="127"/>
      <c r="B2076"/>
      <c r="C2076">
        <v>2190</v>
      </c>
      <c r="D2076" s="221">
        <f t="shared" si="225"/>
        <v>2190</v>
      </c>
      <c r="E2076">
        <f t="shared" si="230"/>
        <v>2.19</v>
      </c>
      <c r="F2076">
        <f t="shared" si="226"/>
        <v>0.82559278952136972</v>
      </c>
      <c r="G2076">
        <f t="shared" si="227"/>
        <v>8.074004788932139E-2</v>
      </c>
      <c r="H2076" s="221">
        <v>2.6182538032307402E-2</v>
      </c>
      <c r="I2076">
        <f t="shared" si="228"/>
        <v>1</v>
      </c>
      <c r="J2076">
        <v>1</v>
      </c>
      <c r="K2076" s="221">
        <f t="shared" si="229"/>
        <v>-55.162667259500317</v>
      </c>
      <c r="L2076">
        <f t="shared" si="231"/>
        <v>6.8335244332713338E-5</v>
      </c>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row>
    <row r="2077" spans="1:74" s="12" customFormat="1" hidden="1" x14ac:dyDescent="0.25">
      <c r="A2077" s="127"/>
      <c r="B2077"/>
      <c r="C2077">
        <v>2200</v>
      </c>
      <c r="D2077" s="221">
        <f t="shared" si="225"/>
        <v>2200</v>
      </c>
      <c r="E2077">
        <f t="shared" si="230"/>
        <v>2.2000000000000002</v>
      </c>
      <c r="F2077">
        <f t="shared" si="226"/>
        <v>0.824134408106034</v>
      </c>
      <c r="G2077">
        <f t="shared" si="227"/>
        <v>7.8147266261489212E-2</v>
      </c>
      <c r="H2077" s="271">
        <v>9.3132238384265099E-10</v>
      </c>
      <c r="I2077">
        <f t="shared" si="228"/>
        <v>1</v>
      </c>
      <c r="J2077">
        <v>1</v>
      </c>
      <c r="K2077" s="221">
        <f t="shared" si="229"/>
        <v>-204.43976244248904</v>
      </c>
      <c r="L2077">
        <f t="shared" si="231"/>
        <v>7.6150597023995309E-6</v>
      </c>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row>
    <row r="2078" spans="1:74" s="12" customFormat="1" hidden="1" x14ac:dyDescent="0.25">
      <c r="A2078" s="127"/>
      <c r="B2078"/>
      <c r="C2078">
        <v>2210</v>
      </c>
      <c r="D2078" s="221">
        <f t="shared" si="225"/>
        <v>2210</v>
      </c>
      <c r="E2078">
        <f t="shared" si="230"/>
        <v>2.21</v>
      </c>
      <c r="F2078">
        <f t="shared" si="226"/>
        <v>0.82267176635244976</v>
      </c>
      <c r="G2078">
        <f t="shared" si="227"/>
        <v>7.5363193922982227E-2</v>
      </c>
      <c r="H2078" s="221">
        <v>3.15558828549192E-3</v>
      </c>
      <c r="I2078">
        <f t="shared" si="228"/>
        <v>1</v>
      </c>
      <c r="J2078">
        <v>1</v>
      </c>
      <c r="K2078" s="221">
        <f t="shared" si="229"/>
        <v>-74.170675525566921</v>
      </c>
      <c r="L2078">
        <f t="shared" si="231"/>
        <v>9.5691358993769025E-8</v>
      </c>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row>
    <row r="2079" spans="1:74" s="12" customFormat="1" hidden="1" x14ac:dyDescent="0.25">
      <c r="A2079" s="127"/>
      <c r="B2079"/>
      <c r="C2079">
        <v>2220</v>
      </c>
      <c r="D2079" s="221">
        <f t="shared" si="225"/>
        <v>2220</v>
      </c>
      <c r="E2079">
        <f t="shared" si="230"/>
        <v>2.2200000000000002</v>
      </c>
      <c r="F2079">
        <f t="shared" si="226"/>
        <v>0.821204893163611</v>
      </c>
      <c r="G2079">
        <f t="shared" si="227"/>
        <v>7.2396886181196385E-2</v>
      </c>
      <c r="H2079" s="221">
        <v>2.73097320627359E-4</v>
      </c>
      <c r="I2079">
        <f t="shared" si="228"/>
        <v>1</v>
      </c>
      <c r="J2079">
        <v>1</v>
      </c>
      <c r="K2079" s="221">
        <f t="shared" si="229"/>
        <v>-95.790222896956124</v>
      </c>
      <c r="L2079">
        <f t="shared" si="231"/>
        <v>1.1223307678293297E-7</v>
      </c>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row>
    <row r="2080" spans="1:74" s="12" customFormat="1" hidden="1" x14ac:dyDescent="0.25">
      <c r="A2080" s="127"/>
      <c r="B2080"/>
      <c r="C2080">
        <v>2230</v>
      </c>
      <c r="D2080" s="221">
        <f t="shared" si="225"/>
        <v>2230</v>
      </c>
      <c r="E2080">
        <f t="shared" si="230"/>
        <v>2.23</v>
      </c>
      <c r="F2080">
        <f t="shared" si="226"/>
        <v>0.81973381749692908</v>
      </c>
      <c r="G2080">
        <f t="shared" si="227"/>
        <v>6.9257804711222934E-2</v>
      </c>
      <c r="H2080" s="221">
        <v>2.57613647514357E-3</v>
      </c>
      <c r="I2080">
        <f t="shared" si="228"/>
        <v>1</v>
      </c>
      <c r="J2080">
        <v>1</v>
      </c>
      <c r="K2080" s="221">
        <f t="shared" si="229"/>
        <v>-76.69779119663319</v>
      </c>
      <c r="L2080">
        <f t="shared" si="231"/>
        <v>6.600853358697572E-8</v>
      </c>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row>
    <row r="2081" spans="1:74" s="12" customFormat="1" hidden="1" x14ac:dyDescent="0.25">
      <c r="A2081" s="127"/>
      <c r="B2081"/>
      <c r="C2081">
        <v>2240</v>
      </c>
      <c r="D2081" s="221">
        <f t="shared" si="225"/>
        <v>2240</v>
      </c>
      <c r="E2081">
        <f t="shared" si="230"/>
        <v>2.2400000000000002</v>
      </c>
      <c r="F2081">
        <f t="shared" si="226"/>
        <v>0.81825856836334654</v>
      </c>
      <c r="G2081">
        <f t="shared" si="227"/>
        <v>6.5955789834168291E-2</v>
      </c>
      <c r="H2081" s="221">
        <v>2.7062321390619402E-3</v>
      </c>
      <c r="I2081">
        <f t="shared" si="228"/>
        <v>1</v>
      </c>
      <c r="J2081">
        <v>1</v>
      </c>
      <c r="K2081" s="221">
        <f t="shared" si="229"/>
        <v>-76.709829308624109</v>
      </c>
      <c r="L2081">
        <f t="shared" si="231"/>
        <v>2.1360882115861791E-7</v>
      </c>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row>
    <row r="2082" spans="1:74" s="12" customFormat="1" hidden="1" x14ac:dyDescent="0.25">
      <c r="A2082" s="127"/>
      <c r="B2082"/>
      <c r="C2082">
        <v>2250</v>
      </c>
      <c r="D2082" s="221">
        <f t="shared" si="225"/>
        <v>2250</v>
      </c>
      <c r="E2082">
        <f t="shared" si="230"/>
        <v>2.25</v>
      </c>
      <c r="F2082">
        <f t="shared" si="226"/>
        <v>0.81677917482644569</v>
      </c>
      <c r="G2082">
        <f t="shared" si="227"/>
        <v>6.2501032034752491E-2</v>
      </c>
      <c r="H2082" s="221">
        <v>1.96696707822322E-4</v>
      </c>
      <c r="I2082">
        <f t="shared" si="228"/>
        <v>1</v>
      </c>
      <c r="J2082">
        <v>1</v>
      </c>
      <c r="K2082" s="221">
        <f t="shared" si="229"/>
        <v>-99.964221284181448</v>
      </c>
      <c r="L2082">
        <f t="shared" si="231"/>
        <v>6.0913046914666019E-8</v>
      </c>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row>
    <row r="2083" spans="1:74" s="12" customFormat="1" hidden="1" x14ac:dyDescent="0.25">
      <c r="A2083" s="127"/>
      <c r="B2083"/>
      <c r="C2083">
        <v>2260</v>
      </c>
      <c r="D2083" s="221">
        <f t="shared" si="225"/>
        <v>2260</v>
      </c>
      <c r="E2083">
        <f t="shared" si="230"/>
        <v>2.2599999999999998</v>
      </c>
      <c r="F2083">
        <f t="shared" si="226"/>
        <v>0.815295666001565</v>
      </c>
      <c r="G2083">
        <f t="shared" si="227"/>
        <v>5.8904042795101322E-2</v>
      </c>
      <c r="H2083" s="221">
        <v>4.6170289671169902E-3</v>
      </c>
      <c r="I2083">
        <f t="shared" si="228"/>
        <v>1</v>
      </c>
      <c r="J2083">
        <v>1</v>
      </c>
      <c r="K2083" s="221">
        <f t="shared" si="229"/>
        <v>-73.083543280276388</v>
      </c>
      <c r="L2083">
        <f t="shared" si="231"/>
        <v>1.3429385270608695E-7</v>
      </c>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row>
    <row r="2084" spans="1:74" s="12" customFormat="1" hidden="1" x14ac:dyDescent="0.25">
      <c r="A2084" s="127"/>
      <c r="B2084"/>
      <c r="C2084">
        <v>2270</v>
      </c>
      <c r="D2084" s="221">
        <f t="shared" si="225"/>
        <v>2270</v>
      </c>
      <c r="E2084">
        <f t="shared" si="230"/>
        <v>2.27</v>
      </c>
      <c r="F2084">
        <f t="shared" si="226"/>
        <v>0.81380807105490327</v>
      </c>
      <c r="G2084">
        <f t="shared" si="227"/>
        <v>5.5175624822873519E-2</v>
      </c>
      <c r="H2084" s="221">
        <v>9.6745899372293297E-3</v>
      </c>
      <c r="I2084">
        <f t="shared" si="228"/>
        <v>1</v>
      </c>
      <c r="J2084">
        <v>1</v>
      </c>
      <c r="K2084" s="221">
        <f t="shared" si="229"/>
        <v>-67.241963621791001</v>
      </c>
      <c r="L2084">
        <f t="shared" si="231"/>
        <v>1.0763031130184697E-6</v>
      </c>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row>
    <row r="2085" spans="1:74" s="12" customFormat="1" hidden="1" x14ac:dyDescent="0.25">
      <c r="A2085" s="127"/>
      <c r="B2085"/>
      <c r="C2085">
        <v>2280</v>
      </c>
      <c r="D2085" s="221">
        <f t="shared" si="225"/>
        <v>2280</v>
      </c>
      <c r="E2085">
        <f t="shared" si="230"/>
        <v>2.2799999999999998</v>
      </c>
      <c r="F2085">
        <f t="shared" si="226"/>
        <v>0.81231641920263187</v>
      </c>
      <c r="G2085">
        <f t="shared" si="227"/>
        <v>5.1326841752896209E-2</v>
      </c>
      <c r="H2085" s="271">
        <v>3.5573343462687797E-10</v>
      </c>
      <c r="I2085">
        <f t="shared" si="228"/>
        <v>1</v>
      </c>
      <c r="J2085">
        <v>1</v>
      </c>
      <c r="K2085" s="221">
        <f t="shared" si="229"/>
        <v>-216.57611081607999</v>
      </c>
      <c r="L2085">
        <f t="shared" si="231"/>
        <v>4.7178450833012029E-7</v>
      </c>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row>
    <row r="2086" spans="1:74" s="12" customFormat="1" hidden="1" x14ac:dyDescent="0.25">
      <c r="A2086" s="127"/>
      <c r="B2086"/>
      <c r="C2086">
        <v>2290</v>
      </c>
      <c r="D2086" s="221">
        <f t="shared" si="225"/>
        <v>2290</v>
      </c>
      <c r="E2086">
        <f t="shared" si="230"/>
        <v>2.29</v>
      </c>
      <c r="F2086">
        <f t="shared" si="226"/>
        <v>0.81082073971000335</v>
      </c>
      <c r="G2086">
        <f t="shared" si="227"/>
        <v>4.7368987402301721E-2</v>
      </c>
      <c r="H2086" s="221">
        <v>1.10268609715077E-2</v>
      </c>
      <c r="I2086">
        <f t="shared" si="228"/>
        <v>1</v>
      </c>
      <c r="J2086">
        <v>1</v>
      </c>
      <c r="K2086" s="221">
        <f t="shared" si="229"/>
        <v>-67.462583024302745</v>
      </c>
      <c r="L2086">
        <f t="shared" si="231"/>
        <v>4.4841665702439972E-7</v>
      </c>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row>
    <row r="2087" spans="1:74" s="12" customFormat="1" hidden="1" x14ac:dyDescent="0.25">
      <c r="A2087" s="127"/>
      <c r="B2087"/>
      <c r="C2087">
        <v>2300</v>
      </c>
      <c r="D2087" s="221">
        <f t="shared" si="225"/>
        <v>2300</v>
      </c>
      <c r="E2087">
        <f t="shared" si="230"/>
        <v>2.2999999999999998</v>
      </c>
      <c r="F2087">
        <f t="shared" si="226"/>
        <v>0.80932106189045994</v>
      </c>
      <c r="G2087">
        <f t="shared" si="227"/>
        <v>4.3313554659786667E-2</v>
      </c>
      <c r="H2087" s="271">
        <v>1.6130986908826701E-9</v>
      </c>
      <c r="I2087">
        <f t="shared" si="228"/>
        <v>1</v>
      </c>
      <c r="J2087">
        <v>1</v>
      </c>
      <c r="K2087" s="221">
        <f t="shared" si="229"/>
        <v>-204.95188783343249</v>
      </c>
      <c r="L2087">
        <f t="shared" si="231"/>
        <v>4.484167453587538E-7</v>
      </c>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row>
    <row r="2088" spans="1:74" s="12" customFormat="1" hidden="1" x14ac:dyDescent="0.25">
      <c r="A2088" s="127"/>
      <c r="B2088"/>
      <c r="C2088">
        <v>2310</v>
      </c>
      <c r="D2088" s="221">
        <f t="shared" si="225"/>
        <v>2310</v>
      </c>
      <c r="E2088">
        <f t="shared" si="230"/>
        <v>2.31</v>
      </c>
      <c r="F2088">
        <f t="shared" si="226"/>
        <v>0.80781741510473903</v>
      </c>
      <c r="G2088">
        <f t="shared" si="227"/>
        <v>3.9172204090030804E-2</v>
      </c>
      <c r="H2088" s="221">
        <v>2.0401207815423501E-2</v>
      </c>
      <c r="I2088">
        <f t="shared" si="228"/>
        <v>1</v>
      </c>
      <c r="J2088">
        <v>1</v>
      </c>
      <c r="K2088" s="221">
        <f t="shared" si="229"/>
        <v>-63.801058002454241</v>
      </c>
      <c r="L2088">
        <f t="shared" si="231"/>
        <v>1.0419197840080647E-6</v>
      </c>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row>
    <row r="2089" spans="1:74" s="12" customFormat="1" hidden="1" x14ac:dyDescent="0.25">
      <c r="A2089" s="127"/>
      <c r="B2089"/>
      <c r="C2089">
        <v>2320</v>
      </c>
      <c r="D2089" s="221">
        <f t="shared" si="225"/>
        <v>2320</v>
      </c>
      <c r="E2089">
        <f t="shared" si="230"/>
        <v>2.3199999999999998</v>
      </c>
      <c r="F2089">
        <f t="shared" si="226"/>
        <v>0.80630982875998158</v>
      </c>
      <c r="G2089">
        <f t="shared" si="227"/>
        <v>3.4956732334534224E-2</v>
      </c>
      <c r="H2089" s="221">
        <v>2.0271099110451898E-2</v>
      </c>
      <c r="I2089">
        <f t="shared" si="228"/>
        <v>1</v>
      </c>
      <c r="J2089">
        <v>1</v>
      </c>
      <c r="K2089" s="221">
        <f t="shared" si="229"/>
        <v>-64.861798401026661</v>
      </c>
      <c r="L2089">
        <f t="shared" si="231"/>
        <v>3.7023325450327064E-6</v>
      </c>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row>
    <row r="2090" spans="1:74" s="12" customFormat="1" hidden="1" x14ac:dyDescent="0.25">
      <c r="A2090" s="127"/>
      <c r="B2090"/>
      <c r="C2090">
        <v>2330</v>
      </c>
      <c r="D2090" s="221">
        <f t="shared" si="225"/>
        <v>2330</v>
      </c>
      <c r="E2090">
        <f t="shared" si="230"/>
        <v>2.33</v>
      </c>
      <c r="F2090">
        <f t="shared" si="226"/>
        <v>0.80479833230883857</v>
      </c>
      <c r="G2090">
        <f t="shared" si="227"/>
        <v>3.0679040390136865E-2</v>
      </c>
      <c r="H2090" s="221">
        <v>5.3629333398736703E-3</v>
      </c>
      <c r="I2090">
        <f t="shared" si="228"/>
        <v>1</v>
      </c>
      <c r="J2090">
        <v>1</v>
      </c>
      <c r="K2090" s="221">
        <f t="shared" si="229"/>
        <v>-77.561375244552522</v>
      </c>
      <c r="L2090">
        <f t="shared" si="231"/>
        <v>1.2382428899516888E-6</v>
      </c>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row>
    <row r="2091" spans="1:74" s="12" customFormat="1" hidden="1" x14ac:dyDescent="0.25">
      <c r="A2091" s="127"/>
      <c r="B2091"/>
      <c r="C2091">
        <v>2340</v>
      </c>
      <c r="D2091" s="221">
        <f t="shared" si="225"/>
        <v>2340</v>
      </c>
      <c r="E2091">
        <f t="shared" si="230"/>
        <v>2.34</v>
      </c>
      <c r="F2091">
        <f t="shared" si="226"/>
        <v>0.80328295524857785</v>
      </c>
      <c r="G2091">
        <f t="shared" si="227"/>
        <v>2.6351101846309056E-2</v>
      </c>
      <c r="H2091" s="271">
        <v>1.7506741710721899E-5</v>
      </c>
      <c r="I2091">
        <f t="shared" si="228"/>
        <v>1</v>
      </c>
      <c r="J2091">
        <v>1</v>
      </c>
      <c r="K2091" s="221">
        <f t="shared" si="229"/>
        <v>-128.62254688588965</v>
      </c>
      <c r="L2091">
        <f t="shared" si="231"/>
        <v>4.4078816508989842E-8</v>
      </c>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row>
    <row r="2092" spans="1:74" s="12" customFormat="1" hidden="1" x14ac:dyDescent="0.25">
      <c r="A2092" s="127"/>
      <c r="B2092"/>
      <c r="C2092">
        <v>2350</v>
      </c>
      <c r="D2092" s="221">
        <f t="shared" si="225"/>
        <v>2350</v>
      </c>
      <c r="E2092">
        <f t="shared" si="230"/>
        <v>2.35</v>
      </c>
      <c r="F2092">
        <f t="shared" si="226"/>
        <v>0.80176372712018562</v>
      </c>
      <c r="G2092">
        <f t="shared" si="227"/>
        <v>2.1984931161899656E-2</v>
      </c>
      <c r="H2092" s="271">
        <v>1.6734664794272701E-5</v>
      </c>
      <c r="I2092">
        <f t="shared" si="228"/>
        <v>1</v>
      </c>
      <c r="J2092">
        <v>1</v>
      </c>
      <c r="K2092" s="221">
        <f t="shared" si="229"/>
        <v>-130.60422936006808</v>
      </c>
      <c r="L2092">
        <f t="shared" si="231"/>
        <v>1.1073896860681282E-12</v>
      </c>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row>
    <row r="2093" spans="1:74" s="12" customFormat="1" hidden="1" x14ac:dyDescent="0.25">
      <c r="A2093" s="127"/>
      <c r="B2093"/>
      <c r="C2093">
        <v>2360</v>
      </c>
      <c r="D2093" s="221">
        <f t="shared" si="225"/>
        <v>2360</v>
      </c>
      <c r="E2093">
        <f t="shared" si="230"/>
        <v>2.36</v>
      </c>
      <c r="F2093">
        <f t="shared" si="226"/>
        <v>0.80024067750747652</v>
      </c>
      <c r="G2093">
        <f t="shared" si="227"/>
        <v>1.7592552061453728E-2</v>
      </c>
      <c r="H2093" s="221">
        <v>1.57194088848263E-2</v>
      </c>
      <c r="I2093">
        <f t="shared" si="228"/>
        <v>1</v>
      </c>
      <c r="J2093">
        <v>1</v>
      </c>
      <c r="K2093" s="221">
        <f t="shared" si="229"/>
        <v>-73.100286417612224</v>
      </c>
      <c r="L2093">
        <f t="shared" si="231"/>
        <v>1.2276324293751719E-7</v>
      </c>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row>
    <row r="2094" spans="1:74" s="12" customFormat="1" hidden="1" x14ac:dyDescent="0.25">
      <c r="A2094" s="127"/>
      <c r="B2094"/>
      <c r="C2094">
        <v>2370</v>
      </c>
      <c r="D2094" s="221">
        <f t="shared" si="225"/>
        <v>2370</v>
      </c>
      <c r="E2094">
        <f t="shared" si="230"/>
        <v>2.37</v>
      </c>
      <c r="F2094">
        <f t="shared" si="226"/>
        <v>0.79871383603619317</v>
      </c>
      <c r="G2094">
        <f t="shared" si="227"/>
        <v>1.3185966130420572E-2</v>
      </c>
      <c r="H2094" s="221">
        <v>0.13782044655408199</v>
      </c>
      <c r="I2094">
        <f t="shared" si="228"/>
        <v>1</v>
      </c>
      <c r="J2094">
        <v>1</v>
      </c>
      <c r="K2094" s="221">
        <f t="shared" si="229"/>
        <v>-56.763663672854889</v>
      </c>
      <c r="L2094">
        <f t="shared" si="231"/>
        <v>6.9956615218105727E-6</v>
      </c>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row>
    <row r="2095" spans="1:74" s="12" customFormat="1" hidden="1" x14ac:dyDescent="0.25">
      <c r="A2095" s="127"/>
      <c r="B2095"/>
      <c r="C2095">
        <v>2380</v>
      </c>
      <c r="D2095" s="221">
        <f t="shared" si="225"/>
        <v>2380</v>
      </c>
      <c r="E2095">
        <f t="shared" si="230"/>
        <v>2.38</v>
      </c>
      <c r="F2095">
        <f t="shared" si="226"/>
        <v>0.79718323237311772</v>
      </c>
      <c r="G2095">
        <f t="shared" si="227"/>
        <v>8.7771216875991084E-3</v>
      </c>
      <c r="H2095" s="221">
        <v>0.44491567513520103</v>
      </c>
      <c r="I2095">
        <f t="shared" si="228"/>
        <v>1</v>
      </c>
      <c r="J2095">
        <v>1</v>
      </c>
      <c r="K2095" s="221">
        <f t="shared" si="229"/>
        <v>-50.136240363258473</v>
      </c>
      <c r="L2095">
        <f t="shared" si="231"/>
        <v>5.2088083178484831E-5</v>
      </c>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row>
    <row r="2096" spans="1:74" s="12" customFormat="1" hidden="1" x14ac:dyDescent="0.25">
      <c r="A2096" s="127"/>
      <c r="B2096"/>
      <c r="C2096">
        <v>2390</v>
      </c>
      <c r="D2096" s="221">
        <f t="shared" si="225"/>
        <v>2390</v>
      </c>
      <c r="E2096">
        <f t="shared" si="230"/>
        <v>2.39</v>
      </c>
      <c r="F2096">
        <f t="shared" si="226"/>
        <v>0.7956488962251661</v>
      </c>
      <c r="G2096">
        <f t="shared" si="227"/>
        <v>4.3778830120071843E-3</v>
      </c>
      <c r="H2096" s="221">
        <v>0.82365531566115002</v>
      </c>
      <c r="I2096">
        <f t="shared" si="228"/>
        <v>1</v>
      </c>
      <c r="J2096">
        <v>1</v>
      </c>
      <c r="K2096" s="221">
        <f t="shared" si="229"/>
        <v>-50.845377556303369</v>
      </c>
      <c r="L2096">
        <f t="shared" si="231"/>
        <v>8.9462823206978961E-5</v>
      </c>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row>
    <row r="2097" spans="1:74" s="12" customFormat="1" hidden="1" x14ac:dyDescent="0.25">
      <c r="A2097" s="127"/>
      <c r="B2097"/>
      <c r="C2097">
        <v>2400</v>
      </c>
      <c r="D2097" s="221">
        <f t="shared" si="225"/>
        <v>2400</v>
      </c>
      <c r="E2097">
        <f t="shared" si="230"/>
        <v>2.4</v>
      </c>
      <c r="F2097">
        <f t="shared" si="226"/>
        <v>0.7941108573385004</v>
      </c>
      <c r="G2097">
        <f t="shared" si="227"/>
        <v>4.0838281830287342E-17</v>
      </c>
      <c r="H2097" s="221">
        <v>1</v>
      </c>
      <c r="I2097">
        <f t="shared" si="228"/>
        <v>1</v>
      </c>
      <c r="J2097">
        <v>1</v>
      </c>
      <c r="K2097" s="221">
        <f t="shared" si="229"/>
        <v>-329.78102808383835</v>
      </c>
      <c r="L2097">
        <f t="shared" si="231"/>
        <v>2.0577956889238381E-5</v>
      </c>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row>
    <row r="2098" spans="1:74" s="12" customFormat="1" hidden="1" x14ac:dyDescent="0.25">
      <c r="A2098" s="127"/>
      <c r="B2098"/>
      <c r="C2098">
        <v>2410</v>
      </c>
      <c r="D2098" s="221">
        <f t="shared" si="225"/>
        <v>2410</v>
      </c>
      <c r="E2098">
        <f t="shared" si="230"/>
        <v>2.41</v>
      </c>
      <c r="F2098">
        <f t="shared" si="226"/>
        <v>0.79256914549762691</v>
      </c>
      <c r="G2098">
        <f t="shared" si="227"/>
        <v>4.3449216730619125E-3</v>
      </c>
      <c r="H2098" s="221">
        <v>0.82365531566116701</v>
      </c>
      <c r="I2098">
        <f t="shared" si="228"/>
        <v>1</v>
      </c>
      <c r="J2098">
        <v>1</v>
      </c>
      <c r="K2098" s="221">
        <f t="shared" si="229"/>
        <v>-50.944707626288206</v>
      </c>
      <c r="L2098">
        <f t="shared" si="231"/>
        <v>2.0112647682543218E-5</v>
      </c>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row>
    <row r="2099" spans="1:74" s="12" customFormat="1" hidden="1" x14ac:dyDescent="0.25">
      <c r="A2099" s="127"/>
      <c r="B2099"/>
      <c r="C2099">
        <v>2420</v>
      </c>
      <c r="D2099" s="221">
        <f t="shared" si="225"/>
        <v>2420</v>
      </c>
      <c r="E2099">
        <f t="shared" si="230"/>
        <v>2.42</v>
      </c>
      <c r="F2099">
        <f t="shared" si="226"/>
        <v>0.79102379052450267</v>
      </c>
      <c r="G2099">
        <f t="shared" si="227"/>
        <v>8.6454498140118036E-3</v>
      </c>
      <c r="H2099" s="221">
        <v>0.44491567513520702</v>
      </c>
      <c r="I2099">
        <f t="shared" si="228"/>
        <v>1</v>
      </c>
      <c r="J2099">
        <v>1</v>
      </c>
      <c r="K2099" s="221">
        <f t="shared" si="229"/>
        <v>-50.334903071659667</v>
      </c>
      <c r="L2099">
        <f t="shared" si="231"/>
        <v>8.6408110228311318E-5</v>
      </c>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row>
    <row r="2100" spans="1:74" s="12" customFormat="1" hidden="1" x14ac:dyDescent="0.25">
      <c r="A2100" s="127"/>
      <c r="B2100"/>
      <c r="C2100">
        <v>2430</v>
      </c>
      <c r="D2100" s="221">
        <f t="shared" si="225"/>
        <v>2430</v>
      </c>
      <c r="E2100">
        <f t="shared" si="230"/>
        <v>2.4300000000000002</v>
      </c>
      <c r="F2100">
        <f t="shared" si="226"/>
        <v>0.78947482227763544</v>
      </c>
      <c r="G2100">
        <f t="shared" si="227"/>
        <v>1.2890354325234532E-2</v>
      </c>
      <c r="H2100" s="221">
        <v>0.13782044655409301</v>
      </c>
      <c r="I2100">
        <f t="shared" si="228"/>
        <v>1</v>
      </c>
      <c r="J2100">
        <v>1</v>
      </c>
      <c r="K2100" s="221">
        <f t="shared" si="229"/>
        <v>-57.061664157060605</v>
      </c>
      <c r="L2100">
        <f t="shared" si="231"/>
        <v>4.9399839176161034E-5</v>
      </c>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row>
    <row r="2101" spans="1:74" s="12" customFormat="1" hidden="1" x14ac:dyDescent="0.25">
      <c r="A2101" s="127"/>
      <c r="B2101"/>
      <c r="C2101">
        <v>2440</v>
      </c>
      <c r="D2101" s="221">
        <f t="shared" si="225"/>
        <v>2440</v>
      </c>
      <c r="E2101">
        <f t="shared" si="230"/>
        <v>2.44</v>
      </c>
      <c r="F2101">
        <f t="shared" si="226"/>
        <v>0.78792227065118947</v>
      </c>
      <c r="G2101">
        <f t="shared" si="227"/>
        <v>1.7068635101534963E-2</v>
      </c>
      <c r="H2101" s="221">
        <v>1.5719408884825401E-2</v>
      </c>
      <c r="I2101">
        <f t="shared" si="228"/>
        <v>1</v>
      </c>
      <c r="J2101">
        <v>1</v>
      </c>
      <c r="K2101" s="221">
        <f t="shared" si="229"/>
        <v>-73.497632385017766</v>
      </c>
      <c r="L2101">
        <f t="shared" si="231"/>
        <v>6.5120984695303741E-6</v>
      </c>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row>
    <row r="2102" spans="1:74" s="12" customFormat="1" hidden="1" x14ac:dyDescent="0.25">
      <c r="A2102" s="127"/>
      <c r="B2102"/>
      <c r="C2102">
        <v>2450</v>
      </c>
      <c r="D2102" s="221">
        <f t="shared" si="225"/>
        <v>2450</v>
      </c>
      <c r="E2102">
        <f t="shared" si="230"/>
        <v>2.4500000000000002</v>
      </c>
      <c r="F2102">
        <f t="shared" si="226"/>
        <v>0.78636616557408767</v>
      </c>
      <c r="G2102">
        <f t="shared" si="227"/>
        <v>2.1169549144065949E-2</v>
      </c>
      <c r="H2102" s="271">
        <v>1.6734664794258599E-5</v>
      </c>
      <c r="I2102">
        <f t="shared" si="228"/>
        <v>1</v>
      </c>
      <c r="J2102">
        <v>1</v>
      </c>
      <c r="K2102" s="221">
        <f t="shared" si="229"/>
        <v>-131.10093108965171</v>
      </c>
      <c r="L2102">
        <f t="shared" si="231"/>
        <v>1.1202645807761197E-7</v>
      </c>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row>
    <row r="2103" spans="1:74" s="12" customFormat="1" hidden="1" x14ac:dyDescent="0.25">
      <c r="A2103" s="127"/>
      <c r="B2103"/>
      <c r="C2103">
        <v>2460</v>
      </c>
      <c r="D2103" s="221">
        <f t="shared" si="225"/>
        <v>2460</v>
      </c>
      <c r="E2103">
        <f t="shared" si="230"/>
        <v>2.46</v>
      </c>
      <c r="F2103">
        <f t="shared" si="226"/>
        <v>0.78480653700911318</v>
      </c>
      <c r="G2103">
        <f t="shared" si="227"/>
        <v>2.5182636827237967E-2</v>
      </c>
      <c r="H2103" s="271">
        <v>1.75067417106948E-5</v>
      </c>
      <c r="I2103">
        <f t="shared" si="228"/>
        <v>1</v>
      </c>
      <c r="J2103">
        <v>1</v>
      </c>
      <c r="K2103" s="221">
        <f t="shared" si="229"/>
        <v>-129.21861723030187</v>
      </c>
      <c r="L2103">
        <f t="shared" si="231"/>
        <v>9.7524015813069093E-13</v>
      </c>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row>
    <row r="2104" spans="1:74" s="12" customFormat="1" hidden="1" x14ac:dyDescent="0.25">
      <c r="A2104" s="127"/>
      <c r="B2104"/>
      <c r="C2104">
        <v>2470</v>
      </c>
      <c r="D2104" s="221">
        <f t="shared" si="225"/>
        <v>2470</v>
      </c>
      <c r="E2104">
        <f t="shared" si="230"/>
        <v>2.4700000000000002</v>
      </c>
      <c r="F2104">
        <f t="shared" si="226"/>
        <v>0.78324341495201133</v>
      </c>
      <c r="G2104">
        <f t="shared" si="227"/>
        <v>2.9097747257040844E-2</v>
      </c>
      <c r="H2104" s="221">
        <v>5.3629333398738498E-3</v>
      </c>
      <c r="I2104">
        <f t="shared" si="228"/>
        <v>1</v>
      </c>
      <c r="J2104">
        <v>1</v>
      </c>
      <c r="K2104" s="221">
        <f t="shared" si="229"/>
        <v>-78.256829632729819</v>
      </c>
      <c r="L2104">
        <f t="shared" si="231"/>
        <v>3.7558858232556284E-8</v>
      </c>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row>
    <row r="2105" spans="1:74" s="12" customFormat="1" hidden="1" x14ac:dyDescent="0.25">
      <c r="A2105" s="127"/>
      <c r="B2105"/>
      <c r="C2105">
        <v>2480</v>
      </c>
      <c r="D2105" s="221">
        <f t="shared" si="225"/>
        <v>2480</v>
      </c>
      <c r="E2105">
        <f t="shared" si="230"/>
        <v>2.48</v>
      </c>
      <c r="F2105">
        <f t="shared" si="226"/>
        <v>0.78167682943059491</v>
      </c>
      <c r="G2105">
        <f t="shared" si="227"/>
        <v>3.2905062661858449E-2</v>
      </c>
      <c r="H2105" s="221">
        <v>2.0271099110451701E-2</v>
      </c>
      <c r="I2105">
        <f t="shared" si="228"/>
        <v>1</v>
      </c>
      <c r="J2105">
        <v>1</v>
      </c>
      <c r="K2105" s="221">
        <f t="shared" si="229"/>
        <v>-65.65665484140014</v>
      </c>
      <c r="L2105">
        <f t="shared" si="231"/>
        <v>1.0356169067393579E-6</v>
      </c>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row>
    <row r="2106" spans="1:74" s="12" customFormat="1" hidden="1" x14ac:dyDescent="0.25">
      <c r="A2106" s="127"/>
      <c r="B2106"/>
      <c r="C2106">
        <v>2490</v>
      </c>
      <c r="D2106" s="221">
        <f t="shared" ref="D2106:D2169" si="232">C2106*(f_CLK_MHz/Nominal_Clock_Freq)</f>
        <v>2490</v>
      </c>
      <c r="E2106">
        <f t="shared" si="230"/>
        <v>2.4900000000000002</v>
      </c>
      <c r="F2106">
        <f t="shared" ref="F2106:F2169" si="233">ABS(SIN(((MOD_CLK_DIV*PI()*$D2106*FIRST_STAGE_DECIMATION)/(f_CLK_MHz*1000000)))/(FIRST_STAGE_DECIMATION*SIN(((MOD_CLK_DIV*PI()*$D2106)/(f_CLK_MHz*1000000)))))^FIRST_STAGE_ORDER</f>
        <v>0.78010681050384689</v>
      </c>
      <c r="G2106">
        <f t="shared" ref="G2106:G2169" si="234">ABS(SIN(((MOD_CLK_DIV*FIRST_STAGE_DECIMATION*PI()*$D2106*SECOND_STAGE_DECIMATION)/(f_CLK_MHz*1000000)))/(SECOND_STAGE_DECIMATION*SIN(((MOD_CLK_DIV*FIRST_STAGE_DECIMATION*PI()*$D2106)/(f_CLK_MHz*1000000)))))^SECOND_STAGE_ORDER</f>
        <v>3.6595121759648921E-2</v>
      </c>
      <c r="H2106" s="221">
        <v>2.0401207815423698E-2</v>
      </c>
      <c r="I2106">
        <f t="shared" ref="I2106:I2169" si="235">IF(Avg_decimation&lt;&gt;0,(ABS(SIN(((MOD_CLK_DIV*FIRST_STAGE_DECIMATION*SECOND_STAGE_DECIMATION*FIR_DECIMATION*PI()*$D2106*Avg_decimation)/(f_CLK_MHz*1000000)))/(Avg_decimation*SIN(((MOD_CLK_DIV*FIRST_STAGE_DECIMATION*SECOND_STAGE_DECIMATION*FIR_DECIMATION*PI()*$D2106)/(f_CLK_MHz*1000000)))))^1),"-")</f>
        <v>1</v>
      </c>
      <c r="J2106">
        <v>1</v>
      </c>
      <c r="K2106" s="221">
        <f t="shared" ref="K2106:K2169" si="236">20*LOG10(IF(FIR_BYPASSED,F2106*G2106*J2106,F2106*G2106*H2106*I2106*J2106))</f>
        <v>-64.695337086585511</v>
      </c>
      <c r="L2106">
        <f t="shared" si="231"/>
        <v>3.0459983096101105E-6</v>
      </c>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row>
    <row r="2107" spans="1:74" s="12" customFormat="1" hidden="1" x14ac:dyDescent="0.25">
      <c r="A2107" s="127"/>
      <c r="B2107"/>
      <c r="C2107">
        <v>2500</v>
      </c>
      <c r="D2107" s="221">
        <f t="shared" si="232"/>
        <v>2500</v>
      </c>
      <c r="E2107">
        <f t="shared" ref="E2107:E2170" si="237">D2107/1000</f>
        <v>2.5</v>
      </c>
      <c r="F2107">
        <f t="shared" si="233"/>
        <v>0.77853338826102103</v>
      </c>
      <c r="G2107">
        <f t="shared" si="234"/>
        <v>4.0158842048267258E-2</v>
      </c>
      <c r="H2107" s="271">
        <v>1.6130982779574E-9</v>
      </c>
      <c r="I2107">
        <f t="shared" si="235"/>
        <v>1</v>
      </c>
      <c r="J2107">
        <v>1</v>
      </c>
      <c r="K2107" s="221">
        <f t="shared" si="236"/>
        <v>-205.94561496368368</v>
      </c>
      <c r="L2107">
        <f t="shared" si="231"/>
        <v>8.4802054731972557E-7</v>
      </c>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row>
    <row r="2108" spans="1:74" s="12" customFormat="1" hidden="1" x14ac:dyDescent="0.25">
      <c r="A2108" s="127"/>
      <c r="B2108"/>
      <c r="C2108">
        <v>2510</v>
      </c>
      <c r="D2108" s="221">
        <f t="shared" si="232"/>
        <v>2510</v>
      </c>
      <c r="E2108">
        <f t="shared" si="237"/>
        <v>2.5099999999999998</v>
      </c>
      <c r="F2108">
        <f t="shared" si="233"/>
        <v>0.77695659282074681</v>
      </c>
      <c r="G2108">
        <f t="shared" si="234"/>
        <v>4.3587540968743448E-2</v>
      </c>
      <c r="H2108" s="221">
        <v>1.10268609715077E-2</v>
      </c>
      <c r="I2108">
        <f t="shared" si="235"/>
        <v>1</v>
      </c>
      <c r="J2108">
        <v>1</v>
      </c>
      <c r="K2108" s="221">
        <f t="shared" si="236"/>
        <v>-68.555779524837135</v>
      </c>
      <c r="L2108">
        <f t="shared" ref="L2108:L2171" si="238">(D2108-D2107)*((10^(K2108/20)+10^(K2107/20))/2)^2</f>
        <v>3.4862792697496088E-7</v>
      </c>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row>
    <row r="2109" spans="1:74" s="12" customFormat="1" hidden="1" x14ac:dyDescent="0.25">
      <c r="A2109" s="127"/>
      <c r="B2109"/>
      <c r="C2109">
        <v>2520</v>
      </c>
      <c r="D2109" s="221">
        <f t="shared" si="232"/>
        <v>2520</v>
      </c>
      <c r="E2109">
        <f t="shared" si="237"/>
        <v>2.52</v>
      </c>
      <c r="F2109">
        <f t="shared" si="233"/>
        <v>0.77537645433012914</v>
      </c>
      <c r="G2109">
        <f t="shared" si="234"/>
        <v>4.687295589446721E-2</v>
      </c>
      <c r="H2109" s="271">
        <v>3.5573371672777601E-10</v>
      </c>
      <c r="I2109">
        <f t="shared" si="235"/>
        <v>1</v>
      </c>
      <c r="J2109">
        <v>1</v>
      </c>
      <c r="K2109" s="221">
        <f t="shared" si="236"/>
        <v>-217.7688003907615</v>
      </c>
      <c r="L2109">
        <f t="shared" si="238"/>
        <v>3.4862785694782799E-7</v>
      </c>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row>
    <row r="2110" spans="1:74" s="12" customFormat="1" hidden="1" x14ac:dyDescent="0.25">
      <c r="A2110" s="127"/>
      <c r="B2110"/>
      <c r="C2110">
        <v>2530</v>
      </c>
      <c r="D2110" s="221">
        <f t="shared" si="232"/>
        <v>2530</v>
      </c>
      <c r="E2110">
        <f t="shared" si="237"/>
        <v>2.5299999999999998</v>
      </c>
      <c r="F2110">
        <f t="shared" si="233"/>
        <v>0.77379300296385967</v>
      </c>
      <c r="G2110">
        <f t="shared" si="234"/>
        <v>5.0007262902466945E-2</v>
      </c>
      <c r="H2110" s="221">
        <v>9.6745899372293106E-3</v>
      </c>
      <c r="I2110">
        <f t="shared" si="235"/>
        <v>1</v>
      </c>
      <c r="J2110">
        <v>1</v>
      </c>
      <c r="K2110" s="221">
        <f t="shared" si="236"/>
        <v>-68.534191018311503</v>
      </c>
      <c r="L2110">
        <f t="shared" si="238"/>
        <v>3.5036517859739652E-7</v>
      </c>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row>
    <row r="2111" spans="1:74" s="12" customFormat="1" hidden="1" x14ac:dyDescent="0.25">
      <c r="A2111" s="127"/>
      <c r="B2111"/>
      <c r="C2111">
        <v>2540</v>
      </c>
      <c r="D2111" s="221">
        <f t="shared" si="232"/>
        <v>2540</v>
      </c>
      <c r="E2111">
        <f t="shared" si="237"/>
        <v>2.54</v>
      </c>
      <c r="F2111">
        <f t="shared" si="233"/>
        <v>0.7722062689233069</v>
      </c>
      <c r="G2111">
        <f t="shared" si="234"/>
        <v>5.2983094286315625E-2</v>
      </c>
      <c r="H2111" s="221">
        <v>4.6170289671174404E-3</v>
      </c>
      <c r="I2111">
        <f t="shared" si="235"/>
        <v>1</v>
      </c>
      <c r="J2111">
        <v>1</v>
      </c>
      <c r="K2111" s="221">
        <f t="shared" si="236"/>
        <v>-74.475335191887353</v>
      </c>
      <c r="L2111">
        <f t="shared" si="238"/>
        <v>7.9315859309930331E-7</v>
      </c>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row>
    <row r="2112" spans="1:74" s="12" customFormat="1" hidden="1" x14ac:dyDescent="0.25">
      <c r="A2112" s="127"/>
      <c r="B2112"/>
      <c r="C2112">
        <v>2550</v>
      </c>
      <c r="D2112" s="221">
        <f t="shared" si="232"/>
        <v>2550</v>
      </c>
      <c r="E2112">
        <f t="shared" si="237"/>
        <v>2.5499999999999998</v>
      </c>
      <c r="F2112">
        <f t="shared" si="233"/>
        <v>0.77061628243563574</v>
      </c>
      <c r="G2112">
        <f t="shared" si="234"/>
        <v>5.5793554773601726E-2</v>
      </c>
      <c r="H2112" s="221">
        <v>1.9669670782230999E-4</v>
      </c>
      <c r="I2112">
        <f t="shared" si="235"/>
        <v>1</v>
      </c>
      <c r="J2112">
        <v>1</v>
      </c>
      <c r="K2112" s="221">
        <f t="shared" si="236"/>
        <v>-101.4556139086627</v>
      </c>
      <c r="L2112">
        <f t="shared" si="238"/>
        <v>9.737507122658166E-8</v>
      </c>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row>
    <row r="2113" spans="1:74" s="12" customFormat="1" hidden="1" x14ac:dyDescent="0.25">
      <c r="A2113" s="127"/>
      <c r="B2113"/>
      <c r="C2113">
        <v>2560</v>
      </c>
      <c r="D2113" s="221">
        <f t="shared" si="232"/>
        <v>2560</v>
      </c>
      <c r="E2113">
        <f t="shared" si="237"/>
        <v>2.56</v>
      </c>
      <c r="F2113">
        <f t="shared" si="233"/>
        <v>0.76902307375289858</v>
      </c>
      <c r="G2113">
        <f t="shared" si="234"/>
        <v>5.8432236414409804E-2</v>
      </c>
      <c r="H2113" s="221">
        <v>2.7062321390617901E-3</v>
      </c>
      <c r="I2113">
        <f t="shared" si="235"/>
        <v>1</v>
      </c>
      <c r="J2113">
        <v>1</v>
      </c>
      <c r="K2113" s="221">
        <f t="shared" si="236"/>
        <v>-78.300861467729433</v>
      </c>
      <c r="L2113">
        <f t="shared" si="238"/>
        <v>4.2291347787905799E-8</v>
      </c>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row>
    <row r="2114" spans="1:74" s="12" customFormat="1" hidden="1" x14ac:dyDescent="0.25">
      <c r="A2114" s="127"/>
      <c r="B2114"/>
      <c r="C2114">
        <v>2570</v>
      </c>
      <c r="D2114" s="221">
        <f t="shared" si="232"/>
        <v>2570</v>
      </c>
      <c r="E2114">
        <f t="shared" si="237"/>
        <v>2.57</v>
      </c>
      <c r="F2114">
        <f t="shared" si="233"/>
        <v>0.76742667315114654</v>
      </c>
      <c r="G2114">
        <f t="shared" si="234"/>
        <v>6.0893232110805343E-2</v>
      </c>
      <c r="H2114" s="221">
        <v>2.5761364751436398E-3</v>
      </c>
      <c r="I2114">
        <f t="shared" si="235"/>
        <v>1</v>
      </c>
      <c r="J2114">
        <v>1</v>
      </c>
      <c r="K2114" s="221">
        <f t="shared" si="236"/>
        <v>-78.38850434411286</v>
      </c>
      <c r="L2114">
        <f t="shared" si="238"/>
        <v>1.464005686458116E-7</v>
      </c>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row>
    <row r="2115" spans="1:74" s="12" customFormat="1" hidden="1" x14ac:dyDescent="0.25">
      <c r="A2115" s="127"/>
      <c r="B2115"/>
      <c r="C2115">
        <v>2580</v>
      </c>
      <c r="D2115" s="221">
        <f t="shared" si="232"/>
        <v>2580</v>
      </c>
      <c r="E2115">
        <f t="shared" si="237"/>
        <v>2.58</v>
      </c>
      <c r="F2115">
        <f t="shared" si="233"/>
        <v>0.76582711092953126</v>
      </c>
      <c r="G2115">
        <f t="shared" si="234"/>
        <v>6.3171147760943569E-2</v>
      </c>
      <c r="H2115" s="221">
        <v>2.7309732062735201E-4</v>
      </c>
      <c r="I2115">
        <f t="shared" si="235"/>
        <v>1</v>
      </c>
      <c r="J2115">
        <v>1</v>
      </c>
      <c r="K2115" s="221">
        <f t="shared" si="236"/>
        <v>-97.580661127133681</v>
      </c>
      <c r="L2115">
        <f t="shared" si="238"/>
        <v>4.4620808523277537E-8</v>
      </c>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row>
    <row r="2116" spans="1:74" s="12" customFormat="1" hidden="1" x14ac:dyDescent="0.25">
      <c r="A2116" s="127"/>
      <c r="B2116"/>
      <c r="C2116">
        <v>2590</v>
      </c>
      <c r="D2116" s="221">
        <f t="shared" si="232"/>
        <v>2590</v>
      </c>
      <c r="E2116">
        <f t="shared" si="237"/>
        <v>2.59</v>
      </c>
      <c r="F2116">
        <f t="shared" si="233"/>
        <v>0.76422441740941194</v>
      </c>
      <c r="G2116">
        <f t="shared" si="234"/>
        <v>6.5261112995079681E-2</v>
      </c>
      <c r="H2116" s="221">
        <v>3.1555882854918298E-3</v>
      </c>
      <c r="I2116">
        <f t="shared" si="235"/>
        <v>1</v>
      </c>
      <c r="J2116">
        <v>1</v>
      </c>
      <c r="K2116" s="221">
        <f t="shared" si="236"/>
        <v>-76.06088558247373</v>
      </c>
      <c r="L2116">
        <f t="shared" si="238"/>
        <v>7.2755944298649869E-8</v>
      </c>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row>
    <row r="2117" spans="1:74" s="12" customFormat="1" hidden="1" x14ac:dyDescent="0.25">
      <c r="A2117" s="127"/>
      <c r="B2117"/>
      <c r="C2117">
        <v>2600</v>
      </c>
      <c r="D2117" s="221">
        <f t="shared" si="232"/>
        <v>2600</v>
      </c>
      <c r="E2117">
        <f t="shared" si="237"/>
        <v>2.6</v>
      </c>
      <c r="F2117">
        <f t="shared" si="233"/>
        <v>0.76261862293345983</v>
      </c>
      <c r="G2117">
        <f t="shared" si="234"/>
        <v>6.7158790484468961E-2</v>
      </c>
      <c r="H2117" s="271">
        <v>9.3132209318395895E-10</v>
      </c>
      <c r="I2117">
        <f t="shared" si="235"/>
        <v>1</v>
      </c>
      <c r="J2117">
        <v>1</v>
      </c>
      <c r="K2117" s="221">
        <f t="shared" si="236"/>
        <v>-206.42979644037186</v>
      </c>
      <c r="L2117">
        <f t="shared" si="238"/>
        <v>6.1922960805436567E-8</v>
      </c>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row>
    <row r="2118" spans="1:74" s="12" customFormat="1" hidden="1" x14ac:dyDescent="0.25">
      <c r="A2118" s="127"/>
      <c r="B2118"/>
      <c r="C2118">
        <v>2610</v>
      </c>
      <c r="D2118" s="221">
        <f t="shared" si="232"/>
        <v>2610</v>
      </c>
      <c r="E2118">
        <f t="shared" si="237"/>
        <v>2.61</v>
      </c>
      <c r="F2118">
        <f t="shared" si="233"/>
        <v>0.76100975786476266</v>
      </c>
      <c r="G2118">
        <f t="shared" si="234"/>
        <v>6.8860383807868464E-2</v>
      </c>
      <c r="H2118" s="221">
        <v>2.6182538032306801E-2</v>
      </c>
      <c r="I2118">
        <f t="shared" si="235"/>
        <v>1</v>
      </c>
      <c r="J2118">
        <v>1</v>
      </c>
      <c r="K2118" s="221">
        <f t="shared" si="236"/>
        <v>-57.252571849894935</v>
      </c>
      <c r="L2118">
        <f t="shared" si="238"/>
        <v>4.7063351796034771E-6</v>
      </c>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row>
    <row r="2119" spans="1:74" s="12" customFormat="1" hidden="1" x14ac:dyDescent="0.25">
      <c r="A2119" s="127"/>
      <c r="B2119"/>
      <c r="C2119">
        <v>2620</v>
      </c>
      <c r="D2119" s="221">
        <f t="shared" si="232"/>
        <v>2620</v>
      </c>
      <c r="E2119">
        <f t="shared" si="237"/>
        <v>2.62</v>
      </c>
      <c r="F2119">
        <f t="shared" si="233"/>
        <v>0.75939785258593495</v>
      </c>
      <c r="G2119">
        <f t="shared" si="234"/>
        <v>7.0362643864110647E-2</v>
      </c>
      <c r="H2119" s="221">
        <v>5.06570454844123E-2</v>
      </c>
      <c r="I2119">
        <f t="shared" si="235"/>
        <v>1</v>
      </c>
      <c r="J2119">
        <v>1</v>
      </c>
      <c r="K2119" s="221">
        <f t="shared" si="236"/>
        <v>-51.350972584033755</v>
      </c>
      <c r="L2119">
        <f t="shared" si="238"/>
        <v>4.1592028235505626E-5</v>
      </c>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row>
    <row r="2120" spans="1:74" s="12" customFormat="1" hidden="1" x14ac:dyDescent="0.25">
      <c r="A2120" s="127"/>
      <c r="B2120"/>
      <c r="C2120">
        <v>2630</v>
      </c>
      <c r="D2120" s="221">
        <f t="shared" si="232"/>
        <v>2630</v>
      </c>
      <c r="E2120">
        <f t="shared" si="237"/>
        <v>2.63</v>
      </c>
      <c r="F2120">
        <f t="shared" si="233"/>
        <v>0.75778293749822045</v>
      </c>
      <c r="G2120">
        <f t="shared" si="234"/>
        <v>7.1662873822977438E-2</v>
      </c>
      <c r="H2120" s="221">
        <v>3.5478860246606798E-2</v>
      </c>
      <c r="I2120">
        <f t="shared" si="235"/>
        <v>1</v>
      </c>
      <c r="J2120">
        <v>1</v>
      </c>
      <c r="K2120" s="221">
        <f t="shared" si="236"/>
        <v>-54.303825953870167</v>
      </c>
      <c r="L2120">
        <f t="shared" si="238"/>
        <v>5.3672058470380769E-5</v>
      </c>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row>
    <row r="2121" spans="1:74" s="12" customFormat="1" hidden="1" x14ac:dyDescent="0.25">
      <c r="A2121" s="127"/>
      <c r="B2121"/>
      <c r="C2121">
        <v>2640</v>
      </c>
      <c r="D2121" s="221">
        <f t="shared" si="232"/>
        <v>2640</v>
      </c>
      <c r="E2121">
        <f t="shared" si="237"/>
        <v>2.64</v>
      </c>
      <c r="F2121">
        <f t="shared" si="233"/>
        <v>0.75616504302060239</v>
      </c>
      <c r="G2121">
        <f t="shared" si="234"/>
        <v>7.27589326103628E-2</v>
      </c>
      <c r="H2121" s="271">
        <v>2.4382330536703802E-9</v>
      </c>
      <c r="I2121">
        <f t="shared" si="235"/>
        <v>1</v>
      </c>
      <c r="J2121">
        <v>1</v>
      </c>
      <c r="K2121" s="221">
        <f t="shared" si="236"/>
        <v>-197.44843739907043</v>
      </c>
      <c r="L2121">
        <f t="shared" si="238"/>
        <v>9.2802029456037148E-6</v>
      </c>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row>
    <row r="2122" spans="1:74" s="12" customFormat="1" hidden="1" x14ac:dyDescent="0.25">
      <c r="A2122" s="127"/>
      <c r="B2122"/>
      <c r="C2122">
        <v>2650</v>
      </c>
      <c r="D2122" s="221">
        <f t="shared" si="232"/>
        <v>2650</v>
      </c>
      <c r="E2122">
        <f t="shared" si="237"/>
        <v>2.65</v>
      </c>
      <c r="F2122">
        <f t="shared" si="233"/>
        <v>0.75454419958891239</v>
      </c>
      <c r="G2122">
        <f t="shared" si="234"/>
        <v>7.3649236927469136E-2</v>
      </c>
      <c r="H2122" s="271">
        <v>1.58533176438594E-9</v>
      </c>
      <c r="I2122">
        <f t="shared" si="235"/>
        <v>1</v>
      </c>
      <c r="J2122">
        <v>1</v>
      </c>
      <c r="K2122" s="221">
        <f t="shared" si="236"/>
        <v>-201.10053804317661</v>
      </c>
      <c r="L2122">
        <f t="shared" si="238"/>
        <v>1.2348271596901423E-19</v>
      </c>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row>
    <row r="2123" spans="1:74" s="12" customFormat="1" hidden="1" x14ac:dyDescent="0.25">
      <c r="A2123" s="127"/>
      <c r="B2123"/>
      <c r="C2123">
        <v>2660</v>
      </c>
      <c r="D2123" s="221">
        <f t="shared" si="232"/>
        <v>2660</v>
      </c>
      <c r="E2123">
        <f t="shared" si="237"/>
        <v>2.66</v>
      </c>
      <c r="F2123">
        <f t="shared" si="233"/>
        <v>0.7529204376549361</v>
      </c>
      <c r="G2123">
        <f t="shared" si="234"/>
        <v>7.4332761807511999E-2</v>
      </c>
      <c r="H2123" s="221">
        <v>3.2358958185382501E-2</v>
      </c>
      <c r="I2123">
        <f t="shared" si="235"/>
        <v>1</v>
      </c>
      <c r="J2123">
        <v>1</v>
      </c>
      <c r="K2123" s="221">
        <f t="shared" si="236"/>
        <v>-54.841522280299728</v>
      </c>
      <c r="L2123">
        <f t="shared" si="238"/>
        <v>8.199508546815848E-6</v>
      </c>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row>
    <row r="2124" spans="1:74" s="12" customFormat="1" hidden="1" x14ac:dyDescent="0.25">
      <c r="A2124" s="127"/>
      <c r="B2124"/>
      <c r="C2124">
        <v>2670</v>
      </c>
      <c r="D2124" s="221">
        <f t="shared" si="232"/>
        <v>2670</v>
      </c>
      <c r="E2124">
        <f t="shared" si="237"/>
        <v>2.67</v>
      </c>
      <c r="F2124">
        <f t="shared" si="233"/>
        <v>0.75129378768552602</v>
      </c>
      <c r="G2124">
        <f t="shared" si="234"/>
        <v>7.4809039717117734E-2</v>
      </c>
      <c r="H2124" s="221">
        <v>3.3311806719219302E-2</v>
      </c>
      <c r="I2124">
        <f t="shared" si="235"/>
        <v>1</v>
      </c>
      <c r="J2124">
        <v>1</v>
      </c>
      <c r="K2124" s="221">
        <f t="shared" si="236"/>
        <v>-54.552758685688964</v>
      </c>
      <c r="L2124">
        <f t="shared" si="238"/>
        <v>3.3916103037950424E-5</v>
      </c>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row>
    <row r="2125" spans="1:74" s="12" customFormat="1" hidden="1" x14ac:dyDescent="0.25">
      <c r="A2125" s="127"/>
      <c r="B2125"/>
      <c r="C2125">
        <v>2680</v>
      </c>
      <c r="D2125" s="221">
        <f t="shared" si="232"/>
        <v>2680</v>
      </c>
      <c r="E2125">
        <f t="shared" si="237"/>
        <v>2.68</v>
      </c>
      <c r="F2125">
        <f t="shared" si="233"/>
        <v>0.74966428016170927</v>
      </c>
      <c r="G2125">
        <f t="shared" si="234"/>
        <v>7.5078158213265314E-2</v>
      </c>
      <c r="H2125" s="221">
        <v>1.17207465677604E-2</v>
      </c>
      <c r="I2125">
        <f t="shared" si="235"/>
        <v>1</v>
      </c>
      <c r="J2125">
        <v>1</v>
      </c>
      <c r="K2125" s="221">
        <f t="shared" si="236"/>
        <v>-63.6132859236954</v>
      </c>
      <c r="L2125">
        <f t="shared" si="238"/>
        <v>1.6026622908594726E-5</v>
      </c>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row>
    <row r="2126" spans="1:74" s="12" customFormat="1" hidden="1" x14ac:dyDescent="0.25">
      <c r="A2126" s="127"/>
      <c r="B2126"/>
      <c r="C2126">
        <v>2690</v>
      </c>
      <c r="D2126" s="221">
        <f t="shared" si="232"/>
        <v>2690</v>
      </c>
      <c r="E2126">
        <f t="shared" si="237"/>
        <v>2.69</v>
      </c>
      <c r="F2126">
        <f t="shared" si="233"/>
        <v>0.74803194557779695</v>
      </c>
      <c r="G2126">
        <f t="shared" si="234"/>
        <v>7.5140756170248235E-2</v>
      </c>
      <c r="H2126" s="221">
        <v>3.54119535930877E-2</v>
      </c>
      <c r="I2126">
        <f t="shared" si="235"/>
        <v>1</v>
      </c>
      <c r="J2126">
        <v>1</v>
      </c>
      <c r="K2126" s="221">
        <f t="shared" si="236"/>
        <v>-54.021088141091589</v>
      </c>
      <c r="L2126">
        <f t="shared" si="238"/>
        <v>1.7557675650652378E-5</v>
      </c>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row>
    <row r="2127" spans="1:74" s="12" customFormat="1" hidden="1" x14ac:dyDescent="0.25">
      <c r="A2127" s="127"/>
      <c r="B2127"/>
      <c r="C2127">
        <v>2700</v>
      </c>
      <c r="D2127" s="221">
        <f t="shared" si="232"/>
        <v>2700</v>
      </c>
      <c r="E2127">
        <f t="shared" si="237"/>
        <v>2.7</v>
      </c>
      <c r="F2127">
        <f t="shared" si="233"/>
        <v>0.74639681444049966</v>
      </c>
      <c r="G2127">
        <f t="shared" si="234"/>
        <v>7.4998018594701316E-2</v>
      </c>
      <c r="H2127" s="271">
        <v>1.17998256951156E-15</v>
      </c>
      <c r="I2127">
        <f t="shared" si="235"/>
        <v>1</v>
      </c>
      <c r="J2127">
        <v>1</v>
      </c>
      <c r="K2127" s="221">
        <f t="shared" si="236"/>
        <v>-323.60209682055597</v>
      </c>
      <c r="L2127">
        <f t="shared" si="238"/>
        <v>9.9044689436807709E-6</v>
      </c>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row>
    <row r="2128" spans="1:74" s="12" customFormat="1" hidden="1" x14ac:dyDescent="0.25">
      <c r="A2128" s="127"/>
      <c r="B2128"/>
      <c r="C2128">
        <v>2710</v>
      </c>
      <c r="D2128" s="221">
        <f t="shared" si="232"/>
        <v>2710</v>
      </c>
      <c r="E2128">
        <f t="shared" si="237"/>
        <v>2.71</v>
      </c>
      <c r="F2128">
        <f t="shared" si="233"/>
        <v>0.74475891726804022</v>
      </c>
      <c r="G2128">
        <f t="shared" si="234"/>
        <v>7.4651670050240856E-2</v>
      </c>
      <c r="H2128" s="221">
        <v>3.5411953593087603E-2</v>
      </c>
      <c r="I2128">
        <f t="shared" si="235"/>
        <v>1</v>
      </c>
      <c r="J2128">
        <v>1</v>
      </c>
      <c r="K2128" s="221">
        <f t="shared" si="236"/>
        <v>-54.115897476629442</v>
      </c>
      <c r="L2128">
        <f t="shared" si="238"/>
        <v>9.6905909294088844E-6</v>
      </c>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row>
    <row r="2129" spans="1:74" s="12" customFormat="1" hidden="1" x14ac:dyDescent="0.25">
      <c r="A2129" s="127"/>
      <c r="B2129"/>
      <c r="C2129">
        <v>2720</v>
      </c>
      <c r="D2129" s="221">
        <f t="shared" si="232"/>
        <v>2720</v>
      </c>
      <c r="E2129">
        <f t="shared" si="237"/>
        <v>2.72</v>
      </c>
      <c r="F2129">
        <f t="shared" si="233"/>
        <v>0.74311828458926166</v>
      </c>
      <c r="G2129">
        <f t="shared" si="234"/>
        <v>7.4103966716700581E-2</v>
      </c>
      <c r="H2129" s="221">
        <v>1.17207465677613E-2</v>
      </c>
      <c r="I2129">
        <f t="shared" si="235"/>
        <v>1</v>
      </c>
      <c r="J2129">
        <v>1</v>
      </c>
      <c r="K2129" s="221">
        <f t="shared" si="236"/>
        <v>-63.802906423395306</v>
      </c>
      <c r="L2129">
        <f t="shared" si="238"/>
        <v>1.7085812584296918E-5</v>
      </c>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row>
    <row r="2130" spans="1:74" s="12" customFormat="1" hidden="1" x14ac:dyDescent="0.25">
      <c r="A2130" s="127"/>
      <c r="B2130"/>
      <c r="C2130">
        <v>2730</v>
      </c>
      <c r="D2130" s="221">
        <f t="shared" si="232"/>
        <v>2730</v>
      </c>
      <c r="E2130">
        <f t="shared" si="237"/>
        <v>2.73</v>
      </c>
      <c r="F2130">
        <f t="shared" si="233"/>
        <v>0.74147494694274318</v>
      </c>
      <c r="G2130">
        <f t="shared" si="234"/>
        <v>7.3357687112297232E-2</v>
      </c>
      <c r="H2130" s="221">
        <v>3.3311806719217699E-2</v>
      </c>
      <c r="I2130">
        <f t="shared" si="235"/>
        <v>1</v>
      </c>
      <c r="J2130">
        <v>1</v>
      </c>
      <c r="K2130" s="221">
        <f t="shared" si="236"/>
        <v>-54.837194007093792</v>
      </c>
      <c r="L2130">
        <f t="shared" si="238"/>
        <v>1.5096589213642271E-5</v>
      </c>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row>
    <row r="2131" spans="1:74" s="12" customFormat="1" hidden="1" x14ac:dyDescent="0.25">
      <c r="A2131" s="127"/>
      <c r="B2131"/>
      <c r="C2131">
        <v>2740</v>
      </c>
      <c r="D2131" s="221">
        <f t="shared" si="232"/>
        <v>2740</v>
      </c>
      <c r="E2131">
        <f t="shared" si="237"/>
        <v>2.74</v>
      </c>
      <c r="F2131">
        <f t="shared" si="233"/>
        <v>0.7398289348759215</v>
      </c>
      <c r="G2131">
        <f t="shared" si="234"/>
        <v>7.2416121510324102E-2</v>
      </c>
      <c r="H2131" s="221">
        <v>3.2358958185383098E-2</v>
      </c>
      <c r="I2131">
        <f t="shared" si="235"/>
        <v>1</v>
      </c>
      <c r="J2131">
        <v>1</v>
      </c>
      <c r="K2131" s="221">
        <f t="shared" si="236"/>
        <v>-55.220777910447751</v>
      </c>
      <c r="L2131">
        <f t="shared" si="238"/>
        <v>3.1427738692358471E-5</v>
      </c>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row>
    <row r="2132" spans="1:74" s="12" customFormat="1" hidden="1" x14ac:dyDescent="0.25">
      <c r="A2132" s="127"/>
      <c r="B2132"/>
      <c r="C2132">
        <v>2750</v>
      </c>
      <c r="D2132" s="221">
        <f t="shared" si="232"/>
        <v>2750</v>
      </c>
      <c r="E2132">
        <f t="shared" si="237"/>
        <v>2.75</v>
      </c>
      <c r="F2132">
        <f t="shared" si="233"/>
        <v>0.73818027894419735</v>
      </c>
      <c r="G2132">
        <f t="shared" si="234"/>
        <v>7.1283060085138156E-2</v>
      </c>
      <c r="H2132" s="271">
        <v>1.58533040984611E-9</v>
      </c>
      <c r="I2132">
        <f t="shared" si="235"/>
        <v>1</v>
      </c>
      <c r="J2132">
        <v>1</v>
      </c>
      <c r="K2132" s="221">
        <f t="shared" si="236"/>
        <v>-201.57462872088618</v>
      </c>
      <c r="L2132">
        <f t="shared" si="238"/>
        <v>7.5138454754984228E-6</v>
      </c>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row>
    <row r="2133" spans="1:74" s="12" customFormat="1" hidden="1" x14ac:dyDescent="0.25">
      <c r="A2133" s="127"/>
      <c r="B2133"/>
      <c r="C2133">
        <v>2760</v>
      </c>
      <c r="D2133" s="221">
        <f t="shared" si="232"/>
        <v>2760</v>
      </c>
      <c r="E2133">
        <f t="shared" si="237"/>
        <v>2.76</v>
      </c>
      <c r="F2133">
        <f t="shared" si="233"/>
        <v>0.73652900971005553</v>
      </c>
      <c r="G2133">
        <f t="shared" si="234"/>
        <v>6.9962779825269314E-2</v>
      </c>
      <c r="H2133" s="271">
        <v>2.4382335725268698E-9</v>
      </c>
      <c r="I2133">
        <f t="shared" si="235"/>
        <v>1</v>
      </c>
      <c r="J2133">
        <v>1</v>
      </c>
      <c r="K2133" s="221">
        <f t="shared" si="236"/>
        <v>-198.01735558212553</v>
      </c>
      <c r="L2133">
        <f t="shared" si="238"/>
        <v>1.0926618169086208E-19</v>
      </c>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row>
    <row r="2134" spans="1:74" s="12" customFormat="1" hidden="1" x14ac:dyDescent="0.25">
      <c r="A2134" s="127"/>
      <c r="B2134"/>
      <c r="C2134">
        <v>2770</v>
      </c>
      <c r="D2134" s="221">
        <f t="shared" si="232"/>
        <v>2770</v>
      </c>
      <c r="E2134">
        <f t="shared" si="237"/>
        <v>2.77</v>
      </c>
      <c r="F2134">
        <f t="shared" si="233"/>
        <v>0.73487515774218981</v>
      </c>
      <c r="G2134">
        <f t="shared" si="234"/>
        <v>6.8460030254434062E-2</v>
      </c>
      <c r="H2134" s="221">
        <v>3.5478860246606E-2</v>
      </c>
      <c r="I2134">
        <f t="shared" si="235"/>
        <v>1</v>
      </c>
      <c r="J2134">
        <v>1</v>
      </c>
      <c r="K2134" s="221">
        <f t="shared" si="236"/>
        <v>-54.967593742343574</v>
      </c>
      <c r="L2134">
        <f t="shared" si="238"/>
        <v>7.9649067492681965E-6</v>
      </c>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row>
    <row r="2135" spans="1:74" s="12" customFormat="1" hidden="1" x14ac:dyDescent="0.25">
      <c r="A2135" s="127"/>
      <c r="B2135"/>
      <c r="C2135">
        <v>2780</v>
      </c>
      <c r="D2135" s="221">
        <f t="shared" si="232"/>
        <v>2780</v>
      </c>
      <c r="E2135">
        <f t="shared" si="237"/>
        <v>2.78</v>
      </c>
      <c r="F2135">
        <f t="shared" si="233"/>
        <v>0.73321875361460853</v>
      </c>
      <c r="G2135">
        <f t="shared" si="234"/>
        <v>6.6780018004068256E-2</v>
      </c>
      <c r="H2135" s="221">
        <v>5.0657045484412397E-2</v>
      </c>
      <c r="I2135">
        <f t="shared" si="235"/>
        <v>1</v>
      </c>
      <c r="J2135">
        <v>1</v>
      </c>
      <c r="K2135" s="221">
        <f t="shared" si="236"/>
        <v>-52.109600946266106</v>
      </c>
      <c r="L2135">
        <f t="shared" si="238"/>
        <v>4.5482307642992823E-5</v>
      </c>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row>
    <row r="2136" spans="1:74" s="12" customFormat="1" hidden="1" x14ac:dyDescent="0.25">
      <c r="A2136" s="127"/>
      <c r="B2136"/>
      <c r="C2136">
        <v>2790</v>
      </c>
      <c r="D2136" s="221">
        <f t="shared" si="232"/>
        <v>2790</v>
      </c>
      <c r="E2136">
        <f t="shared" si="237"/>
        <v>2.79</v>
      </c>
      <c r="F2136">
        <f t="shared" si="233"/>
        <v>0.73155982790576679</v>
      </c>
      <c r="G2136">
        <f t="shared" si="234"/>
        <v>6.4928390283705034E-2</v>
      </c>
      <c r="H2136" s="221">
        <v>2.6182538032307499E-2</v>
      </c>
      <c r="I2136">
        <f t="shared" si="235"/>
        <v>1</v>
      </c>
      <c r="J2136">
        <v>1</v>
      </c>
      <c r="K2136" s="221">
        <f t="shared" si="236"/>
        <v>-58.106075439381343</v>
      </c>
      <c r="L2136">
        <f t="shared" si="238"/>
        <v>3.4671079003575736E-5</v>
      </c>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row>
    <row r="2137" spans="1:74" s="12" customFormat="1" hidden="1" x14ac:dyDescent="0.25">
      <c r="A2137" s="127"/>
      <c r="B2137"/>
      <c r="C2137">
        <v>2800</v>
      </c>
      <c r="D2137" s="221">
        <f t="shared" si="232"/>
        <v>2800</v>
      </c>
      <c r="E2137">
        <f t="shared" si="237"/>
        <v>2.8</v>
      </c>
      <c r="F2137">
        <f t="shared" si="233"/>
        <v>0.72989841119768151</v>
      </c>
      <c r="G2137">
        <f t="shared" si="234"/>
        <v>6.2911217298102076E-2</v>
      </c>
      <c r="H2137" s="271">
        <v>9.3132290501352591E-10</v>
      </c>
      <c r="I2137">
        <f t="shared" si="235"/>
        <v>1</v>
      </c>
      <c r="J2137">
        <v>1</v>
      </c>
      <c r="K2137" s="221">
        <f t="shared" si="236"/>
        <v>-207.37818417829288</v>
      </c>
      <c r="L2137">
        <f t="shared" si="238"/>
        <v>3.8666289175801982E-6</v>
      </c>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row>
    <row r="2138" spans="1:74" s="12" customFormat="1" hidden="1" x14ac:dyDescent="0.25">
      <c r="A2138" s="127"/>
      <c r="B2138"/>
      <c r="C2138">
        <v>2810</v>
      </c>
      <c r="D2138" s="221">
        <f t="shared" si="232"/>
        <v>2810</v>
      </c>
      <c r="E2138">
        <f t="shared" si="237"/>
        <v>2.81</v>
      </c>
      <c r="F2138">
        <f t="shared" si="233"/>
        <v>0.72823453407505334</v>
      </c>
      <c r="G2138">
        <f t="shared" si="234"/>
        <v>6.0734973662462013E-2</v>
      </c>
      <c r="H2138" s="221">
        <v>3.1555882854917799E-3</v>
      </c>
      <c r="I2138">
        <f t="shared" si="235"/>
        <v>1</v>
      </c>
      <c r="J2138">
        <v>1</v>
      </c>
      <c r="K2138" s="221">
        <f t="shared" si="236"/>
        <v>-77.104190946131382</v>
      </c>
      <c r="L2138">
        <f t="shared" si="238"/>
        <v>4.8699127476964387E-8</v>
      </c>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row>
    <row r="2139" spans="1:74" s="12" customFormat="1" hidden="1" x14ac:dyDescent="0.25">
      <c r="A2139" s="127"/>
      <c r="B2139"/>
      <c r="C2139">
        <v>2820</v>
      </c>
      <c r="D2139" s="221">
        <f t="shared" si="232"/>
        <v>2820</v>
      </c>
      <c r="E2139">
        <f t="shared" si="237"/>
        <v>2.82</v>
      </c>
      <c r="F2139">
        <f t="shared" si="233"/>
        <v>0.72656822712439328</v>
      </c>
      <c r="G2139">
        <f t="shared" si="234"/>
        <v>5.8406518869393687E-2</v>
      </c>
      <c r="H2139" s="221">
        <v>2.7309732062734101E-4</v>
      </c>
      <c r="I2139">
        <f t="shared" si="235"/>
        <v>1</v>
      </c>
      <c r="J2139">
        <v>1</v>
      </c>
      <c r="K2139" s="221">
        <f t="shared" si="236"/>
        <v>-98.718896724182557</v>
      </c>
      <c r="L2139">
        <f t="shared" si="238"/>
        <v>5.7122398877335949E-8</v>
      </c>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row>
    <row r="2140" spans="1:74" s="12" customFormat="1" hidden="1" x14ac:dyDescent="0.25">
      <c r="A2140" s="127"/>
      <c r="B2140"/>
      <c r="C2140">
        <v>2830</v>
      </c>
      <c r="D2140" s="221">
        <f t="shared" si="232"/>
        <v>2830</v>
      </c>
      <c r="E2140">
        <f t="shared" si="237"/>
        <v>2.83</v>
      </c>
      <c r="F2140">
        <f t="shared" si="233"/>
        <v>0.72489952093314414</v>
      </c>
      <c r="G2140">
        <f t="shared" si="234"/>
        <v>5.5933076863405609E-2</v>
      </c>
      <c r="H2140" s="221">
        <v>2.57613647514357E-3</v>
      </c>
      <c r="I2140">
        <f t="shared" si="235"/>
        <v>1</v>
      </c>
      <c r="J2140">
        <v>1</v>
      </c>
      <c r="K2140" s="221">
        <f t="shared" si="236"/>
        <v>-79.621692201591117</v>
      </c>
      <c r="L2140">
        <f t="shared" si="238"/>
        <v>3.3663735460740952E-8</v>
      </c>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row>
    <row r="2141" spans="1:74" s="12" customFormat="1" hidden="1" x14ac:dyDescent="0.25">
      <c r="A2141" s="127"/>
      <c r="B2141"/>
      <c r="C2141">
        <v>2840</v>
      </c>
      <c r="D2141" s="221">
        <f t="shared" si="232"/>
        <v>2840</v>
      </c>
      <c r="E2141">
        <f t="shared" si="237"/>
        <v>2.84</v>
      </c>
      <c r="F2141">
        <f t="shared" si="233"/>
        <v>0.7232284460888081</v>
      </c>
      <c r="G2141">
        <f t="shared" si="234"/>
        <v>5.3322214780732305E-2</v>
      </c>
      <c r="H2141" s="221">
        <v>2.7062321390619501E-3</v>
      </c>
      <c r="I2141">
        <f t="shared" si="235"/>
        <v>1</v>
      </c>
      <c r="J2141">
        <v>1</v>
      </c>
      <c r="K2141" s="221">
        <f t="shared" si="236"/>
        <v>-79.629025464138067</v>
      </c>
      <c r="L2141">
        <f t="shared" si="238"/>
        <v>1.0900946146073711E-7</v>
      </c>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row>
    <row r="2142" spans="1:74" s="12" customFormat="1" hidden="1" x14ac:dyDescent="0.25">
      <c r="A2142" s="127"/>
      <c r="B2142"/>
      <c r="C2142">
        <v>2850</v>
      </c>
      <c r="D2142" s="221">
        <f t="shared" si="232"/>
        <v>2850</v>
      </c>
      <c r="E2142">
        <f t="shared" si="237"/>
        <v>2.85</v>
      </c>
      <c r="F2142">
        <f t="shared" si="233"/>
        <v>0.72155503317807301</v>
      </c>
      <c r="G2142">
        <f t="shared" si="234"/>
        <v>5.0581820914125629E-2</v>
      </c>
      <c r="H2142" s="221">
        <v>1.9669670782231601E-4</v>
      </c>
      <c r="I2142">
        <f t="shared" si="235"/>
        <v>1</v>
      </c>
      <c r="J2142">
        <v>1</v>
      </c>
      <c r="K2142" s="221">
        <f t="shared" si="236"/>
        <v>-102.87877977779763</v>
      </c>
      <c r="L2142">
        <f t="shared" si="238"/>
        <v>3.1104308383538759E-8</v>
      </c>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row>
    <row r="2143" spans="1:74" s="12" customFormat="1" hidden="1" x14ac:dyDescent="0.25">
      <c r="A2143" s="127"/>
      <c r="B2143"/>
      <c r="C2143">
        <v>2860</v>
      </c>
      <c r="D2143" s="221">
        <f t="shared" si="232"/>
        <v>2860</v>
      </c>
      <c r="E2143">
        <f t="shared" si="237"/>
        <v>2.86</v>
      </c>
      <c r="F2143">
        <f t="shared" si="233"/>
        <v>0.71987931278594075</v>
      </c>
      <c r="G2143">
        <f t="shared" si="234"/>
        <v>4.772008196393334E-2</v>
      </c>
      <c r="H2143" s="221">
        <v>4.61702896711726E-3</v>
      </c>
      <c r="I2143">
        <f t="shared" si="235"/>
        <v>1</v>
      </c>
      <c r="J2143">
        <v>1</v>
      </c>
      <c r="K2143" s="221">
        <f t="shared" si="236"/>
        <v>-75.993530526969607</v>
      </c>
      <c r="L2143">
        <f t="shared" si="238"/>
        <v>6.8712794137934917E-8</v>
      </c>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row>
    <row r="2144" spans="1:74" s="12" customFormat="1" hidden="1" x14ac:dyDescent="0.25">
      <c r="A2144" s="127"/>
      <c r="B2144"/>
      <c r="C2144">
        <v>2870</v>
      </c>
      <c r="D2144" s="221">
        <f t="shared" si="232"/>
        <v>2870</v>
      </c>
      <c r="E2144">
        <f t="shared" si="237"/>
        <v>2.87</v>
      </c>
      <c r="F2144">
        <f t="shared" si="233"/>
        <v>0.71820131549485777</v>
      </c>
      <c r="G2144">
        <f t="shared" si="234"/>
        <v>4.4745459638298998E-2</v>
      </c>
      <c r="H2144" s="221">
        <v>9.6745899372293002E-3</v>
      </c>
      <c r="I2144">
        <f t="shared" si="235"/>
        <v>1</v>
      </c>
      <c r="J2144">
        <v>1</v>
      </c>
      <c r="K2144" s="221">
        <f t="shared" si="236"/>
        <v>-70.147445276422815</v>
      </c>
      <c r="L2144">
        <f t="shared" si="238"/>
        <v>5.5110480809458243E-7</v>
      </c>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row>
    <row r="2145" spans="1:74" s="12" customFormat="1" hidden="1" x14ac:dyDescent="0.25">
      <c r="A2145" s="127"/>
      <c r="B2145"/>
      <c r="C2145">
        <v>2880</v>
      </c>
      <c r="D2145" s="221">
        <f t="shared" si="232"/>
        <v>2880</v>
      </c>
      <c r="E2145">
        <f t="shared" si="237"/>
        <v>2.88</v>
      </c>
      <c r="F2145">
        <f t="shared" si="233"/>
        <v>0.71652107188384517</v>
      </c>
      <c r="G2145">
        <f t="shared" si="234"/>
        <v>4.1666666666666595E-2</v>
      </c>
      <c r="H2145" s="271">
        <v>3.5573340911321101E-10</v>
      </c>
      <c r="I2145">
        <f t="shared" si="235"/>
        <v>1</v>
      </c>
      <c r="J2145">
        <v>1</v>
      </c>
      <c r="K2145" s="221">
        <f t="shared" si="236"/>
        <v>-219.47715240856502</v>
      </c>
      <c r="L2145">
        <f t="shared" si="238"/>
        <v>2.4165484714606019E-7</v>
      </c>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row>
    <row r="2146" spans="1:74" s="12" customFormat="1" hidden="1" x14ac:dyDescent="0.25">
      <c r="A2146" s="127"/>
      <c r="B2146"/>
      <c r="C2146">
        <v>2890</v>
      </c>
      <c r="D2146" s="221">
        <f t="shared" si="232"/>
        <v>2890</v>
      </c>
      <c r="E2146">
        <f t="shared" si="237"/>
        <v>2.89</v>
      </c>
      <c r="F2146">
        <f t="shared" si="233"/>
        <v>0.71483861252763126</v>
      </c>
      <c r="G2146">
        <f t="shared" si="234"/>
        <v>3.849264229195893E-2</v>
      </c>
      <c r="H2146" s="221">
        <v>1.10268609715077E-2</v>
      </c>
      <c r="I2146">
        <f t="shared" si="235"/>
        <v>1</v>
      </c>
      <c r="J2146">
        <v>1</v>
      </c>
      <c r="K2146" s="221">
        <f t="shared" si="236"/>
        <v>-70.359247479722825</v>
      </c>
      <c r="L2146">
        <f t="shared" si="238"/>
        <v>2.3015228504511513E-7</v>
      </c>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row>
    <row r="2147" spans="1:74" s="12" customFormat="1" hidden="1" x14ac:dyDescent="0.25">
      <c r="A2147" s="127"/>
      <c r="B2147"/>
      <c r="C2147">
        <v>2900</v>
      </c>
      <c r="D2147" s="221">
        <f t="shared" si="232"/>
        <v>2900</v>
      </c>
      <c r="E2147">
        <f t="shared" si="237"/>
        <v>2.9</v>
      </c>
      <c r="F2147">
        <f t="shared" si="233"/>
        <v>0.71315396799578445</v>
      </c>
      <c r="G2147">
        <f t="shared" si="234"/>
        <v>3.5232527307796281E-2</v>
      </c>
      <c r="H2147" s="271">
        <v>1.6130987218897299E-9</v>
      </c>
      <c r="I2147">
        <f t="shared" si="235"/>
        <v>1</v>
      </c>
      <c r="J2147">
        <v>1</v>
      </c>
      <c r="K2147" s="221">
        <f t="shared" si="236"/>
        <v>-207.84423905458533</v>
      </c>
      <c r="L2147">
        <f t="shared" si="238"/>
        <v>2.3015233042185016E-7</v>
      </c>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row>
    <row r="2148" spans="1:74" s="12" customFormat="1" hidden="1" x14ac:dyDescent="0.25">
      <c r="A2148" s="127"/>
      <c r="B2148"/>
      <c r="C2148">
        <v>2910</v>
      </c>
      <c r="D2148" s="221">
        <f t="shared" si="232"/>
        <v>2910</v>
      </c>
      <c r="E2148">
        <f t="shared" si="237"/>
        <v>2.91</v>
      </c>
      <c r="F2148">
        <f t="shared" si="233"/>
        <v>0.71146716885185279</v>
      </c>
      <c r="G2148">
        <f t="shared" si="234"/>
        <v>3.1895638707963789E-2</v>
      </c>
      <c r="H2148" s="221">
        <v>2.0401207815423001E-2</v>
      </c>
      <c r="I2148">
        <f t="shared" si="235"/>
        <v>1</v>
      </c>
      <c r="J2148">
        <v>1</v>
      </c>
      <c r="K2148" s="221">
        <f t="shared" si="236"/>
        <v>-66.689159057341399</v>
      </c>
      <c r="L2148">
        <f t="shared" si="238"/>
        <v>5.3582648837332476E-7</v>
      </c>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row>
    <row r="2149" spans="1:74" s="12" customFormat="1" hidden="1" x14ac:dyDescent="0.25">
      <c r="A2149" s="127"/>
      <c r="B2149"/>
      <c r="C2149">
        <v>2920</v>
      </c>
      <c r="D2149" s="221">
        <f t="shared" si="232"/>
        <v>2920</v>
      </c>
      <c r="E2149">
        <f t="shared" si="237"/>
        <v>2.92</v>
      </c>
      <c r="F2149">
        <f t="shared" si="233"/>
        <v>0.7097782456524937</v>
      </c>
      <c r="G2149">
        <f t="shared" si="234"/>
        <v>2.8491444015985495E-2</v>
      </c>
      <c r="H2149" s="221">
        <v>2.02710991104516E-2</v>
      </c>
      <c r="I2149">
        <f t="shared" si="235"/>
        <v>1</v>
      </c>
      <c r="J2149">
        <v>1</v>
      </c>
      <c r="K2149" s="221">
        <f t="shared" si="236"/>
        <v>-67.745711155327498</v>
      </c>
      <c r="L2149">
        <f t="shared" si="238"/>
        <v>1.9048552890544164E-6</v>
      </c>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row>
    <row r="2150" spans="1:74" s="12" customFormat="1" hidden="1" x14ac:dyDescent="0.25">
      <c r="A2150" s="127"/>
      <c r="B2150"/>
      <c r="C2150">
        <v>2930</v>
      </c>
      <c r="D2150" s="221">
        <f t="shared" si="232"/>
        <v>2930</v>
      </c>
      <c r="E2150">
        <f t="shared" si="237"/>
        <v>2.93</v>
      </c>
      <c r="F2150">
        <f t="shared" si="233"/>
        <v>0.70808722894661991</v>
      </c>
      <c r="G2150">
        <f t="shared" si="234"/>
        <v>2.5029535363151698E-2</v>
      </c>
      <c r="H2150" s="221">
        <v>5.3629333398737102E-3</v>
      </c>
      <c r="I2150">
        <f t="shared" si="235"/>
        <v>1</v>
      </c>
      <c r="J2150">
        <v>1</v>
      </c>
      <c r="K2150" s="221">
        <f t="shared" si="236"/>
        <v>-80.441161040521564</v>
      </c>
      <c r="L2150">
        <f t="shared" si="238"/>
        <v>6.375176752481888E-7</v>
      </c>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row>
    <row r="2151" spans="1:74" s="12" customFormat="1" hidden="1" x14ac:dyDescent="0.25">
      <c r="A2151" s="127"/>
      <c r="B2151"/>
      <c r="C2151">
        <v>2940</v>
      </c>
      <c r="D2151" s="221">
        <f t="shared" si="232"/>
        <v>2940</v>
      </c>
      <c r="E2151">
        <f t="shared" si="237"/>
        <v>2.94</v>
      </c>
      <c r="F2151">
        <f t="shared" si="233"/>
        <v>0.7063941492745337</v>
      </c>
      <c r="G2151">
        <f t="shared" si="234"/>
        <v>2.1519603383641273E-2</v>
      </c>
      <c r="H2151" s="271">
        <v>1.7506741710717701E-5</v>
      </c>
      <c r="I2151">
        <f t="shared" si="235"/>
        <v>1</v>
      </c>
      <c r="J2151">
        <v>1</v>
      </c>
      <c r="K2151" s="221">
        <f t="shared" si="236"/>
        <v>-131.49826638623898</v>
      </c>
      <c r="L2151">
        <f t="shared" si="238"/>
        <v>2.2711848414999494E-8</v>
      </c>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row>
    <row r="2152" spans="1:74" s="12" customFormat="1" hidden="1" x14ac:dyDescent="0.25">
      <c r="A2152" s="127"/>
      <c r="B2152"/>
      <c r="C2152">
        <v>2950</v>
      </c>
      <c r="D2152" s="221">
        <f t="shared" si="232"/>
        <v>2950</v>
      </c>
      <c r="E2152">
        <f t="shared" si="237"/>
        <v>2.95</v>
      </c>
      <c r="F2152">
        <f t="shared" si="233"/>
        <v>0.70469903716707005</v>
      </c>
      <c r="G2152">
        <f t="shared" si="234"/>
        <v>1.7971410995515961E-2</v>
      </c>
      <c r="H2152" s="271">
        <v>1.6734664794184101E-5</v>
      </c>
      <c r="I2152">
        <f t="shared" si="235"/>
        <v>1</v>
      </c>
      <c r="J2152">
        <v>1</v>
      </c>
      <c r="K2152" s="221">
        <f t="shared" si="236"/>
        <v>-133.4759425586351</v>
      </c>
      <c r="L2152">
        <f t="shared" si="238"/>
        <v>5.7135510202185701E-13</v>
      </c>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row>
    <row r="2153" spans="1:74" s="12" customFormat="1" hidden="1" x14ac:dyDescent="0.25">
      <c r="A2153" s="127"/>
      <c r="B2153"/>
      <c r="C2153">
        <v>2960</v>
      </c>
      <c r="D2153" s="221">
        <f t="shared" si="232"/>
        <v>2960</v>
      </c>
      <c r="E2153">
        <f t="shared" si="237"/>
        <v>2.96</v>
      </c>
      <c r="F2153">
        <f t="shared" si="233"/>
        <v>0.70300192314474053</v>
      </c>
      <c r="G2153">
        <f t="shared" si="234"/>
        <v>1.4394767136309945E-2</v>
      </c>
      <c r="H2153" s="221">
        <v>1.5719408884824398E-2</v>
      </c>
      <c r="I2153">
        <f t="shared" si="235"/>
        <v>1</v>
      </c>
      <c r="J2153">
        <v>1</v>
      </c>
      <c r="K2153" s="221">
        <f t="shared" si="236"/>
        <v>-75.968052649616183</v>
      </c>
      <c r="L2153">
        <f t="shared" si="238"/>
        <v>6.3429487712831216E-8</v>
      </c>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row>
    <row r="2154" spans="1:74" s="12" customFormat="1" hidden="1" x14ac:dyDescent="0.25">
      <c r="A2154" s="127"/>
      <c r="B2154"/>
      <c r="C2154">
        <v>2970</v>
      </c>
      <c r="D2154" s="221">
        <f t="shared" si="232"/>
        <v>2970</v>
      </c>
      <c r="E2154">
        <f t="shared" si="237"/>
        <v>2.97</v>
      </c>
      <c r="F2154">
        <f t="shared" si="233"/>
        <v>0.70130283771687851</v>
      </c>
      <c r="G2154">
        <f t="shared" si="234"/>
        <v>1.0799500521711395E-2</v>
      </c>
      <c r="H2154" s="221">
        <v>0.13782044655408801</v>
      </c>
      <c r="I2154">
        <f t="shared" si="235"/>
        <v>1</v>
      </c>
      <c r="J2154">
        <v>1</v>
      </c>
      <c r="K2154" s="221">
        <f t="shared" si="236"/>
        <v>-59.627541625386883</v>
      </c>
      <c r="L2154">
        <f t="shared" si="238"/>
        <v>3.617341937683797E-6</v>
      </c>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row>
    <row r="2155" spans="1:74" s="12" customFormat="1" hidden="1" x14ac:dyDescent="0.25">
      <c r="A2155" s="127"/>
      <c r="B2155"/>
      <c r="C2155">
        <v>2980</v>
      </c>
      <c r="D2155" s="221">
        <f t="shared" si="232"/>
        <v>2980</v>
      </c>
      <c r="E2155">
        <f t="shared" si="237"/>
        <v>2.98</v>
      </c>
      <c r="F2155">
        <f t="shared" si="233"/>
        <v>0.69960181138078192</v>
      </c>
      <c r="G2155">
        <f t="shared" si="234"/>
        <v>7.1954334954399601E-3</v>
      </c>
      <c r="H2155" s="221">
        <v>0.44491567513521302</v>
      </c>
      <c r="I2155">
        <f t="shared" si="235"/>
        <v>1</v>
      </c>
      <c r="J2155">
        <v>1</v>
      </c>
      <c r="K2155" s="221">
        <f t="shared" si="236"/>
        <v>-52.996288085137792</v>
      </c>
      <c r="L2155">
        <f t="shared" si="238"/>
        <v>2.6953292436167392E-5</v>
      </c>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row>
    <row r="2156" spans="1:74" s="12" customFormat="1" hidden="1" x14ac:dyDescent="0.25">
      <c r="A2156" s="127"/>
      <c r="B2156"/>
      <c r="C2156">
        <v>2990</v>
      </c>
      <c r="D2156" s="221">
        <f t="shared" si="232"/>
        <v>2990</v>
      </c>
      <c r="E2156">
        <f t="shared" si="237"/>
        <v>2.99</v>
      </c>
      <c r="F2156">
        <f t="shared" si="233"/>
        <v>0.69789887462086642</v>
      </c>
      <c r="G2156">
        <f t="shared" si="234"/>
        <v>3.5923560378426094E-3</v>
      </c>
      <c r="H2156" s="221">
        <v>0.82365531566114902</v>
      </c>
      <c r="I2156">
        <f t="shared" si="235"/>
        <v>1</v>
      </c>
      <c r="J2156">
        <v>1</v>
      </c>
      <c r="K2156" s="221">
        <f t="shared" si="236"/>
        <v>-53.701652467959576</v>
      </c>
      <c r="L2156">
        <f t="shared" si="238"/>
        <v>4.6325358802816215E-5</v>
      </c>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row>
    <row r="2157" spans="1:74" s="12" customFormat="1" hidden="1" x14ac:dyDescent="0.25">
      <c r="A2157" s="127"/>
      <c r="B2157"/>
      <c r="C2157">
        <v>3000</v>
      </c>
      <c r="D2157" s="221">
        <f t="shared" si="232"/>
        <v>3000</v>
      </c>
      <c r="E2157">
        <f t="shared" si="237"/>
        <v>3</v>
      </c>
      <c r="F2157">
        <f t="shared" si="233"/>
        <v>0.6961940579078123</v>
      </c>
      <c r="G2157">
        <f t="shared" si="234"/>
        <v>1.6351035021117844E-16</v>
      </c>
      <c r="H2157" s="221">
        <v>1</v>
      </c>
      <c r="I2157">
        <f t="shared" si="235"/>
        <v>1</v>
      </c>
      <c r="J2157">
        <v>1</v>
      </c>
      <c r="K2157" s="221">
        <f t="shared" si="236"/>
        <v>-318.8744887812714</v>
      </c>
      <c r="L2157">
        <f t="shared" si="238"/>
        <v>1.0660430959611992E-5</v>
      </c>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row>
    <row r="2158" spans="1:74" s="12" customFormat="1" hidden="1" x14ac:dyDescent="0.25">
      <c r="A2158" s="127"/>
      <c r="B2158"/>
      <c r="C2158">
        <v>3010</v>
      </c>
      <c r="D2158" s="221">
        <f t="shared" si="232"/>
        <v>3010</v>
      </c>
      <c r="E2158">
        <f t="shared" si="237"/>
        <v>3.01</v>
      </c>
      <c r="F2158">
        <f t="shared" si="233"/>
        <v>0.69448739169771456</v>
      </c>
      <c r="G2158">
        <f t="shared" si="234"/>
        <v>3.57198637078482E-3</v>
      </c>
      <c r="H2158" s="221">
        <v>0.82365531566116701</v>
      </c>
      <c r="I2158">
        <f t="shared" si="235"/>
        <v>1</v>
      </c>
      <c r="J2158">
        <v>1</v>
      </c>
      <c r="K2158" s="221">
        <f t="shared" si="236"/>
        <v>-53.7936067133218</v>
      </c>
      <c r="L2158">
        <f t="shared" si="238"/>
        <v>1.0437087810531565E-5</v>
      </c>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row>
    <row r="2159" spans="1:74" s="12" customFormat="1" hidden="1" x14ac:dyDescent="0.25">
      <c r="A2159" s="127"/>
      <c r="B2159"/>
      <c r="C2159">
        <v>3020</v>
      </c>
      <c r="D2159" s="221">
        <f t="shared" si="232"/>
        <v>3020</v>
      </c>
      <c r="E2159">
        <f t="shared" si="237"/>
        <v>3.02</v>
      </c>
      <c r="F2159">
        <f t="shared" si="233"/>
        <v>0.69277890643124174</v>
      </c>
      <c r="G2159">
        <f t="shared" si="234"/>
        <v>7.1140635493121092E-3</v>
      </c>
      <c r="H2159" s="221">
        <v>0.44491567513522101</v>
      </c>
      <c r="I2159">
        <f t="shared" si="235"/>
        <v>1</v>
      </c>
      <c r="J2159">
        <v>1</v>
      </c>
      <c r="K2159" s="221">
        <f t="shared" si="236"/>
        <v>-53.180197935064882</v>
      </c>
      <c r="L2159">
        <f t="shared" si="238"/>
        <v>4.4859161506276152E-5</v>
      </c>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row>
    <row r="2160" spans="1:74" s="12" customFormat="1" hidden="1" x14ac:dyDescent="0.25">
      <c r="A2160" s="127"/>
      <c r="B2160"/>
      <c r="C2160">
        <v>3030</v>
      </c>
      <c r="D2160" s="221">
        <f t="shared" si="232"/>
        <v>3030</v>
      </c>
      <c r="E2160">
        <f t="shared" si="237"/>
        <v>3.03</v>
      </c>
      <c r="F2160">
        <f t="shared" si="233"/>
        <v>0.69106863253278383</v>
      </c>
      <c r="G2160">
        <f t="shared" si="234"/>
        <v>1.0616825431057447E-2</v>
      </c>
      <c r="H2160" s="221">
        <v>0.13782044655408601</v>
      </c>
      <c r="I2160">
        <f t="shared" si="235"/>
        <v>1</v>
      </c>
      <c r="J2160">
        <v>1</v>
      </c>
      <c r="K2160" s="221">
        <f t="shared" si="236"/>
        <v>-59.903409798457204</v>
      </c>
      <c r="L2160">
        <f t="shared" si="238"/>
        <v>2.566303691668715E-5</v>
      </c>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row>
    <row r="2161" spans="1:74" s="12" customFormat="1" hidden="1" x14ac:dyDescent="0.25">
      <c r="A2161" s="127"/>
      <c r="B2161"/>
      <c r="C2161">
        <v>3040</v>
      </c>
      <c r="D2161" s="221">
        <f t="shared" si="232"/>
        <v>3040</v>
      </c>
      <c r="E2161">
        <f t="shared" si="237"/>
        <v>3.04</v>
      </c>
      <c r="F2161">
        <f t="shared" si="233"/>
        <v>0.68935660040961677</v>
      </c>
      <c r="G2161">
        <f t="shared" si="234"/>
        <v>1.407102354881685E-2</v>
      </c>
      <c r="H2161" s="221">
        <v>1.5719408884825599E-2</v>
      </c>
      <c r="I2161">
        <f t="shared" si="235"/>
        <v>1</v>
      </c>
      <c r="J2161">
        <v>1</v>
      </c>
      <c r="K2161" s="221">
        <f t="shared" si="236"/>
        <v>-76.335883224127741</v>
      </c>
      <c r="L2161">
        <f t="shared" si="238"/>
        <v>3.385261172673025E-6</v>
      </c>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row>
    <row r="2162" spans="1:74" s="12" customFormat="1" hidden="1" x14ac:dyDescent="0.25">
      <c r="A2162" s="127"/>
      <c r="B2162"/>
      <c r="C2162">
        <v>3050</v>
      </c>
      <c r="D2162" s="221">
        <f t="shared" si="232"/>
        <v>3050</v>
      </c>
      <c r="E2162">
        <f t="shared" si="237"/>
        <v>3.05</v>
      </c>
      <c r="F2162">
        <f t="shared" si="233"/>
        <v>0.68764284045105617</v>
      </c>
      <c r="G2162">
        <f t="shared" si="234"/>
        <v>1.7467590746800418E-2</v>
      </c>
      <c r="H2162" s="271">
        <v>1.6734664794247002E-5</v>
      </c>
      <c r="I2162">
        <f t="shared" si="235"/>
        <v>1</v>
      </c>
      <c r="J2162">
        <v>1</v>
      </c>
      <c r="K2162" s="221">
        <f t="shared" si="236"/>
        <v>-133.93574097309269</v>
      </c>
      <c r="L2162">
        <f t="shared" si="238"/>
        <v>5.8276837263840358E-8</v>
      </c>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row>
    <row r="2163" spans="1:74" s="12" customFormat="1" hidden="1" x14ac:dyDescent="0.25">
      <c r="A2163" s="127"/>
      <c r="B2163"/>
      <c r="C2163">
        <v>3060</v>
      </c>
      <c r="D2163" s="221">
        <f t="shared" si="232"/>
        <v>3060</v>
      </c>
      <c r="E2163">
        <f t="shared" si="237"/>
        <v>3.06</v>
      </c>
      <c r="F2163">
        <f t="shared" si="233"/>
        <v>0.68592738302762157</v>
      </c>
      <c r="G2163">
        <f t="shared" si="234"/>
        <v>2.0797664253236342E-2</v>
      </c>
      <c r="H2163" s="271">
        <v>1.7506741710701499E-5</v>
      </c>
      <c r="I2163">
        <f t="shared" si="235"/>
        <v>1</v>
      </c>
      <c r="J2163">
        <v>1</v>
      </c>
      <c r="K2163" s="221">
        <f t="shared" si="236"/>
        <v>-132.05003944017892</v>
      </c>
      <c r="L2163">
        <f t="shared" si="238"/>
        <v>5.0794684822472447E-13</v>
      </c>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row>
    <row r="2164" spans="1:74" s="12" customFormat="1" hidden="1" x14ac:dyDescent="0.25">
      <c r="A2164" s="127"/>
      <c r="B2164"/>
      <c r="C2164">
        <v>3070</v>
      </c>
      <c r="D2164" s="221">
        <f t="shared" si="232"/>
        <v>3070</v>
      </c>
      <c r="E2164">
        <f t="shared" si="237"/>
        <v>3.07</v>
      </c>
      <c r="F2164">
        <f t="shared" si="233"/>
        <v>0.68421025849019534</v>
      </c>
      <c r="G2164">
        <f t="shared" si="234"/>
        <v>2.4052608094393323E-2</v>
      </c>
      <c r="H2164" s="221">
        <v>5.3629333398734101E-3</v>
      </c>
      <c r="I2164">
        <f t="shared" si="235"/>
        <v>1</v>
      </c>
      <c r="J2164">
        <v>1</v>
      </c>
      <c r="K2164" s="221">
        <f t="shared" si="236"/>
        <v>-81.084916895149618</v>
      </c>
      <c r="L2164">
        <f t="shared" si="238"/>
        <v>1.9584059234109717E-8</v>
      </c>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row>
    <row r="2165" spans="1:74" s="12" customFormat="1" hidden="1" x14ac:dyDescent="0.25">
      <c r="A2165" s="127"/>
      <c r="B2165"/>
      <c r="C2165">
        <v>3080</v>
      </c>
      <c r="D2165" s="221">
        <f t="shared" si="232"/>
        <v>3080</v>
      </c>
      <c r="E2165">
        <f t="shared" si="237"/>
        <v>3.08</v>
      </c>
      <c r="F2165">
        <f t="shared" si="233"/>
        <v>0.68249149716919222</v>
      </c>
      <c r="G2165">
        <f t="shared" si="234"/>
        <v>2.7224034794902128E-2</v>
      </c>
      <c r="H2165" s="221">
        <v>2.02710991104521E-2</v>
      </c>
      <c r="I2165">
        <f t="shared" si="235"/>
        <v>1</v>
      </c>
      <c r="J2165">
        <v>1</v>
      </c>
      <c r="K2165" s="221">
        <f t="shared" si="236"/>
        <v>-68.481459334731298</v>
      </c>
      <c r="L2165">
        <f t="shared" si="238"/>
        <v>5.4032660434667395E-7</v>
      </c>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row>
    <row r="2166" spans="1:74" s="12" customFormat="1" hidden="1" x14ac:dyDescent="0.25">
      <c r="A2166" s="127"/>
      <c r="B2166"/>
      <c r="C2166">
        <v>3090</v>
      </c>
      <c r="D2166" s="221">
        <f t="shared" si="232"/>
        <v>3090</v>
      </c>
      <c r="E2166">
        <f t="shared" si="237"/>
        <v>3.09</v>
      </c>
      <c r="F2166">
        <f t="shared" si="233"/>
        <v>0.68077112937372353</v>
      </c>
      <c r="G2166">
        <f t="shared" si="234"/>
        <v>3.0303826311366439E-2</v>
      </c>
      <c r="H2166" s="221">
        <v>2.0401207815423799E-2</v>
      </c>
      <c r="I2166">
        <f t="shared" si="235"/>
        <v>1</v>
      </c>
      <c r="J2166">
        <v>1</v>
      </c>
      <c r="K2166" s="221">
        <f t="shared" si="236"/>
        <v>-67.516910449638829</v>
      </c>
      <c r="L2166">
        <f t="shared" si="238"/>
        <v>1.5900826953146448E-6</v>
      </c>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row>
    <row r="2167" spans="1:74" s="12" customFormat="1" hidden="1" x14ac:dyDescent="0.25">
      <c r="A2167" s="127"/>
      <c r="B2167"/>
      <c r="C2167">
        <v>3100</v>
      </c>
      <c r="D2167" s="221">
        <f t="shared" si="232"/>
        <v>3100</v>
      </c>
      <c r="E2167">
        <f t="shared" si="237"/>
        <v>3.1</v>
      </c>
      <c r="F2167">
        <f t="shared" si="233"/>
        <v>0.67904918539076631</v>
      </c>
      <c r="G2167">
        <f t="shared" si="234"/>
        <v>3.3284154148491764E-2</v>
      </c>
      <c r="H2167" s="271">
        <v>1.61309752174044E-9</v>
      </c>
      <c r="I2167">
        <f t="shared" si="235"/>
        <v>1</v>
      </c>
      <c r="J2167">
        <v>1</v>
      </c>
      <c r="K2167" s="221">
        <f t="shared" si="236"/>
        <v>-208.76401237563914</v>
      </c>
      <c r="L2167">
        <f t="shared" si="238"/>
        <v>4.4284224008732739E-7</v>
      </c>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row>
    <row r="2168" spans="1:74" s="12" customFormat="1" hidden="1" x14ac:dyDescent="0.25">
      <c r="A2168" s="127"/>
      <c r="B2168"/>
      <c r="C2168">
        <v>3110</v>
      </c>
      <c r="D2168" s="221">
        <f t="shared" si="232"/>
        <v>3110</v>
      </c>
      <c r="E2168">
        <f t="shared" si="237"/>
        <v>3.11</v>
      </c>
      <c r="F2168">
        <f t="shared" si="233"/>
        <v>0.67732569548433486</v>
      </c>
      <c r="G2168">
        <f t="shared" si="234"/>
        <v>3.6157498609311424E-2</v>
      </c>
      <c r="H2168" s="221">
        <v>1.1026860971507801E-2</v>
      </c>
      <c r="I2168">
        <f t="shared" si="235"/>
        <v>1</v>
      </c>
      <c r="J2168">
        <v>1</v>
      </c>
      <c r="K2168" s="221">
        <f t="shared" si="236"/>
        <v>-71.371043425398483</v>
      </c>
      <c r="L2168">
        <f t="shared" si="238"/>
        <v>1.8232061763171502E-7</v>
      </c>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row>
    <row r="2169" spans="1:74" s="12" customFormat="1" hidden="1" x14ac:dyDescent="0.25">
      <c r="A2169" s="127"/>
      <c r="B2169"/>
      <c r="C2169">
        <v>3120</v>
      </c>
      <c r="D2169" s="221">
        <f t="shared" si="232"/>
        <v>3120</v>
      </c>
      <c r="E2169">
        <f t="shared" si="237"/>
        <v>3.12</v>
      </c>
      <c r="F2169">
        <f t="shared" si="233"/>
        <v>0.67560068989465272</v>
      </c>
      <c r="G2169">
        <f t="shared" si="234"/>
        <v>3.8916667133567451E-2</v>
      </c>
      <c r="H2169" s="271">
        <v>3.5573375168161101E-10</v>
      </c>
      <c r="I2169">
        <f t="shared" si="235"/>
        <v>1</v>
      </c>
      <c r="J2169">
        <v>1</v>
      </c>
      <c r="K2169" s="221">
        <f t="shared" si="236"/>
        <v>-220.58098406597722</v>
      </c>
      <c r="L2169">
        <f t="shared" si="238"/>
        <v>1.8232058103213293E-7</v>
      </c>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row>
    <row r="2170" spans="1:74" s="12" customFormat="1" hidden="1" x14ac:dyDescent="0.25">
      <c r="A2170" s="127"/>
      <c r="B2170"/>
      <c r="C2170">
        <v>3130</v>
      </c>
      <c r="D2170" s="221">
        <f t="shared" ref="D2170:D2233" si="239">C2170*(f_CLK_MHz/Nominal_Clock_Freq)</f>
        <v>3130</v>
      </c>
      <c r="E2170">
        <f t="shared" si="237"/>
        <v>3.13</v>
      </c>
      <c r="F2170">
        <f t="shared" ref="F2170:F2233" si="240">ABS(SIN(((MOD_CLK_DIV*PI()*$D2170*FIRST_STAGE_DECIMATION)/(f_CLK_MHz*1000000)))/(FIRST_STAGE_DECIMATION*SIN(((MOD_CLK_DIV*PI()*$D2170)/(f_CLK_MHz*1000000)))))^FIRST_STAGE_ORDER</f>
        <v>0.67387419883733157</v>
      </c>
      <c r="G2170">
        <f t="shared" ref="G2170:G2233" si="241">ABS(SIN(((MOD_CLK_DIV*FIRST_STAGE_DECIMATION*PI()*$D2170*SECOND_STAGE_DECIMATION)/(f_CLK_MHz*1000000)))/(SECOND_STAGE_DECIMATION*SIN(((MOD_CLK_DIV*FIRST_STAGE_DECIMATION*PI()*$D2170)/(f_CLK_MHz*1000000)))))^SECOND_STAGE_ORDER</f>
        <v>4.1554811680873181E-2</v>
      </c>
      <c r="H2170" s="221">
        <v>9.6745899372293106E-3</v>
      </c>
      <c r="I2170">
        <f t="shared" ref="I2170:I2233" si="242">IF(Avg_decimation&lt;&gt;0,(ABS(SIN(((MOD_CLK_DIV*FIRST_STAGE_DECIMATION*SECOND_STAGE_DECIMATION*FIR_DECIMATION*PI()*$D2170*Avg_decimation)/(f_CLK_MHz*1000000)))/(Avg_decimation*SIN(((MOD_CLK_DIV*FIRST_STAGE_DECIMATION*SECOND_STAGE_DECIMATION*FIR_DECIMATION*PI()*$D2170)/(f_CLK_MHz*1000000)))))^1),"-")</f>
        <v>1</v>
      </c>
      <c r="J2170">
        <v>1</v>
      </c>
      <c r="K2170" s="221">
        <f t="shared" ref="K2170:K2233" si="243">20*LOG10(IF(FIR_BYPASSED,F2170*G2170*J2170,F2170*G2170*H2170*I2170*J2170))</f>
        <v>-71.343345734293791</v>
      </c>
      <c r="L2170">
        <f t="shared" si="238"/>
        <v>1.834870697909794E-7</v>
      </c>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row>
    <row r="2171" spans="1:74" s="12" customFormat="1" hidden="1" x14ac:dyDescent="0.25">
      <c r="A2171" s="127"/>
      <c r="B2171"/>
      <c r="C2171">
        <v>3140</v>
      </c>
      <c r="D2171" s="221">
        <f t="shared" si="239"/>
        <v>3140</v>
      </c>
      <c r="E2171">
        <f t="shared" ref="E2171:E2234" si="244">D2171/1000</f>
        <v>3.14</v>
      </c>
      <c r="F2171">
        <f t="shared" si="240"/>
        <v>0.67214625250254267</v>
      </c>
      <c r="G2171">
        <f t="shared" si="241"/>
        <v>4.4065445117970566E-2</v>
      </c>
      <c r="H2171" s="221">
        <v>4.6170289671171897E-3</v>
      </c>
      <c r="I2171">
        <f t="shared" si="242"/>
        <v>1</v>
      </c>
      <c r="J2171">
        <v>1</v>
      </c>
      <c r="K2171" s="221">
        <f t="shared" si="243"/>
        <v>-77.281509153414135</v>
      </c>
      <c r="L2171">
        <f t="shared" si="238"/>
        <v>4.1547465788694541E-7</v>
      </c>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row>
    <row r="2172" spans="1:74" s="12" customFormat="1" hidden="1" x14ac:dyDescent="0.25">
      <c r="A2172" s="127"/>
      <c r="B2172"/>
      <c r="C2172">
        <v>3150</v>
      </c>
      <c r="D2172" s="221">
        <f t="shared" si="239"/>
        <v>3150</v>
      </c>
      <c r="E2172">
        <f t="shared" si="244"/>
        <v>3.15</v>
      </c>
      <c r="F2172">
        <f t="shared" si="240"/>
        <v>0.67041688105420227</v>
      </c>
      <c r="G2172">
        <f t="shared" si="241"/>
        <v>4.6442456572159091E-2</v>
      </c>
      <c r="H2172" s="221">
        <v>1.96696707822314E-4</v>
      </c>
      <c r="I2172">
        <f t="shared" si="242"/>
        <v>1</v>
      </c>
      <c r="J2172">
        <v>1</v>
      </c>
      <c r="K2172" s="221">
        <f t="shared" si="243"/>
        <v>-104.25885568033425</v>
      </c>
      <c r="L2172">
        <f t="shared" ref="L2172:L2235" si="245">(D2172-D2171)*((10^(K2172/20)+10^(K2171/20))/2)^2</f>
        <v>5.1032043470384236E-8</v>
      </c>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row>
    <row r="2173" spans="1:74" s="12" customFormat="1" hidden="1" x14ac:dyDescent="0.25">
      <c r="A2173" s="127"/>
      <c r="B2173"/>
      <c r="C2173">
        <v>3160</v>
      </c>
      <c r="D2173" s="221">
        <f t="shared" si="239"/>
        <v>3160</v>
      </c>
      <c r="E2173">
        <f t="shared" si="244"/>
        <v>3.16</v>
      </c>
      <c r="F2173">
        <f t="shared" si="240"/>
        <v>0.66868611462914906</v>
      </c>
      <c r="G2173">
        <f t="shared" si="241"/>
        <v>4.8680125715832856E-2</v>
      </c>
      <c r="H2173" s="221">
        <v>2.7062321390618799E-3</v>
      </c>
      <c r="I2173">
        <f t="shared" si="242"/>
        <v>1</v>
      </c>
      <c r="J2173">
        <v>1</v>
      </c>
      <c r="K2173" s="221">
        <f t="shared" si="243"/>
        <v>-81.101219127691536</v>
      </c>
      <c r="L2173">
        <f t="shared" si="245"/>
        <v>2.2192028918155326E-8</v>
      </c>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row>
    <row r="2174" spans="1:74" s="12" customFormat="1" hidden="1" x14ac:dyDescent="0.25">
      <c r="A2174" s="127"/>
      <c r="B2174"/>
      <c r="C2174">
        <v>3170</v>
      </c>
      <c r="D2174" s="221">
        <f t="shared" si="239"/>
        <v>3170</v>
      </c>
      <c r="E2174">
        <f t="shared" si="244"/>
        <v>3.17</v>
      </c>
      <c r="F2174">
        <f t="shared" si="240"/>
        <v>0.66695398333633116</v>
      </c>
      <c r="G2174">
        <f t="shared" si="241"/>
        <v>5.0773135949995767E-2</v>
      </c>
      <c r="H2174" s="221">
        <v>2.57613647514375E-3</v>
      </c>
      <c r="I2174">
        <f t="shared" si="242"/>
        <v>1</v>
      </c>
      <c r="J2174">
        <v>1</v>
      </c>
      <c r="K2174" s="221">
        <f t="shared" si="243"/>
        <v>-81.186025491108623</v>
      </c>
      <c r="L2174">
        <f t="shared" si="245"/>
        <v>7.6850751609898597E-8</v>
      </c>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row>
    <row r="2175" spans="1:74" s="12" customFormat="1" hidden="1" x14ac:dyDescent="0.25">
      <c r="A2175" s="127"/>
      <c r="B2175"/>
      <c r="C2175">
        <v>3180</v>
      </c>
      <c r="D2175" s="221">
        <f t="shared" si="239"/>
        <v>3180</v>
      </c>
      <c r="E2175">
        <f t="shared" si="244"/>
        <v>3.18</v>
      </c>
      <c r="F2175">
        <f t="shared" si="240"/>
        <v>0.66522051725599163</v>
      </c>
      <c r="G2175">
        <f t="shared" si="241"/>
        <v>5.2716586457628882E-2</v>
      </c>
      <c r="H2175" s="221">
        <v>2.7309732062734502E-4</v>
      </c>
      <c r="I2175">
        <f t="shared" si="242"/>
        <v>1</v>
      </c>
      <c r="J2175">
        <v>1</v>
      </c>
      <c r="K2175" s="221">
        <f t="shared" si="243"/>
        <v>-100.3753928874342</v>
      </c>
      <c r="L2175">
        <f t="shared" si="245"/>
        <v>2.3432191605514806E-8</v>
      </c>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row>
    <row r="2176" spans="1:74" s="12" customFormat="1" hidden="1" x14ac:dyDescent="0.25">
      <c r="A2176" s="127"/>
      <c r="B2176"/>
      <c r="C2176">
        <v>3190</v>
      </c>
      <c r="D2176" s="221">
        <f t="shared" si="239"/>
        <v>3190</v>
      </c>
      <c r="E2176">
        <f t="shared" si="244"/>
        <v>3.19</v>
      </c>
      <c r="F2176">
        <f t="shared" si="240"/>
        <v>0.66348574643885516</v>
      </c>
      <c r="G2176">
        <f t="shared" si="241"/>
        <v>5.450600310084773E-2</v>
      </c>
      <c r="H2176" s="221">
        <v>3.1555882854919799E-3</v>
      </c>
      <c r="I2176">
        <f t="shared" si="242"/>
        <v>1</v>
      </c>
      <c r="J2176">
        <v>1</v>
      </c>
      <c r="K2176" s="221">
        <f t="shared" si="243"/>
        <v>-78.85287461668301</v>
      </c>
      <c r="L2176">
        <f t="shared" si="245"/>
        <v>3.8251488519399054E-8</v>
      </c>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row>
    <row r="2177" spans="1:74" s="12" customFormat="1" hidden="1" x14ac:dyDescent="0.25">
      <c r="A2177" s="127"/>
      <c r="B2177"/>
      <c r="C2177">
        <v>3200</v>
      </c>
      <c r="D2177" s="221">
        <f t="shared" si="239"/>
        <v>3200</v>
      </c>
      <c r="E2177">
        <f t="shared" si="244"/>
        <v>3.2</v>
      </c>
      <c r="F2177">
        <f t="shared" si="240"/>
        <v>0.66174970090532315</v>
      </c>
      <c r="G2177">
        <f t="shared" si="241"/>
        <v>5.613734813891081E-2</v>
      </c>
      <c r="H2177" s="271">
        <v>9.3132304926075694E-10</v>
      </c>
      <c r="I2177">
        <f t="shared" si="242"/>
        <v>1</v>
      </c>
      <c r="J2177">
        <v>1</v>
      </c>
      <c r="K2177" s="221">
        <f t="shared" si="243"/>
        <v>-209.21908003336156</v>
      </c>
      <c r="L2177">
        <f t="shared" si="245"/>
        <v>3.2557632024034832E-8</v>
      </c>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row>
    <row r="2178" spans="1:74" s="12" customFormat="1" hidden="1" x14ac:dyDescent="0.25">
      <c r="A2178" s="127"/>
      <c r="B2178"/>
      <c r="C2178">
        <v>3210</v>
      </c>
      <c r="D2178" s="221">
        <f t="shared" si="239"/>
        <v>3210</v>
      </c>
      <c r="E2178">
        <f t="shared" si="244"/>
        <v>3.21</v>
      </c>
      <c r="F2178">
        <f t="shared" si="240"/>
        <v>0.6600124106446642</v>
      </c>
      <c r="G2178">
        <f t="shared" si="241"/>
        <v>5.7607028747304362E-2</v>
      </c>
      <c r="H2178" s="221">
        <v>2.61825380323055E-2</v>
      </c>
      <c r="I2178">
        <f t="shared" si="242"/>
        <v>1</v>
      </c>
      <c r="J2178">
        <v>1</v>
      </c>
      <c r="K2178" s="221">
        <f t="shared" si="243"/>
        <v>-60.039213584402233</v>
      </c>
      <c r="L2178">
        <f t="shared" si="245"/>
        <v>2.4775286219094715E-6</v>
      </c>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row>
    <row r="2179" spans="1:74" s="12" customFormat="1" hidden="1" x14ac:dyDescent="0.25">
      <c r="A2179" s="127"/>
      <c r="B2179"/>
      <c r="C2179">
        <v>3220</v>
      </c>
      <c r="D2179" s="221">
        <f t="shared" si="239"/>
        <v>3220</v>
      </c>
      <c r="E2179">
        <f t="shared" si="244"/>
        <v>3.22</v>
      </c>
      <c r="F2179">
        <f t="shared" si="240"/>
        <v>0.65827390561420907</v>
      </c>
      <c r="G2179">
        <f t="shared" si="241"/>
        <v>5.8911904321327577E-2</v>
      </c>
      <c r="H2179" s="221">
        <v>5.06570454844123E-2</v>
      </c>
      <c r="I2179">
        <f t="shared" si="242"/>
        <v>1</v>
      </c>
      <c r="J2179">
        <v>1</v>
      </c>
      <c r="K2179" s="221">
        <f t="shared" si="243"/>
        <v>-54.135008846573065</v>
      </c>
      <c r="L2179">
        <f t="shared" si="245"/>
        <v>2.1903768340259601E-5</v>
      </c>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row>
    <row r="2180" spans="1:74" s="12" customFormat="1" hidden="1" x14ac:dyDescent="0.25">
      <c r="A2180" s="127"/>
      <c r="B2180"/>
      <c r="C2180">
        <v>3230</v>
      </c>
      <c r="D2180" s="221">
        <f t="shared" si="239"/>
        <v>3230</v>
      </c>
      <c r="E2180">
        <f t="shared" si="244"/>
        <v>3.23</v>
      </c>
      <c r="F2180">
        <f t="shared" si="240"/>
        <v>0.65653421573855175</v>
      </c>
      <c r="G2180">
        <f t="shared" si="241"/>
        <v>6.0049292550841508E-2</v>
      </c>
      <c r="H2180" s="221">
        <v>3.5478860246606903E-2</v>
      </c>
      <c r="I2180">
        <f t="shared" si="242"/>
        <v>1</v>
      </c>
      <c r="J2180">
        <v>1</v>
      </c>
      <c r="K2180" s="221">
        <f t="shared" si="243"/>
        <v>-57.085301608110122</v>
      </c>
      <c r="L2180">
        <f t="shared" si="245"/>
        <v>2.827815755836284E-5</v>
      </c>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row>
    <row r="2181" spans="1:74" s="12" customFormat="1" hidden="1" x14ac:dyDescent="0.25">
      <c r="A2181" s="127"/>
      <c r="B2181"/>
      <c r="C2181">
        <v>3240</v>
      </c>
      <c r="D2181" s="221">
        <f t="shared" si="239"/>
        <v>3240</v>
      </c>
      <c r="E2181">
        <f t="shared" si="244"/>
        <v>3.24</v>
      </c>
      <c r="F2181">
        <f t="shared" si="240"/>
        <v>0.65479337090874712</v>
      </c>
      <c r="G2181">
        <f t="shared" si="241"/>
        <v>6.1016974256090983E-2</v>
      </c>
      <c r="H2181" s="271">
        <v>2.43823383228495E-9</v>
      </c>
      <c r="I2181">
        <f t="shared" si="242"/>
        <v>1</v>
      </c>
      <c r="J2181">
        <v>1</v>
      </c>
      <c r="K2181" s="221">
        <f t="shared" si="243"/>
        <v>-200.22739410159656</v>
      </c>
      <c r="L2181">
        <f t="shared" si="245"/>
        <v>4.8911379104516102E-6</v>
      </c>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row>
    <row r="2182" spans="1:74" s="12" customFormat="1" hidden="1" x14ac:dyDescent="0.25">
      <c r="A2182" s="127"/>
      <c r="B2182"/>
      <c r="C2182">
        <v>3250</v>
      </c>
      <c r="D2182" s="221">
        <f t="shared" si="239"/>
        <v>3250</v>
      </c>
      <c r="E2182">
        <f t="shared" si="244"/>
        <v>3.25</v>
      </c>
      <c r="F2182">
        <f t="shared" si="240"/>
        <v>0.65305140098151726</v>
      </c>
      <c r="G2182">
        <f t="shared" si="241"/>
        <v>6.181319697777661E-2</v>
      </c>
      <c r="H2182" s="271">
        <v>1.5853318204911E-9</v>
      </c>
      <c r="I2182">
        <f t="shared" si="242"/>
        <v>1</v>
      </c>
      <c r="J2182">
        <v>1</v>
      </c>
      <c r="K2182" s="221">
        <f t="shared" si="243"/>
        <v>-203.87702503707675</v>
      </c>
      <c r="L2182">
        <f t="shared" si="245"/>
        <v>6.5134099301825333E-20</v>
      </c>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row>
    <row r="2183" spans="1:74" s="12" customFormat="1" hidden="1" x14ac:dyDescent="0.25">
      <c r="A2183" s="127"/>
      <c r="B2183"/>
      <c r="C2183">
        <v>3260</v>
      </c>
      <c r="D2183" s="221">
        <f t="shared" si="239"/>
        <v>3260</v>
      </c>
      <c r="E2183">
        <f t="shared" si="244"/>
        <v>3.26</v>
      </c>
      <c r="F2183">
        <f t="shared" si="240"/>
        <v>0.65130833577845493</v>
      </c>
      <c r="G2183">
        <f t="shared" si="241"/>
        <v>6.2436677317820266E-2</v>
      </c>
      <c r="H2183" s="221">
        <v>3.2358958185382501E-2</v>
      </c>
      <c r="I2183">
        <f t="shared" si="242"/>
        <v>1</v>
      </c>
      <c r="J2183">
        <v>1</v>
      </c>
      <c r="K2183" s="221">
        <f t="shared" si="243"/>
        <v>-57.615580988488119</v>
      </c>
      <c r="L2183">
        <f t="shared" si="245"/>
        <v>4.3289438437773756E-6</v>
      </c>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row>
    <row r="2184" spans="1:74" s="12" customFormat="1" hidden="1" x14ac:dyDescent="0.25">
      <c r="A2184" s="127"/>
      <c r="B2184"/>
      <c r="C2184">
        <v>3270</v>
      </c>
      <c r="D2184" s="221">
        <f t="shared" si="239"/>
        <v>3270</v>
      </c>
      <c r="E2184">
        <f t="shared" si="244"/>
        <v>3.27</v>
      </c>
      <c r="F2184">
        <f t="shared" si="240"/>
        <v>0.64956420508523127</v>
      </c>
      <c r="G2184">
        <f t="shared" si="241"/>
        <v>6.2886602030534186E-2</v>
      </c>
      <c r="H2184" s="221">
        <v>3.3311806719218399E-2</v>
      </c>
      <c r="I2184">
        <f t="shared" si="242"/>
        <v>1</v>
      </c>
      <c r="J2184">
        <v>1</v>
      </c>
      <c r="K2184" s="221">
        <f t="shared" si="243"/>
        <v>-57.324431967307873</v>
      </c>
      <c r="L2184">
        <f t="shared" si="245"/>
        <v>1.7911061995091933E-5</v>
      </c>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row>
    <row r="2185" spans="1:74" s="12" customFormat="1" hidden="1" x14ac:dyDescent="0.25">
      <c r="A2185" s="127"/>
      <c r="B2185"/>
      <c r="C2185">
        <v>3280</v>
      </c>
      <c r="D2185" s="221">
        <f t="shared" si="239"/>
        <v>3280</v>
      </c>
      <c r="E2185">
        <f t="shared" si="244"/>
        <v>3.28</v>
      </c>
      <c r="F2185">
        <f t="shared" si="240"/>
        <v>0.64781903865080859</v>
      </c>
      <c r="G2185">
        <f t="shared" si="241"/>
        <v>6.3162627867150295E-2</v>
      </c>
      <c r="H2185" s="221">
        <v>1.1720746567758599E-2</v>
      </c>
      <c r="I2185">
        <f t="shared" si="242"/>
        <v>1</v>
      </c>
      <c r="J2185">
        <v>1</v>
      </c>
      <c r="K2185" s="221">
        <f t="shared" si="243"/>
        <v>-66.382616535801475</v>
      </c>
      <c r="L2185">
        <f t="shared" si="245"/>
        <v>8.4671203694281958E-6</v>
      </c>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row>
    <row r="2186" spans="1:74" s="12" customFormat="1" hidden="1" x14ac:dyDescent="0.25">
      <c r="A2186" s="127"/>
      <c r="B2186"/>
      <c r="C2186">
        <v>3290</v>
      </c>
      <c r="D2186" s="221">
        <f t="shared" si="239"/>
        <v>3290</v>
      </c>
      <c r="E2186">
        <f t="shared" si="244"/>
        <v>3.29</v>
      </c>
      <c r="F2186">
        <f t="shared" si="240"/>
        <v>0.64607286618665194</v>
      </c>
      <c r="G2186">
        <f t="shared" si="241"/>
        <v>6.3264880179899105E-2</v>
      </c>
      <c r="H2186" s="221">
        <v>3.5411953593087998E-2</v>
      </c>
      <c r="I2186">
        <f t="shared" si="242"/>
        <v>1</v>
      </c>
      <c r="J2186">
        <v>1</v>
      </c>
      <c r="K2186" s="221">
        <f t="shared" si="243"/>
        <v>-56.788118436976525</v>
      </c>
      <c r="L2186">
        <f t="shared" si="245"/>
        <v>9.2833930163450126E-6</v>
      </c>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row>
    <row r="2187" spans="1:74" s="12" customFormat="1" hidden="1" x14ac:dyDescent="0.25">
      <c r="A2187" s="127"/>
      <c r="B2187"/>
      <c r="C2187">
        <v>3300</v>
      </c>
      <c r="D2187" s="221">
        <f t="shared" si="239"/>
        <v>3300</v>
      </c>
      <c r="E2187">
        <f t="shared" si="244"/>
        <v>3.3</v>
      </c>
      <c r="F2187">
        <f t="shared" si="240"/>
        <v>0.64432571736594457</v>
      </c>
      <c r="G2187">
        <f t="shared" si="241"/>
        <v>6.3193950295025253E-2</v>
      </c>
      <c r="H2187" s="271">
        <v>1.06204392300363E-15</v>
      </c>
      <c r="I2187">
        <f t="shared" si="242"/>
        <v>1</v>
      </c>
      <c r="J2187">
        <v>1</v>
      </c>
      <c r="K2187" s="221">
        <f t="shared" si="243"/>
        <v>-327.28153103095178</v>
      </c>
      <c r="L2187">
        <f t="shared" si="245"/>
        <v>5.2375497951079456E-6</v>
      </c>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row>
    <row r="2188" spans="1:74" s="12" customFormat="1" hidden="1" x14ac:dyDescent="0.25">
      <c r="A2188" s="127"/>
      <c r="B2188"/>
      <c r="C2188">
        <v>3310</v>
      </c>
      <c r="D2188" s="221">
        <f t="shared" si="239"/>
        <v>3310</v>
      </c>
      <c r="E2188">
        <f t="shared" si="244"/>
        <v>3.31</v>
      </c>
      <c r="F2188">
        <f t="shared" si="240"/>
        <v>0.64257762182280831</v>
      </c>
      <c r="G2188">
        <f t="shared" si="241"/>
        <v>6.2950891667290246E-2</v>
      </c>
      <c r="H2188" s="221">
        <v>3.5411953593087797E-2</v>
      </c>
      <c r="I2188">
        <f t="shared" si="242"/>
        <v>1</v>
      </c>
      <c r="J2188">
        <v>1</v>
      </c>
      <c r="K2188" s="221">
        <f t="shared" si="243"/>
        <v>-56.878452612932257</v>
      </c>
      <c r="L2188">
        <f t="shared" si="245"/>
        <v>5.129732840379701E-6</v>
      </c>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row>
    <row r="2189" spans="1:74" s="12" customFormat="1" hidden="1" x14ac:dyDescent="0.25">
      <c r="A2189" s="127"/>
      <c r="B2189"/>
      <c r="C2189">
        <v>3320</v>
      </c>
      <c r="D2189" s="221">
        <f t="shared" si="239"/>
        <v>3320</v>
      </c>
      <c r="E2189">
        <f t="shared" si="244"/>
        <v>3.32</v>
      </c>
      <c r="F2189">
        <f t="shared" si="240"/>
        <v>0.64082860915152529</v>
      </c>
      <c r="G2189">
        <f t="shared" si="241"/>
        <v>6.2537214831628163E-2</v>
      </c>
      <c r="H2189" s="221">
        <v>1.1720746567763099E-2</v>
      </c>
      <c r="I2189">
        <f t="shared" si="242"/>
        <v>1</v>
      </c>
      <c r="J2189">
        <v>1</v>
      </c>
      <c r="K2189" s="221">
        <f t="shared" si="243"/>
        <v>-66.563285936549661</v>
      </c>
      <c r="L2189">
        <f t="shared" si="245"/>
        <v>9.0455263701313339E-6</v>
      </c>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row>
    <row r="2190" spans="1:74" s="12" customFormat="1" hidden="1" x14ac:dyDescent="0.25">
      <c r="A2190" s="127"/>
      <c r="B2190"/>
      <c r="C2190">
        <v>3330</v>
      </c>
      <c r="D2190" s="221">
        <f t="shared" si="239"/>
        <v>3330</v>
      </c>
      <c r="E2190">
        <f t="shared" si="244"/>
        <v>3.33</v>
      </c>
      <c r="F2190">
        <f t="shared" si="240"/>
        <v>0.63907870890575857</v>
      </c>
      <c r="G2190">
        <f t="shared" si="241"/>
        <v>6.1954881170684206E-2</v>
      </c>
      <c r="H2190" s="221">
        <v>3.3311806719217602E-2</v>
      </c>
      <c r="I2190">
        <f t="shared" si="242"/>
        <v>1</v>
      </c>
      <c r="J2190">
        <v>1</v>
      </c>
      <c r="K2190" s="221">
        <f t="shared" si="243"/>
        <v>-57.595438690643263</v>
      </c>
      <c r="L2190">
        <f t="shared" si="245"/>
        <v>7.9983112825942633E-6</v>
      </c>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row>
    <row r="2191" spans="1:74" s="12" customFormat="1" hidden="1" x14ac:dyDescent="0.25">
      <c r="A2191" s="127"/>
      <c r="B2191"/>
      <c r="C2191">
        <v>3340</v>
      </c>
      <c r="D2191" s="221">
        <f t="shared" si="239"/>
        <v>3340</v>
      </c>
      <c r="E2191">
        <f t="shared" si="244"/>
        <v>3.34</v>
      </c>
      <c r="F2191">
        <f t="shared" si="240"/>
        <v>0.63732795059778213</v>
      </c>
      <c r="G2191">
        <f t="shared" si="241"/>
        <v>6.1206295519967341E-2</v>
      </c>
      <c r="H2191" s="221">
        <v>3.2358958185383202E-2</v>
      </c>
      <c r="I2191">
        <f t="shared" si="242"/>
        <v>1</v>
      </c>
      <c r="J2191">
        <v>1</v>
      </c>
      <c r="K2191" s="221">
        <f t="shared" si="243"/>
        <v>-57.976928181357145</v>
      </c>
      <c r="L2191">
        <f t="shared" si="245"/>
        <v>1.6656781168822788E-5</v>
      </c>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row>
    <row r="2192" spans="1:74" s="12" customFormat="1" hidden="1" x14ac:dyDescent="0.25">
      <c r="A2192" s="127"/>
      <c r="B2192"/>
      <c r="C2192">
        <v>3350</v>
      </c>
      <c r="D2192" s="221">
        <f t="shared" si="239"/>
        <v>3350</v>
      </c>
      <c r="E2192">
        <f t="shared" si="244"/>
        <v>3.35</v>
      </c>
      <c r="F2192">
        <f t="shared" si="240"/>
        <v>0.63557636369770876</v>
      </c>
      <c r="G2192">
        <f t="shared" si="241"/>
        <v>6.0294297635281761E-2</v>
      </c>
      <c r="H2192" s="271">
        <v>1.5853328517571099E-9</v>
      </c>
      <c r="I2192">
        <f t="shared" si="242"/>
        <v>1</v>
      </c>
      <c r="J2192">
        <v>1</v>
      </c>
      <c r="K2192" s="221">
        <f t="shared" si="243"/>
        <v>-204.32871124570408</v>
      </c>
      <c r="L2192">
        <f t="shared" si="245"/>
        <v>3.9833386693702864E-6</v>
      </c>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row>
    <row r="2193" spans="1:74" s="12" customFormat="1" hidden="1" x14ac:dyDescent="0.25">
      <c r="A2193" s="127"/>
      <c r="B2193"/>
      <c r="C2193">
        <v>3360</v>
      </c>
      <c r="D2193" s="221">
        <f t="shared" si="239"/>
        <v>3360</v>
      </c>
      <c r="E2193">
        <f t="shared" si="244"/>
        <v>3.36</v>
      </c>
      <c r="F2193">
        <f t="shared" si="240"/>
        <v>0.63382397763272103</v>
      </c>
      <c r="G2193">
        <f t="shared" si="241"/>
        <v>5.9222152549959807E-2</v>
      </c>
      <c r="H2193" s="271">
        <v>2.4382344867935102E-9</v>
      </c>
      <c r="I2193">
        <f t="shared" si="242"/>
        <v>1</v>
      </c>
      <c r="J2193">
        <v>1</v>
      </c>
      <c r="K2193" s="221">
        <f t="shared" si="243"/>
        <v>-200.76943354115414</v>
      </c>
      <c r="L2193">
        <f t="shared" si="245"/>
        <v>5.7969291195972663E-20</v>
      </c>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row>
    <row r="2194" spans="1:74" s="12" customFormat="1" hidden="1" x14ac:dyDescent="0.25">
      <c r="A2194" s="127"/>
      <c r="B2194"/>
      <c r="C2194">
        <v>3370</v>
      </c>
      <c r="D2194" s="221">
        <f t="shared" si="239"/>
        <v>3370</v>
      </c>
      <c r="E2194">
        <f t="shared" si="244"/>
        <v>3.37</v>
      </c>
      <c r="F2194">
        <f t="shared" si="240"/>
        <v>0.63207082178630902</v>
      </c>
      <c r="G2194">
        <f t="shared" si="241"/>
        <v>5.7993539852191411E-2</v>
      </c>
      <c r="H2194" s="221">
        <v>3.5478860246606E-2</v>
      </c>
      <c r="I2194">
        <f t="shared" si="242"/>
        <v>1</v>
      </c>
      <c r="J2194">
        <v>1</v>
      </c>
      <c r="K2194" s="221">
        <f t="shared" si="243"/>
        <v>-57.717699588392264</v>
      </c>
      <c r="L2194">
        <f t="shared" si="245"/>
        <v>4.2283420385908682E-6</v>
      </c>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row>
    <row r="2195" spans="1:74" s="12" customFormat="1" hidden="1" x14ac:dyDescent="0.25">
      <c r="A2195" s="127"/>
      <c r="B2195"/>
      <c r="C2195">
        <v>3380</v>
      </c>
      <c r="D2195" s="221">
        <f t="shared" si="239"/>
        <v>3380</v>
      </c>
      <c r="E2195">
        <f t="shared" si="244"/>
        <v>3.38</v>
      </c>
      <c r="F2195">
        <f t="shared" si="240"/>
        <v>0.63031692549750606</v>
      </c>
      <c r="G2195">
        <f t="shared" si="241"/>
        <v>5.661254191543403E-2</v>
      </c>
      <c r="H2195" s="221">
        <v>5.0657045484412501E-2</v>
      </c>
      <c r="I2195">
        <f t="shared" si="242"/>
        <v>1</v>
      </c>
      <c r="J2195">
        <v>1</v>
      </c>
      <c r="K2195" s="221">
        <f t="shared" si="243"/>
        <v>-54.857770383880421</v>
      </c>
      <c r="L2195">
        <f t="shared" si="245"/>
        <v>2.4151522806165201E-5</v>
      </c>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row>
    <row r="2196" spans="1:74" s="12" customFormat="1" hidden="1" x14ac:dyDescent="0.25">
      <c r="A2196" s="127"/>
      <c r="B2196"/>
      <c r="C2196">
        <v>3390</v>
      </c>
      <c r="D2196" s="221">
        <f t="shared" si="239"/>
        <v>3390</v>
      </c>
      <c r="E2196">
        <f t="shared" si="244"/>
        <v>3.39</v>
      </c>
      <c r="F2196">
        <f t="shared" si="240"/>
        <v>0.62856231806013074</v>
      </c>
      <c r="G2196">
        <f t="shared" si="241"/>
        <v>5.5083631117470187E-2</v>
      </c>
      <c r="H2196" s="221">
        <v>2.6182538032306399E-2</v>
      </c>
      <c r="I2196">
        <f t="shared" si="242"/>
        <v>1</v>
      </c>
      <c r="J2196">
        <v>1</v>
      </c>
      <c r="K2196" s="221">
        <f t="shared" si="243"/>
        <v>-60.852347078489331</v>
      </c>
      <c r="L2196">
        <f t="shared" si="245"/>
        <v>1.8416784045085374E-5</v>
      </c>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row>
    <row r="2197" spans="1:74" s="12" customFormat="1" hidden="1" x14ac:dyDescent="0.25">
      <c r="A2197" s="127"/>
      <c r="B2197"/>
      <c r="C2197">
        <v>3400</v>
      </c>
      <c r="D2197" s="221">
        <f t="shared" si="239"/>
        <v>3400</v>
      </c>
      <c r="E2197">
        <f t="shared" si="244"/>
        <v>3.4</v>
      </c>
      <c r="F2197">
        <f t="shared" si="240"/>
        <v>0.62680702872202898</v>
      </c>
      <c r="G2197">
        <f t="shared" si="241"/>
        <v>5.3411656086169775E-2</v>
      </c>
      <c r="H2197" s="271">
        <v>9.3132340915881309E-10</v>
      </c>
      <c r="I2197">
        <f t="shared" si="242"/>
        <v>1</v>
      </c>
      <c r="J2197">
        <v>1</v>
      </c>
      <c r="K2197" s="221">
        <f t="shared" si="243"/>
        <v>-210.12259158014604</v>
      </c>
      <c r="L2197">
        <f t="shared" si="245"/>
        <v>2.0544961449870199E-6</v>
      </c>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row>
    <row r="2198" spans="1:74" s="12" customFormat="1" hidden="1" x14ac:dyDescent="0.25">
      <c r="A2198" s="127"/>
      <c r="B2198"/>
      <c r="C2198">
        <v>3410</v>
      </c>
      <c r="D2198" s="221">
        <f t="shared" si="239"/>
        <v>3410</v>
      </c>
      <c r="E2198">
        <f t="shared" si="244"/>
        <v>3.41</v>
      </c>
      <c r="F2198">
        <f t="shared" si="240"/>
        <v>0.62505108668432197</v>
      </c>
      <c r="G2198">
        <f t="shared" si="241"/>
        <v>5.1601827012388128E-2</v>
      </c>
      <c r="H2198" s="221">
        <v>3.1555882854917799E-3</v>
      </c>
      <c r="I2198">
        <f t="shared" si="242"/>
        <v>1</v>
      </c>
      <c r="J2198">
        <v>1</v>
      </c>
      <c r="K2198" s="221">
        <f t="shared" si="243"/>
        <v>-79.846781435423225</v>
      </c>
      <c r="L2198">
        <f t="shared" si="245"/>
        <v>2.5897755787829992E-8</v>
      </c>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row>
    <row r="2199" spans="1:74" s="12" customFormat="1" hidden="1" x14ac:dyDescent="0.25">
      <c r="A2199" s="127"/>
      <c r="B2199"/>
      <c r="C2199">
        <v>3420</v>
      </c>
      <c r="D2199" s="221">
        <f t="shared" si="239"/>
        <v>3420</v>
      </c>
      <c r="E2199">
        <f t="shared" si="244"/>
        <v>3.42</v>
      </c>
      <c r="F2199">
        <f t="shared" si="240"/>
        <v>0.62329452110065298</v>
      </c>
      <c r="G2199">
        <f t="shared" si="241"/>
        <v>4.9659700072697793E-2</v>
      </c>
      <c r="H2199" s="221">
        <v>2.7309732062734502E-4</v>
      </c>
      <c r="I2199">
        <f t="shared" si="242"/>
        <v>1</v>
      </c>
      <c r="J2199">
        <v>1</v>
      </c>
      <c r="K2199" s="221">
        <f t="shared" si="243"/>
        <v>-101.45970318249559</v>
      </c>
      <c r="L2199">
        <f t="shared" si="245"/>
        <v>3.0378132213686505E-8</v>
      </c>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row>
    <row r="2200" spans="1:74" s="12" customFormat="1" hidden="1" x14ac:dyDescent="0.25">
      <c r="A2200" s="127"/>
      <c r="B2200"/>
      <c r="C2200">
        <v>3430</v>
      </c>
      <c r="D2200" s="221">
        <f t="shared" si="239"/>
        <v>3430</v>
      </c>
      <c r="E2200">
        <f t="shared" si="244"/>
        <v>3.43</v>
      </c>
      <c r="F2200">
        <f t="shared" si="240"/>
        <v>0.62153736107644442</v>
      </c>
      <c r="G2200">
        <f t="shared" si="241"/>
        <v>4.7591161006787015E-2</v>
      </c>
      <c r="H2200" s="221">
        <v>2.5761364751434399E-3</v>
      </c>
      <c r="I2200">
        <f t="shared" si="242"/>
        <v>1</v>
      </c>
      <c r="J2200">
        <v>1</v>
      </c>
      <c r="K2200" s="221">
        <f t="shared" si="243"/>
        <v>-82.360751879364159</v>
      </c>
      <c r="L2200">
        <f t="shared" si="245"/>
        <v>1.7915910889879541E-8</v>
      </c>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row>
    <row r="2201" spans="1:74" s="12" customFormat="1" hidden="1" x14ac:dyDescent="0.25">
      <c r="A2201" s="127"/>
      <c r="B2201"/>
      <c r="C2201">
        <v>3440</v>
      </c>
      <c r="D2201" s="221">
        <f t="shared" si="239"/>
        <v>3440</v>
      </c>
      <c r="E2201">
        <f t="shared" si="244"/>
        <v>3.44</v>
      </c>
      <c r="F2201">
        <f t="shared" si="240"/>
        <v>0.61977963566814742</v>
      </c>
      <c r="G2201">
        <f t="shared" si="241"/>
        <v>4.5402407896387366E-2</v>
      </c>
      <c r="H2201" s="221">
        <v>2.7062321390619601E-3</v>
      </c>
      <c r="I2201">
        <f t="shared" si="242"/>
        <v>1</v>
      </c>
      <c r="J2201">
        <v>1</v>
      </c>
      <c r="K2201" s="221">
        <f t="shared" si="243"/>
        <v>-82.366375283260965</v>
      </c>
      <c r="L2201">
        <f t="shared" si="245"/>
        <v>5.8028813049446388E-8</v>
      </c>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row>
    <row r="2202" spans="1:74" s="12" customFormat="1" hidden="1" x14ac:dyDescent="0.25">
      <c r="A2202" s="127"/>
      <c r="B2202"/>
      <c r="C2202">
        <v>3450</v>
      </c>
      <c r="D2202" s="221">
        <f t="shared" si="239"/>
        <v>3450</v>
      </c>
      <c r="E2202">
        <f t="shared" si="244"/>
        <v>3.45</v>
      </c>
      <c r="F2202">
        <f t="shared" si="240"/>
        <v>0.61802137388250311</v>
      </c>
      <c r="G2202">
        <f t="shared" si="241"/>
        <v>4.3099933194469732E-2</v>
      </c>
      <c r="H2202" s="221">
        <v>1.9669670782230801E-4</v>
      </c>
      <c r="I2202">
        <f t="shared" si="242"/>
        <v>1</v>
      </c>
      <c r="J2202">
        <v>1</v>
      </c>
      <c r="K2202" s="221">
        <f t="shared" si="243"/>
        <v>-105.61445633599966</v>
      </c>
      <c r="L2202">
        <f t="shared" si="245"/>
        <v>1.6561372953331358E-8</v>
      </c>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row>
    <row r="2203" spans="1:74" s="12" customFormat="1" hidden="1" x14ac:dyDescent="0.25">
      <c r="A2203" s="127"/>
      <c r="B2203"/>
      <c r="C2203">
        <v>3460</v>
      </c>
      <c r="D2203" s="221">
        <f t="shared" si="239"/>
        <v>3460</v>
      </c>
      <c r="E2203">
        <f t="shared" si="244"/>
        <v>3.46</v>
      </c>
      <c r="F2203">
        <f t="shared" si="240"/>
        <v>0.61626260467580485</v>
      </c>
      <c r="G2203">
        <f t="shared" si="241"/>
        <v>4.0690505055210588E-2</v>
      </c>
      <c r="H2203" s="221">
        <v>4.6170289671175202E-3</v>
      </c>
      <c r="I2203">
        <f t="shared" si="242"/>
        <v>1</v>
      </c>
      <c r="J2203">
        <v>1</v>
      </c>
      <c r="K2203" s="221">
        <f t="shared" si="243"/>
        <v>-78.727570102130329</v>
      </c>
      <c r="L2203">
        <f t="shared" si="245"/>
        <v>3.6612262177196309E-8</v>
      </c>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row>
    <row r="2204" spans="1:74" s="12" customFormat="1" hidden="1" x14ac:dyDescent="0.25">
      <c r="A2204" s="127"/>
      <c r="B2204"/>
      <c r="C2204">
        <v>3470</v>
      </c>
      <c r="D2204" s="221">
        <f t="shared" si="239"/>
        <v>3470</v>
      </c>
      <c r="E2204">
        <f t="shared" si="244"/>
        <v>3.47</v>
      </c>
      <c r="F2204">
        <f t="shared" si="240"/>
        <v>0.61450335695316194</v>
      </c>
      <c r="G2204">
        <f t="shared" si="241"/>
        <v>3.8181148016844232E-2</v>
      </c>
      <c r="H2204" s="221">
        <v>9.6745899372293401E-3</v>
      </c>
      <c r="I2204">
        <f t="shared" si="242"/>
        <v>1</v>
      </c>
      <c r="J2204">
        <v>1</v>
      </c>
      <c r="K2204" s="221">
        <f t="shared" si="243"/>
        <v>-72.879883830822621</v>
      </c>
      <c r="L2204">
        <f t="shared" si="245"/>
        <v>2.9372185567219075E-7</v>
      </c>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row>
    <row r="2205" spans="1:74" s="12" customFormat="1" hidden="1" x14ac:dyDescent="0.25">
      <c r="A2205" s="127"/>
      <c r="B2205"/>
      <c r="C2205">
        <v>3480</v>
      </c>
      <c r="D2205" s="221">
        <f t="shared" si="239"/>
        <v>3480</v>
      </c>
      <c r="E2205">
        <f t="shared" si="244"/>
        <v>3.48</v>
      </c>
      <c r="F2205">
        <f t="shared" si="240"/>
        <v>0.61274365956776422</v>
      </c>
      <c r="G2205">
        <f t="shared" si="241"/>
        <v>3.557912309098827E-2</v>
      </c>
      <c r="H2205" s="271">
        <v>3.5573336651767399E-10</v>
      </c>
      <c r="I2205">
        <f t="shared" si="242"/>
        <v>1</v>
      </c>
      <c r="J2205">
        <v>1</v>
      </c>
      <c r="K2205" s="221">
        <f t="shared" si="243"/>
        <v>-222.20802663310855</v>
      </c>
      <c r="L2205">
        <f t="shared" si="245"/>
        <v>1.2881061544861338E-7</v>
      </c>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row>
    <row r="2206" spans="1:74" s="12" customFormat="1" hidden="1" x14ac:dyDescent="0.25">
      <c r="A2206" s="127"/>
      <c r="B2206"/>
      <c r="C2206">
        <v>3490</v>
      </c>
      <c r="D2206" s="221">
        <f t="shared" si="239"/>
        <v>3490</v>
      </c>
      <c r="E2206">
        <f t="shared" si="244"/>
        <v>3.49</v>
      </c>
      <c r="F2206">
        <f t="shared" si="240"/>
        <v>0.61098354132015753</v>
      </c>
      <c r="G2206">
        <f t="shared" si="241"/>
        <v>3.2891907313368295E-2</v>
      </c>
      <c r="H2206" s="221">
        <v>1.10268609715077E-2</v>
      </c>
      <c r="I2206">
        <f t="shared" si="242"/>
        <v>1</v>
      </c>
      <c r="J2206">
        <v>1</v>
      </c>
      <c r="K2206" s="221">
        <f t="shared" si="243"/>
        <v>-73.088590637857578</v>
      </c>
      <c r="L2206">
        <f t="shared" si="245"/>
        <v>1.2276681115866558E-7</v>
      </c>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row>
    <row r="2207" spans="1:74" s="12" customFormat="1" hidden="1" x14ac:dyDescent="0.25">
      <c r="A2207" s="127"/>
      <c r="B2207"/>
      <c r="C2207">
        <v>3500</v>
      </c>
      <c r="D2207" s="221">
        <f t="shared" si="239"/>
        <v>3500</v>
      </c>
      <c r="E2207">
        <f t="shared" si="244"/>
        <v>3.5</v>
      </c>
      <c r="F2207">
        <f t="shared" si="240"/>
        <v>0.60922303095751162</v>
      </c>
      <c r="G2207">
        <f t="shared" si="241"/>
        <v>3.0127172812038628E-2</v>
      </c>
      <c r="H2207" s="271">
        <v>1.6130980918383E-9</v>
      </c>
      <c r="I2207">
        <f t="shared" si="242"/>
        <v>1</v>
      </c>
      <c r="J2207">
        <v>1</v>
      </c>
      <c r="K2207" s="221">
        <f t="shared" si="243"/>
        <v>-210.57209061921753</v>
      </c>
      <c r="L2207">
        <f t="shared" si="245"/>
        <v>1.227668353704701E-7</v>
      </c>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row>
    <row r="2208" spans="1:74" s="12" customFormat="1" hidden="1" x14ac:dyDescent="0.25">
      <c r="A2208" s="127"/>
      <c r="B2208"/>
      <c r="C2208">
        <v>3510</v>
      </c>
      <c r="D2208" s="221">
        <f t="shared" si="239"/>
        <v>3510</v>
      </c>
      <c r="E2208">
        <f t="shared" si="244"/>
        <v>3.51</v>
      </c>
      <c r="F2208">
        <f t="shared" si="240"/>
        <v>0.60746215717290297</v>
      </c>
      <c r="G2208">
        <f t="shared" si="241"/>
        <v>2.7292765450236751E-2</v>
      </c>
      <c r="H2208" s="221">
        <v>2.0401207815422599E-2</v>
      </c>
      <c r="I2208">
        <f t="shared" si="242"/>
        <v>1</v>
      </c>
      <c r="J2208">
        <v>1</v>
      </c>
      <c r="K2208" s="221">
        <f t="shared" si="243"/>
        <v>-69.41554698432472</v>
      </c>
      <c r="L2208">
        <f t="shared" si="245"/>
        <v>2.8601274508853735E-7</v>
      </c>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row>
    <row r="2209" spans="1:74" s="12" customFormat="1" hidden="1" x14ac:dyDescent="0.25">
      <c r="A2209" s="127"/>
      <c r="B2209"/>
      <c r="C2209">
        <v>3520</v>
      </c>
      <c r="D2209" s="221">
        <f t="shared" si="239"/>
        <v>3520</v>
      </c>
      <c r="E2209">
        <f t="shared" si="244"/>
        <v>3.52</v>
      </c>
      <c r="F2209">
        <f t="shared" si="240"/>
        <v>0.60570094860459112</v>
      </c>
      <c r="G2209">
        <f t="shared" si="241"/>
        <v>2.4396683101882598E-2</v>
      </c>
      <c r="H2209" s="221">
        <v>2.02710991104516E-2</v>
      </c>
      <c r="I2209">
        <f t="shared" si="242"/>
        <v>1</v>
      </c>
      <c r="J2209">
        <v>1</v>
      </c>
      <c r="K2209" s="221">
        <f t="shared" si="243"/>
        <v>-70.470673282882345</v>
      </c>
      <c r="L2209">
        <f t="shared" si="245"/>
        <v>1.0169278886973219E-6</v>
      </c>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row>
    <row r="2210" spans="1:74" s="12" customFormat="1" hidden="1" x14ac:dyDescent="0.25">
      <c r="A2210" s="127"/>
      <c r="B2210"/>
      <c r="C2210">
        <v>3530</v>
      </c>
      <c r="D2210" s="221">
        <f t="shared" si="239"/>
        <v>3530</v>
      </c>
      <c r="E2210">
        <f t="shared" si="244"/>
        <v>3.53</v>
      </c>
      <c r="F2210">
        <f t="shared" si="240"/>
        <v>0.60393943383530246</v>
      </c>
      <c r="G2210">
        <f t="shared" si="241"/>
        <v>2.1447053618465408E-2</v>
      </c>
      <c r="H2210" s="221">
        <v>5.3629333398737301E-3</v>
      </c>
      <c r="I2210">
        <f t="shared" si="242"/>
        <v>1</v>
      </c>
      <c r="J2210">
        <v>1</v>
      </c>
      <c r="K2210" s="221">
        <f t="shared" si="243"/>
        <v>-83.164731522796671</v>
      </c>
      <c r="L2210">
        <f t="shared" si="245"/>
        <v>3.4042560082774872E-7</v>
      </c>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row>
    <row r="2211" spans="1:74" s="12" customFormat="1" hidden="1" x14ac:dyDescent="0.25">
      <c r="A2211" s="127"/>
      <c r="B2211"/>
      <c r="C2211">
        <v>3540</v>
      </c>
      <c r="D2211" s="221">
        <f t="shared" si="239"/>
        <v>3540</v>
      </c>
      <c r="E2211">
        <f t="shared" si="244"/>
        <v>3.54</v>
      </c>
      <c r="F2211">
        <f t="shared" si="240"/>
        <v>0.60217764139151531</v>
      </c>
      <c r="G2211">
        <f t="shared" si="241"/>
        <v>1.8452112546619562E-2</v>
      </c>
      <c r="H2211" s="271">
        <v>1.7506741710724101E-5</v>
      </c>
      <c r="I2211">
        <f t="shared" si="242"/>
        <v>1</v>
      </c>
      <c r="J2211">
        <v>1</v>
      </c>
      <c r="K2211" s="221">
        <f t="shared" si="243"/>
        <v>-134.22047908968301</v>
      </c>
      <c r="L2211">
        <f t="shared" si="245"/>
        <v>1.2130977908298247E-8</v>
      </c>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row>
    <row r="2212" spans="1:74" s="12" customFormat="1" hidden="1" x14ac:dyDescent="0.25">
      <c r="A2212" s="127"/>
      <c r="B2212"/>
      <c r="C2212">
        <v>3550</v>
      </c>
      <c r="D2212" s="221">
        <f t="shared" si="239"/>
        <v>3550</v>
      </c>
      <c r="E2212">
        <f t="shared" si="244"/>
        <v>3.55</v>
      </c>
      <c r="F2212">
        <f t="shared" si="240"/>
        <v>0.60041559974275349</v>
      </c>
      <c r="G2212">
        <f t="shared" si="241"/>
        <v>1.5420180656117782E-2</v>
      </c>
      <c r="H2212" s="271">
        <v>1.6734664794233198E-5</v>
      </c>
      <c r="I2212">
        <f t="shared" si="242"/>
        <v>1</v>
      </c>
      <c r="J2212">
        <v>1</v>
      </c>
      <c r="K2212" s="221">
        <f t="shared" si="243"/>
        <v>-136.19683106572498</v>
      </c>
      <c r="L2212">
        <f t="shared" si="245"/>
        <v>3.0531176972004461E-13</v>
      </c>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row>
    <row r="2213" spans="1:74" s="12" customFormat="1" hidden="1" x14ac:dyDescent="0.25">
      <c r="A2213" s="127"/>
      <c r="B2213"/>
      <c r="C2213">
        <v>3560</v>
      </c>
      <c r="D2213" s="221">
        <f t="shared" si="239"/>
        <v>3560</v>
      </c>
      <c r="E2213">
        <f t="shared" si="244"/>
        <v>3.56</v>
      </c>
      <c r="F2213">
        <f t="shared" si="240"/>
        <v>0.59865333730087578</v>
      </c>
      <c r="G2213">
        <f t="shared" si="241"/>
        <v>1.2359641338255541E-2</v>
      </c>
      <c r="H2213" s="221">
        <v>1.5719408884824301E-2</v>
      </c>
      <c r="I2213">
        <f t="shared" si="242"/>
        <v>1</v>
      </c>
      <c r="J2213">
        <v>1</v>
      </c>
      <c r="K2213" s="221">
        <f t="shared" si="243"/>
        <v>-78.687650262623819</v>
      </c>
      <c r="L2213">
        <f t="shared" si="245"/>
        <v>3.3910271801058197E-8</v>
      </c>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row>
    <row r="2214" spans="1:74" s="12" customFormat="1" hidden="1" x14ac:dyDescent="0.25">
      <c r="A2214" s="127"/>
      <c r="B2214"/>
      <c r="C2214">
        <v>3570</v>
      </c>
      <c r="D2214" s="221">
        <f t="shared" si="239"/>
        <v>3570</v>
      </c>
      <c r="E2214">
        <f t="shared" si="244"/>
        <v>3.57</v>
      </c>
      <c r="F2214">
        <f t="shared" si="240"/>
        <v>0.59689088241937249</v>
      </c>
      <c r="G2214">
        <f t="shared" si="241"/>
        <v>9.2789179347041537E-3</v>
      </c>
      <c r="H2214" s="221">
        <v>0.13782044655409501</v>
      </c>
      <c r="I2214">
        <f t="shared" si="242"/>
        <v>1</v>
      </c>
      <c r="J2214">
        <v>1</v>
      </c>
      <c r="K2214" s="221">
        <f t="shared" si="243"/>
        <v>-62.34588136986509</v>
      </c>
      <c r="L2214">
        <f t="shared" si="245"/>
        <v>1.9343673607231296E-6</v>
      </c>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row>
    <row r="2215" spans="1:74" s="12" customFormat="1" hidden="1" x14ac:dyDescent="0.25">
      <c r="A2215" s="127"/>
      <c r="B2215"/>
      <c r="C2215">
        <v>3580</v>
      </c>
      <c r="D2215" s="221">
        <f t="shared" si="239"/>
        <v>3580</v>
      </c>
      <c r="E2215">
        <f t="shared" si="244"/>
        <v>3.58</v>
      </c>
      <c r="F2215">
        <f t="shared" si="240"/>
        <v>0.59512826339266578</v>
      </c>
      <c r="G2215">
        <f t="shared" si="241"/>
        <v>6.1864510568550406E-3</v>
      </c>
      <c r="H2215" s="221">
        <v>0.44491567513519897</v>
      </c>
      <c r="I2215">
        <f t="shared" si="242"/>
        <v>1</v>
      </c>
      <c r="J2215">
        <v>1</v>
      </c>
      <c r="K2215" s="221">
        <f t="shared" si="243"/>
        <v>-55.713402713593013</v>
      </c>
      <c r="L2215">
        <f t="shared" si="245"/>
        <v>1.4416552445439618E-5</v>
      </c>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row>
    <row r="2216" spans="1:74" s="12" customFormat="1" hidden="1" x14ac:dyDescent="0.25">
      <c r="A2216" s="127"/>
      <c r="B2216"/>
      <c r="C2216">
        <v>3590</v>
      </c>
      <c r="D2216" s="221">
        <f t="shared" si="239"/>
        <v>3590</v>
      </c>
      <c r="E2216">
        <f t="shared" si="244"/>
        <v>3.59</v>
      </c>
      <c r="F2216">
        <f t="shared" si="240"/>
        <v>0.59336550845541303</v>
      </c>
      <c r="G2216">
        <f t="shared" si="241"/>
        <v>3.0906759554593416E-3</v>
      </c>
      <c r="H2216" s="221">
        <v>0.82365531566114802</v>
      </c>
      <c r="I2216">
        <f t="shared" si="242"/>
        <v>1</v>
      </c>
      <c r="J2216">
        <v>1</v>
      </c>
      <c r="K2216" s="221">
        <f t="shared" si="243"/>
        <v>-56.41757446333731</v>
      </c>
      <c r="L2216">
        <f t="shared" si="245"/>
        <v>2.478360864811058E-5</v>
      </c>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row>
    <row r="2217" spans="1:74" s="12" customFormat="1" hidden="1" x14ac:dyDescent="0.25">
      <c r="A2217" s="127"/>
      <c r="B2217"/>
      <c r="C2217">
        <v>3600</v>
      </c>
      <c r="D2217" s="221">
        <f t="shared" si="239"/>
        <v>3600</v>
      </c>
      <c r="E2217">
        <f t="shared" si="244"/>
        <v>3.6</v>
      </c>
      <c r="F2217">
        <f t="shared" si="240"/>
        <v>0.5916026457818111</v>
      </c>
      <c r="G2217">
        <f t="shared" si="241"/>
        <v>4.3315539021305322E-17</v>
      </c>
      <c r="H2217" s="221">
        <v>1</v>
      </c>
      <c r="I2217">
        <f t="shared" si="242"/>
        <v>1</v>
      </c>
      <c r="J2217">
        <v>1</v>
      </c>
      <c r="K2217" s="221">
        <f t="shared" si="243"/>
        <v>-331.82652338500611</v>
      </c>
      <c r="L2217">
        <f t="shared" si="245"/>
        <v>5.7040399994987964E-6</v>
      </c>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row>
    <row r="2218" spans="1:74" s="12" customFormat="1" hidden="1" x14ac:dyDescent="0.25">
      <c r="A2218" s="127"/>
      <c r="B2218"/>
      <c r="C2218">
        <v>3610</v>
      </c>
      <c r="D2218" s="221">
        <f t="shared" si="239"/>
        <v>3610</v>
      </c>
      <c r="E2218">
        <f t="shared" si="244"/>
        <v>3.61</v>
      </c>
      <c r="F2218">
        <f t="shared" si="240"/>
        <v>0.58983970348490822</v>
      </c>
      <c r="G2218">
        <f t="shared" si="241"/>
        <v>3.0772196732798789E-3</v>
      </c>
      <c r="H2218" s="221">
        <v>0.82365531566115702</v>
      </c>
      <c r="I2218">
        <f t="shared" si="242"/>
        <v>1</v>
      </c>
      <c r="J2218">
        <v>1</v>
      </c>
      <c r="K2218" s="221">
        <f t="shared" si="243"/>
        <v>-56.507239830418868</v>
      </c>
      <c r="L2218">
        <f t="shared" si="245"/>
        <v>5.5874805662762516E-6</v>
      </c>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row>
    <row r="2219" spans="1:74" s="12" customFormat="1" hidden="1" x14ac:dyDescent="0.25">
      <c r="A2219" s="127"/>
      <c r="B2219"/>
      <c r="C2219">
        <v>3620</v>
      </c>
      <c r="D2219" s="221">
        <f t="shared" si="239"/>
        <v>3620</v>
      </c>
      <c r="E2219">
        <f t="shared" si="244"/>
        <v>3.62</v>
      </c>
      <c r="F2219">
        <f t="shared" si="240"/>
        <v>0.58807670961591363</v>
      </c>
      <c r="G2219">
        <f t="shared" si="241"/>
        <v>6.1326982864576751E-3</v>
      </c>
      <c r="H2219" s="221">
        <v>0.444915675135235</v>
      </c>
      <c r="I2219">
        <f t="shared" si="242"/>
        <v>1</v>
      </c>
      <c r="J2219">
        <v>1</v>
      </c>
      <c r="K2219" s="221">
        <f t="shared" si="243"/>
        <v>-55.892734284946442</v>
      </c>
      <c r="L2219">
        <f t="shared" si="245"/>
        <v>2.4018429993348649E-5</v>
      </c>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row>
    <row r="2220" spans="1:74" s="12" customFormat="1" hidden="1" x14ac:dyDescent="0.25">
      <c r="A2220" s="127"/>
      <c r="B2220"/>
      <c r="C2220">
        <v>3630</v>
      </c>
      <c r="D2220" s="221">
        <f t="shared" si="239"/>
        <v>3630</v>
      </c>
      <c r="E2220">
        <f t="shared" si="244"/>
        <v>3.63</v>
      </c>
      <c r="F2220">
        <f t="shared" si="240"/>
        <v>0.58631369216351881</v>
      </c>
      <c r="G2220">
        <f t="shared" si="241"/>
        <v>9.1582452606884177E-3</v>
      </c>
      <c r="H2220" s="221">
        <v>0.13782044655408701</v>
      </c>
      <c r="I2220">
        <f t="shared" si="242"/>
        <v>1</v>
      </c>
      <c r="J2220">
        <v>1</v>
      </c>
      <c r="K2220" s="221">
        <f t="shared" si="243"/>
        <v>-62.61488081994878</v>
      </c>
      <c r="L2220">
        <f t="shared" si="245"/>
        <v>1.3743205406805084E-5</v>
      </c>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row>
    <row r="2221" spans="1:74" s="12" customFormat="1" hidden="1" x14ac:dyDescent="0.25">
      <c r="A2221" s="127"/>
      <c r="B2221"/>
      <c r="C2221">
        <v>3640</v>
      </c>
      <c r="D2221" s="221">
        <f t="shared" si="239"/>
        <v>3640</v>
      </c>
      <c r="E2221">
        <f t="shared" si="244"/>
        <v>3.64</v>
      </c>
      <c r="F2221">
        <f t="shared" si="240"/>
        <v>0.58455067905321223</v>
      </c>
      <c r="G2221">
        <f t="shared" si="241"/>
        <v>1.2145785716195184E-2</v>
      </c>
      <c r="H2221" s="221">
        <v>1.57194088848257E-2</v>
      </c>
      <c r="I2221">
        <f t="shared" si="242"/>
        <v>1</v>
      </c>
      <c r="J2221">
        <v>1</v>
      </c>
      <c r="K2221" s="221">
        <f t="shared" si="243"/>
        <v>-79.04632010329307</v>
      </c>
      <c r="L2221">
        <f t="shared" si="245"/>
        <v>1.8132539378925444E-6</v>
      </c>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row>
    <row r="2222" spans="1:74" s="12" customFormat="1" hidden="1" x14ac:dyDescent="0.25">
      <c r="A2222" s="127"/>
      <c r="B2222"/>
      <c r="C2222">
        <v>3650</v>
      </c>
      <c r="D2222" s="221">
        <f t="shared" si="239"/>
        <v>3650</v>
      </c>
      <c r="E2222">
        <f t="shared" si="244"/>
        <v>3.65</v>
      </c>
      <c r="F2222">
        <f t="shared" si="240"/>
        <v>0.58278769814660591</v>
      </c>
      <c r="G2222">
        <f t="shared" si="241"/>
        <v>1.5087381576142525E-2</v>
      </c>
      <c r="H2222" s="271">
        <v>1.6734664794255401E-5</v>
      </c>
      <c r="I2222">
        <f t="shared" si="242"/>
        <v>1</v>
      </c>
      <c r="J2222">
        <v>1</v>
      </c>
      <c r="K2222" s="221">
        <f t="shared" si="243"/>
        <v>-136.64517464644118</v>
      </c>
      <c r="L2222">
        <f t="shared" si="245"/>
        <v>3.1221403233303206E-8</v>
      </c>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row>
    <row r="2223" spans="1:74" s="12" customFormat="1" hidden="1" x14ac:dyDescent="0.25">
      <c r="A2223" s="127"/>
      <c r="B2223"/>
      <c r="C2223">
        <v>3660</v>
      </c>
      <c r="D2223" s="221">
        <f t="shared" si="239"/>
        <v>3660</v>
      </c>
      <c r="E2223">
        <f t="shared" si="244"/>
        <v>3.66</v>
      </c>
      <c r="F2223">
        <f t="shared" si="240"/>
        <v>0.5810247772407604</v>
      </c>
      <c r="G2223">
        <f t="shared" si="241"/>
        <v>1.7975252220309525E-2</v>
      </c>
      <c r="H2223" s="271">
        <v>1.7506741710708099E-5</v>
      </c>
      <c r="I2223">
        <f t="shared" si="242"/>
        <v>1</v>
      </c>
      <c r="J2223">
        <v>1</v>
      </c>
      <c r="K2223" s="221">
        <f t="shared" si="243"/>
        <v>-134.75850059784031</v>
      </c>
      <c r="L2223">
        <f t="shared" si="245"/>
        <v>2.7222548948344518E-13</v>
      </c>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row>
    <row r="2224" spans="1:74" s="12" customFormat="1" hidden="1" x14ac:dyDescent="0.25">
      <c r="A2224" s="127"/>
      <c r="B2224"/>
      <c r="C2224">
        <v>3670</v>
      </c>
      <c r="D2224" s="221">
        <f t="shared" si="239"/>
        <v>3670</v>
      </c>
      <c r="E2224">
        <f t="shared" si="244"/>
        <v>3.67</v>
      </c>
      <c r="F2224">
        <f t="shared" si="240"/>
        <v>0.57926194406751608</v>
      </c>
      <c r="G2224">
        <f t="shared" si="241"/>
        <v>2.0801794635857032E-2</v>
      </c>
      <c r="H2224" s="221">
        <v>5.3629333398733702E-3</v>
      </c>
      <c r="I2224">
        <f t="shared" si="242"/>
        <v>1</v>
      </c>
      <c r="J2224">
        <v>1</v>
      </c>
      <c r="K2224" s="221">
        <f t="shared" si="243"/>
        <v>-83.792435983975665</v>
      </c>
      <c r="L2224">
        <f t="shared" si="245"/>
        <v>1.0499062942331953E-8</v>
      </c>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row>
    <row r="2225" spans="1:74" s="12" customFormat="1" hidden="1" x14ac:dyDescent="0.25">
      <c r="A2225" s="127"/>
      <c r="B2225"/>
      <c r="C2225">
        <v>3680</v>
      </c>
      <c r="D2225" s="221">
        <f t="shared" si="239"/>
        <v>3680</v>
      </c>
      <c r="E2225">
        <f t="shared" si="244"/>
        <v>3.68</v>
      </c>
      <c r="F2225">
        <f t="shared" si="240"/>
        <v>0.57749922629282591</v>
      </c>
      <c r="G2225">
        <f t="shared" si="241"/>
        <v>2.355960301401357E-2</v>
      </c>
      <c r="H2225" s="221">
        <v>2.02710991104521E-2</v>
      </c>
      <c r="I2225">
        <f t="shared" si="242"/>
        <v>1</v>
      </c>
      <c r="J2225">
        <v>1</v>
      </c>
      <c r="K2225" s="221">
        <f t="shared" si="243"/>
        <v>-71.18806656136104</v>
      </c>
      <c r="L2225">
        <f t="shared" si="245"/>
        <v>2.8971989464816249E-7</v>
      </c>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row>
    <row r="2226" spans="1:74" s="12" customFormat="1" hidden="1" x14ac:dyDescent="0.25">
      <c r="A2226" s="127"/>
      <c r="B2226"/>
      <c r="C2226">
        <v>3690</v>
      </c>
      <c r="D2226" s="221">
        <f t="shared" si="239"/>
        <v>3690</v>
      </c>
      <c r="E2226">
        <f t="shared" si="244"/>
        <v>3.69</v>
      </c>
      <c r="F2226">
        <f t="shared" si="240"/>
        <v>0.5757366515160961</v>
      </c>
      <c r="G2226">
        <f t="shared" si="241"/>
        <v>2.62414877431442E-2</v>
      </c>
      <c r="H2226" s="221">
        <v>2.0401207815423799E-2</v>
      </c>
      <c r="I2226">
        <f t="shared" si="242"/>
        <v>1</v>
      </c>
      <c r="J2226">
        <v>1</v>
      </c>
      <c r="K2226" s="221">
        <f t="shared" si="243"/>
        <v>-70.22263578353045</v>
      </c>
      <c r="L2226">
        <f t="shared" si="245"/>
        <v>8.5271819540753714E-7</v>
      </c>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row>
    <row r="2227" spans="1:74" s="12" customFormat="1" hidden="1" x14ac:dyDescent="0.25">
      <c r="A2227" s="127"/>
      <c r="B2227"/>
      <c r="C2227">
        <v>3700</v>
      </c>
      <c r="D2227" s="221">
        <f t="shared" si="239"/>
        <v>3700</v>
      </c>
      <c r="E2227">
        <f t="shared" si="244"/>
        <v>3.7</v>
      </c>
      <c r="F2227">
        <f t="shared" si="240"/>
        <v>0.57397424726952018</v>
      </c>
      <c r="G2227">
        <f t="shared" si="241"/>
        <v>2.884049375044807E-2</v>
      </c>
      <c r="H2227" s="271">
        <v>1.6130974659223901E-9</v>
      </c>
      <c r="I2227">
        <f t="shared" si="242"/>
        <v>1</v>
      </c>
      <c r="J2227">
        <v>1</v>
      </c>
      <c r="K2227" s="221">
        <f t="shared" si="243"/>
        <v>-211.46888585260226</v>
      </c>
      <c r="L2227">
        <f t="shared" si="245"/>
        <v>2.3750705006004358E-7</v>
      </c>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row>
    <row r="2228" spans="1:74" s="12" customFormat="1" hidden="1" x14ac:dyDescent="0.25">
      <c r="A2228" s="127"/>
      <c r="B2228"/>
      <c r="C2228">
        <v>3710</v>
      </c>
      <c r="D2228" s="221">
        <f t="shared" si="239"/>
        <v>3710</v>
      </c>
      <c r="E2228">
        <f t="shared" si="244"/>
        <v>3.71</v>
      </c>
      <c r="F2228">
        <f t="shared" si="240"/>
        <v>0.57221204101743017</v>
      </c>
      <c r="G2228">
        <f t="shared" si="241"/>
        <v>3.1349918146408404E-2</v>
      </c>
      <c r="H2228" s="221">
        <v>1.1026860971507801E-2</v>
      </c>
      <c r="I2228">
        <f t="shared" si="242"/>
        <v>1</v>
      </c>
      <c r="J2228">
        <v>1</v>
      </c>
      <c r="K2228" s="221">
        <f t="shared" si="243"/>
        <v>-74.075093948296498</v>
      </c>
      <c r="L2228">
        <f t="shared" si="245"/>
        <v>9.7820692073735628E-8</v>
      </c>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row>
    <row r="2229" spans="1:74" s="12" customFormat="1" hidden="1" x14ac:dyDescent="0.25">
      <c r="A2229" s="127"/>
      <c r="B2229"/>
      <c r="C2229">
        <v>3720</v>
      </c>
      <c r="D2229" s="221">
        <f t="shared" si="239"/>
        <v>3720</v>
      </c>
      <c r="E2229">
        <f t="shared" si="244"/>
        <v>3.72</v>
      </c>
      <c r="F2229">
        <f t="shared" si="240"/>
        <v>0.5704500601556407</v>
      </c>
      <c r="G2229">
        <f t="shared" si="241"/>
        <v>3.3763327128134984E-2</v>
      </c>
      <c r="H2229" s="271">
        <v>3.5573378190690899E-10</v>
      </c>
      <c r="I2229">
        <f t="shared" si="242"/>
        <v>1</v>
      </c>
      <c r="J2229">
        <v>1</v>
      </c>
      <c r="K2229" s="221">
        <f t="shared" si="243"/>
        <v>-223.28424047296099</v>
      </c>
      <c r="L2229">
        <f t="shared" si="245"/>
        <v>9.7820672440041359E-8</v>
      </c>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row>
    <row r="2230" spans="1:74" s="12" customFormat="1" hidden="1" x14ac:dyDescent="0.25">
      <c r="A2230" s="127"/>
      <c r="B2230"/>
      <c r="C2230">
        <v>3730</v>
      </c>
      <c r="D2230" s="221">
        <f t="shared" si="239"/>
        <v>3730</v>
      </c>
      <c r="E2230">
        <f t="shared" si="244"/>
        <v>3.73</v>
      </c>
      <c r="F2230">
        <f t="shared" si="240"/>
        <v>0.56868833201080349</v>
      </c>
      <c r="G2230">
        <f t="shared" si="241"/>
        <v>3.607457209983856E-2</v>
      </c>
      <c r="H2230" s="221">
        <v>9.6745899372293193E-3</v>
      </c>
      <c r="I2230">
        <f t="shared" si="242"/>
        <v>1</v>
      </c>
      <c r="J2230">
        <v>1</v>
      </c>
      <c r="K2230" s="221">
        <f t="shared" si="243"/>
        <v>-74.045838551441818</v>
      </c>
      <c r="L2230">
        <f t="shared" si="245"/>
        <v>9.8481846645971749E-8</v>
      </c>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row>
    <row r="2231" spans="1:74" s="12" customFormat="1" hidden="1" x14ac:dyDescent="0.25">
      <c r="A2231" s="127"/>
      <c r="B2231"/>
      <c r="C2231">
        <v>3740</v>
      </c>
      <c r="D2231" s="221">
        <f t="shared" si="239"/>
        <v>3740</v>
      </c>
      <c r="E2231">
        <f t="shared" si="244"/>
        <v>3.74</v>
      </c>
      <c r="F2231">
        <f t="shared" si="240"/>
        <v>0.56692688383975887</v>
      </c>
      <c r="G2231">
        <f t="shared" si="241"/>
        <v>3.8277804970893538E-2</v>
      </c>
      <c r="H2231" s="221">
        <v>4.6170289671172001E-3</v>
      </c>
      <c r="I2231">
        <f t="shared" si="242"/>
        <v>1</v>
      </c>
      <c r="J2231">
        <v>1</v>
      </c>
      <c r="K2231" s="221">
        <f t="shared" si="243"/>
        <v>-79.983266470063057</v>
      </c>
      <c r="L2231">
        <f t="shared" si="245"/>
        <v>2.2300773661802163E-7</v>
      </c>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row>
    <row r="2232" spans="1:74" s="12" customFormat="1" hidden="1" x14ac:dyDescent="0.25">
      <c r="A2232" s="127"/>
      <c r="B2232"/>
      <c r="C2232">
        <v>3750</v>
      </c>
      <c r="D2232" s="221">
        <f t="shared" si="239"/>
        <v>3750</v>
      </c>
      <c r="E2232">
        <f t="shared" si="244"/>
        <v>3.75</v>
      </c>
      <c r="F2232">
        <f t="shared" si="240"/>
        <v>0.56516574282889931</v>
      </c>
      <c r="G2232">
        <f t="shared" si="241"/>
        <v>4.0367492594250626E-2</v>
      </c>
      <c r="H2232" s="221">
        <v>1.96696707822303E-4</v>
      </c>
      <c r="I2232">
        <f t="shared" si="242"/>
        <v>1</v>
      </c>
      <c r="J2232">
        <v>1</v>
      </c>
      <c r="K2232" s="221">
        <f t="shared" si="243"/>
        <v>-106.95990610386963</v>
      </c>
      <c r="L2232">
        <f t="shared" si="245"/>
        <v>2.7394933948818577E-8</v>
      </c>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row>
    <row r="2233" spans="1:74" s="12" customFormat="1" hidden="1" x14ac:dyDescent="0.25">
      <c r="A2233" s="127"/>
      <c r="B2233"/>
      <c r="C2233">
        <v>3760</v>
      </c>
      <c r="D2233" s="221">
        <f t="shared" si="239"/>
        <v>3760</v>
      </c>
      <c r="E2233">
        <f t="shared" si="244"/>
        <v>3.76</v>
      </c>
      <c r="F2233">
        <f t="shared" si="240"/>
        <v>0.56340493609352804</v>
      </c>
      <c r="G2233">
        <f t="shared" si="241"/>
        <v>4.2338430310356848E-2</v>
      </c>
      <c r="H2233" s="221">
        <v>2.7062321390618899E-3</v>
      </c>
      <c r="I2233">
        <f t="shared" si="242"/>
        <v>1</v>
      </c>
      <c r="J2233">
        <v>1</v>
      </c>
      <c r="K2233" s="221">
        <f t="shared" si="243"/>
        <v>-83.801591048266715</v>
      </c>
      <c r="L2233">
        <f t="shared" si="245"/>
        <v>1.1916683566833466E-8</v>
      </c>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row>
    <row r="2234" spans="1:74" s="12" customFormat="1" hidden="1" x14ac:dyDescent="0.25">
      <c r="A2234" s="127"/>
      <c r="B2234"/>
      <c r="C2234">
        <v>3770</v>
      </c>
      <c r="D2234" s="221">
        <f t="shared" ref="D2234:D2297" si="246">C2234*(f_CLK_MHz/Nominal_Clock_Freq)</f>
        <v>3770</v>
      </c>
      <c r="E2234">
        <f t="shared" si="244"/>
        <v>3.77</v>
      </c>
      <c r="F2234">
        <f t="shared" ref="F2234:F2297" si="247">ABS(SIN(((MOD_CLK_DIV*PI()*$D2234*FIRST_STAGE_DECIMATION)/(f_CLK_MHz*1000000)))/(FIRST_STAGE_DECIMATION*SIN(((MOD_CLK_DIV*PI()*$D2234)/(f_CLK_MHz*1000000)))))^FIRST_STAGE_ORDER</f>
        <v>0.56164449067722821</v>
      </c>
      <c r="G2234">
        <f t="shared" ref="G2234:G2297" si="248">ABS(SIN(((MOD_CLK_DIV*FIRST_STAGE_DECIMATION*PI()*$D2234*SECOND_STAGE_DECIMATION)/(f_CLK_MHz*1000000)))/(SECOND_STAGE_DECIMATION*SIN(((MOD_CLK_DIV*FIRST_STAGE_DECIMATION*PI()*$D2234)/(f_CLK_MHz*1000000)))))^SECOND_STAGE_ORDER</f>
        <v>4.4185754564218978E-2</v>
      </c>
      <c r="H2234" s="221">
        <v>2.57613647514376E-3</v>
      </c>
      <c r="I2234">
        <f t="shared" ref="I2234:I2297" si="249">IF(Avg_decimation&lt;&gt;0,(ABS(SIN(((MOD_CLK_DIV*FIRST_STAGE_DECIMATION*SECOND_STAGE_DECIMATION*FIR_DECIMATION*PI()*$D2234*Avg_decimation)/(f_CLK_MHz*1000000)))/(Avg_decimation*SIN(((MOD_CLK_DIV*FIRST_STAGE_DECIMATION*SECOND_STAGE_DECIMATION*FIR_DECIMATION*PI()*$D2234)/(f_CLK_MHz*1000000)))))^1),"-")</f>
        <v>1</v>
      </c>
      <c r="J2234">
        <v>1</v>
      </c>
      <c r="K2234" s="221">
        <f t="shared" ref="K2234:K2297" si="250">20*LOG10(IF(FIR_BYPASSED,F2234*G2234*J2234,F2234*G2234*H2234*I2234*J2234))</f>
        <v>-83.88574708433535</v>
      </c>
      <c r="L2234">
        <f t="shared" si="245"/>
        <v>4.1270837830841023E-8</v>
      </c>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row>
    <row r="2235" spans="1:74" s="12" customFormat="1" hidden="1" x14ac:dyDescent="0.25">
      <c r="A2235" s="127"/>
      <c r="B2235"/>
      <c r="C2235">
        <v>3780</v>
      </c>
      <c r="D2235" s="221">
        <f t="shared" si="246"/>
        <v>3780</v>
      </c>
      <c r="E2235">
        <f t="shared" ref="E2235:E2298" si="251">D2235/1000</f>
        <v>3.78</v>
      </c>
      <c r="F2235">
        <f t="shared" si="247"/>
        <v>0.55988443355123141</v>
      </c>
      <c r="G2235">
        <f t="shared" si="248"/>
        <v>4.590495456580003E-2</v>
      </c>
      <c r="H2235" s="221">
        <v>2.7309732062735602E-4</v>
      </c>
      <c r="I2235">
        <f t="shared" si="249"/>
        <v>1</v>
      </c>
      <c r="J2235">
        <v>1</v>
      </c>
      <c r="K2235" s="221">
        <f t="shared" si="250"/>
        <v>-103.07449211702928</v>
      </c>
      <c r="L2235">
        <f t="shared" si="245"/>
        <v>1.2584817076758689E-8</v>
      </c>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row>
    <row r="2236" spans="1:74" s="12" customFormat="1" hidden="1" x14ac:dyDescent="0.25">
      <c r="A2236" s="127"/>
      <c r="B2236"/>
      <c r="C2236">
        <v>3790</v>
      </c>
      <c r="D2236" s="221">
        <f t="shared" si="246"/>
        <v>3790</v>
      </c>
      <c r="E2236">
        <f t="shared" si="251"/>
        <v>3.79</v>
      </c>
      <c r="F2236">
        <f t="shared" si="247"/>
        <v>0.55812479161379125</v>
      </c>
      <c r="G2236">
        <f t="shared" si="248"/>
        <v>4.7491882966562753E-2</v>
      </c>
      <c r="H2236" s="221">
        <v>3.1555882854919599E-3</v>
      </c>
      <c r="I2236">
        <f t="shared" si="249"/>
        <v>1</v>
      </c>
      <c r="J2236">
        <v>1</v>
      </c>
      <c r="K2236" s="221">
        <f t="shared" si="250"/>
        <v>-81.551379237080909</v>
      </c>
      <c r="L2236">
        <f t="shared" ref="L2236:L2299" si="252">(D2236-D2235)*((10^(K2236/20)+10^(K2235/20))/2)^2</f>
        <v>2.0549122180019158E-8</v>
      </c>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row>
    <row r="2237" spans="1:74" s="12" customFormat="1" hidden="1" x14ac:dyDescent="0.25">
      <c r="A2237" s="127"/>
      <c r="B2237"/>
      <c r="C2237">
        <v>3800</v>
      </c>
      <c r="D2237" s="221">
        <f t="shared" si="246"/>
        <v>3800</v>
      </c>
      <c r="E2237">
        <f t="shared" si="251"/>
        <v>3.8</v>
      </c>
      <c r="F2237">
        <f t="shared" si="247"/>
        <v>0.55636559168956323</v>
      </c>
      <c r="G2237">
        <f t="shared" si="248"/>
        <v>4.8942765527654655E-2</v>
      </c>
      <c r="H2237" s="271">
        <v>9.3132301392105491E-10</v>
      </c>
      <c r="I2237">
        <f t="shared" si="249"/>
        <v>1</v>
      </c>
      <c r="J2237">
        <v>1</v>
      </c>
      <c r="K2237" s="221">
        <f t="shared" si="250"/>
        <v>-211.91701792187831</v>
      </c>
      <c r="L2237">
        <f t="shared" si="252"/>
        <v>1.7490504973913068E-8</v>
      </c>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row>
    <row r="2238" spans="1:74" s="12" customFormat="1" hidden="1" x14ac:dyDescent="0.25">
      <c r="A2238" s="127"/>
      <c r="B2238"/>
      <c r="C2238">
        <v>3810</v>
      </c>
      <c r="D2238" s="221">
        <f t="shared" si="246"/>
        <v>3810</v>
      </c>
      <c r="E2238">
        <f t="shared" si="251"/>
        <v>3.81</v>
      </c>
      <c r="F2238">
        <f t="shared" si="247"/>
        <v>0.55460686052898389</v>
      </c>
      <c r="G2238">
        <f t="shared" si="248"/>
        <v>5.02542097579768E-2</v>
      </c>
      <c r="H2238" s="221">
        <v>2.61825380323055E-2</v>
      </c>
      <c r="I2238">
        <f t="shared" si="249"/>
        <v>1</v>
      </c>
      <c r="J2238">
        <v>1</v>
      </c>
      <c r="K2238" s="221">
        <f t="shared" si="250"/>
        <v>-62.736611425405442</v>
      </c>
      <c r="L2238">
        <f t="shared" si="252"/>
        <v>1.3313090869214334E-6</v>
      </c>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row>
    <row r="2239" spans="1:74" s="12" customFormat="1" hidden="1" x14ac:dyDescent="0.25">
      <c r="A2239" s="127"/>
      <c r="B2239"/>
      <c r="C2239">
        <v>3820</v>
      </c>
      <c r="D2239" s="221">
        <f t="shared" si="246"/>
        <v>3820</v>
      </c>
      <c r="E2239">
        <f t="shared" si="251"/>
        <v>3.82</v>
      </c>
      <c r="F2239">
        <f t="shared" si="247"/>
        <v>0.55284862480765518</v>
      </c>
      <c r="G2239">
        <f t="shared" si="248"/>
        <v>5.1423212503153355E-2</v>
      </c>
      <c r="H2239" s="221">
        <v>5.0657045484412203E-2</v>
      </c>
      <c r="I2239">
        <f t="shared" si="249"/>
        <v>1</v>
      </c>
      <c r="J2239">
        <v>1</v>
      </c>
      <c r="K2239" s="221">
        <f t="shared" si="250"/>
        <v>-56.831894111535533</v>
      </c>
      <c r="L2239">
        <f t="shared" si="252"/>
        <v>1.1770992218491242E-5</v>
      </c>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row>
    <row r="2240" spans="1:74" s="12" customFormat="1" hidden="1" x14ac:dyDescent="0.25">
      <c r="A2240" s="127"/>
      <c r="B2240"/>
      <c r="C2240">
        <v>3830</v>
      </c>
      <c r="D2240" s="221">
        <f t="shared" si="246"/>
        <v>3830</v>
      </c>
      <c r="E2240">
        <f t="shared" si="251"/>
        <v>3.83</v>
      </c>
      <c r="F2240">
        <f t="shared" si="247"/>
        <v>0.55109091112573672</v>
      </c>
      <c r="G2240">
        <f t="shared" si="248"/>
        <v>5.2447166469259114E-2</v>
      </c>
      <c r="H2240" s="221">
        <v>3.5478860246606903E-2</v>
      </c>
      <c r="I2240">
        <f t="shared" si="249"/>
        <v>1</v>
      </c>
      <c r="J2240">
        <v>1</v>
      </c>
      <c r="K2240" s="221">
        <f t="shared" si="250"/>
        <v>-59.781701239706841</v>
      </c>
      <c r="L2240">
        <f t="shared" si="252"/>
        <v>1.5197871942029137E-5</v>
      </c>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row>
    <row r="2241" spans="1:74" s="12" customFormat="1" hidden="1" x14ac:dyDescent="0.25">
      <c r="A2241" s="127"/>
      <c r="B2241"/>
      <c r="C2241">
        <v>3840</v>
      </c>
      <c r="D2241" s="221">
        <f t="shared" si="246"/>
        <v>3840</v>
      </c>
      <c r="E2241">
        <f t="shared" si="251"/>
        <v>3.84</v>
      </c>
      <c r="F2241">
        <f t="shared" si="247"/>
        <v>0.5493337460073352</v>
      </c>
      <c r="G2241">
        <f t="shared" si="248"/>
        <v>5.3323865668007363E-2</v>
      </c>
      <c r="H2241" s="271">
        <v>2.4382337956597301E-9</v>
      </c>
      <c r="I2241">
        <f t="shared" si="249"/>
        <v>1</v>
      </c>
      <c r="J2241">
        <v>1</v>
      </c>
      <c r="K2241" s="221">
        <f t="shared" si="250"/>
        <v>-202.92333497620069</v>
      </c>
      <c r="L2241">
        <f t="shared" si="252"/>
        <v>2.6288750533097832E-6</v>
      </c>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row>
    <row r="2242" spans="1:74" s="12" customFormat="1" hidden="1" x14ac:dyDescent="0.25">
      <c r="A2242" s="127"/>
      <c r="B2242"/>
      <c r="C2242">
        <v>3850</v>
      </c>
      <c r="D2242" s="221">
        <f t="shared" si="246"/>
        <v>3850</v>
      </c>
      <c r="E2242">
        <f t="shared" si="251"/>
        <v>3.85</v>
      </c>
      <c r="F2242">
        <f t="shared" si="247"/>
        <v>0.54757715589990308</v>
      </c>
      <c r="G2242">
        <f t="shared" si="248"/>
        <v>5.4051509772998163E-2</v>
      </c>
      <c r="H2242" s="271">
        <v>1.5853318674163601E-9</v>
      </c>
      <c r="I2242">
        <f t="shared" si="249"/>
        <v>1</v>
      </c>
      <c r="J2242">
        <v>1</v>
      </c>
      <c r="K2242" s="221">
        <f t="shared" si="250"/>
        <v>-206.572533188167</v>
      </c>
      <c r="L2242">
        <f t="shared" si="252"/>
        <v>3.5013173923928429E-20</v>
      </c>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row>
    <row r="2243" spans="1:74" s="12" customFormat="1" hidden="1" x14ac:dyDescent="0.25">
      <c r="A2243" s="127"/>
      <c r="B2243"/>
      <c r="C2243">
        <v>3860</v>
      </c>
      <c r="D2243" s="221">
        <f t="shared" si="246"/>
        <v>3860</v>
      </c>
      <c r="E2243">
        <f t="shared" si="251"/>
        <v>3.86</v>
      </c>
      <c r="F2243">
        <f t="shared" si="247"/>
        <v>0.5458211671736376</v>
      </c>
      <c r="G2243">
        <f t="shared" si="248"/>
        <v>5.4628707379515778E-2</v>
      </c>
      <c r="H2243" s="221">
        <v>3.2358958185382397E-2</v>
      </c>
      <c r="I2243">
        <f t="shared" si="249"/>
        <v>1</v>
      </c>
      <c r="J2243">
        <v>1</v>
      </c>
      <c r="K2243" s="221">
        <f t="shared" si="250"/>
        <v>-60.310683420244324</v>
      </c>
      <c r="L2243">
        <f t="shared" si="252"/>
        <v>2.3274036382725847E-6</v>
      </c>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row>
    <row r="2244" spans="1:74" s="12" customFormat="1" hidden="1" x14ac:dyDescent="0.25">
      <c r="A2244" s="127"/>
      <c r="B2244"/>
      <c r="C2244">
        <v>3870</v>
      </c>
      <c r="D2244" s="221">
        <f t="shared" si="246"/>
        <v>3870</v>
      </c>
      <c r="E2244">
        <f t="shared" si="251"/>
        <v>3.87</v>
      </c>
      <c r="F2244">
        <f t="shared" si="247"/>
        <v>0.54406580612088629</v>
      </c>
      <c r="G2244">
        <f t="shared" si="248"/>
        <v>5.5054478163285243E-2</v>
      </c>
      <c r="H2244" s="221">
        <v>3.3311806719218399E-2</v>
      </c>
      <c r="I2244">
        <f t="shared" si="249"/>
        <v>1</v>
      </c>
      <c r="J2244">
        <v>1</v>
      </c>
      <c r="K2244" s="221">
        <f t="shared" si="250"/>
        <v>-60.01915459245572</v>
      </c>
      <c r="L2244">
        <f t="shared" si="252"/>
        <v>9.6300912589889361E-6</v>
      </c>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row>
    <row r="2245" spans="1:74" s="12" customFormat="1" hidden="1" x14ac:dyDescent="0.25">
      <c r="A2245" s="127"/>
      <c r="B2245"/>
      <c r="C2245">
        <v>3880</v>
      </c>
      <c r="D2245" s="221">
        <f t="shared" si="246"/>
        <v>3880</v>
      </c>
      <c r="E2245">
        <f t="shared" si="251"/>
        <v>3.88</v>
      </c>
      <c r="F2245">
        <f t="shared" si="247"/>
        <v>0.54231109895555496</v>
      </c>
      <c r="G2245">
        <f t="shared" si="248"/>
        <v>5.5328253936504111E-2</v>
      </c>
      <c r="H2245" s="221">
        <v>1.1720746567758501E-2</v>
      </c>
      <c r="I2245">
        <f t="shared" si="249"/>
        <v>1</v>
      </c>
      <c r="J2245">
        <v>1</v>
      </c>
      <c r="K2245" s="221">
        <f t="shared" si="250"/>
        <v>-69.076985336780169</v>
      </c>
      <c r="L2245">
        <f t="shared" si="252"/>
        <v>4.5527383529091779E-6</v>
      </c>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row>
    <row r="2246" spans="1:74" s="12" customFormat="1" hidden="1" x14ac:dyDescent="0.25">
      <c r="A2246" s="127"/>
      <c r="B2246"/>
      <c r="C2246">
        <v>3890</v>
      </c>
      <c r="D2246" s="221">
        <f t="shared" si="246"/>
        <v>3890</v>
      </c>
      <c r="E2246">
        <f t="shared" si="251"/>
        <v>3.89</v>
      </c>
      <c r="F2246">
        <f t="shared" si="247"/>
        <v>0.54055707181251955</v>
      </c>
      <c r="G2246">
        <f t="shared" si="248"/>
        <v>5.5449878602376622E-2</v>
      </c>
      <c r="H2246" s="221">
        <v>3.5411953593087998E-2</v>
      </c>
      <c r="I2246">
        <f t="shared" si="249"/>
        <v>1</v>
      </c>
      <c r="J2246">
        <v>1</v>
      </c>
      <c r="K2246" s="221">
        <f t="shared" si="250"/>
        <v>-59.482159211105305</v>
      </c>
      <c r="L2246">
        <f t="shared" si="252"/>
        <v>4.992228964946505E-6</v>
      </c>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row>
    <row r="2247" spans="1:74" s="12" customFormat="1" hidden="1" x14ac:dyDescent="0.25">
      <c r="A2247" s="127"/>
      <c r="B2247"/>
      <c r="C2247">
        <v>3900</v>
      </c>
      <c r="D2247" s="221">
        <f t="shared" si="246"/>
        <v>3900</v>
      </c>
      <c r="E2247">
        <f t="shared" si="251"/>
        <v>3.9</v>
      </c>
      <c r="F2247">
        <f t="shared" si="247"/>
        <v>0.53880375074704123</v>
      </c>
      <c r="G2247">
        <f t="shared" si="248"/>
        <v>5.5419607012271339E-2</v>
      </c>
      <c r="H2247" s="271">
        <v>9.4410527649569895E-16</v>
      </c>
      <c r="I2247">
        <f t="shared" si="249"/>
        <v>1</v>
      </c>
      <c r="J2247">
        <v>1</v>
      </c>
      <c r="K2247" s="221">
        <f t="shared" si="250"/>
        <v>-330.99771046054411</v>
      </c>
      <c r="L2247">
        <f t="shared" si="252"/>
        <v>2.8165929477993134E-6</v>
      </c>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row>
    <row r="2248" spans="1:74" s="12" customFormat="1" hidden="1" x14ac:dyDescent="0.25">
      <c r="A2248" s="127"/>
      <c r="B2248"/>
      <c r="C2248">
        <v>3910</v>
      </c>
      <c r="D2248" s="221">
        <f t="shared" si="246"/>
        <v>3910</v>
      </c>
      <c r="E2248">
        <f t="shared" si="251"/>
        <v>3.91</v>
      </c>
      <c r="F2248">
        <f t="shared" si="247"/>
        <v>0.53705116173418921</v>
      </c>
      <c r="G2248">
        <f t="shared" si="248"/>
        <v>5.5238102732496644E-2</v>
      </c>
      <c r="H2248" s="221">
        <v>3.5411953593087797E-2</v>
      </c>
      <c r="I2248">
        <f t="shared" si="249"/>
        <v>1</v>
      </c>
      <c r="J2248">
        <v>1</v>
      </c>
      <c r="K2248" s="221">
        <f t="shared" si="250"/>
        <v>-59.571913995983863</v>
      </c>
      <c r="L2248">
        <f t="shared" si="252"/>
        <v>2.7589803608892E-6</v>
      </c>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row>
    <row r="2249" spans="1:74" s="12" customFormat="1" hidden="1" x14ac:dyDescent="0.25">
      <c r="A2249" s="127"/>
      <c r="B2249"/>
      <c r="C2249">
        <v>3920</v>
      </c>
      <c r="D2249" s="221">
        <f t="shared" si="246"/>
        <v>3920</v>
      </c>
      <c r="E2249">
        <f t="shared" si="251"/>
        <v>3.92</v>
      </c>
      <c r="F2249">
        <f t="shared" si="247"/>
        <v>0.53529933066826141</v>
      </c>
      <c r="G2249">
        <f t="shared" si="248"/>
        <v>5.4906434730535393E-2</v>
      </c>
      <c r="H2249" s="221">
        <v>1.17207465677632E-2</v>
      </c>
      <c r="I2249">
        <f t="shared" si="249"/>
        <v>1</v>
      </c>
      <c r="J2249">
        <v>1</v>
      </c>
      <c r="K2249" s="221">
        <f t="shared" si="250"/>
        <v>-69.256495596185928</v>
      </c>
      <c r="L2249">
        <f t="shared" si="252"/>
        <v>4.8651240895731464E-6</v>
      </c>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row>
    <row r="2250" spans="1:74" s="12" customFormat="1" hidden="1" x14ac:dyDescent="0.25">
      <c r="A2250" s="127"/>
      <c r="B2250"/>
      <c r="C2250">
        <v>3930</v>
      </c>
      <c r="D2250" s="221">
        <f t="shared" si="246"/>
        <v>3930</v>
      </c>
      <c r="E2250">
        <f t="shared" si="251"/>
        <v>3.93</v>
      </c>
      <c r="F2250">
        <f t="shared" si="247"/>
        <v>0.53354828336221527</v>
      </c>
      <c r="G2250">
        <f t="shared" si="248"/>
        <v>5.4426072993390015E-2</v>
      </c>
      <c r="H2250" s="221">
        <v>3.3311806719217602E-2</v>
      </c>
      <c r="I2250">
        <f t="shared" si="249"/>
        <v>1</v>
      </c>
      <c r="J2250">
        <v>1</v>
      </c>
      <c r="K2250" s="221">
        <f t="shared" si="250"/>
        <v>-60.288421705747822</v>
      </c>
      <c r="L2250">
        <f t="shared" si="252"/>
        <v>4.3022342061611631E-6</v>
      </c>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row>
    <row r="2251" spans="1:74" s="12" customFormat="1" hidden="1" x14ac:dyDescent="0.25">
      <c r="A2251" s="127"/>
      <c r="B2251"/>
      <c r="C2251">
        <v>3940</v>
      </c>
      <c r="D2251" s="221">
        <f t="shared" si="246"/>
        <v>3940</v>
      </c>
      <c r="E2251">
        <f t="shared" si="251"/>
        <v>3.94</v>
      </c>
      <c r="F2251">
        <f t="shared" si="247"/>
        <v>0.53179804554709698</v>
      </c>
      <c r="G2251">
        <f t="shared" si="248"/>
        <v>5.3798883093458566E-2</v>
      </c>
      <c r="H2251" s="221">
        <v>3.2358958185383202E-2</v>
      </c>
      <c r="I2251">
        <f t="shared" si="249"/>
        <v>1</v>
      </c>
      <c r="J2251">
        <v>1</v>
      </c>
      <c r="K2251" s="221">
        <f t="shared" si="250"/>
        <v>-60.669709456565158</v>
      </c>
      <c r="L2251">
        <f t="shared" si="252"/>
        <v>8.9598893055467327E-6</v>
      </c>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row>
    <row r="2252" spans="1:74" s="12" customFormat="1" hidden="1" x14ac:dyDescent="0.25">
      <c r="A2252" s="127"/>
      <c r="B2252"/>
      <c r="C2252">
        <v>3950</v>
      </c>
      <c r="D2252" s="221">
        <f t="shared" si="246"/>
        <v>3950</v>
      </c>
      <c r="E2252">
        <f t="shared" si="251"/>
        <v>3.95</v>
      </c>
      <c r="F2252">
        <f t="shared" si="247"/>
        <v>0.53004864287147979</v>
      </c>
      <c r="G2252">
        <f t="shared" si="248"/>
        <v>5.3027119720079827E-2</v>
      </c>
      <c r="H2252" s="271">
        <v>1.58533112175076E-9</v>
      </c>
      <c r="I2252">
        <f t="shared" si="249"/>
        <v>1</v>
      </c>
      <c r="J2252">
        <v>1</v>
      </c>
      <c r="K2252" s="221">
        <f t="shared" si="250"/>
        <v>-207.02132499203594</v>
      </c>
      <c r="L2252">
        <f t="shared" si="252"/>
        <v>2.1427381639223108E-6</v>
      </c>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row>
    <row r="2253" spans="1:74" s="12" customFormat="1" hidden="1" x14ac:dyDescent="0.25">
      <c r="A2253" s="127"/>
      <c r="B2253"/>
      <c r="C2253">
        <v>3960</v>
      </c>
      <c r="D2253" s="221">
        <f t="shared" si="246"/>
        <v>3960</v>
      </c>
      <c r="E2253">
        <f t="shared" si="251"/>
        <v>3.96</v>
      </c>
      <c r="F2253">
        <f t="shared" si="247"/>
        <v>0.52830010090090296</v>
      </c>
      <c r="G2253">
        <f t="shared" si="248"/>
        <v>5.2113419197548909E-2</v>
      </c>
      <c r="H2253" s="271">
        <v>2.4382345517545199E-9</v>
      </c>
      <c r="I2253">
        <f t="shared" si="249"/>
        <v>1</v>
      </c>
      <c r="J2253">
        <v>1</v>
      </c>
      <c r="K2253" s="221">
        <f t="shared" si="250"/>
        <v>-203.46188513246889</v>
      </c>
      <c r="L2253">
        <f t="shared" si="252"/>
        <v>3.1185044036840825E-20</v>
      </c>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row>
    <row r="2254" spans="1:74" s="12" customFormat="1" hidden="1" x14ac:dyDescent="0.25">
      <c r="A2254" s="127"/>
      <c r="B2254"/>
      <c r="C2254">
        <v>3970</v>
      </c>
      <c r="D2254" s="221">
        <f t="shared" si="246"/>
        <v>3970</v>
      </c>
      <c r="E2254">
        <f t="shared" si="251"/>
        <v>3.97</v>
      </c>
      <c r="F2254">
        <f t="shared" si="247"/>
        <v>0.52655244511731514</v>
      </c>
      <c r="G2254">
        <f t="shared" si="248"/>
        <v>5.1060791013002239E-2</v>
      </c>
      <c r="H2254" s="221">
        <v>3.5478860246605903E-2</v>
      </c>
      <c r="I2254">
        <f t="shared" si="249"/>
        <v>1</v>
      </c>
      <c r="J2254">
        <v>1</v>
      </c>
      <c r="K2254" s="221">
        <f t="shared" si="250"/>
        <v>-60.410023360361635</v>
      </c>
      <c r="L2254">
        <f t="shared" si="252"/>
        <v>2.2747712658976758E-6</v>
      </c>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row>
    <row r="2255" spans="1:74" s="12" customFormat="1" hidden="1" x14ac:dyDescent="0.25">
      <c r="A2255" s="127"/>
      <c r="B2255"/>
      <c r="C2255">
        <v>3980</v>
      </c>
      <c r="D2255" s="221">
        <f t="shared" si="246"/>
        <v>3980</v>
      </c>
      <c r="E2255">
        <f t="shared" si="251"/>
        <v>3.98</v>
      </c>
      <c r="F2255">
        <f t="shared" si="247"/>
        <v>0.52480570091852397</v>
      </c>
      <c r="G2255">
        <f t="shared" si="248"/>
        <v>4.9872608380101498E-2</v>
      </c>
      <c r="H2255" s="221">
        <v>5.0657045484412397E-2</v>
      </c>
      <c r="I2255">
        <f t="shared" si="249"/>
        <v>1</v>
      </c>
      <c r="J2255">
        <v>1</v>
      </c>
      <c r="K2255" s="221">
        <f t="shared" si="250"/>
        <v>-57.549990333311897</v>
      </c>
      <c r="L2255">
        <f t="shared" si="252"/>
        <v>1.29932615305802E-5</v>
      </c>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row>
    <row r="2256" spans="1:74" s="12" customFormat="1" hidden="1" x14ac:dyDescent="0.25">
      <c r="A2256" s="127"/>
      <c r="B2256"/>
      <c r="C2256">
        <v>3990</v>
      </c>
      <c r="D2256" s="221">
        <f t="shared" si="246"/>
        <v>3990</v>
      </c>
      <c r="E2256">
        <f t="shared" si="251"/>
        <v>3.99</v>
      </c>
      <c r="F2256">
        <f t="shared" si="247"/>
        <v>0.52305989361764627</v>
      </c>
      <c r="G2256">
        <f t="shared" si="248"/>
        <v>4.8552597866898285E-2</v>
      </c>
      <c r="H2256" s="221">
        <v>2.6182538032306499E-2</v>
      </c>
      <c r="I2256">
        <f t="shared" si="249"/>
        <v>1</v>
      </c>
      <c r="J2256">
        <v>1</v>
      </c>
      <c r="K2256" s="221">
        <f t="shared" si="250"/>
        <v>-63.54448726950956</v>
      </c>
      <c r="L2256">
        <f t="shared" si="252"/>
        <v>9.9081931607727558E-6</v>
      </c>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row>
    <row r="2257" spans="1:74" s="12" customFormat="1" hidden="1" x14ac:dyDescent="0.25">
      <c r="A2257" s="127"/>
      <c r="B2257"/>
      <c r="C2257">
        <v>4000</v>
      </c>
      <c r="D2257" s="221">
        <f t="shared" si="246"/>
        <v>4000</v>
      </c>
      <c r="E2257">
        <f t="shared" si="251"/>
        <v>4</v>
      </c>
      <c r="F2257">
        <f t="shared" si="247"/>
        <v>0.52131504844256504</v>
      </c>
      <c r="G2257">
        <f t="shared" si="248"/>
        <v>4.7104828118630669E-2</v>
      </c>
      <c r="H2257" s="271">
        <v>9.3132345871657402E-10</v>
      </c>
      <c r="I2257">
        <f t="shared" si="249"/>
        <v>1</v>
      </c>
      <c r="J2257">
        <v>1</v>
      </c>
      <c r="K2257" s="221">
        <f t="shared" si="250"/>
        <v>-212.81467545254003</v>
      </c>
      <c r="L2257">
        <f t="shared" si="252"/>
        <v>1.1053283561948673E-6</v>
      </c>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row>
    <row r="2258" spans="1:74" s="12" customFormat="1" hidden="1" x14ac:dyDescent="0.25">
      <c r="A2258" s="127"/>
      <c r="B2258"/>
      <c r="C2258">
        <v>4010</v>
      </c>
      <c r="D2258" s="221">
        <f t="shared" si="246"/>
        <v>4010</v>
      </c>
      <c r="E2258">
        <f t="shared" si="251"/>
        <v>4.01</v>
      </c>
      <c r="F2258">
        <f t="shared" si="247"/>
        <v>0.51957119053539158</v>
      </c>
      <c r="G2258">
        <f t="shared" si="248"/>
        <v>4.5533697708486844E-2</v>
      </c>
      <c r="H2258" s="221">
        <v>3.1555882854917899E-3</v>
      </c>
      <c r="I2258">
        <f t="shared" si="249"/>
        <v>1</v>
      </c>
      <c r="J2258">
        <v>1</v>
      </c>
      <c r="K2258" s="221">
        <f t="shared" si="250"/>
        <v>-82.538833655338237</v>
      </c>
      <c r="L2258">
        <f t="shared" si="252"/>
        <v>1.3933393718497874E-8</v>
      </c>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row>
    <row r="2259" spans="1:74" s="12" customFormat="1" hidden="1" x14ac:dyDescent="0.25">
      <c r="A2259" s="127"/>
      <c r="B2259"/>
      <c r="C2259">
        <v>4020</v>
      </c>
      <c r="D2259" s="221">
        <f t="shared" si="246"/>
        <v>4020</v>
      </c>
      <c r="E2259">
        <f t="shared" si="251"/>
        <v>4.0199999999999996</v>
      </c>
      <c r="F2259">
        <f t="shared" si="247"/>
        <v>0.51782834495192687</v>
      </c>
      <c r="G2259">
        <f t="shared" si="248"/>
        <v>4.3843922151557302E-2</v>
      </c>
      <c r="H2259" s="221">
        <v>2.7309732062733998E-4</v>
      </c>
      <c r="I2259">
        <f t="shared" si="249"/>
        <v>1</v>
      </c>
      <c r="J2259">
        <v>1</v>
      </c>
      <c r="K2259" s="221">
        <f t="shared" si="250"/>
        <v>-104.1517468711683</v>
      </c>
      <c r="L2259">
        <f t="shared" si="252"/>
        <v>1.6343908089752204E-8</v>
      </c>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row>
    <row r="2260" spans="1:74" s="12" customFormat="1" hidden="1" x14ac:dyDescent="0.25">
      <c r="A2260" s="127"/>
      <c r="B2260"/>
      <c r="C2260">
        <v>4030</v>
      </c>
      <c r="D2260" s="221">
        <f t="shared" si="246"/>
        <v>4030</v>
      </c>
      <c r="E2260">
        <f t="shared" si="251"/>
        <v>4.03</v>
      </c>
      <c r="F2260">
        <f t="shared" si="247"/>
        <v>0.51608653666113169</v>
      </c>
      <c r="G2260">
        <f t="shared" si="248"/>
        <v>4.2040520119288771E-2</v>
      </c>
      <c r="H2260" s="221">
        <v>2.57613647514341E-3</v>
      </c>
      <c r="I2260">
        <f t="shared" si="249"/>
        <v>1</v>
      </c>
      <c r="J2260">
        <v>1</v>
      </c>
      <c r="K2260" s="221">
        <f t="shared" si="250"/>
        <v>-85.05281046377317</v>
      </c>
      <c r="L2260">
        <f t="shared" si="252"/>
        <v>9.639026715985189E-9</v>
      </c>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row>
    <row r="2261" spans="1:74" s="12" customFormat="1" hidden="1" x14ac:dyDescent="0.25">
      <c r="A2261" s="127"/>
      <c r="B2261"/>
      <c r="C2261">
        <v>4040</v>
      </c>
      <c r="D2261" s="221">
        <f t="shared" si="246"/>
        <v>4040</v>
      </c>
      <c r="E2261">
        <f t="shared" si="251"/>
        <v>4.04</v>
      </c>
      <c r="F2261">
        <f t="shared" si="247"/>
        <v>0.51434579054459928</v>
      </c>
      <c r="G2261">
        <f t="shared" si="248"/>
        <v>4.0128798893730916E-2</v>
      </c>
      <c r="H2261" s="221">
        <v>2.7062321390619701E-3</v>
      </c>
      <c r="I2261">
        <f t="shared" si="249"/>
        <v>1</v>
      </c>
      <c r="J2261">
        <v>1</v>
      </c>
      <c r="K2261" s="221">
        <f t="shared" si="250"/>
        <v>-85.058472035780426</v>
      </c>
      <c r="L2261">
        <f t="shared" si="252"/>
        <v>3.1220217272896933E-8</v>
      </c>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row>
    <row r="2262" spans="1:74" s="12" customFormat="1" hidden="1" x14ac:dyDescent="0.25">
      <c r="A2262" s="127"/>
      <c r="B2262"/>
      <c r="C2262">
        <v>4050</v>
      </c>
      <c r="D2262" s="221">
        <f t="shared" si="246"/>
        <v>4050</v>
      </c>
      <c r="E2262">
        <f t="shared" si="251"/>
        <v>4.05</v>
      </c>
      <c r="F2262">
        <f t="shared" si="247"/>
        <v>0.51260613139603095</v>
      </c>
      <c r="G2262">
        <f t="shared" si="248"/>
        <v>3.8114339102752276E-2</v>
      </c>
      <c r="H2262" s="221">
        <v>1.9669670782230899E-4</v>
      </c>
      <c r="I2262">
        <f t="shared" si="249"/>
        <v>1</v>
      </c>
      <c r="J2262">
        <v>1</v>
      </c>
      <c r="K2262" s="221">
        <f t="shared" si="250"/>
        <v>-108.30661437622268</v>
      </c>
      <c r="L2262">
        <f t="shared" si="252"/>
        <v>8.9101756918103757E-9</v>
      </c>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row>
    <row r="2263" spans="1:74" s="12" customFormat="1" hidden="1" x14ac:dyDescent="0.25">
      <c r="A2263" s="127"/>
      <c r="B2263"/>
      <c r="C2263">
        <v>4060</v>
      </c>
      <c r="D2263" s="221">
        <f t="shared" si="246"/>
        <v>4060</v>
      </c>
      <c r="E2263">
        <f t="shared" si="251"/>
        <v>4.0599999999999996</v>
      </c>
      <c r="F2263">
        <f t="shared" si="247"/>
        <v>0.51086758392071852</v>
      </c>
      <c r="G2263">
        <f t="shared" si="248"/>
        <v>3.6002978779147862E-2</v>
      </c>
      <c r="H2263" s="221">
        <v>4.6170289671175003E-3</v>
      </c>
      <c r="I2263">
        <f t="shared" si="249"/>
        <v>1</v>
      </c>
      <c r="J2263">
        <v>1</v>
      </c>
      <c r="K2263" s="221">
        <f t="shared" si="250"/>
        <v>-81.419812398668768</v>
      </c>
      <c r="L2263">
        <f t="shared" si="252"/>
        <v>1.9697118549791396E-8</v>
      </c>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row>
    <row r="2264" spans="1:74" s="12" customFormat="1" hidden="1" x14ac:dyDescent="0.25">
      <c r="A2264" s="127"/>
      <c r="B2264"/>
      <c r="C2264">
        <v>4070</v>
      </c>
      <c r="D2264" s="221">
        <f t="shared" si="246"/>
        <v>4070</v>
      </c>
      <c r="E2264">
        <f t="shared" si="251"/>
        <v>4.07</v>
      </c>
      <c r="F2264">
        <f t="shared" si="247"/>
        <v>0.50913017273502936</v>
      </c>
      <c r="G2264">
        <f t="shared" si="248"/>
        <v>3.3800796788221697E-2</v>
      </c>
      <c r="H2264" s="221">
        <v>9.6745899372293696E-3</v>
      </c>
      <c r="I2264">
        <f t="shared" si="249"/>
        <v>1</v>
      </c>
      <c r="J2264">
        <v>1</v>
      </c>
      <c r="K2264" s="221">
        <f t="shared" si="250"/>
        <v>-75.57223320308286</v>
      </c>
      <c r="L2264">
        <f t="shared" si="252"/>
        <v>1.5801741133060581E-7</v>
      </c>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row>
    <row r="2265" spans="1:74" s="12" customFormat="1" hidden="1" x14ac:dyDescent="0.25">
      <c r="A2265" s="127"/>
      <c r="B2265"/>
      <c r="C2265">
        <v>4080</v>
      </c>
      <c r="D2265" s="221">
        <f t="shared" si="246"/>
        <v>4080</v>
      </c>
      <c r="E2265">
        <f t="shared" si="251"/>
        <v>4.08</v>
      </c>
      <c r="F2265">
        <f t="shared" si="247"/>
        <v>0.50739392236589442</v>
      </c>
      <c r="G2265">
        <f t="shared" si="248"/>
        <v>3.151409566992789E-2</v>
      </c>
      <c r="H2265" s="271">
        <v>3.5573331269195299E-10</v>
      </c>
      <c r="I2265">
        <f t="shared" si="249"/>
        <v>1</v>
      </c>
      <c r="J2265">
        <v>1</v>
      </c>
      <c r="K2265" s="221">
        <f t="shared" si="250"/>
        <v>-224.90050706729983</v>
      </c>
      <c r="L2265">
        <f t="shared" si="252"/>
        <v>6.9297364514749822E-8</v>
      </c>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row>
    <row r="2266" spans="1:74" s="12" customFormat="1" hidden="1" x14ac:dyDescent="0.25">
      <c r="A2266" s="127"/>
      <c r="B2266"/>
      <c r="C2266">
        <v>4090</v>
      </c>
      <c r="D2266" s="221">
        <f t="shared" si="246"/>
        <v>4090</v>
      </c>
      <c r="E2266">
        <f t="shared" si="251"/>
        <v>4.09</v>
      </c>
      <c r="F2266">
        <f t="shared" si="247"/>
        <v>0.50565885725030268</v>
      </c>
      <c r="G2266">
        <f t="shared" si="248"/>
        <v>2.9149383943066012E-2</v>
      </c>
      <c r="H2266" s="221">
        <v>1.10268609715077E-2</v>
      </c>
      <c r="I2266">
        <f t="shared" si="249"/>
        <v>1</v>
      </c>
      <c r="J2266">
        <v>1</v>
      </c>
      <c r="K2266" s="221">
        <f t="shared" si="250"/>
        <v>-75.781222031702455</v>
      </c>
      <c r="L2266">
        <f t="shared" si="252"/>
        <v>6.6041637934910362E-8</v>
      </c>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row>
    <row r="2267" spans="1:74" s="12" customFormat="1" hidden="1" x14ac:dyDescent="0.25">
      <c r="A2267" s="127"/>
      <c r="B2267"/>
      <c r="C2267">
        <v>4100</v>
      </c>
      <c r="D2267" s="221">
        <f t="shared" si="246"/>
        <v>4100</v>
      </c>
      <c r="E2267">
        <f t="shared" si="251"/>
        <v>4.0999999999999996</v>
      </c>
      <c r="F2267">
        <f t="shared" si="247"/>
        <v>0.50392500173479771</v>
      </c>
      <c r="G2267">
        <f t="shared" si="248"/>
        <v>2.6713357920280983E-2</v>
      </c>
      <c r="H2267" s="271">
        <v>1.6130981099439099E-9</v>
      </c>
      <c r="I2267">
        <f t="shared" si="249"/>
        <v>1</v>
      </c>
      <c r="J2267">
        <v>1</v>
      </c>
      <c r="K2267" s="221">
        <f t="shared" si="250"/>
        <v>-213.26489657169765</v>
      </c>
      <c r="L2267">
        <f t="shared" si="252"/>
        <v>6.6041650959064123E-8</v>
      </c>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row>
    <row r="2268" spans="1:74" s="12" customFormat="1" hidden="1" x14ac:dyDescent="0.25">
      <c r="A2268" s="127"/>
      <c r="B2268"/>
      <c r="C2268">
        <v>4110</v>
      </c>
      <c r="D2268" s="221">
        <f t="shared" si="246"/>
        <v>4110</v>
      </c>
      <c r="E2268">
        <f t="shared" si="251"/>
        <v>4.1100000000000003</v>
      </c>
      <c r="F2268">
        <f t="shared" si="247"/>
        <v>0.50219238007498301</v>
      </c>
      <c r="G2268">
        <f t="shared" si="248"/>
        <v>2.4212883083754938E-2</v>
      </c>
      <c r="H2268" s="221">
        <v>2.0401207815422501E-2</v>
      </c>
      <c r="I2268">
        <f t="shared" si="249"/>
        <v>1</v>
      </c>
      <c r="J2268">
        <v>1</v>
      </c>
      <c r="K2268" s="221">
        <f t="shared" si="250"/>
        <v>-72.108549930313217</v>
      </c>
      <c r="L2268">
        <f t="shared" si="252"/>
        <v>1.5384560417248672E-7</v>
      </c>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row>
    <row r="2269" spans="1:74" s="12" customFormat="1" hidden="1" x14ac:dyDescent="0.25">
      <c r="A2269" s="127"/>
      <c r="B2269"/>
      <c r="C2269">
        <v>4120</v>
      </c>
      <c r="D2269" s="221">
        <f t="shared" si="246"/>
        <v>4120</v>
      </c>
      <c r="E2269">
        <f t="shared" si="251"/>
        <v>4.12</v>
      </c>
      <c r="F2269">
        <f t="shared" si="247"/>
        <v>0.50046101643502305</v>
      </c>
      <c r="G2269">
        <f t="shared" si="248"/>
        <v>2.1654975072479727E-2</v>
      </c>
      <c r="H2269" s="221">
        <v>2.02710991104516E-2</v>
      </c>
      <c r="I2269">
        <f t="shared" si="249"/>
        <v>1</v>
      </c>
      <c r="J2269">
        <v>1</v>
      </c>
      <c r="K2269" s="221">
        <f t="shared" si="250"/>
        <v>-73.163895224113404</v>
      </c>
      <c r="L2269">
        <f t="shared" si="252"/>
        <v>5.4699024063251103E-7</v>
      </c>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row>
    <row r="2270" spans="1:74" s="12" customFormat="1" hidden="1" x14ac:dyDescent="0.25">
      <c r="A2270" s="127"/>
      <c r="B2270"/>
      <c r="C2270">
        <v>4130</v>
      </c>
      <c r="D2270" s="221">
        <f t="shared" si="246"/>
        <v>4130</v>
      </c>
      <c r="E2270">
        <f t="shared" si="251"/>
        <v>4.13</v>
      </c>
      <c r="F2270">
        <f t="shared" si="247"/>
        <v>0.49873093488715764</v>
      </c>
      <c r="G2270">
        <f t="shared" si="248"/>
        <v>1.9046780332856401E-2</v>
      </c>
      <c r="H2270" s="221">
        <v>5.3629333398737301E-3</v>
      </c>
      <c r="I2270">
        <f t="shared" si="249"/>
        <v>1</v>
      </c>
      <c r="J2270">
        <v>1</v>
      </c>
      <c r="K2270" s="221">
        <f t="shared" si="250"/>
        <v>-85.858194419474785</v>
      </c>
      <c r="L2270">
        <f t="shared" si="252"/>
        <v>1.8310300960103571E-7</v>
      </c>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row>
    <row r="2271" spans="1:74" s="12" customFormat="1" hidden="1" x14ac:dyDescent="0.25">
      <c r="A2271" s="127"/>
      <c r="B2271"/>
      <c r="C2271">
        <v>4140</v>
      </c>
      <c r="D2271" s="221">
        <f t="shared" si="246"/>
        <v>4140</v>
      </c>
      <c r="E2271">
        <f t="shared" si="251"/>
        <v>4.1399999999999997</v>
      </c>
      <c r="F2271">
        <f t="shared" si="247"/>
        <v>0.49700215941121528</v>
      </c>
      <c r="G2271">
        <f t="shared" si="248"/>
        <v>1.6395556485094422E-2</v>
      </c>
      <c r="H2271" s="271">
        <v>1.7506741710694899E-5</v>
      </c>
      <c r="I2271">
        <f t="shared" si="249"/>
        <v>1</v>
      </c>
      <c r="J2271">
        <v>1</v>
      </c>
      <c r="K2271" s="221">
        <f t="shared" si="250"/>
        <v>-136.91420476462736</v>
      </c>
      <c r="L2271">
        <f t="shared" si="252"/>
        <v>6.5245332513165413E-9</v>
      </c>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row>
    <row r="2272" spans="1:74" s="12" customFormat="1" hidden="1" x14ac:dyDescent="0.25">
      <c r="A2272" s="127"/>
      <c r="B2272"/>
      <c r="C2272">
        <v>4150</v>
      </c>
      <c r="D2272" s="221">
        <f t="shared" si="246"/>
        <v>4150</v>
      </c>
      <c r="E2272">
        <f t="shared" si="251"/>
        <v>4.1500000000000004</v>
      </c>
      <c r="F2272">
        <f t="shared" si="247"/>
        <v>0.49527471389413119</v>
      </c>
      <c r="G2272">
        <f t="shared" si="248"/>
        <v>1.3708652458467956E-2</v>
      </c>
      <c r="H2272" s="271">
        <v>1.6734664794215001E-5</v>
      </c>
      <c r="I2272">
        <f t="shared" si="249"/>
        <v>1</v>
      </c>
      <c r="J2272">
        <v>1</v>
      </c>
      <c r="K2272" s="221">
        <f t="shared" si="250"/>
        <v>-138.8908412059225</v>
      </c>
      <c r="L2272">
        <f t="shared" si="252"/>
        <v>1.6419440988376245E-13</v>
      </c>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row>
    <row r="2273" spans="1:74" s="12" customFormat="1" hidden="1" x14ac:dyDescent="0.25">
      <c r="A2273" s="127"/>
      <c r="B2273"/>
      <c r="C2273">
        <v>4160</v>
      </c>
      <c r="D2273" s="221">
        <f t="shared" si="246"/>
        <v>4160</v>
      </c>
      <c r="E2273">
        <f t="shared" si="251"/>
        <v>4.16</v>
      </c>
      <c r="F2273">
        <f t="shared" si="247"/>
        <v>0.4935486221294727</v>
      </c>
      <c r="G2273">
        <f t="shared" si="248"/>
        <v>1.0993488448928222E-2</v>
      </c>
      <c r="H2273" s="221">
        <v>1.5719408884824301E-2</v>
      </c>
      <c r="I2273">
        <f t="shared" si="249"/>
        <v>1</v>
      </c>
      <c r="J2273">
        <v>1</v>
      </c>
      <c r="K2273" s="221">
        <f t="shared" si="250"/>
        <v>-81.381966420858816</v>
      </c>
      <c r="L2273">
        <f t="shared" si="252"/>
        <v>1.8234745054162214E-8</v>
      </c>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row>
    <row r="2274" spans="1:74" s="12" customFormat="1" hidden="1" x14ac:dyDescent="0.25">
      <c r="A2274" s="127"/>
      <c r="B2274"/>
      <c r="C2274">
        <v>4170</v>
      </c>
      <c r="D2274" s="221">
        <f t="shared" si="246"/>
        <v>4170</v>
      </c>
      <c r="E2274">
        <f t="shared" si="251"/>
        <v>4.17</v>
      </c>
      <c r="F2274">
        <f t="shared" si="247"/>
        <v>0.49182390781696467</v>
      </c>
      <c r="G2274">
        <f t="shared" si="248"/>
        <v>8.2575357528683006E-3</v>
      </c>
      <c r="H2274" s="221">
        <v>0.13782044655409401</v>
      </c>
      <c r="I2274">
        <f t="shared" si="249"/>
        <v>1</v>
      </c>
      <c r="J2274">
        <v>1</v>
      </c>
      <c r="K2274" s="221">
        <f t="shared" si="250"/>
        <v>-65.040524966278838</v>
      </c>
      <c r="L2274">
        <f t="shared" si="252"/>
        <v>1.0401091707119905E-6</v>
      </c>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row>
    <row r="2275" spans="1:74" s="12" customFormat="1" hidden="1" x14ac:dyDescent="0.25">
      <c r="A2275" s="127"/>
      <c r="B2275"/>
      <c r="C2275">
        <v>4180</v>
      </c>
      <c r="D2275" s="221">
        <f t="shared" si="246"/>
        <v>4180</v>
      </c>
      <c r="E2275">
        <f t="shared" si="251"/>
        <v>4.18</v>
      </c>
      <c r="F2275">
        <f t="shared" si="247"/>
        <v>0.49010059456202265</v>
      </c>
      <c r="G2275">
        <f t="shared" si="248"/>
        <v>5.5082965310013403E-3</v>
      </c>
      <c r="H2275" s="221">
        <v>0.44491567513519797</v>
      </c>
      <c r="I2275">
        <f t="shared" si="249"/>
        <v>1</v>
      </c>
      <c r="J2275">
        <v>1</v>
      </c>
      <c r="K2275" s="221">
        <f t="shared" si="250"/>
        <v>-58.408395037200847</v>
      </c>
      <c r="L2275">
        <f t="shared" si="252"/>
        <v>7.7512772097350836E-6</v>
      </c>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row>
    <row r="2276" spans="1:74" s="12" customFormat="1" hidden="1" x14ac:dyDescent="0.25">
      <c r="A2276" s="127"/>
      <c r="B2276"/>
      <c r="C2276">
        <v>4190</v>
      </c>
      <c r="D2276" s="221">
        <f t="shared" si="246"/>
        <v>4190</v>
      </c>
      <c r="E2276">
        <f t="shared" si="251"/>
        <v>4.1900000000000004</v>
      </c>
      <c r="F2276">
        <f t="shared" si="247"/>
        <v>0.48837870587528748</v>
      </c>
      <c r="G2276">
        <f t="shared" si="248"/>
        <v>2.7532835563218432E-3</v>
      </c>
      <c r="H2276" s="221">
        <v>0.82365531566114702</v>
      </c>
      <c r="I2276">
        <f t="shared" si="249"/>
        <v>1</v>
      </c>
      <c r="J2276">
        <v>1</v>
      </c>
      <c r="K2276" s="221">
        <f t="shared" si="250"/>
        <v>-59.112936673561151</v>
      </c>
      <c r="L2276">
        <f t="shared" si="252"/>
        <v>1.3324397042901899E-5</v>
      </c>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row>
    <row r="2277" spans="1:74" s="12" customFormat="1" hidden="1" x14ac:dyDescent="0.25">
      <c r="A2277" s="127"/>
      <c r="B2277"/>
      <c r="C2277">
        <v>4200</v>
      </c>
      <c r="D2277" s="221">
        <f t="shared" si="246"/>
        <v>4200</v>
      </c>
      <c r="E2277">
        <f t="shared" si="251"/>
        <v>4.2</v>
      </c>
      <c r="F2277">
        <f t="shared" si="247"/>
        <v>0.48665826517216815</v>
      </c>
      <c r="G2277">
        <f t="shared" si="248"/>
        <v>4.5041086722322069E-17</v>
      </c>
      <c r="H2277" s="221">
        <v>1</v>
      </c>
      <c r="I2277">
        <f t="shared" si="249"/>
        <v>1</v>
      </c>
      <c r="J2277">
        <v>1</v>
      </c>
      <c r="K2277" s="221">
        <f t="shared" si="250"/>
        <v>-333.18334072056388</v>
      </c>
      <c r="L2277">
        <f t="shared" si="252"/>
        <v>3.066523811435122E-6</v>
      </c>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row>
    <row r="2278" spans="1:74" s="12" customFormat="1" hidden="1" x14ac:dyDescent="0.25">
      <c r="A2278" s="127"/>
      <c r="B2278"/>
      <c r="C2278">
        <v>4210</v>
      </c>
      <c r="D2278" s="221">
        <f t="shared" si="246"/>
        <v>4210</v>
      </c>
      <c r="E2278">
        <f t="shared" si="251"/>
        <v>4.21</v>
      </c>
      <c r="F2278">
        <f t="shared" si="247"/>
        <v>0.48493929577238359</v>
      </c>
      <c r="G2278">
        <f t="shared" si="248"/>
        <v>2.74408069121056E-3</v>
      </c>
      <c r="H2278" s="221">
        <v>0.82365531566115702</v>
      </c>
      <c r="I2278">
        <f t="shared" si="249"/>
        <v>1</v>
      </c>
      <c r="J2278">
        <v>1</v>
      </c>
      <c r="K2278" s="221">
        <f t="shared" si="250"/>
        <v>-59.203404781257106</v>
      </c>
      <c r="L2278">
        <f t="shared" si="252"/>
        <v>3.0033056322305833E-6</v>
      </c>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row>
    <row r="2279" spans="1:74" s="12" customFormat="1" hidden="1" x14ac:dyDescent="0.25">
      <c r="A2279" s="127"/>
      <c r="B2279"/>
      <c r="C2279">
        <v>4220</v>
      </c>
      <c r="D2279" s="221">
        <f t="shared" si="246"/>
        <v>4220</v>
      </c>
      <c r="E2279">
        <f t="shared" si="251"/>
        <v>4.22</v>
      </c>
      <c r="F2279">
        <f t="shared" si="247"/>
        <v>0.48322182089951415</v>
      </c>
      <c r="G2279">
        <f t="shared" si="248"/>
        <v>5.471534772882411E-3</v>
      </c>
      <c r="H2279" s="221">
        <v>0.444915675135236</v>
      </c>
      <c r="I2279">
        <f t="shared" si="249"/>
        <v>1</v>
      </c>
      <c r="J2279">
        <v>1</v>
      </c>
      <c r="K2279" s="221">
        <f t="shared" si="250"/>
        <v>-58.58933183803429</v>
      </c>
      <c r="L2279">
        <f t="shared" si="252"/>
        <v>1.2909390135142114E-5</v>
      </c>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row>
    <row r="2280" spans="1:74" s="12" customFormat="1" hidden="1" x14ac:dyDescent="0.25">
      <c r="A2280" s="127"/>
      <c r="B2280"/>
      <c r="C2280">
        <v>4230</v>
      </c>
      <c r="D2280" s="221">
        <f t="shared" si="246"/>
        <v>4230</v>
      </c>
      <c r="E2280">
        <f t="shared" si="251"/>
        <v>4.2300000000000004</v>
      </c>
      <c r="F2280">
        <f t="shared" si="247"/>
        <v>0.48150586368055409</v>
      </c>
      <c r="G2280">
        <f t="shared" si="248"/>
        <v>8.1750079835105939E-3</v>
      </c>
      <c r="H2280" s="221">
        <v>0.13782044655408701</v>
      </c>
      <c r="I2280">
        <f t="shared" si="249"/>
        <v>1</v>
      </c>
      <c r="J2280">
        <v>1</v>
      </c>
      <c r="K2280" s="221">
        <f t="shared" si="250"/>
        <v>-65.311931631170737</v>
      </c>
      <c r="L2280">
        <f t="shared" si="252"/>
        <v>7.3860794712772128E-6</v>
      </c>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row>
    <row r="2281" spans="1:74" s="12" customFormat="1" hidden="1" x14ac:dyDescent="0.25">
      <c r="A2281" s="127"/>
      <c r="B2281"/>
      <c r="C2281">
        <v>4240</v>
      </c>
      <c r="D2281" s="221">
        <f t="shared" si="246"/>
        <v>4240</v>
      </c>
      <c r="E2281">
        <f t="shared" si="251"/>
        <v>4.24</v>
      </c>
      <c r="F2281">
        <f t="shared" si="247"/>
        <v>0.47979144714546945</v>
      </c>
      <c r="G2281">
        <f t="shared" si="248"/>
        <v>1.0847235075852701E-2</v>
      </c>
      <c r="H2281" s="221">
        <v>1.57194088848258E-2</v>
      </c>
      <c r="I2281">
        <f t="shared" si="249"/>
        <v>1</v>
      </c>
      <c r="J2281">
        <v>1</v>
      </c>
      <c r="K2281" s="221">
        <f t="shared" si="250"/>
        <v>-81.743844706269101</v>
      </c>
      <c r="L2281">
        <f t="shared" si="252"/>
        <v>9.7442258063744725E-7</v>
      </c>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row>
    <row r="2282" spans="1:74" s="12" customFormat="1" hidden="1" x14ac:dyDescent="0.25">
      <c r="A2282" s="127"/>
      <c r="B2282"/>
      <c r="C2282">
        <v>4250</v>
      </c>
      <c r="D2282" s="221">
        <f t="shared" si="246"/>
        <v>4250</v>
      </c>
      <c r="E2282">
        <f t="shared" si="251"/>
        <v>4.25</v>
      </c>
      <c r="F2282">
        <f t="shared" si="247"/>
        <v>0.47807859422676041</v>
      </c>
      <c r="G2282">
        <f t="shared" si="248"/>
        <v>1.3481059047890117E-2</v>
      </c>
      <c r="H2282" s="271">
        <v>1.6734664794197199E-5</v>
      </c>
      <c r="I2282">
        <f t="shared" si="249"/>
        <v>1</v>
      </c>
      <c r="J2282">
        <v>1</v>
      </c>
      <c r="K2282" s="221">
        <f t="shared" si="250"/>
        <v>-139.34319345396645</v>
      </c>
      <c r="L2282">
        <f t="shared" si="252"/>
        <v>1.6776443284539351E-8</v>
      </c>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row>
    <row r="2283" spans="1:74" s="12" customFormat="1" hidden="1" x14ac:dyDescent="0.25">
      <c r="A2283" s="127"/>
      <c r="B2283"/>
      <c r="C2283">
        <v>4260</v>
      </c>
      <c r="D2283" s="221">
        <f t="shared" si="246"/>
        <v>4260</v>
      </c>
      <c r="E2283">
        <f t="shared" si="251"/>
        <v>4.26</v>
      </c>
      <c r="F2283">
        <f t="shared" si="247"/>
        <v>0.47636732775902735</v>
      </c>
      <c r="G2283">
        <f t="shared" si="248"/>
        <v>1.6069450023223197E-2</v>
      </c>
      <c r="H2283" s="271">
        <v>1.7506741710758999E-5</v>
      </c>
      <c r="I2283">
        <f t="shared" si="249"/>
        <v>1</v>
      </c>
      <c r="J2283">
        <v>1</v>
      </c>
      <c r="K2283" s="221">
        <f t="shared" si="250"/>
        <v>-137.45703390313514</v>
      </c>
      <c r="L2283">
        <f t="shared" si="252"/>
        <v>1.4625085010914358E-13</v>
      </c>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row>
    <row r="2284" spans="1:74" s="12" customFormat="1" hidden="1" x14ac:dyDescent="0.25">
      <c r="A2284" s="127"/>
      <c r="B2284"/>
      <c r="C2284">
        <v>4270</v>
      </c>
      <c r="D2284" s="221">
        <f t="shared" si="246"/>
        <v>4270</v>
      </c>
      <c r="E2284">
        <f t="shared" si="251"/>
        <v>4.2699999999999996</v>
      </c>
      <c r="F2284">
        <f t="shared" si="247"/>
        <v>0.47465767047854296</v>
      </c>
      <c r="G2284">
        <f t="shared" si="248"/>
        <v>1.8605523731815937E-2</v>
      </c>
      <c r="H2284" s="221">
        <v>5.3629333398733303E-3</v>
      </c>
      <c r="I2284">
        <f t="shared" si="249"/>
        <v>1</v>
      </c>
      <c r="J2284">
        <v>1</v>
      </c>
      <c r="K2284" s="221">
        <f t="shared" si="250"/>
        <v>-86.49150396234387</v>
      </c>
      <c r="L2284">
        <f t="shared" si="252"/>
        <v>5.6395427400417002E-9</v>
      </c>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row>
    <row r="2285" spans="1:74" s="12" customFormat="1" hidden="1" x14ac:dyDescent="0.25">
      <c r="A2285" s="127"/>
      <c r="B2285"/>
      <c r="C2285">
        <v>4280</v>
      </c>
      <c r="D2285" s="221">
        <f t="shared" si="246"/>
        <v>4280</v>
      </c>
      <c r="E2285">
        <f t="shared" si="251"/>
        <v>4.28</v>
      </c>
      <c r="F2285">
        <f t="shared" si="247"/>
        <v>0.47294964502282499</v>
      </c>
      <c r="G2285">
        <f t="shared" si="248"/>
        <v>2.1082559543182524E-2</v>
      </c>
      <c r="H2285" s="221">
        <v>2.0271099110451999E-2</v>
      </c>
      <c r="I2285">
        <f t="shared" si="249"/>
        <v>1</v>
      </c>
      <c r="J2285">
        <v>1</v>
      </c>
      <c r="K2285" s="221">
        <f t="shared" si="250"/>
        <v>-73.887689271278688</v>
      </c>
      <c r="L2285">
        <f t="shared" si="252"/>
        <v>1.5560608574351548E-7</v>
      </c>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row>
    <row r="2286" spans="1:74" s="12" customFormat="1" hidden="1" x14ac:dyDescent="0.25">
      <c r="A2286" s="127"/>
      <c r="B2286"/>
      <c r="C2286">
        <v>4290</v>
      </c>
      <c r="D2286" s="221">
        <f t="shared" si="246"/>
        <v>4290</v>
      </c>
      <c r="E2286">
        <f t="shared" si="251"/>
        <v>4.29</v>
      </c>
      <c r="F2286">
        <f t="shared" si="247"/>
        <v>0.47124327393021992</v>
      </c>
      <c r="G2286">
        <f t="shared" si="248"/>
        <v>2.34940180054618E-2</v>
      </c>
      <c r="H2286" s="221">
        <v>2.04012078154239E-2</v>
      </c>
      <c r="I2286">
        <f t="shared" si="249"/>
        <v>1</v>
      </c>
      <c r="J2286">
        <v>1</v>
      </c>
      <c r="K2286" s="221">
        <f t="shared" si="250"/>
        <v>-72.922833168120292</v>
      </c>
      <c r="L2286">
        <f t="shared" si="252"/>
        <v>4.5794458773935616E-7</v>
      </c>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row>
    <row r="2287" spans="1:74" s="12" customFormat="1" hidden="1" x14ac:dyDescent="0.25">
      <c r="A2287" s="127"/>
      <c r="B2287"/>
      <c r="C2287">
        <v>4300</v>
      </c>
      <c r="D2287" s="221">
        <f t="shared" si="246"/>
        <v>4300</v>
      </c>
      <c r="E2287">
        <f t="shared" si="251"/>
        <v>4.3</v>
      </c>
      <c r="F2287">
        <f t="shared" si="247"/>
        <v>0.46953857963948342</v>
      </c>
      <c r="G2287">
        <f t="shared" si="248"/>
        <v>2.5833557845249412E-2</v>
      </c>
      <c r="H2287" s="271">
        <v>1.6130974324833799E-9</v>
      </c>
      <c r="I2287">
        <f t="shared" si="249"/>
        <v>1</v>
      </c>
      <c r="J2287">
        <v>1</v>
      </c>
      <c r="K2287" s="221">
        <f t="shared" si="250"/>
        <v>-214.1696779209928</v>
      </c>
      <c r="L2287">
        <f t="shared" si="252"/>
        <v>1.2754304084603544E-7</v>
      </c>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row>
    <row r="2288" spans="1:74" s="12" customFormat="1" hidden="1" x14ac:dyDescent="0.25">
      <c r="A2288" s="127"/>
      <c r="B2288"/>
      <c r="C2288">
        <v>4310</v>
      </c>
      <c r="D2288" s="221">
        <f t="shared" si="246"/>
        <v>4310</v>
      </c>
      <c r="E2288">
        <f t="shared" si="251"/>
        <v>4.3099999999999996</v>
      </c>
      <c r="F2288">
        <f t="shared" si="247"/>
        <v>0.46783558448937107</v>
      </c>
      <c r="G2288">
        <f t="shared" si="248"/>
        <v>2.8095052384635628E-2</v>
      </c>
      <c r="H2288" s="221">
        <v>1.1026860971507801E-2</v>
      </c>
      <c r="I2288">
        <f t="shared" si="249"/>
        <v>1</v>
      </c>
      <c r="J2288">
        <v>1</v>
      </c>
      <c r="K2288" s="221">
        <f t="shared" si="250"/>
        <v>-76.776500056709608</v>
      </c>
      <c r="L2288">
        <f t="shared" si="252"/>
        <v>5.2515816271501071E-8</v>
      </c>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row>
    <row r="2289" spans="1:74" s="12" customFormat="1" hidden="1" x14ac:dyDescent="0.25">
      <c r="A2289" s="127"/>
      <c r="B2289"/>
      <c r="C2289">
        <v>4320</v>
      </c>
      <c r="D2289" s="221">
        <f t="shared" si="246"/>
        <v>4320</v>
      </c>
      <c r="E2289">
        <f t="shared" si="251"/>
        <v>4.32</v>
      </c>
      <c r="F2289">
        <f t="shared" si="247"/>
        <v>0.46613431071823103</v>
      </c>
      <c r="G2289">
        <f t="shared" si="248"/>
        <v>3.027260533355652E-2</v>
      </c>
      <c r="H2289" s="271">
        <v>3.5573383242160197E-10</v>
      </c>
      <c r="I2289">
        <f t="shared" si="249"/>
        <v>1</v>
      </c>
      <c r="J2289">
        <v>1</v>
      </c>
      <c r="K2289" s="221">
        <f t="shared" si="250"/>
        <v>-225.98627917293445</v>
      </c>
      <c r="L2289">
        <f t="shared" si="252"/>
        <v>5.2515805729728902E-8</v>
      </c>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row>
    <row r="2290" spans="1:74" s="12" customFormat="1" hidden="1" x14ac:dyDescent="0.25">
      <c r="A2290" s="127"/>
      <c r="B2290"/>
      <c r="C2290">
        <v>4330</v>
      </c>
      <c r="D2290" s="221">
        <f t="shared" si="246"/>
        <v>4330</v>
      </c>
      <c r="E2290">
        <f t="shared" si="251"/>
        <v>4.33</v>
      </c>
      <c r="F2290">
        <f t="shared" si="247"/>
        <v>0.46443478046360015</v>
      </c>
      <c r="G2290">
        <f t="shared" si="248"/>
        <v>3.236056591734858E-2</v>
      </c>
      <c r="H2290" s="221">
        <v>9.6745899372291996E-3</v>
      </c>
      <c r="I2290">
        <f t="shared" si="249"/>
        <v>1</v>
      </c>
      <c r="J2290">
        <v>1</v>
      </c>
      <c r="K2290" s="221">
        <f t="shared" si="250"/>
        <v>-76.748531804519601</v>
      </c>
      <c r="L2290">
        <f t="shared" si="252"/>
        <v>5.2855095055572845E-8</v>
      </c>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row>
    <row r="2291" spans="1:74" s="12" customFormat="1" hidden="1" x14ac:dyDescent="0.25">
      <c r="A2291" s="127"/>
      <c r="B2291"/>
      <c r="C2291">
        <v>4340</v>
      </c>
      <c r="D2291" s="221">
        <f t="shared" si="246"/>
        <v>4340</v>
      </c>
      <c r="E2291">
        <f t="shared" si="251"/>
        <v>4.34</v>
      </c>
      <c r="F2291">
        <f t="shared" si="247"/>
        <v>0.46273701576180726</v>
      </c>
      <c r="G2291">
        <f t="shared" si="248"/>
        <v>3.4353543301269898E-2</v>
      </c>
      <c r="H2291" s="221">
        <v>4.6170289671172201E-3</v>
      </c>
      <c r="I2291">
        <f t="shared" si="249"/>
        <v>1</v>
      </c>
      <c r="J2291">
        <v>1</v>
      </c>
      <c r="K2291" s="221">
        <f t="shared" si="250"/>
        <v>-82.686632428665604</v>
      </c>
      <c r="L2291">
        <f t="shared" si="252"/>
        <v>1.1968177960601421E-7</v>
      </c>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row>
    <row r="2292" spans="1:74" s="12" customFormat="1" hidden="1" x14ac:dyDescent="0.25">
      <c r="A2292" s="127"/>
      <c r="B2292"/>
      <c r="C2292">
        <v>4350</v>
      </c>
      <c r="D2292" s="221">
        <f t="shared" si="246"/>
        <v>4350</v>
      </c>
      <c r="E2292">
        <f t="shared" si="251"/>
        <v>4.3499999999999996</v>
      </c>
      <c r="F2292">
        <f t="shared" si="247"/>
        <v>0.46104103854758022</v>
      </c>
      <c r="G2292">
        <f t="shared" si="248"/>
        <v>3.6246420275727602E-2</v>
      </c>
      <c r="H2292" s="221">
        <v>1.9669670782231099E-4</v>
      </c>
      <c r="I2292">
        <f t="shared" si="249"/>
        <v>1</v>
      </c>
      <c r="J2292">
        <v>1</v>
      </c>
      <c r="K2292" s="221">
        <f t="shared" si="250"/>
        <v>-109.66396404617754</v>
      </c>
      <c r="L2292">
        <f t="shared" si="252"/>
        <v>1.470045224068326E-8</v>
      </c>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row>
    <row r="2293" spans="1:74" s="12" customFormat="1" hidden="1" x14ac:dyDescent="0.25">
      <c r="A2293" s="127"/>
      <c r="B2293"/>
      <c r="C2293">
        <v>4360</v>
      </c>
      <c r="D2293" s="221">
        <f t="shared" si="246"/>
        <v>4360</v>
      </c>
      <c r="E2293">
        <f t="shared" si="251"/>
        <v>4.3600000000000003</v>
      </c>
      <c r="F2293">
        <f t="shared" si="247"/>
        <v>0.45934687065365376</v>
      </c>
      <c r="G2293">
        <f t="shared" si="248"/>
        <v>3.8034366168011549E-2</v>
      </c>
      <c r="H2293" s="221">
        <v>2.7062321390618799E-3</v>
      </c>
      <c r="I2293">
        <f t="shared" si="249"/>
        <v>1</v>
      </c>
      <c r="J2293">
        <v>1</v>
      </c>
      <c r="K2293" s="221">
        <f t="shared" si="250"/>
        <v>-86.50636014604801</v>
      </c>
      <c r="L2293">
        <f t="shared" si="252"/>
        <v>6.3926822768073456E-9</v>
      </c>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row>
    <row r="2294" spans="1:74" s="12" customFormat="1" hidden="1" x14ac:dyDescent="0.25">
      <c r="A2294" s="127"/>
      <c r="B2294"/>
      <c r="C2294">
        <v>4370</v>
      </c>
      <c r="D2294" s="221">
        <f t="shared" si="246"/>
        <v>4370</v>
      </c>
      <c r="E2294">
        <f t="shared" si="251"/>
        <v>4.37</v>
      </c>
      <c r="F2294">
        <f t="shared" si="247"/>
        <v>0.45765453381038679</v>
      </c>
      <c r="G2294">
        <f t="shared" si="248"/>
        <v>3.9712848948479103E-2</v>
      </c>
      <c r="H2294" s="221">
        <v>2.57613647514377E-3</v>
      </c>
      <c r="I2294">
        <f t="shared" si="249"/>
        <v>1</v>
      </c>
      <c r="J2294">
        <v>1</v>
      </c>
      <c r="K2294" s="221">
        <f t="shared" si="250"/>
        <v>-86.591246404163883</v>
      </c>
      <c r="L2294">
        <f t="shared" si="252"/>
        <v>2.2137574831868622E-8</v>
      </c>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row>
    <row r="2295" spans="1:74" s="12" customFormat="1" hidden="1" x14ac:dyDescent="0.25">
      <c r="A2295" s="127"/>
      <c r="B2295"/>
      <c r="C2295">
        <v>4380</v>
      </c>
      <c r="D2295" s="221">
        <f t="shared" si="246"/>
        <v>4380</v>
      </c>
      <c r="E2295">
        <f t="shared" si="251"/>
        <v>4.38</v>
      </c>
      <c r="F2295">
        <f t="shared" si="247"/>
        <v>0.45596404964538284</v>
      </c>
      <c r="G2295">
        <f t="shared" si="248"/>
        <v>4.1277646501365818E-2</v>
      </c>
      <c r="H2295" s="221">
        <v>2.73097320627339E-4</v>
      </c>
      <c r="I2295">
        <f t="shared" si="249"/>
        <v>1</v>
      </c>
      <c r="J2295">
        <v>1</v>
      </c>
      <c r="K2295" s="221">
        <f t="shared" si="250"/>
        <v>-105.78074062149268</v>
      </c>
      <c r="L2295">
        <f t="shared" si="252"/>
        <v>6.7497791648823283E-9</v>
      </c>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row>
    <row r="2296" spans="1:74" s="12" customFormat="1" hidden="1" x14ac:dyDescent="0.25">
      <c r="A2296" s="127"/>
      <c r="B2296"/>
      <c r="C2296">
        <v>4390</v>
      </c>
      <c r="D2296" s="221">
        <f t="shared" si="246"/>
        <v>4390</v>
      </c>
      <c r="E2296">
        <f t="shared" si="251"/>
        <v>4.3899999999999997</v>
      </c>
      <c r="F2296">
        <f t="shared" si="247"/>
        <v>0.45427543968311146</v>
      </c>
      <c r="G2296">
        <f t="shared" si="248"/>
        <v>4.2724857032689058E-2</v>
      </c>
      <c r="H2296" s="221">
        <v>3.1555882854919499E-3</v>
      </c>
      <c r="I2296">
        <f t="shared" si="249"/>
        <v>1</v>
      </c>
      <c r="J2296">
        <v>1</v>
      </c>
      <c r="K2296" s="221">
        <f t="shared" si="250"/>
        <v>-84.258395785969768</v>
      </c>
      <c r="L2296">
        <f t="shared" si="252"/>
        <v>1.1017868022047105E-8</v>
      </c>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row>
    <row r="2297" spans="1:74" s="12" customFormat="1" hidden="1" x14ac:dyDescent="0.25">
      <c r="A2297" s="127"/>
      <c r="B2297"/>
      <c r="C2297">
        <v>4400</v>
      </c>
      <c r="D2297" s="221">
        <f t="shared" si="246"/>
        <v>4400</v>
      </c>
      <c r="E2297">
        <f t="shared" si="251"/>
        <v>4.4000000000000004</v>
      </c>
      <c r="F2297">
        <f t="shared" si="247"/>
        <v>0.45258872534454042</v>
      </c>
      <c r="G2297">
        <f t="shared" si="248"/>
        <v>4.4050908590080123E-2</v>
      </c>
      <c r="H2297" s="271">
        <v>9.3132298803309595E-10</v>
      </c>
      <c r="I2297">
        <f t="shared" si="249"/>
        <v>1</v>
      </c>
      <c r="J2297">
        <v>1</v>
      </c>
      <c r="K2297" s="221">
        <f t="shared" si="250"/>
        <v>-214.62482151480845</v>
      </c>
      <c r="L2297">
        <f t="shared" si="252"/>
        <v>9.3777941068256696E-9</v>
      </c>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row>
    <row r="2298" spans="1:74" s="12" customFormat="1" hidden="1" x14ac:dyDescent="0.25">
      <c r="A2298" s="127"/>
      <c r="B2298"/>
      <c r="C2298">
        <v>4410</v>
      </c>
      <c r="D2298" s="221">
        <f t="shared" ref="D2298:D2361" si="253">C2298*(f_CLK_MHz/Nominal_Clock_Freq)</f>
        <v>4410</v>
      </c>
      <c r="E2298">
        <f t="shared" si="251"/>
        <v>4.41</v>
      </c>
      <c r="F2298">
        <f t="shared" ref="F2298:F2361" si="254">ABS(SIN(((MOD_CLK_DIV*PI()*$D2298*FIRST_STAGE_DECIMATION)/(f_CLK_MHz*1000000)))/(FIRST_STAGE_DECIMATION*SIN(((MOD_CLK_DIV*PI()*$D2298)/(f_CLK_MHz*1000000)))))^FIRST_STAGE_ORDER</f>
        <v>0.45090392794676576</v>
      </c>
      <c r="G2298">
        <f t="shared" ref="G2298:G2361" si="255">ABS(SIN(((MOD_CLK_DIV*FIRST_STAGE_DECIMATION*PI()*$D2298*SECOND_STAGE_DECIMATION)/(f_CLK_MHz*1000000)))/(SECOND_STAGE_DECIMATION*SIN(((MOD_CLK_DIV*FIRST_STAGE_DECIMATION*PI()*$D2298)/(f_CLK_MHz*1000000)))))^SECOND_STAGE_ORDER</f>
        <v>4.5252567671801608E-2</v>
      </c>
      <c r="H2298" s="221">
        <v>2.61825380323054E-2</v>
      </c>
      <c r="I2298">
        <f t="shared" ref="I2298:I2361" si="256">IF(Avg_decimation&lt;&gt;0,(ABS(SIN(((MOD_CLK_DIV*FIRST_STAGE_DECIMATION*SECOND_STAGE_DECIMATION*FIR_DECIMATION*PI()*$D2298*Avg_decimation)/(f_CLK_MHz*1000000)))/(Avg_decimation*SIN(((MOD_CLK_DIV*FIRST_STAGE_DECIMATION*SECOND_STAGE_DECIMATION*FIR_DECIMATION*PI()*$D2298)/(f_CLK_MHz*1000000)))))^1),"-")</f>
        <v>1</v>
      </c>
      <c r="J2298">
        <v>1</v>
      </c>
      <c r="K2298" s="221">
        <f t="shared" ref="K2298:K2361" si="257">20*LOG10(IF(FIR_BYPASSED,F2298*G2298*J2298,F2298*G2298*H2298*I2298*J2298))</f>
        <v>-65.445220237214386</v>
      </c>
      <c r="L2298">
        <f t="shared" si="252"/>
        <v>7.1353949247733666E-7</v>
      </c>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row>
    <row r="2299" spans="1:74" s="12" customFormat="1" hidden="1" x14ac:dyDescent="0.25">
      <c r="A2299" s="127"/>
      <c r="B2299"/>
      <c r="C2299">
        <v>4420</v>
      </c>
      <c r="D2299" s="221">
        <f t="shared" si="253"/>
        <v>4420</v>
      </c>
      <c r="E2299">
        <f t="shared" ref="E2299:E2362" si="258">D2299/1000</f>
        <v>4.42</v>
      </c>
      <c r="F2299">
        <f t="shared" si="254"/>
        <v>0.44922106870264972</v>
      </c>
      <c r="G2299">
        <f t="shared" si="255"/>
        <v>4.6326946904682628E-2</v>
      </c>
      <c r="H2299" s="221">
        <v>5.0657045484412203E-2</v>
      </c>
      <c r="I2299">
        <f t="shared" si="256"/>
        <v>1</v>
      </c>
      <c r="J2299">
        <v>1</v>
      </c>
      <c r="K2299" s="221">
        <f t="shared" si="257"/>
        <v>-59.541326942081653</v>
      </c>
      <c r="L2299">
        <f t="shared" si="252"/>
        <v>6.3080845038199177E-6</v>
      </c>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row>
    <row r="2300" spans="1:74" s="12" customFormat="1" hidden="1" x14ac:dyDescent="0.25">
      <c r="A2300" s="127"/>
      <c r="B2300"/>
      <c r="C2300">
        <v>4430</v>
      </c>
      <c r="D2300" s="221">
        <f t="shared" si="253"/>
        <v>4430</v>
      </c>
      <c r="E2300">
        <f t="shared" si="258"/>
        <v>4.43</v>
      </c>
      <c r="F2300">
        <f t="shared" si="254"/>
        <v>0.44754016872046631</v>
      </c>
      <c r="G2300">
        <f t="shared" si="255"/>
        <v>4.7271511773231453E-2</v>
      </c>
      <c r="H2300" s="221">
        <v>3.5478860246607E-2</v>
      </c>
      <c r="I2300">
        <f t="shared" si="256"/>
        <v>1</v>
      </c>
      <c r="J2300">
        <v>1</v>
      </c>
      <c r="K2300" s="221">
        <f t="shared" si="257"/>
        <v>-62.491976549241045</v>
      </c>
      <c r="L2300">
        <f t="shared" ref="L2300:L2363" si="259">(D2300-D2299)*((10^(K2300/20)+10^(K2299/20))/2)^2</f>
        <v>8.1433754740611054E-6</v>
      </c>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row>
    <row r="2301" spans="1:74" s="12" customFormat="1" hidden="1" x14ac:dyDescent="0.25">
      <c r="A2301" s="127"/>
      <c r="B2301"/>
      <c r="C2301">
        <v>4440</v>
      </c>
      <c r="D2301" s="221">
        <f t="shared" si="253"/>
        <v>4440</v>
      </c>
      <c r="E2301">
        <f t="shared" si="258"/>
        <v>4.4400000000000004</v>
      </c>
      <c r="F2301">
        <f t="shared" si="254"/>
        <v>0.4458612490035424</v>
      </c>
      <c r="G2301">
        <f t="shared" si="255"/>
        <v>4.8084086384744727E-2</v>
      </c>
      <c r="H2301" s="271">
        <v>2.4382337117674401E-9</v>
      </c>
      <c r="I2301">
        <f t="shared" si="256"/>
        <v>1</v>
      </c>
      <c r="J2301">
        <v>1</v>
      </c>
      <c r="K2301" s="221">
        <f t="shared" si="257"/>
        <v>-205.63447142678706</v>
      </c>
      <c r="L2301">
        <f t="shared" si="259"/>
        <v>1.4084531785589959E-6</v>
      </c>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row>
    <row r="2302" spans="1:74" s="12" customFormat="1" hidden="1" x14ac:dyDescent="0.25">
      <c r="A2302" s="127"/>
      <c r="B2302"/>
      <c r="C2302">
        <v>4450</v>
      </c>
      <c r="D2302" s="221">
        <f t="shared" si="253"/>
        <v>4450</v>
      </c>
      <c r="E2302">
        <f t="shared" si="258"/>
        <v>4.45</v>
      </c>
      <c r="F2302">
        <f t="shared" si="254"/>
        <v>0.44418433044991307</v>
      </c>
      <c r="G2302">
        <f t="shared" si="255"/>
        <v>4.876285825783231E-2</v>
      </c>
      <c r="H2302" s="271">
        <v>1.5853319244275299E-9</v>
      </c>
      <c r="I2302">
        <f t="shared" si="256"/>
        <v>1</v>
      </c>
      <c r="J2302">
        <v>1</v>
      </c>
      <c r="K2302" s="221">
        <f t="shared" si="257"/>
        <v>-209.2845481370133</v>
      </c>
      <c r="L2302">
        <f t="shared" si="259"/>
        <v>1.8753529065061147E-20</v>
      </c>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row>
    <row r="2303" spans="1:74" s="12" customFormat="1" hidden="1" x14ac:dyDescent="0.25">
      <c r="A2303" s="127"/>
      <c r="B2303"/>
      <c r="C2303">
        <v>4460</v>
      </c>
      <c r="D2303" s="221">
        <f t="shared" si="253"/>
        <v>4460</v>
      </c>
      <c r="E2303">
        <f t="shared" si="258"/>
        <v>4.46</v>
      </c>
      <c r="F2303">
        <f t="shared" si="254"/>
        <v>0.44250943385197633</v>
      </c>
      <c r="G2303">
        <f t="shared" si="255"/>
        <v>4.9306382124397787E-2</v>
      </c>
      <c r="H2303" s="221">
        <v>3.23589581853823E-2</v>
      </c>
      <c r="I2303">
        <f t="shared" si="256"/>
        <v>1</v>
      </c>
      <c r="J2303">
        <v>1</v>
      </c>
      <c r="K2303" s="221">
        <f t="shared" si="257"/>
        <v>-63.023595963368457</v>
      </c>
      <c r="L2303">
        <f t="shared" si="259"/>
        <v>1.2461790749423925E-6</v>
      </c>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row>
    <row r="2304" spans="1:74" s="12" customFormat="1" hidden="1" x14ac:dyDescent="0.25">
      <c r="A2304" s="127"/>
      <c r="B2304"/>
      <c r="C2304">
        <v>4470</v>
      </c>
      <c r="D2304" s="221">
        <f t="shared" si="253"/>
        <v>4470</v>
      </c>
      <c r="E2304">
        <f t="shared" si="258"/>
        <v>4.47</v>
      </c>
      <c r="F2304">
        <f t="shared" si="254"/>
        <v>0.44083657989615238</v>
      </c>
      <c r="G2304">
        <f t="shared" si="255"/>
        <v>4.9713582737755398E-2</v>
      </c>
      <c r="H2304" s="221">
        <v>3.3311806719218497E-2</v>
      </c>
      <c r="I2304">
        <f t="shared" si="256"/>
        <v>1</v>
      </c>
      <c r="J2304">
        <v>1</v>
      </c>
      <c r="K2304" s="221">
        <f t="shared" si="257"/>
        <v>-62.732982496195817</v>
      </c>
      <c r="L2304">
        <f t="shared" si="259"/>
        <v>5.1557590595347604E-6</v>
      </c>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row>
    <row r="2305" spans="1:74" s="12" customFormat="1" hidden="1" x14ac:dyDescent="0.25">
      <c r="A2305" s="127"/>
      <c r="B2305"/>
      <c r="C2305">
        <v>4480</v>
      </c>
      <c r="D2305" s="221">
        <f t="shared" si="253"/>
        <v>4480</v>
      </c>
      <c r="E2305">
        <f t="shared" si="258"/>
        <v>4.4800000000000004</v>
      </c>
      <c r="F2305">
        <f t="shared" si="254"/>
        <v>0.43916578916254789</v>
      </c>
      <c r="G2305">
        <f t="shared" si="255"/>
        <v>4.9983756682222269E-2</v>
      </c>
      <c r="H2305" s="221">
        <v>1.17207465677584E-2</v>
      </c>
      <c r="I2305">
        <f t="shared" si="256"/>
        <v>1</v>
      </c>
      <c r="J2305">
        <v>1</v>
      </c>
      <c r="K2305" s="221">
        <f t="shared" si="257"/>
        <v>-71.791746587159565</v>
      </c>
      <c r="L2305">
        <f t="shared" si="259"/>
        <v>2.4370563943261169E-6</v>
      </c>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row>
    <row r="2306" spans="1:74" s="12" customFormat="1" hidden="1" x14ac:dyDescent="0.25">
      <c r="A2306" s="127"/>
      <c r="B2306"/>
      <c r="C2306">
        <v>4490</v>
      </c>
      <c r="D2306" s="221">
        <f t="shared" si="253"/>
        <v>4490</v>
      </c>
      <c r="E2306">
        <f t="shared" si="258"/>
        <v>4.49</v>
      </c>
      <c r="F2306">
        <f t="shared" si="254"/>
        <v>0.43749708212462685</v>
      </c>
      <c r="G2306">
        <f t="shared" si="255"/>
        <v>5.0116573182178922E-2</v>
      </c>
      <c r="H2306" s="221">
        <v>3.5411953593088102E-2</v>
      </c>
      <c r="I2306">
        <f t="shared" si="256"/>
        <v>1</v>
      </c>
      <c r="J2306">
        <v>1</v>
      </c>
      <c r="K2306" s="221">
        <f t="shared" si="257"/>
        <v>-62.19787170253408</v>
      </c>
      <c r="L2306">
        <f t="shared" si="259"/>
        <v>2.671449206463446E-6</v>
      </c>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row>
    <row r="2307" spans="1:74" s="12" customFormat="1" hidden="1" x14ac:dyDescent="0.25">
      <c r="A2307" s="127"/>
      <c r="B2307"/>
      <c r="C2307">
        <v>4500</v>
      </c>
      <c r="D2307" s="221">
        <f t="shared" si="253"/>
        <v>4500</v>
      </c>
      <c r="E2307">
        <f t="shared" si="258"/>
        <v>4.5</v>
      </c>
      <c r="F2307">
        <f t="shared" si="254"/>
        <v>0.43583047914888312</v>
      </c>
      <c r="G2307">
        <f t="shared" si="255"/>
        <v>5.0112073911253774E-2</v>
      </c>
      <c r="H2307" s="271">
        <v>8.2616662998776801E-16</v>
      </c>
      <c r="I2307">
        <f t="shared" si="256"/>
        <v>1</v>
      </c>
      <c r="J2307">
        <v>1</v>
      </c>
      <c r="K2307" s="221">
        <f t="shared" si="257"/>
        <v>-334.87344750929219</v>
      </c>
      <c r="L2307">
        <f t="shared" si="259"/>
        <v>1.5071373698726733E-6</v>
      </c>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row>
    <row r="2308" spans="1:74" s="12" customFormat="1" hidden="1" x14ac:dyDescent="0.25">
      <c r="A2308" s="127"/>
      <c r="B2308"/>
      <c r="C2308">
        <v>4510</v>
      </c>
      <c r="D2308" s="221">
        <f t="shared" si="253"/>
        <v>4510</v>
      </c>
      <c r="E2308">
        <f t="shared" si="258"/>
        <v>4.51</v>
      </c>
      <c r="F2308">
        <f t="shared" si="254"/>
        <v>0.43416600049451887</v>
      </c>
      <c r="G2308">
        <f t="shared" si="255"/>
        <v>4.997067180493215E-2</v>
      </c>
      <c r="H2308" s="221">
        <v>3.5411953593087797E-2</v>
      </c>
      <c r="I2308">
        <f t="shared" si="256"/>
        <v>1</v>
      </c>
      <c r="J2308">
        <v>1</v>
      </c>
      <c r="K2308" s="221">
        <f t="shared" si="257"/>
        <v>-62.289582291524148</v>
      </c>
      <c r="L2308">
        <f t="shared" si="259"/>
        <v>1.4756446224780444E-6</v>
      </c>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row>
    <row r="2309" spans="1:74" s="12" customFormat="1" hidden="1" x14ac:dyDescent="0.25">
      <c r="A2309" s="127"/>
      <c r="B2309"/>
      <c r="C2309">
        <v>4520</v>
      </c>
      <c r="D2309" s="221">
        <f t="shared" si="253"/>
        <v>4520</v>
      </c>
      <c r="E2309">
        <f t="shared" si="258"/>
        <v>4.5199999999999996</v>
      </c>
      <c r="F2309">
        <f t="shared" si="254"/>
        <v>0.43250366631312714</v>
      </c>
      <c r="G2309">
        <f t="shared" si="255"/>
        <v>4.9693148882526031E-2</v>
      </c>
      <c r="H2309" s="221">
        <v>1.1720746567763301E-2</v>
      </c>
      <c r="I2309">
        <f t="shared" si="256"/>
        <v>1</v>
      </c>
      <c r="J2309">
        <v>1</v>
      </c>
      <c r="K2309" s="221">
        <f t="shared" si="257"/>
        <v>-71.975168276760456</v>
      </c>
      <c r="L2309">
        <f t="shared" si="259"/>
        <v>2.6019700343276109E-6</v>
      </c>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row>
    <row r="2310" spans="1:74" s="12" customFormat="1" hidden="1" x14ac:dyDescent="0.25">
      <c r="A2310" s="127"/>
      <c r="B2310"/>
      <c r="C2310">
        <v>4530</v>
      </c>
      <c r="D2310" s="221">
        <f t="shared" si="253"/>
        <v>4530</v>
      </c>
      <c r="E2310">
        <f t="shared" si="258"/>
        <v>4.53</v>
      </c>
      <c r="F2310">
        <f t="shared" si="254"/>
        <v>0.43084349664837979</v>
      </c>
      <c r="G2310">
        <f t="shared" si="255"/>
        <v>4.928065308705018E-2</v>
      </c>
      <c r="H2310" s="221">
        <v>3.3311806719217497E-2</v>
      </c>
      <c r="I2310">
        <f t="shared" si="256"/>
        <v>1</v>
      </c>
      <c r="J2310">
        <v>1</v>
      </c>
      <c r="K2310" s="221">
        <f t="shared" si="257"/>
        <v>-63.008116309688482</v>
      </c>
      <c r="L2310">
        <f t="shared" si="259"/>
        <v>2.3001249326742586E-6</v>
      </c>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row>
    <row r="2311" spans="1:74" s="12" customFormat="1" hidden="1" x14ac:dyDescent="0.25">
      <c r="A2311" s="127"/>
      <c r="B2311"/>
      <c r="C2311">
        <v>4540</v>
      </c>
      <c r="D2311" s="221">
        <f t="shared" si="253"/>
        <v>4540</v>
      </c>
      <c r="E2311">
        <f t="shared" si="258"/>
        <v>4.54</v>
      </c>
      <c r="F2311">
        <f t="shared" si="254"/>
        <v>0.42918551143571865</v>
      </c>
      <c r="G2311">
        <f t="shared" si="255"/>
        <v>4.8734694154131904E-2</v>
      </c>
      <c r="H2311" s="221">
        <v>3.2358958185383202E-2</v>
      </c>
      <c r="I2311">
        <f t="shared" si="256"/>
        <v>1</v>
      </c>
      <c r="J2311">
        <v>1</v>
      </c>
      <c r="K2311" s="221">
        <f t="shared" si="257"/>
        <v>-63.390443435719291</v>
      </c>
      <c r="L2311">
        <f t="shared" si="259"/>
        <v>4.7894137544417217E-6</v>
      </c>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row>
    <row r="2312" spans="1:74" s="12" customFormat="1" hidden="1" x14ac:dyDescent="0.25">
      <c r="A2312" s="127"/>
      <c r="B2312"/>
      <c r="C2312">
        <v>4550</v>
      </c>
      <c r="D2312" s="221">
        <f t="shared" si="253"/>
        <v>4550</v>
      </c>
      <c r="E2312">
        <f t="shared" si="258"/>
        <v>4.55</v>
      </c>
      <c r="F2312">
        <f t="shared" si="254"/>
        <v>0.42752973050205145</v>
      </c>
      <c r="G2312">
        <f t="shared" si="255"/>
        <v>4.8057138523626856E-2</v>
      </c>
      <c r="H2312" s="271">
        <v>1.58533107661336E-9</v>
      </c>
      <c r="I2312">
        <f t="shared" si="256"/>
        <v>1</v>
      </c>
      <c r="J2312">
        <v>1</v>
      </c>
      <c r="K2312" s="221">
        <f t="shared" si="257"/>
        <v>-209.74311596006225</v>
      </c>
      <c r="L2312">
        <f t="shared" si="259"/>
        <v>1.1452378867156355E-6</v>
      </c>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row>
    <row r="2313" spans="1:74" s="12" customFormat="1" hidden="1" x14ac:dyDescent="0.25">
      <c r="A2313" s="127"/>
      <c r="B2313"/>
      <c r="C2313">
        <v>4560</v>
      </c>
      <c r="D2313" s="221">
        <f t="shared" si="253"/>
        <v>4560</v>
      </c>
      <c r="E2313">
        <f t="shared" si="258"/>
        <v>4.5599999999999996</v>
      </c>
      <c r="F2313">
        <f t="shared" si="254"/>
        <v>0.42587617356545482</v>
      </c>
      <c r="G2313">
        <f t="shared" si="255"/>
        <v>4.7250203310115604E-2</v>
      </c>
      <c r="H2313" s="271">
        <v>2.4382346181584499E-9</v>
      </c>
      <c r="I2313">
        <f t="shared" si="256"/>
        <v>1</v>
      </c>
      <c r="J2313">
        <v>1</v>
      </c>
      <c r="K2313" s="221">
        <f t="shared" si="257"/>
        <v>-206.18474964004724</v>
      </c>
      <c r="L2313">
        <f t="shared" si="259"/>
        <v>1.6661064380132856E-20</v>
      </c>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row>
    <row r="2314" spans="1:74" s="12" customFormat="1" hidden="1" x14ac:dyDescent="0.25">
      <c r="A2314" s="127"/>
      <c r="B2314"/>
      <c r="C2314">
        <v>4570</v>
      </c>
      <c r="D2314" s="221">
        <f t="shared" si="253"/>
        <v>4570</v>
      </c>
      <c r="E2314">
        <f t="shared" si="258"/>
        <v>4.57</v>
      </c>
      <c r="F2314">
        <f t="shared" si="254"/>
        <v>0.42422486023487721</v>
      </c>
      <c r="G2314">
        <f t="shared" si="255"/>
        <v>4.6316449350909297E-2</v>
      </c>
      <c r="H2314" s="221">
        <v>3.5478860246605799E-2</v>
      </c>
      <c r="I2314">
        <f t="shared" si="256"/>
        <v>1</v>
      </c>
      <c r="J2314">
        <v>1</v>
      </c>
      <c r="K2314" s="221">
        <f t="shared" si="257"/>
        <v>-63.133979326206941</v>
      </c>
      <c r="L2314">
        <f t="shared" si="259"/>
        <v>1.2149044901960714E-6</v>
      </c>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row>
    <row r="2315" spans="1:74" s="12" customFormat="1" hidden="1" x14ac:dyDescent="0.25">
      <c r="A2315" s="127"/>
      <c r="B2315"/>
      <c r="C2315">
        <v>4580</v>
      </c>
      <c r="D2315" s="221">
        <f t="shared" si="253"/>
        <v>4580</v>
      </c>
      <c r="E2315">
        <f t="shared" si="258"/>
        <v>4.58</v>
      </c>
      <c r="F2315">
        <f t="shared" si="254"/>
        <v>0.42257581000984989</v>
      </c>
      <c r="G2315">
        <f t="shared" si="255"/>
        <v>4.5258773352590327E-2</v>
      </c>
      <c r="H2315" s="221">
        <v>5.0657045484412501E-2</v>
      </c>
      <c r="I2315">
        <f t="shared" si="256"/>
        <v>1</v>
      </c>
      <c r="J2315">
        <v>1</v>
      </c>
      <c r="K2315" s="221">
        <f t="shared" si="257"/>
        <v>-60.275054636586219</v>
      </c>
      <c r="L2315">
        <f t="shared" si="259"/>
        <v>6.9383807145990129E-6</v>
      </c>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row>
    <row r="2316" spans="1:74" s="12" customFormat="1" hidden="1" x14ac:dyDescent="0.25">
      <c r="A2316" s="127"/>
      <c r="B2316"/>
      <c r="C2316">
        <v>4590</v>
      </c>
      <c r="D2316" s="221">
        <f t="shared" si="253"/>
        <v>4590</v>
      </c>
      <c r="E2316">
        <f t="shared" si="258"/>
        <v>4.59</v>
      </c>
      <c r="F2316">
        <f t="shared" si="254"/>
        <v>0.42092904228020278</v>
      </c>
      <c r="G2316">
        <f t="shared" si="255"/>
        <v>4.4080399159450355E-2</v>
      </c>
      <c r="H2316" s="221">
        <v>2.61825380323066E-2</v>
      </c>
      <c r="I2316">
        <f t="shared" si="256"/>
        <v>1</v>
      </c>
      <c r="J2316">
        <v>1</v>
      </c>
      <c r="K2316" s="221">
        <f t="shared" si="257"/>
        <v>-66.270676944295715</v>
      </c>
      <c r="L2316">
        <f t="shared" si="259"/>
        <v>5.2899363718700077E-6</v>
      </c>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row>
    <row r="2317" spans="1:74" s="12" customFormat="1" hidden="1" x14ac:dyDescent="0.25">
      <c r="A2317" s="127"/>
      <c r="B2317"/>
      <c r="C2317">
        <v>4600</v>
      </c>
      <c r="D2317" s="221">
        <f t="shared" si="253"/>
        <v>4600</v>
      </c>
      <c r="E2317">
        <f t="shared" si="258"/>
        <v>4.5999999999999996</v>
      </c>
      <c r="F2317">
        <f t="shared" si="254"/>
        <v>0.41928457632578126</v>
      </c>
      <c r="G2317">
        <f t="shared" si="255"/>
        <v>4.2784868169456557E-2</v>
      </c>
      <c r="H2317" s="271">
        <v>9.3132349055986301E-10</v>
      </c>
      <c r="I2317">
        <f t="shared" si="256"/>
        <v>1</v>
      </c>
      <c r="J2317">
        <v>1</v>
      </c>
      <c r="K2317" s="221">
        <f t="shared" si="257"/>
        <v>-215.54200715524138</v>
      </c>
      <c r="L2317">
        <f t="shared" si="259"/>
        <v>5.9002762282118976E-7</v>
      </c>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row>
    <row r="2318" spans="1:74" s="12" customFormat="1" hidden="1" x14ac:dyDescent="0.25">
      <c r="A2318" s="127"/>
      <c r="B2318"/>
      <c r="C2318">
        <v>4610</v>
      </c>
      <c r="D2318" s="221">
        <f t="shared" si="253"/>
        <v>4610</v>
      </c>
      <c r="E2318">
        <f t="shared" si="258"/>
        <v>4.6100000000000003</v>
      </c>
      <c r="F2318">
        <f t="shared" si="254"/>
        <v>0.41764243131617113</v>
      </c>
      <c r="G2318">
        <f t="shared" si="255"/>
        <v>4.1376028925571469E-2</v>
      </c>
      <c r="H2318" s="221">
        <v>3.1555882854918098E-3</v>
      </c>
      <c r="I2318">
        <f t="shared" si="256"/>
        <v>1</v>
      </c>
      <c r="J2318">
        <v>1</v>
      </c>
      <c r="K2318" s="221">
        <f t="shared" si="257"/>
        <v>-85.26732485353898</v>
      </c>
      <c r="L2318">
        <f t="shared" si="259"/>
        <v>7.4337472259151064E-9</v>
      </c>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row>
    <row r="2319" spans="1:74" s="12" customFormat="1" hidden="1" x14ac:dyDescent="0.25">
      <c r="A2319" s="127"/>
      <c r="B2319"/>
      <c r="C2319">
        <v>4620</v>
      </c>
      <c r="D2319" s="221">
        <f t="shared" si="253"/>
        <v>4620</v>
      </c>
      <c r="E2319">
        <f t="shared" si="258"/>
        <v>4.62</v>
      </c>
      <c r="F2319">
        <f t="shared" si="254"/>
        <v>0.41600262631042711</v>
      </c>
      <c r="G2319">
        <f t="shared" si="255"/>
        <v>3.9858025912370303E-2</v>
      </c>
      <c r="H2319" s="221">
        <v>2.7309732062735098E-4</v>
      </c>
      <c r="I2319">
        <f t="shared" si="256"/>
        <v>1</v>
      </c>
      <c r="J2319">
        <v>1</v>
      </c>
      <c r="K2319" s="221">
        <f t="shared" si="257"/>
        <v>-106.88141406265268</v>
      </c>
      <c r="L2319">
        <f t="shared" si="259"/>
        <v>8.7196243223883437E-9</v>
      </c>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row>
    <row r="2320" spans="1:74" s="12" customFormat="1" hidden="1" x14ac:dyDescent="0.25">
      <c r="A2320" s="127"/>
      <c r="B2320"/>
      <c r="C2320">
        <v>4630</v>
      </c>
      <c r="D2320" s="221">
        <f t="shared" si="253"/>
        <v>4630</v>
      </c>
      <c r="E2320">
        <f t="shared" si="258"/>
        <v>4.63</v>
      </c>
      <c r="F2320">
        <f t="shared" si="254"/>
        <v>0.41436518025680502</v>
      </c>
      <c r="G2320">
        <f t="shared" si="255"/>
        <v>3.8235287589926552E-2</v>
      </c>
      <c r="H2320" s="221">
        <v>2.5761364751434299E-3</v>
      </c>
      <c r="I2320">
        <f t="shared" si="256"/>
        <v>1</v>
      </c>
      <c r="J2320">
        <v>1</v>
      </c>
      <c r="K2320" s="221">
        <f t="shared" si="257"/>
        <v>-87.783670365367072</v>
      </c>
      <c r="L2320">
        <f t="shared" si="259"/>
        <v>5.1399524847309711E-9</v>
      </c>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row>
    <row r="2321" spans="1:74" s="12" customFormat="1" hidden="1" x14ac:dyDescent="0.25">
      <c r="A2321" s="127"/>
      <c r="B2321"/>
      <c r="C2321">
        <v>4640</v>
      </c>
      <c r="D2321" s="221">
        <f t="shared" si="253"/>
        <v>4640</v>
      </c>
      <c r="E2321">
        <f t="shared" si="258"/>
        <v>4.6399999999999997</v>
      </c>
      <c r="F2321">
        <f t="shared" si="254"/>
        <v>0.41273011199249837</v>
      </c>
      <c r="G2321">
        <f t="shared" si="255"/>
        <v>3.6512513698884974E-2</v>
      </c>
      <c r="H2321" s="221">
        <v>2.706232139062E-3</v>
      </c>
      <c r="I2321">
        <f t="shared" si="256"/>
        <v>1</v>
      </c>
      <c r="J2321">
        <v>1</v>
      </c>
      <c r="K2321" s="221">
        <f t="shared" si="257"/>
        <v>-87.790541287264546</v>
      </c>
      <c r="L2321">
        <f t="shared" si="259"/>
        <v>1.6645217919008388E-8</v>
      </c>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row>
    <row r="2322" spans="1:74" s="12" customFormat="1" hidden="1" x14ac:dyDescent="0.25">
      <c r="A2322" s="127"/>
      <c r="B2322"/>
      <c r="C2322">
        <v>4650</v>
      </c>
      <c r="D2322" s="221">
        <f t="shared" si="253"/>
        <v>4650</v>
      </c>
      <c r="E2322">
        <f t="shared" si="258"/>
        <v>4.6500000000000004</v>
      </c>
      <c r="F2322">
        <f t="shared" si="254"/>
        <v>0.41109744024338296</v>
      </c>
      <c r="G2322">
        <f t="shared" si="255"/>
        <v>3.4694661872482935E-2</v>
      </c>
      <c r="H2322" s="221">
        <v>1.9669670782231099E-4</v>
      </c>
      <c r="I2322">
        <f t="shared" si="256"/>
        <v>1</v>
      </c>
      <c r="J2322">
        <v>1</v>
      </c>
      <c r="K2322" s="221">
        <f t="shared" si="257"/>
        <v>-111.03990954122266</v>
      </c>
      <c r="L2322">
        <f t="shared" si="259"/>
        <v>4.7497576568530863E-9</v>
      </c>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row>
    <row r="2323" spans="1:74" s="12" customFormat="1" hidden="1" x14ac:dyDescent="0.25">
      <c r="A2323" s="127"/>
      <c r="B2323"/>
      <c r="C2323">
        <v>4660</v>
      </c>
      <c r="D2323" s="221">
        <f t="shared" si="253"/>
        <v>4660</v>
      </c>
      <c r="E2323">
        <f t="shared" si="258"/>
        <v>4.66</v>
      </c>
      <c r="F2323">
        <f t="shared" si="254"/>
        <v>0.40946718362375895</v>
      </c>
      <c r="G2323">
        <f t="shared" si="255"/>
        <v>3.278693359303507E-2</v>
      </c>
      <c r="H2323" s="221">
        <v>4.6170289671174898E-3</v>
      </c>
      <c r="I2323">
        <f t="shared" si="256"/>
        <v>1</v>
      </c>
      <c r="J2323">
        <v>1</v>
      </c>
      <c r="K2323" s="221">
        <f t="shared" si="257"/>
        <v>-84.154349965533669</v>
      </c>
      <c r="L2323">
        <f t="shared" si="259"/>
        <v>1.0494320448767587E-8</v>
      </c>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row>
    <row r="2324" spans="1:74" s="12" customFormat="1" hidden="1" x14ac:dyDescent="0.25">
      <c r="A2324" s="127"/>
      <c r="B2324"/>
      <c r="C2324">
        <v>4670</v>
      </c>
      <c r="D2324" s="221">
        <f t="shared" si="253"/>
        <v>4670</v>
      </c>
      <c r="E2324">
        <f t="shared" si="258"/>
        <v>4.67</v>
      </c>
      <c r="F2324">
        <f t="shared" si="254"/>
        <v>0.40783936063610698</v>
      </c>
      <c r="G2324">
        <f t="shared" si="255"/>
        <v>3.0794759532035771E-2</v>
      </c>
      <c r="H2324" s="221">
        <v>9.6745899372293505E-3</v>
      </c>
      <c r="I2324">
        <f t="shared" si="256"/>
        <v>1</v>
      </c>
      <c r="J2324">
        <v>1</v>
      </c>
      <c r="K2324" s="221">
        <f t="shared" si="257"/>
        <v>-78.308029585755023</v>
      </c>
      <c r="L2324">
        <f t="shared" si="259"/>
        <v>8.417203482474829E-8</v>
      </c>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row>
    <row r="2325" spans="1:74" s="12" customFormat="1" hidden="1" x14ac:dyDescent="0.25">
      <c r="A2325" s="127"/>
      <c r="B2325"/>
      <c r="C2325">
        <v>4680</v>
      </c>
      <c r="D2325" s="221">
        <f t="shared" si="253"/>
        <v>4680</v>
      </c>
      <c r="E2325">
        <f t="shared" si="258"/>
        <v>4.68</v>
      </c>
      <c r="F2325">
        <f t="shared" si="254"/>
        <v>0.40621398967083894</v>
      </c>
      <c r="G2325">
        <f t="shared" si="255"/>
        <v>2.8723784314577904E-2</v>
      </c>
      <c r="H2325" s="271">
        <v>3.5573329164909601E-10</v>
      </c>
      <c r="I2325">
        <f t="shared" si="256"/>
        <v>1</v>
      </c>
      <c r="J2325">
        <v>1</v>
      </c>
      <c r="K2325" s="221">
        <f t="shared" si="257"/>
        <v>-227.63757911997575</v>
      </c>
      <c r="L2325">
        <f t="shared" si="259"/>
        <v>3.6909408024072856E-8</v>
      </c>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row>
    <row r="2326" spans="1:74" s="12" customFormat="1" hidden="1" x14ac:dyDescent="0.25">
      <c r="A2326" s="127"/>
      <c r="B2326"/>
      <c r="C2326">
        <v>4690</v>
      </c>
      <c r="D2326" s="221">
        <f t="shared" si="253"/>
        <v>4690</v>
      </c>
      <c r="E2326">
        <f t="shared" si="258"/>
        <v>4.6900000000000004</v>
      </c>
      <c r="F2326">
        <f t="shared" si="254"/>
        <v>0.40459108900606106</v>
      </c>
      <c r="G2326">
        <f t="shared" si="255"/>
        <v>2.6579850750204363E-2</v>
      </c>
      <c r="H2326" s="221">
        <v>1.10268609715077E-2</v>
      </c>
      <c r="I2326">
        <f t="shared" si="256"/>
        <v>1</v>
      </c>
      <c r="J2326">
        <v>1</v>
      </c>
      <c r="K2326" s="221">
        <f t="shared" si="257"/>
        <v>-78.519584994482912</v>
      </c>
      <c r="L2326">
        <f t="shared" si="259"/>
        <v>3.5154549721370591E-8</v>
      </c>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row>
    <row r="2327" spans="1:74" s="12" customFormat="1" hidden="1" x14ac:dyDescent="0.25">
      <c r="A2327" s="127"/>
      <c r="B2327"/>
      <c r="C2327">
        <v>4700</v>
      </c>
      <c r="D2327" s="221">
        <f t="shared" si="253"/>
        <v>4700</v>
      </c>
      <c r="E2327">
        <f t="shared" si="258"/>
        <v>4.7</v>
      </c>
      <c r="F2327">
        <f t="shared" si="254"/>
        <v>0.40297067680733861</v>
      </c>
      <c r="G2327">
        <f t="shared" si="255"/>
        <v>2.4368983573633683E-2</v>
      </c>
      <c r="H2327" s="271">
        <v>1.6130981701766099E-9</v>
      </c>
      <c r="I2327">
        <f t="shared" si="256"/>
        <v>1</v>
      </c>
      <c r="J2327">
        <v>1</v>
      </c>
      <c r="K2327" s="221">
        <f t="shared" si="257"/>
        <v>-216.00456682990315</v>
      </c>
      <c r="L2327">
        <f t="shared" si="259"/>
        <v>3.5154556652463752E-8</v>
      </c>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row>
    <row r="2328" spans="1:74" s="12" customFormat="1" hidden="1" x14ac:dyDescent="0.25">
      <c r="A2328" s="127"/>
      <c r="B2328"/>
      <c r="C2328">
        <v>4710</v>
      </c>
      <c r="D2328" s="221">
        <f t="shared" si="253"/>
        <v>4710</v>
      </c>
      <c r="E2328">
        <f t="shared" si="258"/>
        <v>4.71</v>
      </c>
      <c r="F2328">
        <f t="shared" si="254"/>
        <v>0.40135277112746226</v>
      </c>
      <c r="G2328">
        <f t="shared" si="255"/>
        <v>2.2097372739975342E-2</v>
      </c>
      <c r="H2328" s="221">
        <v>2.0401207815422501E-2</v>
      </c>
      <c r="I2328">
        <f t="shared" si="256"/>
        <v>1</v>
      </c>
      <c r="J2328">
        <v>1</v>
      </c>
      <c r="K2328" s="221">
        <f t="shared" si="257"/>
        <v>-74.849544257432512</v>
      </c>
      <c r="L2328">
        <f t="shared" si="259"/>
        <v>8.1843776169822889E-8</v>
      </c>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row>
    <row r="2329" spans="1:74" s="12" customFormat="1" hidden="1" x14ac:dyDescent="0.25">
      <c r="A2329" s="127"/>
      <c r="B2329"/>
      <c r="C2329">
        <v>4720</v>
      </c>
      <c r="D2329" s="221">
        <f t="shared" si="253"/>
        <v>4720</v>
      </c>
      <c r="E2329">
        <f t="shared" si="258"/>
        <v>4.72</v>
      </c>
      <c r="F2329">
        <f t="shared" si="254"/>
        <v>0.39973738990622548</v>
      </c>
      <c r="G2329">
        <f t="shared" si="255"/>
        <v>1.9771356320144994E-2</v>
      </c>
      <c r="H2329" s="221">
        <v>2.02710991104516E-2</v>
      </c>
      <c r="I2329">
        <f t="shared" si="256"/>
        <v>1</v>
      </c>
      <c r="J2329">
        <v>1</v>
      </c>
      <c r="K2329" s="221">
        <f t="shared" si="257"/>
        <v>-75.906229350454225</v>
      </c>
      <c r="L2329">
        <f t="shared" si="259"/>
        <v>2.9094923680583366E-7</v>
      </c>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row>
    <row r="2330" spans="1:74" s="12" customFormat="1" hidden="1" x14ac:dyDescent="0.25">
      <c r="A2330" s="127"/>
      <c r="B2330"/>
      <c r="C2330">
        <v>4730</v>
      </c>
      <c r="D2330" s="221">
        <f t="shared" si="253"/>
        <v>4730</v>
      </c>
      <c r="E2330">
        <f t="shared" si="258"/>
        <v>4.7300000000000004</v>
      </c>
      <c r="F2330">
        <f t="shared" si="254"/>
        <v>0.39812455097020139</v>
      </c>
      <c r="G2330">
        <f t="shared" si="255"/>
        <v>1.7397403043118993E-2</v>
      </c>
      <c r="H2330" s="221">
        <v>5.36293333987379E-3</v>
      </c>
      <c r="I2330">
        <f t="shared" si="256"/>
        <v>1</v>
      </c>
      <c r="J2330">
        <v>1</v>
      </c>
      <c r="K2330" s="221">
        <f t="shared" si="257"/>
        <v>-88.601884330296556</v>
      </c>
      <c r="L2330">
        <f t="shared" si="259"/>
        <v>9.7372551541323702E-8</v>
      </c>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row>
    <row r="2331" spans="1:74" s="12" customFormat="1" hidden="1" x14ac:dyDescent="0.25">
      <c r="A2331" s="127"/>
      <c r="B2331"/>
      <c r="C2331">
        <v>4740</v>
      </c>
      <c r="D2331" s="221">
        <f t="shared" si="253"/>
        <v>4740</v>
      </c>
      <c r="E2331">
        <f t="shared" si="258"/>
        <v>4.74</v>
      </c>
      <c r="F2331">
        <f t="shared" si="254"/>
        <v>0.39651427203252382</v>
      </c>
      <c r="G2331">
        <f t="shared" si="255"/>
        <v>1.4982094532505694E-2</v>
      </c>
      <c r="H2331" s="271">
        <v>1.7506741710736102E-5</v>
      </c>
      <c r="I2331">
        <f t="shared" si="256"/>
        <v>1</v>
      </c>
      <c r="J2331">
        <v>1</v>
      </c>
      <c r="K2331" s="221">
        <f t="shared" si="257"/>
        <v>-139.6592663766001</v>
      </c>
      <c r="L2331">
        <f t="shared" si="259"/>
        <v>3.4688065029742857E-9</v>
      </c>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row>
    <row r="2332" spans="1:74" s="12" customFormat="1" hidden="1" x14ac:dyDescent="0.25">
      <c r="A2332" s="127"/>
      <c r="B2332"/>
      <c r="C2332">
        <v>4750</v>
      </c>
      <c r="D2332" s="221">
        <f t="shared" si="253"/>
        <v>4750</v>
      </c>
      <c r="E2332">
        <f t="shared" si="258"/>
        <v>4.75</v>
      </c>
      <c r="F2332">
        <f t="shared" si="254"/>
        <v>0.39490657069267759</v>
      </c>
      <c r="G2332">
        <f t="shared" si="255"/>
        <v>1.2532107285600846E-2</v>
      </c>
      <c r="H2332" s="271">
        <v>1.6734664794241801E-5</v>
      </c>
      <c r="I2332">
        <f t="shared" si="256"/>
        <v>1</v>
      </c>
      <c r="J2332">
        <v>1</v>
      </c>
      <c r="K2332" s="221">
        <f t="shared" si="257"/>
        <v>-141.63729036799313</v>
      </c>
      <c r="L2332">
        <f t="shared" si="259"/>
        <v>8.7255074041898361E-14</v>
      </c>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row>
    <row r="2333" spans="1:74" s="12" customFormat="1" hidden="1" x14ac:dyDescent="0.25">
      <c r="A2333" s="127"/>
      <c r="B2333"/>
      <c r="C2333">
        <v>4760</v>
      </c>
      <c r="D2333" s="221">
        <f t="shared" si="253"/>
        <v>4760</v>
      </c>
      <c r="E2333">
        <f t="shared" si="258"/>
        <v>4.76</v>
      </c>
      <c r="F2333">
        <f t="shared" si="254"/>
        <v>0.39330146443628883</v>
      </c>
      <c r="G2333">
        <f t="shared" si="255"/>
        <v>1.0054194443660125E-2</v>
      </c>
      <c r="H2333" s="221">
        <v>1.5719408884824201E-2</v>
      </c>
      <c r="I2333">
        <f t="shared" si="256"/>
        <v>1</v>
      </c>
      <c r="J2333">
        <v>1</v>
      </c>
      <c r="K2333" s="221">
        <f t="shared" si="257"/>
        <v>-84.129818914976426</v>
      </c>
      <c r="L2333">
        <f t="shared" si="259"/>
        <v>9.6853346906097162E-9</v>
      </c>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row>
    <row r="2334" spans="1:74" s="12" customFormat="1" hidden="1" x14ac:dyDescent="0.25">
      <c r="A2334" s="127"/>
      <c r="B2334"/>
      <c r="C2334">
        <v>4770</v>
      </c>
      <c r="D2334" s="221">
        <f t="shared" si="253"/>
        <v>4770</v>
      </c>
      <c r="E2334">
        <f t="shared" si="258"/>
        <v>4.7699999999999996</v>
      </c>
      <c r="F2334">
        <f t="shared" si="254"/>
        <v>0.39169897063492265</v>
      </c>
      <c r="G2334">
        <f t="shared" si="255"/>
        <v>7.5551674025629203E-3</v>
      </c>
      <c r="H2334" s="221">
        <v>0.13782044655409401</v>
      </c>
      <c r="I2334">
        <f t="shared" si="256"/>
        <v>1</v>
      </c>
      <c r="J2334">
        <v>1</v>
      </c>
      <c r="K2334" s="221">
        <f t="shared" si="257"/>
        <v>-67.789796508175584</v>
      </c>
      <c r="L2334">
        <f t="shared" si="259"/>
        <v>5.5229426926006776E-7</v>
      </c>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row>
    <row r="2335" spans="1:74" s="12" customFormat="1" hidden="1" x14ac:dyDescent="0.25">
      <c r="A2335" s="127"/>
      <c r="B2335"/>
      <c r="C2335">
        <v>4780</v>
      </c>
      <c r="D2335" s="221">
        <f t="shared" si="253"/>
        <v>4780</v>
      </c>
      <c r="E2335">
        <f t="shared" si="258"/>
        <v>4.78</v>
      </c>
      <c r="F2335">
        <f t="shared" si="254"/>
        <v>0.39009910654588309</v>
      </c>
      <c r="G2335">
        <f t="shared" si="255"/>
        <v>5.0418773133453863E-3</v>
      </c>
      <c r="H2335" s="221">
        <v>0.44491567513519698</v>
      </c>
      <c r="I2335">
        <f t="shared" si="256"/>
        <v>1</v>
      </c>
      <c r="J2335">
        <v>1</v>
      </c>
      <c r="K2335" s="221">
        <f t="shared" si="257"/>
        <v>-61.159101277202609</v>
      </c>
      <c r="L2335">
        <f t="shared" si="259"/>
        <v>4.1147954695588168E-6</v>
      </c>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row>
    <row r="2336" spans="1:74" s="12" customFormat="1" hidden="1" x14ac:dyDescent="0.25">
      <c r="A2336" s="127"/>
      <c r="B2336"/>
      <c r="C2336">
        <v>4790</v>
      </c>
      <c r="D2336" s="221">
        <f t="shared" si="253"/>
        <v>4790</v>
      </c>
      <c r="E2336">
        <f t="shared" si="258"/>
        <v>4.79</v>
      </c>
      <c r="F2336">
        <f t="shared" si="254"/>
        <v>0.38850188931201901</v>
      </c>
      <c r="G2336">
        <f t="shared" si="255"/>
        <v>2.521196522251187E-3</v>
      </c>
      <c r="H2336" s="221">
        <v>0.82365531566114702</v>
      </c>
      <c r="I2336">
        <f t="shared" si="256"/>
        <v>1</v>
      </c>
      <c r="J2336">
        <v>1</v>
      </c>
      <c r="K2336" s="221">
        <f t="shared" si="257"/>
        <v>-61.865093197341743</v>
      </c>
      <c r="L2336">
        <f t="shared" si="259"/>
        <v>7.0714320011510125E-6</v>
      </c>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row>
    <row r="2337" spans="1:74" s="12" customFormat="1" hidden="1" x14ac:dyDescent="0.25">
      <c r="A2337" s="127"/>
      <c r="B2337"/>
      <c r="C2337">
        <v>4800</v>
      </c>
      <c r="D2337" s="221">
        <f t="shared" si="253"/>
        <v>4800</v>
      </c>
      <c r="E2337">
        <f t="shared" si="258"/>
        <v>4.8</v>
      </c>
      <c r="F2337">
        <f t="shared" si="254"/>
        <v>0.38690733596153443</v>
      </c>
      <c r="G2337">
        <f t="shared" si="255"/>
        <v>4.7155986015916386E-17</v>
      </c>
      <c r="H2337" s="221">
        <v>1</v>
      </c>
      <c r="I2337">
        <f t="shared" si="256"/>
        <v>1</v>
      </c>
      <c r="J2337">
        <v>1</v>
      </c>
      <c r="K2337" s="221">
        <f t="shared" si="257"/>
        <v>-334.7771241103494</v>
      </c>
      <c r="L2337">
        <f t="shared" si="259"/>
        <v>1.6271616086828366E-6</v>
      </c>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row>
    <row r="2338" spans="1:74" s="12" customFormat="1" hidden="1" x14ac:dyDescent="0.25">
      <c r="A2338" s="127"/>
      <c r="B2338"/>
      <c r="C2338">
        <v>4810</v>
      </c>
      <c r="D2338" s="221">
        <f t="shared" si="253"/>
        <v>4810</v>
      </c>
      <c r="E2338">
        <f t="shared" si="258"/>
        <v>4.8099999999999996</v>
      </c>
      <c r="F2338">
        <f t="shared" si="254"/>
        <v>0.38531546340780382</v>
      </c>
      <c r="G2338">
        <f t="shared" si="255"/>
        <v>2.5148531901269689E-3</v>
      </c>
      <c r="H2338" s="221">
        <v>0.82365531566115902</v>
      </c>
      <c r="I2338">
        <f t="shared" si="256"/>
        <v>1</v>
      </c>
      <c r="J2338">
        <v>1</v>
      </c>
      <c r="K2338" s="221">
        <f t="shared" si="257"/>
        <v>-61.958508374793837</v>
      </c>
      <c r="L2338">
        <f t="shared" si="259"/>
        <v>1.592535679692688E-6</v>
      </c>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row>
    <row r="2339" spans="1:74" s="12" customFormat="1" hidden="1" x14ac:dyDescent="0.25">
      <c r="A2339" s="127"/>
      <c r="B2339"/>
      <c r="C2339">
        <v>4820</v>
      </c>
      <c r="D2339" s="221">
        <f t="shared" si="253"/>
        <v>4820</v>
      </c>
      <c r="E2339">
        <f t="shared" si="258"/>
        <v>4.82</v>
      </c>
      <c r="F2339">
        <f t="shared" si="254"/>
        <v>0.38372628844918966</v>
      </c>
      <c r="G2339">
        <f t="shared" si="255"/>
        <v>5.0165383359971555E-3</v>
      </c>
      <c r="H2339" s="221">
        <v>0.444915675135237</v>
      </c>
      <c r="I2339">
        <f t="shared" si="256"/>
        <v>1</v>
      </c>
      <c r="J2339">
        <v>1</v>
      </c>
      <c r="K2339" s="221">
        <f t="shared" si="257"/>
        <v>-61.345932092010649</v>
      </c>
      <c r="L2339">
        <f t="shared" si="259"/>
        <v>6.8441243646707011E-6</v>
      </c>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row>
    <row r="2340" spans="1:74" s="12" customFormat="1" hidden="1" x14ac:dyDescent="0.25">
      <c r="A2340" s="127"/>
      <c r="B2340"/>
      <c r="C2340">
        <v>4830</v>
      </c>
      <c r="D2340" s="221">
        <f t="shared" si="253"/>
        <v>4830</v>
      </c>
      <c r="E2340">
        <f t="shared" si="258"/>
        <v>4.83</v>
      </c>
      <c r="F2340">
        <f t="shared" si="254"/>
        <v>0.38213982776886846</v>
      </c>
      <c r="G2340">
        <f t="shared" si="255"/>
        <v>7.4982833830992456E-3</v>
      </c>
      <c r="H2340" s="221">
        <v>0.13782044655408801</v>
      </c>
      <c r="I2340">
        <f t="shared" si="256"/>
        <v>1</v>
      </c>
      <c r="J2340">
        <v>1</v>
      </c>
      <c r="K2340" s="221">
        <f t="shared" si="257"/>
        <v>-68.070043880168242</v>
      </c>
      <c r="L2340">
        <f t="shared" si="259"/>
        <v>3.914769822297817E-6</v>
      </c>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row>
    <row r="2341" spans="1:74" s="12" customFormat="1" hidden="1" x14ac:dyDescent="0.25">
      <c r="A2341" s="127"/>
      <c r="B2341"/>
      <c r="C2341">
        <v>4840</v>
      </c>
      <c r="D2341" s="221">
        <f t="shared" si="253"/>
        <v>4840</v>
      </c>
      <c r="E2341">
        <f t="shared" si="258"/>
        <v>4.84</v>
      </c>
      <c r="F2341">
        <f t="shared" si="254"/>
        <v>0.38055609793465783</v>
      </c>
      <c r="G2341">
        <f t="shared" si="255"/>
        <v>9.953387055221672E-3</v>
      </c>
      <c r="H2341" s="221">
        <v>1.5719408884826001E-2</v>
      </c>
      <c r="I2341">
        <f t="shared" si="256"/>
        <v>1</v>
      </c>
      <c r="J2341">
        <v>1</v>
      </c>
      <c r="K2341" s="221">
        <f t="shared" si="257"/>
        <v>-84.503484223939068</v>
      </c>
      <c r="L2341">
        <f t="shared" si="259"/>
        <v>5.1631661731125164E-7</v>
      </c>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row>
    <row r="2342" spans="1:74" s="12" customFormat="1" hidden="1" x14ac:dyDescent="0.25">
      <c r="A2342" s="127"/>
      <c r="B2342"/>
      <c r="C2342">
        <v>4850</v>
      </c>
      <c r="D2342" s="221">
        <f t="shared" si="253"/>
        <v>4850</v>
      </c>
      <c r="E2342">
        <f t="shared" si="258"/>
        <v>4.8499999999999996</v>
      </c>
      <c r="F2342">
        <f t="shared" si="254"/>
        <v>0.37897511539884804</v>
      </c>
      <c r="G2342">
        <f t="shared" si="255"/>
        <v>1.2375236741394478E-2</v>
      </c>
      <c r="H2342" s="271">
        <v>1.6734664794200001E-5</v>
      </c>
      <c r="I2342">
        <f t="shared" si="256"/>
        <v>1</v>
      </c>
      <c r="J2342">
        <v>1</v>
      </c>
      <c r="K2342" s="221">
        <f t="shared" si="257"/>
        <v>-142.10437545375163</v>
      </c>
      <c r="L2342">
        <f t="shared" si="259"/>
        <v>8.8866021654871655E-9</v>
      </c>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row>
    <row r="2343" spans="1:74" s="12" customFormat="1" hidden="1" x14ac:dyDescent="0.25">
      <c r="A2343" s="127"/>
      <c r="B2343"/>
      <c r="C2343">
        <v>4860</v>
      </c>
      <c r="D2343" s="221">
        <f t="shared" si="253"/>
        <v>4860</v>
      </c>
      <c r="E2343">
        <f t="shared" si="258"/>
        <v>4.8600000000000003</v>
      </c>
      <c r="F2343">
        <f t="shared" si="254"/>
        <v>0.3773968964980412</v>
      </c>
      <c r="G2343">
        <f t="shared" si="255"/>
        <v>1.4757326101873934E-2</v>
      </c>
      <c r="H2343" s="271">
        <v>1.75067417107047E-5</v>
      </c>
      <c r="I2343">
        <f t="shared" si="256"/>
        <v>1</v>
      </c>
      <c r="J2343">
        <v>1</v>
      </c>
      <c r="K2343" s="221">
        <f t="shared" si="257"/>
        <v>-140.21977353901585</v>
      </c>
      <c r="L2343">
        <f t="shared" si="259"/>
        <v>7.7427261268768128E-14</v>
      </c>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row>
    <row r="2344" spans="1:74" s="12" customFormat="1" hidden="1" x14ac:dyDescent="0.25">
      <c r="A2344" s="127"/>
      <c r="B2344"/>
      <c r="C2344">
        <v>4870</v>
      </c>
      <c r="D2344" s="221">
        <f t="shared" si="253"/>
        <v>4870</v>
      </c>
      <c r="E2344">
        <f t="shared" si="258"/>
        <v>4.87</v>
      </c>
      <c r="F2344">
        <f t="shared" si="254"/>
        <v>0.37582145745299422</v>
      </c>
      <c r="G2344">
        <f t="shared" si="255"/>
        <v>1.7093272346814271E-2</v>
      </c>
      <c r="H2344" s="221">
        <v>5.3629333398733502E-3</v>
      </c>
      <c r="I2344">
        <f t="shared" si="256"/>
        <v>1</v>
      </c>
      <c r="J2344">
        <v>1</v>
      </c>
      <c r="K2344" s="221">
        <f t="shared" si="257"/>
        <v>-89.255816329431212</v>
      </c>
      <c r="L2344">
        <f t="shared" si="259"/>
        <v>2.9840981227885714E-9</v>
      </c>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row>
    <row r="2345" spans="1:74" s="12" customFormat="1" hidden="1" x14ac:dyDescent="0.25">
      <c r="A2345" s="127"/>
      <c r="B2345"/>
      <c r="C2345">
        <v>4880</v>
      </c>
      <c r="D2345" s="221">
        <f t="shared" si="253"/>
        <v>4880</v>
      </c>
      <c r="E2345">
        <f t="shared" si="258"/>
        <v>4.88</v>
      </c>
      <c r="F2345">
        <f t="shared" si="254"/>
        <v>0.37424881436846158</v>
      </c>
      <c r="G2345">
        <f t="shared" si="255"/>
        <v>1.9376833142244015E-2</v>
      </c>
      <c r="H2345" s="221">
        <v>2.0271099110451999E-2</v>
      </c>
      <c r="I2345">
        <f t="shared" si="256"/>
        <v>1</v>
      </c>
      <c r="J2345">
        <v>1</v>
      </c>
      <c r="K2345" s="221">
        <f t="shared" si="257"/>
        <v>-76.653589406682244</v>
      </c>
      <c r="L2345">
        <f t="shared" si="259"/>
        <v>8.2312673679750752E-8</v>
      </c>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row>
    <row r="2346" spans="1:74" s="12" customFormat="1" hidden="1" x14ac:dyDescent="0.25">
      <c r="A2346" s="127"/>
      <c r="B2346"/>
      <c r="C2346">
        <v>4890</v>
      </c>
      <c r="D2346" s="221">
        <f t="shared" si="253"/>
        <v>4890</v>
      </c>
      <c r="E2346">
        <f t="shared" si="258"/>
        <v>4.8899999999999997</v>
      </c>
      <c r="F2346">
        <f t="shared" si="254"/>
        <v>0.37267898323304871</v>
      </c>
      <c r="G2346">
        <f t="shared" si="255"/>
        <v>2.1601923099056061E-2</v>
      </c>
      <c r="H2346" s="221">
        <v>2.04012078154239E-2</v>
      </c>
      <c r="I2346">
        <f t="shared" si="256"/>
        <v>1</v>
      </c>
      <c r="J2346">
        <v>1</v>
      </c>
      <c r="K2346" s="221">
        <f t="shared" si="257"/>
        <v>-75.690336051534274</v>
      </c>
      <c r="L2346">
        <f t="shared" si="259"/>
        <v>2.4218003464844976E-7</v>
      </c>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row>
    <row r="2347" spans="1:74" s="12" customFormat="1" hidden="1" x14ac:dyDescent="0.25">
      <c r="A2347" s="127"/>
      <c r="B2347"/>
      <c r="C2347">
        <v>4900</v>
      </c>
      <c r="D2347" s="221">
        <f t="shared" si="253"/>
        <v>4900</v>
      </c>
      <c r="E2347">
        <f t="shared" si="258"/>
        <v>4.9000000000000004</v>
      </c>
      <c r="F2347">
        <f t="shared" si="254"/>
        <v>0.37111197991906791</v>
      </c>
      <c r="G2347">
        <f t="shared" si="255"/>
        <v>2.3762629801940011E-2</v>
      </c>
      <c r="H2347" s="271">
        <v>1.61309737497731E-9</v>
      </c>
      <c r="I2347">
        <f t="shared" si="256"/>
        <v>1</v>
      </c>
      <c r="J2347">
        <v>1</v>
      </c>
      <c r="K2347" s="221">
        <f t="shared" si="257"/>
        <v>-216.93879878505726</v>
      </c>
      <c r="L2347">
        <f t="shared" si="259"/>
        <v>6.7438279003956204E-8</v>
      </c>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row>
    <row r="2348" spans="1:74" s="12" customFormat="1" hidden="1" x14ac:dyDescent="0.25">
      <c r="A2348" s="127"/>
      <c r="B2348"/>
      <c r="C2348">
        <v>4910</v>
      </c>
      <c r="D2348" s="221">
        <f t="shared" si="253"/>
        <v>4910</v>
      </c>
      <c r="E2348">
        <f t="shared" si="258"/>
        <v>4.91</v>
      </c>
      <c r="F2348">
        <f t="shared" si="254"/>
        <v>0.36954782018239524</v>
      </c>
      <c r="G2348">
        <f t="shared" si="255"/>
        <v>2.5853229336490702E-2</v>
      </c>
      <c r="H2348" s="221">
        <v>1.1026860971507801E-2</v>
      </c>
      <c r="I2348">
        <f t="shared" si="256"/>
        <v>1</v>
      </c>
      <c r="J2348">
        <v>1</v>
      </c>
      <c r="K2348" s="221">
        <f t="shared" si="257"/>
        <v>-79.547253149102616</v>
      </c>
      <c r="L2348">
        <f t="shared" si="259"/>
        <v>2.7746921855148692E-8</v>
      </c>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row>
    <row r="2349" spans="1:74" s="12" customFormat="1" hidden="1" x14ac:dyDescent="0.25">
      <c r="A2349" s="127"/>
      <c r="B2349"/>
      <c r="C2349">
        <v>4920</v>
      </c>
      <c r="D2349" s="221">
        <f t="shared" si="253"/>
        <v>4920</v>
      </c>
      <c r="E2349">
        <f t="shared" si="258"/>
        <v>4.92</v>
      </c>
      <c r="F2349">
        <f t="shared" si="254"/>
        <v>0.36798651966233858</v>
      </c>
      <c r="G2349">
        <f t="shared" si="255"/>
        <v>2.7868201274175046E-2</v>
      </c>
      <c r="H2349" s="271">
        <v>3.5573387540091399E-10</v>
      </c>
      <c r="I2349">
        <f t="shared" si="256"/>
        <v>1</v>
      </c>
      <c r="J2349">
        <v>1</v>
      </c>
      <c r="K2349" s="221">
        <f t="shared" si="257"/>
        <v>-228.75867856551199</v>
      </c>
      <c r="L2349">
        <f t="shared" si="259"/>
        <v>2.7746916283592924E-8</v>
      </c>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row>
    <row r="2350" spans="1:74" s="12" customFormat="1" hidden="1" x14ac:dyDescent="0.25">
      <c r="A2350" s="127"/>
      <c r="B2350"/>
      <c r="C2350">
        <v>4930</v>
      </c>
      <c r="D2350" s="221">
        <f t="shared" si="253"/>
        <v>4930</v>
      </c>
      <c r="E2350">
        <f t="shared" si="258"/>
        <v>4.93</v>
      </c>
      <c r="F2350">
        <f t="shared" si="254"/>
        <v>0.36642809388150444</v>
      </c>
      <c r="G2350">
        <f t="shared" si="255"/>
        <v>2.9802243076349731E-2</v>
      </c>
      <c r="H2350" s="221">
        <v>9.6745899372293002E-3</v>
      </c>
      <c r="I2350">
        <f t="shared" si="256"/>
        <v>1</v>
      </c>
      <c r="J2350">
        <v>1</v>
      </c>
      <c r="K2350" s="221">
        <f t="shared" si="257"/>
        <v>-79.522594353067248</v>
      </c>
      <c r="L2350">
        <f t="shared" si="259"/>
        <v>2.7904908535415976E-8</v>
      </c>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row>
    <row r="2351" spans="1:74" s="12" customFormat="1" hidden="1" x14ac:dyDescent="0.25">
      <c r="A2351" s="127"/>
      <c r="B2351"/>
      <c r="C2351">
        <v>4940</v>
      </c>
      <c r="D2351" s="221">
        <f t="shared" si="253"/>
        <v>4940</v>
      </c>
      <c r="E2351">
        <f t="shared" si="258"/>
        <v>4.9400000000000004</v>
      </c>
      <c r="F2351">
        <f t="shared" si="254"/>
        <v>0.36487255824567177</v>
      </c>
      <c r="G2351">
        <f t="shared" si="255"/>
        <v>3.165028388017694E-2</v>
      </c>
      <c r="H2351" s="221">
        <v>4.6170289671172496E-3</v>
      </c>
      <c r="I2351">
        <f t="shared" si="256"/>
        <v>1</v>
      </c>
      <c r="J2351">
        <v>1</v>
      </c>
      <c r="K2351" s="221">
        <f t="shared" si="257"/>
        <v>-85.462371786698611</v>
      </c>
      <c r="L2351">
        <f t="shared" si="259"/>
        <v>6.3177951327919428E-8</v>
      </c>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row>
    <row r="2352" spans="1:74" s="12" customFormat="1" hidden="1" x14ac:dyDescent="0.25">
      <c r="A2352" s="127"/>
      <c r="B2352"/>
      <c r="C2352">
        <v>4950</v>
      </c>
      <c r="D2352" s="221">
        <f t="shared" si="253"/>
        <v>4950</v>
      </c>
      <c r="E2352">
        <f t="shared" si="258"/>
        <v>4.95</v>
      </c>
      <c r="F2352">
        <f t="shared" si="254"/>
        <v>0.36331992804366936</v>
      </c>
      <c r="G2352">
        <f t="shared" si="255"/>
        <v>3.3407497630992378E-2</v>
      </c>
      <c r="H2352" s="221">
        <v>1.9669670782231801E-4</v>
      </c>
      <c r="I2352">
        <f t="shared" si="256"/>
        <v>1</v>
      </c>
      <c r="J2352">
        <v>1</v>
      </c>
      <c r="K2352" s="221">
        <f t="shared" si="257"/>
        <v>-112.44139486326814</v>
      </c>
      <c r="L2352">
        <f t="shared" si="259"/>
        <v>7.7579952586586868E-9</v>
      </c>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row>
    <row r="2353" spans="1:74" s="12" customFormat="1" hidden="1" x14ac:dyDescent="0.25">
      <c r="A2353" s="127"/>
      <c r="B2353"/>
      <c r="C2353">
        <v>4960</v>
      </c>
      <c r="D2353" s="221">
        <f t="shared" si="253"/>
        <v>4960</v>
      </c>
      <c r="E2353">
        <f t="shared" si="258"/>
        <v>4.96</v>
      </c>
      <c r="F2353">
        <f t="shared" si="254"/>
        <v>0.36177021844725898</v>
      </c>
      <c r="G2353">
        <f t="shared" si="255"/>
        <v>3.5069315527509463E-2</v>
      </c>
      <c r="H2353" s="221">
        <v>2.7062321390618699E-3</v>
      </c>
      <c r="I2353">
        <f t="shared" si="256"/>
        <v>1</v>
      </c>
      <c r="J2353">
        <v>1</v>
      </c>
      <c r="K2353" s="221">
        <f t="shared" si="257"/>
        <v>-89.285497019057885</v>
      </c>
      <c r="L2353">
        <f t="shared" si="259"/>
        <v>3.3711689914995675E-9</v>
      </c>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row>
    <row r="2354" spans="1:74" s="12" customFormat="1" hidden="1" x14ac:dyDescent="0.25">
      <c r="A2354" s="127"/>
      <c r="B2354"/>
      <c r="C2354">
        <v>4970</v>
      </c>
      <c r="D2354" s="221">
        <f t="shared" si="253"/>
        <v>4970</v>
      </c>
      <c r="E2354">
        <f t="shared" si="258"/>
        <v>4.97</v>
      </c>
      <c r="F2354">
        <f t="shared" si="254"/>
        <v>0.36022344451102128</v>
      </c>
      <c r="G2354">
        <f t="shared" si="255"/>
        <v>3.6631437748140754E-2</v>
      </c>
      <c r="H2354" s="221">
        <v>2.5761364751437799E-3</v>
      </c>
      <c r="I2354">
        <f t="shared" si="256"/>
        <v>1</v>
      </c>
      <c r="J2354">
        <v>1</v>
      </c>
      <c r="K2354" s="221">
        <f t="shared" si="257"/>
        <v>-89.372103877885124</v>
      </c>
      <c r="L2354">
        <f t="shared" si="259"/>
        <v>1.1671609519468263E-8</v>
      </c>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row>
    <row r="2355" spans="1:74" s="12" customFormat="1" hidden="1" x14ac:dyDescent="0.25">
      <c r="A2355" s="127"/>
      <c r="B2355"/>
      <c r="C2355">
        <v>4980</v>
      </c>
      <c r="D2355" s="221">
        <f t="shared" si="253"/>
        <v>4980</v>
      </c>
      <c r="E2355">
        <f t="shared" si="258"/>
        <v>4.9800000000000004</v>
      </c>
      <c r="F2355">
        <f t="shared" si="254"/>
        <v>0.35867962117224844</v>
      </c>
      <c r="G2355">
        <f t="shared" si="255"/>
        <v>3.808984442869931E-2</v>
      </c>
      <c r="H2355" s="221">
        <v>2.7309732062735299E-4</v>
      </c>
      <c r="I2355">
        <f t="shared" si="256"/>
        <v>1</v>
      </c>
      <c r="J2355">
        <v>1</v>
      </c>
      <c r="K2355" s="221">
        <f t="shared" si="257"/>
        <v>-108.56333318928608</v>
      </c>
      <c r="L2355">
        <f t="shared" si="259"/>
        <v>3.5578419748259889E-9</v>
      </c>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row>
    <row r="2356" spans="1:74" s="12" customFormat="1" hidden="1" x14ac:dyDescent="0.25">
      <c r="A2356" s="127"/>
      <c r="B2356"/>
      <c r="C2356">
        <v>4990</v>
      </c>
      <c r="D2356" s="221">
        <f t="shared" si="253"/>
        <v>4990</v>
      </c>
      <c r="E2356">
        <f t="shared" si="258"/>
        <v>4.99</v>
      </c>
      <c r="F2356">
        <f t="shared" si="254"/>
        <v>0.35713876325083832</v>
      </c>
      <c r="G2356">
        <f t="shared" si="255"/>
        <v>3.9440805863802907E-2</v>
      </c>
      <c r="H2356" s="221">
        <v>3.1555882854919499E-3</v>
      </c>
      <c r="I2356">
        <f t="shared" si="256"/>
        <v>1</v>
      </c>
      <c r="J2356">
        <v>1</v>
      </c>
      <c r="K2356" s="221">
        <f t="shared" si="257"/>
        <v>-87.042737890396921</v>
      </c>
      <c r="L2356">
        <f t="shared" si="259"/>
        <v>5.8033251307173365E-9</v>
      </c>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row>
    <row r="2357" spans="1:74" s="12" customFormat="1" hidden="1" x14ac:dyDescent="0.25">
      <c r="A2357" s="127"/>
      <c r="B2357"/>
      <c r="C2357">
        <v>5000</v>
      </c>
      <c r="D2357" s="221">
        <f t="shared" si="253"/>
        <v>5000</v>
      </c>
      <c r="E2357">
        <f t="shared" si="258"/>
        <v>5</v>
      </c>
      <c r="F2357">
        <f t="shared" si="254"/>
        <v>0.35560088544919477</v>
      </c>
      <c r="G2357">
        <f t="shared" si="255"/>
        <v>4.068089190642548E-2</v>
      </c>
      <c r="H2357" s="271">
        <v>9.3132294654096596E-10</v>
      </c>
      <c r="I2357">
        <f t="shared" si="256"/>
        <v>1</v>
      </c>
      <c r="J2357">
        <v>1</v>
      </c>
      <c r="K2357" s="221">
        <f t="shared" si="257"/>
        <v>-217.41092793522665</v>
      </c>
      <c r="L2357">
        <f t="shared" si="259"/>
        <v>4.9393122607937854E-9</v>
      </c>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row>
    <row r="2358" spans="1:74" s="12" customFormat="1" hidden="1" x14ac:dyDescent="0.25">
      <c r="A2358" s="127"/>
      <c r="B2358"/>
      <c r="C2358">
        <v>5010</v>
      </c>
      <c r="D2358" s="221">
        <f t="shared" si="253"/>
        <v>5010</v>
      </c>
      <c r="E2358">
        <f t="shared" si="258"/>
        <v>5.01</v>
      </c>
      <c r="F2358">
        <f t="shared" si="254"/>
        <v>0.35406600235213448</v>
      </c>
      <c r="G2358">
        <f t="shared" si="255"/>
        <v>4.1806980542233474E-2</v>
      </c>
      <c r="H2358" s="221">
        <v>2.6182538032305299E-2</v>
      </c>
      <c r="I2358">
        <f t="shared" si="256"/>
        <v>1</v>
      </c>
      <c r="J2358">
        <v>1</v>
      </c>
      <c r="K2358" s="221">
        <f t="shared" si="257"/>
        <v>-68.233104542509139</v>
      </c>
      <c r="L2358">
        <f t="shared" si="259"/>
        <v>3.7551698436642373E-7</v>
      </c>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row>
    <row r="2359" spans="1:74" s="12" customFormat="1" hidden="1" x14ac:dyDescent="0.25">
      <c r="A2359" s="127"/>
      <c r="B2359"/>
      <c r="C2359">
        <v>5020</v>
      </c>
      <c r="D2359" s="221">
        <f t="shared" si="253"/>
        <v>5020</v>
      </c>
      <c r="E2359">
        <f t="shared" si="258"/>
        <v>5.0199999999999996</v>
      </c>
      <c r="F2359">
        <f t="shared" si="254"/>
        <v>0.35253412842679244</v>
      </c>
      <c r="G2359">
        <f t="shared" si="255"/>
        <v>4.2816265617587522E-2</v>
      </c>
      <c r="H2359" s="221">
        <v>5.0657045484412098E-2</v>
      </c>
      <c r="I2359">
        <f t="shared" si="256"/>
        <v>1</v>
      </c>
      <c r="J2359">
        <v>1</v>
      </c>
      <c r="K2359" s="221">
        <f t="shared" si="257"/>
        <v>-62.331003813112858</v>
      </c>
      <c r="L2359">
        <f t="shared" si="259"/>
        <v>3.3188689817334731E-6</v>
      </c>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row>
    <row r="2360" spans="1:74" s="12" customFormat="1" hidden="1" x14ac:dyDescent="0.25">
      <c r="A2360" s="127"/>
      <c r="B2360"/>
      <c r="C2360">
        <v>5030</v>
      </c>
      <c r="D2360" s="221">
        <f t="shared" si="253"/>
        <v>5030</v>
      </c>
      <c r="E2360">
        <f t="shared" si="258"/>
        <v>5.03</v>
      </c>
      <c r="F2360">
        <f t="shared" si="254"/>
        <v>0.35100527802253878</v>
      </c>
      <c r="G2360">
        <f t="shared" si="255"/>
        <v>4.3706263702389579E-2</v>
      </c>
      <c r="H2360" s="221">
        <v>3.5478860246607097E-2</v>
      </c>
      <c r="I2360">
        <f t="shared" si="256"/>
        <v>1</v>
      </c>
      <c r="J2360">
        <v>1</v>
      </c>
      <c r="K2360" s="221">
        <f t="shared" si="257"/>
        <v>-65.283460231562614</v>
      </c>
      <c r="L2360">
        <f t="shared" si="259"/>
        <v>4.2831337393731335E-6</v>
      </c>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row>
    <row r="2361" spans="1:74" s="12" customFormat="1" hidden="1" x14ac:dyDescent="0.25">
      <c r="A2361" s="127"/>
      <c r="B2361"/>
      <c r="C2361">
        <v>5040</v>
      </c>
      <c r="D2361" s="221">
        <f t="shared" si="253"/>
        <v>5040</v>
      </c>
      <c r="E2361">
        <f t="shared" si="258"/>
        <v>5.04</v>
      </c>
      <c r="F2361">
        <f t="shared" si="254"/>
        <v>0.34947946537089436</v>
      </c>
      <c r="G2361">
        <f t="shared" si="255"/>
        <v>4.4474820071299284E-2</v>
      </c>
      <c r="H2361" s="271">
        <v>2.43823366157419E-9</v>
      </c>
      <c r="I2361">
        <f t="shared" si="256"/>
        <v>1</v>
      </c>
      <c r="J2361">
        <v>1</v>
      </c>
      <c r="K2361" s="221">
        <f t="shared" si="257"/>
        <v>-208.42777629702854</v>
      </c>
      <c r="L2361">
        <f t="shared" si="259"/>
        <v>7.4061763002292108E-7</v>
      </c>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row>
    <row r="2362" spans="1:74" s="12" customFormat="1" hidden="1" x14ac:dyDescent="0.25">
      <c r="A2362" s="127"/>
      <c r="B2362"/>
      <c r="C2362">
        <v>5050</v>
      </c>
      <c r="D2362" s="221">
        <f t="shared" ref="D2362:D2425" si="260">C2362*(f_CLK_MHz/Nominal_Clock_Freq)</f>
        <v>5050</v>
      </c>
      <c r="E2362">
        <f t="shared" si="258"/>
        <v>5.05</v>
      </c>
      <c r="F2362">
        <f t="shared" ref="F2362:F2425" si="261">ABS(SIN(((MOD_CLK_DIV*PI()*$D2362*FIRST_STAGE_DECIMATION)/(f_CLK_MHz*1000000)))/(FIRST_STAGE_DECIMATION*SIN(((MOD_CLK_DIV*PI()*$D2362)/(f_CLK_MHz*1000000)))))^FIRST_STAGE_ORDER</f>
        <v>0.34795670458545425</v>
      </c>
      <c r="G2362">
        <f t="shared" ref="G2362:G2425" si="262">ABS(SIN(((MOD_CLK_DIV*FIRST_STAGE_DECIMATION*PI()*$D2362*SECOND_STAGE_DECIMATION)/(f_CLK_MHz*1000000)))/(SECOND_STAGE_DECIMATION*SIN(((MOD_CLK_DIV*FIRST_STAGE_DECIMATION*PI()*$D2362)/(f_CLK_MHz*1000000)))))^SECOND_STAGE_ORDER</f>
        <v>4.5120113789222621E-2</v>
      </c>
      <c r="H2362" s="271">
        <v>1.58533196250156E-9</v>
      </c>
      <c r="I2362">
        <f t="shared" ref="I2362:I2425" si="263">IF(Avg_decimation&lt;&gt;0,(ABS(SIN(((MOD_CLK_DIV*FIRST_STAGE_DECIMATION*SECOND_STAGE_DECIMATION*FIR_DECIMATION*PI()*$D2362*Avg_decimation)/(f_CLK_MHz*1000000)))/(Avg_decimation*SIN(((MOD_CLK_DIV*FIRST_STAGE_DECIMATION*SECOND_STAGE_DECIMATION*FIR_DECIMATION*PI()*$D2362)/(f_CLK_MHz*1000000)))))^1),"-")</f>
        <v>1</v>
      </c>
      <c r="J2362">
        <v>1</v>
      </c>
      <c r="K2362" s="221">
        <f t="shared" ref="K2362:K2425" si="264">20*LOG10(IF(FIR_BYPASSED,F2362*G2362*J2362,F2362*G2362*H2362*I2362*J2362))</f>
        <v>-212.07968777964507</v>
      </c>
      <c r="L2362">
        <f t="shared" si="259"/>
        <v>9.8555254061945104E-21</v>
      </c>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row>
    <row r="2363" spans="1:74" s="12" customFormat="1" hidden="1" x14ac:dyDescent="0.25">
      <c r="A2363" s="127"/>
      <c r="B2363"/>
      <c r="C2363">
        <v>5060</v>
      </c>
      <c r="D2363" s="221">
        <f t="shared" si="260"/>
        <v>5060</v>
      </c>
      <c r="E2363">
        <f t="shared" ref="E2363:E2426" si="265">D2363/1000</f>
        <v>5.0599999999999996</v>
      </c>
      <c r="F2363">
        <f t="shared" si="261"/>
        <v>0.34643700966181451</v>
      </c>
      <c r="G2363">
        <f t="shared" si="262"/>
        <v>4.5640661889393142E-2</v>
      </c>
      <c r="H2363" s="221">
        <v>3.23589581853823E-2</v>
      </c>
      <c r="I2363">
        <f t="shared" si="263"/>
        <v>1</v>
      </c>
      <c r="J2363">
        <v>1</v>
      </c>
      <c r="K2363" s="221">
        <f t="shared" si="264"/>
        <v>-65.820585078551531</v>
      </c>
      <c r="L2363">
        <f t="shared" si="259"/>
        <v>6.5445764171198711E-7</v>
      </c>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row>
    <row r="2364" spans="1:74" s="12" customFormat="1" hidden="1" x14ac:dyDescent="0.25">
      <c r="A2364" s="127"/>
      <c r="B2364"/>
      <c r="C2364">
        <v>5070</v>
      </c>
      <c r="D2364" s="221">
        <f t="shared" si="260"/>
        <v>5070</v>
      </c>
      <c r="E2364">
        <f t="shared" si="265"/>
        <v>5.07</v>
      </c>
      <c r="F2364">
        <f t="shared" si="261"/>
        <v>0.34492039447750267</v>
      </c>
      <c r="G2364">
        <f t="shared" si="262"/>
        <v>4.6035322634803054E-2</v>
      </c>
      <c r="H2364" s="221">
        <v>3.3311806719218601E-2</v>
      </c>
      <c r="I2364">
        <f t="shared" si="263"/>
        <v>1</v>
      </c>
      <c r="J2364">
        <v>1</v>
      </c>
      <c r="K2364" s="221">
        <f t="shared" si="264"/>
        <v>-65.531834933515711</v>
      </c>
      <c r="L2364">
        <f t="shared" ref="L2364:L2427" si="266">(D2364-D2363)*((10^(K2364/20)+10^(K2363/20))/2)^2</f>
        <v>2.7070668616495479E-6</v>
      </c>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row>
    <row r="2365" spans="1:74" s="12" customFormat="1" hidden="1" x14ac:dyDescent="0.25">
      <c r="A2365" s="127"/>
      <c r="B2365"/>
      <c r="C2365">
        <v>5080</v>
      </c>
      <c r="D2365" s="221">
        <f t="shared" si="260"/>
        <v>5080</v>
      </c>
      <c r="E2365">
        <f t="shared" si="265"/>
        <v>5.08</v>
      </c>
      <c r="F2365">
        <f t="shared" si="261"/>
        <v>0.34340687279191345</v>
      </c>
      <c r="G2365">
        <f t="shared" si="262"/>
        <v>4.6303297856205176E-2</v>
      </c>
      <c r="H2365" s="221">
        <v>1.1720746567758299E-2</v>
      </c>
      <c r="I2365">
        <f t="shared" si="263"/>
        <v>1</v>
      </c>
      <c r="J2365">
        <v>1</v>
      </c>
      <c r="K2365" s="221">
        <f t="shared" si="264"/>
        <v>-74.592476359431132</v>
      </c>
      <c r="L2365">
        <f t="shared" si="266"/>
        <v>1.2791792872852781E-6</v>
      </c>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row>
    <row r="2366" spans="1:74" s="12" customFormat="1" hidden="1" x14ac:dyDescent="0.25">
      <c r="A2366" s="127"/>
      <c r="B2366"/>
      <c r="C2366">
        <v>5090</v>
      </c>
      <c r="D2366" s="221">
        <f t="shared" si="260"/>
        <v>5090</v>
      </c>
      <c r="E2366">
        <f t="shared" si="265"/>
        <v>5.09</v>
      </c>
      <c r="F2366">
        <f t="shared" si="261"/>
        <v>0.34189645824624876</v>
      </c>
      <c r="G2366">
        <f t="shared" si="262"/>
        <v>4.6444134362376453E-2</v>
      </c>
      <c r="H2366" s="221">
        <v>3.5411953593088102E-2</v>
      </c>
      <c r="I2366">
        <f t="shared" si="263"/>
        <v>1</v>
      </c>
      <c r="J2366">
        <v>1</v>
      </c>
      <c r="K2366" s="221">
        <f t="shared" si="264"/>
        <v>-65.000492777772806</v>
      </c>
      <c r="L2366">
        <f t="shared" si="266"/>
        <v>1.4013024790045729E-6</v>
      </c>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row>
    <row r="2367" spans="1:74" s="12" customFormat="1" hidden="1" x14ac:dyDescent="0.25">
      <c r="A2367" s="127"/>
      <c r="B2367"/>
      <c r="C2367">
        <v>5100</v>
      </c>
      <c r="D2367" s="221">
        <f t="shared" si="260"/>
        <v>5100</v>
      </c>
      <c r="E2367">
        <f t="shared" si="265"/>
        <v>5.0999999999999996</v>
      </c>
      <c r="F2367">
        <f t="shared" si="261"/>
        <v>0.34038916436346306</v>
      </c>
      <c r="G2367">
        <f t="shared" si="262"/>
        <v>4.6457724420815208E-2</v>
      </c>
      <c r="H2367" s="271">
        <v>7.0822798347984102E-16</v>
      </c>
      <c r="I2367">
        <f t="shared" si="263"/>
        <v>1</v>
      </c>
      <c r="J2367">
        <v>1</v>
      </c>
      <c r="K2367" s="221">
        <f t="shared" si="264"/>
        <v>-339.01586514429658</v>
      </c>
      <c r="L2367">
        <f t="shared" si="266"/>
        <v>7.9047971716410776E-7</v>
      </c>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row>
    <row r="2368" spans="1:74" s="12" customFormat="1" hidden="1" x14ac:dyDescent="0.25">
      <c r="A2368" s="127"/>
      <c r="B2368"/>
      <c r="C2368">
        <v>5110</v>
      </c>
      <c r="D2368" s="221">
        <f t="shared" si="260"/>
        <v>5110</v>
      </c>
      <c r="E2368">
        <f t="shared" si="265"/>
        <v>5.1100000000000003</v>
      </c>
      <c r="F2368">
        <f t="shared" si="261"/>
        <v>0.3388850045482098</v>
      </c>
      <c r="G2368">
        <f t="shared" si="262"/>
        <v>4.6344305309522556E-2</v>
      </c>
      <c r="H2368" s="221">
        <v>3.54119535930877E-2</v>
      </c>
      <c r="I2368">
        <f t="shared" si="263"/>
        <v>1</v>
      </c>
      <c r="J2368">
        <v>1</v>
      </c>
      <c r="K2368" s="221">
        <f t="shared" si="264"/>
        <v>-65.096027700397698</v>
      </c>
      <c r="L2368">
        <f t="shared" si="266"/>
        <v>7.7328082054138435E-7</v>
      </c>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row>
    <row r="2369" spans="1:74" s="12" customFormat="1" hidden="1" x14ac:dyDescent="0.25">
      <c r="A2369" s="127"/>
      <c r="B2369"/>
      <c r="C2369">
        <v>5120</v>
      </c>
      <c r="D2369" s="221">
        <f t="shared" si="260"/>
        <v>5120</v>
      </c>
      <c r="E2369">
        <f t="shared" si="265"/>
        <v>5.12</v>
      </c>
      <c r="F2369">
        <f t="shared" si="261"/>
        <v>0.33738399208679604</v>
      </c>
      <c r="G2369">
        <f t="shared" si="262"/>
        <v>4.6104457942991832E-2</v>
      </c>
      <c r="H2369" s="221">
        <v>1.1720746567763399E-2</v>
      </c>
      <c r="I2369">
        <f t="shared" si="263"/>
        <v>1</v>
      </c>
      <c r="J2369">
        <v>1</v>
      </c>
      <c r="K2369" s="221">
        <f t="shared" si="264"/>
        <v>-74.783546629537767</v>
      </c>
      <c r="L2369">
        <f t="shared" si="266"/>
        <v>1.3633583585727246E-6</v>
      </c>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row>
    <row r="2370" spans="1:74" s="12" customFormat="1" hidden="1" x14ac:dyDescent="0.25">
      <c r="A2370" s="127"/>
      <c r="B2370"/>
      <c r="C2370">
        <v>5130</v>
      </c>
      <c r="D2370" s="221">
        <f t="shared" si="260"/>
        <v>5130</v>
      </c>
      <c r="E2370">
        <f t="shared" si="265"/>
        <v>5.13</v>
      </c>
      <c r="F2370">
        <f t="shared" si="261"/>
        <v>0.33588614014713974</v>
      </c>
      <c r="G2370">
        <f t="shared" si="262"/>
        <v>4.573910457798902E-2</v>
      </c>
      <c r="H2370" s="221">
        <v>3.33118067192174E-2</v>
      </c>
      <c r="I2370">
        <f t="shared" si="263"/>
        <v>1</v>
      </c>
      <c r="J2370">
        <v>1</v>
      </c>
      <c r="K2370" s="221">
        <f t="shared" si="264"/>
        <v>-65.81844140084813</v>
      </c>
      <c r="L2370">
        <f t="shared" si="266"/>
        <v>1.2043980589822321E-6</v>
      </c>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row>
    <row r="2371" spans="1:74" s="12" customFormat="1" hidden="1" x14ac:dyDescent="0.25">
      <c r="A2371" s="127"/>
      <c r="B2371"/>
      <c r="C2371">
        <v>5140</v>
      </c>
      <c r="D2371" s="221">
        <f t="shared" si="260"/>
        <v>5140</v>
      </c>
      <c r="E2371">
        <f t="shared" si="265"/>
        <v>5.14</v>
      </c>
      <c r="F2371">
        <f t="shared" si="261"/>
        <v>0.33439146177873114</v>
      </c>
      <c r="G2371">
        <f t="shared" si="262"/>
        <v>4.5249505607147453E-2</v>
      </c>
      <c r="H2371" s="221">
        <v>3.2358958185383299E-2</v>
      </c>
      <c r="I2371">
        <f t="shared" si="263"/>
        <v>1</v>
      </c>
      <c r="J2371">
        <v>1</v>
      </c>
      <c r="K2371" s="221">
        <f t="shared" si="264"/>
        <v>-66.202729017745241</v>
      </c>
      <c r="L2371">
        <f t="shared" si="266"/>
        <v>2.5069979913056403E-6</v>
      </c>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row>
    <row r="2372" spans="1:74" s="12" customFormat="1" hidden="1" x14ac:dyDescent="0.25">
      <c r="A2372" s="127"/>
      <c r="B2372"/>
      <c r="C2372">
        <v>5150</v>
      </c>
      <c r="D2372" s="221">
        <f t="shared" si="260"/>
        <v>5150</v>
      </c>
      <c r="E2372">
        <f t="shared" si="265"/>
        <v>5.15</v>
      </c>
      <c r="F2372">
        <f t="shared" si="261"/>
        <v>0.33289996991259863</v>
      </c>
      <c r="G2372">
        <f t="shared" si="262"/>
        <v>4.4637255450812978E-2</v>
      </c>
      <c r="H2372" s="271">
        <v>1.58533099440408E-9</v>
      </c>
      <c r="I2372">
        <f t="shared" si="263"/>
        <v>1</v>
      </c>
      <c r="J2372">
        <v>1</v>
      </c>
      <c r="K2372" s="221">
        <f t="shared" si="264"/>
        <v>-212.55737619440828</v>
      </c>
      <c r="L2372">
        <f t="shared" si="266"/>
        <v>5.9933156141043231E-7</v>
      </c>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row>
    <row r="2373" spans="1:74" s="12" customFormat="1" hidden="1" x14ac:dyDescent="0.25">
      <c r="A2373" s="127"/>
      <c r="B2373"/>
      <c r="C2373">
        <v>5160</v>
      </c>
      <c r="D2373" s="221">
        <f t="shared" si="260"/>
        <v>5160</v>
      </c>
      <c r="E2373">
        <f t="shared" si="265"/>
        <v>5.16</v>
      </c>
      <c r="F2373">
        <f t="shared" si="261"/>
        <v>0.33141167736128019</v>
      </c>
      <c r="G2373">
        <f t="shared" si="262"/>
        <v>4.3904277559959681E-2</v>
      </c>
      <c r="H2373" s="271">
        <v>2.4382346471942298E-9</v>
      </c>
      <c r="I2373">
        <f t="shared" si="263"/>
        <v>1</v>
      </c>
      <c r="J2373">
        <v>1</v>
      </c>
      <c r="K2373" s="221">
        <f t="shared" si="264"/>
        <v>-209.00099719257241</v>
      </c>
      <c r="L2373">
        <f t="shared" si="266"/>
        <v>8.7127907689217983E-21</v>
      </c>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row>
    <row r="2374" spans="1:74" s="12" customFormat="1" hidden="1" x14ac:dyDescent="0.25">
      <c r="A2374" s="127"/>
      <c r="B2374"/>
      <c r="C2374">
        <v>5170</v>
      </c>
      <c r="D2374" s="221">
        <f t="shared" si="260"/>
        <v>5170</v>
      </c>
      <c r="E2374">
        <f t="shared" si="265"/>
        <v>5.17</v>
      </c>
      <c r="F2374">
        <f t="shared" si="261"/>
        <v>0.32992659681879621</v>
      </c>
      <c r="G2374">
        <f t="shared" si="262"/>
        <v>4.305281854533554E-2</v>
      </c>
      <c r="H2374" s="221">
        <v>3.5478860246605799E-2</v>
      </c>
      <c r="I2374">
        <f t="shared" si="263"/>
        <v>1</v>
      </c>
      <c r="J2374">
        <v>1</v>
      </c>
      <c r="K2374" s="221">
        <f t="shared" si="264"/>
        <v>-65.952228483961989</v>
      </c>
      <c r="L2374">
        <f t="shared" si="266"/>
        <v>6.3491738872042886E-7</v>
      </c>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row>
    <row r="2375" spans="1:74" s="12" customFormat="1" hidden="1" x14ac:dyDescent="0.25">
      <c r="A2375" s="127"/>
      <c r="B2375"/>
      <c r="C2375">
        <v>5180</v>
      </c>
      <c r="D2375" s="221">
        <f t="shared" si="260"/>
        <v>5180</v>
      </c>
      <c r="E2375">
        <f t="shared" si="265"/>
        <v>5.18</v>
      </c>
      <c r="F2375">
        <f t="shared" si="261"/>
        <v>0.32844474086063019</v>
      </c>
      <c r="G2375">
        <f t="shared" si="262"/>
        <v>4.2085441450299341E-2</v>
      </c>
      <c r="H2375" s="221">
        <v>5.0657045484412501E-2</v>
      </c>
      <c r="I2375">
        <f t="shared" si="263"/>
        <v>1</v>
      </c>
      <c r="J2375">
        <v>1</v>
      </c>
      <c r="K2375" s="221">
        <f t="shared" si="264"/>
        <v>-63.095318886059466</v>
      </c>
      <c r="L2375">
        <f t="shared" si="266"/>
        <v>3.625066919889766E-6</v>
      </c>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row>
    <row r="2376" spans="1:74" s="12" customFormat="1" hidden="1" x14ac:dyDescent="0.25">
      <c r="A2376" s="127"/>
      <c r="B2376"/>
      <c r="C2376">
        <v>5190</v>
      </c>
      <c r="D2376" s="221">
        <f t="shared" si="260"/>
        <v>5190</v>
      </c>
      <c r="E2376">
        <f t="shared" si="265"/>
        <v>5.19</v>
      </c>
      <c r="F2376">
        <f t="shared" si="261"/>
        <v>0.32696612194371183</v>
      </c>
      <c r="G2376">
        <f t="shared" si="262"/>
        <v>4.1005018187054675E-2</v>
      </c>
      <c r="H2376" s="221">
        <v>2.61825380323066E-2</v>
      </c>
      <c r="I2376">
        <f t="shared" si="263"/>
        <v>1</v>
      </c>
      <c r="J2376">
        <v>1</v>
      </c>
      <c r="K2376" s="221">
        <f t="shared" si="264"/>
        <v>-69.092969836103066</v>
      </c>
      <c r="L2376">
        <f t="shared" si="266"/>
        <v>2.7628434511338056E-6</v>
      </c>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row>
    <row r="2377" spans="1:74" s="12" customFormat="1" hidden="1" x14ac:dyDescent="0.25">
      <c r="A2377" s="127"/>
      <c r="B2377"/>
      <c r="C2377">
        <v>5200</v>
      </c>
      <c r="D2377" s="221">
        <f t="shared" si="260"/>
        <v>5200</v>
      </c>
      <c r="E2377">
        <f t="shared" si="265"/>
        <v>5.2</v>
      </c>
      <c r="F2377">
        <f t="shared" si="261"/>
        <v>0.32549075240640285</v>
      </c>
      <c r="G2377">
        <f t="shared" si="262"/>
        <v>3.9814721158180313E-2</v>
      </c>
      <c r="H2377" s="271">
        <v>9.3132353072815598E-10</v>
      </c>
      <c r="I2377">
        <f t="shared" si="263"/>
        <v>1</v>
      </c>
      <c r="J2377">
        <v>1</v>
      </c>
      <c r="K2377" s="221">
        <f t="shared" si="264"/>
        <v>-218.36634182658855</v>
      </c>
      <c r="L2377">
        <f t="shared" si="266"/>
        <v>3.0806549302323474E-7</v>
      </c>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row>
    <row r="2378" spans="1:74" s="12" customFormat="1" hidden="1" x14ac:dyDescent="0.25">
      <c r="A2378" s="127"/>
      <c r="B2378"/>
      <c r="C2378">
        <v>5210</v>
      </c>
      <c r="D2378" s="221">
        <f t="shared" si="260"/>
        <v>5210</v>
      </c>
      <c r="E2378">
        <f t="shared" si="265"/>
        <v>5.21</v>
      </c>
      <c r="F2378">
        <f t="shared" si="261"/>
        <v>0.3240186444684921</v>
      </c>
      <c r="G2378">
        <f t="shared" si="262"/>
        <v>3.8518014087482129E-2</v>
      </c>
      <c r="H2378" s="221">
        <v>3.1555882854918298E-3</v>
      </c>
      <c r="I2378">
        <f t="shared" si="263"/>
        <v>1</v>
      </c>
      <c r="J2378">
        <v>1</v>
      </c>
      <c r="K2378" s="221">
        <f t="shared" si="264"/>
        <v>-88.093715527241613</v>
      </c>
      <c r="L2378">
        <f t="shared" si="266"/>
        <v>3.877651030465974E-9</v>
      </c>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row>
    <row r="2379" spans="1:74" s="12" customFormat="1" hidden="1" x14ac:dyDescent="0.25">
      <c r="A2379" s="127"/>
      <c r="B2379"/>
      <c r="C2379">
        <v>5220</v>
      </c>
      <c r="D2379" s="221">
        <f t="shared" si="260"/>
        <v>5220</v>
      </c>
      <c r="E2379">
        <f t="shared" si="265"/>
        <v>5.22</v>
      </c>
      <c r="F2379">
        <f t="shared" si="261"/>
        <v>0.32254981023118806</v>
      </c>
      <c r="G2379">
        <f t="shared" si="262"/>
        <v>3.711864208625567E-2</v>
      </c>
      <c r="H2379" s="221">
        <v>2.7309732062735998E-4</v>
      </c>
      <c r="I2379">
        <f t="shared" si="263"/>
        <v>1</v>
      </c>
      <c r="J2379">
        <v>1</v>
      </c>
      <c r="K2379" s="221">
        <f t="shared" si="264"/>
        <v>-109.70987379989958</v>
      </c>
      <c r="L2379">
        <f t="shared" si="266"/>
        <v>4.5482344573594415E-9</v>
      </c>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row>
    <row r="2380" spans="1:74" s="12" customFormat="1" hidden="1" x14ac:dyDescent="0.25">
      <c r="A2380" s="127"/>
      <c r="B2380"/>
      <c r="C2380">
        <v>5230</v>
      </c>
      <c r="D2380" s="221">
        <f t="shared" si="260"/>
        <v>5230</v>
      </c>
      <c r="E2380">
        <f t="shared" si="265"/>
        <v>5.23</v>
      </c>
      <c r="F2380">
        <f t="shared" si="261"/>
        <v>0.32108426167712245</v>
      </c>
      <c r="G2380">
        <f t="shared" si="262"/>
        <v>3.5620620983033063E-2</v>
      </c>
      <c r="H2380" s="221">
        <v>2.5761364751434299E-3</v>
      </c>
      <c r="I2380">
        <f t="shared" si="263"/>
        <v>1</v>
      </c>
      <c r="J2380">
        <v>1</v>
      </c>
      <c r="K2380" s="221">
        <f t="shared" si="264"/>
        <v>-90.614212564732682</v>
      </c>
      <c r="L2380">
        <f t="shared" si="266"/>
        <v>2.6787099038995396E-9</v>
      </c>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row>
    <row r="2381" spans="1:74" s="12" customFormat="1" hidden="1" x14ac:dyDescent="0.25">
      <c r="A2381" s="127"/>
      <c r="B2381"/>
      <c r="C2381">
        <v>5240</v>
      </c>
      <c r="D2381" s="221">
        <f t="shared" si="260"/>
        <v>5240</v>
      </c>
      <c r="E2381">
        <f t="shared" si="265"/>
        <v>5.24</v>
      </c>
      <c r="F2381">
        <f t="shared" si="261"/>
        <v>0.31962201067035279</v>
      </c>
      <c r="G2381">
        <f t="shared" si="262"/>
        <v>3.4028225946800592E-2</v>
      </c>
      <c r="H2381" s="221">
        <v>2.70623213906199E-3</v>
      </c>
      <c r="I2381">
        <f t="shared" si="263"/>
        <v>1</v>
      </c>
      <c r="J2381">
        <v>1</v>
      </c>
      <c r="K2381" s="221">
        <f t="shared" si="264"/>
        <v>-90.623179310588711</v>
      </c>
      <c r="L2381">
        <f t="shared" si="266"/>
        <v>8.6722246979879083E-9</v>
      </c>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row>
    <row r="2382" spans="1:74" s="12" customFormat="1" hidden="1" x14ac:dyDescent="0.25">
      <c r="A2382" s="127"/>
      <c r="B2382"/>
      <c r="C2382">
        <v>5250</v>
      </c>
      <c r="D2382" s="221">
        <f t="shared" si="260"/>
        <v>5250</v>
      </c>
      <c r="E2382">
        <f t="shared" si="265"/>
        <v>5.25</v>
      </c>
      <c r="F2382">
        <f t="shared" si="261"/>
        <v>0.31816306895637092</v>
      </c>
      <c r="G2382">
        <f t="shared" si="262"/>
        <v>3.2345979435498148E-2</v>
      </c>
      <c r="H2382" s="221">
        <v>1.96696707822313E-4</v>
      </c>
      <c r="I2382">
        <f t="shared" si="263"/>
        <v>1</v>
      </c>
      <c r="J2382">
        <v>1</v>
      </c>
      <c r="K2382" s="221">
        <f t="shared" si="264"/>
        <v>-113.87465671411371</v>
      </c>
      <c r="L2382">
        <f t="shared" si="266"/>
        <v>2.47396798672369E-9</v>
      </c>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row>
    <row r="2383" spans="1:74" s="12" customFormat="1" hidden="1" x14ac:dyDescent="0.25">
      <c r="A2383" s="127"/>
      <c r="B2383"/>
      <c r="C2383">
        <v>5260</v>
      </c>
      <c r="D2383" s="221">
        <f t="shared" si="260"/>
        <v>5260</v>
      </c>
      <c r="E2383">
        <f t="shared" si="265"/>
        <v>5.26</v>
      </c>
      <c r="F2383">
        <f t="shared" si="261"/>
        <v>0.31670744816211938</v>
      </c>
      <c r="G2383">
        <f t="shared" si="262"/>
        <v>3.057863850334968E-2</v>
      </c>
      <c r="H2383" s="221">
        <v>4.6170289671169096E-3</v>
      </c>
      <c r="I2383">
        <f t="shared" si="263"/>
        <v>1</v>
      </c>
      <c r="J2383">
        <v>1</v>
      </c>
      <c r="K2383" s="221">
        <f t="shared" si="264"/>
        <v>-86.991219577867938</v>
      </c>
      <c r="L2383">
        <f t="shared" si="266"/>
        <v>5.4610550147296922E-9</v>
      </c>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row>
    <row r="2384" spans="1:74" s="12" customFormat="1" hidden="1" x14ac:dyDescent="0.25">
      <c r="A2384" s="127"/>
      <c r="B2384"/>
      <c r="C2384">
        <v>5270</v>
      </c>
      <c r="D2384" s="221">
        <f t="shared" si="260"/>
        <v>5270</v>
      </c>
      <c r="E2384">
        <f t="shared" si="265"/>
        <v>5.27</v>
      </c>
      <c r="F2384">
        <f t="shared" si="261"/>
        <v>0.31525515979600394</v>
      </c>
      <c r="G2384">
        <f t="shared" si="262"/>
        <v>2.8731181502221967E-2</v>
      </c>
      <c r="H2384" s="221">
        <v>9.6745899372294702E-3</v>
      </c>
      <c r="I2384">
        <f t="shared" si="263"/>
        <v>1</v>
      </c>
      <c r="J2384">
        <v>1</v>
      </c>
      <c r="K2384" s="221">
        <f t="shared" si="264"/>
        <v>-81.14703489216582</v>
      </c>
      <c r="L2384">
        <f t="shared" si="266"/>
        <v>4.3786420822164001E-8</v>
      </c>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row>
    <row r="2385" spans="1:74" s="12" customFormat="1" hidden="1" x14ac:dyDescent="0.25">
      <c r="A2385" s="127"/>
      <c r="B2385"/>
      <c r="C2385">
        <v>5280</v>
      </c>
      <c r="D2385" s="221">
        <f t="shared" si="260"/>
        <v>5280</v>
      </c>
      <c r="E2385">
        <f t="shared" si="265"/>
        <v>5.28</v>
      </c>
      <c r="F2385">
        <f t="shared" si="261"/>
        <v>0.31380621524791896</v>
      </c>
      <c r="G2385">
        <f t="shared" si="262"/>
        <v>2.680879421375728E-2</v>
      </c>
      <c r="H2385" s="271">
        <v>3.55732242766538E-10</v>
      </c>
      <c r="I2385">
        <f t="shared" si="263"/>
        <v>1</v>
      </c>
      <c r="J2385">
        <v>1</v>
      </c>
      <c r="K2385" s="221">
        <f t="shared" si="264"/>
        <v>-230.47875895080654</v>
      </c>
      <c r="L2385">
        <f t="shared" si="266"/>
        <v>1.9197140752188426E-8</v>
      </c>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row>
    <row r="2386" spans="1:74" s="12" customFormat="1" hidden="1" x14ac:dyDescent="0.25">
      <c r="A2386" s="127"/>
      <c r="B2386"/>
      <c r="C2386">
        <v>5290</v>
      </c>
      <c r="D2386" s="221">
        <f t="shared" si="260"/>
        <v>5290</v>
      </c>
      <c r="E2386">
        <f t="shared" si="265"/>
        <v>5.29</v>
      </c>
      <c r="F2386">
        <f t="shared" si="261"/>
        <v>0.31236062578927104</v>
      </c>
      <c r="G2386">
        <f t="shared" si="262"/>
        <v>2.4816855450477286E-2</v>
      </c>
      <c r="H2386" s="221">
        <v>1.1026860971507801E-2</v>
      </c>
      <c r="I2386">
        <f t="shared" si="263"/>
        <v>1</v>
      </c>
      <c r="J2386">
        <v>1</v>
      </c>
      <c r="K2386" s="221">
        <f t="shared" si="264"/>
        <v>-81.36290131444656</v>
      </c>
      <c r="L2386">
        <f t="shared" si="266"/>
        <v>1.8266271464632303E-8</v>
      </c>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row>
    <row r="2387" spans="1:74" s="12" customFormat="1" hidden="1" x14ac:dyDescent="0.25">
      <c r="A2387" s="127"/>
      <c r="B2387"/>
      <c r="C2387">
        <v>5300</v>
      </c>
      <c r="D2387" s="221">
        <f t="shared" si="260"/>
        <v>5300</v>
      </c>
      <c r="E2387">
        <f t="shared" si="265"/>
        <v>5.3</v>
      </c>
      <c r="F2387">
        <f t="shared" si="261"/>
        <v>0.31091840257301051</v>
      </c>
      <c r="G2387">
        <f t="shared" si="262"/>
        <v>2.2760922165398188E-2</v>
      </c>
      <c r="H2387" s="271">
        <v>1.61309824612968E-9</v>
      </c>
      <c r="I2387">
        <f t="shared" si="263"/>
        <v>1</v>
      </c>
      <c r="J2387">
        <v>1</v>
      </c>
      <c r="K2387" s="221">
        <f t="shared" si="264"/>
        <v>-218.85005799232172</v>
      </c>
      <c r="L2387">
        <f t="shared" si="266"/>
        <v>1.8266275064485543E-8</v>
      </c>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row>
    <row r="2388" spans="1:74" s="12" customFormat="1" hidden="1" x14ac:dyDescent="0.25">
      <c r="A2388" s="127"/>
      <c r="B2388"/>
      <c r="C2388">
        <v>5310</v>
      </c>
      <c r="D2388" s="221">
        <f t="shared" si="260"/>
        <v>5310</v>
      </c>
      <c r="E2388">
        <f t="shared" si="265"/>
        <v>5.31</v>
      </c>
      <c r="F2388">
        <f t="shared" si="261"/>
        <v>0.30947955663366339</v>
      </c>
      <c r="G2388">
        <f t="shared" si="262"/>
        <v>2.0646714110937228E-2</v>
      </c>
      <c r="H2388" s="221">
        <v>2.04012078154234E-2</v>
      </c>
      <c r="I2388">
        <f t="shared" si="263"/>
        <v>1</v>
      </c>
      <c r="J2388">
        <v>1</v>
      </c>
      <c r="K2388" s="221">
        <f t="shared" si="264"/>
        <v>-77.697224198800711</v>
      </c>
      <c r="L2388">
        <f t="shared" si="266"/>
        <v>4.248324331507993E-8</v>
      </c>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row>
    <row r="2389" spans="1:74" s="12" customFormat="1" hidden="1" x14ac:dyDescent="0.25">
      <c r="A2389" s="127"/>
      <c r="B2389"/>
      <c r="C2389">
        <v>5320</v>
      </c>
      <c r="D2389" s="221">
        <f t="shared" si="260"/>
        <v>5320</v>
      </c>
      <c r="E2389">
        <f t="shared" si="265"/>
        <v>5.32</v>
      </c>
      <c r="F2389">
        <f t="shared" si="261"/>
        <v>0.30804409888737128</v>
      </c>
      <c r="G2389">
        <f t="shared" si="262"/>
        <v>1.8480098089016874E-2</v>
      </c>
      <c r="H2389" s="221">
        <v>2.0271099110451701E-2</v>
      </c>
      <c r="I2389">
        <f t="shared" si="263"/>
        <v>1</v>
      </c>
      <c r="J2389">
        <v>1</v>
      </c>
      <c r="K2389" s="221">
        <f t="shared" si="264"/>
        <v>-78.75611074751049</v>
      </c>
      <c r="L2389">
        <f t="shared" si="266"/>
        <v>1.50989188012268E-7</v>
      </c>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row>
    <row r="2390" spans="1:74" s="12" customFormat="1" hidden="1" x14ac:dyDescent="0.25">
      <c r="A2390" s="127"/>
      <c r="B2390"/>
      <c r="C2390">
        <v>5330</v>
      </c>
      <c r="D2390" s="221">
        <f t="shared" si="260"/>
        <v>5330</v>
      </c>
      <c r="E2390">
        <f t="shared" si="265"/>
        <v>5.33</v>
      </c>
      <c r="F2390">
        <f t="shared" si="261"/>
        <v>0.30661204013193222</v>
      </c>
      <c r="G2390">
        <f t="shared" si="262"/>
        <v>1.6267071835292187E-2</v>
      </c>
      <c r="H2390" s="221">
        <v>5.3629333398738602E-3</v>
      </c>
      <c r="I2390">
        <f t="shared" si="263"/>
        <v>1</v>
      </c>
      <c r="J2390">
        <v>1</v>
      </c>
      <c r="K2390" s="221">
        <f t="shared" si="264"/>
        <v>-91.453980236398905</v>
      </c>
      <c r="L2390">
        <f t="shared" si="266"/>
        <v>5.0513415458983788E-8</v>
      </c>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row>
    <row r="2391" spans="1:74" s="12" customFormat="1" hidden="1" x14ac:dyDescent="0.25">
      <c r="A2391" s="127"/>
      <c r="B2391"/>
      <c r="C2391">
        <v>5340</v>
      </c>
      <c r="D2391" s="221">
        <f t="shared" si="260"/>
        <v>5340</v>
      </c>
      <c r="E2391">
        <f t="shared" si="265"/>
        <v>5.34</v>
      </c>
      <c r="F2391">
        <f t="shared" si="261"/>
        <v>0.30518339104684911</v>
      </c>
      <c r="G2391">
        <f t="shared" si="262"/>
        <v>1.4013747581313379E-2</v>
      </c>
      <c r="H2391" s="271">
        <v>1.7506741710694499E-5</v>
      </c>
      <c r="I2391">
        <f t="shared" si="263"/>
        <v>1</v>
      </c>
      <c r="J2391">
        <v>1</v>
      </c>
      <c r="K2391" s="221">
        <f t="shared" si="264"/>
        <v>-142.51358981323961</v>
      </c>
      <c r="L2391">
        <f t="shared" si="266"/>
        <v>1.7987460872345755E-9</v>
      </c>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row>
    <row r="2392" spans="1:74" s="12" customFormat="1" hidden="1" x14ac:dyDescent="0.25">
      <c r="A2392" s="127"/>
      <c r="B2392"/>
      <c r="C2392">
        <v>5350</v>
      </c>
      <c r="D2392" s="221">
        <f t="shared" si="260"/>
        <v>5350</v>
      </c>
      <c r="E2392">
        <f t="shared" si="265"/>
        <v>5.35</v>
      </c>
      <c r="F2392">
        <f t="shared" si="261"/>
        <v>0.30375816219337864</v>
      </c>
      <c r="G2392">
        <f t="shared" si="262"/>
        <v>1.1726335339235339E-2</v>
      </c>
      <c r="H2392" s="271">
        <v>1.6734664794263498E-5</v>
      </c>
      <c r="I2392">
        <f t="shared" si="263"/>
        <v>1</v>
      </c>
      <c r="J2392">
        <v>1</v>
      </c>
      <c r="K2392" s="221">
        <f t="shared" si="264"/>
        <v>-144.49385432516246</v>
      </c>
      <c r="L2392">
        <f t="shared" si="266"/>
        <v>4.5212552882302261E-14</v>
      </c>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row>
    <row r="2393" spans="1:74" s="12" customFormat="1" hidden="1" x14ac:dyDescent="0.25">
      <c r="A2393" s="127"/>
      <c r="B2393"/>
      <c r="C2393">
        <v>5360</v>
      </c>
      <c r="D2393" s="221">
        <f t="shared" si="260"/>
        <v>5360</v>
      </c>
      <c r="E2393">
        <f t="shared" si="265"/>
        <v>5.36</v>
      </c>
      <c r="F2393">
        <f t="shared" si="261"/>
        <v>0.3023363640145868</v>
      </c>
      <c r="G2393">
        <f t="shared" si="262"/>
        <v>9.4111259543230418E-3</v>
      </c>
      <c r="H2393" s="221">
        <v>1.5719408884823999E-2</v>
      </c>
      <c r="I2393">
        <f t="shared" si="263"/>
        <v>1</v>
      </c>
      <c r="J2393">
        <v>1</v>
      </c>
      <c r="K2393" s="221">
        <f t="shared" si="264"/>
        <v>-86.98863635180021</v>
      </c>
      <c r="L2393">
        <f t="shared" si="266"/>
        <v>5.0145641233074836E-9</v>
      </c>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row>
    <row r="2394" spans="1:74" s="12" customFormat="1" hidden="1" x14ac:dyDescent="0.25">
      <c r="A2394" s="127"/>
      <c r="B2394"/>
      <c r="C2394">
        <v>5370</v>
      </c>
      <c r="D2394" s="221">
        <f t="shared" si="260"/>
        <v>5370</v>
      </c>
      <c r="E2394">
        <f t="shared" si="265"/>
        <v>5.37</v>
      </c>
      <c r="F2394">
        <f t="shared" si="261"/>
        <v>0.30091800683540637</v>
      </c>
      <c r="G2394">
        <f t="shared" si="262"/>
        <v>7.0744739710655626E-3</v>
      </c>
      <c r="H2394" s="221">
        <v>0.13782044655407899</v>
      </c>
      <c r="I2394">
        <f t="shared" si="263"/>
        <v>1</v>
      </c>
      <c r="J2394">
        <v>1</v>
      </c>
      <c r="K2394" s="221">
        <f t="shared" si="264"/>
        <v>-70.650880353216323</v>
      </c>
      <c r="L2394">
        <f t="shared" si="266"/>
        <v>2.8581968016557075E-7</v>
      </c>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row>
    <row r="2395" spans="1:74" s="12" customFormat="1" hidden="1" x14ac:dyDescent="0.25">
      <c r="A2395" s="127"/>
      <c r="B2395"/>
      <c r="C2395">
        <v>5380</v>
      </c>
      <c r="D2395" s="221">
        <f t="shared" si="260"/>
        <v>5380</v>
      </c>
      <c r="E2395">
        <f t="shared" si="265"/>
        <v>5.38</v>
      </c>
      <c r="F2395">
        <f t="shared" si="261"/>
        <v>0.29950310086270271</v>
      </c>
      <c r="G2395">
        <f t="shared" si="262"/>
        <v>4.7227803591045042E-3</v>
      </c>
      <c r="H2395" s="221">
        <v>0.44491567513519598</v>
      </c>
      <c r="I2395">
        <f t="shared" si="263"/>
        <v>1</v>
      </c>
      <c r="J2395">
        <v>1</v>
      </c>
      <c r="K2395" s="221">
        <f t="shared" si="264"/>
        <v>-64.022464428978893</v>
      </c>
      <c r="L2395">
        <f t="shared" si="266"/>
        <v>2.1285526945369367E-6</v>
      </c>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row>
    <row r="2396" spans="1:74" s="12" customFormat="1" hidden="1" x14ac:dyDescent="0.25">
      <c r="A2396" s="127"/>
      <c r="B2396"/>
      <c r="C2396">
        <v>5390</v>
      </c>
      <c r="D2396" s="221">
        <f t="shared" si="260"/>
        <v>5390</v>
      </c>
      <c r="E2396">
        <f t="shared" si="265"/>
        <v>5.39</v>
      </c>
      <c r="F2396">
        <f t="shared" si="261"/>
        <v>0.29809165618533634</v>
      </c>
      <c r="G2396">
        <f t="shared" si="262"/>
        <v>2.362475145499874E-3</v>
      </c>
      <c r="H2396" s="221">
        <v>0.82365531566112404</v>
      </c>
      <c r="I2396">
        <f t="shared" si="263"/>
        <v>1</v>
      </c>
      <c r="J2396">
        <v>1</v>
      </c>
      <c r="K2396" s="221">
        <f t="shared" si="264"/>
        <v>-64.73074852476897</v>
      </c>
      <c r="L2396">
        <f t="shared" si="266"/>
        <v>3.656462370029382E-6</v>
      </c>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row>
    <row r="2397" spans="1:74" s="12" customFormat="1" hidden="1" x14ac:dyDescent="0.25">
      <c r="A2397" s="127"/>
      <c r="B2397"/>
      <c r="C2397">
        <v>5400</v>
      </c>
      <c r="D2397" s="221">
        <f t="shared" si="260"/>
        <v>5400</v>
      </c>
      <c r="E2397">
        <f t="shared" si="265"/>
        <v>5.4</v>
      </c>
      <c r="F2397">
        <f t="shared" si="261"/>
        <v>0.29668368277423873</v>
      </c>
      <c r="G2397">
        <f t="shared" si="262"/>
        <v>1.1049781488298869E-16</v>
      </c>
      <c r="H2397" s="221">
        <v>1</v>
      </c>
      <c r="I2397">
        <f t="shared" si="263"/>
        <v>1</v>
      </c>
      <c r="J2397">
        <v>1</v>
      </c>
      <c r="K2397" s="221">
        <f t="shared" si="264"/>
        <v>-329.6870529765585</v>
      </c>
      <c r="L2397">
        <f t="shared" si="266"/>
        <v>8.4113393797990378E-7</v>
      </c>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row>
    <row r="2398" spans="1:74" s="12" customFormat="1" hidden="1" x14ac:dyDescent="0.25">
      <c r="A2398" s="127"/>
      <c r="B2398"/>
      <c r="C2398">
        <v>5410</v>
      </c>
      <c r="D2398" s="221">
        <f t="shared" si="260"/>
        <v>5410</v>
      </c>
      <c r="E2398">
        <f t="shared" si="265"/>
        <v>5.41</v>
      </c>
      <c r="F2398">
        <f t="shared" si="261"/>
        <v>0.29527919048248275</v>
      </c>
      <c r="G2398">
        <f t="shared" si="262"/>
        <v>2.3582091799472685E-3</v>
      </c>
      <c r="H2398" s="221">
        <v>0.82365531566116001</v>
      </c>
      <c r="I2398">
        <f t="shared" si="263"/>
        <v>1</v>
      </c>
      <c r="J2398">
        <v>1</v>
      </c>
      <c r="K2398" s="221">
        <f t="shared" si="264"/>
        <v>-64.828786544082192</v>
      </c>
      <c r="L2398">
        <f t="shared" si="266"/>
        <v>8.2235881917846811E-7</v>
      </c>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row>
    <row r="2399" spans="1:74" s="12" customFormat="1" hidden="1" x14ac:dyDescent="0.25">
      <c r="A2399" s="127"/>
      <c r="B2399"/>
      <c r="C2399">
        <v>5420</v>
      </c>
      <c r="D2399" s="221">
        <f t="shared" si="260"/>
        <v>5420</v>
      </c>
      <c r="E2399">
        <f t="shared" si="265"/>
        <v>5.42</v>
      </c>
      <c r="F2399">
        <f t="shared" si="261"/>
        <v>0.2938781890453655</v>
      </c>
      <c r="G2399">
        <f t="shared" si="262"/>
        <v>4.7057396378079458E-3</v>
      </c>
      <c r="H2399" s="221">
        <v>0.44491567513521202</v>
      </c>
      <c r="I2399">
        <f t="shared" si="263"/>
        <v>1</v>
      </c>
      <c r="J2399">
        <v>1</v>
      </c>
      <c r="K2399" s="221">
        <f t="shared" si="264"/>
        <v>-64.218540870519732</v>
      </c>
      <c r="L2399">
        <f t="shared" si="266"/>
        <v>3.5332099552913583E-6</v>
      </c>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row>
    <row r="2400" spans="1:74" s="12" customFormat="1" hidden="1" x14ac:dyDescent="0.25">
      <c r="A2400" s="127"/>
      <c r="B2400"/>
      <c r="C2400">
        <v>5430</v>
      </c>
      <c r="D2400" s="221">
        <f t="shared" si="260"/>
        <v>5430</v>
      </c>
      <c r="E2400">
        <f t="shared" si="265"/>
        <v>5.43</v>
      </c>
      <c r="F2400">
        <f t="shared" si="261"/>
        <v>0.29248068808048877</v>
      </c>
      <c r="G2400">
        <f t="shared" si="262"/>
        <v>7.0362190337493651E-3</v>
      </c>
      <c r="H2400" s="221">
        <v>0.13782044655408801</v>
      </c>
      <c r="I2400">
        <f t="shared" si="263"/>
        <v>1</v>
      </c>
      <c r="J2400">
        <v>1</v>
      </c>
      <c r="K2400" s="221">
        <f t="shared" si="264"/>
        <v>-70.944996022828576</v>
      </c>
      <c r="L2400">
        <f t="shared" si="266"/>
        <v>2.0200932060221292E-6</v>
      </c>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row>
    <row r="2401" spans="1:74" s="12" customFormat="1" hidden="1" x14ac:dyDescent="0.25">
      <c r="A2401" s="127"/>
      <c r="B2401"/>
      <c r="C2401">
        <v>5440</v>
      </c>
      <c r="D2401" s="221">
        <f t="shared" si="260"/>
        <v>5440</v>
      </c>
      <c r="E2401">
        <f t="shared" si="265"/>
        <v>5.44</v>
      </c>
      <c r="F2401">
        <f t="shared" si="261"/>
        <v>0.29108669708784712</v>
      </c>
      <c r="G2401">
        <f t="shared" si="262"/>
        <v>9.3433325814913926E-3</v>
      </c>
      <c r="H2401" s="221">
        <v>1.5719408884826001E-2</v>
      </c>
      <c r="I2401">
        <f t="shared" si="263"/>
        <v>1</v>
      </c>
      <c r="J2401">
        <v>1</v>
      </c>
      <c r="K2401" s="221">
        <f t="shared" si="264"/>
        <v>-87.380792458277654</v>
      </c>
      <c r="L2401">
        <f t="shared" si="266"/>
        <v>2.6631156244382023E-7</v>
      </c>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row>
    <row r="2402" spans="1:74" s="12" customFormat="1" hidden="1" x14ac:dyDescent="0.25">
      <c r="A2402" s="127"/>
      <c r="B2402"/>
      <c r="C2402">
        <v>5450</v>
      </c>
      <c r="D2402" s="221">
        <f t="shared" si="260"/>
        <v>5450</v>
      </c>
      <c r="E2402">
        <f t="shared" si="265"/>
        <v>5.45</v>
      </c>
      <c r="F2402">
        <f t="shared" si="261"/>
        <v>0.2896962254499193</v>
      </c>
      <c r="G2402">
        <f t="shared" si="262"/>
        <v>1.1620840000552036E-2</v>
      </c>
      <c r="H2402" s="271">
        <v>1.6734664794223701E-5</v>
      </c>
      <c r="I2402">
        <f t="shared" si="263"/>
        <v>1</v>
      </c>
      <c r="J2402">
        <v>1</v>
      </c>
      <c r="K2402" s="221">
        <f t="shared" si="264"/>
        <v>-144.98405248030932</v>
      </c>
      <c r="L2402">
        <f t="shared" si="266"/>
        <v>4.5814674242635126E-9</v>
      </c>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row>
    <row r="2403" spans="1:74" s="12" customFormat="1" hidden="1" x14ac:dyDescent="0.25">
      <c r="A2403" s="127"/>
      <c r="B2403"/>
      <c r="C2403">
        <v>5460</v>
      </c>
      <c r="D2403" s="221">
        <f t="shared" si="260"/>
        <v>5460</v>
      </c>
      <c r="E2403">
        <f t="shared" si="265"/>
        <v>5.46</v>
      </c>
      <c r="F2403">
        <f t="shared" si="261"/>
        <v>0.28830928243176179</v>
      </c>
      <c r="G2403">
        <f t="shared" si="262"/>
        <v>1.3862592238789658E-2</v>
      </c>
      <c r="H2403" s="271">
        <v>1.7506741710705398E-5</v>
      </c>
      <c r="I2403">
        <f t="shared" si="263"/>
        <v>1</v>
      </c>
      <c r="J2403">
        <v>1</v>
      </c>
      <c r="K2403" s="221">
        <f t="shared" si="264"/>
        <v>-143.10183203182373</v>
      </c>
      <c r="L2403">
        <f t="shared" si="266"/>
        <v>3.988359178374766E-14</v>
      </c>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row>
    <row r="2404" spans="1:74" s="12" customFormat="1" hidden="1" x14ac:dyDescent="0.25">
      <c r="A2404" s="127"/>
      <c r="B2404"/>
      <c r="C2404">
        <v>5470</v>
      </c>
      <c r="D2404" s="221">
        <f t="shared" si="260"/>
        <v>5470</v>
      </c>
      <c r="E2404">
        <f t="shared" si="265"/>
        <v>5.47</v>
      </c>
      <c r="F2404">
        <f t="shared" si="261"/>
        <v>0.28692587718111001</v>
      </c>
      <c r="G2404">
        <f t="shared" si="262"/>
        <v>1.6062547920832469E-2</v>
      </c>
      <c r="H2404" s="221">
        <v>5.3629333398733199E-3</v>
      </c>
      <c r="I2404">
        <f t="shared" si="263"/>
        <v>1</v>
      </c>
      <c r="J2404">
        <v>1</v>
      </c>
      <c r="K2404" s="221">
        <f t="shared" si="264"/>
        <v>-92.140268936362389</v>
      </c>
      <c r="L2404">
        <f t="shared" si="266"/>
        <v>1.5359197131948043E-9</v>
      </c>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row>
    <row r="2405" spans="1:74" s="12" customFormat="1" hidden="1" x14ac:dyDescent="0.25">
      <c r="A2405" s="127"/>
      <c r="B2405"/>
      <c r="C2405">
        <v>5480</v>
      </c>
      <c r="D2405" s="221">
        <f t="shared" si="260"/>
        <v>5480</v>
      </c>
      <c r="E2405">
        <f t="shared" si="265"/>
        <v>5.48</v>
      </c>
      <c r="F2405">
        <f t="shared" si="261"/>
        <v>0.28554601872847851</v>
      </c>
      <c r="G2405">
        <f t="shared" si="262"/>
        <v>1.8214789478787734E-2</v>
      </c>
      <c r="H2405" s="221">
        <v>2.02710991104511E-2</v>
      </c>
      <c r="I2405">
        <f t="shared" si="263"/>
        <v>1</v>
      </c>
      <c r="J2405">
        <v>1</v>
      </c>
      <c r="K2405" s="221">
        <f t="shared" si="264"/>
        <v>-79.540448749920941</v>
      </c>
      <c r="L2405">
        <f t="shared" si="266"/>
        <v>4.2347373080661894E-8</v>
      </c>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row>
    <row r="2406" spans="1:74" s="12" customFormat="1" hidden="1" x14ac:dyDescent="0.25">
      <c r="A2406" s="127"/>
      <c r="B2406"/>
      <c r="C2406">
        <v>5490</v>
      </c>
      <c r="D2406" s="221">
        <f t="shared" si="260"/>
        <v>5490</v>
      </c>
      <c r="E2406">
        <f t="shared" si="265"/>
        <v>5.49</v>
      </c>
      <c r="F2406">
        <f t="shared" si="261"/>
        <v>0.28416971598727059</v>
      </c>
      <c r="G2406">
        <f t="shared" si="262"/>
        <v>2.0313538922548099E-2</v>
      </c>
      <c r="H2406" s="221">
        <v>2.04012078154239E-2</v>
      </c>
      <c r="I2406">
        <f t="shared" si="263"/>
        <v>1</v>
      </c>
      <c r="J2406">
        <v>1</v>
      </c>
      <c r="K2406" s="221">
        <f t="shared" si="264"/>
        <v>-78.579614727981408</v>
      </c>
      <c r="L2406">
        <f t="shared" si="266"/>
        <v>1.2454455457368692E-7</v>
      </c>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row>
    <row r="2407" spans="1:74" s="12" customFormat="1" hidden="1" x14ac:dyDescent="0.25">
      <c r="A2407" s="127"/>
      <c r="B2407"/>
      <c r="C2407">
        <v>5500</v>
      </c>
      <c r="D2407" s="221">
        <f t="shared" si="260"/>
        <v>5500</v>
      </c>
      <c r="E2407">
        <f t="shared" si="265"/>
        <v>5.5</v>
      </c>
      <c r="F2407">
        <f t="shared" si="261"/>
        <v>0.28279697775388662</v>
      </c>
      <c r="G2407">
        <f t="shared" si="262"/>
        <v>2.2353173208038334E-2</v>
      </c>
      <c r="H2407" s="271">
        <v>1.6130958655024299E-9</v>
      </c>
      <c r="I2407">
        <f t="shared" si="263"/>
        <v>1</v>
      </c>
      <c r="J2407">
        <v>1</v>
      </c>
      <c r="K2407" s="221">
        <f t="shared" si="264"/>
        <v>-219.83051749467563</v>
      </c>
      <c r="L2407">
        <f t="shared" si="266"/>
        <v>3.4671977415182573E-8</v>
      </c>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row>
    <row r="2408" spans="1:74" s="12" customFormat="1" hidden="1" x14ac:dyDescent="0.25">
      <c r="A2408" s="127"/>
      <c r="B2408"/>
      <c r="C2408">
        <v>5510</v>
      </c>
      <c r="D2408" s="221">
        <f t="shared" si="260"/>
        <v>5510</v>
      </c>
      <c r="E2408">
        <f t="shared" si="265"/>
        <v>5.51</v>
      </c>
      <c r="F2408">
        <f t="shared" si="261"/>
        <v>0.28142781270784023</v>
      </c>
      <c r="G2408">
        <f t="shared" si="262"/>
        <v>2.4328239162891237E-2</v>
      </c>
      <c r="H2408" s="221">
        <v>1.10268609715077E-2</v>
      </c>
      <c r="I2408">
        <f t="shared" si="263"/>
        <v>1</v>
      </c>
      <c r="J2408">
        <v>1</v>
      </c>
      <c r="K2408" s="221">
        <f t="shared" si="264"/>
        <v>-82.44140818361771</v>
      </c>
      <c r="L2408">
        <f t="shared" si="266"/>
        <v>1.4249489564643154E-8</v>
      </c>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row>
    <row r="2409" spans="1:74" s="12" customFormat="1" hidden="1" x14ac:dyDescent="0.25">
      <c r="A2409" s="127"/>
      <c r="B2409"/>
      <c r="C2409">
        <v>5520</v>
      </c>
      <c r="D2409" s="221">
        <f t="shared" si="260"/>
        <v>5520</v>
      </c>
      <c r="E2409">
        <f t="shared" si="265"/>
        <v>5.52</v>
      </c>
      <c r="F2409">
        <f t="shared" si="261"/>
        <v>0.28006222941187575</v>
      </c>
      <c r="G2409">
        <f t="shared" si="262"/>
        <v>2.6233467930281654E-2</v>
      </c>
      <c r="H2409" s="271">
        <v>3.5573286184751502E-10</v>
      </c>
      <c r="I2409">
        <f t="shared" si="263"/>
        <v>1</v>
      </c>
      <c r="J2409">
        <v>1</v>
      </c>
      <c r="K2409" s="221">
        <f t="shared" si="264"/>
        <v>-231.65531532417234</v>
      </c>
      <c r="L2409">
        <f t="shared" si="266"/>
        <v>1.4249486701997623E-8</v>
      </c>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row>
    <row r="2410" spans="1:74" s="12" customFormat="1" hidden="1" x14ac:dyDescent="0.25">
      <c r="A2410" s="127"/>
      <c r="B2410"/>
      <c r="C2410">
        <v>5530</v>
      </c>
      <c r="D2410" s="221">
        <f t="shared" si="260"/>
        <v>5530</v>
      </c>
      <c r="E2410">
        <f t="shared" si="265"/>
        <v>5.53</v>
      </c>
      <c r="F2410">
        <f t="shared" si="261"/>
        <v>0.27870023631209223</v>
      </c>
      <c r="G2410">
        <f t="shared" si="262"/>
        <v>2.8063788893008621E-2</v>
      </c>
      <c r="H2410" s="221">
        <v>9.6745899372292898E-3</v>
      </c>
      <c r="I2410">
        <f t="shared" si="263"/>
        <v>1</v>
      </c>
      <c r="J2410">
        <v>1</v>
      </c>
      <c r="K2410" s="221">
        <f t="shared" si="264"/>
        <v>-82.421675840200663</v>
      </c>
      <c r="L2410">
        <f t="shared" si="266"/>
        <v>1.4314377116746643E-8</v>
      </c>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row>
    <row r="2411" spans="1:74" s="12" customFormat="1" hidden="1" x14ac:dyDescent="0.25">
      <c r="A2411" s="127"/>
      <c r="B2411"/>
      <c r="C2411">
        <v>5540</v>
      </c>
      <c r="D2411" s="221">
        <f t="shared" si="260"/>
        <v>5540</v>
      </c>
      <c r="E2411">
        <f t="shared" si="265"/>
        <v>5.54</v>
      </c>
      <c r="F2411">
        <f t="shared" si="261"/>
        <v>0.27734184173806686</v>
      </c>
      <c r="G2411">
        <f t="shared" si="262"/>
        <v>2.9814343041345247E-2</v>
      </c>
      <c r="H2411" s="221">
        <v>4.6170289671172496E-3</v>
      </c>
      <c r="I2411">
        <f t="shared" si="263"/>
        <v>1</v>
      </c>
      <c r="J2411">
        <v>1</v>
      </c>
      <c r="K2411" s="221">
        <f t="shared" si="264"/>
        <v>-88.363935226754904</v>
      </c>
      <c r="L2411">
        <f t="shared" si="266"/>
        <v>3.2402174185928361E-8</v>
      </c>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row>
    <row r="2412" spans="1:74" s="12" customFormat="1" hidden="1" x14ac:dyDescent="0.25">
      <c r="A2412" s="127"/>
      <c r="B2412"/>
      <c r="C2412">
        <v>5550</v>
      </c>
      <c r="D2412" s="221">
        <f t="shared" si="260"/>
        <v>5550</v>
      </c>
      <c r="E2412">
        <f t="shared" si="265"/>
        <v>5.55</v>
      </c>
      <c r="F2412">
        <f t="shared" si="261"/>
        <v>0.2759870539029885</v>
      </c>
      <c r="G2412">
        <f t="shared" si="262"/>
        <v>3.1480495749738935E-2</v>
      </c>
      <c r="H2412" s="221">
        <v>1.9669670782230199E-4</v>
      </c>
      <c r="I2412">
        <f t="shared" si="263"/>
        <v>1</v>
      </c>
      <c r="J2412">
        <v>1</v>
      </c>
      <c r="K2412" s="221">
        <f t="shared" si="264"/>
        <v>-115.34545271008045</v>
      </c>
      <c r="L2412">
        <f t="shared" si="266"/>
        <v>3.9772462124981628E-9</v>
      </c>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row>
    <row r="2413" spans="1:74" s="12" customFormat="1" hidden="1" x14ac:dyDescent="0.25">
      <c r="A2413" s="127"/>
      <c r="B2413"/>
      <c r="C2413">
        <v>5560</v>
      </c>
      <c r="D2413" s="221">
        <f t="shared" si="260"/>
        <v>5560</v>
      </c>
      <c r="E2413">
        <f t="shared" si="265"/>
        <v>5.56</v>
      </c>
      <c r="F2413">
        <f t="shared" si="261"/>
        <v>0.27463588090378865</v>
      </c>
      <c r="G2413">
        <f t="shared" si="262"/>
        <v>3.3057848929059185E-2</v>
      </c>
      <c r="H2413" s="221">
        <v>2.7062321390618699E-3</v>
      </c>
      <c r="I2413">
        <f t="shared" si="263"/>
        <v>1</v>
      </c>
      <c r="J2413">
        <v>1</v>
      </c>
      <c r="K2413" s="221">
        <f t="shared" si="264"/>
        <v>-92.192061704023956</v>
      </c>
      <c r="L2413">
        <f t="shared" si="266"/>
        <v>1.7263957386767044E-9</v>
      </c>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row>
    <row r="2414" spans="1:74" s="12" customFormat="1" hidden="1" x14ac:dyDescent="0.25">
      <c r="A2414" s="127"/>
      <c r="B2414"/>
      <c r="C2414">
        <v>5570</v>
      </c>
      <c r="D2414" s="221">
        <f t="shared" si="260"/>
        <v>5570</v>
      </c>
      <c r="E2414">
        <f t="shared" si="265"/>
        <v>5.57</v>
      </c>
      <c r="F2414">
        <f t="shared" si="261"/>
        <v>0.27328833072128084</v>
      </c>
      <c r="G2414">
        <f t="shared" si="262"/>
        <v>3.4542252522823828E-2</v>
      </c>
      <c r="H2414" s="221">
        <v>2.5761364751437899E-3</v>
      </c>
      <c r="I2414">
        <f t="shared" si="263"/>
        <v>1</v>
      </c>
      <c r="J2414">
        <v>1</v>
      </c>
      <c r="K2414" s="221">
        <f t="shared" si="264"/>
        <v>-92.281187810367527</v>
      </c>
      <c r="L2414">
        <f t="shared" si="266"/>
        <v>5.9751519745703663E-9</v>
      </c>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row>
    <row r="2415" spans="1:74" s="12" customFormat="1" hidden="1" x14ac:dyDescent="0.25">
      <c r="A2415" s="127"/>
      <c r="B2415"/>
      <c r="C2415">
        <v>5580</v>
      </c>
      <c r="D2415" s="221">
        <f t="shared" si="260"/>
        <v>5580</v>
      </c>
      <c r="E2415">
        <f t="shared" si="265"/>
        <v>5.58</v>
      </c>
      <c r="F2415">
        <f t="shared" si="261"/>
        <v>0.27194441122030116</v>
      </c>
      <c r="G2415">
        <f t="shared" si="262"/>
        <v>3.5929815317623584E-2</v>
      </c>
      <c r="H2415" s="221">
        <v>2.7309732062734898E-4</v>
      </c>
      <c r="I2415">
        <f t="shared" si="263"/>
        <v>1</v>
      </c>
      <c r="J2415">
        <v>1</v>
      </c>
      <c r="K2415" s="221">
        <f t="shared" si="264"/>
        <v>-111.47494875700335</v>
      </c>
      <c r="L2415">
        <f t="shared" si="266"/>
        <v>1.8207621886730251E-9</v>
      </c>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row>
    <row r="2416" spans="1:74" s="12" customFormat="1" hidden="1" x14ac:dyDescent="0.25">
      <c r="A2416" s="127"/>
      <c r="B2416"/>
      <c r="C2416">
        <v>5590</v>
      </c>
      <c r="D2416" s="221">
        <f t="shared" si="260"/>
        <v>5590</v>
      </c>
      <c r="E2416">
        <f t="shared" si="265"/>
        <v>5.59</v>
      </c>
      <c r="F2416">
        <f t="shared" si="261"/>
        <v>0.2706041301498544</v>
      </c>
      <c r="G2416">
        <f t="shared" si="262"/>
        <v>3.7216915039852104E-2</v>
      </c>
      <c r="H2416" s="221">
        <v>3.1555882854916398E-3</v>
      </c>
      <c r="I2416">
        <f t="shared" si="263"/>
        <v>1</v>
      </c>
      <c r="J2416">
        <v>1</v>
      </c>
      <c r="K2416" s="221">
        <f t="shared" si="264"/>
        <v>-89.956897459815153</v>
      </c>
      <c r="L2416">
        <f t="shared" si="266"/>
        <v>2.9667479367289716E-9</v>
      </c>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row>
    <row r="2417" spans="1:74" s="12" customFormat="1" hidden="1" x14ac:dyDescent="0.25">
      <c r="A2417" s="127"/>
      <c r="B2417"/>
      <c r="C2417">
        <v>5600</v>
      </c>
      <c r="D2417" s="221">
        <f t="shared" si="260"/>
        <v>5600</v>
      </c>
      <c r="E2417">
        <f t="shared" si="265"/>
        <v>5.6</v>
      </c>
      <c r="F2417">
        <f t="shared" si="261"/>
        <v>0.26926749514326187</v>
      </c>
      <c r="G2417">
        <f t="shared" si="262"/>
        <v>3.8400207712786384E-2</v>
      </c>
      <c r="H2417" s="271">
        <v>9.31321928279903E-10</v>
      </c>
      <c r="I2417">
        <f t="shared" si="263"/>
        <v>1</v>
      </c>
      <c r="J2417">
        <v>1</v>
      </c>
      <c r="K2417" s="221">
        <f t="shared" si="264"/>
        <v>-220.32765334865996</v>
      </c>
      <c r="L2417">
        <f t="shared" si="266"/>
        <v>2.5249368803946317E-9</v>
      </c>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row>
    <row r="2418" spans="1:74" s="12" customFormat="1" hidden="1" x14ac:dyDescent="0.25">
      <c r="A2418" s="127"/>
      <c r="B2418"/>
      <c r="C2418">
        <v>5610</v>
      </c>
      <c r="D2418" s="221">
        <f t="shared" si="260"/>
        <v>5610</v>
      </c>
      <c r="E2418">
        <f t="shared" si="265"/>
        <v>5.61</v>
      </c>
      <c r="F2418">
        <f t="shared" si="261"/>
        <v>0.26793451371831595</v>
      </c>
      <c r="G2418">
        <f t="shared" si="262"/>
        <v>3.9476636250087051E-2</v>
      </c>
      <c r="H2418" s="221">
        <v>2.6182538032302999E-2</v>
      </c>
      <c r="I2418">
        <f t="shared" si="263"/>
        <v>1</v>
      </c>
      <c r="J2418">
        <v>1</v>
      </c>
      <c r="K2418" s="221">
        <f t="shared" si="264"/>
        <v>-71.152389131653294</v>
      </c>
      <c r="L2418">
        <f t="shared" si="266"/>
        <v>1.9173487987623163E-7</v>
      </c>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row>
    <row r="2419" spans="1:74" s="12" customFormat="1" hidden="1" x14ac:dyDescent="0.25">
      <c r="A2419" s="127"/>
      <c r="B2419"/>
      <c r="C2419">
        <v>5620</v>
      </c>
      <c r="D2419" s="221">
        <f t="shared" si="260"/>
        <v>5620</v>
      </c>
      <c r="E2419">
        <f t="shared" si="265"/>
        <v>5.62</v>
      </c>
      <c r="F2419">
        <f t="shared" si="261"/>
        <v>0.26660519327743415</v>
      </c>
      <c r="G2419">
        <f t="shared" si="262"/>
        <v>4.0443438263854638E-2</v>
      </c>
      <c r="H2419" s="221">
        <v>5.0657045484412702E-2</v>
      </c>
      <c r="I2419">
        <f t="shared" si="263"/>
        <v>1</v>
      </c>
      <c r="J2419">
        <v>1</v>
      </c>
      <c r="K2419" s="221">
        <f t="shared" si="264"/>
        <v>-65.252869379708784</v>
      </c>
      <c r="L2419">
        <f t="shared" si="266"/>
        <v>1.6939101756958674E-6</v>
      </c>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row>
    <row r="2420" spans="1:74" s="12" customFormat="1" hidden="1" x14ac:dyDescent="0.25">
      <c r="A2420" s="127"/>
      <c r="B2420"/>
      <c r="C2420">
        <v>5630</v>
      </c>
      <c r="D2420" s="221">
        <f t="shared" si="260"/>
        <v>5630</v>
      </c>
      <c r="E2420">
        <f t="shared" si="265"/>
        <v>5.63</v>
      </c>
      <c r="F2420">
        <f t="shared" si="261"/>
        <v>0.26527954110782209</v>
      </c>
      <c r="G2420">
        <f t="shared" si="262"/>
        <v>4.1298153067514921E-2</v>
      </c>
      <c r="H2420" s="221">
        <v>3.54788602466048E-2</v>
      </c>
      <c r="I2420">
        <f t="shared" si="263"/>
        <v>1</v>
      </c>
      <c r="J2420">
        <v>1</v>
      </c>
      <c r="K2420" s="221">
        <f t="shared" si="264"/>
        <v>-68.207919060926272</v>
      </c>
      <c r="L2420">
        <f t="shared" si="266"/>
        <v>2.1850795489709187E-6</v>
      </c>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row>
    <row r="2421" spans="1:74" s="12" customFormat="1" hidden="1" x14ac:dyDescent="0.25">
      <c r="A2421" s="127"/>
      <c r="B2421"/>
      <c r="C2421">
        <v>5640</v>
      </c>
      <c r="D2421" s="221">
        <f t="shared" si="260"/>
        <v>5640</v>
      </c>
      <c r="E2421">
        <f t="shared" si="265"/>
        <v>5.64</v>
      </c>
      <c r="F2421">
        <f t="shared" si="261"/>
        <v>0.26395756438163431</v>
      </c>
      <c r="G2421">
        <f t="shared" si="262"/>
        <v>4.2038627855981281E-2</v>
      </c>
      <c r="H2421" s="271">
        <v>2.4382336072550602E-9</v>
      </c>
      <c r="I2421">
        <f t="shared" si="263"/>
        <v>1</v>
      </c>
      <c r="J2421">
        <v>1</v>
      </c>
      <c r="K2421" s="221">
        <f t="shared" si="264"/>
        <v>-211.35484084864291</v>
      </c>
      <c r="L2421">
        <f t="shared" si="266"/>
        <v>3.7770102467623697E-7</v>
      </c>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row>
    <row r="2422" spans="1:74" s="12" customFormat="1" hidden="1" x14ac:dyDescent="0.25">
      <c r="A2422" s="127"/>
      <c r="B2422"/>
      <c r="C2422">
        <v>5650</v>
      </c>
      <c r="D2422" s="221">
        <f t="shared" si="260"/>
        <v>5650</v>
      </c>
      <c r="E2422">
        <f t="shared" si="265"/>
        <v>5.65</v>
      </c>
      <c r="F2422">
        <f t="shared" si="261"/>
        <v>0.26263927015614491</v>
      </c>
      <c r="G2422">
        <f t="shared" si="262"/>
        <v>4.2663023047767527E-2</v>
      </c>
      <c r="H2422" s="271">
        <v>1.5853320189354E-9</v>
      </c>
      <c r="I2422">
        <f t="shared" si="263"/>
        <v>1</v>
      </c>
      <c r="J2422">
        <v>1</v>
      </c>
      <c r="K2422" s="221">
        <f t="shared" si="264"/>
        <v>-215.0093696043258</v>
      </c>
      <c r="L2422">
        <f t="shared" si="266"/>
        <v>5.0219176232937339E-21</v>
      </c>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row>
    <row r="2423" spans="1:74" s="12" customFormat="1" hidden="1" x14ac:dyDescent="0.25">
      <c r="A2423" s="127"/>
      <c r="B2423"/>
      <c r="C2423">
        <v>5660</v>
      </c>
      <c r="D2423" s="221">
        <f t="shared" si="260"/>
        <v>5660</v>
      </c>
      <c r="E2423">
        <f t="shared" si="265"/>
        <v>5.66</v>
      </c>
      <c r="F2423">
        <f t="shared" si="261"/>
        <v>0.26132466537391569</v>
      </c>
      <c r="G2423">
        <f t="shared" si="262"/>
        <v>4.3169816775984547E-2</v>
      </c>
      <c r="H2423" s="221">
        <v>3.2358958185382203E-2</v>
      </c>
      <c r="I2423">
        <f t="shared" si="263"/>
        <v>1</v>
      </c>
      <c r="J2423">
        <v>1</v>
      </c>
      <c r="K2423" s="221">
        <f t="shared" si="264"/>
        <v>-68.752897216631283</v>
      </c>
      <c r="L2423">
        <f t="shared" si="266"/>
        <v>3.3315806366560777E-7</v>
      </c>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row>
    <row r="2424" spans="1:74" s="12" customFormat="1" hidden="1" x14ac:dyDescent="0.25">
      <c r="A2424" s="127"/>
      <c r="B2424"/>
      <c r="C2424">
        <v>5670</v>
      </c>
      <c r="D2424" s="221">
        <f t="shared" si="260"/>
        <v>5670</v>
      </c>
      <c r="E2424">
        <f t="shared" si="265"/>
        <v>5.67</v>
      </c>
      <c r="F2424">
        <f t="shared" si="261"/>
        <v>0.26001375686297395</v>
      </c>
      <c r="G2424">
        <f t="shared" si="262"/>
        <v>4.3557808517447359E-2</v>
      </c>
      <c r="H2424" s="221">
        <v>3.3311806719218601E-2</v>
      </c>
      <c r="I2424">
        <f t="shared" si="263"/>
        <v>1</v>
      </c>
      <c r="J2424">
        <v>1</v>
      </c>
      <c r="K2424" s="221">
        <f t="shared" si="264"/>
        <v>-68.466789286021623</v>
      </c>
      <c r="L2424">
        <f t="shared" si="266"/>
        <v>1.3776327935911703E-6</v>
      </c>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row>
    <row r="2425" spans="1:74" s="12" customFormat="1" hidden="1" x14ac:dyDescent="0.25">
      <c r="A2425" s="127"/>
      <c r="B2425"/>
      <c r="C2425">
        <v>5680</v>
      </c>
      <c r="D2425" s="221">
        <f t="shared" si="260"/>
        <v>5680</v>
      </c>
      <c r="E2425">
        <f t="shared" si="265"/>
        <v>5.68</v>
      </c>
      <c r="F2425">
        <f t="shared" si="261"/>
        <v>0.25870655133698883</v>
      </c>
      <c r="G2425">
        <f t="shared" si="262"/>
        <v>4.3826121851435487E-2</v>
      </c>
      <c r="H2425" s="221">
        <v>1.17207465677582E-2</v>
      </c>
      <c r="I2425">
        <f t="shared" si="263"/>
        <v>1</v>
      </c>
      <c r="J2425">
        <v>1</v>
      </c>
      <c r="K2425" s="221">
        <f t="shared" si="264"/>
        <v>-77.530085118743017</v>
      </c>
      <c r="L2425">
        <f t="shared" si="266"/>
        <v>6.5067906254985804E-7</v>
      </c>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row>
    <row r="2426" spans="1:74" s="12" customFormat="1" hidden="1" x14ac:dyDescent="0.25">
      <c r="A2426" s="127"/>
      <c r="B2426"/>
      <c r="C2426">
        <v>5690</v>
      </c>
      <c r="D2426" s="221">
        <f t="shared" ref="D2426:D2489" si="267">C2426*(f_CLK_MHz/Nominal_Clock_Freq)</f>
        <v>5690</v>
      </c>
      <c r="E2426">
        <f t="shared" si="265"/>
        <v>5.69</v>
      </c>
      <c r="F2426">
        <f t="shared" ref="F2426:F2489" si="268">ABS(SIN(((MOD_CLK_DIV*PI()*$D2426*FIRST_STAGE_DECIMATION)/(f_CLK_MHz*1000000)))/(FIRST_STAGE_DECIMATION*SIN(((MOD_CLK_DIV*PI()*$D2426)/(f_CLK_MHz*1000000)))))^FIRST_STAGE_ORDER</f>
        <v>0.25740305539545449</v>
      </c>
      <c r="G2426">
        <f t="shared" ref="G2426:G2489" si="269">ABS(SIN(((MOD_CLK_DIV*FIRST_STAGE_DECIMATION*PI()*$D2426*SECOND_STAGE_DECIMATION)/(f_CLK_MHz*1000000)))/(SECOND_STAGE_DECIMATION*SIN(((MOD_CLK_DIV*FIRST_STAGE_DECIMATION*PI()*$D2426)/(f_CLK_MHz*1000000)))))^SECOND_STAGE_ORDER</f>
        <v>4.3974206341987482E-2</v>
      </c>
      <c r="H2426" s="221">
        <v>3.5411953593088102E-2</v>
      </c>
      <c r="I2426">
        <f t="shared" ref="I2426:I2489" si="270">IF(Avg_decimation&lt;&gt;0,(ABS(SIN(((MOD_CLK_DIV*FIRST_STAGE_DECIMATION*SECOND_STAGE_DECIMATION*FIR_DECIMATION*PI()*$D2426*Avg_decimation)/(f_CLK_MHz*1000000)))/(Avg_decimation*SIN(((MOD_CLK_DIV*FIRST_STAGE_DECIMATION*SECOND_STAGE_DECIMATION*FIR_DECIMATION*PI()*$D2426)/(f_CLK_MHz*1000000)))))^1),"-")</f>
        <v>1</v>
      </c>
      <c r="J2426">
        <v>1</v>
      </c>
      <c r="K2426" s="221">
        <f t="shared" ref="K2426:K2489" si="271">20*LOG10(IF(FIR_BYPASSED,F2426*G2426*J2426,F2426*G2426*H2426*I2426*J2426))</f>
        <v>-67.940768118794082</v>
      </c>
      <c r="L2426">
        <f t="shared" si="266"/>
        <v>7.1214879461119356E-7</v>
      </c>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row>
    <row r="2427" spans="1:74" s="12" customFormat="1" hidden="1" x14ac:dyDescent="0.25">
      <c r="A2427" s="127"/>
      <c r="B2427"/>
      <c r="C2427">
        <v>5700</v>
      </c>
      <c r="D2427" s="221">
        <f t="shared" si="267"/>
        <v>5700</v>
      </c>
      <c r="E2427">
        <f t="shared" ref="E2427:E2490" si="272">D2427/1000</f>
        <v>5.7</v>
      </c>
      <c r="F2427">
        <f t="shared" si="268"/>
        <v>0.25610327552387424</v>
      </c>
      <c r="G2427">
        <f t="shared" si="269"/>
        <v>4.4001838539959592E-2</v>
      </c>
      <c r="H2427" s="271">
        <v>2.83112362062255E-15</v>
      </c>
      <c r="I2427">
        <f t="shared" si="270"/>
        <v>1</v>
      </c>
      <c r="J2427">
        <v>1</v>
      </c>
      <c r="K2427" s="221">
        <f t="shared" si="271"/>
        <v>-329.92310421286015</v>
      </c>
      <c r="L2427">
        <f t="shared" si="266"/>
        <v>4.0166426626324537E-7</v>
      </c>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row>
    <row r="2428" spans="1:74" s="12" customFormat="1" hidden="1" x14ac:dyDescent="0.25">
      <c r="A2428" s="127"/>
      <c r="B2428"/>
      <c r="C2428">
        <v>5710</v>
      </c>
      <c r="D2428" s="221">
        <f t="shared" si="267"/>
        <v>5710</v>
      </c>
      <c r="E2428">
        <f t="shared" si="272"/>
        <v>5.71</v>
      </c>
      <c r="F2428">
        <f t="shared" si="268"/>
        <v>0.25480721809395246</v>
      </c>
      <c r="G2428">
        <f t="shared" si="269"/>
        <v>4.3909122103436206E-2</v>
      </c>
      <c r="H2428" s="221">
        <v>3.54119535930872E-2</v>
      </c>
      <c r="I2428">
        <f t="shared" si="270"/>
        <v>1</v>
      </c>
      <c r="J2428">
        <v>1</v>
      </c>
      <c r="K2428" s="221">
        <f t="shared" si="271"/>
        <v>-68.041672661467999</v>
      </c>
      <c r="L2428">
        <f t="shared" ref="L2428:L2491" si="273">(D2428-D2427)*((10^(K2428/20)+10^(K2427/20))/2)^2</f>
        <v>3.9243952603396212E-7</v>
      </c>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row>
    <row r="2429" spans="1:74" s="12" customFormat="1" hidden="1" x14ac:dyDescent="0.25">
      <c r="A2429" s="127"/>
      <c r="B2429"/>
      <c r="C2429">
        <v>5720</v>
      </c>
      <c r="D2429" s="221">
        <f t="shared" si="267"/>
        <v>5720</v>
      </c>
      <c r="E2429">
        <f t="shared" si="272"/>
        <v>5.72</v>
      </c>
      <c r="F2429">
        <f t="shared" si="268"/>
        <v>0.25351488936378519</v>
      </c>
      <c r="G2429">
        <f t="shared" si="269"/>
        <v>4.3696487037435741E-2</v>
      </c>
      <c r="H2429" s="221">
        <v>1.1720746567760299E-2</v>
      </c>
      <c r="I2429">
        <f t="shared" si="270"/>
        <v>1</v>
      </c>
      <c r="J2429">
        <v>1</v>
      </c>
      <c r="K2429" s="221">
        <f t="shared" si="271"/>
        <v>-77.731894595814509</v>
      </c>
      <c r="L2429">
        <f t="shared" si="273"/>
        <v>6.9179720770141424E-7</v>
      </c>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row>
    <row r="2430" spans="1:74" s="12" customFormat="1" hidden="1" x14ac:dyDescent="0.25">
      <c r="A2430" s="127"/>
      <c r="B2430"/>
      <c r="C2430">
        <v>5730</v>
      </c>
      <c r="D2430" s="221">
        <f t="shared" si="267"/>
        <v>5730</v>
      </c>
      <c r="E2430">
        <f t="shared" si="272"/>
        <v>5.73</v>
      </c>
      <c r="F2430">
        <f t="shared" si="268"/>
        <v>0.25222629547805658</v>
      </c>
      <c r="G2430">
        <f t="shared" si="269"/>
        <v>4.3364688056208259E-2</v>
      </c>
      <c r="H2430" s="221">
        <v>3.3311806719219302E-2</v>
      </c>
      <c r="I2430">
        <f t="shared" si="270"/>
        <v>1</v>
      </c>
      <c r="J2430">
        <v>1</v>
      </c>
      <c r="K2430" s="221">
        <f t="shared" si="271"/>
        <v>-68.769504480955476</v>
      </c>
      <c r="L2430">
        <f t="shared" si="273"/>
        <v>6.1056944170308905E-7</v>
      </c>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row>
    <row r="2431" spans="1:74" s="12" customFormat="1" hidden="1" x14ac:dyDescent="0.25">
      <c r="A2431" s="127"/>
      <c r="B2431"/>
      <c r="C2431">
        <v>5740</v>
      </c>
      <c r="D2431" s="221">
        <f t="shared" si="267"/>
        <v>5740</v>
      </c>
      <c r="E2431">
        <f t="shared" si="272"/>
        <v>5.74</v>
      </c>
      <c r="F2431">
        <f t="shared" si="268"/>
        <v>0.25094144246823996</v>
      </c>
      <c r="G2431">
        <f t="shared" si="269"/>
        <v>4.2914802073758786E-2</v>
      </c>
      <c r="H2431" s="221">
        <v>3.2358958185381502E-2</v>
      </c>
      <c r="I2431">
        <f t="shared" si="270"/>
        <v>1</v>
      </c>
      <c r="J2431">
        <v>1</v>
      </c>
      <c r="K2431" s="221">
        <f t="shared" si="271"/>
        <v>-69.156519304644561</v>
      </c>
      <c r="L2431">
        <f t="shared" si="273"/>
        <v>1.2703235352356722E-6</v>
      </c>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row>
    <row r="2432" spans="1:74" s="12" customFormat="1" hidden="1" x14ac:dyDescent="0.25">
      <c r="A2432" s="127"/>
      <c r="B2432"/>
      <c r="C2432">
        <v>5750</v>
      </c>
      <c r="D2432" s="221">
        <f t="shared" si="267"/>
        <v>5750</v>
      </c>
      <c r="E2432">
        <f t="shared" si="272"/>
        <v>5.75</v>
      </c>
      <c r="F2432">
        <f t="shared" si="268"/>
        <v>0.24966033625280015</v>
      </c>
      <c r="G2432">
        <f t="shared" si="269"/>
        <v>4.2348224830554455E-2</v>
      </c>
      <c r="H2432" s="271">
        <v>1.5853309450974999E-9</v>
      </c>
      <c r="I2432">
        <f t="shared" si="270"/>
        <v>1</v>
      </c>
      <c r="J2432">
        <v>1</v>
      </c>
      <c r="K2432" s="221">
        <f t="shared" si="271"/>
        <v>-215.51390603588516</v>
      </c>
      <c r="L2432">
        <f t="shared" si="273"/>
        <v>3.0359045984564096E-7</v>
      </c>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row>
    <row r="2433" spans="1:74" s="12" customFormat="1" hidden="1" x14ac:dyDescent="0.25">
      <c r="A2433" s="127"/>
      <c r="B2433"/>
      <c r="C2433">
        <v>5760</v>
      </c>
      <c r="D2433" s="221">
        <f t="shared" si="267"/>
        <v>5760</v>
      </c>
      <c r="E2433">
        <f t="shared" si="272"/>
        <v>5.76</v>
      </c>
      <c r="F2433">
        <f t="shared" si="268"/>
        <v>0.24838298263740069</v>
      </c>
      <c r="G2433">
        <f t="shared" si="269"/>
        <v>4.1666666666666637E-2</v>
      </c>
      <c r="H2433" s="271">
        <v>2.4382347078237898E-9</v>
      </c>
      <c r="I2433">
        <f t="shared" si="270"/>
        <v>1</v>
      </c>
      <c r="J2433">
        <v>1</v>
      </c>
      <c r="K2433" s="221">
        <f t="shared" si="271"/>
        <v>-211.96027789502611</v>
      </c>
      <c r="L2433">
        <f t="shared" si="273"/>
        <v>4.408988814270429E-21</v>
      </c>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row>
    <row r="2434" spans="1:74" s="12" customFormat="1" hidden="1" x14ac:dyDescent="0.25">
      <c r="A2434" s="127"/>
      <c r="B2434"/>
      <c r="C2434">
        <v>5770</v>
      </c>
      <c r="D2434" s="221">
        <f t="shared" si="267"/>
        <v>5770</v>
      </c>
      <c r="E2434">
        <f t="shared" si="272"/>
        <v>5.77</v>
      </c>
      <c r="F2434">
        <f t="shared" si="268"/>
        <v>0.24710938731511353</v>
      </c>
      <c r="G2434">
        <f t="shared" si="269"/>
        <v>4.0872147453870411E-2</v>
      </c>
      <c r="H2434" s="221">
        <v>3.5478860246605598E-2</v>
      </c>
      <c r="I2434">
        <f t="shared" si="270"/>
        <v>1</v>
      </c>
      <c r="J2434">
        <v>1</v>
      </c>
      <c r="K2434" s="221">
        <f t="shared" si="271"/>
        <v>-68.914272797571712</v>
      </c>
      <c r="L2434">
        <f t="shared" si="273"/>
        <v>3.2100573398124454E-7</v>
      </c>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row>
    <row r="2435" spans="1:74" s="12" customFormat="1" hidden="1" x14ac:dyDescent="0.25">
      <c r="A2435" s="127"/>
      <c r="B2435"/>
      <c r="C2435">
        <v>5780</v>
      </c>
      <c r="D2435" s="221">
        <f t="shared" si="267"/>
        <v>5780</v>
      </c>
      <c r="E2435">
        <f t="shared" si="272"/>
        <v>5.78</v>
      </c>
      <c r="F2435">
        <f t="shared" si="268"/>
        <v>0.24583955586663395</v>
      </c>
      <c r="G2435">
        <f t="shared" si="269"/>
        <v>3.9966990701448706E-2</v>
      </c>
      <c r="H2435" s="221">
        <v>5.0657045484412501E-2</v>
      </c>
      <c r="I2435">
        <f t="shared" si="270"/>
        <v>1</v>
      </c>
      <c r="J2435">
        <v>1</v>
      </c>
      <c r="K2435" s="221">
        <f t="shared" si="271"/>
        <v>-66.060138628638839</v>
      </c>
      <c r="L2435">
        <f t="shared" si="273"/>
        <v>1.8321044003096567E-6</v>
      </c>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row>
    <row r="2436" spans="1:74" s="12" customFormat="1" hidden="1" x14ac:dyDescent="0.25">
      <c r="A2436" s="127"/>
      <c r="B2436"/>
      <c r="C2436">
        <v>5790</v>
      </c>
      <c r="D2436" s="221">
        <f t="shared" si="267"/>
        <v>5790</v>
      </c>
      <c r="E2436">
        <f t="shared" si="272"/>
        <v>5.79</v>
      </c>
      <c r="F2436">
        <f t="shared" si="268"/>
        <v>0.24457349376049584</v>
      </c>
      <c r="G2436">
        <f t="shared" si="269"/>
        <v>3.8953816852643167E-2</v>
      </c>
      <c r="H2436" s="221">
        <v>2.6182538032309001E-2</v>
      </c>
      <c r="I2436">
        <f t="shared" si="270"/>
        <v>1</v>
      </c>
      <c r="J2436">
        <v>1</v>
      </c>
      <c r="K2436" s="221">
        <f t="shared" si="271"/>
        <v>-72.060577027532261</v>
      </c>
      <c r="L2436">
        <f t="shared" si="273"/>
        <v>1.3956651509372716E-6</v>
      </c>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row>
    <row r="2437" spans="1:74" s="12" customFormat="1" hidden="1" x14ac:dyDescent="0.25">
      <c r="A2437" s="127"/>
      <c r="B2437"/>
      <c r="C2437">
        <v>5800</v>
      </c>
      <c r="D2437" s="221">
        <f t="shared" si="267"/>
        <v>5800</v>
      </c>
      <c r="E2437">
        <f t="shared" si="272"/>
        <v>5.8</v>
      </c>
      <c r="F2437">
        <f t="shared" si="268"/>
        <v>0.24331120635329531</v>
      </c>
      <c r="G2437">
        <f t="shared" si="269"/>
        <v>3.7835535790825617E-2</v>
      </c>
      <c r="H2437" s="271">
        <v>9.3132355075003004E-10</v>
      </c>
      <c r="I2437">
        <f t="shared" si="270"/>
        <v>1</v>
      </c>
      <c r="J2437">
        <v>1</v>
      </c>
      <c r="K2437" s="221">
        <f t="shared" si="271"/>
        <v>-221.3367482864457</v>
      </c>
      <c r="L2437">
        <f t="shared" si="273"/>
        <v>1.5555441279899173E-7</v>
      </c>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row>
    <row r="2438" spans="1:74" s="12" customFormat="1" hidden="1" x14ac:dyDescent="0.25">
      <c r="A2438" s="127"/>
      <c r="B2438"/>
      <c r="C2438">
        <v>5810</v>
      </c>
      <c r="D2438" s="221">
        <f t="shared" si="267"/>
        <v>5810</v>
      </c>
      <c r="E2438">
        <f t="shared" si="272"/>
        <v>5.81</v>
      </c>
      <c r="F2438">
        <f t="shared" si="268"/>
        <v>0.24205269888991046</v>
      </c>
      <c r="G2438">
        <f t="shared" si="269"/>
        <v>3.6615338576559915E-2</v>
      </c>
      <c r="H2438" s="221">
        <v>3.15558828549211E-3</v>
      </c>
      <c r="I2438">
        <f t="shared" si="270"/>
        <v>1</v>
      </c>
      <c r="J2438">
        <v>1</v>
      </c>
      <c r="K2438" s="221">
        <f t="shared" si="271"/>
        <v>-91.06693362206795</v>
      </c>
      <c r="L2438">
        <f t="shared" si="273"/>
        <v>1.9554508871256106E-9</v>
      </c>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row>
    <row r="2439" spans="1:74" s="12" customFormat="1" hidden="1" x14ac:dyDescent="0.25">
      <c r="A2439" s="127"/>
      <c r="B2439"/>
      <c r="C2439">
        <v>5820</v>
      </c>
      <c r="D2439" s="221">
        <f t="shared" si="267"/>
        <v>5820</v>
      </c>
      <c r="E2439">
        <f t="shared" si="272"/>
        <v>5.82</v>
      </c>
      <c r="F2439">
        <f t="shared" si="268"/>
        <v>0.24079797650373266</v>
      </c>
      <c r="G2439">
        <f t="shared" si="269"/>
        <v>3.5296688438741522E-2</v>
      </c>
      <c r="H2439" s="221">
        <v>2.7309732062735299E-4</v>
      </c>
      <c r="I2439">
        <f t="shared" si="270"/>
        <v>1</v>
      </c>
      <c r="J2439">
        <v>1</v>
      </c>
      <c r="K2439" s="221">
        <f t="shared" si="271"/>
        <v>-112.68591532315634</v>
      </c>
      <c r="L2439">
        <f t="shared" si="273"/>
        <v>2.2935034308850292E-9</v>
      </c>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row>
    <row r="2440" spans="1:74" s="12" customFormat="1" hidden="1" x14ac:dyDescent="0.25">
      <c r="A2440" s="127"/>
      <c r="B2440"/>
      <c r="C2440">
        <v>5830</v>
      </c>
      <c r="D2440" s="221">
        <f t="shared" si="267"/>
        <v>5830</v>
      </c>
      <c r="E2440">
        <f t="shared" si="272"/>
        <v>5.83</v>
      </c>
      <c r="F2440">
        <f t="shared" si="268"/>
        <v>0.23954704421689443</v>
      </c>
      <c r="G2440">
        <f t="shared" si="269"/>
        <v>3.3883311044976119E-2</v>
      </c>
      <c r="H2440" s="221">
        <v>2.5761364751436498E-3</v>
      </c>
      <c r="I2440">
        <f t="shared" si="270"/>
        <v>1</v>
      </c>
      <c r="J2440">
        <v>1</v>
      </c>
      <c r="K2440" s="221">
        <f t="shared" si="271"/>
        <v>-93.593089484061082</v>
      </c>
      <c r="L2440">
        <f t="shared" si="273"/>
        <v>1.3491688882584298E-9</v>
      </c>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row>
    <row r="2441" spans="1:74" s="12" customFormat="1" hidden="1" x14ac:dyDescent="0.25">
      <c r="A2441" s="127"/>
      <c r="B2441"/>
      <c r="C2441">
        <v>5840</v>
      </c>
      <c r="D2441" s="221">
        <f t="shared" si="267"/>
        <v>5840</v>
      </c>
      <c r="E2441">
        <f t="shared" si="272"/>
        <v>5.84</v>
      </c>
      <c r="F2441">
        <f t="shared" si="268"/>
        <v>0.23829990694050512</v>
      </c>
      <c r="G2441">
        <f t="shared" si="269"/>
        <v>3.237918407824128E-2</v>
      </c>
      <c r="H2441" s="221">
        <v>2.7062321390617901E-3</v>
      </c>
      <c r="I2441">
        <f t="shared" si="270"/>
        <v>1</v>
      </c>
      <c r="J2441">
        <v>1</v>
      </c>
      <c r="K2441" s="221">
        <f t="shared" si="271"/>
        <v>-93.604903581423869</v>
      </c>
      <c r="L2441">
        <f t="shared" si="273"/>
        <v>4.3661690581288298E-9</v>
      </c>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row>
    <row r="2442" spans="1:74" s="12" customFormat="1" hidden="1" x14ac:dyDescent="0.25">
      <c r="A2442" s="127"/>
      <c r="B2442"/>
      <c r="C2442">
        <v>5850</v>
      </c>
      <c r="D2442" s="221">
        <f t="shared" si="267"/>
        <v>5850</v>
      </c>
      <c r="E2442">
        <f t="shared" si="272"/>
        <v>5.85</v>
      </c>
      <c r="F2442">
        <f t="shared" si="268"/>
        <v>0.2370565694748879</v>
      </c>
      <c r="G2442">
        <f t="shared" si="269"/>
        <v>3.0788526148702682E-2</v>
      </c>
      <c r="H2442" s="221">
        <v>1.96696707822305E-4</v>
      </c>
      <c r="I2442">
        <f t="shared" si="270"/>
        <v>1</v>
      </c>
      <c r="J2442">
        <v>1</v>
      </c>
      <c r="K2442" s="221">
        <f t="shared" si="271"/>
        <v>-116.8592402800127</v>
      </c>
      <c r="L2442">
        <f t="shared" si="273"/>
        <v>1.2450971874028583E-9</v>
      </c>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row>
    <row r="2443" spans="1:74" s="12" customFormat="1" hidden="1" x14ac:dyDescent="0.25">
      <c r="A2443" s="127"/>
      <c r="B2443"/>
      <c r="C2443">
        <v>5860</v>
      </c>
      <c r="D2443" s="221">
        <f t="shared" si="267"/>
        <v>5860</v>
      </c>
      <c r="E2443">
        <f t="shared" si="272"/>
        <v>5.86</v>
      </c>
      <c r="F2443">
        <f t="shared" si="268"/>
        <v>0.23581703650981911</v>
      </c>
      <c r="G2443">
        <f t="shared" si="269"/>
        <v>2.9115785071293518E-2</v>
      </c>
      <c r="H2443" s="221">
        <v>4.6170289671174499E-3</v>
      </c>
      <c r="I2443">
        <f t="shared" si="270"/>
        <v>1</v>
      </c>
      <c r="J2443">
        <v>1</v>
      </c>
      <c r="K2443" s="221">
        <f t="shared" si="271"/>
        <v>-89.978674370848864</v>
      </c>
      <c r="L2443">
        <f t="shared" si="273"/>
        <v>2.7450073389711932E-9</v>
      </c>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row>
    <row r="2444" spans="1:74" s="12" customFormat="1" hidden="1" x14ac:dyDescent="0.25">
      <c r="A2444" s="127"/>
      <c r="B2444"/>
      <c r="C2444">
        <v>5870</v>
      </c>
      <c r="D2444" s="221">
        <f t="shared" si="267"/>
        <v>5870</v>
      </c>
      <c r="E2444">
        <f t="shared" si="272"/>
        <v>5.87</v>
      </c>
      <c r="F2444">
        <f t="shared" si="268"/>
        <v>0.23458131262477341</v>
      </c>
      <c r="G2444">
        <f t="shared" si="269"/>
        <v>2.7365625541321277E-2</v>
      </c>
      <c r="H2444" s="221">
        <v>9.6745899372293401E-3</v>
      </c>
      <c r="I2444">
        <f t="shared" si="270"/>
        <v>1</v>
      </c>
      <c r="J2444">
        <v>1</v>
      </c>
      <c r="K2444" s="221">
        <f t="shared" si="271"/>
        <v>-84.137372833043571</v>
      </c>
      <c r="L2444">
        <f t="shared" si="273"/>
        <v>2.199900679598867E-8</v>
      </c>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row>
    <row r="2445" spans="1:74" s="12" customFormat="1" hidden="1" x14ac:dyDescent="0.25">
      <c r="A2445" s="127"/>
      <c r="B2445"/>
      <c r="C2445">
        <v>5880</v>
      </c>
      <c r="D2445" s="221">
        <f t="shared" si="267"/>
        <v>5880</v>
      </c>
      <c r="E2445">
        <f t="shared" si="272"/>
        <v>5.88</v>
      </c>
      <c r="F2445">
        <f t="shared" si="268"/>
        <v>0.23334940228917153</v>
      </c>
      <c r="G2445">
        <f t="shared" si="269"/>
        <v>2.5542916241935533E-2</v>
      </c>
      <c r="H2445" s="271">
        <v>3.5573320415254899E-10</v>
      </c>
      <c r="I2445">
        <f t="shared" si="270"/>
        <v>1</v>
      </c>
      <c r="J2445">
        <v>1</v>
      </c>
      <c r="K2445" s="221">
        <f t="shared" si="271"/>
        <v>-233.4719684754524</v>
      </c>
      <c r="L2445">
        <f t="shared" si="273"/>
        <v>9.6427910256150806E-9</v>
      </c>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row>
    <row r="2446" spans="1:74" s="12" customFormat="1" hidden="1" x14ac:dyDescent="0.25">
      <c r="A2446" s="127"/>
      <c r="B2446"/>
      <c r="C2446">
        <v>5890</v>
      </c>
      <c r="D2446" s="221">
        <f t="shared" si="267"/>
        <v>5890</v>
      </c>
      <c r="E2446">
        <f t="shared" si="272"/>
        <v>5.89</v>
      </c>
      <c r="F2446">
        <f t="shared" si="268"/>
        <v>0.23212130986262836</v>
      </c>
      <c r="G2446">
        <f t="shared" si="269"/>
        <v>2.3652716418768451E-2</v>
      </c>
      <c r="H2446" s="221">
        <v>1.10268609715077E-2</v>
      </c>
      <c r="I2446">
        <f t="shared" si="270"/>
        <v>1</v>
      </c>
      <c r="J2446">
        <v>1</v>
      </c>
      <c r="K2446" s="221">
        <f t="shared" si="271"/>
        <v>-84.359041270379933</v>
      </c>
      <c r="L2446">
        <f t="shared" si="273"/>
        <v>9.1629625604149645E-9</v>
      </c>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row>
    <row r="2447" spans="1:74" s="12" customFormat="1" hidden="1" x14ac:dyDescent="0.25">
      <c r="A2447" s="127"/>
      <c r="B2447"/>
      <c r="C2447">
        <v>5900</v>
      </c>
      <c r="D2447" s="221">
        <f t="shared" si="267"/>
        <v>5900</v>
      </c>
      <c r="E2447">
        <f t="shared" si="272"/>
        <v>5.9</v>
      </c>
      <c r="F2447">
        <f t="shared" si="268"/>
        <v>0.23089703959520885</v>
      </c>
      <c r="G2447">
        <f t="shared" si="269"/>
        <v>2.1700261958436384E-2</v>
      </c>
      <c r="H2447" s="271">
        <v>1.61309826308882E-9</v>
      </c>
      <c r="I2447">
        <f t="shared" si="270"/>
        <v>1</v>
      </c>
      <c r="J2447">
        <v>1</v>
      </c>
      <c r="K2447" s="221">
        <f t="shared" si="271"/>
        <v>-221.84911670333275</v>
      </c>
      <c r="L2447">
        <f t="shared" si="273"/>
        <v>9.1629643651809713E-9</v>
      </c>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row>
    <row r="2448" spans="1:74" s="12" customFormat="1" hidden="1" x14ac:dyDescent="0.25">
      <c r="A2448" s="127"/>
      <c r="B2448"/>
      <c r="C2448">
        <v>5910</v>
      </c>
      <c r="D2448" s="221">
        <f t="shared" si="267"/>
        <v>5910</v>
      </c>
      <c r="E2448">
        <f t="shared" si="272"/>
        <v>5.91</v>
      </c>
      <c r="F2448">
        <f t="shared" si="268"/>
        <v>0.22967659562768322</v>
      </c>
      <c r="G2448">
        <f t="shared" si="269"/>
        <v>1.9690951008876377E-2</v>
      </c>
      <c r="H2448" s="221">
        <v>2.0401207815422401E-2</v>
      </c>
      <c r="I2448">
        <f t="shared" si="270"/>
        <v>1</v>
      </c>
      <c r="J2448">
        <v>1</v>
      </c>
      <c r="K2448" s="221">
        <f t="shared" si="271"/>
        <v>-80.699213726807471</v>
      </c>
      <c r="L2448">
        <f t="shared" si="273"/>
        <v>2.1282307412890803E-8</v>
      </c>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row>
    <row r="2449" spans="1:74" s="12" customFormat="1" hidden="1" x14ac:dyDescent="0.25">
      <c r="A2449" s="127"/>
      <c r="B2449"/>
      <c r="C2449">
        <v>5920</v>
      </c>
      <c r="D2449" s="221">
        <f t="shared" si="267"/>
        <v>5920</v>
      </c>
      <c r="E2449">
        <f t="shared" si="272"/>
        <v>5.92</v>
      </c>
      <c r="F2449">
        <f t="shared" si="268"/>
        <v>0.22845998199178807</v>
      </c>
      <c r="G2449">
        <f t="shared" si="269"/>
        <v>1.7630329180666676E-2</v>
      </c>
      <c r="H2449" s="221">
        <v>2.0271099110452499E-2</v>
      </c>
      <c r="I2449">
        <f t="shared" si="270"/>
        <v>1</v>
      </c>
      <c r="J2449">
        <v>1</v>
      </c>
      <c r="K2449" s="221">
        <f t="shared" si="271"/>
        <v>-81.761042870907943</v>
      </c>
      <c r="L2449">
        <f t="shared" si="273"/>
        <v>7.5615135814312017E-8</v>
      </c>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row>
    <row r="2450" spans="1:74" s="12" customFormat="1" hidden="1" x14ac:dyDescent="0.25">
      <c r="A2450" s="127"/>
      <c r="B2450"/>
      <c r="C2450">
        <v>5930</v>
      </c>
      <c r="D2450" s="221">
        <f t="shared" si="267"/>
        <v>5930</v>
      </c>
      <c r="E2450">
        <f t="shared" si="272"/>
        <v>5.93</v>
      </c>
      <c r="F2450">
        <f t="shared" si="268"/>
        <v>0.2272472026104887</v>
      </c>
      <c r="G2450">
        <f t="shared" si="269"/>
        <v>1.5524074369556714E-2</v>
      </c>
      <c r="H2450" s="221">
        <v>5.3629333398747103E-3</v>
      </c>
      <c r="I2450">
        <f t="shared" si="270"/>
        <v>1</v>
      </c>
      <c r="J2450">
        <v>1</v>
      </c>
      <c r="K2450" s="221">
        <f t="shared" si="271"/>
        <v>-94.461866815658055</v>
      </c>
      <c r="L2450">
        <f t="shared" si="273"/>
        <v>2.528470746762182E-8</v>
      </c>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row>
    <row r="2451" spans="1:74" s="12" customFormat="1" hidden="1" x14ac:dyDescent="0.25">
      <c r="A2451" s="127"/>
      <c r="B2451"/>
      <c r="C2451">
        <v>5940</v>
      </c>
      <c r="D2451" s="221">
        <f t="shared" si="267"/>
        <v>5940</v>
      </c>
      <c r="E2451">
        <f t="shared" si="272"/>
        <v>5.94</v>
      </c>
      <c r="F2451">
        <f t="shared" si="268"/>
        <v>0.22603826129824534</v>
      </c>
      <c r="G2451">
        <f t="shared" si="269"/>
        <v>1.3377981241391713E-2</v>
      </c>
      <c r="H2451" s="271">
        <v>1.75067417106948E-5</v>
      </c>
      <c r="I2451">
        <f t="shared" si="270"/>
        <v>1</v>
      </c>
      <c r="J2451">
        <v>1</v>
      </c>
      <c r="K2451" s="221">
        <f t="shared" si="271"/>
        <v>-145.52444269991224</v>
      </c>
      <c r="L2451">
        <f t="shared" si="273"/>
        <v>8.9987124940130663E-10</v>
      </c>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row>
    <row r="2452" spans="1:74" s="12" customFormat="1" hidden="1" x14ac:dyDescent="0.25">
      <c r="A2452" s="127"/>
      <c r="B2452"/>
      <c r="C2452">
        <v>5950</v>
      </c>
      <c r="D2452" s="221">
        <f t="shared" si="267"/>
        <v>5950</v>
      </c>
      <c r="E2452">
        <f t="shared" si="272"/>
        <v>5.95</v>
      </c>
      <c r="F2452">
        <f t="shared" si="268"/>
        <v>0.22483316176128318</v>
      </c>
      <c r="G2452">
        <f t="shared" si="269"/>
        <v>1.1197945421476105E-2</v>
      </c>
      <c r="H2452" s="271">
        <v>1.67346647942442E-5</v>
      </c>
      <c r="I2452">
        <f t="shared" si="270"/>
        <v>1</v>
      </c>
      <c r="J2452">
        <v>1</v>
      </c>
      <c r="K2452" s="221">
        <f t="shared" si="271"/>
        <v>-147.50768536220639</v>
      </c>
      <c r="L2452">
        <f t="shared" si="273"/>
        <v>2.2596529735655651E-14</v>
      </c>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row>
    <row r="2453" spans="1:74" s="12" customFormat="1" hidden="1" x14ac:dyDescent="0.25">
      <c r="A2453" s="127"/>
      <c r="B2453"/>
      <c r="C2453">
        <v>5960</v>
      </c>
      <c r="D2453" s="221">
        <f t="shared" si="267"/>
        <v>5960</v>
      </c>
      <c r="E2453">
        <f t="shared" si="272"/>
        <v>5.96</v>
      </c>
      <c r="F2453">
        <f t="shared" si="268"/>
        <v>0.22363190759786428</v>
      </c>
      <c r="G2453">
        <f t="shared" si="269"/>
        <v>8.9899474311561905E-3</v>
      </c>
      <c r="H2453" s="221">
        <v>1.5719408884827198E-2</v>
      </c>
      <c r="I2453">
        <f t="shared" si="270"/>
        <v>1</v>
      </c>
      <c r="J2453">
        <v>1</v>
      </c>
      <c r="K2453" s="221">
        <f t="shared" si="271"/>
        <v>-90.005457373859599</v>
      </c>
      <c r="L2453">
        <f t="shared" si="273"/>
        <v>2.5035224198574475E-9</v>
      </c>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row>
    <row r="2454" spans="1:74" s="12" customFormat="1" hidden="1" x14ac:dyDescent="0.25">
      <c r="A2454" s="127"/>
      <c r="B2454"/>
      <c r="C2454">
        <v>5970</v>
      </c>
      <c r="D2454" s="221">
        <f t="shared" si="267"/>
        <v>5970</v>
      </c>
      <c r="E2454">
        <f t="shared" si="272"/>
        <v>5.97</v>
      </c>
      <c r="F2454">
        <f t="shared" si="268"/>
        <v>0.22243450229856321</v>
      </c>
      <c r="G2454">
        <f t="shared" si="269"/>
        <v>6.7600364150289353E-3</v>
      </c>
      <c r="H2454" s="221">
        <v>0.13782044655409301</v>
      </c>
      <c r="I2454">
        <f t="shared" si="270"/>
        <v>1</v>
      </c>
      <c r="J2454">
        <v>1</v>
      </c>
      <c r="K2454" s="221">
        <f t="shared" si="271"/>
        <v>-73.670703187007035</v>
      </c>
      <c r="L2454">
        <f t="shared" si="273"/>
        <v>1.4260986188033294E-7</v>
      </c>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row>
    <row r="2455" spans="1:74" s="12" customFormat="1" hidden="1" x14ac:dyDescent="0.25">
      <c r="A2455" s="127"/>
      <c r="B2455"/>
      <c r="C2455">
        <v>5980</v>
      </c>
      <c r="D2455" s="221">
        <f t="shared" si="267"/>
        <v>5980</v>
      </c>
      <c r="E2455">
        <f t="shared" si="272"/>
        <v>5.98</v>
      </c>
      <c r="F2455">
        <f t="shared" si="268"/>
        <v>0.22124094924654564</v>
      </c>
      <c r="G2455">
        <f t="shared" si="269"/>
        <v>4.5143137027006527E-3</v>
      </c>
      <c r="H2455" s="221">
        <v>0.44491567513519498</v>
      </c>
      <c r="I2455">
        <f t="shared" si="270"/>
        <v>1</v>
      </c>
      <c r="J2455">
        <v>1</v>
      </c>
      <c r="K2455" s="221">
        <f t="shared" si="271"/>
        <v>-67.045300893554284</v>
      </c>
      <c r="L2455">
        <f t="shared" si="273"/>
        <v>1.0614427984377614E-6</v>
      </c>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row>
    <row r="2456" spans="1:74" s="12" customFormat="1" hidden="1" x14ac:dyDescent="0.25">
      <c r="A2456" s="127"/>
      <c r="B2456"/>
      <c r="C2456">
        <v>5990</v>
      </c>
      <c r="D2456" s="221">
        <f t="shared" si="267"/>
        <v>5990</v>
      </c>
      <c r="E2456">
        <f t="shared" si="272"/>
        <v>5.99</v>
      </c>
      <c r="F2456">
        <f t="shared" si="268"/>
        <v>0.22005125171785034</v>
      </c>
      <c r="G2456">
        <f t="shared" si="269"/>
        <v>2.2589162493943586E-3</v>
      </c>
      <c r="H2456" s="221">
        <v>0.82365531566114603</v>
      </c>
      <c r="I2456">
        <f t="shared" si="270"/>
        <v>1</v>
      </c>
      <c r="J2456">
        <v>1</v>
      </c>
      <c r="K2456" s="221">
        <f t="shared" si="271"/>
        <v>-67.75661043185039</v>
      </c>
      <c r="L2456">
        <f t="shared" si="273"/>
        <v>1.8223524170545095E-6</v>
      </c>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row>
    <row r="2457" spans="1:74" s="12" customFormat="1" hidden="1" x14ac:dyDescent="0.25">
      <c r="A2457" s="127"/>
      <c r="B2457"/>
      <c r="C2457">
        <v>6000</v>
      </c>
      <c r="D2457" s="221">
        <f t="shared" si="267"/>
        <v>6000</v>
      </c>
      <c r="E2457">
        <f t="shared" si="272"/>
        <v>6</v>
      </c>
      <c r="F2457">
        <f t="shared" si="268"/>
        <v>0.21886541288167302</v>
      </c>
      <c r="G2457">
        <f t="shared" si="269"/>
        <v>2.0610028584634782E-16</v>
      </c>
      <c r="H2457" s="221">
        <v>1</v>
      </c>
      <c r="I2457">
        <f t="shared" si="270"/>
        <v>1</v>
      </c>
      <c r="J2457">
        <v>1</v>
      </c>
      <c r="K2457" s="221">
        <f t="shared" si="271"/>
        <v>-326.91488540177761</v>
      </c>
      <c r="L2457">
        <f t="shared" si="273"/>
        <v>4.1906266013488858E-7</v>
      </c>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row>
    <row r="2458" spans="1:74" s="12" customFormat="1" hidden="1" x14ac:dyDescent="0.25">
      <c r="A2458" s="127"/>
      <c r="B2458"/>
      <c r="C2458">
        <v>6010</v>
      </c>
      <c r="D2458" s="221">
        <f t="shared" si="267"/>
        <v>6010</v>
      </c>
      <c r="E2458">
        <f t="shared" si="272"/>
        <v>6.01</v>
      </c>
      <c r="F2458">
        <f t="shared" si="268"/>
        <v>0.21768343580065475</v>
      </c>
      <c r="G2458">
        <f t="shared" si="269"/>
        <v>2.2562767787054011E-3</v>
      </c>
      <c r="H2458" s="221">
        <v>0.82365531566116001</v>
      </c>
      <c r="I2458">
        <f t="shared" si="270"/>
        <v>1</v>
      </c>
      <c r="J2458">
        <v>1</v>
      </c>
      <c r="K2458" s="221">
        <f t="shared" si="271"/>
        <v>-67.860734743569239</v>
      </c>
      <c r="L2458">
        <f t="shared" si="273"/>
        <v>4.0913490666568475E-7</v>
      </c>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row>
    <row r="2459" spans="1:74" s="12" customFormat="1" hidden="1" x14ac:dyDescent="0.25">
      <c r="A2459" s="127"/>
      <c r="B2459"/>
      <c r="C2459">
        <v>6020</v>
      </c>
      <c r="D2459" s="221">
        <f t="shared" si="267"/>
        <v>6020</v>
      </c>
      <c r="E2459">
        <f t="shared" si="272"/>
        <v>6.02</v>
      </c>
      <c r="F2459">
        <f t="shared" si="268"/>
        <v>0.21650532343117201</v>
      </c>
      <c r="G2459">
        <f t="shared" si="269"/>
        <v>4.5037701528878819E-3</v>
      </c>
      <c r="H2459" s="221">
        <v>0.444915675135238</v>
      </c>
      <c r="I2459">
        <f t="shared" si="270"/>
        <v>1</v>
      </c>
      <c r="J2459">
        <v>1</v>
      </c>
      <c r="K2459" s="221">
        <f t="shared" si="271"/>
        <v>-67.253549906803983</v>
      </c>
      <c r="L2459">
        <f t="shared" si="273"/>
        <v>1.7571798853361925E-6</v>
      </c>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row>
    <row r="2460" spans="1:74" s="12" customFormat="1" hidden="1" x14ac:dyDescent="0.25">
      <c r="A2460" s="127"/>
      <c r="B2460"/>
      <c r="C2460">
        <v>6030</v>
      </c>
      <c r="D2460" s="221">
        <f t="shared" si="267"/>
        <v>6030</v>
      </c>
      <c r="E2460">
        <f t="shared" si="272"/>
        <v>6.03</v>
      </c>
      <c r="F2460">
        <f t="shared" si="268"/>
        <v>0.21533107862363071</v>
      </c>
      <c r="G2460">
        <f t="shared" si="269"/>
        <v>6.7363671188550101E-3</v>
      </c>
      <c r="H2460" s="221">
        <v>0.137820446554103</v>
      </c>
      <c r="I2460">
        <f t="shared" si="270"/>
        <v>1</v>
      </c>
      <c r="J2460">
        <v>1</v>
      </c>
      <c r="K2460" s="221">
        <f t="shared" si="271"/>
        <v>-73.983077681419957</v>
      </c>
      <c r="L2460">
        <f t="shared" si="273"/>
        <v>1.0040921390934995E-6</v>
      </c>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row>
    <row r="2461" spans="1:74" s="12" customFormat="1" hidden="1" x14ac:dyDescent="0.25">
      <c r="A2461" s="127"/>
      <c r="B2461"/>
      <c r="C2461">
        <v>6040</v>
      </c>
      <c r="D2461" s="221">
        <f t="shared" si="267"/>
        <v>6040</v>
      </c>
      <c r="E2461">
        <f t="shared" si="272"/>
        <v>6.04</v>
      </c>
      <c r="F2461">
        <f t="shared" si="268"/>
        <v>0.21416070412276231</v>
      </c>
      <c r="G2461">
        <f t="shared" si="269"/>
        <v>8.9480020981335447E-3</v>
      </c>
      <c r="H2461" s="221">
        <v>1.5719408884829401E-2</v>
      </c>
      <c r="I2461">
        <f t="shared" si="270"/>
        <v>1</v>
      </c>
      <c r="J2461">
        <v>1</v>
      </c>
      <c r="K2461" s="221">
        <f t="shared" si="271"/>
        <v>-90.421958518908298</v>
      </c>
      <c r="L2461">
        <f t="shared" si="273"/>
        <v>1.3229439990548404E-7</v>
      </c>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row>
    <row r="2462" spans="1:74" s="12" customFormat="1" hidden="1" x14ac:dyDescent="0.25">
      <c r="A2462" s="127"/>
      <c r="B2462"/>
      <c r="C2462">
        <v>6050</v>
      </c>
      <c r="D2462" s="221">
        <f t="shared" si="267"/>
        <v>6050</v>
      </c>
      <c r="E2462">
        <f t="shared" si="272"/>
        <v>6.05</v>
      </c>
      <c r="F2462">
        <f t="shared" si="268"/>
        <v>0.21299420256792345</v>
      </c>
      <c r="G2462">
        <f t="shared" si="269"/>
        <v>1.1132673286271235E-2</v>
      </c>
      <c r="H2462" s="271">
        <v>1.67346647942292E-5</v>
      </c>
      <c r="I2462">
        <f t="shared" si="270"/>
        <v>1</v>
      </c>
      <c r="J2462">
        <v>1</v>
      </c>
      <c r="K2462" s="221">
        <f t="shared" si="271"/>
        <v>-148.02831471723954</v>
      </c>
      <c r="L2462">
        <f t="shared" si="273"/>
        <v>2.2745086326146192E-9</v>
      </c>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row>
    <row r="2463" spans="1:74" s="12" customFormat="1" hidden="1" x14ac:dyDescent="0.25">
      <c r="A2463" s="127"/>
      <c r="B2463"/>
      <c r="C2463">
        <v>6060</v>
      </c>
      <c r="D2463" s="221">
        <f t="shared" si="267"/>
        <v>6060</v>
      </c>
      <c r="E2463">
        <f t="shared" si="272"/>
        <v>6.06</v>
      </c>
      <c r="F2463">
        <f t="shared" si="268"/>
        <v>0.21183157649339834</v>
      </c>
      <c r="G2463">
        <f t="shared" si="269"/>
        <v>1.328445881162805E-2</v>
      </c>
      <c r="H2463" s="271">
        <v>1.7506741710723101E-5</v>
      </c>
      <c r="I2463">
        <f t="shared" si="270"/>
        <v>1</v>
      </c>
      <c r="J2463">
        <v>1</v>
      </c>
      <c r="K2463" s="221">
        <f t="shared" si="271"/>
        <v>-146.14920221414462</v>
      </c>
      <c r="L2463">
        <f t="shared" si="273"/>
        <v>1.9778615313603684E-14</v>
      </c>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row>
    <row r="2464" spans="1:74" s="12" customFormat="1" hidden="1" x14ac:dyDescent="0.25">
      <c r="A2464" s="127"/>
      <c r="B2464"/>
      <c r="C2464">
        <v>6070</v>
      </c>
      <c r="D2464" s="221">
        <f t="shared" si="267"/>
        <v>6070</v>
      </c>
      <c r="E2464">
        <f t="shared" si="272"/>
        <v>6.07</v>
      </c>
      <c r="F2464">
        <f t="shared" si="268"/>
        <v>0.21067282832870338</v>
      </c>
      <c r="G2464">
        <f t="shared" si="269"/>
        <v>1.5397532661002234E-2</v>
      </c>
      <c r="H2464" s="221">
        <v>5.36293333987413E-3</v>
      </c>
      <c r="I2464">
        <f t="shared" si="270"/>
        <v>1</v>
      </c>
      <c r="J2464">
        <v>1</v>
      </c>
      <c r="K2464" s="221">
        <f t="shared" si="271"/>
        <v>-95.190758828323112</v>
      </c>
      <c r="L2464">
        <f t="shared" si="273"/>
        <v>7.6088742402920445E-10</v>
      </c>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row>
    <row r="2465" spans="1:74" s="12" customFormat="1" hidden="1" x14ac:dyDescent="0.25">
      <c r="A2465" s="127"/>
      <c r="B2465"/>
      <c r="C2465">
        <v>6080</v>
      </c>
      <c r="D2465" s="221">
        <f t="shared" si="267"/>
        <v>6080</v>
      </c>
      <c r="E2465">
        <f t="shared" si="272"/>
        <v>6.08</v>
      </c>
      <c r="F2465">
        <f t="shared" si="268"/>
        <v>0.2095179603988952</v>
      </c>
      <c r="G2465">
        <f t="shared" si="269"/>
        <v>1.7466180329581069E-2</v>
      </c>
      <c r="H2465" s="221">
        <v>2.0271099110451898E-2</v>
      </c>
      <c r="I2465">
        <f t="shared" si="270"/>
        <v>1</v>
      </c>
      <c r="J2465">
        <v>1</v>
      </c>
      <c r="K2465" s="221">
        <f t="shared" si="271"/>
        <v>-82.594070111194185</v>
      </c>
      <c r="L2465">
        <f t="shared" si="273"/>
        <v>2.0966397570224034E-8</v>
      </c>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row>
    <row r="2466" spans="1:74" s="12" customFormat="1" hidden="1" x14ac:dyDescent="0.25">
      <c r="A2466" s="127"/>
      <c r="B2466"/>
      <c r="C2466">
        <v>6090</v>
      </c>
      <c r="D2466" s="221">
        <f t="shared" si="267"/>
        <v>6090</v>
      </c>
      <c r="E2466">
        <f t="shared" si="272"/>
        <v>6.09</v>
      </c>
      <c r="F2466">
        <f t="shared" si="268"/>
        <v>0.20836697492488296</v>
      </c>
      <c r="G2466">
        <f t="shared" si="269"/>
        <v>1.9484814153506239E-2</v>
      </c>
      <c r="H2466" s="221">
        <v>2.04012078154239E-2</v>
      </c>
      <c r="I2466">
        <f t="shared" si="270"/>
        <v>1</v>
      </c>
      <c r="J2466">
        <v>1</v>
      </c>
      <c r="K2466" s="221">
        <f t="shared" si="271"/>
        <v>-81.636379313991938</v>
      </c>
      <c r="L2466">
        <f t="shared" si="273"/>
        <v>6.163065407169269E-8</v>
      </c>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row>
    <row r="2467" spans="1:74" s="12" customFormat="1" hidden="1" x14ac:dyDescent="0.25">
      <c r="A2467" s="127"/>
      <c r="B2467"/>
      <c r="C2467">
        <v>6100</v>
      </c>
      <c r="D2467" s="221">
        <f t="shared" si="267"/>
        <v>6100</v>
      </c>
      <c r="E2467">
        <f t="shared" si="272"/>
        <v>6.1</v>
      </c>
      <c r="F2467">
        <f t="shared" si="268"/>
        <v>0.20721987402373923</v>
      </c>
      <c r="G2467">
        <f t="shared" si="269"/>
        <v>2.1447988284228676E-2</v>
      </c>
      <c r="H2467" s="271">
        <v>1.61309728087191E-9</v>
      </c>
      <c r="I2467">
        <f t="shared" si="270"/>
        <v>1</v>
      </c>
      <c r="J2467">
        <v>1</v>
      </c>
      <c r="K2467" s="221">
        <f t="shared" si="271"/>
        <v>-222.89042943568893</v>
      </c>
      <c r="L2467">
        <f t="shared" si="273"/>
        <v>1.7151501769144092E-8</v>
      </c>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row>
    <row r="2468" spans="1:74" s="12" customFormat="1" hidden="1" x14ac:dyDescent="0.25">
      <c r="A2468" s="127"/>
      <c r="B2468"/>
      <c r="C2468">
        <v>6110</v>
      </c>
      <c r="D2468" s="221">
        <f t="shared" si="267"/>
        <v>6110</v>
      </c>
      <c r="E2468">
        <f t="shared" si="272"/>
        <v>6.11</v>
      </c>
      <c r="F2468">
        <f t="shared" si="268"/>
        <v>0.20607665970901934</v>
      </c>
      <c r="G2468">
        <f t="shared" si="269"/>
        <v>2.3350413264827764E-2</v>
      </c>
      <c r="H2468" s="221">
        <v>1.1026860971507801E-2</v>
      </c>
      <c r="I2468">
        <f t="shared" si="270"/>
        <v>1</v>
      </c>
      <c r="J2468">
        <v>1</v>
      </c>
      <c r="K2468" s="221">
        <f t="shared" si="271"/>
        <v>-85.504494469869258</v>
      </c>
      <c r="L2468">
        <f t="shared" si="273"/>
        <v>7.0386712117168889E-9</v>
      </c>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row>
    <row r="2469" spans="1:74" s="12" customFormat="1" hidden="1" x14ac:dyDescent="0.25">
      <c r="A2469" s="127"/>
      <c r="B2469"/>
      <c r="C2469">
        <v>6120</v>
      </c>
      <c r="D2469" s="221">
        <f t="shared" si="267"/>
        <v>6120</v>
      </c>
      <c r="E2469">
        <f t="shared" si="272"/>
        <v>6.12</v>
      </c>
      <c r="F2469">
        <f t="shared" si="268"/>
        <v>0.20493733389107846</v>
      </c>
      <c r="G2469">
        <f t="shared" si="269"/>
        <v>2.5186970169579721E-2</v>
      </c>
      <c r="H2469" s="271">
        <v>3.5573497045058398E-10</v>
      </c>
      <c r="I2469">
        <f t="shared" si="270"/>
        <v>1</v>
      </c>
      <c r="J2469">
        <v>1</v>
      </c>
      <c r="K2469" s="221">
        <f t="shared" si="271"/>
        <v>-234.72152859355018</v>
      </c>
      <c r="L2469">
        <f t="shared" si="273"/>
        <v>7.0386697968154274E-9</v>
      </c>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row>
    <row r="2470" spans="1:74" s="12" customFormat="1" hidden="1" x14ac:dyDescent="0.25">
      <c r="A2470" s="127"/>
      <c r="B2470"/>
      <c r="C2470">
        <v>6130</v>
      </c>
      <c r="D2470" s="221">
        <f t="shared" si="267"/>
        <v>6130</v>
      </c>
      <c r="E2470">
        <f t="shared" si="272"/>
        <v>6.13</v>
      </c>
      <c r="F2470">
        <f t="shared" si="268"/>
        <v>0.20380189837739474</v>
      </c>
      <c r="G2470">
        <f t="shared" si="269"/>
        <v>2.695272426926382E-2</v>
      </c>
      <c r="H2470" s="221">
        <v>9.6745899372291996E-3</v>
      </c>
      <c r="I2470">
        <f t="shared" si="270"/>
        <v>1</v>
      </c>
      <c r="J2470">
        <v>1</v>
      </c>
      <c r="K2470" s="221">
        <f t="shared" si="271"/>
        <v>-85.491130804866472</v>
      </c>
      <c r="L2470">
        <f t="shared" si="273"/>
        <v>7.0603618270107371E-9</v>
      </c>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row>
    <row r="2471" spans="1:74" s="12" customFormat="1" hidden="1" x14ac:dyDescent="0.25">
      <c r="A2471" s="127"/>
      <c r="B2471"/>
      <c r="C2471">
        <v>6140</v>
      </c>
      <c r="D2471" s="221">
        <f t="shared" si="267"/>
        <v>6140</v>
      </c>
      <c r="E2471">
        <f t="shared" si="272"/>
        <v>6.14</v>
      </c>
      <c r="F2471">
        <f t="shared" si="268"/>
        <v>0.20267035487289292</v>
      </c>
      <c r="G2471">
        <f t="shared" si="269"/>
        <v>2.864293818600187E-2</v>
      </c>
      <c r="H2471" s="221">
        <v>4.6170289671178203E-3</v>
      </c>
      <c r="I2471">
        <f t="shared" si="270"/>
        <v>1</v>
      </c>
      <c r="J2471">
        <v>1</v>
      </c>
      <c r="K2471" s="221">
        <f t="shared" si="271"/>
        <v>-91.436592139991504</v>
      </c>
      <c r="L2471">
        <f t="shared" si="273"/>
        <v>1.5977958715968613E-8</v>
      </c>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row>
    <row r="2472" spans="1:74" s="12" customFormat="1" hidden="1" x14ac:dyDescent="0.25">
      <c r="A2472" s="127"/>
      <c r="B2472"/>
      <c r="C2472">
        <v>6150</v>
      </c>
      <c r="D2472" s="221">
        <f t="shared" si="267"/>
        <v>6150</v>
      </c>
      <c r="E2472">
        <f t="shared" si="272"/>
        <v>6.15</v>
      </c>
      <c r="F2472">
        <f t="shared" si="268"/>
        <v>0.20154270498027235</v>
      </c>
      <c r="G2472">
        <f t="shared" si="269"/>
        <v>3.0253084502831408E-2</v>
      </c>
      <c r="H2472" s="221">
        <v>1.96696707822305E-4</v>
      </c>
      <c r="I2472">
        <f t="shared" si="270"/>
        <v>1</v>
      </c>
      <c r="J2472">
        <v>1</v>
      </c>
      <c r="K2472" s="221">
        <f t="shared" si="271"/>
        <v>-118.42132330808732</v>
      </c>
      <c r="L2472">
        <f t="shared" si="273"/>
        <v>1.9602118885227739E-9</v>
      </c>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row>
    <row r="2473" spans="1:74" s="12" customFormat="1" hidden="1" x14ac:dyDescent="0.25">
      <c r="A2473" s="127"/>
      <c r="B2473"/>
      <c r="C2473">
        <v>6160</v>
      </c>
      <c r="D2473" s="221">
        <f t="shared" si="267"/>
        <v>6160</v>
      </c>
      <c r="E2473">
        <f t="shared" si="272"/>
        <v>6.16</v>
      </c>
      <c r="F2473">
        <f t="shared" si="268"/>
        <v>0.20041895020033673</v>
      </c>
      <c r="G2473">
        <f t="shared" si="269"/>
        <v>3.1778857794702298E-2</v>
      </c>
      <c r="H2473" s="221">
        <v>2.7062321390620798E-3</v>
      </c>
      <c r="I2473">
        <f t="shared" si="270"/>
        <v>1</v>
      </c>
      <c r="J2473">
        <v>1</v>
      </c>
      <c r="K2473" s="221">
        <f t="shared" si="271"/>
        <v>-95.271157720831724</v>
      </c>
      <c r="L2473">
        <f t="shared" si="273"/>
        <v>8.4967283357985128E-10</v>
      </c>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row>
    <row r="2474" spans="1:74" s="12" customFormat="1" hidden="1" x14ac:dyDescent="0.25">
      <c r="A2474" s="127"/>
      <c r="B2474"/>
      <c r="C2474">
        <v>6170</v>
      </c>
      <c r="D2474" s="221">
        <f t="shared" si="267"/>
        <v>6170</v>
      </c>
      <c r="E2474">
        <f t="shared" si="272"/>
        <v>6.17</v>
      </c>
      <c r="F2474">
        <f t="shared" si="268"/>
        <v>0.19929909193232767</v>
      </c>
      <c r="G2474">
        <f t="shared" si="269"/>
        <v>3.3216186049167908E-2</v>
      </c>
      <c r="H2474" s="221">
        <v>2.5761364751433501E-3</v>
      </c>
      <c r="I2474">
        <f t="shared" si="270"/>
        <v>1</v>
      </c>
      <c r="J2474">
        <v>1</v>
      </c>
      <c r="K2474" s="221">
        <f t="shared" si="271"/>
        <v>-95.363520978140613</v>
      </c>
      <c r="L2474">
        <f t="shared" si="273"/>
        <v>2.9395330134506721E-9</v>
      </c>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row>
    <row r="2475" spans="1:74" s="12" customFormat="1" hidden="1" x14ac:dyDescent="0.25">
      <c r="A2475" s="127"/>
      <c r="B2475"/>
      <c r="C2475">
        <v>6180</v>
      </c>
      <c r="D2475" s="221">
        <f t="shared" si="267"/>
        <v>6180</v>
      </c>
      <c r="E2475">
        <f t="shared" si="272"/>
        <v>6.18</v>
      </c>
      <c r="F2475">
        <f t="shared" si="268"/>
        <v>0.19818313147425803</v>
      </c>
      <c r="G2475">
        <f t="shared" si="269"/>
        <v>3.4561241446710467E-2</v>
      </c>
      <c r="H2475" s="221">
        <v>2.7309732062735098E-4</v>
      </c>
      <c r="I2475">
        <f t="shared" si="270"/>
        <v>1</v>
      </c>
      <c r="J2475">
        <v>1</v>
      </c>
      <c r="K2475" s="221">
        <f t="shared" si="271"/>
        <v>-114.56053080632236</v>
      </c>
      <c r="L2475">
        <f t="shared" si="273"/>
        <v>8.9533959422788892E-10</v>
      </c>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row>
    <row r="2476" spans="1:74" s="12" customFormat="1" hidden="1" x14ac:dyDescent="0.25">
      <c r="A2476" s="127"/>
      <c r="B2476"/>
      <c r="C2476">
        <v>6190</v>
      </c>
      <c r="D2476" s="221">
        <f t="shared" si="267"/>
        <v>6190</v>
      </c>
      <c r="E2476">
        <f t="shared" si="272"/>
        <v>6.19</v>
      </c>
      <c r="F2476">
        <f t="shared" si="268"/>
        <v>0.19707107002325139</v>
      </c>
      <c r="G2476">
        <f t="shared" si="269"/>
        <v>3.581045047237004E-2</v>
      </c>
      <c r="H2476" s="221">
        <v>3.1555882854916299E-3</v>
      </c>
      <c r="I2476">
        <f t="shared" si="270"/>
        <v>1</v>
      </c>
      <c r="J2476">
        <v>1</v>
      </c>
      <c r="K2476" s="221">
        <f t="shared" si="271"/>
        <v>-93.045740119981716</v>
      </c>
      <c r="L2476">
        <f t="shared" si="273"/>
        <v>1.4568728311348769E-9</v>
      </c>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row>
    <row r="2477" spans="1:74" s="12" customFormat="1" hidden="1" x14ac:dyDescent="0.25">
      <c r="A2477" s="127"/>
      <c r="B2477"/>
      <c r="C2477">
        <v>6200</v>
      </c>
      <c r="D2477" s="221">
        <f t="shared" si="267"/>
        <v>6200</v>
      </c>
      <c r="E2477">
        <f t="shared" si="272"/>
        <v>6.2</v>
      </c>
      <c r="F2477">
        <f t="shared" si="268"/>
        <v>0.19596290867588223</v>
      </c>
      <c r="G2477">
        <f t="shared" si="269"/>
        <v>3.6960503332181413E-2</v>
      </c>
      <c r="H2477" s="271">
        <v>9.3132190174864299E-10</v>
      </c>
      <c r="I2477">
        <f t="shared" si="270"/>
        <v>1</v>
      </c>
      <c r="J2477">
        <v>1</v>
      </c>
      <c r="K2477" s="221">
        <f t="shared" si="271"/>
        <v>-223.41976859542234</v>
      </c>
      <c r="L2477">
        <f t="shared" si="273"/>
        <v>1.2398417592092386E-9</v>
      </c>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row>
    <row r="2478" spans="1:74" s="12" customFormat="1" hidden="1" x14ac:dyDescent="0.25">
      <c r="A2478" s="127"/>
      <c r="B2478"/>
      <c r="C2478">
        <v>6210</v>
      </c>
      <c r="D2478" s="221">
        <f t="shared" si="267"/>
        <v>6210</v>
      </c>
      <c r="E2478">
        <f t="shared" si="272"/>
        <v>6.21</v>
      </c>
      <c r="F2478">
        <f t="shared" si="268"/>
        <v>0.19485864842851852</v>
      </c>
      <c r="G2478">
        <f t="shared" si="269"/>
        <v>3.8008362649786416E-2</v>
      </c>
      <c r="H2478" s="221">
        <v>2.6182538032305198E-2</v>
      </c>
      <c r="I2478">
        <f t="shared" si="270"/>
        <v>1</v>
      </c>
      <c r="J2478">
        <v>1</v>
      </c>
      <c r="K2478" s="221">
        <f t="shared" si="271"/>
        <v>-74.247788197733186</v>
      </c>
      <c r="L2478">
        <f t="shared" si="273"/>
        <v>9.4007222009217744E-8</v>
      </c>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row>
    <row r="2479" spans="1:74" s="12" customFormat="1" hidden="1" x14ac:dyDescent="0.25">
      <c r="A2479" s="127"/>
      <c r="B2479"/>
      <c r="C2479">
        <v>6220</v>
      </c>
      <c r="D2479" s="221">
        <f t="shared" si="267"/>
        <v>6220</v>
      </c>
      <c r="E2479">
        <f t="shared" si="272"/>
        <v>6.22</v>
      </c>
      <c r="F2479">
        <f t="shared" si="268"/>
        <v>0.19375829017766807</v>
      </c>
      <c r="G2479">
        <f t="shared" si="269"/>
        <v>3.8951271420559694E-2</v>
      </c>
      <c r="H2479" s="221">
        <v>5.0657045484412098E-2</v>
      </c>
      <c r="I2479">
        <f t="shared" si="270"/>
        <v>1</v>
      </c>
      <c r="J2479">
        <v>1</v>
      </c>
      <c r="K2479" s="221">
        <f t="shared" si="271"/>
        <v>-68.351564239742217</v>
      </c>
      <c r="L2479">
        <f t="shared" si="273"/>
        <v>8.3010262650285974E-7</v>
      </c>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row>
    <row r="2480" spans="1:74" s="12" customFormat="1" hidden="1" x14ac:dyDescent="0.25">
      <c r="A2480" s="127"/>
      <c r="B2480"/>
      <c r="C2480">
        <v>6230</v>
      </c>
      <c r="D2480" s="221">
        <f t="shared" si="267"/>
        <v>6230</v>
      </c>
      <c r="E2480">
        <f t="shared" si="272"/>
        <v>6.23</v>
      </c>
      <c r="F2480">
        <f t="shared" si="268"/>
        <v>0.19266183472032555</v>
      </c>
      <c r="G2480">
        <f t="shared" si="269"/>
        <v>3.9786760202574427E-2</v>
      </c>
      <c r="H2480" s="221">
        <v>3.5478860246607298E-2</v>
      </c>
      <c r="I2480">
        <f t="shared" si="270"/>
        <v>1</v>
      </c>
      <c r="J2480">
        <v>1</v>
      </c>
      <c r="K2480" s="221">
        <f t="shared" si="271"/>
        <v>-71.309921441982013</v>
      </c>
      <c r="L2480">
        <f t="shared" si="273"/>
        <v>1.070188472892143E-6</v>
      </c>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row>
    <row r="2481" spans="1:74" s="12" customFormat="1" hidden="1" x14ac:dyDescent="0.25">
      <c r="A2481" s="127"/>
      <c r="B2481"/>
      <c r="C2481">
        <v>6240</v>
      </c>
      <c r="D2481" s="221">
        <f t="shared" si="267"/>
        <v>6240</v>
      </c>
      <c r="E2481">
        <f t="shared" si="272"/>
        <v>6.24</v>
      </c>
      <c r="F2481">
        <f t="shared" si="268"/>
        <v>0.19156928275432411</v>
      </c>
      <c r="G2481">
        <f t="shared" si="269"/>
        <v>4.0512653525810391E-2</v>
      </c>
      <c r="H2481" s="271">
        <v>2.4382335582548701E-9</v>
      </c>
      <c r="I2481">
        <f t="shared" si="270"/>
        <v>1</v>
      </c>
      <c r="J2481">
        <v>1</v>
      </c>
      <c r="K2481" s="221">
        <f t="shared" si="271"/>
        <v>-214.46016265251495</v>
      </c>
      <c r="L2481">
        <f t="shared" si="273"/>
        <v>1.8490468914198245E-7</v>
      </c>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row>
    <row r="2482" spans="1:74" s="12" customFormat="1" hidden="1" x14ac:dyDescent="0.25">
      <c r="A2482" s="127"/>
      <c r="B2482"/>
      <c r="C2482">
        <v>6250</v>
      </c>
      <c r="D2482" s="221">
        <f t="shared" si="267"/>
        <v>6250</v>
      </c>
      <c r="E2482">
        <f t="shared" si="272"/>
        <v>6.25</v>
      </c>
      <c r="F2482">
        <f t="shared" si="268"/>
        <v>0.19048063487868827</v>
      </c>
      <c r="G2482">
        <f t="shared" si="269"/>
        <v>4.1127075503106132E-2</v>
      </c>
      <c r="H2482" s="271">
        <v>1.5853320758262701E-9</v>
      </c>
      <c r="I2482">
        <f t="shared" si="270"/>
        <v>1</v>
      </c>
      <c r="J2482">
        <v>1</v>
      </c>
      <c r="K2482" s="221">
        <f t="shared" si="271"/>
        <v>-218.11802189788904</v>
      </c>
      <c r="L2482">
        <f t="shared" si="273"/>
        <v>2.4558702554303564E-21</v>
      </c>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row>
    <row r="2483" spans="1:74" s="12" customFormat="1" hidden="1" x14ac:dyDescent="0.25">
      <c r="A2483" s="127"/>
      <c r="B2483"/>
      <c r="C2483">
        <v>6260</v>
      </c>
      <c r="D2483" s="221">
        <f t="shared" si="267"/>
        <v>6260</v>
      </c>
      <c r="E2483">
        <f t="shared" si="272"/>
        <v>6.26</v>
      </c>
      <c r="F2483">
        <f t="shared" si="268"/>
        <v>0.18939589159398829</v>
      </c>
      <c r="G2483">
        <f t="shared" si="269"/>
        <v>4.1628454628512654E-2</v>
      </c>
      <c r="H2483" s="221">
        <v>3.2358958185382099E-2</v>
      </c>
      <c r="I2483">
        <f t="shared" si="270"/>
        <v>1</v>
      </c>
      <c r="J2483">
        <v>1</v>
      </c>
      <c r="K2483" s="221">
        <f t="shared" si="271"/>
        <v>-71.864892526271319</v>
      </c>
      <c r="L2483">
        <f t="shared" si="273"/>
        <v>1.6272369538347754E-7</v>
      </c>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row>
    <row r="2484" spans="1:74" s="12" customFormat="1" hidden="1" x14ac:dyDescent="0.25">
      <c r="A2484" s="127"/>
      <c r="B2484"/>
      <c r="C2484">
        <v>6270</v>
      </c>
      <c r="D2484" s="221">
        <f t="shared" si="267"/>
        <v>6270</v>
      </c>
      <c r="E2484">
        <f t="shared" si="272"/>
        <v>6.27</v>
      </c>
      <c r="F2484">
        <f t="shared" si="268"/>
        <v>0.18831505330269971</v>
      </c>
      <c r="G2484">
        <f t="shared" si="269"/>
        <v>4.2015527750889771E-2</v>
      </c>
      <c r="H2484" s="221">
        <v>3.3311806719218698E-2</v>
      </c>
      <c r="I2484">
        <f t="shared" si="270"/>
        <v>1</v>
      </c>
      <c r="J2484">
        <v>1</v>
      </c>
      <c r="K2484" s="221">
        <f t="shared" si="271"/>
        <v>-71.582139029493575</v>
      </c>
      <c r="L2484">
        <f t="shared" si="273"/>
        <v>6.7261023833224137E-7</v>
      </c>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row>
    <row r="2485" spans="1:74" s="12" customFormat="1" hidden="1" x14ac:dyDescent="0.25">
      <c r="A2485" s="127"/>
      <c r="B2485"/>
      <c r="C2485">
        <v>6280</v>
      </c>
      <c r="D2485" s="221">
        <f t="shared" si="267"/>
        <v>6280</v>
      </c>
      <c r="E2485">
        <f t="shared" si="272"/>
        <v>6.28</v>
      </c>
      <c r="F2485">
        <f t="shared" si="268"/>
        <v>0.18723812030956366</v>
      </c>
      <c r="G2485">
        <f t="shared" si="269"/>
        <v>4.2287343212808887E-2</v>
      </c>
      <c r="H2485" s="221">
        <v>1.17207465677613E-2</v>
      </c>
      <c r="I2485">
        <f t="shared" si="270"/>
        <v>1</v>
      </c>
      <c r="J2485">
        <v>1</v>
      </c>
      <c r="K2485" s="221">
        <f t="shared" si="271"/>
        <v>-80.648801026811071</v>
      </c>
      <c r="L2485">
        <f t="shared" si="273"/>
        <v>3.1750033441141928E-7</v>
      </c>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row>
    <row r="2486" spans="1:74" s="12" customFormat="1" hidden="1" x14ac:dyDescent="0.25">
      <c r="A2486" s="127"/>
      <c r="B2486"/>
      <c r="C2486">
        <v>6290</v>
      </c>
      <c r="D2486" s="221">
        <f t="shared" si="267"/>
        <v>6290</v>
      </c>
      <c r="E2486">
        <f t="shared" si="272"/>
        <v>6.29</v>
      </c>
      <c r="F2486">
        <f t="shared" si="268"/>
        <v>0.18616509282194782</v>
      </c>
      <c r="G2486">
        <f t="shared" si="269"/>
        <v>4.2443263147062496E-2</v>
      </c>
      <c r="H2486" s="221">
        <v>3.5411953593087603E-2</v>
      </c>
      <c r="I2486">
        <f t="shared" si="270"/>
        <v>1</v>
      </c>
      <c r="J2486">
        <v>1</v>
      </c>
      <c r="K2486" s="221">
        <f t="shared" si="271"/>
        <v>-71.062861923825437</v>
      </c>
      <c r="L2486">
        <f t="shared" si="273"/>
        <v>3.4709270121634336E-7</v>
      </c>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row>
    <row r="2487" spans="1:74" s="12" customFormat="1" hidden="1" x14ac:dyDescent="0.25">
      <c r="A2487" s="127"/>
      <c r="B2487"/>
      <c r="C2487">
        <v>6300</v>
      </c>
      <c r="D2487" s="221">
        <f t="shared" si="267"/>
        <v>6300</v>
      </c>
      <c r="E2487">
        <f t="shared" si="272"/>
        <v>6.3</v>
      </c>
      <c r="F2487">
        <f t="shared" si="268"/>
        <v>0.18509597095021352</v>
      </c>
      <c r="G2487">
        <f t="shared" si="269"/>
        <v>4.2482964925346596E-2</v>
      </c>
      <c r="H2487" s="271">
        <v>4.7235069046398397E-16</v>
      </c>
      <c r="I2487">
        <f t="shared" si="270"/>
        <v>1</v>
      </c>
      <c r="J2487">
        <v>1</v>
      </c>
      <c r="K2487" s="221">
        <f t="shared" si="271"/>
        <v>-348.60247322229924</v>
      </c>
      <c r="L2487">
        <f t="shared" si="273"/>
        <v>1.9572838663884457E-7</v>
      </c>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row>
    <row r="2488" spans="1:74" s="12" customFormat="1" hidden="1" x14ac:dyDescent="0.25">
      <c r="A2488" s="127"/>
      <c r="B2488"/>
      <c r="C2488">
        <v>6310</v>
      </c>
      <c r="D2488" s="221">
        <f t="shared" si="267"/>
        <v>6310</v>
      </c>
      <c r="E2488">
        <f t="shared" si="272"/>
        <v>6.31</v>
      </c>
      <c r="F2488">
        <f t="shared" si="268"/>
        <v>0.184030754708082</v>
      </c>
      <c r="G2488">
        <f t="shared" si="269"/>
        <v>4.2406441755952991E-2</v>
      </c>
      <c r="H2488" s="221">
        <v>3.54119535930877E-2</v>
      </c>
      <c r="I2488">
        <f t="shared" si="270"/>
        <v>1</v>
      </c>
      <c r="J2488">
        <v>1</v>
      </c>
      <c r="K2488" s="221">
        <f t="shared" si="271"/>
        <v>-71.170557465311532</v>
      </c>
      <c r="L2488">
        <f t="shared" si="273"/>
        <v>1.9093443576114772E-7</v>
      </c>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row>
    <row r="2489" spans="1:74" s="12" customFormat="1" hidden="1" x14ac:dyDescent="0.25">
      <c r="A2489" s="127"/>
      <c r="B2489"/>
      <c r="C2489">
        <v>6320</v>
      </c>
      <c r="D2489" s="221">
        <f t="shared" si="267"/>
        <v>6320</v>
      </c>
      <c r="E2489">
        <f t="shared" si="272"/>
        <v>6.32</v>
      </c>
      <c r="F2489">
        <f t="shared" si="268"/>
        <v>0.18296944401300511</v>
      </c>
      <c r="G2489">
        <f t="shared" si="269"/>
        <v>4.2214002429590107E-2</v>
      </c>
      <c r="H2489" s="221">
        <v>1.17207465677604E-2</v>
      </c>
      <c r="I2489">
        <f t="shared" si="270"/>
        <v>1</v>
      </c>
      <c r="J2489">
        <v>1</v>
      </c>
      <c r="K2489" s="221">
        <f t="shared" si="271"/>
        <v>-80.864192506118826</v>
      </c>
      <c r="L2489">
        <f t="shared" si="273"/>
        <v>3.3651629090222264E-7</v>
      </c>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row>
    <row r="2490" spans="1:74" s="12" customFormat="1" hidden="1" x14ac:dyDescent="0.25">
      <c r="A2490" s="127"/>
      <c r="B2490"/>
      <c r="C2490">
        <v>6330</v>
      </c>
      <c r="D2490" s="221">
        <f t="shared" ref="D2490:D2553" si="274">C2490*(f_CLK_MHz/Nominal_Clock_Freq)</f>
        <v>6330</v>
      </c>
      <c r="E2490">
        <f t="shared" si="272"/>
        <v>6.33</v>
      </c>
      <c r="F2490">
        <f t="shared" ref="F2490:F2553" si="275">ABS(SIN(((MOD_CLK_DIV*PI()*$D2490*FIRST_STAGE_DECIMATION)/(f_CLK_MHz*1000000)))/(FIRST_STAGE_DECIMATION*SIN(((MOD_CLK_DIV*PI()*$D2490)/(f_CLK_MHz*1000000)))))^FIRST_STAGE_ORDER</f>
        <v>0.18191203868653588</v>
      </c>
      <c r="G2490">
        <f t="shared" ref="G2490:G2553" si="276">ABS(SIN(((MOD_CLK_DIV*FIRST_STAGE_DECIMATION*PI()*$D2490*SECOND_STAGE_DECIMATION)/(f_CLK_MHz*1000000)))/(SECOND_STAGE_DECIMATION*SIN(((MOD_CLK_DIV*FIRST_STAGE_DECIMATION*PI()*$D2490)/(f_CLK_MHz*1000000)))))^SECOND_STAGE_ORDER</f>
        <v>4.1906270214730826E-2</v>
      </c>
      <c r="H2490" s="221">
        <v>3.3311806719219197E-2</v>
      </c>
      <c r="I2490">
        <f t="shared" ref="I2490:I2553" si="277">IF(Avg_decimation&lt;&gt;0,(ABS(SIN(((MOD_CLK_DIV*FIRST_STAGE_DECIMATION*SECOND_STAGE_DECIMATION*FIR_DECIMATION*PI()*$D2490*Avg_decimation)/(f_CLK_MHz*1000000)))/(Avg_decimation*SIN(((MOD_CLK_DIV*FIRST_STAGE_DECIMATION*SECOND_STAGE_DECIMATION*FIR_DECIMATION*PI()*$D2490)/(f_CLK_MHz*1000000)))))^1),"-")</f>
        <v>1</v>
      </c>
      <c r="J2490">
        <v>1</v>
      </c>
      <c r="K2490" s="221">
        <f t="shared" ref="K2490:K2553" si="278">20*LOG10(IF(FIR_BYPASSED,F2490*G2490*J2490,F2490*G2490*H2490*I2490*J2490))</f>
        <v>-71.905227239300245</v>
      </c>
      <c r="L2490">
        <f t="shared" si="273"/>
        <v>2.9665575811311805E-7</v>
      </c>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row>
    <row r="2491" spans="1:74" s="12" customFormat="1" hidden="1" x14ac:dyDescent="0.25">
      <c r="A2491" s="127"/>
      <c r="B2491"/>
      <c r="C2491">
        <v>6340</v>
      </c>
      <c r="D2491" s="221">
        <f t="shared" si="274"/>
        <v>6340</v>
      </c>
      <c r="E2491">
        <f t="shared" ref="E2491:E2554" si="279">D2491/1000</f>
        <v>6.34</v>
      </c>
      <c r="F2491">
        <f t="shared" si="275"/>
        <v>0.18085853845470493</v>
      </c>
      <c r="G2491">
        <f t="shared" si="276"/>
        <v>4.1484180906161419E-2</v>
      </c>
      <c r="H2491" s="221">
        <v>3.2358958185385298E-2</v>
      </c>
      <c r="I2491">
        <f t="shared" si="277"/>
        <v>1</v>
      </c>
      <c r="J2491">
        <v>1</v>
      </c>
      <c r="K2491" s="221">
        <f t="shared" si="278"/>
        <v>-72.295678655617465</v>
      </c>
      <c r="L2491">
        <f t="shared" si="273"/>
        <v>6.168422083267226E-7</v>
      </c>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row>
    <row r="2492" spans="1:74" s="12" customFormat="1" hidden="1" x14ac:dyDescent="0.25">
      <c r="A2492" s="127"/>
      <c r="B2492"/>
      <c r="C2492">
        <v>6350</v>
      </c>
      <c r="D2492" s="221">
        <f t="shared" si="274"/>
        <v>6350</v>
      </c>
      <c r="E2492">
        <f t="shared" si="279"/>
        <v>6.35</v>
      </c>
      <c r="F2492">
        <f t="shared" si="275"/>
        <v>0.17980894294839511</v>
      </c>
      <c r="G2492">
        <f t="shared" si="276"/>
        <v>4.0948980032668753E-2</v>
      </c>
      <c r="H2492" s="271">
        <v>1.5853292308451499E-9</v>
      </c>
      <c r="I2492">
        <f t="shared" si="277"/>
        <v>1</v>
      </c>
      <c r="J2492">
        <v>1</v>
      </c>
      <c r="K2492" s="221">
        <f t="shared" si="278"/>
        <v>-218.65652311961114</v>
      </c>
      <c r="L2492">
        <f t="shared" ref="L2492:L2555" si="280">(D2492-D2491)*((10^(K2492/20)+10^(K2491/20))/2)^2</f>
        <v>1.4735747964107395E-7</v>
      </c>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row>
    <row r="2493" spans="1:74" s="12" customFormat="1" hidden="1" x14ac:dyDescent="0.25">
      <c r="A2493" s="127"/>
      <c r="B2493"/>
      <c r="C2493">
        <v>6360</v>
      </c>
      <c r="D2493" s="221">
        <f t="shared" si="274"/>
        <v>6360</v>
      </c>
      <c r="E2493">
        <f t="shared" si="279"/>
        <v>6.36</v>
      </c>
      <c r="F2493">
        <f t="shared" si="275"/>
        <v>0.1787632517037219</v>
      </c>
      <c r="G2493">
        <f t="shared" si="276"/>
        <v>4.0302219232049907E-2</v>
      </c>
      <c r="H2493" s="271">
        <v>2.43823645820017E-9</v>
      </c>
      <c r="I2493">
        <f t="shared" si="277"/>
        <v>1</v>
      </c>
      <c r="J2493">
        <v>1</v>
      </c>
      <c r="K2493" s="221">
        <f t="shared" si="278"/>
        <v>-215.10633944298303</v>
      </c>
      <c r="L2493">
        <f t="shared" si="280"/>
        <v>2.1373238627774685E-21</v>
      </c>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row>
    <row r="2494" spans="1:74" s="12" customFormat="1" hidden="1" x14ac:dyDescent="0.25">
      <c r="A2494" s="127"/>
      <c r="B2494"/>
      <c r="C2494">
        <v>6370</v>
      </c>
      <c r="D2494" s="221">
        <f t="shared" si="274"/>
        <v>6370</v>
      </c>
      <c r="E2494">
        <f t="shared" si="279"/>
        <v>6.37</v>
      </c>
      <c r="F2494">
        <f t="shared" si="275"/>
        <v>0.17772146416241286</v>
      </c>
      <c r="G2494">
        <f t="shared" si="276"/>
        <v>3.9545751803848721E-2</v>
      </c>
      <c r="H2494" s="221">
        <v>3.5478860246603197E-2</v>
      </c>
      <c r="I2494">
        <f t="shared" si="277"/>
        <v>1</v>
      </c>
      <c r="J2494">
        <v>1</v>
      </c>
      <c r="K2494" s="221">
        <f t="shared" si="278"/>
        <v>-72.063812428268903</v>
      </c>
      <c r="L2494">
        <f t="shared" si="280"/>
        <v>1.5543858246887957E-7</v>
      </c>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row>
    <row r="2495" spans="1:74" s="12" customFormat="1" hidden="1" x14ac:dyDescent="0.25">
      <c r="A2495" s="127"/>
      <c r="B2495"/>
      <c r="C2495">
        <v>6380</v>
      </c>
      <c r="D2495" s="221">
        <f t="shared" si="274"/>
        <v>6380</v>
      </c>
      <c r="E2495">
        <f t="shared" si="279"/>
        <v>6.38</v>
      </c>
      <c r="F2495">
        <f t="shared" si="275"/>
        <v>0.17668357967219223</v>
      </c>
      <c r="G2495">
        <f t="shared" si="276"/>
        <v>3.8681727452418574E-2</v>
      </c>
      <c r="H2495" s="221">
        <v>5.0657045484412001E-2</v>
      </c>
      <c r="I2495">
        <f t="shared" si="277"/>
        <v>1</v>
      </c>
      <c r="J2495">
        <v>1</v>
      </c>
      <c r="K2495" s="221">
        <f t="shared" si="278"/>
        <v>-69.21316186602094</v>
      </c>
      <c r="L2495">
        <f t="shared" si="280"/>
        <v>8.8673475114154808E-7</v>
      </c>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row>
    <row r="2496" spans="1:74" s="12" customFormat="1" hidden="1" x14ac:dyDescent="0.25">
      <c r="A2496" s="127"/>
      <c r="B2496"/>
      <c r="C2496">
        <v>6390</v>
      </c>
      <c r="D2496" s="221">
        <f t="shared" si="274"/>
        <v>6390</v>
      </c>
      <c r="E2496">
        <f t="shared" si="279"/>
        <v>6.39</v>
      </c>
      <c r="F2496">
        <f t="shared" si="275"/>
        <v>0.17564959748716549</v>
      </c>
      <c r="G2496">
        <f t="shared" si="276"/>
        <v>3.7712586235067853E-2</v>
      </c>
      <c r="H2496" s="221">
        <v>2.6182538032304602E-2</v>
      </c>
      <c r="I2496">
        <f t="shared" si="277"/>
        <v>1</v>
      </c>
      <c r="J2496">
        <v>1</v>
      </c>
      <c r="K2496" s="221">
        <f t="shared" si="278"/>
        <v>-75.217095635437332</v>
      </c>
      <c r="L2496">
        <f t="shared" si="280"/>
        <v>6.7509086862659073E-7</v>
      </c>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row>
    <row r="2497" spans="1:74" s="12" customFormat="1" hidden="1" x14ac:dyDescent="0.25">
      <c r="A2497" s="127"/>
      <c r="B2497"/>
      <c r="C2497">
        <v>6400</v>
      </c>
      <c r="D2497" s="221">
        <f t="shared" si="274"/>
        <v>6400</v>
      </c>
      <c r="E2497">
        <f t="shared" si="279"/>
        <v>6.4</v>
      </c>
      <c r="F2497">
        <f t="shared" si="275"/>
        <v>0.17461951676820703</v>
      </c>
      <c r="G2497">
        <f t="shared" si="276"/>
        <v>3.6641051732159112E-2</v>
      </c>
      <c r="H2497" s="271">
        <v>9.3132163382177003E-10</v>
      </c>
      <c r="I2497">
        <f t="shared" si="277"/>
        <v>1</v>
      </c>
      <c r="J2497">
        <v>1</v>
      </c>
      <c r="K2497" s="221">
        <f t="shared" si="278"/>
        <v>-224.49679191143804</v>
      </c>
      <c r="L2497">
        <f t="shared" si="280"/>
        <v>7.5202187730084674E-8</v>
      </c>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row>
    <row r="2498" spans="1:74" s="12" customFormat="1" hidden="1" x14ac:dyDescent="0.25">
      <c r="A2498" s="127"/>
      <c r="B2498"/>
      <c r="C2498">
        <v>6410</v>
      </c>
      <c r="D2498" s="221">
        <f t="shared" si="274"/>
        <v>6410</v>
      </c>
      <c r="E2498">
        <f t="shared" si="279"/>
        <v>6.41</v>
      </c>
      <c r="F2498">
        <f t="shared" si="275"/>
        <v>0.17359333658334958</v>
      </c>
      <c r="G2498">
        <f t="shared" si="276"/>
        <v>3.5470123458106052E-2</v>
      </c>
      <c r="H2498" s="221">
        <v>3.1555882854921299E-3</v>
      </c>
      <c r="I2498">
        <f t="shared" si="277"/>
        <v>1</v>
      </c>
      <c r="J2498">
        <v>1</v>
      </c>
      <c r="K2498" s="221">
        <f t="shared" si="278"/>
        <v>-94.230478281544436</v>
      </c>
      <c r="L2498">
        <f t="shared" si="280"/>
        <v>9.4382710839258105E-10</v>
      </c>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row>
    <row r="2499" spans="1:74" s="12" customFormat="1" hidden="1" x14ac:dyDescent="0.25">
      <c r="A2499" s="127"/>
      <c r="B2499"/>
      <c r="C2499">
        <v>6420</v>
      </c>
      <c r="D2499" s="221">
        <f t="shared" si="274"/>
        <v>6420</v>
      </c>
      <c r="E2499">
        <f t="shared" si="279"/>
        <v>6.42</v>
      </c>
      <c r="F2499">
        <f t="shared" si="275"/>
        <v>0.17257105590817642</v>
      </c>
      <c r="G2499">
        <f t="shared" si="276"/>
        <v>3.4203068534230496E-2</v>
      </c>
      <c r="H2499" s="221">
        <v>2.7309732062735201E-4</v>
      </c>
      <c r="I2499">
        <f t="shared" si="277"/>
        <v>1</v>
      </c>
      <c r="J2499">
        <v>1</v>
      </c>
      <c r="K2499" s="221">
        <f t="shared" si="278"/>
        <v>-115.8529906738883</v>
      </c>
      <c r="L2499">
        <f t="shared" si="280"/>
        <v>1.1069241839793059E-9</v>
      </c>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row>
    <row r="2500" spans="1:74" s="12" customFormat="1" hidden="1" x14ac:dyDescent="0.25">
      <c r="A2500" s="127"/>
      <c r="B2500"/>
      <c r="C2500">
        <v>6430</v>
      </c>
      <c r="D2500" s="221">
        <f t="shared" si="274"/>
        <v>6430</v>
      </c>
      <c r="E2500">
        <f t="shared" si="279"/>
        <v>6.43</v>
      </c>
      <c r="F2500">
        <f t="shared" si="275"/>
        <v>0.17155267362621435</v>
      </c>
      <c r="G2500">
        <f t="shared" si="276"/>
        <v>3.2843412646394947E-2</v>
      </c>
      <c r="H2500" s="221">
        <v>2.57613647514341E-3</v>
      </c>
      <c r="I2500">
        <f t="shared" si="277"/>
        <v>1</v>
      </c>
      <c r="J2500">
        <v>1</v>
      </c>
      <c r="K2500" s="221">
        <f t="shared" si="278"/>
        <v>-96.763707310292787</v>
      </c>
      <c r="L2500">
        <f t="shared" si="280"/>
        <v>6.5018947823390008E-10</v>
      </c>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row>
    <row r="2501" spans="1:74" s="12" customFormat="1" hidden="1" x14ac:dyDescent="0.25">
      <c r="A2501" s="127"/>
      <c r="B2501"/>
      <c r="C2501">
        <v>6440</v>
      </c>
      <c r="D2501" s="221">
        <f t="shared" si="274"/>
        <v>6440</v>
      </c>
      <c r="E2501">
        <f t="shared" si="279"/>
        <v>6.44</v>
      </c>
      <c r="F2501">
        <f t="shared" si="275"/>
        <v>0.17053818852933061</v>
      </c>
      <c r="G2501">
        <f t="shared" si="276"/>
        <v>3.1394930312237709E-2</v>
      </c>
      <c r="H2501" s="221">
        <v>2.70623213906202E-3</v>
      </c>
      <c r="I2501">
        <f t="shared" si="277"/>
        <v>1</v>
      </c>
      <c r="J2501">
        <v>1</v>
      </c>
      <c r="K2501" s="221">
        <f t="shared" si="278"/>
        <v>-96.779075673190192</v>
      </c>
      <c r="L2501">
        <f t="shared" si="280"/>
        <v>2.1031061371988467E-9</v>
      </c>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row>
    <row r="2502" spans="1:74" s="12" customFormat="1" hidden="1" x14ac:dyDescent="0.25">
      <c r="A2502" s="127"/>
      <c r="B2502"/>
      <c r="C2502">
        <v>6450</v>
      </c>
      <c r="D2502" s="221">
        <f t="shared" si="274"/>
        <v>6450</v>
      </c>
      <c r="E2502">
        <f t="shared" si="279"/>
        <v>6.45</v>
      </c>
      <c r="F2502">
        <f t="shared" si="275"/>
        <v>0.16952759931812914</v>
      </c>
      <c r="G2502">
        <f t="shared" si="276"/>
        <v>2.9861634484653794E-2</v>
      </c>
      <c r="H2502" s="221">
        <v>1.9669670782230701E-4</v>
      </c>
      <c r="I2502">
        <f t="shared" si="277"/>
        <v>1</v>
      </c>
      <c r="J2502">
        <v>1</v>
      </c>
      <c r="K2502" s="221">
        <f t="shared" si="278"/>
        <v>-120.03697843342255</v>
      </c>
      <c r="L2502">
        <f t="shared" si="280"/>
        <v>5.9946399994858736E-10</v>
      </c>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row>
    <row r="2503" spans="1:74" s="12" customFormat="1" hidden="1" x14ac:dyDescent="0.25">
      <c r="A2503" s="127"/>
      <c r="B2503"/>
      <c r="C2503">
        <v>6460</v>
      </c>
      <c r="D2503" s="221">
        <f t="shared" si="274"/>
        <v>6460</v>
      </c>
      <c r="E2503">
        <f t="shared" si="279"/>
        <v>6.46</v>
      </c>
      <c r="F2503">
        <f t="shared" si="275"/>
        <v>0.16852090460235158</v>
      </c>
      <c r="G2503">
        <f t="shared" si="276"/>
        <v>2.8247765519932886E-2</v>
      </c>
      <c r="H2503" s="221">
        <v>4.6170289671168697E-3</v>
      </c>
      <c r="I2503">
        <f t="shared" si="277"/>
        <v>1</v>
      </c>
      <c r="J2503">
        <v>1</v>
      </c>
      <c r="K2503" s="221">
        <f t="shared" si="278"/>
        <v>-93.159990388354416</v>
      </c>
      <c r="L2503">
        <f t="shared" si="280"/>
        <v>1.3195547435064826E-9</v>
      </c>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row>
    <row r="2504" spans="1:74" s="12" customFormat="1" hidden="1" x14ac:dyDescent="0.25">
      <c r="A2504" s="127"/>
      <c r="B2504"/>
      <c r="C2504">
        <v>6470</v>
      </c>
      <c r="D2504" s="221">
        <f t="shared" si="274"/>
        <v>6470</v>
      </c>
      <c r="E2504">
        <f t="shared" si="279"/>
        <v>6.47</v>
      </c>
      <c r="F2504">
        <f t="shared" si="275"/>
        <v>0.16751810290127916</v>
      </c>
      <c r="G2504">
        <f t="shared" si="276"/>
        <v>2.6557779540642212E-2</v>
      </c>
      <c r="H2504" s="221">
        <v>9.6745899372293505E-3</v>
      </c>
      <c r="I2504">
        <f t="shared" si="277"/>
        <v>1</v>
      </c>
      <c r="J2504">
        <v>1</v>
      </c>
      <c r="K2504" s="221">
        <f t="shared" si="278"/>
        <v>-87.32227852371426</v>
      </c>
      <c r="L2504">
        <f t="shared" si="280"/>
        <v>1.0568998334619378E-8</v>
      </c>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row>
    <row r="2505" spans="1:74" s="12" customFormat="1" hidden="1" x14ac:dyDescent="0.25">
      <c r="A2505" s="127"/>
      <c r="B2505"/>
      <c r="C2505">
        <v>6480</v>
      </c>
      <c r="D2505" s="221">
        <f t="shared" si="274"/>
        <v>6480</v>
      </c>
      <c r="E2505">
        <f t="shared" si="279"/>
        <v>6.48</v>
      </c>
      <c r="F2505">
        <f t="shared" si="275"/>
        <v>0.16651919264413476</v>
      </c>
      <c r="G2505">
        <f t="shared" si="276"/>
        <v>2.4796336224943281E-2</v>
      </c>
      <c r="H2505" s="271">
        <v>3.5573317776501198E-10</v>
      </c>
      <c r="I2505">
        <f t="shared" si="277"/>
        <v>1</v>
      </c>
      <c r="J2505">
        <v>1</v>
      </c>
      <c r="K2505" s="221">
        <f t="shared" si="278"/>
        <v>-236.66047629955676</v>
      </c>
      <c r="L2505">
        <f t="shared" si="280"/>
        <v>4.6313988763007932E-9</v>
      </c>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row>
    <row r="2506" spans="1:74" s="12" customFormat="1" hidden="1" x14ac:dyDescent="0.25">
      <c r="A2506" s="127"/>
      <c r="B2506"/>
      <c r="C2506">
        <v>6490</v>
      </c>
      <c r="D2506" s="221">
        <f t="shared" si="274"/>
        <v>6490</v>
      </c>
      <c r="E2506">
        <f t="shared" si="279"/>
        <v>6.49</v>
      </c>
      <c r="F2506">
        <f t="shared" si="275"/>
        <v>0.16552417217049104</v>
      </c>
      <c r="G2506">
        <f t="shared" si="276"/>
        <v>2.2968286055543331E-2</v>
      </c>
      <c r="H2506" s="221">
        <v>1.10268609715077E-2</v>
      </c>
      <c r="I2506">
        <f t="shared" si="277"/>
        <v>1</v>
      </c>
      <c r="J2506">
        <v>1</v>
      </c>
      <c r="K2506" s="221">
        <f t="shared" si="278"/>
        <v>-87.55116176245194</v>
      </c>
      <c r="L2506">
        <f t="shared" si="280"/>
        <v>4.3936338635873195E-9</v>
      </c>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row>
    <row r="2507" spans="1:74" s="12" customFormat="1" hidden="1" x14ac:dyDescent="0.25">
      <c r="A2507" s="127"/>
      <c r="B2507"/>
      <c r="C2507">
        <v>6500</v>
      </c>
      <c r="D2507" s="221">
        <f t="shared" si="274"/>
        <v>6500</v>
      </c>
      <c r="E2507">
        <f t="shared" si="279"/>
        <v>6.5</v>
      </c>
      <c r="F2507">
        <f t="shared" si="275"/>
        <v>0.16453303973067607</v>
      </c>
      <c r="G2507">
        <f t="shared" si="276"/>
        <v>2.1078657062913744E-2</v>
      </c>
      <c r="H2507" s="271">
        <v>1.61309832381748E-9</v>
      </c>
      <c r="I2507">
        <f t="shared" si="277"/>
        <v>1</v>
      </c>
      <c r="J2507">
        <v>1</v>
      </c>
      <c r="K2507" s="221">
        <f t="shared" si="278"/>
        <v>-225.04486201125269</v>
      </c>
      <c r="L2507">
        <f t="shared" si="280"/>
        <v>4.3936347283537981E-9</v>
      </c>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row>
    <row r="2508" spans="1:74" s="12" customFormat="1" hidden="1" x14ac:dyDescent="0.25">
      <c r="A2508" s="127"/>
      <c r="B2508"/>
      <c r="C2508">
        <v>6510</v>
      </c>
      <c r="D2508" s="221">
        <f t="shared" si="274"/>
        <v>6510</v>
      </c>
      <c r="E2508">
        <f t="shared" si="279"/>
        <v>6.51</v>
      </c>
      <c r="F2508">
        <f t="shared" si="275"/>
        <v>0.16354579348618314</v>
      </c>
      <c r="G2508">
        <f t="shared" si="276"/>
        <v>1.9132641098725114E-2</v>
      </c>
      <c r="H2508" s="221">
        <v>2.0401207815423299E-2</v>
      </c>
      <c r="I2508">
        <f t="shared" si="277"/>
        <v>1</v>
      </c>
      <c r="J2508">
        <v>1</v>
      </c>
      <c r="K2508" s="221">
        <f t="shared" si="278"/>
        <v>-83.89859634287015</v>
      </c>
      <c r="L2508">
        <f t="shared" si="280"/>
        <v>1.0187800936119483E-8</v>
      </c>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row>
    <row r="2509" spans="1:74" s="12" customFormat="1" hidden="1" x14ac:dyDescent="0.25">
      <c r="A2509" s="127"/>
      <c r="B2509"/>
      <c r="C2509">
        <v>6520</v>
      </c>
      <c r="D2509" s="221">
        <f t="shared" si="274"/>
        <v>6520</v>
      </c>
      <c r="E2509">
        <f t="shared" si="279"/>
        <v>6.52</v>
      </c>
      <c r="F2509">
        <f t="shared" si="275"/>
        <v>0.16256243151008304</v>
      </c>
      <c r="G2509">
        <f t="shared" si="276"/>
        <v>1.7135579676699979E-2</v>
      </c>
      <c r="H2509" s="221">
        <v>2.0271099110451701E-2</v>
      </c>
      <c r="I2509">
        <f t="shared" si="277"/>
        <v>1</v>
      </c>
      <c r="J2509">
        <v>1</v>
      </c>
      <c r="K2509" s="221">
        <f t="shared" si="278"/>
        <v>-84.964074314401344</v>
      </c>
      <c r="L2509">
        <f t="shared" si="280"/>
        <v>3.6182551613960767E-8</v>
      </c>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row>
    <row r="2510" spans="1:74" s="12" customFormat="1" hidden="1" x14ac:dyDescent="0.25">
      <c r="A2510" s="127"/>
      <c r="B2510"/>
      <c r="C2510">
        <v>6530</v>
      </c>
      <c r="D2510" s="221">
        <f t="shared" si="274"/>
        <v>6530</v>
      </c>
      <c r="E2510">
        <f t="shared" si="279"/>
        <v>6.53</v>
      </c>
      <c r="F2510">
        <f t="shared" si="275"/>
        <v>0.16158295178743565</v>
      </c>
      <c r="G2510">
        <f t="shared" si="276"/>
        <v>1.5092949419204993E-2</v>
      </c>
      <c r="H2510" s="221">
        <v>5.3629333398738802E-3</v>
      </c>
      <c r="I2510">
        <f t="shared" si="277"/>
        <v>1</v>
      </c>
      <c r="J2510">
        <v>1</v>
      </c>
      <c r="K2510" s="221">
        <f t="shared" si="278"/>
        <v>-97.668558941132645</v>
      </c>
      <c r="L2510">
        <f t="shared" si="280"/>
        <v>1.2091660198537185E-8</v>
      </c>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row>
    <row r="2511" spans="1:74" s="12" customFormat="1" hidden="1" x14ac:dyDescent="0.25">
      <c r="A2511" s="127"/>
      <c r="B2511"/>
      <c r="C2511">
        <v>6540</v>
      </c>
      <c r="D2511" s="221">
        <f t="shared" si="274"/>
        <v>6540</v>
      </c>
      <c r="E2511">
        <f t="shared" si="279"/>
        <v>6.54</v>
      </c>
      <c r="F2511">
        <f t="shared" si="275"/>
        <v>0.1606073522157061</v>
      </c>
      <c r="G2511">
        <f t="shared" si="276"/>
        <v>1.3010347148942336E-2</v>
      </c>
      <c r="H2511" s="271">
        <v>1.7506741710710101E-5</v>
      </c>
      <c r="I2511">
        <f t="shared" si="277"/>
        <v>1</v>
      </c>
      <c r="J2511">
        <v>1</v>
      </c>
      <c r="K2511" s="221">
        <f t="shared" si="278"/>
        <v>-148.73480737044474</v>
      </c>
      <c r="L2511">
        <f t="shared" si="280"/>
        <v>4.3004127358468372E-10</v>
      </c>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row>
    <row r="2512" spans="1:74" s="12" customFormat="1" hidden="1" x14ac:dyDescent="0.25">
      <c r="A2512" s="127"/>
      <c r="B2512"/>
      <c r="C2512">
        <v>6550</v>
      </c>
      <c r="D2512" s="221">
        <f t="shared" si="274"/>
        <v>6550</v>
      </c>
      <c r="E2512">
        <f t="shared" si="279"/>
        <v>6.55</v>
      </c>
      <c r="F2512">
        <f t="shared" si="275"/>
        <v>0.15963563060518088</v>
      </c>
      <c r="G2512">
        <f t="shared" si="276"/>
        <v>1.089347466602408E-2</v>
      </c>
      <c r="H2512" s="271">
        <v>1.6734664794245599E-5</v>
      </c>
      <c r="I2512">
        <f t="shared" si="277"/>
        <v>1</v>
      </c>
      <c r="J2512">
        <v>1</v>
      </c>
      <c r="K2512" s="221">
        <f t="shared" si="278"/>
        <v>-150.72173444970866</v>
      </c>
      <c r="L2512">
        <f t="shared" si="280"/>
        <v>1.0785543119656823E-14</v>
      </c>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row>
    <row r="2513" spans="1:74" s="12" customFormat="1" hidden="1" x14ac:dyDescent="0.25">
      <c r="A2513" s="127"/>
      <c r="B2513"/>
      <c r="C2513">
        <v>6560</v>
      </c>
      <c r="D2513" s="221">
        <f t="shared" si="274"/>
        <v>6560</v>
      </c>
      <c r="E2513">
        <f t="shared" si="279"/>
        <v>6.56</v>
      </c>
      <c r="F2513">
        <f t="shared" si="275"/>
        <v>0.15866778467938633</v>
      </c>
      <c r="G2513">
        <f t="shared" si="276"/>
        <v>8.7481232515310564E-3</v>
      </c>
      <c r="H2513" s="221">
        <v>1.5719408884820499E-2</v>
      </c>
      <c r="I2513">
        <f t="shared" si="277"/>
        <v>1</v>
      </c>
      <c r="J2513">
        <v>1</v>
      </c>
      <c r="K2513" s="221">
        <f t="shared" si="278"/>
        <v>-93.223202759307128</v>
      </c>
      <c r="L2513">
        <f t="shared" si="280"/>
        <v>1.1933763824821195E-9</v>
      </c>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row>
    <row r="2514" spans="1:74" s="12" customFormat="1" hidden="1" x14ac:dyDescent="0.25">
      <c r="A2514" s="127"/>
      <c r="B2514"/>
      <c r="C2514">
        <v>6570</v>
      </c>
      <c r="D2514" s="221">
        <f t="shared" si="274"/>
        <v>6570</v>
      </c>
      <c r="E2514">
        <f t="shared" si="279"/>
        <v>6.57</v>
      </c>
      <c r="F2514">
        <f t="shared" si="275"/>
        <v>0.15770381207550935</v>
      </c>
      <c r="G2514">
        <f t="shared" si="276"/>
        <v>6.5801579393634868E-3</v>
      </c>
      <c r="H2514" s="221">
        <v>0.137820446554064</v>
      </c>
      <c r="I2514">
        <f t="shared" si="277"/>
        <v>1</v>
      </c>
      <c r="J2514">
        <v>1</v>
      </c>
      <c r="K2514" s="221">
        <f t="shared" si="278"/>
        <v>-76.892156760725172</v>
      </c>
      <c r="L2514">
        <f t="shared" si="280"/>
        <v>6.7928695949626654E-8</v>
      </c>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row>
    <row r="2515" spans="1:74" s="12" customFormat="1" hidden="1" x14ac:dyDescent="0.25">
      <c r="A2515" s="127"/>
      <c r="B2515"/>
      <c r="C2515">
        <v>6580</v>
      </c>
      <c r="D2515" s="221">
        <f t="shared" si="274"/>
        <v>6580</v>
      </c>
      <c r="E2515">
        <f t="shared" si="279"/>
        <v>6.58</v>
      </c>
      <c r="F2515">
        <f t="shared" si="275"/>
        <v>0.15674371034481815</v>
      </c>
      <c r="G2515">
        <f t="shared" si="276"/>
        <v>4.3955015987919444E-3</v>
      </c>
      <c r="H2515" s="221">
        <v>0.444915675135168</v>
      </c>
      <c r="I2515">
        <f t="shared" si="277"/>
        <v>1</v>
      </c>
      <c r="J2515">
        <v>1</v>
      </c>
      <c r="K2515" s="221">
        <f t="shared" si="278"/>
        <v>-70.27047455550192</v>
      </c>
      <c r="L2515">
        <f t="shared" si="280"/>
        <v>5.0523980740328745E-7</v>
      </c>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row>
    <row r="2516" spans="1:74" s="12" customFormat="1" hidden="1" x14ac:dyDescent="0.25">
      <c r="A2516" s="127"/>
      <c r="B2516"/>
      <c r="C2516">
        <v>6590</v>
      </c>
      <c r="D2516" s="221">
        <f t="shared" si="274"/>
        <v>6590</v>
      </c>
      <c r="E2516">
        <f t="shared" si="279"/>
        <v>6.59</v>
      </c>
      <c r="F2516">
        <f t="shared" si="275"/>
        <v>0.15578747695308753</v>
      </c>
      <c r="G2516">
        <f t="shared" si="276"/>
        <v>2.2001188705891286E-3</v>
      </c>
      <c r="H2516" s="221">
        <v>0.82365531566112304</v>
      </c>
      <c r="I2516">
        <f t="shared" si="277"/>
        <v>1</v>
      </c>
      <c r="J2516">
        <v>1</v>
      </c>
      <c r="K2516" s="221">
        <f t="shared" si="278"/>
        <v>-70.985516091883511</v>
      </c>
      <c r="L2516">
        <f t="shared" si="280"/>
        <v>8.6683423942077665E-7</v>
      </c>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row>
    <row r="2517" spans="1:74" s="12" customFormat="1" hidden="1" x14ac:dyDescent="0.25">
      <c r="A2517" s="127"/>
      <c r="B2517"/>
      <c r="C2517">
        <v>6600</v>
      </c>
      <c r="D2517" s="221">
        <f t="shared" si="274"/>
        <v>6600</v>
      </c>
      <c r="E2517">
        <f t="shared" si="279"/>
        <v>6.6</v>
      </c>
      <c r="F2517">
        <f t="shared" si="275"/>
        <v>0.15483510928102279</v>
      </c>
      <c r="G2517">
        <f t="shared" si="276"/>
        <v>9.2669902966395512E-17</v>
      </c>
      <c r="H2517" s="221">
        <v>1</v>
      </c>
      <c r="I2517">
        <f t="shared" si="277"/>
        <v>1</v>
      </c>
      <c r="J2517">
        <v>1</v>
      </c>
      <c r="K2517" s="221">
        <f t="shared" si="278"/>
        <v>-336.86383693516188</v>
      </c>
      <c r="L2517">
        <f t="shared" si="280"/>
        <v>1.9924544399847087E-7</v>
      </c>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row>
    <row r="2518" spans="1:74" s="12" customFormat="1" hidden="1" x14ac:dyDescent="0.25">
      <c r="A2518" s="127"/>
      <c r="B2518"/>
      <c r="C2518">
        <v>6610</v>
      </c>
      <c r="D2518" s="221">
        <f t="shared" si="274"/>
        <v>6610</v>
      </c>
      <c r="E2518">
        <f t="shared" si="279"/>
        <v>6.61</v>
      </c>
      <c r="F2518">
        <f t="shared" si="275"/>
        <v>0.15388660462468728</v>
      </c>
      <c r="G2518">
        <f t="shared" si="276"/>
        <v>2.1988553899450012E-3</v>
      </c>
      <c r="H2518" s="221">
        <v>0.82365531566113903</v>
      </c>
      <c r="I2518">
        <f t="shared" si="277"/>
        <v>1</v>
      </c>
      <c r="J2518">
        <v>1</v>
      </c>
      <c r="K2518" s="221">
        <f t="shared" si="278"/>
        <v>-71.097140170295873</v>
      </c>
      <c r="L2518">
        <f t="shared" si="280"/>
        <v>1.9418961094693867E-7</v>
      </c>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row>
    <row r="2519" spans="1:74" s="12" customFormat="1" hidden="1" x14ac:dyDescent="0.25">
      <c r="A2519" s="127"/>
      <c r="B2519"/>
      <c r="C2519">
        <v>6620</v>
      </c>
      <c r="D2519" s="221">
        <f t="shared" si="274"/>
        <v>6620</v>
      </c>
      <c r="E2519">
        <f t="shared" si="279"/>
        <v>6.62</v>
      </c>
      <c r="F2519">
        <f t="shared" si="275"/>
        <v>0.1529419601959307</v>
      </c>
      <c r="G2519">
        <f t="shared" si="276"/>
        <v>4.3904545411376627E-3</v>
      </c>
      <c r="H2519" s="221">
        <v>0.44491567513518798</v>
      </c>
      <c r="I2519">
        <f t="shared" si="277"/>
        <v>1</v>
      </c>
      <c r="J2519">
        <v>1</v>
      </c>
      <c r="K2519" s="221">
        <f t="shared" si="278"/>
        <v>-70.493723123289385</v>
      </c>
      <c r="L2519">
        <f t="shared" si="280"/>
        <v>8.3364419329584389E-7</v>
      </c>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row>
    <row r="2520" spans="1:74" s="12" customFormat="1" hidden="1" x14ac:dyDescent="0.25">
      <c r="A2520" s="127"/>
      <c r="B2520"/>
      <c r="C2520">
        <v>6630</v>
      </c>
      <c r="D2520" s="221">
        <f t="shared" si="274"/>
        <v>6630</v>
      </c>
      <c r="E2520">
        <f t="shared" si="279"/>
        <v>6.63</v>
      </c>
      <c r="F2520">
        <f t="shared" si="275"/>
        <v>0.15200117312281947</v>
      </c>
      <c r="G2520">
        <f t="shared" si="276"/>
        <v>6.5688277754522616E-3</v>
      </c>
      <c r="H2520" s="221">
        <v>0.137820446554104</v>
      </c>
      <c r="I2520">
        <f t="shared" si="277"/>
        <v>1</v>
      </c>
      <c r="J2520">
        <v>1</v>
      </c>
      <c r="K2520" s="221">
        <f t="shared" si="278"/>
        <v>-77.227030639828257</v>
      </c>
      <c r="L2520">
        <f t="shared" si="280"/>
        <v>4.7603296843917274E-7</v>
      </c>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row>
    <row r="2521" spans="1:74" s="12" customFormat="1" hidden="1" x14ac:dyDescent="0.25">
      <c r="A2521" s="127"/>
      <c r="B2521"/>
      <c r="C2521">
        <v>6640</v>
      </c>
      <c r="D2521" s="221">
        <f t="shared" si="274"/>
        <v>6640</v>
      </c>
      <c r="E2521">
        <f t="shared" si="279"/>
        <v>6.64</v>
      </c>
      <c r="F2521">
        <f t="shared" si="275"/>
        <v>0.151064240450068</v>
      </c>
      <c r="G2521">
        <f t="shared" si="276"/>
        <v>8.7280446386107536E-3</v>
      </c>
      <c r="H2521" s="221">
        <v>1.5719408884829599E-2</v>
      </c>
      <c r="I2521">
        <f t="shared" si="277"/>
        <v>1</v>
      </c>
      <c r="J2521">
        <v>1</v>
      </c>
      <c r="K2521" s="221">
        <f t="shared" si="278"/>
        <v>-93.669703182658509</v>
      </c>
      <c r="L2521">
        <f t="shared" si="280"/>
        <v>6.2675314562093444E-8</v>
      </c>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row>
    <row r="2522" spans="1:74" s="12" customFormat="1" hidden="1" x14ac:dyDescent="0.25">
      <c r="A2522" s="127"/>
      <c r="B2522"/>
      <c r="C2522">
        <v>6650</v>
      </c>
      <c r="D2522" s="221">
        <f t="shared" si="274"/>
        <v>6650</v>
      </c>
      <c r="E2522">
        <f t="shared" si="279"/>
        <v>6.65</v>
      </c>
      <c r="F2522">
        <f t="shared" si="275"/>
        <v>0.15013115913947281</v>
      </c>
      <c r="G2522">
        <f t="shared" si="276"/>
        <v>1.0862229929488794E-2</v>
      </c>
      <c r="H2522" s="271">
        <v>1.6734664794283001E-5</v>
      </c>
      <c r="I2522">
        <f t="shared" si="277"/>
        <v>1</v>
      </c>
      <c r="J2522">
        <v>1</v>
      </c>
      <c r="K2522" s="221">
        <f t="shared" si="278"/>
        <v>-151.27986306125109</v>
      </c>
      <c r="L2522">
        <f t="shared" si="280"/>
        <v>1.0767444026850176E-9</v>
      </c>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row>
    <row r="2523" spans="1:74" s="12" customFormat="1" hidden="1" x14ac:dyDescent="0.25">
      <c r="A2523" s="127"/>
      <c r="B2523"/>
      <c r="C2523">
        <v>6660</v>
      </c>
      <c r="D2523" s="221">
        <f t="shared" si="274"/>
        <v>6660</v>
      </c>
      <c r="E2523">
        <f t="shared" si="279"/>
        <v>6.66</v>
      </c>
      <c r="F2523">
        <f t="shared" si="275"/>
        <v>0.1492019260703463</v>
      </c>
      <c r="G2523">
        <f t="shared" si="276"/>
        <v>1.2965579571862715E-2</v>
      </c>
      <c r="H2523" s="271">
        <v>1.7506741710710999E-5</v>
      </c>
      <c r="I2523">
        <f t="shared" si="277"/>
        <v>1</v>
      </c>
      <c r="J2523">
        <v>1</v>
      </c>
      <c r="K2523" s="221">
        <f t="shared" si="278"/>
        <v>-149.40456622522254</v>
      </c>
      <c r="L2523">
        <f t="shared" si="280"/>
        <v>9.3503900902436508E-15</v>
      </c>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row>
    <row r="2524" spans="1:74" s="12" customFormat="1" hidden="1" x14ac:dyDescent="0.25">
      <c r="A2524" s="127"/>
      <c r="B2524"/>
      <c r="C2524">
        <v>6670</v>
      </c>
      <c r="D2524" s="221">
        <f t="shared" si="274"/>
        <v>6670</v>
      </c>
      <c r="E2524">
        <f t="shared" si="279"/>
        <v>6.67</v>
      </c>
      <c r="F2524">
        <f t="shared" si="275"/>
        <v>0.14827653803995386</v>
      </c>
      <c r="G2524">
        <f t="shared" si="276"/>
        <v>1.5032376286007206E-2</v>
      </c>
      <c r="H2524" s="221">
        <v>5.3629333398732496E-3</v>
      </c>
      <c r="I2524">
        <f t="shared" si="277"/>
        <v>1</v>
      </c>
      <c r="J2524">
        <v>1</v>
      </c>
      <c r="K2524" s="221">
        <f t="shared" si="278"/>
        <v>-98.449950505241503</v>
      </c>
      <c r="L2524">
        <f t="shared" si="280"/>
        <v>3.5925458502263273E-10</v>
      </c>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row>
    <row r="2525" spans="1:74" s="12" customFormat="1" hidden="1" x14ac:dyDescent="0.25">
      <c r="A2525" s="127"/>
      <c r="B2525"/>
      <c r="C2525">
        <v>6680</v>
      </c>
      <c r="D2525" s="221">
        <f t="shared" si="274"/>
        <v>6680</v>
      </c>
      <c r="E2525">
        <f t="shared" si="279"/>
        <v>6.68</v>
      </c>
      <c r="F2525">
        <f t="shared" si="275"/>
        <v>0.14735499176395103</v>
      </c>
      <c r="G2525">
        <f t="shared" si="276"/>
        <v>1.7057005018140021E-2</v>
      </c>
      <c r="H2525" s="221">
        <v>2.02710991104511E-2</v>
      </c>
      <c r="I2525">
        <f t="shared" si="277"/>
        <v>1</v>
      </c>
      <c r="J2525">
        <v>1</v>
      </c>
      <c r="K2525" s="221">
        <f t="shared" si="278"/>
        <v>-85.857101465109139</v>
      </c>
      <c r="L2525">
        <f t="shared" si="280"/>
        <v>9.892216990673062E-9</v>
      </c>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row>
    <row r="2526" spans="1:74" s="12" customFormat="1" hidden="1" x14ac:dyDescent="0.25">
      <c r="A2526" s="127"/>
      <c r="B2526"/>
      <c r="C2526">
        <v>6690</v>
      </c>
      <c r="D2526" s="221">
        <f t="shared" si="274"/>
        <v>6690</v>
      </c>
      <c r="E2526">
        <f t="shared" si="279"/>
        <v>6.69</v>
      </c>
      <c r="F2526">
        <f t="shared" si="275"/>
        <v>0.14643728387682303</v>
      </c>
      <c r="G2526">
        <f t="shared" si="276"/>
        <v>1.9033968086360466E-2</v>
      </c>
      <c r="H2526" s="221">
        <v>2.0401207815424E-2</v>
      </c>
      <c r="I2526">
        <f t="shared" si="277"/>
        <v>1</v>
      </c>
      <c r="J2526">
        <v>1</v>
      </c>
      <c r="K2526" s="221">
        <f t="shared" si="278"/>
        <v>-84.903262368667797</v>
      </c>
      <c r="L2526">
        <f t="shared" si="280"/>
        <v>2.9059656163267212E-8</v>
      </c>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row>
    <row r="2527" spans="1:74" s="12" customFormat="1" hidden="1" x14ac:dyDescent="0.25">
      <c r="A2527" s="127"/>
      <c r="B2527"/>
      <c r="C2527">
        <v>6700</v>
      </c>
      <c r="D2527" s="221">
        <f t="shared" si="274"/>
        <v>6700</v>
      </c>
      <c r="E2527">
        <f t="shared" si="279"/>
        <v>6.7</v>
      </c>
      <c r="F2527">
        <f t="shared" si="275"/>
        <v>0.1455234109323256</v>
      </c>
      <c r="G2527">
        <f t="shared" si="276"/>
        <v>2.0957900002518938E-2</v>
      </c>
      <c r="H2527" s="271">
        <v>1.6131001141818399E-9</v>
      </c>
      <c r="I2527">
        <f t="shared" si="277"/>
        <v>1</v>
      </c>
      <c r="J2527">
        <v>1</v>
      </c>
      <c r="K2527" s="221">
        <f t="shared" si="278"/>
        <v>-226.1611609715336</v>
      </c>
      <c r="L2527">
        <f t="shared" si="280"/>
        <v>8.083768110947969E-9</v>
      </c>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row>
    <row r="2528" spans="1:74" s="12" customFormat="1" hidden="1" x14ac:dyDescent="0.25">
      <c r="A2528" s="127"/>
      <c r="B2528"/>
      <c r="C2528">
        <v>6710</v>
      </c>
      <c r="D2528" s="221">
        <f t="shared" si="274"/>
        <v>6710</v>
      </c>
      <c r="E2528">
        <f t="shared" si="279"/>
        <v>6.71</v>
      </c>
      <c r="F2528">
        <f t="shared" si="275"/>
        <v>0.14461336940392677</v>
      </c>
      <c r="G2528">
        <f t="shared" si="276"/>
        <v>2.2823581930330225E-2</v>
      </c>
      <c r="H2528" s="221">
        <v>1.1026860971507801E-2</v>
      </c>
      <c r="I2528">
        <f t="shared" si="277"/>
        <v>1</v>
      </c>
      <c r="J2528">
        <v>1</v>
      </c>
      <c r="K2528" s="221">
        <f t="shared" si="278"/>
        <v>-88.77911704915735</v>
      </c>
      <c r="L2528">
        <f t="shared" si="280"/>
        <v>3.3115279212690827E-9</v>
      </c>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row>
    <row r="2529" spans="1:74" s="12" customFormat="1" hidden="1" x14ac:dyDescent="0.25">
      <c r="A2529" s="127"/>
      <c r="B2529"/>
      <c r="C2529">
        <v>6720</v>
      </c>
      <c r="D2529" s="221">
        <f t="shared" si="274"/>
        <v>6720</v>
      </c>
      <c r="E2529">
        <f t="shared" si="279"/>
        <v>6.72</v>
      </c>
      <c r="F2529">
        <f t="shared" si="275"/>
        <v>0.14370715568525047</v>
      </c>
      <c r="G2529">
        <f t="shared" si="276"/>
        <v>2.4625955741058796E-2</v>
      </c>
      <c r="H2529" s="271">
        <v>3.55733951535594E-10</v>
      </c>
      <c r="I2529">
        <f t="shared" si="277"/>
        <v>1</v>
      </c>
      <c r="J2529">
        <v>1</v>
      </c>
      <c r="K2529" s="221">
        <f t="shared" si="278"/>
        <v>-238.00006390188858</v>
      </c>
      <c r="L2529">
        <f t="shared" si="280"/>
        <v>3.3115272550873006E-9</v>
      </c>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row>
    <row r="2530" spans="1:74" s="12" customFormat="1" hidden="1" x14ac:dyDescent="0.25">
      <c r="A2530" s="127"/>
      <c r="B2530"/>
      <c r="C2530">
        <v>6730</v>
      </c>
      <c r="D2530" s="221">
        <f t="shared" si="274"/>
        <v>6730</v>
      </c>
      <c r="E2530">
        <f t="shared" si="279"/>
        <v>6.73</v>
      </c>
      <c r="F2530">
        <f t="shared" si="275"/>
        <v>0.14280476609052131</v>
      </c>
      <c r="G2530">
        <f t="shared" si="276"/>
        <v>2.6360137629166829E-2</v>
      </c>
      <c r="H2530" s="221">
        <v>9.6745899372292898E-3</v>
      </c>
      <c r="I2530">
        <f t="shared" si="277"/>
        <v>1</v>
      </c>
      <c r="J2530">
        <v>1</v>
      </c>
      <c r="K2530" s="221">
        <f t="shared" si="278"/>
        <v>-88.773541161929643</v>
      </c>
      <c r="L2530">
        <f t="shared" si="280"/>
        <v>3.3157816403270306E-9</v>
      </c>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row>
    <row r="2531" spans="1:74" s="12" customFormat="1" hidden="1" x14ac:dyDescent="0.25">
      <c r="A2531" s="127"/>
      <c r="B2531"/>
      <c r="C2531">
        <v>6740</v>
      </c>
      <c r="D2531" s="221">
        <f t="shared" si="274"/>
        <v>6740</v>
      </c>
      <c r="E2531">
        <f t="shared" si="279"/>
        <v>6.74</v>
      </c>
      <c r="F2531">
        <f t="shared" si="275"/>
        <v>0.14190619685501021</v>
      </c>
      <c r="G2531">
        <f t="shared" si="276"/>
        <v>2.8021431251544549E-2</v>
      </c>
      <c r="H2531" s="221">
        <v>4.6170289671172799E-3</v>
      </c>
      <c r="I2531">
        <f t="shared" si="277"/>
        <v>1</v>
      </c>
      <c r="J2531">
        <v>1</v>
      </c>
      <c r="K2531" s="221">
        <f t="shared" si="278"/>
        <v>-94.722914515287528</v>
      </c>
      <c r="L2531">
        <f t="shared" si="280"/>
        <v>7.5015174678628851E-9</v>
      </c>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row>
    <row r="2532" spans="1:74" s="12" customFormat="1" hidden="1" x14ac:dyDescent="0.25">
      <c r="A2532" s="127"/>
      <c r="B2532"/>
      <c r="C2532">
        <v>6750</v>
      </c>
      <c r="D2532" s="221">
        <f t="shared" si="274"/>
        <v>6750</v>
      </c>
      <c r="E2532">
        <f t="shared" si="279"/>
        <v>6.75</v>
      </c>
      <c r="F2532">
        <f t="shared" si="275"/>
        <v>0.14101144413548286</v>
      </c>
      <c r="G2532">
        <f t="shared" si="276"/>
        <v>2.9605340355212454E-2</v>
      </c>
      <c r="H2532" s="221">
        <v>1.96696707822303E-4</v>
      </c>
      <c r="I2532">
        <f t="shared" si="277"/>
        <v>1</v>
      </c>
      <c r="J2532">
        <v>1</v>
      </c>
      <c r="K2532" s="221">
        <f t="shared" si="278"/>
        <v>-121.71156980673707</v>
      </c>
      <c r="L2532">
        <f t="shared" si="280"/>
        <v>9.1971649960447048E-10</v>
      </c>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row>
    <row r="2533" spans="1:74" s="12" customFormat="1" hidden="1" x14ac:dyDescent="0.25">
      <c r="A2533" s="127"/>
      <c r="B2533"/>
      <c r="C2533">
        <v>6760</v>
      </c>
      <c r="D2533" s="221">
        <f t="shared" si="274"/>
        <v>6760</v>
      </c>
      <c r="E2533">
        <f t="shared" si="279"/>
        <v>6.76</v>
      </c>
      <c r="F2533">
        <f t="shared" si="275"/>
        <v>0.14012050401064799</v>
      </c>
      <c r="G2533">
        <f t="shared" si="276"/>
        <v>3.1107580859780128E-2</v>
      </c>
      <c r="H2533" s="221">
        <v>2.7062321390618599E-3</v>
      </c>
      <c r="I2533">
        <f t="shared" si="277"/>
        <v>1</v>
      </c>
      <c r="J2533">
        <v>1</v>
      </c>
      <c r="K2533" s="221">
        <f t="shared" si="278"/>
        <v>-98.565340462469095</v>
      </c>
      <c r="L2533">
        <f t="shared" si="280"/>
        <v>3.9797800550965483E-10</v>
      </c>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row>
    <row r="2534" spans="1:74" s="12" customFormat="1" hidden="1" x14ac:dyDescent="0.25">
      <c r="A2534" s="127"/>
      <c r="B2534"/>
      <c r="C2534">
        <v>6770</v>
      </c>
      <c r="D2534" s="221">
        <f t="shared" si="274"/>
        <v>6770</v>
      </c>
      <c r="E2534">
        <f t="shared" si="279"/>
        <v>6.77</v>
      </c>
      <c r="F2534">
        <f t="shared" si="275"/>
        <v>0.13923337248160697</v>
      </c>
      <c r="G2534">
        <f t="shared" si="276"/>
        <v>3.2524092362418558E-2</v>
      </c>
      <c r="H2534" s="221">
        <v>2.57613647514357E-3</v>
      </c>
      <c r="I2534">
        <f t="shared" si="277"/>
        <v>1</v>
      </c>
      <c r="J2534">
        <v>1</v>
      </c>
      <c r="K2534" s="221">
        <f t="shared" si="278"/>
        <v>-98.661652097176699</v>
      </c>
      <c r="L2534">
        <f t="shared" si="280"/>
        <v>1.3761434934632088E-9</v>
      </c>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row>
    <row r="2535" spans="1:74" s="12" customFormat="1" hidden="1" x14ac:dyDescent="0.25">
      <c r="A2535" s="127"/>
      <c r="B2535"/>
      <c r="C2535">
        <v>6780</v>
      </c>
      <c r="D2535" s="221">
        <f t="shared" si="274"/>
        <v>6780</v>
      </c>
      <c r="E2535">
        <f t="shared" si="279"/>
        <v>6.78</v>
      </c>
      <c r="F2535">
        <f t="shared" si="275"/>
        <v>0.13835004547230609</v>
      </c>
      <c r="G2535">
        <f t="shared" si="276"/>
        <v>3.3851049034663572E-2</v>
      </c>
      <c r="H2535" s="221">
        <v>2.7309732062735602E-4</v>
      </c>
      <c r="I2535">
        <f t="shared" si="277"/>
        <v>1</v>
      </c>
      <c r="J2535">
        <v>1</v>
      </c>
      <c r="K2535" s="221">
        <f t="shared" si="278"/>
        <v>-117.86262245222508</v>
      </c>
      <c r="L2535">
        <f t="shared" si="280"/>
        <v>4.1892428713593342E-10</v>
      </c>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row>
    <row r="2536" spans="1:74" s="12" customFormat="1" hidden="1" x14ac:dyDescent="0.25">
      <c r="A2536" s="127"/>
      <c r="B2536"/>
      <c r="C2536">
        <v>6790</v>
      </c>
      <c r="D2536" s="221">
        <f t="shared" si="274"/>
        <v>6790</v>
      </c>
      <c r="E2536">
        <f t="shared" si="279"/>
        <v>6.79</v>
      </c>
      <c r="F2536">
        <f t="shared" si="275"/>
        <v>0.13747051882998768</v>
      </c>
      <c r="G2536">
        <f t="shared" si="276"/>
        <v>3.5084869882009422E-2</v>
      </c>
      <c r="H2536" s="221">
        <v>3.1555882854913302E-3</v>
      </c>
      <c r="I2536">
        <f t="shared" si="277"/>
        <v>1</v>
      </c>
      <c r="J2536">
        <v>1</v>
      </c>
      <c r="K2536" s="221">
        <f t="shared" si="278"/>
        <v>-96.351804457541704</v>
      </c>
      <c r="L2536">
        <f t="shared" si="280"/>
        <v>6.8052800279399216E-10</v>
      </c>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row>
    <row r="2537" spans="1:74" s="12" customFormat="1" hidden="1" x14ac:dyDescent="0.25">
      <c r="A2537" s="127"/>
      <c r="B2537"/>
      <c r="C2537">
        <v>6800</v>
      </c>
      <c r="D2537" s="221">
        <f t="shared" si="274"/>
        <v>6800</v>
      </c>
      <c r="E2537">
        <f t="shared" si="279"/>
        <v>6.8</v>
      </c>
      <c r="F2537">
        <f t="shared" si="275"/>
        <v>0.13659478832564545</v>
      </c>
      <c r="G2537">
        <f t="shared" si="276"/>
        <v>3.6222228338970992E-2</v>
      </c>
      <c r="H2537" s="271">
        <v>9.3132087555677901E-10</v>
      </c>
      <c r="I2537">
        <f t="shared" si="277"/>
        <v>1</v>
      </c>
      <c r="J2537">
        <v>1</v>
      </c>
      <c r="K2537" s="221">
        <f t="shared" si="278"/>
        <v>-226.72982737571544</v>
      </c>
      <c r="L2537">
        <f t="shared" si="280"/>
        <v>5.7910834859167927E-10</v>
      </c>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row>
    <row r="2538" spans="1:74" s="12" customFormat="1" hidden="1" x14ac:dyDescent="0.25">
      <c r="A2538" s="127"/>
      <c r="B2538"/>
      <c r="C2538">
        <v>6810</v>
      </c>
      <c r="D2538" s="221">
        <f t="shared" si="274"/>
        <v>6810</v>
      </c>
      <c r="E2538">
        <f t="shared" si="279"/>
        <v>6.81</v>
      </c>
      <c r="F2538">
        <f t="shared" si="275"/>
        <v>0.13572284965447728</v>
      </c>
      <c r="G2538">
        <f t="shared" si="276"/>
        <v>3.7260061174080795E-2</v>
      </c>
      <c r="H2538" s="221">
        <v>2.6182538032307301E-2</v>
      </c>
      <c r="I2538">
        <f t="shared" si="277"/>
        <v>1</v>
      </c>
      <c r="J2538">
        <v>1</v>
      </c>
      <c r="K2538" s="221">
        <f t="shared" si="278"/>
        <v>-77.561834475632565</v>
      </c>
      <c r="L2538">
        <f t="shared" si="280"/>
        <v>4.3828498370779594E-8</v>
      </c>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row>
    <row r="2539" spans="1:74" s="12" customFormat="1" hidden="1" x14ac:dyDescent="0.25">
      <c r="A2539" s="127"/>
      <c r="B2539"/>
      <c r="C2539">
        <v>6820</v>
      </c>
      <c r="D2539" s="221">
        <f t="shared" si="274"/>
        <v>6820</v>
      </c>
      <c r="E2539">
        <f t="shared" si="279"/>
        <v>6.82</v>
      </c>
      <c r="F2539">
        <f t="shared" si="275"/>
        <v>0.13485469843634382</v>
      </c>
      <c r="G2539">
        <f t="shared" si="276"/>
        <v>3.8195576681149701E-2</v>
      </c>
      <c r="H2539" s="221">
        <v>5.0657045484412702E-2</v>
      </c>
      <c r="I2539">
        <f t="shared" si="277"/>
        <v>1</v>
      </c>
      <c r="J2539">
        <v>1</v>
      </c>
      <c r="K2539" s="221">
        <f t="shared" si="278"/>
        <v>-71.669619798336399</v>
      </c>
      <c r="L2539">
        <f t="shared" si="280"/>
        <v>3.867774753858877E-7</v>
      </c>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row>
    <row r="2540" spans="1:74" s="12" customFormat="1" hidden="1" x14ac:dyDescent="0.25">
      <c r="A2540" s="127"/>
      <c r="B2540"/>
      <c r="C2540">
        <v>6830</v>
      </c>
      <c r="D2540" s="221">
        <f t="shared" si="274"/>
        <v>6830</v>
      </c>
      <c r="E2540">
        <f t="shared" si="279"/>
        <v>6.83</v>
      </c>
      <c r="F2540">
        <f t="shared" si="275"/>
        <v>0.13399033021622306</v>
      </c>
      <c r="G2540">
        <f t="shared" si="276"/>
        <v>3.9026262135038459E-2</v>
      </c>
      <c r="H2540" s="221">
        <v>3.5478860246605001E-2</v>
      </c>
      <c r="I2540">
        <f t="shared" si="277"/>
        <v>1</v>
      </c>
      <c r="J2540">
        <v>1</v>
      </c>
      <c r="K2540" s="221">
        <f t="shared" si="278"/>
        <v>-74.631998510080649</v>
      </c>
      <c r="L2540">
        <f t="shared" si="280"/>
        <v>4.9829620013776063E-7</v>
      </c>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row>
    <row r="2541" spans="1:74" s="12" customFormat="1" hidden="1" x14ac:dyDescent="0.25">
      <c r="A2541" s="127"/>
      <c r="B2541"/>
      <c r="C2541">
        <v>6840</v>
      </c>
      <c r="D2541" s="221">
        <f t="shared" si="274"/>
        <v>6840</v>
      </c>
      <c r="E2541">
        <f t="shared" si="279"/>
        <v>6.84</v>
      </c>
      <c r="F2541">
        <f t="shared" si="275"/>
        <v>0.13312974046467033</v>
      </c>
      <c r="G2541">
        <f t="shared" si="276"/>
        <v>3.9749890492163389E-2</v>
      </c>
      <c r="H2541" s="271">
        <v>2.4382351999123401E-9</v>
      </c>
      <c r="I2541">
        <f t="shared" si="277"/>
        <v>1</v>
      </c>
      <c r="J2541">
        <v>1</v>
      </c>
      <c r="K2541" s="221">
        <f t="shared" si="278"/>
        <v>-217.78626762742365</v>
      </c>
      <c r="L2541">
        <f t="shared" si="280"/>
        <v>8.6047888556223516E-8</v>
      </c>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row>
    <row r="2542" spans="1:74" s="12" customFormat="1" hidden="1" x14ac:dyDescent="0.25">
      <c r="A2542" s="127"/>
      <c r="B2542"/>
      <c r="C2542">
        <v>6850</v>
      </c>
      <c r="D2542" s="221">
        <f t="shared" si="274"/>
        <v>6850</v>
      </c>
      <c r="E2542">
        <f t="shared" si="279"/>
        <v>6.85</v>
      </c>
      <c r="F2542">
        <f t="shared" si="275"/>
        <v>0.13227292457827661</v>
      </c>
      <c r="G2542">
        <f t="shared" si="276"/>
        <v>4.0364526317994712E-2</v>
      </c>
      <c r="H2542" s="271">
        <v>1.58533048211395E-9</v>
      </c>
      <c r="I2542">
        <f t="shared" si="277"/>
        <v>1</v>
      </c>
      <c r="J2542">
        <v>1</v>
      </c>
      <c r="K2542" s="221">
        <f t="shared" si="278"/>
        <v>-221.44818747025033</v>
      </c>
      <c r="L2542">
        <f t="shared" si="280"/>
        <v>1.1413899501788818E-21</v>
      </c>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row>
    <row r="2543" spans="1:74" s="12" customFormat="1" hidden="1" x14ac:dyDescent="0.25">
      <c r="A2543" s="127"/>
      <c r="B2543"/>
      <c r="C2543">
        <v>6860</v>
      </c>
      <c r="D2543" s="221">
        <f t="shared" si="274"/>
        <v>6860</v>
      </c>
      <c r="E2543">
        <f t="shared" si="279"/>
        <v>6.86</v>
      </c>
      <c r="F2543">
        <f t="shared" si="275"/>
        <v>0.13141987788012954</v>
      </c>
      <c r="G2543">
        <f t="shared" si="276"/>
        <v>4.0868530925877299E-2</v>
      </c>
      <c r="H2543" s="221">
        <v>3.2358958185380197E-2</v>
      </c>
      <c r="I2543">
        <f t="shared" si="277"/>
        <v>1</v>
      </c>
      <c r="J2543">
        <v>1</v>
      </c>
      <c r="K2543" s="221">
        <f t="shared" si="278"/>
        <v>-75.199107663967311</v>
      </c>
      <c r="L2543">
        <f t="shared" si="280"/>
        <v>7.5514314542547073E-8</v>
      </c>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row>
    <row r="2544" spans="1:74" s="12" customFormat="1" hidden="1" x14ac:dyDescent="0.25">
      <c r="A2544" s="127"/>
      <c r="B2544"/>
      <c r="C2544">
        <v>6870</v>
      </c>
      <c r="D2544" s="221">
        <f t="shared" si="274"/>
        <v>6870</v>
      </c>
      <c r="E2544">
        <f t="shared" si="279"/>
        <v>6.87</v>
      </c>
      <c r="F2544">
        <f t="shared" si="275"/>
        <v>0.13057059562027443</v>
      </c>
      <c r="G2544">
        <f t="shared" si="276"/>
        <v>4.1260566713628183E-2</v>
      </c>
      <c r="H2544" s="221">
        <v>3.3311806719220703E-2</v>
      </c>
      <c r="I2544">
        <f t="shared" si="277"/>
        <v>1</v>
      </c>
      <c r="J2544">
        <v>1</v>
      </c>
      <c r="K2544" s="221">
        <f t="shared" si="278"/>
        <v>-74.920424761525283</v>
      </c>
      <c r="L2544">
        <f t="shared" si="280"/>
        <v>3.1198602559872451E-7</v>
      </c>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row>
    <row r="2545" spans="1:74" s="12" customFormat="1" hidden="1" x14ac:dyDescent="0.25">
      <c r="A2545" s="127"/>
      <c r="B2545"/>
      <c r="C2545">
        <v>6880</v>
      </c>
      <c r="D2545" s="221">
        <f t="shared" si="274"/>
        <v>6880</v>
      </c>
      <c r="E2545">
        <f t="shared" si="279"/>
        <v>6.88</v>
      </c>
      <c r="F2545">
        <f t="shared" si="275"/>
        <v>0.129725072976177</v>
      </c>
      <c r="G2545">
        <f t="shared" si="276"/>
        <v>4.1539600686510691E-2</v>
      </c>
      <c r="H2545" s="221">
        <v>1.17207465677579E-2</v>
      </c>
      <c r="I2545">
        <f t="shared" si="277"/>
        <v>1</v>
      </c>
      <c r="J2545">
        <v>1</v>
      </c>
      <c r="K2545" s="221">
        <f t="shared" si="278"/>
        <v>-83.991169668156687</v>
      </c>
      <c r="L2545">
        <f t="shared" si="280"/>
        <v>1.4716661788623874E-7</v>
      </c>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row>
    <row r="2546" spans="1:74" s="12" customFormat="1" hidden="1" x14ac:dyDescent="0.25">
      <c r="A2546" s="127"/>
      <c r="B2546"/>
      <c r="C2546">
        <v>6890</v>
      </c>
      <c r="D2546" s="221">
        <f t="shared" si="274"/>
        <v>6890</v>
      </c>
      <c r="E2546">
        <f t="shared" si="279"/>
        <v>6.89</v>
      </c>
      <c r="F2546">
        <f t="shared" si="275"/>
        <v>0.12888330505318635</v>
      </c>
      <c r="G2546">
        <f t="shared" si="276"/>
        <v>4.1704907157377041E-2</v>
      </c>
      <c r="H2546" s="221">
        <v>3.54119535930882E-2</v>
      </c>
      <c r="I2546">
        <f t="shared" si="277"/>
        <v>1</v>
      </c>
      <c r="J2546">
        <v>1</v>
      </c>
      <c r="K2546" s="221">
        <f t="shared" si="278"/>
        <v>-74.409325807507543</v>
      </c>
      <c r="L2546">
        <f t="shared" si="280"/>
        <v>1.6065753818693369E-7</v>
      </c>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row>
    <row r="2547" spans="1:74" s="12" customFormat="1" hidden="1" x14ac:dyDescent="0.25">
      <c r="A2547" s="127"/>
      <c r="B2547"/>
      <c r="C2547">
        <v>6900</v>
      </c>
      <c r="D2547" s="221">
        <f t="shared" si="274"/>
        <v>6900</v>
      </c>
      <c r="E2547">
        <f t="shared" si="279"/>
        <v>6.9</v>
      </c>
      <c r="F2547">
        <f t="shared" si="275"/>
        <v>0.1280452868849998</v>
      </c>
      <c r="G2547">
        <f t="shared" si="276"/>
        <v>4.1756069616970821E-2</v>
      </c>
      <c r="H2547" s="271">
        <v>3.0670009136383998E-15</v>
      </c>
      <c r="I2547">
        <f t="shared" si="277"/>
        <v>1</v>
      </c>
      <c r="J2547">
        <v>1</v>
      </c>
      <c r="K2547" s="221">
        <f t="shared" si="278"/>
        <v>-335.70405768311264</v>
      </c>
      <c r="L2547">
        <f t="shared" si="280"/>
        <v>9.0574809215665333E-8</v>
      </c>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row>
    <row r="2548" spans="1:74" s="12" customFormat="1" hidden="1" x14ac:dyDescent="0.25">
      <c r="A2548" s="127"/>
      <c r="B2548"/>
      <c r="C2548">
        <v>6910</v>
      </c>
      <c r="D2548" s="221">
        <f t="shared" si="274"/>
        <v>6910</v>
      </c>
      <c r="E2548">
        <f t="shared" si="279"/>
        <v>6.91</v>
      </c>
      <c r="F2548">
        <f t="shared" si="275"/>
        <v>0.12721101343412777</v>
      </c>
      <c r="G2548">
        <f t="shared" si="276"/>
        <v>4.1692981769611587E-2</v>
      </c>
      <c r="H2548" s="221">
        <v>3.5411953593087103E-2</v>
      </c>
      <c r="I2548">
        <f t="shared" si="277"/>
        <v>1</v>
      </c>
      <c r="J2548">
        <v>1</v>
      </c>
      <c r="K2548" s="221">
        <f t="shared" si="278"/>
        <v>-74.525248906346761</v>
      </c>
      <c r="L2548">
        <f t="shared" si="280"/>
        <v>8.8189142142840654E-8</v>
      </c>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row>
    <row r="2549" spans="1:74" s="12" customFormat="1" hidden="1" x14ac:dyDescent="0.25">
      <c r="A2549" s="127"/>
      <c r="B2549"/>
      <c r="C2549">
        <v>6920</v>
      </c>
      <c r="D2549" s="221">
        <f t="shared" si="274"/>
        <v>6920</v>
      </c>
      <c r="E2549">
        <f t="shared" si="279"/>
        <v>6.92</v>
      </c>
      <c r="F2549">
        <f t="shared" si="275"/>
        <v>0.1263804795923601</v>
      </c>
      <c r="G2549">
        <f t="shared" si="276"/>
        <v>4.1515847731718097E-2</v>
      </c>
      <c r="H2549" s="221">
        <v>1.17207465677573E-2</v>
      </c>
      <c r="I2549">
        <f t="shared" si="277"/>
        <v>1</v>
      </c>
      <c r="J2549">
        <v>1</v>
      </c>
      <c r="K2549" s="221">
        <f t="shared" si="278"/>
        <v>-84.22301629965213</v>
      </c>
      <c r="L2549">
        <f t="shared" si="280"/>
        <v>1.5539427042050235E-7</v>
      </c>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row>
    <row r="2550" spans="1:74" s="12" customFormat="1" hidden="1" x14ac:dyDescent="0.25">
      <c r="A2550" s="127"/>
      <c r="B2550"/>
      <c r="C2550">
        <v>6930</v>
      </c>
      <c r="D2550" s="221">
        <f t="shared" si="274"/>
        <v>6930</v>
      </c>
      <c r="E2550">
        <f t="shared" si="279"/>
        <v>6.93</v>
      </c>
      <c r="F2550">
        <f t="shared" si="275"/>
        <v>0.12555368018123372</v>
      </c>
      <c r="G2550">
        <f t="shared" si="276"/>
        <v>4.122518139287179E-2</v>
      </c>
      <c r="H2550" s="221">
        <v>3.3311806719217199E-2</v>
      </c>
      <c r="I2550">
        <f t="shared" si="277"/>
        <v>1</v>
      </c>
      <c r="J2550">
        <v>1</v>
      </c>
      <c r="K2550" s="221">
        <f t="shared" si="278"/>
        <v>-75.268195793321155</v>
      </c>
      <c r="L2550">
        <f t="shared" si="280"/>
        <v>1.3679331451502525E-7</v>
      </c>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row>
    <row r="2551" spans="1:74" s="12" customFormat="1" hidden="1" x14ac:dyDescent="0.25">
      <c r="A2551" s="127"/>
      <c r="B2551"/>
      <c r="C2551">
        <v>6940</v>
      </c>
      <c r="D2551" s="221">
        <f t="shared" si="274"/>
        <v>6940</v>
      </c>
      <c r="E2551">
        <f t="shared" si="279"/>
        <v>6.94</v>
      </c>
      <c r="F2551">
        <f t="shared" si="275"/>
        <v>0.12473060995249988</v>
      </c>
      <c r="G2551">
        <f t="shared" si="276"/>
        <v>4.0821804941364614E-2</v>
      </c>
      <c r="H2551" s="221">
        <v>3.23589581853835E-2</v>
      </c>
      <c r="I2551">
        <f t="shared" si="277"/>
        <v>1</v>
      </c>
      <c r="J2551">
        <v>1</v>
      </c>
      <c r="K2551" s="221">
        <f t="shared" si="278"/>
        <v>-75.662804397551369</v>
      </c>
      <c r="L2551">
        <f t="shared" si="280"/>
        <v>2.84232715637397E-7</v>
      </c>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row>
    <row r="2552" spans="1:74" s="12" customFormat="1" hidden="1" x14ac:dyDescent="0.25">
      <c r="A2552" s="127"/>
      <c r="B2552"/>
      <c r="C2552">
        <v>6950</v>
      </c>
      <c r="D2552" s="221">
        <f t="shared" si="274"/>
        <v>6950</v>
      </c>
      <c r="E2552">
        <f t="shared" si="279"/>
        <v>6.95</v>
      </c>
      <c r="F2552">
        <f t="shared" si="275"/>
        <v>0.12391126358859293</v>
      </c>
      <c r="G2552">
        <f t="shared" si="276"/>
        <v>4.0306846558415294E-2</v>
      </c>
      <c r="H2552" s="271">
        <v>1.5853308289908499E-9</v>
      </c>
      <c r="I2552">
        <f t="shared" si="277"/>
        <v>1</v>
      </c>
      <c r="J2552">
        <v>1</v>
      </c>
      <c r="K2552" s="221">
        <f t="shared" si="278"/>
        <v>-222.02780974048207</v>
      </c>
      <c r="L2552">
        <f t="shared" si="280"/>
        <v>6.7867149806582273E-8</v>
      </c>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row>
    <row r="2553" spans="1:74" s="12" customFormat="1" hidden="1" x14ac:dyDescent="0.25">
      <c r="A2553" s="127"/>
      <c r="B2553"/>
      <c r="C2553">
        <v>6960</v>
      </c>
      <c r="D2553" s="221">
        <f t="shared" si="274"/>
        <v>6960</v>
      </c>
      <c r="E2553">
        <f t="shared" si="279"/>
        <v>6.96</v>
      </c>
      <c r="F2553">
        <f t="shared" si="275"/>
        <v>0.12309563570310079</v>
      </c>
      <c r="G2553">
        <f t="shared" si="276"/>
        <v>3.9681737287462014E-2</v>
      </c>
      <c r="H2553" s="271">
        <v>2.4382348447965199E-9</v>
      </c>
      <c r="I2553">
        <f t="shared" si="277"/>
        <v>1</v>
      </c>
      <c r="J2553">
        <v>1</v>
      </c>
      <c r="K2553" s="221">
        <f t="shared" si="278"/>
        <v>-218.48182266965165</v>
      </c>
      <c r="L2553">
        <f t="shared" si="280"/>
        <v>9.8285527245349042E-22</v>
      </c>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row>
    <row r="2554" spans="1:74" s="12" customFormat="1" hidden="1" x14ac:dyDescent="0.25">
      <c r="A2554" s="127"/>
      <c r="B2554"/>
      <c r="C2554">
        <v>6970</v>
      </c>
      <c r="D2554" s="221">
        <f t="shared" ref="D2554:D2617" si="281">C2554*(f_CLK_MHz/Nominal_Clock_Freq)</f>
        <v>6970</v>
      </c>
      <c r="E2554">
        <f t="shared" si="279"/>
        <v>6.97</v>
      </c>
      <c r="F2554">
        <f t="shared" ref="F2554:F2617" si="282">ABS(SIN(((MOD_CLK_DIV*PI()*$D2554*FIRST_STAGE_DECIMATION)/(f_CLK_MHz*1000000)))/(FIRST_STAGE_DECIMATION*SIN(((MOD_CLK_DIV*PI()*$D2554)/(f_CLK_MHz*1000000)))))^FIRST_STAGE_ORDER</f>
        <v>0.12228372084123457</v>
      </c>
      <c r="G2554">
        <f t="shared" ref="G2554:G2617" si="283">ABS(SIN(((MOD_CLK_DIV*FIRST_STAGE_DECIMATION*PI()*$D2554*SECOND_STAGE_DECIMATION)/(f_CLK_MHz*1000000)))/(SECOND_STAGE_DECIMATION*SIN(((MOD_CLK_DIV*FIRST_STAGE_DECIMATION*PI()*$D2554)/(f_CLK_MHz*1000000)))))^SECOND_STAGE_ORDER</f>
        <v>3.8948207087149966E-2</v>
      </c>
      <c r="H2554" s="221">
        <v>3.5478860246605501E-2</v>
      </c>
      <c r="I2554">
        <f t="shared" ref="I2554:I2617" si="284">IF(Avg_decimation&lt;&gt;0,(ABS(SIN(((MOD_CLK_DIV*FIRST_STAGE_DECIMATION*SECOND_STAGE_DECIMATION*FIR_DECIMATION*PI()*$D2554*Avg_decimation)/(f_CLK_MHz*1000000)))/(Avg_decimation*SIN(((MOD_CLK_DIV*FIRST_STAGE_DECIMATION*SECOND_STAGE_DECIMATION*FIR_DECIMATION*PI()*$D2554)/(f_CLK_MHz*1000000)))))^1),"-")</f>
        <v>1</v>
      </c>
      <c r="J2554">
        <v>1</v>
      </c>
      <c r="K2554" s="221">
        <f t="shared" ref="K2554:K2617" si="285">20*LOG10(IF(FIR_BYPASSED,F2554*G2554*J2554,F2554*G2554*H2554*I2554*J2554))</f>
        <v>-75.443484496931717</v>
      </c>
      <c r="L2554">
        <f t="shared" si="280"/>
        <v>7.1382478007413057E-8</v>
      </c>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row>
    <row r="2555" spans="1:74" s="12" customFormat="1" hidden="1" x14ac:dyDescent="0.25">
      <c r="A2555" s="127"/>
      <c r="B2555"/>
      <c r="C2555">
        <v>6980</v>
      </c>
      <c r="D2555" s="221">
        <f t="shared" si="281"/>
        <v>6980</v>
      </c>
      <c r="E2555">
        <f t="shared" ref="E2555:E2618" si="286">D2555/1000</f>
        <v>6.98</v>
      </c>
      <c r="F2555">
        <f t="shared" si="282"/>
        <v>0.12147551348030043</v>
      </c>
      <c r="G2555">
        <f t="shared" si="283"/>
        <v>3.8108280078815761E-2</v>
      </c>
      <c r="H2555" s="221">
        <v>5.0657045484412598E-2</v>
      </c>
      <c r="I2555">
        <f t="shared" si="284"/>
        <v>1</v>
      </c>
      <c r="J2555">
        <v>1</v>
      </c>
      <c r="K2555" s="221">
        <f t="shared" si="285"/>
        <v>-72.597041032126299</v>
      </c>
      <c r="L2555">
        <f t="shared" si="280"/>
        <v>4.0698835196908253E-7</v>
      </c>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row>
    <row r="2556" spans="1:74" s="12" customFormat="1" hidden="1" x14ac:dyDescent="0.25">
      <c r="A2556" s="127"/>
      <c r="B2556"/>
      <c r="C2556">
        <v>6990</v>
      </c>
      <c r="D2556" s="221">
        <f t="shared" si="281"/>
        <v>6990</v>
      </c>
      <c r="E2556">
        <f t="shared" si="286"/>
        <v>6.99</v>
      </c>
      <c r="F2556">
        <f t="shared" si="282"/>
        <v>0.12067100803017093</v>
      </c>
      <c r="G2556">
        <f t="shared" si="283"/>
        <v>3.7164269001429544E-2</v>
      </c>
      <c r="H2556" s="221">
        <v>2.6182538032306898E-2</v>
      </c>
      <c r="I2556">
        <f t="shared" si="284"/>
        <v>1</v>
      </c>
      <c r="J2556">
        <v>1</v>
      </c>
      <c r="K2556" s="221">
        <f t="shared" si="285"/>
        <v>-78.605194427712036</v>
      </c>
      <c r="L2556">
        <f t="shared" ref="L2556:L2619" si="287">(D2556-D2555)*((10^(K2556/20)+10^(K2555/20))/2)^2</f>
        <v>3.0962320775200324E-7</v>
      </c>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row>
    <row r="2557" spans="1:74" s="12" customFormat="1" hidden="1" x14ac:dyDescent="0.25">
      <c r="A2557" s="127"/>
      <c r="B2557"/>
      <c r="C2557">
        <v>7000</v>
      </c>
      <c r="D2557" s="221">
        <f t="shared" si="281"/>
        <v>7000</v>
      </c>
      <c r="E2557">
        <f t="shared" si="286"/>
        <v>7</v>
      </c>
      <c r="F2557">
        <f t="shared" si="282"/>
        <v>0.11987019883375842</v>
      </c>
      <c r="G2557">
        <f t="shared" si="283"/>
        <v>3.6118768889070105E-2</v>
      </c>
      <c r="H2557" s="271">
        <v>9.3132265706293797E-10</v>
      </c>
      <c r="I2557">
        <f t="shared" si="284"/>
        <v>1</v>
      </c>
      <c r="J2557">
        <v>1</v>
      </c>
      <c r="K2557" s="221">
        <f t="shared" si="285"/>
        <v>-227.88911333654221</v>
      </c>
      <c r="L2557">
        <f t="shared" si="287"/>
        <v>3.4468358055747185E-8</v>
      </c>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row>
    <row r="2558" spans="1:74" s="12" customFormat="1" hidden="1" x14ac:dyDescent="0.25">
      <c r="A2558" s="127"/>
      <c r="B2558"/>
      <c r="C2558">
        <v>7010</v>
      </c>
      <c r="D2558" s="221">
        <f t="shared" si="281"/>
        <v>7010</v>
      </c>
      <c r="E2558">
        <f t="shared" si="286"/>
        <v>7.01</v>
      </c>
      <c r="F2558">
        <f t="shared" si="282"/>
        <v>0.11907308016748797</v>
      </c>
      <c r="G2558">
        <f t="shared" si="283"/>
        <v>3.4974649988096483E-2</v>
      </c>
      <c r="H2558" s="221">
        <v>3.15558828549244E-3</v>
      </c>
      <c r="I2558">
        <f t="shared" si="284"/>
        <v>1</v>
      </c>
      <c r="J2558">
        <v>1</v>
      </c>
      <c r="K2558" s="221">
        <f t="shared" si="285"/>
        <v>-97.62705399700036</v>
      </c>
      <c r="L2558">
        <f t="shared" si="287"/>
        <v>4.3175251442991882E-10</v>
      </c>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row>
    <row r="2559" spans="1:74" s="12" customFormat="1" hidden="1" x14ac:dyDescent="0.25">
      <c r="A2559" s="127"/>
      <c r="B2559"/>
      <c r="C2559">
        <v>7020</v>
      </c>
      <c r="D2559" s="221">
        <f t="shared" si="281"/>
        <v>7020</v>
      </c>
      <c r="E2559">
        <f t="shared" si="286"/>
        <v>7.02</v>
      </c>
      <c r="F2559">
        <f t="shared" si="282"/>
        <v>0.11827964624177149</v>
      </c>
      <c r="G2559">
        <f t="shared" si="283"/>
        <v>3.3735049933205551E-2</v>
      </c>
      <c r="H2559" s="221">
        <v>2.7309732062734702E-4</v>
      </c>
      <c r="I2559">
        <f t="shared" si="284"/>
        <v>1</v>
      </c>
      <c r="J2559">
        <v>1</v>
      </c>
      <c r="K2559" s="221">
        <f t="shared" si="285"/>
        <v>-119.25382372938361</v>
      </c>
      <c r="L2559">
        <f t="shared" si="287"/>
        <v>5.0632304922823108E-10</v>
      </c>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row>
    <row r="2560" spans="1:74" s="12" customFormat="1" hidden="1" x14ac:dyDescent="0.25">
      <c r="A2560" s="127"/>
      <c r="B2560"/>
      <c r="C2560">
        <v>7030</v>
      </c>
      <c r="D2560" s="221">
        <f t="shared" si="281"/>
        <v>7030</v>
      </c>
      <c r="E2560">
        <f t="shared" si="286"/>
        <v>7.03</v>
      </c>
      <c r="F2560">
        <f t="shared" si="282"/>
        <v>0.11748989120148279</v>
      </c>
      <c r="G2560">
        <f t="shared" si="283"/>
        <v>3.2403365203553573E-2</v>
      </c>
      <c r="H2560" s="221">
        <v>2.5761364751436199E-3</v>
      </c>
      <c r="I2560">
        <f t="shared" si="284"/>
        <v>1</v>
      </c>
      <c r="J2560">
        <v>1</v>
      </c>
      <c r="K2560" s="221">
        <f t="shared" si="285"/>
        <v>-100.16881032060851</v>
      </c>
      <c r="L2560">
        <f t="shared" si="287"/>
        <v>2.9687411037501307E-10</v>
      </c>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row>
    <row r="2561" spans="1:74" s="12" customFormat="1" hidden="1" x14ac:dyDescent="0.25">
      <c r="A2561" s="127"/>
      <c r="B2561"/>
      <c r="C2561">
        <v>7040</v>
      </c>
      <c r="D2561" s="221">
        <f t="shared" si="281"/>
        <v>7040</v>
      </c>
      <c r="E2561">
        <f t="shared" si="286"/>
        <v>7.04</v>
      </c>
      <c r="F2561">
        <f t="shared" si="282"/>
        <v>0.11670380912643286</v>
      </c>
      <c r="G2561">
        <f t="shared" si="283"/>
        <v>3.0983241882040092E-2</v>
      </c>
      <c r="H2561" s="221">
        <v>2.7062321390617901E-3</v>
      </c>
      <c r="I2561">
        <f t="shared" si="284"/>
        <v>1</v>
      </c>
      <c r="J2561">
        <v>1</v>
      </c>
      <c r="K2561" s="221">
        <f t="shared" si="285"/>
        <v>-100.18846127532552</v>
      </c>
      <c r="L2561">
        <f t="shared" si="287"/>
        <v>9.5970327298955604E-10</v>
      </c>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row>
    <row r="2562" spans="1:74" s="12" customFormat="1" hidden="1" x14ac:dyDescent="0.25">
      <c r="A2562" s="127"/>
      <c r="B2562"/>
      <c r="C2562">
        <v>7050</v>
      </c>
      <c r="D2562" s="221">
        <f t="shared" si="281"/>
        <v>7050</v>
      </c>
      <c r="E2562">
        <f t="shared" si="286"/>
        <v>7.05</v>
      </c>
      <c r="F2562">
        <f t="shared" si="282"/>
        <v>0.11592139403184597</v>
      </c>
      <c r="G2562">
        <f t="shared" si="283"/>
        <v>2.9478565742716876E-2</v>
      </c>
      <c r="H2562" s="221">
        <v>1.96696707822305E-4</v>
      </c>
      <c r="I2562">
        <f t="shared" si="284"/>
        <v>1</v>
      </c>
      <c r="J2562">
        <v>1</v>
      </c>
      <c r="K2562" s="221">
        <f t="shared" si="285"/>
        <v>-123.45065928686735</v>
      </c>
      <c r="L2562">
        <f t="shared" si="287"/>
        <v>2.7339900715919557E-10</v>
      </c>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row>
    <row r="2563" spans="1:74" s="12" customFormat="1" hidden="1" x14ac:dyDescent="0.25">
      <c r="A2563" s="127"/>
      <c r="B2563"/>
      <c r="C2563">
        <v>7060</v>
      </c>
      <c r="D2563" s="221">
        <f t="shared" si="281"/>
        <v>7060</v>
      </c>
      <c r="E2563">
        <f t="shared" si="286"/>
        <v>7.06</v>
      </c>
      <c r="F2563">
        <f t="shared" si="282"/>
        <v>0.11514263986883579</v>
      </c>
      <c r="G2563">
        <f t="shared" si="283"/>
        <v>2.7893451693084409E-2</v>
      </c>
      <c r="H2563" s="221">
        <v>4.61702896711741E-3</v>
      </c>
      <c r="I2563">
        <f t="shared" si="284"/>
        <v>1</v>
      </c>
      <c r="J2563">
        <v>1</v>
      </c>
      <c r="K2563" s="221">
        <f t="shared" si="285"/>
        <v>-96.577979175377195</v>
      </c>
      <c r="L2563">
        <f t="shared" si="287"/>
        <v>6.0068558399243828E-10</v>
      </c>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row>
    <row r="2564" spans="1:74" s="12" customFormat="1" hidden="1" x14ac:dyDescent="0.25">
      <c r="A2564" s="127"/>
      <c r="B2564"/>
      <c r="C2564">
        <v>7070</v>
      </c>
      <c r="D2564" s="221">
        <f t="shared" si="281"/>
        <v>7070</v>
      </c>
      <c r="E2564">
        <f t="shared" si="286"/>
        <v>7.07</v>
      </c>
      <c r="F2564">
        <f t="shared" si="282"/>
        <v>0.11436754052488374</v>
      </c>
      <c r="G2564">
        <f t="shared" si="283"/>
        <v>2.6232232599757745E-2</v>
      </c>
      <c r="H2564" s="221">
        <v>9.6745899372292707E-3</v>
      </c>
      <c r="I2564">
        <f t="shared" si="284"/>
        <v>1</v>
      </c>
      <c r="J2564">
        <v>1</v>
      </c>
      <c r="K2564" s="221">
        <f t="shared" si="285"/>
        <v>-90.744587949645364</v>
      </c>
      <c r="L2564">
        <f t="shared" si="287"/>
        <v>4.8078284264813186E-9</v>
      </c>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row>
    <row r="2565" spans="1:74" s="12" customFormat="1" hidden="1" x14ac:dyDescent="0.25">
      <c r="A2565" s="127"/>
      <c r="B2565"/>
      <c r="C2565">
        <v>7080</v>
      </c>
      <c r="D2565" s="221">
        <f t="shared" si="281"/>
        <v>7080</v>
      </c>
      <c r="E2565">
        <f t="shared" si="286"/>
        <v>7.08</v>
      </c>
      <c r="F2565">
        <f t="shared" si="282"/>
        <v>0.11359608982431502</v>
      </c>
      <c r="G2565">
        <f t="shared" si="283"/>
        <v>2.4499447527633344E-2</v>
      </c>
      <c r="H2565" s="271">
        <v>3.55734199733299E-10</v>
      </c>
      <c r="I2565">
        <f t="shared" si="284"/>
        <v>1</v>
      </c>
      <c r="J2565">
        <v>1</v>
      </c>
      <c r="K2565" s="221">
        <f t="shared" si="285"/>
        <v>-240.08709413983794</v>
      </c>
      <c r="L2565">
        <f t="shared" si="287"/>
        <v>2.1061109365846977E-9</v>
      </c>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row>
    <row r="2566" spans="1:74" s="12" customFormat="1" hidden="1" x14ac:dyDescent="0.25">
      <c r="A2566" s="127"/>
      <c r="B2566"/>
      <c r="C2566">
        <v>7090</v>
      </c>
      <c r="D2566" s="221">
        <f t="shared" si="281"/>
        <v>7090</v>
      </c>
      <c r="E2566">
        <f t="shared" si="286"/>
        <v>7.09</v>
      </c>
      <c r="F2566">
        <f t="shared" si="282"/>
        <v>0.11282828152877855</v>
      </c>
      <c r="G2566">
        <f t="shared" si="283"/>
        <v>2.2699829424261582E-2</v>
      </c>
      <c r="H2566" s="221">
        <v>1.10268609715076E-2</v>
      </c>
      <c r="I2566">
        <f t="shared" si="284"/>
        <v>1</v>
      </c>
      <c r="J2566">
        <v>1</v>
      </c>
      <c r="K2566" s="221">
        <f t="shared" si="285"/>
        <v>-90.982150675834646</v>
      </c>
      <c r="L2566">
        <f t="shared" si="287"/>
        <v>1.9939991623604165E-9</v>
      </c>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row>
    <row r="2567" spans="1:74" s="12" customFormat="1" hidden="1" x14ac:dyDescent="0.25">
      <c r="A2567" s="127"/>
      <c r="B2567"/>
      <c r="C2567">
        <v>7100</v>
      </c>
      <c r="D2567" s="221">
        <f t="shared" si="281"/>
        <v>7100</v>
      </c>
      <c r="E2567">
        <f t="shared" si="286"/>
        <v>7.1</v>
      </c>
      <c r="F2567">
        <f t="shared" si="282"/>
        <v>0.11206410933772482</v>
      </c>
      <c r="G2567">
        <f t="shared" si="283"/>
        <v>2.0838292282597433E-2</v>
      </c>
      <c r="H2567" s="271">
        <v>1.6130998310928301E-9</v>
      </c>
      <c r="I2567">
        <f t="shared" si="284"/>
        <v>1</v>
      </c>
      <c r="J2567">
        <v>1</v>
      </c>
      <c r="K2567" s="221">
        <f t="shared" si="285"/>
        <v>-228.48020170464406</v>
      </c>
      <c r="L2567">
        <f t="shared" si="287"/>
        <v>1.9939995544876883E-9</v>
      </c>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row>
    <row r="2568" spans="1:74" s="12" customFormat="1" hidden="1" x14ac:dyDescent="0.25">
      <c r="A2568" s="127"/>
      <c r="B2568"/>
      <c r="C2568">
        <v>7110</v>
      </c>
      <c r="D2568" s="221">
        <f t="shared" si="281"/>
        <v>7110</v>
      </c>
      <c r="E2568">
        <f t="shared" si="286"/>
        <v>7.11</v>
      </c>
      <c r="F2568">
        <f t="shared" si="282"/>
        <v>0.11130356688888521</v>
      </c>
      <c r="G2568">
        <f t="shared" si="283"/>
        <v>1.8919917816718996E-2</v>
      </c>
      <c r="H2568" s="221">
        <v>2.04012078154223E-2</v>
      </c>
      <c r="I2568">
        <f t="shared" si="284"/>
        <v>1</v>
      </c>
      <c r="J2568">
        <v>1</v>
      </c>
      <c r="K2568" s="221">
        <f t="shared" si="285"/>
        <v>-87.338315848814361</v>
      </c>
      <c r="L2568">
        <f t="shared" si="287"/>
        <v>4.6143284009670879E-9</v>
      </c>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row>
    <row r="2569" spans="1:74" s="12" customFormat="1" hidden="1" x14ac:dyDescent="0.25">
      <c r="A2569" s="127"/>
      <c r="B2569"/>
      <c r="C2569">
        <v>7120</v>
      </c>
      <c r="D2569" s="221">
        <f t="shared" si="281"/>
        <v>7120</v>
      </c>
      <c r="E2569">
        <f t="shared" si="286"/>
        <v>7.12</v>
      </c>
      <c r="F2569">
        <f t="shared" si="282"/>
        <v>0.1105466477587521</v>
      </c>
      <c r="G2569">
        <f t="shared" si="283"/>
        <v>1.6949941686376205E-2</v>
      </c>
      <c r="H2569" s="221">
        <v>2.0271099110452499E-2</v>
      </c>
      <c r="I2569">
        <f t="shared" si="284"/>
        <v>1</v>
      </c>
      <c r="J2569">
        <v>1</v>
      </c>
      <c r="K2569" s="221">
        <f t="shared" si="285"/>
        <v>-88.408178341707242</v>
      </c>
      <c r="L2569">
        <f t="shared" si="287"/>
        <v>1.6380285625051096E-8</v>
      </c>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row>
    <row r="2570" spans="1:74" s="12" customFormat="1" hidden="1" x14ac:dyDescent="0.25">
      <c r="A2570" s="127"/>
      <c r="B2570"/>
      <c r="C2570">
        <v>7130</v>
      </c>
      <c r="D2570" s="221">
        <f t="shared" si="281"/>
        <v>7130</v>
      </c>
      <c r="E2570">
        <f t="shared" si="286"/>
        <v>7.13</v>
      </c>
      <c r="F2570">
        <f t="shared" si="282"/>
        <v>0.10979334546305858</v>
      </c>
      <c r="G2570">
        <f t="shared" si="283"/>
        <v>1.4933739307466871E-2</v>
      </c>
      <c r="H2570" s="221">
        <v>5.3629333398747597E-3</v>
      </c>
      <c r="I2570">
        <f t="shared" si="284"/>
        <v>1</v>
      </c>
      <c r="J2570">
        <v>1</v>
      </c>
      <c r="K2570" s="221">
        <f t="shared" si="285"/>
        <v>-101.11706033944785</v>
      </c>
      <c r="L2570">
        <f t="shared" si="287"/>
        <v>5.4700695828089413E-9</v>
      </c>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row>
    <row r="2571" spans="1:74" s="12" customFormat="1" hidden="1" x14ac:dyDescent="0.25">
      <c r="A2571" s="127"/>
      <c r="B2571"/>
      <c r="C2571">
        <v>7140</v>
      </c>
      <c r="D2571" s="221">
        <f t="shared" si="281"/>
        <v>7140</v>
      </c>
      <c r="E2571">
        <f t="shared" si="286"/>
        <v>7.14</v>
      </c>
      <c r="F2571">
        <f t="shared" si="282"/>
        <v>0.10904365345725896</v>
      </c>
      <c r="G2571">
        <f t="shared" si="283"/>
        <v>1.287681128661825E-2</v>
      </c>
      <c r="H2571" s="271">
        <v>1.75067417107063E-5</v>
      </c>
      <c r="I2571">
        <f t="shared" si="284"/>
        <v>1</v>
      </c>
      <c r="J2571">
        <v>1</v>
      </c>
      <c r="K2571" s="221">
        <f t="shared" si="285"/>
        <v>-152.18771901447511</v>
      </c>
      <c r="L2571">
        <f t="shared" si="287"/>
        <v>1.9438321898291782E-10</v>
      </c>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row>
    <row r="2572" spans="1:74" s="12" customFormat="1" hidden="1" x14ac:dyDescent="0.25">
      <c r="A2572" s="127"/>
      <c r="B2572"/>
      <c r="C2572">
        <v>7150</v>
      </c>
      <c r="D2572" s="221">
        <f t="shared" si="281"/>
        <v>7150</v>
      </c>
      <c r="E2572">
        <f t="shared" si="286"/>
        <v>7.15</v>
      </c>
      <c r="F2572">
        <f t="shared" si="282"/>
        <v>0.10829756513701055</v>
      </c>
      <c r="G2572">
        <f t="shared" si="283"/>
        <v>1.0784768519072958E-2</v>
      </c>
      <c r="H2572" s="271">
        <v>1.6734664794255099E-5</v>
      </c>
      <c r="I2572">
        <f t="shared" si="284"/>
        <v>1</v>
      </c>
      <c r="J2572">
        <v>1</v>
      </c>
      <c r="K2572" s="221">
        <f t="shared" si="285"/>
        <v>-154.17906923948681</v>
      </c>
      <c r="L2572">
        <f t="shared" si="287"/>
        <v>4.8680486639590067E-15</v>
      </c>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row>
    <row r="2573" spans="1:74" s="12" customFormat="1" hidden="1" x14ac:dyDescent="0.25">
      <c r="A2573" s="127"/>
      <c r="B2573"/>
      <c r="C2573">
        <v>7160</v>
      </c>
      <c r="D2573" s="221">
        <f t="shared" si="281"/>
        <v>7160</v>
      </c>
      <c r="E2573">
        <f t="shared" si="286"/>
        <v>7.16</v>
      </c>
      <c r="F2573">
        <f t="shared" si="282"/>
        <v>0.10755507383865383</v>
      </c>
      <c r="G2573">
        <f t="shared" si="283"/>
        <v>8.6633169899715482E-3</v>
      </c>
      <c r="H2573" s="221">
        <v>1.5719408884823701E-2</v>
      </c>
      <c r="I2573">
        <f t="shared" si="284"/>
        <v>1</v>
      </c>
      <c r="J2573">
        <v>1</v>
      </c>
      <c r="K2573" s="221">
        <f t="shared" si="285"/>
        <v>-96.684973620515123</v>
      </c>
      <c r="L2573">
        <f t="shared" si="287"/>
        <v>5.3777541438322531E-10</v>
      </c>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row>
    <row r="2574" spans="1:74" s="12" customFormat="1" hidden="1" x14ac:dyDescent="0.25">
      <c r="A2574" s="127"/>
      <c r="B2574"/>
      <c r="C2574">
        <v>7170</v>
      </c>
      <c r="D2574" s="221">
        <f t="shared" si="281"/>
        <v>7170</v>
      </c>
      <c r="E2574">
        <f t="shared" si="286"/>
        <v>7.17</v>
      </c>
      <c r="F2574">
        <f t="shared" si="282"/>
        <v>0.1068161728396948</v>
      </c>
      <c r="G2574">
        <f t="shared" si="283"/>
        <v>6.5182423199130115E-3</v>
      </c>
      <c r="H2574" s="221">
        <v>0.13782044655407799</v>
      </c>
      <c r="I2574">
        <f t="shared" si="284"/>
        <v>1</v>
      </c>
      <c r="J2574">
        <v>1</v>
      </c>
      <c r="K2574" s="221">
        <f t="shared" si="285"/>
        <v>-80.358376644950837</v>
      </c>
      <c r="L2574">
        <f t="shared" si="287"/>
        <v>3.0583711825226661E-8</v>
      </c>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row>
    <row r="2575" spans="1:74" s="12" customFormat="1" hidden="1" x14ac:dyDescent="0.25">
      <c r="A2575" s="127"/>
      <c r="B2575"/>
      <c r="C2575">
        <v>7180</v>
      </c>
      <c r="D2575" s="221">
        <f t="shared" si="281"/>
        <v>7180</v>
      </c>
      <c r="E2575">
        <f t="shared" si="286"/>
        <v>7.18</v>
      </c>
      <c r="F2575">
        <f t="shared" si="282"/>
        <v>0.10608085535928678</v>
      </c>
      <c r="G2575">
        <f t="shared" si="283"/>
        <v>4.3553940963650282E-3</v>
      </c>
      <c r="H2575" s="221">
        <v>0.44491567513519298</v>
      </c>
      <c r="I2575">
        <f t="shared" si="284"/>
        <v>1</v>
      </c>
      <c r="J2575">
        <v>1</v>
      </c>
      <c r="K2575" s="221">
        <f t="shared" si="285"/>
        <v>-73.741156440544103</v>
      </c>
      <c r="L2575">
        <f t="shared" si="287"/>
        <v>2.2728530091503367E-7</v>
      </c>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row>
    <row r="2576" spans="1:74" s="12" customFormat="1" hidden="1" x14ac:dyDescent="0.25">
      <c r="A2576" s="127"/>
      <c r="B2576"/>
      <c r="C2576">
        <v>7190</v>
      </c>
      <c r="D2576" s="221">
        <f t="shared" si="281"/>
        <v>7190</v>
      </c>
      <c r="E2576">
        <f t="shared" si="286"/>
        <v>7.19</v>
      </c>
      <c r="F2576">
        <f t="shared" si="282"/>
        <v>0.10534911455871294</v>
      </c>
      <c r="G2576">
        <f t="shared" si="283"/>
        <v>2.1806700330639995E-3</v>
      </c>
      <c r="H2576" s="221">
        <v>0.82365531566114303</v>
      </c>
      <c r="I2576">
        <f t="shared" si="284"/>
        <v>1</v>
      </c>
      <c r="J2576">
        <v>1</v>
      </c>
      <c r="K2576" s="221">
        <f t="shared" si="285"/>
        <v>-74.46067298204045</v>
      </c>
      <c r="L2576">
        <f t="shared" si="287"/>
        <v>3.8963086439793617E-7</v>
      </c>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row>
    <row r="2577" spans="1:74" s="12" customFormat="1" hidden="1" x14ac:dyDescent="0.25">
      <c r="A2577" s="127"/>
      <c r="B2577"/>
      <c r="C2577">
        <v>7200</v>
      </c>
      <c r="D2577" s="221">
        <f t="shared" si="281"/>
        <v>7200</v>
      </c>
      <c r="E2577">
        <f t="shared" si="286"/>
        <v>7.2</v>
      </c>
      <c r="F2577">
        <f t="shared" si="282"/>
        <v>0.10462094354186856</v>
      </c>
      <c r="G2577">
        <f t="shared" si="283"/>
        <v>6.1257422745431001E-17</v>
      </c>
      <c r="H2577" s="221">
        <v>1</v>
      </c>
      <c r="I2577">
        <f t="shared" si="284"/>
        <v>1</v>
      </c>
      <c r="J2577">
        <v>1</v>
      </c>
      <c r="K2577" s="221">
        <f t="shared" si="285"/>
        <v>-343.86445293086501</v>
      </c>
      <c r="L2577">
        <f t="shared" si="287"/>
        <v>8.9510237708683957E-8</v>
      </c>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row>
    <row r="2578" spans="1:74" s="12" customFormat="1" hidden="1" x14ac:dyDescent="0.25">
      <c r="A2578" s="127"/>
      <c r="B2578"/>
      <c r="C2578">
        <v>7210</v>
      </c>
      <c r="D2578" s="221">
        <f t="shared" si="281"/>
        <v>7210</v>
      </c>
      <c r="E2578">
        <f t="shared" si="286"/>
        <v>7.21</v>
      </c>
      <c r="F2578">
        <f t="shared" si="282"/>
        <v>0.10389633535574397</v>
      </c>
      <c r="G2578">
        <f t="shared" si="283"/>
        <v>2.1806700330638767E-3</v>
      </c>
      <c r="H2578" s="221">
        <v>0.82365531566116201</v>
      </c>
      <c r="I2578">
        <f t="shared" si="284"/>
        <v>1</v>
      </c>
      <c r="J2578">
        <v>1</v>
      </c>
      <c r="K2578" s="221">
        <f t="shared" si="285"/>
        <v>-74.581286191029065</v>
      </c>
      <c r="L2578">
        <f t="shared" si="287"/>
        <v>8.7058541993825929E-8</v>
      </c>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row>
    <row r="2579" spans="1:74" s="12" customFormat="1" hidden="1" x14ac:dyDescent="0.25">
      <c r="A2579" s="127"/>
      <c r="B2579"/>
      <c r="C2579">
        <v>7220</v>
      </c>
      <c r="D2579" s="221">
        <f t="shared" si="281"/>
        <v>7220</v>
      </c>
      <c r="E2579">
        <f t="shared" si="286"/>
        <v>7.22</v>
      </c>
      <c r="F2579">
        <f t="shared" si="282"/>
        <v>0.10317528299090738</v>
      </c>
      <c r="G2579">
        <f t="shared" si="283"/>
        <v>4.3553940963646119E-3</v>
      </c>
      <c r="H2579" s="221">
        <v>0.44491567513521502</v>
      </c>
      <c r="I2579">
        <f t="shared" si="284"/>
        <v>1</v>
      </c>
      <c r="J2579">
        <v>1</v>
      </c>
      <c r="K2579" s="221">
        <f t="shared" si="285"/>
        <v>-73.982383323945726</v>
      </c>
      <c r="L2579">
        <f t="shared" si="287"/>
        <v>3.7353612633372799E-7</v>
      </c>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row>
    <row r="2580" spans="1:74" s="12" customFormat="1" hidden="1" x14ac:dyDescent="0.25">
      <c r="A2580" s="127"/>
      <c r="B2580"/>
      <c r="C2580">
        <v>7230</v>
      </c>
      <c r="D2580" s="221">
        <f t="shared" si="281"/>
        <v>7230</v>
      </c>
      <c r="E2580">
        <f t="shared" si="286"/>
        <v>7.23</v>
      </c>
      <c r="F2580">
        <f t="shared" si="282"/>
        <v>0.10245777938198904</v>
      </c>
      <c r="G2580">
        <f t="shared" si="283"/>
        <v>6.5182423199128901E-3</v>
      </c>
      <c r="H2580" s="221">
        <v>0.13782044655409001</v>
      </c>
      <c r="I2580">
        <f t="shared" si="284"/>
        <v>1</v>
      </c>
      <c r="J2580">
        <v>1</v>
      </c>
      <c r="K2580" s="221">
        <f t="shared" si="285"/>
        <v>-80.720218133624286</v>
      </c>
      <c r="L2580">
        <f t="shared" si="287"/>
        <v>2.1312199183103929E-7</v>
      </c>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row>
    <row r="2581" spans="1:74" s="12" customFormat="1" hidden="1" x14ac:dyDescent="0.25">
      <c r="A2581" s="127"/>
      <c r="B2581"/>
      <c r="C2581">
        <v>7240</v>
      </c>
      <c r="D2581" s="221">
        <f t="shared" si="281"/>
        <v>7240</v>
      </c>
      <c r="E2581">
        <f t="shared" si="286"/>
        <v>7.24</v>
      </c>
      <c r="F2581">
        <f t="shared" si="282"/>
        <v>0.10174381740816332</v>
      </c>
      <c r="G2581">
        <f t="shared" si="283"/>
        <v>8.6633169899717165E-3</v>
      </c>
      <c r="H2581" s="221">
        <v>1.5719408884832899E-2</v>
      </c>
      <c r="I2581">
        <f t="shared" si="284"/>
        <v>1</v>
      </c>
      <c r="J2581">
        <v>1</v>
      </c>
      <c r="K2581" s="221">
        <f t="shared" si="285"/>
        <v>-97.16743111077362</v>
      </c>
      <c r="L2581">
        <f t="shared" si="287"/>
        <v>2.8036148559170052E-8</v>
      </c>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row>
    <row r="2582" spans="1:74" s="12" customFormat="1" hidden="1" x14ac:dyDescent="0.25">
      <c r="A2582" s="127"/>
      <c r="B2582"/>
      <c r="C2582">
        <v>7250</v>
      </c>
      <c r="D2582" s="221">
        <f t="shared" si="281"/>
        <v>7250</v>
      </c>
      <c r="E2582">
        <f t="shared" si="286"/>
        <v>7.25</v>
      </c>
      <c r="F2582">
        <f t="shared" si="282"/>
        <v>0.10103338989363368</v>
      </c>
      <c r="G2582">
        <f t="shared" si="283"/>
        <v>1.0784768519073125E-2</v>
      </c>
      <c r="H2582" s="271">
        <v>1.6734664794270298E-5</v>
      </c>
      <c r="I2582">
        <f t="shared" si="284"/>
        <v>1</v>
      </c>
      <c r="J2582">
        <v>1</v>
      </c>
      <c r="K2582" s="221">
        <f t="shared" si="285"/>
        <v>-154.78214459313824</v>
      </c>
      <c r="L2582">
        <f t="shared" si="287"/>
        <v>4.812150831651782E-10</v>
      </c>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row>
    <row r="2583" spans="1:74" s="12" customFormat="1" hidden="1" x14ac:dyDescent="0.25">
      <c r="A2583" s="127"/>
      <c r="B2583"/>
      <c r="C2583">
        <v>7260</v>
      </c>
      <c r="D2583" s="221">
        <f t="shared" si="281"/>
        <v>7260</v>
      </c>
      <c r="E2583">
        <f t="shared" si="286"/>
        <v>7.26</v>
      </c>
      <c r="F2583">
        <f t="shared" si="282"/>
        <v>0.10032648960811581</v>
      </c>
      <c r="G2583">
        <f t="shared" si="283"/>
        <v>1.2876811286618134E-2</v>
      </c>
      <c r="H2583" s="271">
        <v>1.7506741710687401E-5</v>
      </c>
      <c r="I2583">
        <f t="shared" si="284"/>
        <v>1</v>
      </c>
      <c r="J2583">
        <v>1</v>
      </c>
      <c r="K2583" s="221">
        <f t="shared" si="285"/>
        <v>-152.91141455887816</v>
      </c>
      <c r="L2583">
        <f t="shared" si="287"/>
        <v>4.1720423845233239E-15</v>
      </c>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row>
    <row r="2584" spans="1:74" s="12" customFormat="1" hidden="1" x14ac:dyDescent="0.25">
      <c r="A2584" s="127"/>
      <c r="B2584"/>
      <c r="C2584">
        <v>7270</v>
      </c>
      <c r="D2584" s="221">
        <f t="shared" si="281"/>
        <v>7270</v>
      </c>
      <c r="E2584">
        <f t="shared" si="286"/>
        <v>7.27</v>
      </c>
      <c r="F2584">
        <f t="shared" si="282"/>
        <v>9.962310926732143E-2</v>
      </c>
      <c r="G2584">
        <f t="shared" si="283"/>
        <v>1.4933739307466757E-2</v>
      </c>
      <c r="H2584" s="221">
        <v>5.3629333398740597E-3</v>
      </c>
      <c r="I2584">
        <f t="shared" si="284"/>
        <v>1</v>
      </c>
      <c r="J2584">
        <v>1</v>
      </c>
      <c r="K2584" s="221">
        <f t="shared" si="285"/>
        <v>-101.9613788675014</v>
      </c>
      <c r="L2584">
        <f t="shared" si="287"/>
        <v>1.6005187918569107E-10</v>
      </c>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row>
    <row r="2585" spans="1:74" s="12" customFormat="1" hidden="1" x14ac:dyDescent="0.25">
      <c r="A2585" s="127"/>
      <c r="B2585"/>
      <c r="C2585">
        <v>7280</v>
      </c>
      <c r="D2585" s="221">
        <f t="shared" si="281"/>
        <v>7280</v>
      </c>
      <c r="E2585">
        <f t="shared" si="286"/>
        <v>7.28</v>
      </c>
      <c r="F2585">
        <f t="shared" si="282"/>
        <v>9.8923241533442702E-2</v>
      </c>
      <c r="G2585">
        <f t="shared" si="283"/>
        <v>1.6949941686376094E-2</v>
      </c>
      <c r="H2585" s="221">
        <v>2.0271099110451801E-2</v>
      </c>
      <c r="I2585">
        <f t="shared" si="284"/>
        <v>1</v>
      </c>
      <c r="J2585">
        <v>1</v>
      </c>
      <c r="K2585" s="221">
        <f t="shared" si="285"/>
        <v>-89.373123111994175</v>
      </c>
      <c r="L2585">
        <f t="shared" si="287"/>
        <v>4.4033050683931304E-9</v>
      </c>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row>
    <row r="2586" spans="1:74" s="12" customFormat="1" hidden="1" x14ac:dyDescent="0.25">
      <c r="A2586" s="127"/>
      <c r="B2586"/>
      <c r="C2586">
        <v>7290</v>
      </c>
      <c r="D2586" s="221">
        <f t="shared" si="281"/>
        <v>7290</v>
      </c>
      <c r="E2586">
        <f t="shared" si="286"/>
        <v>7.29</v>
      </c>
      <c r="F2586">
        <f t="shared" si="282"/>
        <v>9.8226879015635871E-2</v>
      </c>
      <c r="G2586">
        <f t="shared" si="283"/>
        <v>1.8919917816718885E-2</v>
      </c>
      <c r="H2586" s="221">
        <v>2.0401207815423102E-2</v>
      </c>
      <c r="I2586">
        <f t="shared" si="284"/>
        <v>1</v>
      </c>
      <c r="J2586">
        <v>1</v>
      </c>
      <c r="K2586" s="221">
        <f t="shared" si="285"/>
        <v>-88.42389058563667</v>
      </c>
      <c r="L2586">
        <f t="shared" si="287"/>
        <v>1.2925441148232102E-8</v>
      </c>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row>
    <row r="2587" spans="1:74" s="12" customFormat="1" hidden="1" x14ac:dyDescent="0.25">
      <c r="A2587" s="127"/>
      <c r="B2587"/>
      <c r="C2587">
        <v>7300</v>
      </c>
      <c r="D2587" s="221">
        <f t="shared" si="281"/>
        <v>7300</v>
      </c>
      <c r="E2587">
        <f t="shared" si="286"/>
        <v>7.3</v>
      </c>
      <c r="F2587">
        <f t="shared" si="282"/>
        <v>9.7534014270506453E-2</v>
      </c>
      <c r="G2587">
        <f t="shared" si="283"/>
        <v>2.0838292282597325E-2</v>
      </c>
      <c r="H2587" s="271">
        <v>1.6130986359775701E-9</v>
      </c>
      <c r="I2587">
        <f t="shared" si="284"/>
        <v>1</v>
      </c>
      <c r="J2587">
        <v>1</v>
      </c>
      <c r="K2587" s="221">
        <f t="shared" si="285"/>
        <v>-229.68641703333137</v>
      </c>
      <c r="L2587">
        <f t="shared" si="287"/>
        <v>3.5937761751660925E-9</v>
      </c>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row>
    <row r="2588" spans="1:74" s="12" customFormat="1" hidden="1" x14ac:dyDescent="0.25">
      <c r="A2588" s="127"/>
      <c r="B2588"/>
      <c r="C2588">
        <v>7310</v>
      </c>
      <c r="D2588" s="221">
        <f t="shared" si="281"/>
        <v>7310</v>
      </c>
      <c r="E2588">
        <f t="shared" si="286"/>
        <v>7.31</v>
      </c>
      <c r="F2588">
        <f t="shared" si="282"/>
        <v>9.6844639802591712E-2</v>
      </c>
      <c r="G2588">
        <f t="shared" si="283"/>
        <v>2.2699829424261478E-2</v>
      </c>
      <c r="H2588" s="221">
        <v>1.10268609715079E-2</v>
      </c>
      <c r="I2588">
        <f t="shared" si="284"/>
        <v>1</v>
      </c>
      <c r="J2588">
        <v>1</v>
      </c>
      <c r="K2588" s="221">
        <f t="shared" si="285"/>
        <v>-92.308998381981823</v>
      </c>
      <c r="L2588">
        <f t="shared" si="287"/>
        <v>1.4690625510100209E-9</v>
      </c>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row>
    <row r="2589" spans="1:74" s="12" customFormat="1" hidden="1" x14ac:dyDescent="0.25">
      <c r="A2589" s="127"/>
      <c r="B2589"/>
      <c r="C2589">
        <v>7320</v>
      </c>
      <c r="D2589" s="221">
        <f t="shared" si="281"/>
        <v>7320</v>
      </c>
      <c r="E2589">
        <f t="shared" si="286"/>
        <v>7.32</v>
      </c>
      <c r="F2589">
        <f t="shared" si="282"/>
        <v>9.6158748064846783E-2</v>
      </c>
      <c r="G2589">
        <f t="shared" si="283"/>
        <v>2.449944752763324E-2</v>
      </c>
      <c r="H2589" s="271">
        <v>3.5573503421784398E-10</v>
      </c>
      <c r="I2589">
        <f t="shared" si="284"/>
        <v>1</v>
      </c>
      <c r="J2589">
        <v>1</v>
      </c>
      <c r="K2589" s="221">
        <f t="shared" si="285"/>
        <v>-241.5345654052856</v>
      </c>
      <c r="L2589">
        <f t="shared" si="287"/>
        <v>1.4690622552123578E-9</v>
      </c>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row>
    <row r="2590" spans="1:74" s="12" customFormat="1" hidden="1" x14ac:dyDescent="0.25">
      <c r="A2590" s="127"/>
      <c r="B2590"/>
      <c r="C2590">
        <v>7330</v>
      </c>
      <c r="D2590" s="221">
        <f t="shared" si="281"/>
        <v>7330</v>
      </c>
      <c r="E2590">
        <f t="shared" si="286"/>
        <v>7.33</v>
      </c>
      <c r="F2590">
        <f t="shared" si="282"/>
        <v>9.547633145912772E-2</v>
      </c>
      <c r="G2590">
        <f t="shared" si="283"/>
        <v>2.6232232599757415E-2</v>
      </c>
      <c r="H2590" s="221">
        <v>9.6745899372291701E-3</v>
      </c>
      <c r="I2590">
        <f t="shared" si="284"/>
        <v>1</v>
      </c>
      <c r="J2590">
        <v>1</v>
      </c>
      <c r="K2590" s="221">
        <f t="shared" si="285"/>
        <v>-92.312729113402142</v>
      </c>
      <c r="L2590">
        <f t="shared" si="287"/>
        <v>1.4678008246884566E-9</v>
      </c>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row>
    <row r="2591" spans="1:74" s="12" customFormat="1" hidden="1" x14ac:dyDescent="0.25">
      <c r="A2591" s="127"/>
      <c r="B2591"/>
      <c r="C2591">
        <v>7340</v>
      </c>
      <c r="D2591" s="221">
        <f t="shared" si="281"/>
        <v>7340</v>
      </c>
      <c r="E2591">
        <f t="shared" si="286"/>
        <v>7.34</v>
      </c>
      <c r="F2591">
        <f t="shared" si="282"/>
        <v>9.4797382336676075E-2</v>
      </c>
      <c r="G2591">
        <f t="shared" si="283"/>
        <v>2.7893451693084312E-2</v>
      </c>
      <c r="H2591" s="221">
        <v>4.6170289671178602E-3</v>
      </c>
      <c r="I2591">
        <f t="shared" si="284"/>
        <v>1</v>
      </c>
      <c r="J2591">
        <v>1</v>
      </c>
      <c r="K2591" s="221">
        <f t="shared" si="285"/>
        <v>-98.266775916469413</v>
      </c>
      <c r="L2591">
        <f t="shared" si="287"/>
        <v>3.3195080280986728E-9</v>
      </c>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row>
    <row r="2592" spans="1:74" s="12" customFormat="1" hidden="1" x14ac:dyDescent="0.25">
      <c r="A2592" s="127"/>
      <c r="B2592"/>
      <c r="C2592">
        <v>7350</v>
      </c>
      <c r="D2592" s="221">
        <f t="shared" si="281"/>
        <v>7350</v>
      </c>
      <c r="E2592">
        <f t="shared" si="286"/>
        <v>7.35</v>
      </c>
      <c r="F2592">
        <f t="shared" si="282"/>
        <v>9.4121892998602796E-2</v>
      </c>
      <c r="G2592">
        <f t="shared" si="283"/>
        <v>2.9478565742716789E-2</v>
      </c>
      <c r="H2592" s="221">
        <v>1.96696707822314E-4</v>
      </c>
      <c r="I2592">
        <f t="shared" si="284"/>
        <v>1</v>
      </c>
      <c r="J2592">
        <v>1</v>
      </c>
      <c r="K2592" s="221">
        <f t="shared" si="285"/>
        <v>-125.26011812614547</v>
      </c>
      <c r="L2592">
        <f t="shared" si="287"/>
        <v>4.0667528268113592E-10</v>
      </c>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row>
    <row r="2593" spans="1:74" s="12" customFormat="1" hidden="1" x14ac:dyDescent="0.25">
      <c r="A2593" s="127"/>
      <c r="B2593"/>
      <c r="C2593">
        <v>7360</v>
      </c>
      <c r="D2593" s="221">
        <f t="shared" si="281"/>
        <v>7360</v>
      </c>
      <c r="E2593">
        <f t="shared" si="286"/>
        <v>7.36</v>
      </c>
      <c r="F2593">
        <f t="shared" si="282"/>
        <v>9.3449855696372777E-2</v>
      </c>
      <c r="G2593">
        <f t="shared" si="283"/>
        <v>3.098324188204021E-2</v>
      </c>
      <c r="H2593" s="221">
        <v>2.7062321390620698E-3</v>
      </c>
      <c r="I2593">
        <f t="shared" si="284"/>
        <v>1</v>
      </c>
      <c r="J2593">
        <v>1</v>
      </c>
      <c r="K2593" s="221">
        <f t="shared" si="285"/>
        <v>-102.11858920019445</v>
      </c>
      <c r="L2593">
        <f t="shared" si="287"/>
        <v>1.7561628932057215E-10</v>
      </c>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row>
    <row r="2594" spans="1:74" s="12" customFormat="1" hidden="1" x14ac:dyDescent="0.25">
      <c r="A2594" s="127"/>
      <c r="B2594"/>
      <c r="C2594">
        <v>7370</v>
      </c>
      <c r="D2594" s="221">
        <f t="shared" si="281"/>
        <v>7370</v>
      </c>
      <c r="E2594">
        <f t="shared" si="286"/>
        <v>7.37</v>
      </c>
      <c r="F2594">
        <f t="shared" si="282"/>
        <v>9.2781262632288836E-2</v>
      </c>
      <c r="G2594">
        <f t="shared" si="283"/>
        <v>3.2403365203553684E-2</v>
      </c>
      <c r="H2594" s="221">
        <v>2.5761364751433501E-3</v>
      </c>
      <c r="I2594">
        <f t="shared" si="284"/>
        <v>1</v>
      </c>
      <c r="J2594">
        <v>1</v>
      </c>
      <c r="K2594" s="221">
        <f t="shared" si="285"/>
        <v>-102.21961478519549</v>
      </c>
      <c r="L2594">
        <f t="shared" si="287"/>
        <v>6.0688232407362554E-10</v>
      </c>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row>
    <row r="2595" spans="1:74" s="12" customFormat="1" hidden="1" x14ac:dyDescent="0.25">
      <c r="A2595" s="127"/>
      <c r="B2595"/>
      <c r="C2595">
        <v>7380</v>
      </c>
      <c r="D2595" s="221">
        <f t="shared" si="281"/>
        <v>7380</v>
      </c>
      <c r="E2595">
        <f t="shared" si="286"/>
        <v>7.38</v>
      </c>
      <c r="F2595">
        <f t="shared" si="282"/>
        <v>9.2116105959975131E-2</v>
      </c>
      <c r="G2595">
        <f t="shared" si="283"/>
        <v>3.3735049933205301E-2</v>
      </c>
      <c r="H2595" s="221">
        <v>2.7309732062734101E-4</v>
      </c>
      <c r="I2595">
        <f t="shared" si="284"/>
        <v>1</v>
      </c>
      <c r="J2595">
        <v>1</v>
      </c>
      <c r="K2595" s="221">
        <f t="shared" si="285"/>
        <v>-121.42531265470282</v>
      </c>
      <c r="L2595">
        <f t="shared" si="287"/>
        <v>1.8462587755775905E-10</v>
      </c>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row>
    <row r="2596" spans="1:74" s="12" customFormat="1" hidden="1" x14ac:dyDescent="0.25">
      <c r="A2596" s="127"/>
      <c r="B2596"/>
      <c r="C2596">
        <v>7390</v>
      </c>
      <c r="D2596" s="221">
        <f t="shared" si="281"/>
        <v>7390</v>
      </c>
      <c r="E2596">
        <f t="shared" si="286"/>
        <v>7.39</v>
      </c>
      <c r="F2596">
        <f t="shared" si="282"/>
        <v>9.1454377784861443E-2</v>
      </c>
      <c r="G2596">
        <f t="shared" si="283"/>
        <v>3.4974649988096254E-2</v>
      </c>
      <c r="H2596" s="221">
        <v>3.1555882854916099E-3</v>
      </c>
      <c r="I2596">
        <f t="shared" si="284"/>
        <v>1</v>
      </c>
      <c r="J2596">
        <v>1</v>
      </c>
      <c r="K2596" s="221">
        <f t="shared" si="285"/>
        <v>-99.919235771146461</v>
      </c>
      <c r="L2596">
        <f t="shared" si="287"/>
        <v>2.9932268458407955E-10</v>
      </c>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row>
    <row r="2597" spans="1:74" s="12" customFormat="1" hidden="1" x14ac:dyDescent="0.25">
      <c r="A2597" s="127"/>
      <c r="B2597"/>
      <c r="C2597">
        <v>7400</v>
      </c>
      <c r="D2597" s="221">
        <f t="shared" si="281"/>
        <v>7400</v>
      </c>
      <c r="E2597">
        <f t="shared" si="286"/>
        <v>7.4</v>
      </c>
      <c r="F2597">
        <f t="shared" si="282"/>
        <v>9.0796070164666565E-2</v>
      </c>
      <c r="G2597">
        <f t="shared" si="283"/>
        <v>3.6118768889070035E-2</v>
      </c>
      <c r="H2597" s="271">
        <v>9.3132181005546002E-10</v>
      </c>
      <c r="I2597">
        <f t="shared" si="284"/>
        <v>1</v>
      </c>
      <c r="J2597">
        <v>1</v>
      </c>
      <c r="K2597" s="221">
        <f t="shared" si="285"/>
        <v>-230.30200471440872</v>
      </c>
      <c r="L2597">
        <f t="shared" si="287"/>
        <v>2.5469281552551374E-10</v>
      </c>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row>
    <row r="2598" spans="1:74" s="12" customFormat="1" hidden="1" x14ac:dyDescent="0.25">
      <c r="A2598" s="127"/>
      <c r="B2598"/>
      <c r="C2598">
        <v>7410</v>
      </c>
      <c r="D2598" s="221">
        <f t="shared" si="281"/>
        <v>7410</v>
      </c>
      <c r="E2598">
        <f t="shared" si="286"/>
        <v>7.41</v>
      </c>
      <c r="F2598">
        <f t="shared" si="282"/>
        <v>9.0141175109881858E-2</v>
      </c>
      <c r="G2598">
        <f t="shared" si="283"/>
        <v>3.716426900142962E-2</v>
      </c>
      <c r="H2598" s="221">
        <v>2.6182538032305001E-2</v>
      </c>
      <c r="I2598">
        <f t="shared" si="284"/>
        <v>1</v>
      </c>
      <c r="J2598">
        <v>1</v>
      </c>
      <c r="K2598" s="221">
        <f t="shared" si="285"/>
        <v>-81.138788933067218</v>
      </c>
      <c r="L2598">
        <f t="shared" si="287"/>
        <v>1.923362505769083E-8</v>
      </c>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row>
    <row r="2599" spans="1:74" s="12" customFormat="1" hidden="1" x14ac:dyDescent="0.25">
      <c r="A2599" s="127"/>
      <c r="B2599"/>
      <c r="C2599">
        <v>7420</v>
      </c>
      <c r="D2599" s="221">
        <f t="shared" si="281"/>
        <v>7420</v>
      </c>
      <c r="E2599">
        <f t="shared" si="286"/>
        <v>7.42</v>
      </c>
      <c r="F2599">
        <f t="shared" si="282"/>
        <v>8.9489684584254589E-2</v>
      </c>
      <c r="G2599">
        <f t="shared" si="283"/>
        <v>3.8108280078815719E-2</v>
      </c>
      <c r="H2599" s="221">
        <v>5.0657045484412098E-2</v>
      </c>
      <c r="I2599">
        <f t="shared" si="284"/>
        <v>1</v>
      </c>
      <c r="J2599">
        <v>1</v>
      </c>
      <c r="K2599" s="221">
        <f t="shared" si="285"/>
        <v>-75.251356355033977</v>
      </c>
      <c r="L2599">
        <f t="shared" si="287"/>
        <v>1.6960885641588563E-7</v>
      </c>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row>
    <row r="2600" spans="1:74" s="12" customFormat="1" hidden="1" x14ac:dyDescent="0.25">
      <c r="A2600" s="127"/>
      <c r="B2600"/>
      <c r="C2600">
        <v>7430</v>
      </c>
      <c r="D2600" s="221">
        <f t="shared" si="281"/>
        <v>7430</v>
      </c>
      <c r="E2600">
        <f t="shared" si="286"/>
        <v>7.43</v>
      </c>
      <c r="F2600">
        <f t="shared" si="282"/>
        <v>8.8841590505270768E-2</v>
      </c>
      <c r="G2600">
        <f t="shared" si="283"/>
        <v>3.8948207087149703E-2</v>
      </c>
      <c r="H2600" s="221">
        <v>3.5478860246607402E-2</v>
      </c>
      <c r="I2600">
        <f t="shared" si="284"/>
        <v>1</v>
      </c>
      <c r="J2600">
        <v>1</v>
      </c>
      <c r="K2600" s="221">
        <f t="shared" si="285"/>
        <v>-78.218530895839706</v>
      </c>
      <c r="L2600">
        <f t="shared" si="287"/>
        <v>2.1833062591058828E-7</v>
      </c>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row>
    <row r="2601" spans="1:74" s="12" customFormat="1" hidden="1" x14ac:dyDescent="0.25">
      <c r="A2601" s="127"/>
      <c r="B2601"/>
      <c r="C2601">
        <v>7440</v>
      </c>
      <c r="D2601" s="221">
        <f t="shared" si="281"/>
        <v>7440</v>
      </c>
      <c r="E2601">
        <f t="shared" si="286"/>
        <v>7.44</v>
      </c>
      <c r="F2601">
        <f t="shared" si="282"/>
        <v>8.8196884744638465E-2</v>
      </c>
      <c r="G2601">
        <f t="shared" si="283"/>
        <v>3.9681737287461973E-2</v>
      </c>
      <c r="H2601" s="271">
        <v>2.4382334383983602E-9</v>
      </c>
      <c r="I2601">
        <f t="shared" si="284"/>
        <v>1</v>
      </c>
      <c r="J2601">
        <v>1</v>
      </c>
      <c r="K2601" s="221">
        <f t="shared" si="285"/>
        <v>-221.37761588127486</v>
      </c>
      <c r="L2601">
        <f t="shared" si="287"/>
        <v>3.7677925187821146E-8</v>
      </c>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row>
    <row r="2602" spans="1:74" s="12" customFormat="1" hidden="1" x14ac:dyDescent="0.25">
      <c r="A2602" s="127"/>
      <c r="B2602"/>
      <c r="C2602">
        <v>7450</v>
      </c>
      <c r="D2602" s="221">
        <f t="shared" si="281"/>
        <v>7450</v>
      </c>
      <c r="E2602">
        <f t="shared" si="286"/>
        <v>7.45</v>
      </c>
      <c r="F2602">
        <f t="shared" si="282"/>
        <v>8.7555559128769597E-2</v>
      </c>
      <c r="G2602">
        <f t="shared" si="283"/>
        <v>4.0306846558415266E-2</v>
      </c>
      <c r="H2602" s="271">
        <v>1.5853322188469399E-9</v>
      </c>
      <c r="I2602">
        <f t="shared" si="284"/>
        <v>1</v>
      </c>
      <c r="J2602">
        <v>1</v>
      </c>
      <c r="K2602" s="221">
        <f t="shared" si="285"/>
        <v>-225.04434332471544</v>
      </c>
      <c r="L2602">
        <f t="shared" si="287"/>
        <v>4.9900948967820841E-22</v>
      </c>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row>
    <row r="2603" spans="1:74" s="12" customFormat="1" hidden="1" x14ac:dyDescent="0.25">
      <c r="A2603" s="127"/>
      <c r="B2603"/>
      <c r="C2603">
        <v>7460</v>
      </c>
      <c r="D2603" s="221">
        <f t="shared" si="281"/>
        <v>7460</v>
      </c>
      <c r="E2603">
        <f t="shared" si="286"/>
        <v>7.46</v>
      </c>
      <c r="F2603">
        <f t="shared" si="282"/>
        <v>8.6917605439263204E-2</v>
      </c>
      <c r="G2603">
        <f t="shared" si="283"/>
        <v>4.0821804941364594E-2</v>
      </c>
      <c r="H2603" s="221">
        <v>3.2358958185381897E-2</v>
      </c>
      <c r="I2603">
        <f t="shared" si="284"/>
        <v>1</v>
      </c>
      <c r="J2603">
        <v>1</v>
      </c>
      <c r="K2603" s="221">
        <f t="shared" si="285"/>
        <v>-78.800110257975888</v>
      </c>
      <c r="L2603">
        <f t="shared" si="287"/>
        <v>3.2955584994136789E-8</v>
      </c>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row>
    <row r="2604" spans="1:74" s="12" customFormat="1" hidden="1" x14ac:dyDescent="0.25">
      <c r="A2604" s="127"/>
      <c r="B2604"/>
      <c r="C2604">
        <v>7470</v>
      </c>
      <c r="D2604" s="221">
        <f t="shared" si="281"/>
        <v>7470</v>
      </c>
      <c r="E2604">
        <f t="shared" si="286"/>
        <v>7.47</v>
      </c>
      <c r="F2604">
        <f t="shared" si="282"/>
        <v>8.6283015413386788E-2</v>
      </c>
      <c r="G2604">
        <f t="shared" si="283"/>
        <v>4.1225181392871769E-2</v>
      </c>
      <c r="H2604" s="221">
        <v>3.3311806719218802E-2</v>
      </c>
      <c r="I2604">
        <f t="shared" si="284"/>
        <v>1</v>
      </c>
      <c r="J2604">
        <v>1</v>
      </c>
      <c r="K2604" s="221">
        <f t="shared" si="285"/>
        <v>-78.526278447652359</v>
      </c>
      <c r="L2604">
        <f t="shared" si="287"/>
        <v>1.3607817329442365E-7</v>
      </c>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row>
    <row r="2605" spans="1:74" s="12" customFormat="1" hidden="1" x14ac:dyDescent="0.25">
      <c r="A2605" s="127"/>
      <c r="B2605"/>
      <c r="C2605">
        <v>7480</v>
      </c>
      <c r="D2605" s="221">
        <f t="shared" si="281"/>
        <v>7480</v>
      </c>
      <c r="E2605">
        <f t="shared" si="286"/>
        <v>7.48</v>
      </c>
      <c r="F2605">
        <f t="shared" si="282"/>
        <v>8.5651780744558315E-2</v>
      </c>
      <c r="G2605">
        <f t="shared" si="283"/>
        <v>4.1515847731718118E-2</v>
      </c>
      <c r="H2605" s="221">
        <v>1.1720746567761099E-2</v>
      </c>
      <c r="I2605">
        <f t="shared" si="284"/>
        <v>1</v>
      </c>
      <c r="J2605">
        <v>1</v>
      </c>
      <c r="K2605" s="221">
        <f t="shared" si="285"/>
        <v>-87.60188834972152</v>
      </c>
      <c r="L2605">
        <f t="shared" si="287"/>
        <v>6.4135328199543039E-8</v>
      </c>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row>
    <row r="2606" spans="1:74" s="12" customFormat="1" hidden="1" x14ac:dyDescent="0.25">
      <c r="A2606" s="127"/>
      <c r="B2606"/>
      <c r="C2606">
        <v>7490</v>
      </c>
      <c r="D2606" s="221">
        <f t="shared" si="281"/>
        <v>7490</v>
      </c>
      <c r="E2606">
        <f t="shared" si="286"/>
        <v>7.49</v>
      </c>
      <c r="F2606">
        <f t="shared" si="282"/>
        <v>8.5023893082827456E-2</v>
      </c>
      <c r="G2606">
        <f t="shared" si="283"/>
        <v>4.1692981769611573E-2</v>
      </c>
      <c r="H2606" s="221">
        <v>3.5411953593087603E-2</v>
      </c>
      <c r="I2606">
        <f t="shared" si="284"/>
        <v>1</v>
      </c>
      <c r="J2606">
        <v>1</v>
      </c>
      <c r="K2606" s="221">
        <f t="shared" si="285"/>
        <v>-78.024923423504418</v>
      </c>
      <c r="L2606">
        <f t="shared" si="287"/>
        <v>6.9897707261438576E-8</v>
      </c>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row>
    <row r="2607" spans="1:74" s="12" customFormat="1" hidden="1" x14ac:dyDescent="0.25">
      <c r="A2607" s="127"/>
      <c r="B2607"/>
      <c r="C2607">
        <v>7500</v>
      </c>
      <c r="D2607" s="221">
        <f t="shared" si="281"/>
        <v>7500</v>
      </c>
      <c r="E2607">
        <f t="shared" si="286"/>
        <v>7.5</v>
      </c>
      <c r="F2607">
        <f t="shared" si="282"/>
        <v>8.4399344035356802E-2</v>
      </c>
      <c r="G2607">
        <f t="shared" si="283"/>
        <v>4.1756069616970821E-2</v>
      </c>
      <c r="H2607" s="271">
        <v>2.3647339744812698E-16</v>
      </c>
      <c r="I2607">
        <f t="shared" si="284"/>
        <v>1</v>
      </c>
      <c r="J2607">
        <v>1</v>
      </c>
      <c r="K2607" s="221">
        <f t="shared" si="285"/>
        <v>-361.58318049587501</v>
      </c>
      <c r="L2607">
        <f t="shared" si="287"/>
        <v>3.939559520096233E-8</v>
      </c>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row>
    <row r="2608" spans="1:74" s="12" customFormat="1" hidden="1" x14ac:dyDescent="0.25">
      <c r="A2608" s="127"/>
      <c r="B2608"/>
      <c r="C2608">
        <v>7510</v>
      </c>
      <c r="D2608" s="221">
        <f t="shared" si="281"/>
        <v>7510</v>
      </c>
      <c r="E2608">
        <f t="shared" si="286"/>
        <v>7.51</v>
      </c>
      <c r="F2608">
        <f t="shared" si="282"/>
        <v>8.3778125166902473E-2</v>
      </c>
      <c r="G2608">
        <f t="shared" si="283"/>
        <v>4.1704907157377062E-2</v>
      </c>
      <c r="H2608" s="221">
        <v>3.5411953593087603E-2</v>
      </c>
      <c r="I2608">
        <f t="shared" si="284"/>
        <v>1</v>
      </c>
      <c r="J2608">
        <v>1</v>
      </c>
      <c r="K2608" s="221">
        <f t="shared" si="285"/>
        <v>-78.150646352450124</v>
      </c>
      <c r="L2608">
        <f t="shared" si="287"/>
        <v>3.8271490243023146E-8</v>
      </c>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row>
    <row r="2609" spans="1:74" s="12" customFormat="1" hidden="1" x14ac:dyDescent="0.25">
      <c r="A2609" s="127"/>
      <c r="B2609"/>
      <c r="C2609">
        <v>7520</v>
      </c>
      <c r="D2609" s="221">
        <f t="shared" si="281"/>
        <v>7520</v>
      </c>
      <c r="E2609">
        <f t="shared" si="286"/>
        <v>7.52</v>
      </c>
      <c r="F2609">
        <f t="shared" si="282"/>
        <v>8.3160228000294059E-2</v>
      </c>
      <c r="G2609">
        <f t="shared" si="283"/>
        <v>4.1539600686510705E-2</v>
      </c>
      <c r="H2609" s="221">
        <v>1.17207465677606E-2</v>
      </c>
      <c r="I2609">
        <f t="shared" si="284"/>
        <v>1</v>
      </c>
      <c r="J2609">
        <v>1</v>
      </c>
      <c r="K2609" s="221">
        <f t="shared" si="285"/>
        <v>-87.853334714384047</v>
      </c>
      <c r="L2609">
        <f t="shared" si="287"/>
        <v>6.741769525658197E-8</v>
      </c>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row>
    <row r="2610" spans="1:74" s="12" customFormat="1" hidden="1" x14ac:dyDescent="0.25">
      <c r="A2610" s="127"/>
      <c r="B2610"/>
      <c r="C2610">
        <v>7530</v>
      </c>
      <c r="D2610" s="221">
        <f t="shared" si="281"/>
        <v>7530</v>
      </c>
      <c r="E2610">
        <f t="shared" si="286"/>
        <v>7.53</v>
      </c>
      <c r="F2610">
        <f t="shared" si="282"/>
        <v>8.2545644016915248E-2</v>
      </c>
      <c r="G2610">
        <f t="shared" si="283"/>
        <v>4.1260566713628204E-2</v>
      </c>
      <c r="H2610" s="221">
        <v>3.33118067192191E-2</v>
      </c>
      <c r="I2610">
        <f t="shared" si="284"/>
        <v>1</v>
      </c>
      <c r="J2610">
        <v>1</v>
      </c>
      <c r="K2610" s="221">
        <f t="shared" si="285"/>
        <v>-78.903449261584711</v>
      </c>
      <c r="L2610">
        <f t="shared" si="287"/>
        <v>5.9247399701974544E-8</v>
      </c>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row>
    <row r="2611" spans="1:74" s="12" customFormat="1" hidden="1" x14ac:dyDescent="0.25">
      <c r="A2611" s="127"/>
      <c r="B2611"/>
      <c r="C2611">
        <v>7540</v>
      </c>
      <c r="D2611" s="221">
        <f t="shared" si="281"/>
        <v>7540</v>
      </c>
      <c r="E2611">
        <f t="shared" si="286"/>
        <v>7.54</v>
      </c>
      <c r="F2611">
        <f t="shared" si="282"/>
        <v>8.1934364657182276E-2</v>
      </c>
      <c r="G2611">
        <f t="shared" si="283"/>
        <v>4.0868530925877326E-2</v>
      </c>
      <c r="H2611" s="221">
        <v>3.2358958185385402E-2</v>
      </c>
      <c r="I2611">
        <f t="shared" si="284"/>
        <v>1</v>
      </c>
      <c r="J2611">
        <v>1</v>
      </c>
      <c r="K2611" s="221">
        <f t="shared" si="285"/>
        <v>-79.303007041539502</v>
      </c>
      <c r="L2611">
        <f t="shared" si="287"/>
        <v>1.2300051059104853E-7</v>
      </c>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row>
    <row r="2612" spans="1:74" s="12" customFormat="1" hidden="1" x14ac:dyDescent="0.25">
      <c r="A2612" s="127"/>
      <c r="B2612"/>
      <c r="C2612">
        <v>7550</v>
      </c>
      <c r="D2612" s="221">
        <f t="shared" si="281"/>
        <v>7550</v>
      </c>
      <c r="E2612">
        <f t="shared" si="286"/>
        <v>7.55</v>
      </c>
      <c r="F2612">
        <f t="shared" si="282"/>
        <v>8.1326381321023739E-2</v>
      </c>
      <c r="G2612">
        <f t="shared" si="283"/>
        <v>4.0364526317994746E-2</v>
      </c>
      <c r="H2612" s="271">
        <v>1.5853291141772701E-9</v>
      </c>
      <c r="I2612">
        <f t="shared" si="284"/>
        <v>1</v>
      </c>
      <c r="J2612">
        <v>1</v>
      </c>
      <c r="K2612" s="221">
        <f t="shared" si="285"/>
        <v>-225.67298511533582</v>
      </c>
      <c r="L2612">
        <f t="shared" si="287"/>
        <v>2.9352111346435241E-8</v>
      </c>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row>
    <row r="2613" spans="1:74" s="12" customFormat="1" hidden="1" x14ac:dyDescent="0.25">
      <c r="A2613" s="127"/>
      <c r="B2613"/>
      <c r="C2613">
        <v>7560</v>
      </c>
      <c r="D2613" s="221">
        <f t="shared" si="281"/>
        <v>7560</v>
      </c>
      <c r="E2613">
        <f t="shared" si="286"/>
        <v>7.56</v>
      </c>
      <c r="F2613">
        <f t="shared" si="282"/>
        <v>8.0721685368358664E-2</v>
      </c>
      <c r="G2613">
        <f t="shared" si="283"/>
        <v>3.9749890492163521E-2</v>
      </c>
      <c r="H2613" s="271">
        <v>2.4382365784288202E-9</v>
      </c>
      <c r="I2613">
        <f t="shared" si="284"/>
        <v>1</v>
      </c>
      <c r="J2613">
        <v>1</v>
      </c>
      <c r="K2613" s="221">
        <f t="shared" si="285"/>
        <v>-222.13196000667679</v>
      </c>
      <c r="L2613">
        <f t="shared" si="287"/>
        <v>4.2430096485829887E-22</v>
      </c>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row>
    <row r="2614" spans="1:74" s="12" customFormat="1" hidden="1" x14ac:dyDescent="0.25">
      <c r="A2614" s="127"/>
      <c r="B2614"/>
      <c r="C2614">
        <v>7570</v>
      </c>
      <c r="D2614" s="221">
        <f t="shared" si="281"/>
        <v>7570</v>
      </c>
      <c r="E2614">
        <f t="shared" si="286"/>
        <v>7.57</v>
      </c>
      <c r="F2614">
        <f t="shared" si="282"/>
        <v>8.0120268119574747E-2</v>
      </c>
      <c r="G2614">
        <f t="shared" si="283"/>
        <v>3.9026262135038507E-2</v>
      </c>
      <c r="H2614" s="221">
        <v>3.54788602466031E-2</v>
      </c>
      <c r="I2614">
        <f t="shared" si="284"/>
        <v>1</v>
      </c>
      <c r="J2614">
        <v>1</v>
      </c>
      <c r="K2614" s="221">
        <f t="shared" si="285"/>
        <v>-79.098619779186222</v>
      </c>
      <c r="L2614">
        <f t="shared" si="287"/>
        <v>3.0766499881965297E-8</v>
      </c>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row>
    <row r="2615" spans="1:74" s="12" customFormat="1" hidden="1" x14ac:dyDescent="0.25">
      <c r="A2615" s="127"/>
      <c r="B2615"/>
      <c r="C2615">
        <v>7580</v>
      </c>
      <c r="D2615" s="221">
        <f t="shared" si="281"/>
        <v>7580</v>
      </c>
      <c r="E2615">
        <f t="shared" si="286"/>
        <v>7.58</v>
      </c>
      <c r="F2615">
        <f t="shared" si="282"/>
        <v>7.9522120856005518E-2</v>
      </c>
      <c r="G2615">
        <f t="shared" si="283"/>
        <v>3.8195576681149632E-2</v>
      </c>
      <c r="H2615" s="221">
        <v>5.0657045484412001E-2</v>
      </c>
      <c r="I2615">
        <f t="shared" si="284"/>
        <v>1</v>
      </c>
      <c r="J2615">
        <v>1</v>
      </c>
      <c r="K2615" s="221">
        <f t="shared" si="285"/>
        <v>-76.257182358470857</v>
      </c>
      <c r="L2615">
        <f t="shared" si="287"/>
        <v>1.7529823143545834E-7</v>
      </c>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row>
    <row r="2616" spans="1:74" s="12" customFormat="1" hidden="1" x14ac:dyDescent="0.25">
      <c r="A2616" s="127"/>
      <c r="B2616"/>
      <c r="C2616">
        <v>7590</v>
      </c>
      <c r="D2616" s="221">
        <f t="shared" si="281"/>
        <v>7590</v>
      </c>
      <c r="E2616">
        <f t="shared" si="286"/>
        <v>7.59</v>
      </c>
      <c r="F2616">
        <f t="shared" si="282"/>
        <v>7.8927234820408046E-2</v>
      </c>
      <c r="G2616">
        <f t="shared" si="283"/>
        <v>3.7260061174080719E-2</v>
      </c>
      <c r="H2616" s="221">
        <v>2.6182538032304699E-2</v>
      </c>
      <c r="I2616">
        <f t="shared" si="284"/>
        <v>1</v>
      </c>
      <c r="J2616">
        <v>1</v>
      </c>
      <c r="K2616" s="221">
        <f t="shared" si="285"/>
        <v>-82.270356111805143</v>
      </c>
      <c r="L2616">
        <f t="shared" si="287"/>
        <v>1.3324530036198303E-7</v>
      </c>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row>
    <row r="2617" spans="1:74" s="12" customFormat="1" hidden="1" x14ac:dyDescent="0.25">
      <c r="A2617" s="127"/>
      <c r="B2617"/>
      <c r="C2617">
        <v>7600</v>
      </c>
      <c r="D2617" s="221">
        <f t="shared" si="281"/>
        <v>7600</v>
      </c>
      <c r="E2617">
        <f t="shared" si="286"/>
        <v>7.6</v>
      </c>
      <c r="F2617">
        <f t="shared" si="282"/>
        <v>7.8335601217438447E-2</v>
      </c>
      <c r="G2617">
        <f t="shared" si="283"/>
        <v>3.6222228338971207E-2</v>
      </c>
      <c r="H2617" s="271">
        <v>9.3132170117489702E-10</v>
      </c>
      <c r="I2617">
        <f t="shared" si="284"/>
        <v>1</v>
      </c>
      <c r="J2617">
        <v>1</v>
      </c>
      <c r="K2617" s="221">
        <f t="shared" si="285"/>
        <v>-231.5593186463401</v>
      </c>
      <c r="L2617">
        <f t="shared" si="287"/>
        <v>1.4821918717808304E-8</v>
      </c>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row>
    <row r="2618" spans="1:74" s="12" customFormat="1" hidden="1" x14ac:dyDescent="0.25">
      <c r="A2618" s="127"/>
      <c r="B2618"/>
      <c r="C2618">
        <v>7610</v>
      </c>
      <c r="D2618" s="221">
        <f t="shared" ref="D2618:D2681" si="288">C2618*(f_CLK_MHz/Nominal_Clock_Freq)</f>
        <v>7610</v>
      </c>
      <c r="E2618">
        <f t="shared" si="286"/>
        <v>7.61</v>
      </c>
      <c r="F2618">
        <f t="shared" ref="F2618:F2681" si="289">ABS(SIN(((MOD_CLK_DIV*PI()*$D2618*FIRST_STAGE_DECIMATION)/(f_CLK_MHz*1000000)))/(FIRST_STAGE_DECIMATION*SIN(((MOD_CLK_DIV*PI()*$D2618)/(f_CLK_MHz*1000000)))))^FIRST_STAGE_ORDER</f>
        <v>7.7747211214128642E-2</v>
      </c>
      <c r="G2618">
        <f t="shared" ref="G2618:G2681" si="290">ABS(SIN(((MOD_CLK_DIV*FIRST_STAGE_DECIMATION*PI()*$D2618*SECOND_STAGE_DECIMATION)/(f_CLK_MHz*1000000)))/(SECOND_STAGE_DECIMATION*SIN(((MOD_CLK_DIV*FIRST_STAGE_DECIMATION*PI()*$D2618)/(f_CLK_MHz*1000000)))))^SECOND_STAGE_ORDER</f>
        <v>3.5084869882009657E-2</v>
      </c>
      <c r="H2618" s="221">
        <v>3.1555882854921598E-3</v>
      </c>
      <c r="I2618">
        <f t="shared" ref="I2618:I2681" si="291">IF(Avg_decimation&lt;&gt;0,(ABS(SIN(((MOD_CLK_DIV*FIRST_STAGE_DECIMATION*SECOND_STAGE_DECIMATION*FIR_DECIMATION*PI()*$D2618*Avg_decimation)/(f_CLK_MHz*1000000)))/(Avg_decimation*SIN(((MOD_CLK_DIV*FIRST_STAGE_DECIMATION*SECOND_STAGE_DECIMATION*FIR_DECIMATION*PI()*$D2618)/(f_CLK_MHz*1000000)))))^1),"-")</f>
        <v>1</v>
      </c>
      <c r="J2618">
        <v>1</v>
      </c>
      <c r="K2618" s="221">
        <f t="shared" ref="K2618:K2681" si="292">20*LOG10(IF(FIR_BYPASSED,F2618*G2618*J2618,F2618*G2618*H2618*I2618*J2618))</f>
        <v>-101.30229949509798</v>
      </c>
      <c r="L2618">
        <f t="shared" si="287"/>
        <v>1.8522957310831451E-10</v>
      </c>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row>
    <row r="2619" spans="1:74" s="12" customFormat="1" hidden="1" x14ac:dyDescent="0.25">
      <c r="A2619" s="127"/>
      <c r="B2619"/>
      <c r="C2619">
        <v>7620</v>
      </c>
      <c r="D2619" s="221">
        <f t="shared" si="288"/>
        <v>7620</v>
      </c>
      <c r="E2619">
        <f t="shared" ref="E2619:E2682" si="293">D2619/1000</f>
        <v>7.62</v>
      </c>
      <c r="F2619">
        <f t="shared" si="289"/>
        <v>7.7162055940360894E-2</v>
      </c>
      <c r="G2619">
        <f t="shared" si="290"/>
        <v>3.3851049034663475E-2</v>
      </c>
      <c r="H2619" s="221">
        <v>2.7309732062733E-4</v>
      </c>
      <c r="I2619">
        <f t="shared" si="291"/>
        <v>1</v>
      </c>
      <c r="J2619">
        <v>1</v>
      </c>
      <c r="K2619" s="221">
        <f t="shared" si="292"/>
        <v>-122.93413276335515</v>
      </c>
      <c r="L2619">
        <f t="shared" si="287"/>
        <v>2.1720228345376672E-10</v>
      </c>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row>
    <row r="2620" spans="1:74" s="12" customFormat="1" hidden="1" x14ac:dyDescent="0.25">
      <c r="A2620" s="127"/>
      <c r="B2620"/>
      <c r="C2620">
        <v>7630</v>
      </c>
      <c r="D2620" s="221">
        <f t="shared" si="288"/>
        <v>7630</v>
      </c>
      <c r="E2620">
        <f t="shared" si="293"/>
        <v>7.63</v>
      </c>
      <c r="F2620">
        <f t="shared" si="289"/>
        <v>7.6580126489343092E-2</v>
      </c>
      <c r="G2620">
        <f t="shared" si="290"/>
        <v>3.2524092362418634E-2</v>
      </c>
      <c r="H2620" s="221">
        <v>2.57613647514339E-3</v>
      </c>
      <c r="I2620">
        <f t="shared" si="291"/>
        <v>1</v>
      </c>
      <c r="J2620">
        <v>1</v>
      </c>
      <c r="K2620" s="221">
        <f t="shared" si="292"/>
        <v>-103.85419736334994</v>
      </c>
      <c r="L2620">
        <f t="shared" ref="L2620:L2683" si="294">(D2620-D2619)*((10^(K2620/20)+10^(K2619/20))/2)^2</f>
        <v>1.2708210908285872E-10</v>
      </c>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row>
    <row r="2621" spans="1:74" s="12" customFormat="1" hidden="1" x14ac:dyDescent="0.25">
      <c r="A2621" s="127"/>
      <c r="B2621"/>
      <c r="C2621">
        <v>7640</v>
      </c>
      <c r="D2621" s="221">
        <f t="shared" si="288"/>
        <v>7640</v>
      </c>
      <c r="E2621">
        <f t="shared" si="293"/>
        <v>7.64</v>
      </c>
      <c r="F2621">
        <f t="shared" si="289"/>
        <v>7.60014139180826E-2</v>
      </c>
      <c r="G2621">
        <f t="shared" si="290"/>
        <v>3.1107580859780409E-2</v>
      </c>
      <c r="H2621" s="221">
        <v>2.7062321390620299E-3</v>
      </c>
      <c r="I2621">
        <f t="shared" si="291"/>
        <v>1</v>
      </c>
      <c r="J2621">
        <v>1</v>
      </c>
      <c r="K2621" s="221">
        <f t="shared" si="292"/>
        <v>-103.87894084039593</v>
      </c>
      <c r="L2621">
        <f t="shared" si="294"/>
        <v>4.1052912246074387E-10</v>
      </c>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row>
    <row r="2622" spans="1:74" s="12" customFormat="1" hidden="1" x14ac:dyDescent="0.25">
      <c r="A2622" s="127"/>
      <c r="B2622"/>
      <c r="C2622">
        <v>7650</v>
      </c>
      <c r="D2622" s="221">
        <f t="shared" si="288"/>
        <v>7650</v>
      </c>
      <c r="E2622">
        <f t="shared" si="293"/>
        <v>7.65</v>
      </c>
      <c r="F2622">
        <f t="shared" si="289"/>
        <v>7.5425909247859621E-2</v>
      </c>
      <c r="G2622">
        <f t="shared" si="290"/>
        <v>2.9605340355212541E-2</v>
      </c>
      <c r="H2622" s="221">
        <v>1.9669670782231801E-4</v>
      </c>
      <c r="I2622">
        <f t="shared" si="291"/>
        <v>1</v>
      </c>
      <c r="J2622">
        <v>1</v>
      </c>
      <c r="K2622" s="221">
        <f t="shared" si="292"/>
        <v>-127.14624592884023</v>
      </c>
      <c r="L2622">
        <f t="shared" si="294"/>
        <v>1.1687352964116077E-10</v>
      </c>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row>
    <row r="2623" spans="1:74" s="12" customFormat="1" hidden="1" x14ac:dyDescent="0.25">
      <c r="A2623" s="127"/>
      <c r="B2623"/>
      <c r="C2623">
        <v>7660</v>
      </c>
      <c r="D2623" s="221">
        <f t="shared" si="288"/>
        <v>7660</v>
      </c>
      <c r="E2623">
        <f t="shared" si="293"/>
        <v>7.66</v>
      </c>
      <c r="F2623">
        <f t="shared" si="289"/>
        <v>7.4853603464699978E-2</v>
      </c>
      <c r="G2623">
        <f t="shared" si="290"/>
        <v>2.8021431251544635E-2</v>
      </c>
      <c r="H2623" s="221">
        <v>4.6170289671168202E-3</v>
      </c>
      <c r="I2623">
        <f t="shared" si="291"/>
        <v>1</v>
      </c>
      <c r="J2623">
        <v>1</v>
      </c>
      <c r="K2623" s="221">
        <f t="shared" si="292"/>
        <v>-100.27868749018339</v>
      </c>
      <c r="L2623">
        <f t="shared" si="294"/>
        <v>2.5621148457702469E-10</v>
      </c>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row>
    <row r="2624" spans="1:74" s="12" customFormat="1" hidden="1" x14ac:dyDescent="0.25">
      <c r="A2624" s="127"/>
      <c r="B2624"/>
      <c r="C2624">
        <v>7670</v>
      </c>
      <c r="D2624" s="221">
        <f t="shared" si="288"/>
        <v>7670</v>
      </c>
      <c r="E2624">
        <f t="shared" si="293"/>
        <v>7.67</v>
      </c>
      <c r="F2624">
        <f t="shared" si="289"/>
        <v>7.4284487519847286E-2</v>
      </c>
      <c r="G2624">
        <f t="shared" si="290"/>
        <v>2.6360137629166926E-2</v>
      </c>
      <c r="H2624" s="221">
        <v>9.67458993722938E-3</v>
      </c>
      <c r="I2624">
        <f t="shared" si="291"/>
        <v>1</v>
      </c>
      <c r="J2624">
        <v>1</v>
      </c>
      <c r="K2624" s="221">
        <f t="shared" si="292"/>
        <v>-94.450432574918054</v>
      </c>
      <c r="L2624">
        <f t="shared" si="294"/>
        <v>2.0489823226207233E-9</v>
      </c>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row>
    <row r="2625" spans="1:74" s="12" customFormat="1" hidden="1" x14ac:dyDescent="0.25">
      <c r="A2625" s="127"/>
      <c r="B2625"/>
      <c r="C2625">
        <v>7680</v>
      </c>
      <c r="D2625" s="221">
        <f t="shared" si="288"/>
        <v>7680</v>
      </c>
      <c r="E2625">
        <f t="shared" si="293"/>
        <v>7.68</v>
      </c>
      <c r="F2625">
        <f t="shared" si="289"/>
        <v>7.3718552330234485E-2</v>
      </c>
      <c r="G2625">
        <f t="shared" si="290"/>
        <v>2.4625955741059129E-2</v>
      </c>
      <c r="H2625" s="271">
        <v>3.5573311193591802E-10</v>
      </c>
      <c r="I2625">
        <f t="shared" si="291"/>
        <v>1</v>
      </c>
      <c r="J2625">
        <v>1</v>
      </c>
      <c r="K2625" s="221">
        <f t="shared" si="292"/>
        <v>-243.79811631583931</v>
      </c>
      <c r="L2625">
        <f t="shared" si="294"/>
        <v>8.9721552703299793E-10</v>
      </c>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row>
    <row r="2626" spans="1:74" s="12" customFormat="1" hidden="1" x14ac:dyDescent="0.25">
      <c r="A2626" s="127"/>
      <c r="B2626"/>
      <c r="C2626">
        <v>7690</v>
      </c>
      <c r="D2626" s="221">
        <f t="shared" si="288"/>
        <v>7690</v>
      </c>
      <c r="E2626">
        <f t="shared" si="293"/>
        <v>7.69</v>
      </c>
      <c r="F2626">
        <f t="shared" si="289"/>
        <v>7.315578877895404E-2</v>
      </c>
      <c r="G2626">
        <f t="shared" si="290"/>
        <v>2.2823581930330083E-2</v>
      </c>
      <c r="H2626" s="221">
        <v>1.10268609715077E-2</v>
      </c>
      <c r="I2626">
        <f t="shared" si="291"/>
        <v>1</v>
      </c>
      <c r="J2626">
        <v>1</v>
      </c>
      <c r="K2626" s="221">
        <f t="shared" si="292"/>
        <v>-94.698312003530901</v>
      </c>
      <c r="L2626">
        <f t="shared" si="294"/>
        <v>8.4743976488922801E-10</v>
      </c>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row>
    <row r="2627" spans="1:74" s="12" customFormat="1" hidden="1" x14ac:dyDescent="0.25">
      <c r="A2627" s="127"/>
      <c r="B2627"/>
      <c r="C2627">
        <v>7700</v>
      </c>
      <c r="D2627" s="221">
        <f t="shared" si="288"/>
        <v>7700</v>
      </c>
      <c r="E2627">
        <f t="shared" si="293"/>
        <v>7.7</v>
      </c>
      <c r="F2627">
        <f t="shared" si="289"/>
        <v>7.2596187715728649E-2</v>
      </c>
      <c r="G2627">
        <f t="shared" si="290"/>
        <v>2.0957900002518789E-2</v>
      </c>
      <c r="H2627" s="271">
        <v>1.6130984001108199E-9</v>
      </c>
      <c r="I2627">
        <f t="shared" si="291"/>
        <v>1</v>
      </c>
      <c r="J2627">
        <v>1</v>
      </c>
      <c r="K2627" s="221">
        <f t="shared" si="292"/>
        <v>-232.20155121473053</v>
      </c>
      <c r="L2627">
        <f t="shared" si="294"/>
        <v>8.474399313712197E-10</v>
      </c>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row>
    <row r="2628" spans="1:74" s="12" customFormat="1" hidden="1" x14ac:dyDescent="0.25">
      <c r="A2628" s="127"/>
      <c r="B2628"/>
      <c r="C2628">
        <v>7710</v>
      </c>
      <c r="D2628" s="221">
        <f t="shared" si="288"/>
        <v>7710</v>
      </c>
      <c r="E2628">
        <f t="shared" si="293"/>
        <v>7.71</v>
      </c>
      <c r="F2628">
        <f t="shared" si="289"/>
        <v>7.203973995737982E-2</v>
      </c>
      <c r="G2628">
        <f t="shared" si="290"/>
        <v>1.903396808636084E-2</v>
      </c>
      <c r="H2628" s="221">
        <v>2.0401207815423199E-2</v>
      </c>
      <c r="I2628">
        <f t="shared" si="291"/>
        <v>1</v>
      </c>
      <c r="J2628">
        <v>1</v>
      </c>
      <c r="K2628" s="221">
        <f t="shared" si="292"/>
        <v>-91.064852938750093</v>
      </c>
      <c r="L2628">
        <f t="shared" si="294"/>
        <v>1.9563871021981853E-9</v>
      </c>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row>
    <row r="2629" spans="1:74" s="12" customFormat="1" hidden="1" x14ac:dyDescent="0.25">
      <c r="A2629" s="127"/>
      <c r="B2629"/>
      <c r="C2629">
        <v>7720</v>
      </c>
      <c r="D2629" s="221">
        <f t="shared" si="288"/>
        <v>7720</v>
      </c>
      <c r="E2629">
        <f t="shared" si="293"/>
        <v>7.72</v>
      </c>
      <c r="F2629">
        <f t="shared" si="289"/>
        <v>7.1486436288296387E-2</v>
      </c>
      <c r="G2629">
        <f t="shared" si="290"/>
        <v>1.7057005018140132E-2</v>
      </c>
      <c r="H2629" s="221">
        <v>2.0271099110451801E-2</v>
      </c>
      <c r="I2629">
        <f t="shared" si="291"/>
        <v>1</v>
      </c>
      <c r="J2629">
        <v>1</v>
      </c>
      <c r="K2629" s="221">
        <f t="shared" si="292"/>
        <v>-92.139925568215304</v>
      </c>
      <c r="L2629">
        <f t="shared" si="294"/>
        <v>6.9410203360154949E-9</v>
      </c>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row>
    <row r="2630" spans="1:74" s="12" customFormat="1" hidden="1" x14ac:dyDescent="0.25">
      <c r="A2630" s="127"/>
      <c r="B2630"/>
      <c r="C2630">
        <v>7730</v>
      </c>
      <c r="D2630" s="221">
        <f t="shared" si="288"/>
        <v>7730</v>
      </c>
      <c r="E2630">
        <f t="shared" si="293"/>
        <v>7.73</v>
      </c>
      <c r="F2630">
        <f t="shared" si="289"/>
        <v>7.0936267460902577E-2</v>
      </c>
      <c r="G2630">
        <f t="shared" si="290"/>
        <v>1.5032376286007322E-2</v>
      </c>
      <c r="H2630" s="221">
        <v>5.36293333987394E-3</v>
      </c>
      <c r="I2630">
        <f t="shared" si="291"/>
        <v>1</v>
      </c>
      <c r="J2630">
        <v>1</v>
      </c>
      <c r="K2630" s="221">
        <f t="shared" si="292"/>
        <v>-104.85403259782356</v>
      </c>
      <c r="L2630">
        <f t="shared" si="294"/>
        <v>2.3159006789099496E-9</v>
      </c>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row>
    <row r="2631" spans="1:74" s="12" customFormat="1" hidden="1" x14ac:dyDescent="0.25">
      <c r="A2631" s="127"/>
      <c r="B2631"/>
      <c r="C2631">
        <v>7740</v>
      </c>
      <c r="D2631" s="221">
        <f t="shared" si="288"/>
        <v>7740</v>
      </c>
      <c r="E2631">
        <f t="shared" si="293"/>
        <v>7.74</v>
      </c>
      <c r="F2631">
        <f t="shared" si="289"/>
        <v>7.0389224196124381E-2</v>
      </c>
      <c r="G2631">
        <f t="shared" si="290"/>
        <v>1.2965579571863116E-2</v>
      </c>
      <c r="H2631" s="271">
        <v>1.7506741710681E-5</v>
      </c>
      <c r="I2631">
        <f t="shared" si="291"/>
        <v>1</v>
      </c>
      <c r="J2631">
        <v>1</v>
      </c>
      <c r="K2631" s="221">
        <f t="shared" si="292"/>
        <v>-155.92993124421949</v>
      </c>
      <c r="L2631">
        <f t="shared" si="294"/>
        <v>8.2216708032218001E-11</v>
      </c>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row>
    <row r="2632" spans="1:74" s="12" customFormat="1" hidden="1" x14ac:dyDescent="0.25">
      <c r="A2632" s="127"/>
      <c r="B2632"/>
      <c r="C2632">
        <v>7750</v>
      </c>
      <c r="D2632" s="221">
        <f t="shared" si="288"/>
        <v>7750</v>
      </c>
      <c r="E2632">
        <f t="shared" si="293"/>
        <v>7.75</v>
      </c>
      <c r="F2632">
        <f t="shared" si="289"/>
        <v>6.9845297183855848E-2</v>
      </c>
      <c r="G2632">
        <f t="shared" si="290"/>
        <v>1.0862229929488912E-2</v>
      </c>
      <c r="H2632" s="271">
        <v>1.6734664794212998E-5</v>
      </c>
      <c r="I2632">
        <f t="shared" si="291"/>
        <v>1</v>
      </c>
      <c r="J2632">
        <v>1</v>
      </c>
      <c r="K2632" s="221">
        <f t="shared" si="292"/>
        <v>-157.92653642464805</v>
      </c>
      <c r="L2632">
        <f t="shared" si="294"/>
        <v>2.0554218427547885E-15</v>
      </c>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row>
    <row r="2633" spans="1:74" s="12" customFormat="1" hidden="1" x14ac:dyDescent="0.25">
      <c r="A2633" s="127"/>
      <c r="B2633"/>
      <c r="C2633">
        <v>7760</v>
      </c>
      <c r="D2633" s="221">
        <f t="shared" si="288"/>
        <v>7760</v>
      </c>
      <c r="E2633">
        <f t="shared" si="293"/>
        <v>7.76</v>
      </c>
      <c r="F2633">
        <f t="shared" si="289"/>
        <v>6.9304477083424201E-2</v>
      </c>
      <c r="G2633">
        <f t="shared" si="290"/>
        <v>8.728044638610875E-3</v>
      </c>
      <c r="H2633" s="221">
        <v>1.5719408884820301E-2</v>
      </c>
      <c r="I2633">
        <f t="shared" si="291"/>
        <v>1</v>
      </c>
      <c r="J2633">
        <v>1</v>
      </c>
      <c r="K2633" s="221">
        <f t="shared" si="292"/>
        <v>-100.4377107900371</v>
      </c>
      <c r="L2633">
        <f t="shared" si="294"/>
        <v>2.2663549518034835E-10</v>
      </c>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row>
    <row r="2634" spans="1:74" s="12" customFormat="1" hidden="1" x14ac:dyDescent="0.25">
      <c r="A2634" s="127"/>
      <c r="B2634"/>
      <c r="C2634">
        <v>7770</v>
      </c>
      <c r="D2634" s="221">
        <f t="shared" si="288"/>
        <v>7770</v>
      </c>
      <c r="E2634">
        <f t="shared" si="293"/>
        <v>7.77</v>
      </c>
      <c r="F2634">
        <f t="shared" si="289"/>
        <v>6.8766754524054216E-2</v>
      </c>
      <c r="G2634">
        <f t="shared" si="290"/>
        <v>6.5688277754523839E-3</v>
      </c>
      <c r="H2634" s="221">
        <v>0.137820446554063</v>
      </c>
      <c r="I2634">
        <f t="shared" si="291"/>
        <v>1</v>
      </c>
      <c r="J2634">
        <v>1</v>
      </c>
      <c r="K2634" s="221">
        <f t="shared" si="292"/>
        <v>-84.116398873116964</v>
      </c>
      <c r="L2634">
        <f t="shared" si="294"/>
        <v>1.2875318376983044E-8</v>
      </c>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row>
    <row r="2635" spans="1:74" s="12" customFormat="1" hidden="1" x14ac:dyDescent="0.25">
      <c r="A2635" s="127"/>
      <c r="B2635"/>
      <c r="C2635">
        <v>7780</v>
      </c>
      <c r="D2635" s="221">
        <f t="shared" si="288"/>
        <v>7780</v>
      </c>
      <c r="E2635">
        <f t="shared" si="293"/>
        <v>7.78</v>
      </c>
      <c r="F2635">
        <f t="shared" si="289"/>
        <v>6.8232120105331445E-2</v>
      </c>
      <c r="G2635">
        <f t="shared" si="290"/>
        <v>4.3904545411377859E-3</v>
      </c>
      <c r="H2635" s="221">
        <v>0.444915675135166</v>
      </c>
      <c r="I2635">
        <f t="shared" si="291"/>
        <v>1</v>
      </c>
      <c r="J2635">
        <v>1</v>
      </c>
      <c r="K2635" s="221">
        <f t="shared" si="292"/>
        <v>-77.50447884727572</v>
      </c>
      <c r="L2635">
        <f t="shared" si="294"/>
        <v>9.5588978640342478E-8</v>
      </c>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row>
    <row r="2636" spans="1:74" s="12" customFormat="1" hidden="1" x14ac:dyDescent="0.25">
      <c r="A2636" s="127"/>
      <c r="B2636"/>
      <c r="C2636">
        <v>7790</v>
      </c>
      <c r="D2636" s="221">
        <f t="shared" si="288"/>
        <v>7790</v>
      </c>
      <c r="E2636">
        <f t="shared" si="293"/>
        <v>7.79</v>
      </c>
      <c r="F2636">
        <f t="shared" si="289"/>
        <v>6.7700564397665419E-2</v>
      </c>
      <c r="G2636">
        <f t="shared" si="290"/>
        <v>2.198855389944826E-3</v>
      </c>
      <c r="H2636" s="221">
        <v>0.82365531566116601</v>
      </c>
      <c r="I2636">
        <f t="shared" si="291"/>
        <v>1</v>
      </c>
      <c r="J2636">
        <v>1</v>
      </c>
      <c r="K2636" s="221">
        <f t="shared" si="292"/>
        <v>-78.229310733290362</v>
      </c>
      <c r="L2636">
        <f t="shared" si="294"/>
        <v>1.6370667437604057E-7</v>
      </c>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row>
    <row r="2637" spans="1:74" s="12" customFormat="1" hidden="1" x14ac:dyDescent="0.25">
      <c r="A2637" s="127"/>
      <c r="B2637"/>
      <c r="C2637">
        <v>7800</v>
      </c>
      <c r="D2637" s="221">
        <f t="shared" si="288"/>
        <v>7800</v>
      </c>
      <c r="E2637">
        <f t="shared" si="293"/>
        <v>7.8</v>
      </c>
      <c r="F2637">
        <f t="shared" si="289"/>
        <v>6.7172077942750583E-2</v>
      </c>
      <c r="G2637">
        <f t="shared" si="290"/>
        <v>8.2372234527804995E-17</v>
      </c>
      <c r="H2637" s="221">
        <v>1</v>
      </c>
      <c r="I2637">
        <f t="shared" si="291"/>
        <v>1</v>
      </c>
      <c r="J2637">
        <v>1</v>
      </c>
      <c r="K2637" s="221">
        <f t="shared" si="292"/>
        <v>-345.14060738846297</v>
      </c>
      <c r="L2637">
        <f t="shared" si="294"/>
        <v>3.7584513699245354E-8</v>
      </c>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row>
    <row r="2638" spans="1:74" s="12" customFormat="1" hidden="1" x14ac:dyDescent="0.25">
      <c r="A2638" s="127"/>
      <c r="B2638"/>
      <c r="C2638">
        <v>7810</v>
      </c>
      <c r="D2638" s="221">
        <f t="shared" si="288"/>
        <v>7810</v>
      </c>
      <c r="E2638">
        <f t="shared" si="293"/>
        <v>7.81</v>
      </c>
      <c r="F2638">
        <f t="shared" si="289"/>
        <v>6.6646651254027342E-2</v>
      </c>
      <c r="G2638">
        <f t="shared" si="290"/>
        <v>2.2001188705887066E-3</v>
      </c>
      <c r="H2638" s="221">
        <v>0.82365531566114003</v>
      </c>
      <c r="I2638">
        <f t="shared" si="291"/>
        <v>1</v>
      </c>
      <c r="J2638">
        <v>1</v>
      </c>
      <c r="K2638" s="221">
        <f t="shared" si="292"/>
        <v>-78.36060031514252</v>
      </c>
      <c r="L2638">
        <f t="shared" si="294"/>
        <v>3.6465315642890708E-8</v>
      </c>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row>
    <row r="2639" spans="1:74" s="12" customFormat="1" hidden="1" x14ac:dyDescent="0.25">
      <c r="A2639" s="127"/>
      <c r="B2639"/>
      <c r="C2639">
        <v>7820</v>
      </c>
      <c r="D2639" s="221">
        <f t="shared" si="288"/>
        <v>7820</v>
      </c>
      <c r="E2639">
        <f t="shared" si="293"/>
        <v>7.82</v>
      </c>
      <c r="F2639">
        <f t="shared" si="289"/>
        <v>6.6124274817141906E-2</v>
      </c>
      <c r="G2639">
        <f t="shared" si="290"/>
        <v>4.3955015987918221E-3</v>
      </c>
      <c r="H2639" s="221">
        <v>0.44491567513518998</v>
      </c>
      <c r="I2639">
        <f t="shared" si="291"/>
        <v>1</v>
      </c>
      <c r="J2639">
        <v>1</v>
      </c>
      <c r="K2639" s="221">
        <f t="shared" si="292"/>
        <v>-77.767058570331841</v>
      </c>
      <c r="L2639">
        <f t="shared" si="294"/>
        <v>1.5635938219080763E-7</v>
      </c>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row>
    <row r="2640" spans="1:74" s="12" customFormat="1" hidden="1" x14ac:dyDescent="0.25">
      <c r="A2640" s="127"/>
      <c r="B2640"/>
      <c r="C2640">
        <v>7830</v>
      </c>
      <c r="D2640" s="221">
        <f t="shared" si="288"/>
        <v>7830</v>
      </c>
      <c r="E2640">
        <f t="shared" si="293"/>
        <v>7.83</v>
      </c>
      <c r="F2640">
        <f t="shared" si="289"/>
        <v>6.560493909040517E-2</v>
      </c>
      <c r="G2640">
        <f t="shared" si="290"/>
        <v>6.5801579393633645E-3</v>
      </c>
      <c r="H2640" s="221">
        <v>0.137820446554104</v>
      </c>
      <c r="I2640">
        <f t="shared" si="291"/>
        <v>1</v>
      </c>
      <c r="J2640">
        <v>1</v>
      </c>
      <c r="K2640" s="221">
        <f t="shared" si="292"/>
        <v>-84.510269856091625</v>
      </c>
      <c r="L2640">
        <f t="shared" si="294"/>
        <v>8.912330601924825E-8</v>
      </c>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row>
    <row r="2641" spans="1:74" s="12" customFormat="1" hidden="1" x14ac:dyDescent="0.25">
      <c r="A2641" s="127"/>
      <c r="B2641"/>
      <c r="C2641">
        <v>7840</v>
      </c>
      <c r="D2641" s="221">
        <f t="shared" si="288"/>
        <v>7840</v>
      </c>
      <c r="E2641">
        <f t="shared" si="293"/>
        <v>7.84</v>
      </c>
      <c r="F2641">
        <f t="shared" si="289"/>
        <v>6.5088634505250348E-2</v>
      </c>
      <c r="G2641">
        <f t="shared" si="290"/>
        <v>8.7481232515306435E-3</v>
      </c>
      <c r="H2641" s="221">
        <v>1.57194088848297E-2</v>
      </c>
      <c r="I2641">
        <f t="shared" si="291"/>
        <v>1</v>
      </c>
      <c r="J2641">
        <v>1</v>
      </c>
      <c r="K2641" s="221">
        <f t="shared" si="292"/>
        <v>-100.96287471104378</v>
      </c>
      <c r="L2641">
        <f t="shared" si="294"/>
        <v>1.1712312521941796E-8</v>
      </c>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row>
    <row r="2642" spans="1:74" s="12" customFormat="1" hidden="1" x14ac:dyDescent="0.25">
      <c r="A2642" s="127"/>
      <c r="B2642"/>
      <c r="C2642">
        <v>7850</v>
      </c>
      <c r="D2642" s="221">
        <f t="shared" si="288"/>
        <v>7850</v>
      </c>
      <c r="E2642">
        <f t="shared" si="293"/>
        <v>7.85</v>
      </c>
      <c r="F2642">
        <f t="shared" si="289"/>
        <v>6.4575351466690023E-2</v>
      </c>
      <c r="G2642">
        <f t="shared" si="290"/>
        <v>1.0893474666023958E-2</v>
      </c>
      <c r="H2642" s="271">
        <v>1.6734664794234401E-5</v>
      </c>
      <c r="I2642">
        <f t="shared" si="291"/>
        <v>1</v>
      </c>
      <c r="J2642">
        <v>1</v>
      </c>
      <c r="K2642" s="221">
        <f t="shared" si="292"/>
        <v>-158.58299552123529</v>
      </c>
      <c r="L2642">
        <f t="shared" si="294"/>
        <v>2.0081408044162739E-10</v>
      </c>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row>
    <row r="2643" spans="1:74" s="12" customFormat="1" hidden="1" x14ac:dyDescent="0.25">
      <c r="A2643" s="127"/>
      <c r="B2643"/>
      <c r="C2643">
        <v>7860</v>
      </c>
      <c r="D2643" s="221">
        <f t="shared" si="288"/>
        <v>7860</v>
      </c>
      <c r="E2643">
        <f t="shared" si="293"/>
        <v>7.86</v>
      </c>
      <c r="F2643">
        <f t="shared" si="289"/>
        <v>6.4065080353772078E-2</v>
      </c>
      <c r="G2643">
        <f t="shared" si="290"/>
        <v>1.301034714894222E-2</v>
      </c>
      <c r="H2643" s="271">
        <v>1.7506741710725598E-5</v>
      </c>
      <c r="I2643">
        <f t="shared" si="291"/>
        <v>1</v>
      </c>
      <c r="J2643">
        <v>1</v>
      </c>
      <c r="K2643" s="221">
        <f t="shared" si="292"/>
        <v>-156.71768831343451</v>
      </c>
      <c r="L2643">
        <f t="shared" si="294"/>
        <v>1.7376545155337079E-15</v>
      </c>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row>
    <row r="2644" spans="1:74" s="12" customFormat="1" hidden="1" x14ac:dyDescent="0.25">
      <c r="A2644" s="127"/>
      <c r="B2644"/>
      <c r="C2644">
        <v>7870</v>
      </c>
      <c r="D2644" s="221">
        <f t="shared" si="288"/>
        <v>7870</v>
      </c>
      <c r="E2644">
        <f t="shared" si="293"/>
        <v>7.87</v>
      </c>
      <c r="F2644">
        <f t="shared" si="289"/>
        <v>6.3557811520034313E-2</v>
      </c>
      <c r="G2644">
        <f t="shared" si="290"/>
        <v>1.5092949419205156E-2</v>
      </c>
      <c r="H2644" s="221">
        <v>5.3629333398732002E-3</v>
      </c>
      <c r="I2644">
        <f t="shared" si="291"/>
        <v>1</v>
      </c>
      <c r="J2644">
        <v>1</v>
      </c>
      <c r="K2644" s="221">
        <f t="shared" si="292"/>
        <v>-105.77309099632478</v>
      </c>
      <c r="L2644">
        <f t="shared" si="294"/>
        <v>6.6541272592177096E-11</v>
      </c>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row>
    <row r="2645" spans="1:74" s="12" customFormat="1" hidden="1" x14ac:dyDescent="0.25">
      <c r="A2645" s="127"/>
      <c r="B2645"/>
      <c r="C2645">
        <v>7880</v>
      </c>
      <c r="D2645" s="221">
        <f t="shared" si="288"/>
        <v>7880</v>
      </c>
      <c r="E2645">
        <f t="shared" si="293"/>
        <v>7.88</v>
      </c>
      <c r="F2645">
        <f t="shared" si="289"/>
        <v>6.3053535293958532E-2</v>
      </c>
      <c r="G2645">
        <f t="shared" si="290"/>
        <v>1.7135579676699868E-2</v>
      </c>
      <c r="H2645" s="221">
        <v>2.0271099110451E-2</v>
      </c>
      <c r="I2645">
        <f t="shared" si="291"/>
        <v>1</v>
      </c>
      <c r="J2645">
        <v>1</v>
      </c>
      <c r="K2645" s="221">
        <f t="shared" si="292"/>
        <v>-93.190289212265313</v>
      </c>
      <c r="L2645">
        <f t="shared" si="294"/>
        <v>1.8287985914244394E-9</v>
      </c>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row>
    <row r="2646" spans="1:74" s="12" customFormat="1" hidden="1" x14ac:dyDescent="0.25">
      <c r="A2646" s="127"/>
      <c r="B2646"/>
      <c r="C2646">
        <v>7890</v>
      </c>
      <c r="D2646" s="221">
        <f t="shared" si="288"/>
        <v>7890</v>
      </c>
      <c r="E2646">
        <f t="shared" si="293"/>
        <v>7.89</v>
      </c>
      <c r="F2646">
        <f t="shared" si="289"/>
        <v>6.2552241979422857E-2</v>
      </c>
      <c r="G2646">
        <f t="shared" si="290"/>
        <v>1.9132641098724736E-2</v>
      </c>
      <c r="H2646" s="221">
        <v>2.0401207815424E-2</v>
      </c>
      <c r="I2646">
        <f t="shared" si="291"/>
        <v>1</v>
      </c>
      <c r="J2646">
        <v>1</v>
      </c>
      <c r="K2646" s="221">
        <f t="shared" si="292"/>
        <v>-92.246526304400206</v>
      </c>
      <c r="L2646">
        <f t="shared" si="294"/>
        <v>5.3634025953084887E-9</v>
      </c>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row>
    <row r="2647" spans="1:74" s="12" customFormat="1" hidden="1" x14ac:dyDescent="0.25">
      <c r="A2647" s="127"/>
      <c r="B2647"/>
      <c r="C2647">
        <v>7900</v>
      </c>
      <c r="D2647" s="221">
        <f t="shared" si="288"/>
        <v>7900</v>
      </c>
      <c r="E2647">
        <f t="shared" si="293"/>
        <v>7.9</v>
      </c>
      <c r="F2647">
        <f t="shared" si="289"/>
        <v>6.2053921856153896E-2</v>
      </c>
      <c r="G2647">
        <f t="shared" si="290"/>
        <v>2.1078657062913897E-2</v>
      </c>
      <c r="H2647" s="271">
        <v>1.61309712047897E-9</v>
      </c>
      <c r="I2647">
        <f t="shared" si="291"/>
        <v>1</v>
      </c>
      <c r="J2647">
        <v>1</v>
      </c>
      <c r="K2647" s="221">
        <f t="shared" si="292"/>
        <v>-233.5145462282243</v>
      </c>
      <c r="L2647">
        <f t="shared" si="294"/>
        <v>1.4903471907723046E-9</v>
      </c>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row>
    <row r="2648" spans="1:74" s="12" customFormat="1" hidden="1" x14ac:dyDescent="0.25">
      <c r="A2648" s="127"/>
      <c r="B2648"/>
      <c r="C2648">
        <v>7910</v>
      </c>
      <c r="D2648" s="221">
        <f t="shared" si="288"/>
        <v>7910</v>
      </c>
      <c r="E2648">
        <f t="shared" si="293"/>
        <v>7.91</v>
      </c>
      <c r="F2648">
        <f t="shared" si="289"/>
        <v>6.1558565180177063E-2</v>
      </c>
      <c r="G2648">
        <f t="shared" si="290"/>
        <v>2.2968286055543227E-2</v>
      </c>
      <c r="H2648" s="221">
        <v>1.1026860971507801E-2</v>
      </c>
      <c r="I2648">
        <f t="shared" si="291"/>
        <v>1</v>
      </c>
      <c r="J2648">
        <v>1</v>
      </c>
      <c r="K2648" s="221">
        <f t="shared" si="292"/>
        <v>-96.142620480202169</v>
      </c>
      <c r="L2648">
        <f t="shared" si="294"/>
        <v>6.0768438681826035E-10</v>
      </c>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row>
    <row r="2649" spans="1:74" s="12" customFormat="1" hidden="1" x14ac:dyDescent="0.25">
      <c r="A2649" s="127"/>
      <c r="B2649"/>
      <c r="C2649">
        <v>7920</v>
      </c>
      <c r="D2649" s="221">
        <f t="shared" si="288"/>
        <v>7920</v>
      </c>
      <c r="E2649">
        <f t="shared" si="293"/>
        <v>7.92</v>
      </c>
      <c r="F2649">
        <f t="shared" si="289"/>
        <v>6.1066162184266234E-2</v>
      </c>
      <c r="G2649">
        <f t="shared" si="290"/>
        <v>2.4796336224943181E-2</v>
      </c>
      <c r="H2649" s="271">
        <v>3.5573405357335301E-10</v>
      </c>
      <c r="I2649">
        <f t="shared" si="291"/>
        <v>1</v>
      </c>
      <c r="J2649">
        <v>1</v>
      </c>
      <c r="K2649" s="221">
        <f t="shared" si="292"/>
        <v>-245.37372831030194</v>
      </c>
      <c r="L2649">
        <f t="shared" si="294"/>
        <v>6.0768426432943755E-10</v>
      </c>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row>
    <row r="2650" spans="1:74" s="12" customFormat="1" hidden="1" x14ac:dyDescent="0.25">
      <c r="A2650" s="127"/>
      <c r="B2650"/>
      <c r="C2650">
        <v>7930</v>
      </c>
      <c r="D2650" s="221">
        <f t="shared" si="288"/>
        <v>7930</v>
      </c>
      <c r="E2650">
        <f t="shared" si="293"/>
        <v>7.93</v>
      </c>
      <c r="F2650">
        <f t="shared" si="289"/>
        <v>6.0576703078391456E-2</v>
      </c>
      <c r="G2650">
        <f t="shared" si="290"/>
        <v>2.6557779540642111E-2</v>
      </c>
      <c r="H2650" s="221">
        <v>9.6745899372292707E-3</v>
      </c>
      <c r="I2650">
        <f t="shared" si="291"/>
        <v>1</v>
      </c>
      <c r="J2650">
        <v>1</v>
      </c>
      <c r="K2650" s="221">
        <f t="shared" si="292"/>
        <v>-96.157400787233229</v>
      </c>
      <c r="L2650">
        <f t="shared" si="294"/>
        <v>6.0561965296113859E-10</v>
      </c>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row>
    <row r="2651" spans="1:74" s="12" customFormat="1" hidden="1" x14ac:dyDescent="0.25">
      <c r="A2651" s="127"/>
      <c r="B2651"/>
      <c r="C2651">
        <v>7940</v>
      </c>
      <c r="D2651" s="221">
        <f t="shared" si="288"/>
        <v>7940</v>
      </c>
      <c r="E2651">
        <f t="shared" si="293"/>
        <v>7.94</v>
      </c>
      <c r="F2651">
        <f t="shared" si="289"/>
        <v>6.0090178050167378E-2</v>
      </c>
      <c r="G2651">
        <f t="shared" si="290"/>
        <v>2.8247765519932785E-2</v>
      </c>
      <c r="H2651" s="221">
        <v>4.6170289671173198E-3</v>
      </c>
      <c r="I2651">
        <f t="shared" si="291"/>
        <v>1</v>
      </c>
      <c r="J2651">
        <v>1</v>
      </c>
      <c r="K2651" s="221">
        <f t="shared" si="292"/>
        <v>-102.11699620548657</v>
      </c>
      <c r="L2651">
        <f t="shared" si="294"/>
        <v>1.3690543691917816E-9</v>
      </c>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row>
    <row r="2652" spans="1:74" s="12" customFormat="1" hidden="1" x14ac:dyDescent="0.25">
      <c r="A2652" s="127"/>
      <c r="B2652"/>
      <c r="C2652">
        <v>7950</v>
      </c>
      <c r="D2652" s="221">
        <f t="shared" si="288"/>
        <v>7950</v>
      </c>
      <c r="E2652">
        <f t="shared" si="293"/>
        <v>7.95</v>
      </c>
      <c r="F2652">
        <f t="shared" si="289"/>
        <v>5.960657726529791E-2</v>
      </c>
      <c r="G2652">
        <f t="shared" si="290"/>
        <v>2.9861634484653708E-2</v>
      </c>
      <c r="H2652" s="221">
        <v>1.96696707822304E-4</v>
      </c>
      <c r="I2652">
        <f t="shared" si="291"/>
        <v>1</v>
      </c>
      <c r="J2652">
        <v>1</v>
      </c>
      <c r="K2652" s="221">
        <f t="shared" si="292"/>
        <v>-129.11590298477716</v>
      </c>
      <c r="L2652">
        <f t="shared" si="294"/>
        <v>1.6757218978741867E-10</v>
      </c>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row>
    <row r="2653" spans="1:74" s="12" customFormat="1" hidden="1" x14ac:dyDescent="0.25">
      <c r="A2653" s="127"/>
      <c r="B2653"/>
      <c r="C2653">
        <v>7960</v>
      </c>
      <c r="D2653" s="221">
        <f t="shared" si="288"/>
        <v>7960</v>
      </c>
      <c r="E2653">
        <f t="shared" si="293"/>
        <v>7.96</v>
      </c>
      <c r="F2653">
        <f t="shared" si="289"/>
        <v>5.9125890868022425E-2</v>
      </c>
      <c r="G2653">
        <f t="shared" si="290"/>
        <v>3.1394930312237619E-2</v>
      </c>
      <c r="H2653" s="221">
        <v>2.70623213906184E-3</v>
      </c>
      <c r="I2653">
        <f t="shared" si="291"/>
        <v>1</v>
      </c>
      <c r="J2653">
        <v>1</v>
      </c>
      <c r="K2653" s="221">
        <f t="shared" si="292"/>
        <v>-105.97995463551229</v>
      </c>
      <c r="L2653">
        <f t="shared" si="294"/>
        <v>7.2187932216356153E-11</v>
      </c>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row>
    <row r="2654" spans="1:74" s="12" customFormat="1" hidden="1" x14ac:dyDescent="0.25">
      <c r="A2654" s="127"/>
      <c r="B2654"/>
      <c r="C2654">
        <v>7970</v>
      </c>
      <c r="D2654" s="221">
        <f t="shared" si="288"/>
        <v>7970</v>
      </c>
      <c r="E2654">
        <f t="shared" si="293"/>
        <v>7.97</v>
      </c>
      <c r="F2654">
        <f t="shared" si="289"/>
        <v>5.8648108981558554E-2</v>
      </c>
      <c r="G2654">
        <f t="shared" si="290"/>
        <v>3.2843412646394676E-2</v>
      </c>
      <c r="H2654" s="221">
        <v>2.57613647514359E-3</v>
      </c>
      <c r="I2654">
        <f t="shared" si="291"/>
        <v>1</v>
      </c>
      <c r="J2654">
        <v>1</v>
      </c>
      <c r="K2654" s="221">
        <f t="shared" si="292"/>
        <v>-106.08657685731778</v>
      </c>
      <c r="L2654">
        <f t="shared" si="294"/>
        <v>2.4928134862358227E-10</v>
      </c>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row>
    <row r="2655" spans="1:74" s="12" customFormat="1" hidden="1" x14ac:dyDescent="0.25">
      <c r="A2655" s="127"/>
      <c r="B2655"/>
      <c r="C2655">
        <v>7980</v>
      </c>
      <c r="D2655" s="221">
        <f t="shared" si="288"/>
        <v>7980</v>
      </c>
      <c r="E2655">
        <f t="shared" si="293"/>
        <v>7.98</v>
      </c>
      <c r="F2655">
        <f t="shared" si="289"/>
        <v>5.8173221708545185E-2</v>
      </c>
      <c r="G2655">
        <f t="shared" si="290"/>
        <v>3.4203068534230427E-2</v>
      </c>
      <c r="H2655" s="221">
        <v>2.7309732062734101E-4</v>
      </c>
      <c r="I2655">
        <f t="shared" si="291"/>
        <v>1</v>
      </c>
      <c r="J2655">
        <v>1</v>
      </c>
      <c r="K2655" s="221">
        <f t="shared" si="292"/>
        <v>-125.29788747721264</v>
      </c>
      <c r="L2655">
        <f t="shared" si="294"/>
        <v>7.577761859890291E-11</v>
      </c>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row>
    <row r="2656" spans="1:74" s="12" customFormat="1" hidden="1" x14ac:dyDescent="0.25">
      <c r="A2656" s="127"/>
      <c r="B2656"/>
      <c r="C2656">
        <v>7990</v>
      </c>
      <c r="D2656" s="221">
        <f t="shared" si="288"/>
        <v>7990</v>
      </c>
      <c r="E2656">
        <f t="shared" si="293"/>
        <v>7.99</v>
      </c>
      <c r="F2656">
        <f t="shared" si="289"/>
        <v>5.7701219131483426E-2</v>
      </c>
      <c r="G2656">
        <f t="shared" si="290"/>
        <v>3.5470123458105983E-2</v>
      </c>
      <c r="H2656" s="221">
        <v>3.1555882854912998E-3</v>
      </c>
      <c r="I2656">
        <f t="shared" si="291"/>
        <v>1</v>
      </c>
      <c r="J2656">
        <v>1</v>
      </c>
      <c r="K2656" s="221">
        <f t="shared" si="292"/>
        <v>-103.79743951149948</v>
      </c>
      <c r="L2656">
        <f t="shared" si="294"/>
        <v>1.2256400059651196E-10</v>
      </c>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row>
    <row r="2657" spans="1:74" s="12" customFormat="1" hidden="1" x14ac:dyDescent="0.25">
      <c r="A2657" s="127"/>
      <c r="B2657"/>
      <c r="C2657">
        <v>8000</v>
      </c>
      <c r="D2657" s="221">
        <f t="shared" si="288"/>
        <v>8000</v>
      </c>
      <c r="E2657">
        <f t="shared" si="293"/>
        <v>8</v>
      </c>
      <c r="F2657">
        <f t="shared" si="289"/>
        <v>5.7232091313177282E-2</v>
      </c>
      <c r="G2657">
        <f t="shared" si="290"/>
        <v>3.6641051732159043E-2</v>
      </c>
      <c r="H2657" s="271">
        <v>9.3132080071904701E-10</v>
      </c>
      <c r="I2657">
        <f t="shared" si="291"/>
        <v>1</v>
      </c>
      <c r="J2657">
        <v>1</v>
      </c>
      <c r="K2657" s="221">
        <f t="shared" si="292"/>
        <v>-234.18586300784017</v>
      </c>
      <c r="L2657">
        <f t="shared" si="294"/>
        <v>1.042788709165188E-10</v>
      </c>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row>
    <row r="2658" spans="1:74" s="12" customFormat="1" hidden="1" x14ac:dyDescent="0.25">
      <c r="A2658" s="127"/>
      <c r="B2658"/>
      <c r="C2658">
        <v>8010</v>
      </c>
      <c r="D2658" s="221">
        <f t="shared" si="288"/>
        <v>8010</v>
      </c>
      <c r="E2658">
        <f t="shared" si="293"/>
        <v>8.01</v>
      </c>
      <c r="F2658">
        <f t="shared" si="289"/>
        <v>5.6765828297171694E-2</v>
      </c>
      <c r="G2658">
        <f t="shared" si="290"/>
        <v>3.7712586235067937E-2</v>
      </c>
      <c r="H2658" s="221">
        <v>2.61825380323072E-2</v>
      </c>
      <c r="I2658">
        <f t="shared" si="291"/>
        <v>1</v>
      </c>
      <c r="J2658">
        <v>1</v>
      </c>
      <c r="K2658" s="221">
        <f t="shared" si="292"/>
        <v>-85.028299229050845</v>
      </c>
      <c r="L2658">
        <f t="shared" si="294"/>
        <v>7.854347575518442E-9</v>
      </c>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row>
    <row r="2659" spans="1:74" s="12" customFormat="1" hidden="1" x14ac:dyDescent="0.25">
      <c r="A2659" s="127"/>
      <c r="B2659"/>
      <c r="C2659">
        <v>8020</v>
      </c>
      <c r="D2659" s="221">
        <f t="shared" si="288"/>
        <v>8020</v>
      </c>
      <c r="E2659">
        <f t="shared" si="293"/>
        <v>8.02</v>
      </c>
      <c r="F2659">
        <f t="shared" si="289"/>
        <v>5.6302420108190851E-2</v>
      </c>
      <c r="G2659">
        <f t="shared" si="290"/>
        <v>3.8681727452418525E-2</v>
      </c>
      <c r="H2659" s="221">
        <v>5.0657045484412598E-2</v>
      </c>
      <c r="I2659">
        <f t="shared" si="291"/>
        <v>1</v>
      </c>
      <c r="J2659">
        <v>1</v>
      </c>
      <c r="K2659" s="221">
        <f t="shared" si="292"/>
        <v>-79.146544398647876</v>
      </c>
      <c r="L2659">
        <f t="shared" si="294"/>
        <v>6.9202368795860787E-8</v>
      </c>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row>
    <row r="2660" spans="1:74" s="12" customFormat="1" hidden="1" x14ac:dyDescent="0.25">
      <c r="A2660" s="127"/>
      <c r="B2660"/>
      <c r="C2660">
        <v>8030</v>
      </c>
      <c r="D2660" s="221">
        <f t="shared" si="288"/>
        <v>8030</v>
      </c>
      <c r="E2660">
        <f t="shared" si="293"/>
        <v>8.0299999999999994</v>
      </c>
      <c r="F2660">
        <f t="shared" si="289"/>
        <v>5.5841856752574096E-2</v>
      </c>
      <c r="G2660">
        <f t="shared" si="290"/>
        <v>3.9545751803848665E-2</v>
      </c>
      <c r="H2660" s="221">
        <v>3.5478860246605098E-2</v>
      </c>
      <c r="I2660">
        <f t="shared" si="291"/>
        <v>1</v>
      </c>
      <c r="J2660">
        <v>1</v>
      </c>
      <c r="K2660" s="221">
        <f t="shared" si="292"/>
        <v>-82.119413074223786</v>
      </c>
      <c r="L2660">
        <f t="shared" si="294"/>
        <v>8.8993718924900917E-8</v>
      </c>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row>
    <row r="2661" spans="1:74" s="12" customFormat="1" hidden="1" x14ac:dyDescent="0.25">
      <c r="A2661" s="127"/>
      <c r="B2661"/>
      <c r="C2661">
        <v>8040</v>
      </c>
      <c r="D2661" s="221">
        <f t="shared" si="288"/>
        <v>8040</v>
      </c>
      <c r="E2661">
        <f t="shared" si="293"/>
        <v>8.0399999999999991</v>
      </c>
      <c r="F2661">
        <f t="shared" si="289"/>
        <v>5.5384128218710992E-2</v>
      </c>
      <c r="G2661">
        <f t="shared" si="290"/>
        <v>4.0302219232049866E-2</v>
      </c>
      <c r="H2661" s="271">
        <v>2.4382350695792101E-9</v>
      </c>
      <c r="I2661">
        <f t="shared" si="291"/>
        <v>1</v>
      </c>
      <c r="J2661">
        <v>1</v>
      </c>
      <c r="K2661" s="221">
        <f t="shared" si="292"/>
        <v>-225.28420282668037</v>
      </c>
      <c r="L2661">
        <f t="shared" si="294"/>
        <v>1.5346126067608828E-8</v>
      </c>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row>
    <row r="2662" spans="1:74" s="12" customFormat="1" hidden="1" x14ac:dyDescent="0.25">
      <c r="A2662" s="127"/>
      <c r="B2662"/>
      <c r="C2662">
        <v>8050</v>
      </c>
      <c r="D2662" s="221">
        <f t="shared" si="288"/>
        <v>8050</v>
      </c>
      <c r="E2662">
        <f t="shared" si="293"/>
        <v>8.0500000000000007</v>
      </c>
      <c r="F2662">
        <f t="shared" si="289"/>
        <v>5.4929224477475273E-2</v>
      </c>
      <c r="G2662">
        <f t="shared" si="290"/>
        <v>4.0948980032668718E-2</v>
      </c>
      <c r="H2662" s="271">
        <v>1.5853306121067299E-9</v>
      </c>
      <c r="I2662">
        <f t="shared" si="291"/>
        <v>1</v>
      </c>
      <c r="J2662">
        <v>1</v>
      </c>
      <c r="K2662" s="221">
        <f t="shared" si="292"/>
        <v>-228.95667196159425</v>
      </c>
      <c r="L2662">
        <f t="shared" si="294"/>
        <v>2.0287231399110922E-22</v>
      </c>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row>
    <row r="2663" spans="1:74" s="12" customFormat="1" hidden="1" x14ac:dyDescent="0.25">
      <c r="A2663" s="127"/>
      <c r="B2663"/>
      <c r="C2663">
        <v>8060</v>
      </c>
      <c r="D2663" s="221">
        <f t="shared" si="288"/>
        <v>8060</v>
      </c>
      <c r="E2663">
        <f t="shared" si="293"/>
        <v>8.06</v>
      </c>
      <c r="F2663">
        <f t="shared" si="289"/>
        <v>5.4477135482656813E-2</v>
      </c>
      <c r="G2663">
        <f t="shared" si="290"/>
        <v>4.1484180906161329E-2</v>
      </c>
      <c r="H2663" s="221">
        <v>3.23589581853801E-2</v>
      </c>
      <c r="I2663">
        <f t="shared" si="291"/>
        <v>1</v>
      </c>
      <c r="J2663">
        <v>1</v>
      </c>
      <c r="K2663" s="221">
        <f t="shared" si="292"/>
        <v>-82.718173725457376</v>
      </c>
      <c r="L2663">
        <f t="shared" si="294"/>
        <v>1.3369731282229542E-8</v>
      </c>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row>
    <row r="2664" spans="1:74" s="12" customFormat="1" hidden="1" x14ac:dyDescent="0.25">
      <c r="A2664" s="127"/>
      <c r="B2664"/>
      <c r="C2664">
        <v>8070</v>
      </c>
      <c r="D2664" s="221">
        <f t="shared" si="288"/>
        <v>8070</v>
      </c>
      <c r="E2664">
        <f t="shared" si="293"/>
        <v>8.07</v>
      </c>
      <c r="F2664">
        <f t="shared" si="289"/>
        <v>5.4027851171393304E-2</v>
      </c>
      <c r="G2664">
        <f t="shared" si="290"/>
        <v>4.1906270214730805E-2</v>
      </c>
      <c r="H2664" s="221">
        <v>3.33118067192208E-2</v>
      </c>
      <c r="I2664">
        <f t="shared" si="291"/>
        <v>1</v>
      </c>
      <c r="J2664">
        <v>1</v>
      </c>
      <c r="K2664" s="221">
        <f t="shared" si="292"/>
        <v>-82.450102162565599</v>
      </c>
      <c r="L2664">
        <f t="shared" si="294"/>
        <v>5.5168302322184941E-8</v>
      </c>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row>
    <row r="2665" spans="1:74" s="12" customFormat="1" hidden="1" x14ac:dyDescent="0.25">
      <c r="A2665" s="127"/>
      <c r="B2665"/>
      <c r="C2665">
        <v>8080</v>
      </c>
      <c r="D2665" s="221">
        <f t="shared" si="288"/>
        <v>8080</v>
      </c>
      <c r="E2665">
        <f t="shared" si="293"/>
        <v>8.08</v>
      </c>
      <c r="F2665">
        <f t="shared" si="289"/>
        <v>5.3581361464599533E-2</v>
      </c>
      <c r="G2665">
        <f t="shared" si="290"/>
        <v>4.2214002429590128E-2</v>
      </c>
      <c r="H2665" s="221">
        <v>1.1720746567757701E-2</v>
      </c>
      <c r="I2665">
        <f t="shared" si="291"/>
        <v>1</v>
      </c>
      <c r="J2665">
        <v>1</v>
      </c>
      <c r="K2665" s="221">
        <f t="shared" si="292"/>
        <v>-91.531488983425731</v>
      </c>
      <c r="L2665">
        <f t="shared" si="294"/>
        <v>2.597554478359428E-8</v>
      </c>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row>
    <row r="2666" spans="1:74" s="12" customFormat="1" hidden="1" x14ac:dyDescent="0.25">
      <c r="A2666" s="127"/>
      <c r="B2666"/>
      <c r="C2666">
        <v>8090</v>
      </c>
      <c r="D2666" s="221">
        <f t="shared" si="288"/>
        <v>8090</v>
      </c>
      <c r="E2666">
        <f t="shared" si="293"/>
        <v>8.09</v>
      </c>
      <c r="F2666">
        <f t="shared" si="289"/>
        <v>5.313765626739602E-2</v>
      </c>
      <c r="G2666">
        <f t="shared" si="290"/>
        <v>4.2406441755952991E-2</v>
      </c>
      <c r="H2666" s="221">
        <v>3.54119535930882E-2</v>
      </c>
      <c r="I2666">
        <f t="shared" si="291"/>
        <v>1</v>
      </c>
      <c r="J2666">
        <v>1</v>
      </c>
      <c r="K2666" s="221">
        <f t="shared" si="292"/>
        <v>-81.960317705499577</v>
      </c>
      <c r="L2666">
        <f t="shared" si="294"/>
        <v>2.8253219801056037E-8</v>
      </c>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row>
    <row r="2667" spans="1:74" s="12" customFormat="1" hidden="1" x14ac:dyDescent="0.25">
      <c r="A2667" s="127"/>
      <c r="B2667"/>
      <c r="C2667">
        <v>8100</v>
      </c>
      <c r="D2667" s="221">
        <f t="shared" si="288"/>
        <v>8100</v>
      </c>
      <c r="E2667">
        <f t="shared" si="293"/>
        <v>8.1</v>
      </c>
      <c r="F2667">
        <f t="shared" si="289"/>
        <v>5.2696725469535757E-2</v>
      </c>
      <c r="G2667">
        <f t="shared" si="290"/>
        <v>4.2482964925346596E-2</v>
      </c>
      <c r="H2667" s="271">
        <v>3.3028782066542702E-15</v>
      </c>
      <c r="I2667">
        <f t="shared" si="291"/>
        <v>1</v>
      </c>
      <c r="J2667">
        <v>1</v>
      </c>
      <c r="K2667" s="221">
        <f t="shared" si="292"/>
        <v>-342.62217984570975</v>
      </c>
      <c r="L2667">
        <f t="shared" si="294"/>
        <v>1.5918723455525484E-8</v>
      </c>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row>
    <row r="2668" spans="1:74" s="12" customFormat="1" hidden="1" x14ac:dyDescent="0.25">
      <c r="A2668" s="127"/>
      <c r="B2668"/>
      <c r="C2668">
        <v>8110</v>
      </c>
      <c r="D2668" s="221">
        <f t="shared" si="288"/>
        <v>8110</v>
      </c>
      <c r="E2668">
        <f t="shared" si="293"/>
        <v>8.11</v>
      </c>
      <c r="F2668">
        <f t="shared" si="289"/>
        <v>5.22585589458303E-2</v>
      </c>
      <c r="G2668">
        <f t="shared" si="290"/>
        <v>4.244326314706251E-2</v>
      </c>
      <c r="H2668" s="221">
        <v>3.5411953593087103E-2</v>
      </c>
      <c r="I2668">
        <f t="shared" si="291"/>
        <v>1</v>
      </c>
      <c r="J2668">
        <v>1</v>
      </c>
      <c r="K2668" s="221">
        <f t="shared" si="292"/>
        <v>-82.097678354364788</v>
      </c>
      <c r="L2668">
        <f t="shared" si="294"/>
        <v>1.5423117712814435E-8</v>
      </c>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row>
    <row r="2669" spans="1:74" s="12" customFormat="1" hidden="1" x14ac:dyDescent="0.25">
      <c r="A2669" s="127"/>
      <c r="B2669"/>
      <c r="C2669">
        <v>8120</v>
      </c>
      <c r="D2669" s="221">
        <f t="shared" si="288"/>
        <v>8120</v>
      </c>
      <c r="E2669">
        <f t="shared" si="293"/>
        <v>8.1199999999999992</v>
      </c>
      <c r="F2669">
        <f t="shared" si="289"/>
        <v>5.1823146556573482E-2</v>
      </c>
      <c r="G2669">
        <f t="shared" si="290"/>
        <v>4.2287343212808901E-2</v>
      </c>
      <c r="H2669" s="221">
        <v>1.17207465677575E-2</v>
      </c>
      <c r="I2669">
        <f t="shared" si="291"/>
        <v>1</v>
      </c>
      <c r="J2669">
        <v>1</v>
      </c>
      <c r="K2669" s="221">
        <f t="shared" si="292"/>
        <v>-91.806210906448854</v>
      </c>
      <c r="L2669">
        <f t="shared" si="294"/>
        <v>2.7159804887270397E-8</v>
      </c>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row>
    <row r="2670" spans="1:74" s="12" customFormat="1" hidden="1" x14ac:dyDescent="0.25">
      <c r="A2670" s="127"/>
      <c r="B2670"/>
      <c r="C2670">
        <v>8130</v>
      </c>
      <c r="D2670" s="221">
        <f t="shared" si="288"/>
        <v>8130</v>
      </c>
      <c r="E2670">
        <f t="shared" si="293"/>
        <v>8.1300000000000008</v>
      </c>
      <c r="F2670">
        <f t="shared" si="289"/>
        <v>5.1390478147964692E-2</v>
      </c>
      <c r="G2670">
        <f t="shared" si="290"/>
        <v>4.2015527750889743E-2</v>
      </c>
      <c r="H2670" s="221">
        <v>3.3311806719217102E-2</v>
      </c>
      <c r="I2670">
        <f t="shared" si="291"/>
        <v>1</v>
      </c>
      <c r="J2670">
        <v>1</v>
      </c>
      <c r="K2670" s="221">
        <f t="shared" si="292"/>
        <v>-82.862186610351714</v>
      </c>
      <c r="L2670">
        <f t="shared" si="294"/>
        <v>2.3820438440956477E-8</v>
      </c>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row>
    <row r="2671" spans="1:74" s="12" customFormat="1" hidden="1" x14ac:dyDescent="0.25">
      <c r="A2671" s="127"/>
      <c r="B2671"/>
      <c r="C2671">
        <v>8140</v>
      </c>
      <c r="D2671" s="221">
        <f t="shared" si="288"/>
        <v>8140</v>
      </c>
      <c r="E2671">
        <f t="shared" si="293"/>
        <v>8.14</v>
      </c>
      <c r="F2671">
        <f t="shared" si="289"/>
        <v>5.0960543552529845E-2</v>
      </c>
      <c r="G2671">
        <f t="shared" si="290"/>
        <v>4.1628454628512682E-2</v>
      </c>
      <c r="H2671" s="221">
        <v>3.2358958185383598E-2</v>
      </c>
      <c r="I2671">
        <f t="shared" si="291"/>
        <v>1</v>
      </c>
      <c r="J2671">
        <v>1</v>
      </c>
      <c r="K2671" s="221">
        <f t="shared" si="292"/>
        <v>-83.26762257395508</v>
      </c>
      <c r="L2671">
        <f t="shared" si="294"/>
        <v>4.940217601961654E-8</v>
      </c>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row>
    <row r="2672" spans="1:74" s="12" customFormat="1" hidden="1" x14ac:dyDescent="0.25">
      <c r="A2672" s="127"/>
      <c r="B2672"/>
      <c r="C2672">
        <v>8150</v>
      </c>
      <c r="D2672" s="221">
        <f t="shared" si="288"/>
        <v>8150</v>
      </c>
      <c r="E2672">
        <f t="shared" si="293"/>
        <v>8.15</v>
      </c>
      <c r="F2672">
        <f t="shared" si="289"/>
        <v>5.0533332589541811E-2</v>
      </c>
      <c r="G2672">
        <f t="shared" si="290"/>
        <v>4.1127075503106236E-2</v>
      </c>
      <c r="H2672" s="271">
        <v>1.5853307252950199E-9</v>
      </c>
      <c r="I2672">
        <f t="shared" si="291"/>
        <v>1</v>
      </c>
      <c r="J2672">
        <v>1</v>
      </c>
      <c r="K2672" s="221">
        <f t="shared" si="292"/>
        <v>-229.64348709201008</v>
      </c>
      <c r="L2672">
        <f t="shared" si="294"/>
        <v>1.1780881645895458E-8</v>
      </c>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row>
    <row r="2673" spans="1:74" s="12" customFormat="1" hidden="1" x14ac:dyDescent="0.25">
      <c r="A2673" s="127"/>
      <c r="B2673"/>
      <c r="C2673">
        <v>8160</v>
      </c>
      <c r="D2673" s="221">
        <f t="shared" si="288"/>
        <v>8160</v>
      </c>
      <c r="E2673">
        <f t="shared" si="293"/>
        <v>8.16</v>
      </c>
      <c r="F2673">
        <f t="shared" si="289"/>
        <v>5.0108835065438513E-2</v>
      </c>
      <c r="G2673">
        <f t="shared" si="290"/>
        <v>4.0512653525810426E-2</v>
      </c>
      <c r="H2673" s="271">
        <v>2.4382349382142699E-9</v>
      </c>
      <c r="I2673">
        <f t="shared" si="291"/>
        <v>1</v>
      </c>
      <c r="J2673">
        <v>1</v>
      </c>
      <c r="K2673" s="221">
        <f t="shared" si="292"/>
        <v>-226.10838907410704</v>
      </c>
      <c r="L2673">
        <f t="shared" si="294"/>
        <v>1.6992916774209474E-22</v>
      </c>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row>
    <row r="2674" spans="1:74" s="12" customFormat="1" hidden="1" x14ac:dyDescent="0.25">
      <c r="A2674" s="127"/>
      <c r="B2674"/>
      <c r="C2674">
        <v>8170</v>
      </c>
      <c r="D2674" s="221">
        <f t="shared" si="288"/>
        <v>8170</v>
      </c>
      <c r="E2674">
        <f t="shared" si="293"/>
        <v>8.17</v>
      </c>
      <c r="F2674">
        <f t="shared" si="289"/>
        <v>4.9687040774240201E-2</v>
      </c>
      <c r="G2674">
        <f t="shared" si="290"/>
        <v>3.9786760202574468E-2</v>
      </c>
      <c r="H2674" s="221">
        <v>3.54788602466053E-2</v>
      </c>
      <c r="I2674">
        <f t="shared" si="291"/>
        <v>1</v>
      </c>
      <c r="J2674">
        <v>1</v>
      </c>
      <c r="K2674" s="221">
        <f t="shared" si="292"/>
        <v>-83.080972634961029</v>
      </c>
      <c r="L2674">
        <f t="shared" si="294"/>
        <v>1.2298235537996981E-8</v>
      </c>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row>
    <row r="2675" spans="1:74" s="12" customFormat="1" hidden="1" x14ac:dyDescent="0.25">
      <c r="A2675" s="127"/>
      <c r="B2675"/>
      <c r="C2675">
        <v>8180</v>
      </c>
      <c r="D2675" s="221">
        <f t="shared" si="288"/>
        <v>8180</v>
      </c>
      <c r="E2675">
        <f t="shared" si="293"/>
        <v>8.18</v>
      </c>
      <c r="F2675">
        <f t="shared" si="289"/>
        <v>4.9267939497964937E-2</v>
      </c>
      <c r="G2675">
        <f t="shared" si="290"/>
        <v>3.8951271420559742E-2</v>
      </c>
      <c r="H2675" s="221">
        <v>5.0657045484412598E-2</v>
      </c>
      <c r="I2675">
        <f t="shared" si="291"/>
        <v>1</v>
      </c>
      <c r="J2675">
        <v>1</v>
      </c>
      <c r="K2675" s="221">
        <f t="shared" si="292"/>
        <v>-80.245482118726684</v>
      </c>
      <c r="L2675">
        <f t="shared" si="294"/>
        <v>7.0015911463919857E-8</v>
      </c>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row>
    <row r="2676" spans="1:74" s="12" customFormat="1" hidden="1" x14ac:dyDescent="0.25">
      <c r="A2676" s="127"/>
      <c r="B2676"/>
      <c r="C2676">
        <v>8190</v>
      </c>
      <c r="D2676" s="221">
        <f t="shared" si="288"/>
        <v>8190</v>
      </c>
      <c r="E2676">
        <f t="shared" si="293"/>
        <v>8.19</v>
      </c>
      <c r="F2676">
        <f t="shared" si="289"/>
        <v>4.885152100704291E-2</v>
      </c>
      <c r="G2676">
        <f t="shared" si="290"/>
        <v>3.8008362649786465E-2</v>
      </c>
      <c r="H2676" s="221">
        <v>2.61825380323071E-2</v>
      </c>
      <c r="I2676">
        <f t="shared" si="291"/>
        <v>1</v>
      </c>
      <c r="J2676">
        <v>1</v>
      </c>
      <c r="K2676" s="221">
        <f t="shared" si="292"/>
        <v>-86.264620112329538</v>
      </c>
      <c r="L2676">
        <f t="shared" si="294"/>
        <v>5.3164660916886137E-8</v>
      </c>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row>
    <row r="2677" spans="1:74" s="12" customFormat="1" hidden="1" x14ac:dyDescent="0.25">
      <c r="A2677" s="127"/>
      <c r="B2677"/>
      <c r="C2677">
        <v>8200</v>
      </c>
      <c r="D2677" s="221">
        <f t="shared" si="288"/>
        <v>8200</v>
      </c>
      <c r="E2677">
        <f t="shared" si="293"/>
        <v>8.1999999999999993</v>
      </c>
      <c r="F2677">
        <f t="shared" si="289"/>
        <v>4.8437775060728529E-2</v>
      </c>
      <c r="G2677">
        <f t="shared" si="290"/>
        <v>3.6960503332181482E-2</v>
      </c>
      <c r="H2677" s="271">
        <v>9.3132271531293591E-10</v>
      </c>
      <c r="I2677">
        <f t="shared" si="291"/>
        <v>1</v>
      </c>
      <c r="J2677">
        <v>1</v>
      </c>
      <c r="K2677" s="221">
        <f t="shared" si="292"/>
        <v>-235.55955482782909</v>
      </c>
      <c r="L2677">
        <f t="shared" si="294"/>
        <v>5.9085107119591603E-9</v>
      </c>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row>
    <row r="2678" spans="1:74" s="12" customFormat="1" hidden="1" x14ac:dyDescent="0.25">
      <c r="A2678" s="127"/>
      <c r="B2678"/>
      <c r="C2678">
        <v>8210</v>
      </c>
      <c r="D2678" s="221">
        <f t="shared" si="288"/>
        <v>8210</v>
      </c>
      <c r="E2678">
        <f t="shared" si="293"/>
        <v>8.2100000000000009</v>
      </c>
      <c r="F2678">
        <f t="shared" si="289"/>
        <v>4.8026691407512062E-2</v>
      </c>
      <c r="G2678">
        <f t="shared" si="290"/>
        <v>3.5810450472370102E-2</v>
      </c>
      <c r="H2678" s="221">
        <v>3.1555882854924699E-3</v>
      </c>
      <c r="I2678">
        <f t="shared" si="291"/>
        <v>1</v>
      </c>
      <c r="J2678">
        <v>1</v>
      </c>
      <c r="K2678" s="221">
        <f t="shared" si="292"/>
        <v>-105.30854423667959</v>
      </c>
      <c r="L2678">
        <f t="shared" si="294"/>
        <v>7.3635264617878117E-11</v>
      </c>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row>
    <row r="2679" spans="1:74" s="12" customFormat="1" hidden="1" x14ac:dyDescent="0.25">
      <c r="A2679" s="127"/>
      <c r="B2679"/>
      <c r="C2679">
        <v>8220</v>
      </c>
      <c r="D2679" s="221">
        <f t="shared" si="288"/>
        <v>8220</v>
      </c>
      <c r="E2679">
        <f t="shared" si="293"/>
        <v>8.2200000000000006</v>
      </c>
      <c r="F2679">
        <f t="shared" si="289"/>
        <v>4.7618259785528763E-2</v>
      </c>
      <c r="G2679">
        <f t="shared" si="290"/>
        <v>3.4561241446710536E-2</v>
      </c>
      <c r="H2679" s="221">
        <v>2.7309732062734502E-4</v>
      </c>
      <c r="I2679">
        <f t="shared" si="291"/>
        <v>1</v>
      </c>
      <c r="J2679">
        <v>1</v>
      </c>
      <c r="K2679" s="221">
        <f t="shared" si="292"/>
        <v>-126.94639413348955</v>
      </c>
      <c r="L2679">
        <f t="shared" si="294"/>
        <v>8.6336389322985116E-11</v>
      </c>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row>
    <row r="2680" spans="1:74" s="12" customFormat="1" hidden="1" x14ac:dyDescent="0.25">
      <c r="A2680" s="127"/>
      <c r="B2680"/>
      <c r="C2680">
        <v>8230</v>
      </c>
      <c r="D2680" s="221">
        <f t="shared" si="288"/>
        <v>8230</v>
      </c>
      <c r="E2680">
        <f t="shared" si="293"/>
        <v>8.23</v>
      </c>
      <c r="F2680">
        <f t="shared" si="289"/>
        <v>4.7212469922967008E-2</v>
      </c>
      <c r="G2680">
        <f t="shared" si="290"/>
        <v>3.3216186049167984E-2</v>
      </c>
      <c r="H2680" s="221">
        <v>2.5761364751436099E-3</v>
      </c>
      <c r="I2680">
        <f t="shared" si="291"/>
        <v>1</v>
      </c>
      <c r="J2680">
        <v>1</v>
      </c>
      <c r="K2680" s="221">
        <f t="shared" si="292"/>
        <v>-107.87249295336066</v>
      </c>
      <c r="L2680">
        <f t="shared" si="294"/>
        <v>5.0386622364316736E-11</v>
      </c>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row>
    <row r="2681" spans="1:74" s="12" customFormat="1" hidden="1" x14ac:dyDescent="0.25">
      <c r="A2681" s="127"/>
      <c r="B2681"/>
      <c r="C2681">
        <v>8240</v>
      </c>
      <c r="D2681" s="221">
        <f t="shared" si="288"/>
        <v>8240</v>
      </c>
      <c r="E2681">
        <f t="shared" si="293"/>
        <v>8.24</v>
      </c>
      <c r="F2681">
        <f t="shared" si="289"/>
        <v>4.6809311538474993E-2</v>
      </c>
      <c r="G2681">
        <f t="shared" si="290"/>
        <v>3.177885779470218E-2</v>
      </c>
      <c r="H2681" s="221">
        <v>2.70623213906182E-3</v>
      </c>
      <c r="I2681">
        <f t="shared" si="291"/>
        <v>1</v>
      </c>
      <c r="J2681">
        <v>1</v>
      </c>
      <c r="K2681" s="221">
        <f t="shared" si="292"/>
        <v>-107.90328830669309</v>
      </c>
      <c r="L2681">
        <f t="shared" si="294"/>
        <v>1.6263435880267992E-10</v>
      </c>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row>
    <row r="2682" spans="1:74" s="12" customFormat="1" hidden="1" x14ac:dyDescent="0.25">
      <c r="A2682" s="127"/>
      <c r="B2682"/>
      <c r="C2682">
        <v>8250</v>
      </c>
      <c r="D2682" s="221">
        <f t="shared" ref="D2682:D2745" si="295">C2682*(f_CLK_MHz/Nominal_Clock_Freq)</f>
        <v>8250</v>
      </c>
      <c r="E2682">
        <f t="shared" si="293"/>
        <v>8.25</v>
      </c>
      <c r="F2682">
        <f t="shared" ref="F2682:F2745" si="296">ABS(SIN(((MOD_CLK_DIV*PI()*$D2682*FIRST_STAGE_DECIMATION)/(f_CLK_MHz*1000000)))/(FIRST_STAGE_DECIMATION*SIN(((MOD_CLK_DIV*PI()*$D2682)/(f_CLK_MHz*1000000)))))^FIRST_STAGE_ORDER</f>
        <v>4.6408774341565096E-2</v>
      </c>
      <c r="G2682">
        <f t="shared" ref="G2682:G2745" si="297">ABS(SIN(((MOD_CLK_DIV*FIRST_STAGE_DECIMATION*PI()*$D2682*SECOND_STAGE_DECIMATION)/(f_CLK_MHz*1000000)))/(SECOND_STAGE_DECIMATION*SIN(((MOD_CLK_DIV*FIRST_STAGE_DECIMATION*PI()*$D2682)/(f_CLK_MHz*1000000)))))^SECOND_STAGE_ORDER</f>
        <v>3.0253084502831495E-2</v>
      </c>
      <c r="H2682" s="221">
        <v>1.96696707822323E-4</v>
      </c>
      <c r="I2682">
        <f t="shared" ref="I2682:I2745" si="298">IF(Avg_decimation&lt;&gt;0,(ABS(SIN(((MOD_CLK_DIV*FIRST_STAGE_DECIMATION*SECOND_STAGE_DECIMATION*FIR_DECIMATION*PI()*$D2682*Avg_decimation)/(f_CLK_MHz*1000000)))/(Avg_decimation*SIN(((MOD_CLK_DIV*FIRST_STAGE_DECIMATION*SECOND_STAGE_DECIMATION*FIR_DECIMATION*PI()*$D2682)/(f_CLK_MHz*1000000)))))^1),"-")</f>
        <v>1</v>
      </c>
      <c r="J2682">
        <v>1</v>
      </c>
      <c r="K2682" s="221">
        <f t="shared" ref="K2682:K2745" si="299">20*LOG10(IF(FIR_BYPASSED,F2682*G2682*J2682,F2682*G2682*H2682*I2682*J2682))</f>
        <v>-131.17666299340098</v>
      </c>
      <c r="L2682">
        <f t="shared" si="294"/>
        <v>4.6263920787539751E-11</v>
      </c>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row>
    <row r="2683" spans="1:74" s="12" customFormat="1" hidden="1" x14ac:dyDescent="0.25">
      <c r="A2683" s="127"/>
      <c r="B2683"/>
      <c r="C2683">
        <v>8260</v>
      </c>
      <c r="D2683" s="221">
        <f t="shared" si="295"/>
        <v>8260</v>
      </c>
      <c r="E2683">
        <f t="shared" ref="E2683:E2746" si="300">D2683/1000</f>
        <v>8.26</v>
      </c>
      <c r="F2683">
        <f t="shared" si="296"/>
        <v>4.6010848033017686E-2</v>
      </c>
      <c r="G2683">
        <f t="shared" si="297"/>
        <v>2.864293818600196E-2</v>
      </c>
      <c r="H2683" s="221">
        <v>4.6170289671173701E-3</v>
      </c>
      <c r="I2683">
        <f t="shared" si="298"/>
        <v>1</v>
      </c>
      <c r="J2683">
        <v>1</v>
      </c>
      <c r="K2683" s="221">
        <f t="shared" si="299"/>
        <v>-104.31519194104845</v>
      </c>
      <c r="L2683">
        <f t="shared" si="294"/>
        <v>1.0115202184697368E-10</v>
      </c>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row>
    <row r="2684" spans="1:74" s="12" customFormat="1" hidden="1" x14ac:dyDescent="0.25">
      <c r="A2684" s="127"/>
      <c r="B2684"/>
      <c r="C2684">
        <v>8270</v>
      </c>
      <c r="D2684" s="221">
        <f t="shared" si="295"/>
        <v>8270</v>
      </c>
      <c r="E2684">
        <f t="shared" si="300"/>
        <v>8.27</v>
      </c>
      <c r="F2684">
        <f t="shared" si="296"/>
        <v>4.5615522305282721E-2</v>
      </c>
      <c r="G2684">
        <f t="shared" si="297"/>
        <v>2.6952724269264147E-2</v>
      </c>
      <c r="H2684" s="221">
        <v>9.6745899372292794E-3</v>
      </c>
      <c r="I2684">
        <f t="shared" si="298"/>
        <v>1</v>
      </c>
      <c r="J2684">
        <v>1</v>
      </c>
      <c r="K2684" s="221">
        <f t="shared" si="299"/>
        <v>-98.493042266683929</v>
      </c>
      <c r="L2684">
        <f t="shared" ref="L2684:L2747" si="301">(D2684-D2683)*((10^(K2684/20)+10^(K2683/20))/2)^2</f>
        <v>8.0813480942105929E-10</v>
      </c>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row>
    <row r="2685" spans="1:74" s="12" customFormat="1" hidden="1" x14ac:dyDescent="0.25">
      <c r="A2685" s="127"/>
      <c r="B2685"/>
      <c r="C2685">
        <v>8280</v>
      </c>
      <c r="D2685" s="221">
        <f t="shared" si="295"/>
        <v>8280</v>
      </c>
      <c r="E2685">
        <f t="shared" si="300"/>
        <v>8.2799999999999994</v>
      </c>
      <c r="F2685">
        <f t="shared" si="296"/>
        <v>4.5222786842879698E-2</v>
      </c>
      <c r="G2685">
        <f t="shared" si="297"/>
        <v>2.5186970169580065E-2</v>
      </c>
      <c r="H2685" s="271">
        <v>3.55732036791868E-10</v>
      </c>
      <c r="I2685">
        <f t="shared" si="298"/>
        <v>1</v>
      </c>
      <c r="J2685">
        <v>1</v>
      </c>
      <c r="K2685" s="221">
        <f t="shared" si="299"/>
        <v>-247.84687542184369</v>
      </c>
      <c r="L2685">
        <f t="shared" si="301"/>
        <v>3.5370061226632563E-10</v>
      </c>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row>
    <row r="2686" spans="1:74" s="12" customFormat="1" hidden="1" x14ac:dyDescent="0.25">
      <c r="A2686" s="127"/>
      <c r="B2686"/>
      <c r="C2686">
        <v>8290</v>
      </c>
      <c r="D2686" s="221">
        <f t="shared" si="295"/>
        <v>8290</v>
      </c>
      <c r="E2686">
        <f t="shared" si="300"/>
        <v>8.2899999999999991</v>
      </c>
      <c r="F2686">
        <f t="shared" si="296"/>
        <v>4.4832631322796461E-2</v>
      </c>
      <c r="G2686">
        <f t="shared" si="297"/>
        <v>2.3350413264827747E-2</v>
      </c>
      <c r="H2686" s="221">
        <v>1.10268609715076E-2</v>
      </c>
      <c r="I2686">
        <f t="shared" si="298"/>
        <v>1</v>
      </c>
      <c r="J2686">
        <v>1</v>
      </c>
      <c r="K2686" s="221">
        <f t="shared" si="299"/>
        <v>-98.753186009581825</v>
      </c>
      <c r="L2686">
        <f t="shared" si="301"/>
        <v>3.3313590134448488E-10</v>
      </c>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row>
    <row r="2687" spans="1:74" s="12" customFormat="1" hidden="1" x14ac:dyDescent="0.25">
      <c r="A2687" s="127"/>
      <c r="B2687"/>
      <c r="C2687">
        <v>8300</v>
      </c>
      <c r="D2687" s="221">
        <f t="shared" si="295"/>
        <v>8300</v>
      </c>
      <c r="E2687">
        <f t="shared" si="300"/>
        <v>8.3000000000000007</v>
      </c>
      <c r="F2687">
        <f t="shared" si="296"/>
        <v>4.4445045414885767E-2</v>
      </c>
      <c r="G2687">
        <f t="shared" si="297"/>
        <v>2.1447988284228919E-2</v>
      </c>
      <c r="H2687" s="271">
        <v>1.6130998993942101E-9</v>
      </c>
      <c r="I2687">
        <f t="shared" si="298"/>
        <v>1</v>
      </c>
      <c r="J2687">
        <v>1</v>
      </c>
      <c r="K2687" s="221">
        <f t="shared" si="299"/>
        <v>-236.26257635673267</v>
      </c>
      <c r="L2687">
        <f t="shared" si="301"/>
        <v>3.3313596671066246E-10</v>
      </c>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row>
    <row r="2688" spans="1:74" s="12" customFormat="1" hidden="1" x14ac:dyDescent="0.25">
      <c r="A2688" s="127"/>
      <c r="B2688"/>
      <c r="C2688">
        <v>8310</v>
      </c>
      <c r="D2688" s="221">
        <f t="shared" si="295"/>
        <v>8310</v>
      </c>
      <c r="E2688">
        <f t="shared" si="300"/>
        <v>8.31</v>
      </c>
      <c r="F2688">
        <f t="shared" si="296"/>
        <v>4.4060018782261089E-2</v>
      </c>
      <c r="G2688">
        <f t="shared" si="297"/>
        <v>1.9484814153506485E-2</v>
      </c>
      <c r="H2688" s="221">
        <v>2.04012078154223E-2</v>
      </c>
      <c r="I2688">
        <f t="shared" si="298"/>
        <v>1</v>
      </c>
      <c r="J2688">
        <v>1</v>
      </c>
      <c r="K2688" s="221">
        <f t="shared" si="299"/>
        <v>-95.132063488587661</v>
      </c>
      <c r="L2688">
        <f t="shared" si="301"/>
        <v>7.6689116779026906E-10</v>
      </c>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row>
    <row r="2689" spans="1:74" s="12" customFormat="1" hidden="1" x14ac:dyDescent="0.25">
      <c r="A2689" s="127"/>
      <c r="B2689"/>
      <c r="C2689">
        <v>8320</v>
      </c>
      <c r="D2689" s="221">
        <f t="shared" si="295"/>
        <v>8320</v>
      </c>
      <c r="E2689">
        <f t="shared" si="300"/>
        <v>8.32</v>
      </c>
      <c r="F2689">
        <f t="shared" si="296"/>
        <v>4.3677541081689718E-2</v>
      </c>
      <c r="G2689">
        <f t="shared" si="297"/>
        <v>1.7466180329581183E-2</v>
      </c>
      <c r="H2689" s="221">
        <v>2.0271099110452599E-2</v>
      </c>
      <c r="I2689">
        <f t="shared" si="298"/>
        <v>1</v>
      </c>
      <c r="J2689">
        <v>1</v>
      </c>
      <c r="K2689" s="221">
        <f t="shared" si="299"/>
        <v>-96.213331647727955</v>
      </c>
      <c r="L2689">
        <f t="shared" si="301"/>
        <v>2.719015521802725E-9</v>
      </c>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row>
    <row r="2690" spans="1:74" s="12" customFormat="1" hidden="1" x14ac:dyDescent="0.25">
      <c r="A2690" s="127"/>
      <c r="B2690"/>
      <c r="C2690">
        <v>8330</v>
      </c>
      <c r="D2690" s="221">
        <f t="shared" si="295"/>
        <v>8330</v>
      </c>
      <c r="E2690">
        <f t="shared" si="300"/>
        <v>8.33</v>
      </c>
      <c r="F2690">
        <f t="shared" si="296"/>
        <v>4.3297601963984918E-2</v>
      </c>
      <c r="G2690">
        <f t="shared" si="297"/>
        <v>1.539753266100235E-2</v>
      </c>
      <c r="H2690" s="221">
        <v>5.36293333987481E-3</v>
      </c>
      <c r="I2690">
        <f t="shared" si="298"/>
        <v>1</v>
      </c>
      <c r="J2690">
        <v>1</v>
      </c>
      <c r="K2690" s="221">
        <f t="shared" si="299"/>
        <v>-108.93365247147261</v>
      </c>
      <c r="L2690">
        <f t="shared" si="301"/>
        <v>9.0628043355846963E-10</v>
      </c>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row>
    <row r="2691" spans="1:74" s="12" customFormat="1" hidden="1" x14ac:dyDescent="0.25">
      <c r="A2691" s="127"/>
      <c r="B2691"/>
      <c r="C2691">
        <v>8340</v>
      </c>
      <c r="D2691" s="221">
        <f t="shared" si="295"/>
        <v>8340</v>
      </c>
      <c r="E2691">
        <f t="shared" si="300"/>
        <v>8.34</v>
      </c>
      <c r="F2691">
        <f t="shared" si="296"/>
        <v>4.2920191074396347E-2</v>
      </c>
      <c r="G2691">
        <f t="shared" si="297"/>
        <v>1.3284458811627878E-2</v>
      </c>
      <c r="H2691" s="271">
        <v>1.7506741710685402E-5</v>
      </c>
      <c r="I2691">
        <f t="shared" si="298"/>
        <v>1</v>
      </c>
      <c r="J2691">
        <v>1</v>
      </c>
      <c r="K2691" s="221">
        <f t="shared" si="299"/>
        <v>-160.01578324656751</v>
      </c>
      <c r="L2691">
        <f t="shared" si="301"/>
        <v>3.2136336075976646E-11</v>
      </c>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row>
    <row r="2692" spans="1:74" s="12" customFormat="1" hidden="1" x14ac:dyDescent="0.25">
      <c r="A2692" s="127"/>
      <c r="B2692"/>
      <c r="C2692">
        <v>8350</v>
      </c>
      <c r="D2692" s="221">
        <f t="shared" si="295"/>
        <v>8350</v>
      </c>
      <c r="E2692">
        <f t="shared" si="300"/>
        <v>8.35</v>
      </c>
      <c r="F2692">
        <f t="shared" si="296"/>
        <v>4.254529805299874E-2</v>
      </c>
      <c r="G2692">
        <f t="shared" si="297"/>
        <v>1.1132673286271356E-2</v>
      </c>
      <c r="H2692" s="271">
        <v>1.6734664794260198E-5</v>
      </c>
      <c r="I2692">
        <f t="shared" si="298"/>
        <v>1</v>
      </c>
      <c r="J2692">
        <v>1</v>
      </c>
      <c r="K2692" s="221">
        <f t="shared" si="299"/>
        <v>-162.01863896085536</v>
      </c>
      <c r="L2692">
        <f t="shared" si="301"/>
        <v>8.0175016602896416E-16</v>
      </c>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row>
    <row r="2693" spans="1:74" s="12" customFormat="1" hidden="1" x14ac:dyDescent="0.25">
      <c r="A2693" s="127"/>
      <c r="B2693"/>
      <c r="C2693">
        <v>8360</v>
      </c>
      <c r="D2693" s="221">
        <f t="shared" si="295"/>
        <v>8360</v>
      </c>
      <c r="E2693">
        <f t="shared" si="300"/>
        <v>8.36</v>
      </c>
      <c r="F2693">
        <f t="shared" si="296"/>
        <v>4.2172912535078579E-2</v>
      </c>
      <c r="G2693">
        <f t="shared" si="297"/>
        <v>8.9480020981336679E-3</v>
      </c>
      <c r="H2693" s="221">
        <v>1.5719408884823399E-2</v>
      </c>
      <c r="I2693">
        <f t="shared" si="298"/>
        <v>1</v>
      </c>
      <c r="J2693">
        <v>1</v>
      </c>
      <c r="K2693" s="221">
        <f t="shared" si="299"/>
        <v>-104.53608233647719</v>
      </c>
      <c r="L2693">
        <f t="shared" si="301"/>
        <v>8.8204676352257708E-11</v>
      </c>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row>
    <row r="2694" spans="1:74" s="12" customFormat="1" hidden="1" x14ac:dyDescent="0.25">
      <c r="A2694" s="127"/>
      <c r="B2694"/>
      <c r="C2694">
        <v>8370</v>
      </c>
      <c r="D2694" s="221">
        <f t="shared" si="295"/>
        <v>8370</v>
      </c>
      <c r="E2694">
        <f t="shared" si="300"/>
        <v>8.3699999999999992</v>
      </c>
      <c r="F2694">
        <f t="shared" si="296"/>
        <v>4.1803024151519638E-2</v>
      </c>
      <c r="G2694">
        <f t="shared" si="297"/>
        <v>6.7363671188551341E-3</v>
      </c>
      <c r="H2694" s="221">
        <v>0.13782044655407699</v>
      </c>
      <c r="I2694">
        <f t="shared" si="298"/>
        <v>1</v>
      </c>
      <c r="J2694">
        <v>1</v>
      </c>
      <c r="K2694" s="221">
        <f t="shared" si="299"/>
        <v>-88.221057977766804</v>
      </c>
      <c r="L2694">
        <f t="shared" si="301"/>
        <v>5.0046694782832247E-9</v>
      </c>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row>
    <row r="2695" spans="1:74" s="12" customFormat="1" hidden="1" x14ac:dyDescent="0.25">
      <c r="A2695" s="127"/>
      <c r="B2695"/>
      <c r="C2695">
        <v>8380</v>
      </c>
      <c r="D2695" s="221">
        <f t="shared" si="295"/>
        <v>8380</v>
      </c>
      <c r="E2695">
        <f t="shared" si="300"/>
        <v>8.3800000000000008</v>
      </c>
      <c r="F2695">
        <f t="shared" si="296"/>
        <v>4.1435622529186478E-2</v>
      </c>
      <c r="G2695">
        <f t="shared" si="297"/>
        <v>4.5037701528881594E-3</v>
      </c>
      <c r="H2695" s="221">
        <v>0.44491567513519098</v>
      </c>
      <c r="I2695">
        <f t="shared" si="298"/>
        <v>1</v>
      </c>
      <c r="J2695">
        <v>1</v>
      </c>
      <c r="K2695" s="221">
        <f t="shared" si="299"/>
        <v>-81.615444130339995</v>
      </c>
      <c r="L2695">
        <f t="shared" si="301"/>
        <v>3.7111808531669287E-8</v>
      </c>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row>
    <row r="2696" spans="1:74" s="12" customFormat="1" hidden="1" x14ac:dyDescent="0.25">
      <c r="A2696" s="127"/>
      <c r="B2696"/>
      <c r="C2696">
        <v>8390</v>
      </c>
      <c r="D2696" s="221">
        <f t="shared" si="295"/>
        <v>8390</v>
      </c>
      <c r="E2696">
        <f t="shared" si="300"/>
        <v>8.39</v>
      </c>
      <c r="F2696">
        <f t="shared" si="296"/>
        <v>4.1070697291305955E-2</v>
      </c>
      <c r="G2696">
        <f t="shared" si="297"/>
        <v>2.2562767787055278E-3</v>
      </c>
      <c r="H2696" s="221">
        <v>0.82365531566114303</v>
      </c>
      <c r="I2696">
        <f t="shared" si="298"/>
        <v>1</v>
      </c>
      <c r="J2696">
        <v>1</v>
      </c>
      <c r="K2696" s="221">
        <f t="shared" si="299"/>
        <v>-82.346600887710053</v>
      </c>
      <c r="L2696">
        <f t="shared" si="301"/>
        <v>6.3484376588431726E-8</v>
      </c>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row>
    <row r="2697" spans="1:74" s="12" customFormat="1" hidden="1" x14ac:dyDescent="0.25">
      <c r="A2697" s="127"/>
      <c r="B2697"/>
      <c r="C2697">
        <v>8400</v>
      </c>
      <c r="D2697" s="221">
        <f t="shared" si="295"/>
        <v>8400</v>
      </c>
      <c r="E2697">
        <f t="shared" si="300"/>
        <v>8.4</v>
      </c>
      <c r="F2697">
        <f t="shared" si="296"/>
        <v>4.0708238057848047E-2</v>
      </c>
      <c r="G2697">
        <f t="shared" si="297"/>
        <v>7.3988075748598132E-17</v>
      </c>
      <c r="H2697" s="221">
        <v>1</v>
      </c>
      <c r="I2697">
        <f t="shared" si="298"/>
        <v>1</v>
      </c>
      <c r="J2697">
        <v>1</v>
      </c>
      <c r="K2697" s="221">
        <f t="shared" si="299"/>
        <v>-350.42311923836894</v>
      </c>
      <c r="L2697">
        <f t="shared" si="301"/>
        <v>1.4563974836784079E-8</v>
      </c>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row>
    <row r="2698" spans="1:74" s="12" customFormat="1" hidden="1" x14ac:dyDescent="0.25">
      <c r="A2698" s="127"/>
      <c r="B2698"/>
      <c r="C2698">
        <v>8410</v>
      </c>
      <c r="D2698" s="221">
        <f t="shared" si="295"/>
        <v>8410</v>
      </c>
      <c r="E2698">
        <f t="shared" si="300"/>
        <v>8.41</v>
      </c>
      <c r="F2698">
        <f t="shared" si="296"/>
        <v>4.0348234445903443E-2</v>
      </c>
      <c r="G2698">
        <f t="shared" si="297"/>
        <v>2.2589162493943846E-3</v>
      </c>
      <c r="H2698" s="221">
        <v>0.82365531566116301</v>
      </c>
      <c r="I2698">
        <f t="shared" si="298"/>
        <v>1</v>
      </c>
      <c r="J2698">
        <v>1</v>
      </c>
      <c r="K2698" s="221">
        <f t="shared" si="299"/>
        <v>-82.490596584760411</v>
      </c>
      <c r="L2698">
        <f t="shared" si="301"/>
        <v>1.4089005874043727E-8</v>
      </c>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row>
    <row r="2699" spans="1:74" s="12" customFormat="1" hidden="1" x14ac:dyDescent="0.25">
      <c r="A2699" s="127"/>
      <c r="B2699"/>
      <c r="C2699">
        <v>8420</v>
      </c>
      <c r="D2699" s="221">
        <f t="shared" si="295"/>
        <v>8420</v>
      </c>
      <c r="E2699">
        <f t="shared" si="300"/>
        <v>8.42</v>
      </c>
      <c r="F2699">
        <f t="shared" si="296"/>
        <v>3.9990676070060661E-2</v>
      </c>
      <c r="G2699">
        <f t="shared" si="297"/>
        <v>4.5143137027005269E-3</v>
      </c>
      <c r="H2699" s="221">
        <v>0.44491567513521701</v>
      </c>
      <c r="I2699">
        <f t="shared" si="298"/>
        <v>1</v>
      </c>
      <c r="J2699">
        <v>1</v>
      </c>
      <c r="K2699" s="221">
        <f t="shared" si="299"/>
        <v>-81.903436231978745</v>
      </c>
      <c r="L2699">
        <f t="shared" si="301"/>
        <v>6.0366279518224318E-8</v>
      </c>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row>
    <row r="2700" spans="1:74" s="12" customFormat="1" hidden="1" x14ac:dyDescent="0.25">
      <c r="A2700" s="127"/>
      <c r="B2700"/>
      <c r="C2700">
        <v>8430</v>
      </c>
      <c r="D2700" s="221">
        <f t="shared" si="295"/>
        <v>8430</v>
      </c>
      <c r="E2700">
        <f t="shared" si="300"/>
        <v>8.43</v>
      </c>
      <c r="F2700">
        <f t="shared" si="296"/>
        <v>3.9635552542780707E-2</v>
      </c>
      <c r="G2700">
        <f t="shared" si="297"/>
        <v>6.7600364150286569E-3</v>
      </c>
      <c r="H2700" s="221">
        <v>0.13782044655409101</v>
      </c>
      <c r="I2700">
        <f t="shared" si="298"/>
        <v>1</v>
      </c>
      <c r="J2700">
        <v>1</v>
      </c>
      <c r="K2700" s="221">
        <f t="shared" si="299"/>
        <v>-88.653047899094815</v>
      </c>
      <c r="L2700">
        <f t="shared" si="301"/>
        <v>3.4367812566240725E-8</v>
      </c>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row>
    <row r="2701" spans="1:74" s="12" customFormat="1" hidden="1" x14ac:dyDescent="0.25">
      <c r="A2701" s="127"/>
      <c r="B2701"/>
      <c r="C2701">
        <v>8440</v>
      </c>
      <c r="D2701" s="221">
        <f t="shared" si="295"/>
        <v>8440</v>
      </c>
      <c r="E2701">
        <f t="shared" si="300"/>
        <v>8.44</v>
      </c>
      <c r="F2701">
        <f t="shared" si="296"/>
        <v>3.9282853474770438E-2</v>
      </c>
      <c r="G2701">
        <f t="shared" si="297"/>
        <v>8.9899474311560656E-3</v>
      </c>
      <c r="H2701" s="221">
        <v>1.57194088848332E-2</v>
      </c>
      <c r="I2701">
        <f t="shared" si="298"/>
        <v>1</v>
      </c>
      <c r="J2701">
        <v>1</v>
      </c>
      <c r="K2701" s="221">
        <f t="shared" si="299"/>
        <v>-105.11207220019601</v>
      </c>
      <c r="L2701">
        <f t="shared" si="301"/>
        <v>4.5110841488119132E-9</v>
      </c>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row>
    <row r="2702" spans="1:74" s="12" customFormat="1" hidden="1" x14ac:dyDescent="0.25">
      <c r="A2702" s="127"/>
      <c r="B2702"/>
      <c r="C2702">
        <v>8450</v>
      </c>
      <c r="D2702" s="221">
        <f t="shared" si="295"/>
        <v>8450</v>
      </c>
      <c r="E2702">
        <f t="shared" si="300"/>
        <v>8.4499999999999993</v>
      </c>
      <c r="F2702">
        <f t="shared" si="296"/>
        <v>3.8932568475353417E-2</v>
      </c>
      <c r="G2702">
        <f t="shared" si="297"/>
        <v>1.1197945421476278E-2</v>
      </c>
      <c r="H2702" s="271">
        <v>1.6734664794252101E-5</v>
      </c>
      <c r="I2702">
        <f t="shared" si="298"/>
        <v>1</v>
      </c>
      <c r="J2702">
        <v>1</v>
      </c>
      <c r="K2702" s="221">
        <f t="shared" si="299"/>
        <v>-162.73863159736061</v>
      </c>
      <c r="L2702">
        <f t="shared" si="301"/>
        <v>7.7245567220730547E-11</v>
      </c>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row>
    <row r="2703" spans="1:74" s="12" customFormat="1" hidden="1" x14ac:dyDescent="0.25">
      <c r="A2703" s="127"/>
      <c r="B2703"/>
      <c r="C2703">
        <v>8460</v>
      </c>
      <c r="D2703" s="221">
        <f t="shared" si="295"/>
        <v>8460</v>
      </c>
      <c r="E2703">
        <f t="shared" si="300"/>
        <v>8.4600000000000009</v>
      </c>
      <c r="F2703">
        <f t="shared" si="296"/>
        <v>3.8584687152840053E-2</v>
      </c>
      <c r="G2703">
        <f t="shared" si="297"/>
        <v>1.3377981241392032E-2</v>
      </c>
      <c r="H2703" s="271">
        <v>1.7506741710703701E-5</v>
      </c>
      <c r="I2703">
        <f t="shared" si="298"/>
        <v>1</v>
      </c>
      <c r="J2703">
        <v>1</v>
      </c>
      <c r="K2703" s="221">
        <f t="shared" si="299"/>
        <v>-160.87978219397979</v>
      </c>
      <c r="L2703">
        <f t="shared" si="301"/>
        <v>6.6687195974006231E-16</v>
      </c>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row>
    <row r="2704" spans="1:74" s="12" customFormat="1" hidden="1" x14ac:dyDescent="0.25">
      <c r="A2704" s="127"/>
      <c r="B2704"/>
      <c r="C2704">
        <v>8470</v>
      </c>
      <c r="D2704" s="221">
        <f t="shared" si="295"/>
        <v>8470</v>
      </c>
      <c r="E2704">
        <f t="shared" si="300"/>
        <v>8.4700000000000006</v>
      </c>
      <c r="F2704">
        <f t="shared" si="296"/>
        <v>3.8239199114894852E-2</v>
      </c>
      <c r="G2704">
        <f t="shared" si="297"/>
        <v>1.5524074369556594E-2</v>
      </c>
      <c r="H2704" s="221">
        <v>5.3629333398739999E-3</v>
      </c>
      <c r="I2704">
        <f t="shared" si="298"/>
        <v>1</v>
      </c>
      <c r="J2704">
        <v>1</v>
      </c>
      <c r="K2704" s="221">
        <f t="shared" si="299"/>
        <v>-109.94166197583644</v>
      </c>
      <c r="L2704">
        <f t="shared" si="301"/>
        <v>2.5482136463476856E-11</v>
      </c>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row>
    <row r="2705" spans="1:74" s="12" customFormat="1" hidden="1" x14ac:dyDescent="0.25">
      <c r="A2705" s="127"/>
      <c r="B2705"/>
      <c r="C2705">
        <v>8480</v>
      </c>
      <c r="D2705" s="221">
        <f t="shared" si="295"/>
        <v>8480</v>
      </c>
      <c r="E2705">
        <f t="shared" si="300"/>
        <v>8.48</v>
      </c>
      <c r="F2705">
        <f t="shared" si="296"/>
        <v>3.7896093968902651E-2</v>
      </c>
      <c r="G2705">
        <f t="shared" si="297"/>
        <v>1.7630329180666277E-2</v>
      </c>
      <c r="H2705" s="221">
        <v>2.0271099110451801E-2</v>
      </c>
      <c r="I2705">
        <f t="shared" si="298"/>
        <v>1</v>
      </c>
      <c r="J2705">
        <v>1</v>
      </c>
      <c r="K2705" s="221">
        <f t="shared" si="299"/>
        <v>-97.365356663062698</v>
      </c>
      <c r="L2705">
        <f t="shared" si="301"/>
        <v>6.9949198092109597E-10</v>
      </c>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row>
    <row r="2706" spans="1:74" s="12" customFormat="1" hidden="1" x14ac:dyDescent="0.25">
      <c r="A2706" s="127"/>
      <c r="B2706"/>
      <c r="C2706">
        <v>8490</v>
      </c>
      <c r="D2706" s="221">
        <f t="shared" si="295"/>
        <v>8490</v>
      </c>
      <c r="E2706">
        <f t="shared" si="300"/>
        <v>8.49</v>
      </c>
      <c r="F2706">
        <f t="shared" si="296"/>
        <v>3.7555361322332552E-2</v>
      </c>
      <c r="G2706">
        <f t="shared" si="297"/>
        <v>1.9690951008876263E-2</v>
      </c>
      <c r="H2706" s="221">
        <v>2.0401207815423199E-2</v>
      </c>
      <c r="I2706">
        <f t="shared" si="298"/>
        <v>1</v>
      </c>
      <c r="J2706">
        <v>1</v>
      </c>
      <c r="K2706" s="221">
        <f t="shared" si="299"/>
        <v>-96.428109677092507</v>
      </c>
      <c r="L2706">
        <f t="shared" si="301"/>
        <v>2.0492277829701574E-9</v>
      </c>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row>
    <row r="2707" spans="1:74" s="12" customFormat="1" hidden="1" x14ac:dyDescent="0.25">
      <c r="A2707" s="127"/>
      <c r="B2707"/>
      <c r="C2707">
        <v>8500</v>
      </c>
      <c r="D2707" s="221">
        <f t="shared" si="295"/>
        <v>8500</v>
      </c>
      <c r="E2707">
        <f t="shared" si="300"/>
        <v>8.5</v>
      </c>
      <c r="F2707">
        <f t="shared" si="296"/>
        <v>3.7216990783100548E-2</v>
      </c>
      <c r="G2707">
        <f t="shared" si="297"/>
        <v>2.1700261958436405E-2</v>
      </c>
      <c r="H2707" s="271">
        <v>1.6130985067306899E-9</v>
      </c>
      <c r="I2707">
        <f t="shared" si="298"/>
        <v>1</v>
      </c>
      <c r="J2707">
        <v>1</v>
      </c>
      <c r="K2707" s="221">
        <f t="shared" si="299"/>
        <v>-237.70265758788838</v>
      </c>
      <c r="L2707">
        <f t="shared" si="301"/>
        <v>5.6902207624764903E-10</v>
      </c>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row>
    <row r="2708" spans="1:74" s="12" customFormat="1" hidden="1" x14ac:dyDescent="0.25">
      <c r="A2708" s="127"/>
      <c r="B2708"/>
      <c r="C2708">
        <v>8510</v>
      </c>
      <c r="D2708" s="221">
        <f t="shared" si="295"/>
        <v>8510</v>
      </c>
      <c r="E2708">
        <f t="shared" si="300"/>
        <v>8.51</v>
      </c>
      <c r="F2708">
        <f t="shared" si="296"/>
        <v>3.6880971959929669E-2</v>
      </c>
      <c r="G2708">
        <f t="shared" si="297"/>
        <v>2.3652716418768215E-2</v>
      </c>
      <c r="H2708" s="221">
        <v>1.10268609715079E-2</v>
      </c>
      <c r="I2708">
        <f t="shared" si="298"/>
        <v>1</v>
      </c>
      <c r="J2708">
        <v>1</v>
      </c>
      <c r="K2708" s="221">
        <f t="shared" si="299"/>
        <v>-100.3372943646211</v>
      </c>
      <c r="L2708">
        <f t="shared" si="301"/>
        <v>2.3131867172968504E-10</v>
      </c>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row>
    <row r="2709" spans="1:74" s="12" customFormat="1" hidden="1" x14ac:dyDescent="0.25">
      <c r="A2709" s="127"/>
      <c r="B2709"/>
      <c r="C2709">
        <v>8520</v>
      </c>
      <c r="D2709" s="221">
        <f t="shared" si="295"/>
        <v>8520</v>
      </c>
      <c r="E2709">
        <f t="shared" si="300"/>
        <v>8.52</v>
      </c>
      <c r="F2709">
        <f t="shared" si="296"/>
        <v>3.6547294462708865E-2</v>
      </c>
      <c r="G2709">
        <f t="shared" si="297"/>
        <v>2.5542916241935297E-2</v>
      </c>
      <c r="H2709" s="271">
        <v>3.5573509939697602E-10</v>
      </c>
      <c r="I2709">
        <f t="shared" si="298"/>
        <v>1</v>
      </c>
      <c r="J2709">
        <v>1</v>
      </c>
      <c r="K2709" s="221">
        <f t="shared" si="299"/>
        <v>-249.57495140843346</v>
      </c>
      <c r="L2709">
        <f t="shared" si="301"/>
        <v>2.3131862504421741E-10</v>
      </c>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row>
    <row r="2710" spans="1:74" s="12" customFormat="1" hidden="1" x14ac:dyDescent="0.25">
      <c r="A2710" s="127"/>
      <c r="B2710"/>
      <c r="C2710">
        <v>8530</v>
      </c>
      <c r="D2710" s="221">
        <f t="shared" si="295"/>
        <v>8530</v>
      </c>
      <c r="E2710">
        <f t="shared" si="300"/>
        <v>8.5299999999999994</v>
      </c>
      <c r="F2710">
        <f t="shared" si="296"/>
        <v>3.6215947902849627E-2</v>
      </c>
      <c r="G2710">
        <f t="shared" si="297"/>
        <v>2.7365625541321055E-2</v>
      </c>
      <c r="H2710" s="221">
        <v>9.6745899372291805E-3</v>
      </c>
      <c r="I2710">
        <f t="shared" si="298"/>
        <v>1</v>
      </c>
      <c r="J2710">
        <v>1</v>
      </c>
      <c r="K2710" s="221">
        <f t="shared" si="299"/>
        <v>-100.36524393999839</v>
      </c>
      <c r="L2710">
        <f t="shared" si="301"/>
        <v>2.2983472461345672E-10</v>
      </c>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row>
    <row r="2711" spans="1:74" s="12" customFormat="1" hidden="1" x14ac:dyDescent="0.25">
      <c r="A2711" s="127"/>
      <c r="B2711"/>
      <c r="C2711">
        <v>8540</v>
      </c>
      <c r="D2711" s="221">
        <f t="shared" si="295"/>
        <v>8540</v>
      </c>
      <c r="E2711">
        <f t="shared" si="300"/>
        <v>8.5399999999999991</v>
      </c>
      <c r="F2711">
        <f t="shared" si="296"/>
        <v>3.5886921893641205E-2</v>
      </c>
      <c r="G2711">
        <f t="shared" si="297"/>
        <v>2.9115785071293653E-2</v>
      </c>
      <c r="H2711" s="221">
        <v>4.6170289671179096E-3</v>
      </c>
      <c r="I2711">
        <f t="shared" si="298"/>
        <v>1</v>
      </c>
      <c r="J2711">
        <v>1</v>
      </c>
      <c r="K2711" s="221">
        <f t="shared" si="299"/>
        <v>-106.33145372813649</v>
      </c>
      <c r="L2711">
        <f t="shared" si="301"/>
        <v>5.1929593604306135E-10</v>
      </c>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row>
    <row r="2712" spans="1:74" s="12" customFormat="1" hidden="1" x14ac:dyDescent="0.25">
      <c r="A2712" s="127"/>
      <c r="B2712"/>
      <c r="C2712">
        <v>8550</v>
      </c>
      <c r="D2712" s="221">
        <f t="shared" si="295"/>
        <v>8550</v>
      </c>
      <c r="E2712">
        <f t="shared" si="300"/>
        <v>8.5500000000000007</v>
      </c>
      <c r="F2712">
        <f t="shared" si="296"/>
        <v>3.556020605060331E-2</v>
      </c>
      <c r="G2712">
        <f t="shared" si="297"/>
        <v>3.0788526148702589E-2</v>
      </c>
      <c r="H2712" s="221">
        <v>1.9669670782232701E-4</v>
      </c>
      <c r="I2712">
        <f t="shared" si="298"/>
        <v>1</v>
      </c>
      <c r="J2712">
        <v>1</v>
      </c>
      <c r="K2712" s="221">
        <f t="shared" si="299"/>
        <v>-133.33699481003987</v>
      </c>
      <c r="L2712">
        <f t="shared" si="301"/>
        <v>6.3493290164295471E-11</v>
      </c>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row>
    <row r="2713" spans="1:74" s="12" customFormat="1" hidden="1" x14ac:dyDescent="0.25">
      <c r="A2713" s="127"/>
      <c r="B2713"/>
      <c r="C2713">
        <v>8560</v>
      </c>
      <c r="D2713" s="221">
        <f t="shared" si="295"/>
        <v>8560</v>
      </c>
      <c r="E2713">
        <f t="shared" si="300"/>
        <v>8.56</v>
      </c>
      <c r="F2713">
        <f t="shared" si="296"/>
        <v>3.5235789991837699E-2</v>
      </c>
      <c r="G2713">
        <f t="shared" si="297"/>
        <v>3.237918407824119E-2</v>
      </c>
      <c r="H2713" s="221">
        <v>2.7062321390620499E-3</v>
      </c>
      <c r="I2713">
        <f t="shared" si="298"/>
        <v>1</v>
      </c>
      <c r="J2713">
        <v>1</v>
      </c>
      <c r="K2713" s="221">
        <f t="shared" si="299"/>
        <v>-110.20770077855764</v>
      </c>
      <c r="L2713">
        <f t="shared" si="301"/>
        <v>2.7273028026534787E-11</v>
      </c>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row>
    <row r="2714" spans="1:74" s="12" customFormat="1" hidden="1" x14ac:dyDescent="0.25">
      <c r="A2714" s="127"/>
      <c r="B2714"/>
      <c r="C2714">
        <v>8570</v>
      </c>
      <c r="D2714" s="221">
        <f t="shared" si="295"/>
        <v>8570</v>
      </c>
      <c r="E2714">
        <f t="shared" si="300"/>
        <v>8.57</v>
      </c>
      <c r="F2714">
        <f t="shared" si="296"/>
        <v>3.4913663338377358E-2</v>
      </c>
      <c r="G2714">
        <f t="shared" si="297"/>
        <v>3.3883311044976237E-2</v>
      </c>
      <c r="H2714" s="221">
        <v>2.5761364751433801E-3</v>
      </c>
      <c r="I2714">
        <f t="shared" si="298"/>
        <v>1</v>
      </c>
      <c r="J2714">
        <v>1</v>
      </c>
      <c r="K2714" s="221">
        <f t="shared" si="299"/>
        <v>-110.32099741636833</v>
      </c>
      <c r="L2714">
        <f t="shared" si="301"/>
        <v>9.4098686832460966E-11</v>
      </c>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row>
    <row r="2715" spans="1:74" s="12" customFormat="1" hidden="1" x14ac:dyDescent="0.25">
      <c r="A2715" s="127"/>
      <c r="B2715"/>
      <c r="C2715">
        <v>8580</v>
      </c>
      <c r="D2715" s="221">
        <f t="shared" si="295"/>
        <v>8580</v>
      </c>
      <c r="E2715">
        <f t="shared" si="300"/>
        <v>8.58</v>
      </c>
      <c r="F2715">
        <f t="shared" si="296"/>
        <v>3.4593815714533939E-2</v>
      </c>
      <c r="G2715">
        <f t="shared" si="297"/>
        <v>3.5296688438741355E-2</v>
      </c>
      <c r="H2715" s="221">
        <v>2.7309732062733602E-4</v>
      </c>
      <c r="I2715">
        <f t="shared" si="298"/>
        <v>1</v>
      </c>
      <c r="J2715">
        <v>1</v>
      </c>
      <c r="K2715" s="221">
        <f t="shared" si="299"/>
        <v>-129.5390026341538</v>
      </c>
      <c r="L2715">
        <f t="shared" si="301"/>
        <v>2.857806673947035E-11</v>
      </c>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row>
    <row r="2716" spans="1:74" s="12" customFormat="1" hidden="1" x14ac:dyDescent="0.25">
      <c r="A2716" s="127"/>
      <c r="B2716"/>
      <c r="C2716">
        <v>8590</v>
      </c>
      <c r="D2716" s="221">
        <f t="shared" si="295"/>
        <v>8590</v>
      </c>
      <c r="E2716">
        <f t="shared" si="300"/>
        <v>8.59</v>
      </c>
      <c r="F2716">
        <f t="shared" si="296"/>
        <v>3.4276236748243281E-2</v>
      </c>
      <c r="G2716">
        <f t="shared" si="297"/>
        <v>3.6615338576559846E-2</v>
      </c>
      <c r="H2716" s="221">
        <v>3.15558828549158E-3</v>
      </c>
      <c r="I2716">
        <f t="shared" si="298"/>
        <v>1</v>
      </c>
      <c r="J2716">
        <v>1</v>
      </c>
      <c r="K2716" s="221">
        <f t="shared" si="299"/>
        <v>-108.04526953250141</v>
      </c>
      <c r="L2716">
        <f t="shared" si="301"/>
        <v>4.6092690150282E-11</v>
      </c>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row>
    <row r="2717" spans="1:74" s="12" customFormat="1" hidden="1" x14ac:dyDescent="0.25">
      <c r="A2717" s="127"/>
      <c r="B2717"/>
      <c r="C2717">
        <v>8600</v>
      </c>
      <c r="D2717" s="221">
        <f t="shared" si="295"/>
        <v>8600</v>
      </c>
      <c r="E2717">
        <f t="shared" si="300"/>
        <v>8.6</v>
      </c>
      <c r="F2717">
        <f t="shared" si="296"/>
        <v>3.396091607140906E-2</v>
      </c>
      <c r="G2717">
        <f t="shared" si="297"/>
        <v>3.7835535790825547E-2</v>
      </c>
      <c r="H2717" s="271">
        <v>9.3132177318648002E-10</v>
      </c>
      <c r="I2717">
        <f t="shared" si="298"/>
        <v>1</v>
      </c>
      <c r="J2717">
        <v>1</v>
      </c>
      <c r="K2717" s="221">
        <f t="shared" si="299"/>
        <v>-238.44041917434618</v>
      </c>
      <c r="L2717">
        <f t="shared" si="301"/>
        <v>3.9211487515241102E-11</v>
      </c>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row>
    <row r="2718" spans="1:74" s="12" customFormat="1" hidden="1" x14ac:dyDescent="0.25">
      <c r="A2718" s="127"/>
      <c r="B2718"/>
      <c r="C2718">
        <v>8610</v>
      </c>
      <c r="D2718" s="221">
        <f t="shared" si="295"/>
        <v>8610</v>
      </c>
      <c r="E2718">
        <f t="shared" si="300"/>
        <v>8.61</v>
      </c>
      <c r="F2718">
        <f t="shared" si="296"/>
        <v>3.3647843320244709E-2</v>
      </c>
      <c r="G2718">
        <f t="shared" si="297"/>
        <v>3.8953816852643035E-2</v>
      </c>
      <c r="H2718" s="221">
        <v>2.6182538032304799E-2</v>
      </c>
      <c r="I2718">
        <f t="shared" si="298"/>
        <v>1</v>
      </c>
      <c r="J2718">
        <v>1</v>
      </c>
      <c r="K2718" s="221">
        <f t="shared" si="299"/>
        <v>-89.289620116943027</v>
      </c>
      <c r="L2718">
        <f t="shared" si="301"/>
        <v>2.9442726672347438E-9</v>
      </c>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row>
    <row r="2719" spans="1:74" s="12" customFormat="1" hidden="1" x14ac:dyDescent="0.25">
      <c r="A2719" s="127"/>
      <c r="B2719"/>
      <c r="C2719">
        <v>8620</v>
      </c>
      <c r="D2719" s="221">
        <f t="shared" si="295"/>
        <v>8620</v>
      </c>
      <c r="E2719">
        <f t="shared" si="300"/>
        <v>8.6199999999999992</v>
      </c>
      <c r="F2719">
        <f t="shared" si="296"/>
        <v>3.3337008135613092E-2</v>
      </c>
      <c r="G2719">
        <f t="shared" si="297"/>
        <v>3.9966990701448657E-2</v>
      </c>
      <c r="H2719" s="221">
        <v>5.0657045484412098E-2</v>
      </c>
      <c r="I2719">
        <f t="shared" si="298"/>
        <v>1</v>
      </c>
      <c r="J2719">
        <v>1</v>
      </c>
      <c r="K2719" s="221">
        <f t="shared" si="299"/>
        <v>-83.414641461065727</v>
      </c>
      <c r="L2719">
        <f t="shared" si="301"/>
        <v>2.5914306994634193E-8</v>
      </c>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row>
    <row r="2720" spans="1:74" s="12" customFormat="1" hidden="1" x14ac:dyDescent="0.25">
      <c r="A2720" s="127"/>
      <c r="B2720"/>
      <c r="C2720">
        <v>8630</v>
      </c>
      <c r="D2720" s="221">
        <f t="shared" si="295"/>
        <v>8630</v>
      </c>
      <c r="E2720">
        <f t="shared" si="300"/>
        <v>8.6300000000000008</v>
      </c>
      <c r="F2720">
        <f t="shared" si="296"/>
        <v>3.3028400163364426E-2</v>
      </c>
      <c r="G2720">
        <f t="shared" si="297"/>
        <v>4.08721474538703E-2</v>
      </c>
      <c r="H2720" s="221">
        <v>3.5478860246607603E-2</v>
      </c>
      <c r="I2720">
        <f t="shared" si="298"/>
        <v>1</v>
      </c>
      <c r="J2720">
        <v>1</v>
      </c>
      <c r="K2720" s="221">
        <f t="shared" si="299"/>
        <v>-86.394306920746814</v>
      </c>
      <c r="L2720">
        <f t="shared" si="301"/>
        <v>3.3286449306169884E-8</v>
      </c>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row>
    <row r="2721" spans="1:74" s="12" customFormat="1" hidden="1" x14ac:dyDescent="0.25">
      <c r="A2721" s="127"/>
      <c r="B2721"/>
      <c r="C2721">
        <v>8640</v>
      </c>
      <c r="D2721" s="221">
        <f t="shared" si="295"/>
        <v>8640</v>
      </c>
      <c r="E2721">
        <f t="shared" si="300"/>
        <v>8.64</v>
      </c>
      <c r="F2721">
        <f t="shared" si="296"/>
        <v>3.2722009054672214E-2</v>
      </c>
      <c r="G2721">
        <f t="shared" si="297"/>
        <v>4.1666666666666546E-2</v>
      </c>
      <c r="H2721" s="271">
        <v>2.4382333118605999E-9</v>
      </c>
      <c r="I2721">
        <f t="shared" si="298"/>
        <v>1</v>
      </c>
      <c r="J2721">
        <v>1</v>
      </c>
      <c r="K2721" s="221">
        <f t="shared" si="299"/>
        <v>-229.56592041597594</v>
      </c>
      <c r="L2721">
        <f t="shared" si="301"/>
        <v>5.7346824820958198E-9</v>
      </c>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row>
    <row r="2722" spans="1:74" s="12" customFormat="1" hidden="1" x14ac:dyDescent="0.25">
      <c r="A2722" s="127"/>
      <c r="B2722"/>
      <c r="C2722">
        <v>8650</v>
      </c>
      <c r="D2722" s="221">
        <f t="shared" si="295"/>
        <v>8650</v>
      </c>
      <c r="E2722">
        <f t="shared" si="300"/>
        <v>8.65</v>
      </c>
      <c r="F2722">
        <f t="shared" si="296"/>
        <v>3.241782446636738E-2</v>
      </c>
      <c r="G2722">
        <f t="shared" si="297"/>
        <v>4.2348224830554421E-2</v>
      </c>
      <c r="H2722" s="271">
        <v>1.58533233326186E-9</v>
      </c>
      <c r="I2722">
        <f t="shared" si="298"/>
        <v>1</v>
      </c>
      <c r="J2722">
        <v>1</v>
      </c>
      <c r="K2722" s="221">
        <f t="shared" si="299"/>
        <v>-233.24521212543729</v>
      </c>
      <c r="L2722">
        <f t="shared" si="301"/>
        <v>7.564513806844111E-23</v>
      </c>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row>
    <row r="2723" spans="1:74" s="12" customFormat="1" hidden="1" x14ac:dyDescent="0.25">
      <c r="A2723" s="127"/>
      <c r="B2723"/>
      <c r="C2723">
        <v>8660</v>
      </c>
      <c r="D2723" s="221">
        <f t="shared" si="295"/>
        <v>8660</v>
      </c>
      <c r="E2723">
        <f t="shared" si="300"/>
        <v>8.66</v>
      </c>
      <c r="F2723">
        <f t="shared" si="296"/>
        <v>3.2115836061270234E-2</v>
      </c>
      <c r="G2723">
        <f t="shared" si="297"/>
        <v>4.291480207375873E-2</v>
      </c>
      <c r="H2723" s="221">
        <v>3.2358958185378199E-2</v>
      </c>
      <c r="I2723">
        <f t="shared" si="298"/>
        <v>1</v>
      </c>
      <c r="J2723">
        <v>1</v>
      </c>
      <c r="K2723" s="221">
        <f t="shared" si="299"/>
        <v>-87.013582459458846</v>
      </c>
      <c r="L2723">
        <f t="shared" si="301"/>
        <v>4.9725803003498448E-9</v>
      </c>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row>
    <row r="2724" spans="1:74" s="12" customFormat="1" hidden="1" x14ac:dyDescent="0.25">
      <c r="A2724" s="127"/>
      <c r="B2724"/>
      <c r="C2724">
        <v>8670</v>
      </c>
      <c r="D2724" s="221">
        <f t="shared" si="295"/>
        <v>8670</v>
      </c>
      <c r="E2724">
        <f t="shared" si="300"/>
        <v>8.67</v>
      </c>
      <c r="F2724">
        <f t="shared" si="296"/>
        <v>3.1816033508520893E-2</v>
      </c>
      <c r="G2724">
        <f t="shared" si="297"/>
        <v>4.3364688056208286E-2</v>
      </c>
      <c r="H2724" s="221">
        <v>3.3311806719218899E-2</v>
      </c>
      <c r="I2724">
        <f t="shared" si="298"/>
        <v>1</v>
      </c>
      <c r="J2724">
        <v>1</v>
      </c>
      <c r="K2724" s="221">
        <f t="shared" si="299"/>
        <v>-86.752390999926519</v>
      </c>
      <c r="L2724">
        <f t="shared" si="301"/>
        <v>2.0502154465245443E-8</v>
      </c>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row>
    <row r="2725" spans="1:74" s="12" customFormat="1" hidden="1" x14ac:dyDescent="0.25">
      <c r="A2725" s="127"/>
      <c r="B2725"/>
      <c r="C2725">
        <v>8680</v>
      </c>
      <c r="D2725" s="221">
        <f t="shared" si="295"/>
        <v>8680</v>
      </c>
      <c r="E2725">
        <f t="shared" si="300"/>
        <v>8.68</v>
      </c>
      <c r="F2725">
        <f t="shared" si="296"/>
        <v>3.1518406483906983E-2</v>
      </c>
      <c r="G2725">
        <f t="shared" si="297"/>
        <v>4.3696487037435762E-2</v>
      </c>
      <c r="H2725" s="221">
        <v>1.17207465677609E-2</v>
      </c>
      <c r="I2725">
        <f t="shared" si="298"/>
        <v>1</v>
      </c>
      <c r="J2725">
        <v>1</v>
      </c>
      <c r="K2725" s="221">
        <f t="shared" si="299"/>
        <v>-95.840678977460897</v>
      </c>
      <c r="L2725">
        <f t="shared" si="301"/>
        <v>9.6417606428685287E-9</v>
      </c>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row>
    <row r="2726" spans="1:74" s="12" customFormat="1" hidden="1" x14ac:dyDescent="0.25">
      <c r="A2726" s="127"/>
      <c r="B2726"/>
      <c r="C2726">
        <v>8690</v>
      </c>
      <c r="D2726" s="221">
        <f t="shared" si="295"/>
        <v>8690</v>
      </c>
      <c r="E2726">
        <f t="shared" si="300"/>
        <v>8.69</v>
      </c>
      <c r="F2726">
        <f t="shared" si="296"/>
        <v>3.1222944670190374E-2</v>
      </c>
      <c r="G2726">
        <f t="shared" si="297"/>
        <v>4.3909122103436171E-2</v>
      </c>
      <c r="H2726" s="221">
        <v>3.5411953593087603E-2</v>
      </c>
      <c r="I2726">
        <f t="shared" si="298"/>
        <v>1</v>
      </c>
      <c r="J2726">
        <v>1</v>
      </c>
      <c r="K2726" s="221">
        <f t="shared" si="299"/>
        <v>-86.276430000259325</v>
      </c>
      <c r="L2726">
        <f t="shared" si="301"/>
        <v>1.0462353713139335E-8</v>
      </c>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row>
    <row r="2727" spans="1:74" s="12" customFormat="1" hidden="1" x14ac:dyDescent="0.25">
      <c r="A2727" s="127"/>
      <c r="B2727"/>
      <c r="C2727">
        <v>8700</v>
      </c>
      <c r="D2727" s="221">
        <f t="shared" si="295"/>
        <v>8700</v>
      </c>
      <c r="E2727">
        <f t="shared" si="300"/>
        <v>8.6999999999999993</v>
      </c>
      <c r="F2727">
        <f t="shared" si="296"/>
        <v>3.0929637757430985E-2</v>
      </c>
      <c r="G2727">
        <f t="shared" si="297"/>
        <v>4.4001838539959592E-2</v>
      </c>
      <c r="H2727" s="271">
        <v>5.9610443227119602E-19</v>
      </c>
      <c r="I2727">
        <f t="shared" si="298"/>
        <v>1</v>
      </c>
      <c r="J2727">
        <v>1</v>
      </c>
      <c r="K2727" s="221">
        <f t="shared" si="299"/>
        <v>-421.81663984510686</v>
      </c>
      <c r="L2727">
        <f t="shared" si="301"/>
        <v>5.8924649601070718E-9</v>
      </c>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row>
    <row r="2728" spans="1:74" s="12" customFormat="1" hidden="1" x14ac:dyDescent="0.25">
      <c r="A2728" s="127"/>
      <c r="B2728"/>
      <c r="C2728">
        <v>8710</v>
      </c>
      <c r="D2728" s="221">
        <f t="shared" si="295"/>
        <v>8710</v>
      </c>
      <c r="E2728">
        <f t="shared" si="300"/>
        <v>8.7100000000000009</v>
      </c>
      <c r="F2728">
        <f t="shared" si="296"/>
        <v>3.0638475443309363E-2</v>
      </c>
      <c r="G2728">
        <f t="shared" si="297"/>
        <v>4.3974206341987482E-2</v>
      </c>
      <c r="H2728" s="221">
        <v>3.54119535930877E-2</v>
      </c>
      <c r="I2728">
        <f t="shared" si="298"/>
        <v>1</v>
      </c>
      <c r="J2728">
        <v>1</v>
      </c>
      <c r="K2728" s="221">
        <f t="shared" si="299"/>
        <v>-86.427699048976962</v>
      </c>
      <c r="L2728">
        <f t="shared" si="301"/>
        <v>5.6907578189832127E-9</v>
      </c>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row>
    <row r="2729" spans="1:74" s="12" customFormat="1" hidden="1" x14ac:dyDescent="0.25">
      <c r="A2729" s="127"/>
      <c r="B2729"/>
      <c r="C2729">
        <v>8720</v>
      </c>
      <c r="D2729" s="221">
        <f t="shared" si="295"/>
        <v>8720</v>
      </c>
      <c r="E2729">
        <f t="shared" si="300"/>
        <v>8.7200000000000006</v>
      </c>
      <c r="F2729">
        <f t="shared" si="296"/>
        <v>3.0349447433446801E-2</v>
      </c>
      <c r="G2729">
        <f t="shared" si="297"/>
        <v>4.3826121851435501E-2</v>
      </c>
      <c r="H2729" s="221">
        <v>1.17207465677609E-2</v>
      </c>
      <c r="I2729">
        <f t="shared" si="298"/>
        <v>1</v>
      </c>
      <c r="J2729">
        <v>1</v>
      </c>
      <c r="K2729" s="221">
        <f t="shared" si="299"/>
        <v>-96.14321788502383</v>
      </c>
      <c r="L2729">
        <f t="shared" si="301"/>
        <v>1.0017341151476931E-8</v>
      </c>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row>
    <row r="2730" spans="1:74" s="12" customFormat="1" hidden="1" x14ac:dyDescent="0.25">
      <c r="A2730" s="127"/>
      <c r="B2730"/>
      <c r="C2730">
        <v>8730</v>
      </c>
      <c r="D2730" s="221">
        <f t="shared" si="295"/>
        <v>8730</v>
      </c>
      <c r="E2730">
        <f t="shared" si="300"/>
        <v>8.73</v>
      </c>
      <c r="F2730">
        <f t="shared" si="296"/>
        <v>3.0062543441723742E-2</v>
      </c>
      <c r="G2730">
        <f t="shared" si="297"/>
        <v>4.3557808517447394E-2</v>
      </c>
      <c r="H2730" s="221">
        <v>3.3311806719218899E-2</v>
      </c>
      <c r="I2730">
        <f t="shared" si="298"/>
        <v>1</v>
      </c>
      <c r="J2730">
        <v>1</v>
      </c>
      <c r="K2730" s="221">
        <f t="shared" si="299"/>
        <v>-87.206201386618574</v>
      </c>
      <c r="L2730">
        <f t="shared" si="301"/>
        <v>8.7646127101548944E-9</v>
      </c>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row>
    <row r="2731" spans="1:74" s="12" customFormat="1" hidden="1" x14ac:dyDescent="0.25">
      <c r="A2731" s="127"/>
      <c r="B2731"/>
      <c r="C2731">
        <v>8740</v>
      </c>
      <c r="D2731" s="221">
        <f t="shared" si="295"/>
        <v>8740</v>
      </c>
      <c r="E2731">
        <f t="shared" si="300"/>
        <v>8.74</v>
      </c>
      <c r="F2731">
        <f t="shared" si="296"/>
        <v>2.9777753190595991E-2</v>
      </c>
      <c r="G2731">
        <f t="shared" si="297"/>
        <v>4.3169816775984603E-2</v>
      </c>
      <c r="H2731" s="221">
        <v>3.2358958185385603E-2</v>
      </c>
      <c r="I2731">
        <f t="shared" si="298"/>
        <v>1</v>
      </c>
      <c r="J2731">
        <v>1</v>
      </c>
      <c r="K2731" s="221">
        <f t="shared" si="299"/>
        <v>-87.618666755775237</v>
      </c>
      <c r="L2731">
        <f t="shared" si="301"/>
        <v>1.8155215290802179E-8</v>
      </c>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row>
    <row r="2732" spans="1:74" s="12" customFormat="1" hidden="1" x14ac:dyDescent="0.25">
      <c r="A2732" s="127"/>
      <c r="B2732"/>
      <c r="C2732">
        <v>8750</v>
      </c>
      <c r="D2732" s="221">
        <f t="shared" si="295"/>
        <v>8750</v>
      </c>
      <c r="E2732">
        <f t="shared" si="300"/>
        <v>8.75</v>
      </c>
      <c r="F2732">
        <f t="shared" si="296"/>
        <v>2.9495066411409046E-2</v>
      </c>
      <c r="G2732">
        <f t="shared" si="297"/>
        <v>4.266302304776752E-2</v>
      </c>
      <c r="H2732" s="271">
        <v>1.5853289986237901E-9</v>
      </c>
      <c r="I2732">
        <f t="shared" si="298"/>
        <v>1</v>
      </c>
      <c r="J2732">
        <v>1</v>
      </c>
      <c r="K2732" s="221">
        <f t="shared" si="299"/>
        <v>-234.00159184237208</v>
      </c>
      <c r="L2732">
        <f t="shared" si="301"/>
        <v>4.325869111141116E-9</v>
      </c>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row>
    <row r="2733" spans="1:74" s="12" customFormat="1" hidden="1" x14ac:dyDescent="0.25">
      <c r="A2733" s="127"/>
      <c r="B2733"/>
      <c r="C2733">
        <v>8760</v>
      </c>
      <c r="D2733" s="221">
        <f t="shared" si="295"/>
        <v>8760</v>
      </c>
      <c r="E2733">
        <f t="shared" si="300"/>
        <v>8.76</v>
      </c>
      <c r="F2733">
        <f t="shared" si="296"/>
        <v>2.9214472844710449E-2</v>
      </c>
      <c r="G2733">
        <f t="shared" si="297"/>
        <v>4.2038627855981371E-2</v>
      </c>
      <c r="H2733" s="271">
        <v>2.4382367081829299E-9</v>
      </c>
      <c r="I2733">
        <f t="shared" si="298"/>
        <v>1</v>
      </c>
      <c r="J2733">
        <v>1</v>
      </c>
      <c r="K2733" s="221">
        <f t="shared" si="299"/>
        <v>-230.47355096540065</v>
      </c>
      <c r="L2733">
        <f t="shared" si="301"/>
        <v>6.2234877193590184E-23</v>
      </c>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row>
    <row r="2734" spans="1:74" s="12" customFormat="1" hidden="1" x14ac:dyDescent="0.25">
      <c r="A2734" s="127"/>
      <c r="B2734"/>
      <c r="C2734">
        <v>8770</v>
      </c>
      <c r="D2734" s="221">
        <f t="shared" si="295"/>
        <v>8770</v>
      </c>
      <c r="E2734">
        <f t="shared" si="300"/>
        <v>8.77</v>
      </c>
      <c r="F2734">
        <f t="shared" si="296"/>
        <v>2.8935962240559929E-2</v>
      </c>
      <c r="G2734">
        <f t="shared" si="297"/>
        <v>4.1298153067514852E-2</v>
      </c>
      <c r="H2734" s="221">
        <v>3.5478860246607603E-2</v>
      </c>
      <c r="I2734">
        <f t="shared" si="298"/>
        <v>1</v>
      </c>
      <c r="J2734">
        <v>1</v>
      </c>
      <c r="K2734" s="221">
        <f t="shared" si="299"/>
        <v>-87.453235632519352</v>
      </c>
      <c r="L2734">
        <f t="shared" si="301"/>
        <v>4.4938286298010356E-9</v>
      </c>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row>
    <row r="2735" spans="1:74" s="12" customFormat="1" hidden="1" x14ac:dyDescent="0.25">
      <c r="A2735" s="127"/>
      <c r="B2735"/>
      <c r="C2735">
        <v>8780</v>
      </c>
      <c r="D2735" s="221">
        <f t="shared" si="295"/>
        <v>8780</v>
      </c>
      <c r="E2735">
        <f t="shared" si="300"/>
        <v>8.7799999999999994</v>
      </c>
      <c r="F2735">
        <f t="shared" si="296"/>
        <v>2.8659524358838021E-2</v>
      </c>
      <c r="G2735">
        <f t="shared" si="297"/>
        <v>4.0443438263854568E-2</v>
      </c>
      <c r="H2735" s="221">
        <v>5.0657045484412098E-2</v>
      </c>
      <c r="I2735">
        <f t="shared" si="298"/>
        <v>1</v>
      </c>
      <c r="J2735">
        <v>1</v>
      </c>
      <c r="K2735" s="221">
        <f t="shared" si="299"/>
        <v>-84.624861908731347</v>
      </c>
      <c r="L2735">
        <f t="shared" si="301"/>
        <v>2.5559779754038945E-8</v>
      </c>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row>
    <row r="2736" spans="1:74" s="12" customFormat="1" hidden="1" x14ac:dyDescent="0.25">
      <c r="A2736" s="127"/>
      <c r="B2736"/>
      <c r="C2736">
        <v>8790</v>
      </c>
      <c r="D2736" s="221">
        <f t="shared" si="295"/>
        <v>8790</v>
      </c>
      <c r="E2736">
        <f t="shared" si="300"/>
        <v>8.7899999999999991</v>
      </c>
      <c r="F2736">
        <f t="shared" si="296"/>
        <v>2.8385148969551771E-2</v>
      </c>
      <c r="G2736">
        <f t="shared" si="297"/>
        <v>3.9476636250087183E-2</v>
      </c>
      <c r="H2736" s="221">
        <v>2.6182538032304799E-2</v>
      </c>
      <c r="I2736">
        <f t="shared" si="298"/>
        <v>1</v>
      </c>
      <c r="J2736">
        <v>1</v>
      </c>
      <c r="K2736" s="221">
        <f t="shared" si="299"/>
        <v>-90.651138783924239</v>
      </c>
      <c r="L2736">
        <f t="shared" si="301"/>
        <v>1.9384167105171578E-8</v>
      </c>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row>
    <row r="2737" spans="1:74" s="12" customFormat="1" hidden="1" x14ac:dyDescent="0.25">
      <c r="A2737" s="127"/>
      <c r="B2737"/>
      <c r="C2737">
        <v>8800</v>
      </c>
      <c r="D2737" s="221">
        <f t="shared" si="295"/>
        <v>8800</v>
      </c>
      <c r="E2737">
        <f t="shared" si="300"/>
        <v>8.8000000000000007</v>
      </c>
      <c r="F2737">
        <f t="shared" si="296"/>
        <v>2.81128258531394E-2</v>
      </c>
      <c r="G2737">
        <f t="shared" si="297"/>
        <v>3.8400207712786447E-2</v>
      </c>
      <c r="H2737" s="271">
        <v>9.3132177318648002E-10</v>
      </c>
      <c r="I2737">
        <f t="shared" si="298"/>
        <v>1</v>
      </c>
      <c r="J2737">
        <v>1</v>
      </c>
      <c r="K2737" s="221">
        <f t="shared" si="299"/>
        <v>-239.95324335522264</v>
      </c>
      <c r="L2737">
        <f t="shared" si="301"/>
        <v>2.1519201889177669E-9</v>
      </c>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row>
    <row r="2738" spans="1:74" s="12" customFormat="1" hidden="1" x14ac:dyDescent="0.25">
      <c r="A2738" s="127"/>
      <c r="B2738"/>
      <c r="C2738">
        <v>8810</v>
      </c>
      <c r="D2738" s="221">
        <f t="shared" si="295"/>
        <v>8810</v>
      </c>
      <c r="E2738">
        <f t="shared" si="300"/>
        <v>8.81</v>
      </c>
      <c r="F2738">
        <f t="shared" si="296"/>
        <v>2.7842544800772286E-2</v>
      </c>
      <c r="G2738">
        <f t="shared" si="297"/>
        <v>3.7216915039852264E-2</v>
      </c>
      <c r="H2738" s="221">
        <v>3.1555882854921802E-3</v>
      </c>
      <c r="I2738">
        <f t="shared" si="298"/>
        <v>1</v>
      </c>
      <c r="J2738">
        <v>1</v>
      </c>
      <c r="K2738" s="221">
        <f t="shared" si="299"/>
        <v>-109.70940733326569</v>
      </c>
      <c r="L2738">
        <f t="shared" si="301"/>
        <v>2.6730035923021224E-11</v>
      </c>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row>
    <row r="2739" spans="1:74" s="12" customFormat="1" hidden="1" x14ac:dyDescent="0.25">
      <c r="A2739" s="127"/>
      <c r="B2739"/>
      <c r="C2739">
        <v>8820</v>
      </c>
      <c r="D2739" s="221">
        <f t="shared" si="295"/>
        <v>8820</v>
      </c>
      <c r="E2739">
        <f t="shared" si="300"/>
        <v>8.82</v>
      </c>
      <c r="F2739">
        <f t="shared" si="296"/>
        <v>2.7574295614655266E-2</v>
      </c>
      <c r="G2739">
        <f t="shared" si="297"/>
        <v>3.592981531762357E-2</v>
      </c>
      <c r="H2739" s="221">
        <v>2.7309732062735001E-4</v>
      </c>
      <c r="I2739">
        <f t="shared" si="298"/>
        <v>1</v>
      </c>
      <c r="J2739">
        <v>1</v>
      </c>
      <c r="K2739" s="221">
        <f t="shared" si="299"/>
        <v>-131.3544629725038</v>
      </c>
      <c r="L2739">
        <f t="shared" si="301"/>
        <v>3.1336643961351446E-11</v>
      </c>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row>
    <row r="2740" spans="1:74" s="12" customFormat="1" hidden="1" x14ac:dyDescent="0.25">
      <c r="A2740" s="127"/>
      <c r="B2740"/>
      <c r="C2740">
        <v>8830</v>
      </c>
      <c r="D2740" s="221">
        <f t="shared" si="295"/>
        <v>8830</v>
      </c>
      <c r="E2740">
        <f t="shared" si="300"/>
        <v>8.83</v>
      </c>
      <c r="F2740">
        <f t="shared" si="296"/>
        <v>2.7308068108324531E-2</v>
      </c>
      <c r="G2740">
        <f t="shared" si="297"/>
        <v>3.4542252522823905E-2</v>
      </c>
      <c r="H2740" s="221">
        <v>2.5761364751433801E-3</v>
      </c>
      <c r="I2740">
        <f t="shared" si="298"/>
        <v>1</v>
      </c>
      <c r="J2740">
        <v>1</v>
      </c>
      <c r="K2740" s="221">
        <f t="shared" si="299"/>
        <v>-112.28779002201424</v>
      </c>
      <c r="L2740">
        <f t="shared" si="301"/>
        <v>1.8232991573156396E-11</v>
      </c>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row>
    <row r="2741" spans="1:74" s="12" customFormat="1" hidden="1" x14ac:dyDescent="0.25">
      <c r="A2741" s="127"/>
      <c r="B2741"/>
      <c r="C2741">
        <v>8840</v>
      </c>
      <c r="D2741" s="221">
        <f t="shared" si="295"/>
        <v>8840</v>
      </c>
      <c r="E2741">
        <f t="shared" si="300"/>
        <v>8.84</v>
      </c>
      <c r="F2741">
        <f t="shared" si="296"/>
        <v>2.704385210694394E-2</v>
      </c>
      <c r="G2741">
        <f t="shared" si="297"/>
        <v>3.3057848929059372E-2</v>
      </c>
      <c r="H2741" s="221">
        <v>2.7062321390620499E-3</v>
      </c>
      <c r="I2741">
        <f t="shared" si="298"/>
        <v>1</v>
      </c>
      <c r="J2741">
        <v>1</v>
      </c>
      <c r="K2741" s="221">
        <f t="shared" si="299"/>
        <v>-112.32583619356943</v>
      </c>
      <c r="L2741">
        <f t="shared" si="301"/>
        <v>5.8792343576934967E-11</v>
      </c>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row>
    <row r="2742" spans="1:74" s="12" customFormat="1" hidden="1" x14ac:dyDescent="0.25">
      <c r="A2742" s="127"/>
      <c r="B2742"/>
      <c r="C2742">
        <v>8850</v>
      </c>
      <c r="D2742" s="221">
        <f t="shared" si="295"/>
        <v>8850</v>
      </c>
      <c r="E2742">
        <f t="shared" si="300"/>
        <v>8.85</v>
      </c>
      <c r="F2742">
        <f t="shared" si="296"/>
        <v>2.6781637447598799E-2</v>
      </c>
      <c r="G2742">
        <f t="shared" si="297"/>
        <v>3.1480495749739032E-2</v>
      </c>
      <c r="H2742" s="221">
        <v>1.9669670782231099E-4</v>
      </c>
      <c r="I2742">
        <f t="shared" si="298"/>
        <v>1</v>
      </c>
      <c r="J2742">
        <v>1</v>
      </c>
      <c r="K2742" s="221">
        <f t="shared" si="299"/>
        <v>-135.60648438922078</v>
      </c>
      <c r="L2742">
        <f t="shared" si="301"/>
        <v>1.670863498071853E-11</v>
      </c>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row>
    <row r="2743" spans="1:74" s="12" customFormat="1" hidden="1" x14ac:dyDescent="0.25">
      <c r="A2743" s="127"/>
      <c r="B2743"/>
      <c r="C2743">
        <v>8860</v>
      </c>
      <c r="D2743" s="221">
        <f t="shared" si="295"/>
        <v>8860</v>
      </c>
      <c r="E2743">
        <f t="shared" si="300"/>
        <v>8.86</v>
      </c>
      <c r="F2743">
        <f t="shared" si="296"/>
        <v>2.6521413979588019E-2</v>
      </c>
      <c r="G2743">
        <f t="shared" si="297"/>
        <v>2.9814343041345347E-2</v>
      </c>
      <c r="H2743" s="221">
        <v>4.6170289671168003E-3</v>
      </c>
      <c r="I2743">
        <f t="shared" si="298"/>
        <v>1</v>
      </c>
      <c r="J2743">
        <v>1</v>
      </c>
      <c r="K2743" s="221">
        <f t="shared" si="299"/>
        <v>-108.75230963942312</v>
      </c>
      <c r="L2743">
        <f t="shared" si="301"/>
        <v>3.6416188504357073E-11</v>
      </c>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row>
    <row r="2744" spans="1:74" s="12" customFormat="1" hidden="1" x14ac:dyDescent="0.25">
      <c r="A2744" s="127"/>
      <c r="B2744"/>
      <c r="C2744">
        <v>8870</v>
      </c>
      <c r="D2744" s="221">
        <f t="shared" si="295"/>
        <v>8870</v>
      </c>
      <c r="E2744">
        <f t="shared" si="300"/>
        <v>8.8699999999999992</v>
      </c>
      <c r="F2744">
        <f t="shared" si="296"/>
        <v>2.6263171564713882E-2</v>
      </c>
      <c r="G2744">
        <f t="shared" si="297"/>
        <v>2.8063788893008847E-2</v>
      </c>
      <c r="H2744" s="221">
        <v>9.6745899372293696E-3</v>
      </c>
      <c r="I2744">
        <f t="shared" si="298"/>
        <v>1</v>
      </c>
      <c r="J2744">
        <v>1</v>
      </c>
      <c r="K2744" s="221">
        <f t="shared" si="299"/>
        <v>-102.93747916488621</v>
      </c>
      <c r="L2744">
        <f t="shared" si="301"/>
        <v>2.9059483878247506E-10</v>
      </c>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row>
    <row r="2745" spans="1:74" s="12" customFormat="1" hidden="1" x14ac:dyDescent="0.25">
      <c r="A2745" s="127"/>
      <c r="B2745"/>
      <c r="C2745">
        <v>8880</v>
      </c>
      <c r="D2745" s="221">
        <f t="shared" si="295"/>
        <v>8880</v>
      </c>
      <c r="E2745">
        <f t="shared" si="300"/>
        <v>8.8800000000000008</v>
      </c>
      <c r="F2745">
        <f t="shared" si="296"/>
        <v>2.6006900077569978E-2</v>
      </c>
      <c r="G2745">
        <f t="shared" si="297"/>
        <v>2.6233467930281498E-2</v>
      </c>
      <c r="H2745" s="271">
        <v>3.5573303426613399E-10</v>
      </c>
      <c r="I2745">
        <f t="shared" si="298"/>
        <v>1</v>
      </c>
      <c r="J2745">
        <v>1</v>
      </c>
      <c r="K2745" s="221">
        <f t="shared" si="299"/>
        <v>-252.29863016634599</v>
      </c>
      <c r="L2745">
        <f t="shared" si="301"/>
        <v>1.2711363018931691E-10</v>
      </c>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row>
    <row r="2746" spans="1:74" s="12" customFormat="1" hidden="1" x14ac:dyDescent="0.25">
      <c r="A2746" s="127"/>
      <c r="B2746"/>
      <c r="C2746">
        <v>8890</v>
      </c>
      <c r="D2746" s="221">
        <f t="shared" ref="D2746:D2809" si="302">C2746*(f_CLK_MHz/Nominal_Clock_Freq)</f>
        <v>8890</v>
      </c>
      <c r="E2746">
        <f t="shared" si="300"/>
        <v>8.89</v>
      </c>
      <c r="F2746">
        <f t="shared" ref="F2746:F2809" si="303">ABS(SIN(((MOD_CLK_DIV*PI()*$D2746*FIRST_STAGE_DECIMATION)/(f_CLK_MHz*1000000)))/(FIRST_STAGE_DECIMATION*SIN(((MOD_CLK_DIV*PI()*$D2746)/(f_CLK_MHz*1000000)))))^FIRST_STAGE_ORDER</f>
        <v>2.5752589405826899E-2</v>
      </c>
      <c r="G2746">
        <f t="shared" ref="G2746:G2809" si="304">ABS(SIN(((MOD_CLK_DIV*FIRST_STAGE_DECIMATION*PI()*$D2746*SECOND_STAGE_DECIMATION)/(f_CLK_MHz*1000000)))/(SECOND_STAGE_DECIMATION*SIN(((MOD_CLK_DIV*FIRST_STAGE_DECIMATION*PI()*$D2746)/(f_CLK_MHz*1000000)))))^SECOND_STAGE_ORDER</f>
        <v>2.4328239162891212E-2</v>
      </c>
      <c r="H2746" s="221">
        <v>1.10268609715077E-2</v>
      </c>
      <c r="I2746">
        <f t="shared" ref="I2746:I2809" si="305">IF(Avg_decimation&lt;&gt;0,(ABS(SIN(((MOD_CLK_DIV*FIRST_STAGE_DECIMATION*SECOND_STAGE_DECIMATION*FIR_DECIMATION*PI()*$D2746*Avg_decimation)/(f_CLK_MHz*1000000)))/(Avg_decimation*SIN(((MOD_CLK_DIV*FIRST_STAGE_DECIMATION*SECOND_STAGE_DECIMATION*FIR_DECIMATION*PI()*$D2746)/(f_CLK_MHz*1000000)))))^1),"-")</f>
        <v>1</v>
      </c>
      <c r="J2746">
        <v>1</v>
      </c>
      <c r="K2746" s="221">
        <f t="shared" ref="K2746:K2809" si="306">20*LOG10(IF(FIR_BYPASSED,F2746*G2746*J2746,F2746*G2746*H2746*I2746*J2746))</f>
        <v>-103.212330417793</v>
      </c>
      <c r="L2746">
        <f t="shared" si="301"/>
        <v>1.1931828360591702E-10</v>
      </c>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row>
    <row r="2747" spans="1:74" s="12" customFormat="1" hidden="1" x14ac:dyDescent="0.25">
      <c r="A2747" s="127"/>
      <c r="B2747"/>
      <c r="C2747">
        <v>8900</v>
      </c>
      <c r="D2747" s="221">
        <f t="shared" si="302"/>
        <v>8900</v>
      </c>
      <c r="E2747">
        <f t="shared" ref="E2747:E2810" si="307">D2747/1000</f>
        <v>8.9</v>
      </c>
      <c r="F2747">
        <f t="shared" si="303"/>
        <v>2.5500229450516044E-2</v>
      </c>
      <c r="G2747">
        <f t="shared" si="304"/>
        <v>2.2353173208038587E-2</v>
      </c>
      <c r="H2747" s="271">
        <v>1.6130985067306899E-9</v>
      </c>
      <c r="I2747">
        <f t="shared" si="305"/>
        <v>1</v>
      </c>
      <c r="J2747">
        <v>1</v>
      </c>
      <c r="K2747" s="221">
        <f t="shared" si="306"/>
        <v>-240.72911678527834</v>
      </c>
      <c r="L2747">
        <f t="shared" si="301"/>
        <v>1.1931830698373871E-10</v>
      </c>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row>
    <row r="2748" spans="1:74" s="12" customFormat="1" hidden="1" x14ac:dyDescent="0.25">
      <c r="A2748" s="127"/>
      <c r="B2748"/>
      <c r="C2748">
        <v>8910</v>
      </c>
      <c r="D2748" s="221">
        <f t="shared" si="302"/>
        <v>8910</v>
      </c>
      <c r="E2748">
        <f t="shared" si="307"/>
        <v>8.91</v>
      </c>
      <c r="F2748">
        <f t="shared" si="303"/>
        <v>2.5249810126311036E-2</v>
      </c>
      <c r="G2748">
        <f t="shared" si="304"/>
        <v>2.0313538922548214E-2</v>
      </c>
      <c r="H2748" s="221">
        <v>2.0401207815423199E-2</v>
      </c>
      <c r="I2748">
        <f t="shared" si="305"/>
        <v>1</v>
      </c>
      <c r="J2748">
        <v>1</v>
      </c>
      <c r="K2748" s="221">
        <f t="shared" si="306"/>
        <v>-99.606008259334232</v>
      </c>
      <c r="L2748">
        <f t="shared" ref="L2748:L2811" si="308">(D2748-D2747)*((10^(K2748/20)+10^(K2747/20))/2)^2</f>
        <v>2.7374062787889471E-10</v>
      </c>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row>
    <row r="2749" spans="1:74" s="12" customFormat="1" hidden="1" x14ac:dyDescent="0.25">
      <c r="A2749" s="127"/>
      <c r="B2749"/>
      <c r="C2749">
        <v>8920</v>
      </c>
      <c r="D2749" s="221">
        <f t="shared" si="302"/>
        <v>8920</v>
      </c>
      <c r="E2749">
        <f t="shared" si="307"/>
        <v>8.92</v>
      </c>
      <c r="F2749">
        <f t="shared" si="303"/>
        <v>2.5001321361807608E-2</v>
      </c>
      <c r="G2749">
        <f t="shared" si="304"/>
        <v>1.8214789478787564E-2</v>
      </c>
      <c r="H2749" s="221">
        <v>2.0271099110451801E-2</v>
      </c>
      <c r="I2749">
        <f t="shared" si="305"/>
        <v>1</v>
      </c>
      <c r="J2749">
        <v>1</v>
      </c>
      <c r="K2749" s="221">
        <f t="shared" si="306"/>
        <v>-100.69471168693846</v>
      </c>
      <c r="L2749">
        <f t="shared" si="308"/>
        <v>9.6976975506808844E-10</v>
      </c>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row>
    <row r="2750" spans="1:74" s="12" customFormat="1" hidden="1" x14ac:dyDescent="0.25">
      <c r="A2750" s="127"/>
      <c r="B2750"/>
      <c r="C2750">
        <v>8930</v>
      </c>
      <c r="D2750" s="221">
        <f t="shared" si="302"/>
        <v>8930</v>
      </c>
      <c r="E2750">
        <f t="shared" si="307"/>
        <v>8.93</v>
      </c>
      <c r="F2750">
        <f t="shared" si="303"/>
        <v>2.4754753099800735E-2</v>
      </c>
      <c r="G2750">
        <f t="shared" si="304"/>
        <v>1.6062547920832591E-2</v>
      </c>
      <c r="H2750" s="221">
        <v>5.3629333398739999E-3</v>
      </c>
      <c r="I2750">
        <f t="shared" si="305"/>
        <v>1</v>
      </c>
      <c r="J2750">
        <v>1</v>
      </c>
      <c r="K2750" s="221">
        <f t="shared" si="306"/>
        <v>-113.42249131488128</v>
      </c>
      <c r="L2750">
        <f t="shared" si="308"/>
        <v>3.2283795309304489E-10</v>
      </c>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row>
    <row r="2751" spans="1:74" s="12" customFormat="1" hidden="1" x14ac:dyDescent="0.25">
      <c r="A2751" s="127"/>
      <c r="B2751"/>
      <c r="C2751">
        <v>8940</v>
      </c>
      <c r="D2751" s="221">
        <f t="shared" si="302"/>
        <v>8940</v>
      </c>
      <c r="E2751">
        <f t="shared" si="307"/>
        <v>8.94</v>
      </c>
      <c r="F2751">
        <f t="shared" si="303"/>
        <v>2.4510095297560219E-2</v>
      </c>
      <c r="G2751">
        <f t="shared" si="304"/>
        <v>1.3862592238790087E-2</v>
      </c>
      <c r="H2751" s="271">
        <v>1.7506741710703701E-5</v>
      </c>
      <c r="I2751">
        <f t="shared" si="305"/>
        <v>1</v>
      </c>
      <c r="J2751">
        <v>1</v>
      </c>
      <c r="K2751" s="221">
        <f t="shared" si="306"/>
        <v>-164.512104539115</v>
      </c>
      <c r="L2751">
        <f t="shared" si="308"/>
        <v>1.1431688814892484E-11</v>
      </c>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row>
    <row r="2752" spans="1:74" s="12" customFormat="1" hidden="1" x14ac:dyDescent="0.25">
      <c r="A2752" s="127"/>
      <c r="B2752"/>
      <c r="C2752">
        <v>8950</v>
      </c>
      <c r="D2752" s="221">
        <f t="shared" si="302"/>
        <v>8950</v>
      </c>
      <c r="E2752">
        <f t="shared" si="307"/>
        <v>8.9499999999999993</v>
      </c>
      <c r="F2752">
        <f t="shared" si="303"/>
        <v>2.4267337927103953E-2</v>
      </c>
      <c r="G2752">
        <f t="shared" si="304"/>
        <v>1.1620840000552007E-2</v>
      </c>
      <c r="H2752" s="271">
        <v>1.6734664794252101E-5</v>
      </c>
      <c r="I2752">
        <f t="shared" si="305"/>
        <v>1</v>
      </c>
      <c r="J2752">
        <v>1</v>
      </c>
      <c r="K2752" s="221">
        <f t="shared" si="306"/>
        <v>-166.52246645755642</v>
      </c>
      <c r="L2752">
        <f t="shared" si="308"/>
        <v>2.8449509248430461E-16</v>
      </c>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row>
    <row r="2753" spans="1:74" s="12" customFormat="1" hidden="1" x14ac:dyDescent="0.25">
      <c r="A2753" s="127"/>
      <c r="B2753"/>
      <c r="C2753">
        <v>8960</v>
      </c>
      <c r="D2753" s="221">
        <f t="shared" si="302"/>
        <v>8960</v>
      </c>
      <c r="E2753">
        <f t="shared" si="307"/>
        <v>8.9600000000000009</v>
      </c>
      <c r="F2753">
        <f t="shared" si="303"/>
        <v>2.4026470975469096E-2</v>
      </c>
      <c r="G2753">
        <f t="shared" si="304"/>
        <v>9.3433325814913665E-3</v>
      </c>
      <c r="H2753" s="221">
        <v>1.5719408884819999E-2</v>
      </c>
      <c r="I2753">
        <f t="shared" si="305"/>
        <v>1</v>
      </c>
      <c r="J2753">
        <v>1</v>
      </c>
      <c r="K2753" s="221">
        <f t="shared" si="306"/>
        <v>-109.04743990317066</v>
      </c>
      <c r="L2753">
        <f t="shared" si="308"/>
        <v>3.1214534258142191E-11</v>
      </c>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row>
    <row r="2754" spans="1:74" s="12" customFormat="1" hidden="1" x14ac:dyDescent="0.25">
      <c r="A2754" s="127"/>
      <c r="B2754"/>
      <c r="C2754">
        <v>8970</v>
      </c>
      <c r="D2754" s="221">
        <f t="shared" si="302"/>
        <v>8970</v>
      </c>
      <c r="E2754">
        <f t="shared" si="307"/>
        <v>8.9700000000000006</v>
      </c>
      <c r="F2754">
        <f t="shared" si="303"/>
        <v>2.3787484444981154E-2</v>
      </c>
      <c r="G2754">
        <f t="shared" si="304"/>
        <v>7.0362190337496539E-3</v>
      </c>
      <c r="H2754" s="221">
        <v>0.137820446554062</v>
      </c>
      <c r="I2754">
        <f t="shared" si="305"/>
        <v>1</v>
      </c>
      <c r="J2754">
        <v>1</v>
      </c>
      <c r="K2754" s="221">
        <f t="shared" si="306"/>
        <v>-92.739969592007782</v>
      </c>
      <c r="L2754">
        <f t="shared" si="308"/>
        <v>1.7684159721710096E-9</v>
      </c>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row>
    <row r="2755" spans="1:74" s="12" customFormat="1" hidden="1" x14ac:dyDescent="0.25">
      <c r="A2755" s="127"/>
      <c r="B2755"/>
      <c r="C2755">
        <v>8980</v>
      </c>
      <c r="D2755" s="221">
        <f t="shared" si="302"/>
        <v>8980</v>
      </c>
      <c r="E2755">
        <f t="shared" si="307"/>
        <v>8.98</v>
      </c>
      <c r="F2755">
        <f t="shared" si="303"/>
        <v>2.3550368353521169E-2</v>
      </c>
      <c r="G2755">
        <f t="shared" si="304"/>
        <v>4.7057396378082364E-3</v>
      </c>
      <c r="H2755" s="221">
        <v>0.444915675135165</v>
      </c>
      <c r="I2755">
        <f t="shared" si="305"/>
        <v>1</v>
      </c>
      <c r="J2755">
        <v>1</v>
      </c>
      <c r="K2755" s="221">
        <f t="shared" si="306"/>
        <v>-86.141933882221508</v>
      </c>
      <c r="L2755">
        <f t="shared" si="308"/>
        <v>1.3094973016024127E-8</v>
      </c>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row>
    <row r="2756" spans="1:74" s="12" customFormat="1" hidden="1" x14ac:dyDescent="0.25">
      <c r="A2756" s="127"/>
      <c r="B2756"/>
      <c r="C2756">
        <v>8990</v>
      </c>
      <c r="D2756" s="221">
        <f t="shared" si="302"/>
        <v>8990</v>
      </c>
      <c r="E2756">
        <f t="shared" si="307"/>
        <v>8.99</v>
      </c>
      <c r="F2756">
        <f t="shared" si="303"/>
        <v>2.33151127347903E-2</v>
      </c>
      <c r="G2756">
        <f t="shared" si="304"/>
        <v>2.3582091799472411E-3</v>
      </c>
      <c r="H2756" s="221">
        <v>0.82365531566116301</v>
      </c>
      <c r="I2756">
        <f t="shared" si="305"/>
        <v>1</v>
      </c>
      <c r="J2756">
        <v>1</v>
      </c>
      <c r="K2756" s="221">
        <f t="shared" si="306"/>
        <v>-86.880692980712126</v>
      </c>
      <c r="L2756">
        <f t="shared" si="308"/>
        <v>2.2369374439796784E-8</v>
      </c>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row>
    <row r="2757" spans="1:74" s="12" customFormat="1" hidden="1" x14ac:dyDescent="0.25">
      <c r="A2757" s="127"/>
      <c r="B2757"/>
      <c r="C2757">
        <v>9000</v>
      </c>
      <c r="D2757" s="221">
        <f t="shared" si="302"/>
        <v>9000</v>
      </c>
      <c r="E2757">
        <f t="shared" si="307"/>
        <v>9</v>
      </c>
      <c r="F2757">
        <f t="shared" si="303"/>
        <v>2.3081707638573097E-2</v>
      </c>
      <c r="G2757">
        <f t="shared" si="304"/>
        <v>7.7345536588154488E-17</v>
      </c>
      <c r="H2757" s="221">
        <v>1</v>
      </c>
      <c r="I2757">
        <f t="shared" si="305"/>
        <v>1</v>
      </c>
      <c r="J2757">
        <v>1</v>
      </c>
      <c r="K2757" s="221">
        <f t="shared" si="306"/>
        <v>-354.96593614934318</v>
      </c>
      <c r="L2757">
        <f t="shared" si="308"/>
        <v>5.1270872796176128E-9</v>
      </c>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row>
    <row r="2758" spans="1:74" s="12" customFormat="1" hidden="1" x14ac:dyDescent="0.25">
      <c r="A2758" s="127"/>
      <c r="B2758"/>
      <c r="C2758">
        <v>9010</v>
      </c>
      <c r="D2758" s="221">
        <f t="shared" si="302"/>
        <v>9010</v>
      </c>
      <c r="E2758">
        <f t="shared" si="307"/>
        <v>9.01</v>
      </c>
      <c r="F2758">
        <f t="shared" si="303"/>
        <v>2.2850143130997778E-2</v>
      </c>
      <c r="G2758">
        <f t="shared" si="304"/>
        <v>2.3624751454997409E-3</v>
      </c>
      <c r="H2758" s="221">
        <v>0.82365531566114303</v>
      </c>
      <c r="I2758">
        <f t="shared" si="305"/>
        <v>1</v>
      </c>
      <c r="J2758">
        <v>1</v>
      </c>
      <c r="K2758" s="221">
        <f t="shared" si="306"/>
        <v>-87.039966428268102</v>
      </c>
      <c r="L2758">
        <f t="shared" si="308"/>
        <v>4.9424623062405142E-9</v>
      </c>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row>
    <row r="2759" spans="1:74" s="12" customFormat="1" hidden="1" x14ac:dyDescent="0.25">
      <c r="A2759" s="127"/>
      <c r="B2759"/>
      <c r="C2759">
        <v>9020</v>
      </c>
      <c r="D2759" s="221">
        <f t="shared" si="302"/>
        <v>9020</v>
      </c>
      <c r="E2759">
        <f t="shared" si="307"/>
        <v>9.02</v>
      </c>
      <c r="F2759">
        <f t="shared" si="303"/>
        <v>2.262040929479511E-2</v>
      </c>
      <c r="G2759">
        <f t="shared" si="304"/>
        <v>4.722780359104211E-3</v>
      </c>
      <c r="H2759" s="221">
        <v>0.44491567513519198</v>
      </c>
      <c r="I2759">
        <f t="shared" si="305"/>
        <v>1</v>
      </c>
      <c r="J2759">
        <v>1</v>
      </c>
      <c r="K2759" s="221">
        <f t="shared" si="306"/>
        <v>-86.460481715949385</v>
      </c>
      <c r="L2759">
        <f t="shared" si="308"/>
        <v>2.1157325220632819E-8</v>
      </c>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row>
    <row r="2760" spans="1:74" s="12" customFormat="1" hidden="1" x14ac:dyDescent="0.25">
      <c r="A2760" s="127"/>
      <c r="B2760"/>
      <c r="C2760">
        <v>9030</v>
      </c>
      <c r="D2760" s="221">
        <f t="shared" si="302"/>
        <v>9030</v>
      </c>
      <c r="E2760">
        <f t="shared" si="307"/>
        <v>9.0299999999999994</v>
      </c>
      <c r="F2760">
        <f t="shared" si="303"/>
        <v>2.2392496229554741E-2</v>
      </c>
      <c r="G2760">
        <f t="shared" si="304"/>
        <v>7.0744739710654298E-3</v>
      </c>
      <c r="H2760" s="221">
        <v>0.137820446554105</v>
      </c>
      <c r="I2760">
        <f t="shared" si="305"/>
        <v>1</v>
      </c>
      <c r="J2760">
        <v>1</v>
      </c>
      <c r="K2760" s="221">
        <f t="shared" si="306"/>
        <v>-93.217793689170605</v>
      </c>
      <c r="L2760">
        <f t="shared" si="308"/>
        <v>1.202831783195878E-8</v>
      </c>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row>
    <row r="2761" spans="1:74" s="12" customFormat="1" hidden="1" x14ac:dyDescent="0.25">
      <c r="A2761" s="127"/>
      <c r="B2761"/>
      <c r="C2761">
        <v>9040</v>
      </c>
      <c r="D2761" s="221">
        <f t="shared" si="302"/>
        <v>9040</v>
      </c>
      <c r="E2761">
        <f t="shared" si="307"/>
        <v>9.0399999999999991</v>
      </c>
      <c r="F2761">
        <f t="shared" si="303"/>
        <v>2.2166394051979715E-2</v>
      </c>
      <c r="G2761">
        <f t="shared" si="304"/>
        <v>9.4111259543229082E-3</v>
      </c>
      <c r="H2761" s="221">
        <v>1.5719408884830002E-2</v>
      </c>
      <c r="I2761">
        <f t="shared" si="305"/>
        <v>1</v>
      </c>
      <c r="J2761">
        <v>1</v>
      </c>
      <c r="K2761" s="221">
        <f t="shared" si="306"/>
        <v>-109.68454307976118</v>
      </c>
      <c r="L2761">
        <f t="shared" si="308"/>
        <v>1.5765415932426211E-9</v>
      </c>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row>
    <row r="2762" spans="1:74" s="12" customFormat="1" hidden="1" x14ac:dyDescent="0.25">
      <c r="A2762" s="127"/>
      <c r="B2762"/>
      <c r="C2762">
        <v>9050</v>
      </c>
      <c r="D2762" s="221">
        <f t="shared" si="302"/>
        <v>9050</v>
      </c>
      <c r="E2762">
        <f t="shared" si="307"/>
        <v>9.0500000000000007</v>
      </c>
      <c r="F2762">
        <f t="shared" si="303"/>
        <v>2.1942092896138642E-2</v>
      </c>
      <c r="G2762">
        <f t="shared" si="304"/>
        <v>1.1726335339235366E-2</v>
      </c>
      <c r="H2762" s="271">
        <v>1.6734664794260198E-5</v>
      </c>
      <c r="I2762">
        <f t="shared" si="305"/>
        <v>1</v>
      </c>
      <c r="J2762">
        <v>1</v>
      </c>
      <c r="K2762" s="221">
        <f t="shared" si="306"/>
        <v>-167.31885246840847</v>
      </c>
      <c r="L2762">
        <f t="shared" si="308"/>
        <v>2.6954138890475952E-11</v>
      </c>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row>
    <row r="2763" spans="1:74" s="12" customFormat="1" hidden="1" x14ac:dyDescent="0.25">
      <c r="A2763" s="127"/>
      <c r="B2763"/>
      <c r="C2763">
        <v>9060</v>
      </c>
      <c r="D2763" s="221">
        <f t="shared" si="302"/>
        <v>9060</v>
      </c>
      <c r="E2763">
        <f t="shared" si="307"/>
        <v>9.06</v>
      </c>
      <c r="F2763">
        <f t="shared" si="303"/>
        <v>2.1719582913715948E-2</v>
      </c>
      <c r="G2763">
        <f t="shared" si="304"/>
        <v>1.4013747581313249E-2</v>
      </c>
      <c r="H2763" s="271">
        <v>1.7506741710685402E-5</v>
      </c>
      <c r="I2763">
        <f t="shared" si="305"/>
        <v>1</v>
      </c>
      <c r="J2763">
        <v>1</v>
      </c>
      <c r="K2763" s="221">
        <f t="shared" si="306"/>
        <v>-165.4677780780566</v>
      </c>
      <c r="L2763">
        <f t="shared" si="308"/>
        <v>2.3205464458079369E-16</v>
      </c>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row>
    <row r="2764" spans="1:74" s="12" customFormat="1" hidden="1" x14ac:dyDescent="0.25">
      <c r="A2764" s="127"/>
      <c r="B2764"/>
      <c r="C2764">
        <v>9070</v>
      </c>
      <c r="D2764" s="221">
        <f t="shared" si="302"/>
        <v>9070</v>
      </c>
      <c r="E2764">
        <f t="shared" si="307"/>
        <v>9.07</v>
      </c>
      <c r="F2764">
        <f t="shared" si="303"/>
        <v>2.1498854274259779E-2</v>
      </c>
      <c r="G2764">
        <f t="shared" si="304"/>
        <v>1.626707183529191E-2</v>
      </c>
      <c r="H2764" s="221">
        <v>5.3629333398731403E-3</v>
      </c>
      <c r="I2764">
        <f t="shared" si="305"/>
        <v>1</v>
      </c>
      <c r="J2764">
        <v>1</v>
      </c>
      <c r="K2764" s="221">
        <f t="shared" si="306"/>
        <v>-114.5374580148771</v>
      </c>
      <c r="L2764">
        <f t="shared" si="308"/>
        <v>8.8441976996167037E-12</v>
      </c>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row>
    <row r="2765" spans="1:74" s="12" customFormat="1" hidden="1" x14ac:dyDescent="0.25">
      <c r="A2765" s="127"/>
      <c r="B2765"/>
      <c r="C2765">
        <v>9080</v>
      </c>
      <c r="D2765" s="221">
        <f t="shared" si="302"/>
        <v>9080</v>
      </c>
      <c r="E2765">
        <f t="shared" si="307"/>
        <v>9.08</v>
      </c>
      <c r="F2765">
        <f t="shared" si="303"/>
        <v>2.1279897165428087E-2</v>
      </c>
      <c r="G2765">
        <f t="shared" si="304"/>
        <v>1.8480098089016895E-2</v>
      </c>
      <c r="H2765" s="221">
        <v>2.0271099110451E-2</v>
      </c>
      <c r="I2765">
        <f t="shared" si="305"/>
        <v>1</v>
      </c>
      <c r="J2765">
        <v>1</v>
      </c>
      <c r="K2765" s="221">
        <f t="shared" si="306"/>
        <v>-101.96897812037477</v>
      </c>
      <c r="L2765">
        <f t="shared" si="308"/>
        <v>2.424206357359136E-10</v>
      </c>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row>
    <row r="2766" spans="1:74" s="12" customFormat="1" hidden="1" x14ac:dyDescent="0.25">
      <c r="A2766" s="127"/>
      <c r="B2766"/>
      <c r="C2766">
        <v>9090</v>
      </c>
      <c r="D2766" s="221">
        <f t="shared" si="302"/>
        <v>9090</v>
      </c>
      <c r="E2766">
        <f t="shared" si="307"/>
        <v>9.09</v>
      </c>
      <c r="F2766">
        <f t="shared" si="303"/>
        <v>2.1062701793232271E-2</v>
      </c>
      <c r="G2766">
        <f t="shared" si="304"/>
        <v>2.064671411093711E-2</v>
      </c>
      <c r="H2766" s="221">
        <v>2.0401207815424101E-2</v>
      </c>
      <c r="I2766">
        <f t="shared" si="305"/>
        <v>1</v>
      </c>
      <c r="J2766">
        <v>1</v>
      </c>
      <c r="K2766" s="221">
        <f t="shared" si="306"/>
        <v>-101.0395819382442</v>
      </c>
      <c r="L2766">
        <f t="shared" si="308"/>
        <v>7.0927471826799196E-10</v>
      </c>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row>
    <row r="2767" spans="1:74" s="12" customFormat="1" hidden="1" x14ac:dyDescent="0.25">
      <c r="A2767" s="127"/>
      <c r="B2767"/>
      <c r="C2767">
        <v>9100</v>
      </c>
      <c r="D2767" s="221">
        <f t="shared" si="302"/>
        <v>9100</v>
      </c>
      <c r="E2767">
        <f t="shared" si="307"/>
        <v>9.1</v>
      </c>
      <c r="F2767">
        <f t="shared" si="303"/>
        <v>2.0847258382278945E-2</v>
      </c>
      <c r="G2767">
        <f t="shared" si="304"/>
        <v>2.2760922165398212E-2</v>
      </c>
      <c r="H2767" s="271">
        <v>1.6130970022587099E-9</v>
      </c>
      <c r="I2767">
        <f t="shared" si="305"/>
        <v>1</v>
      </c>
      <c r="J2767">
        <v>1</v>
      </c>
      <c r="K2767" s="221">
        <f t="shared" si="306"/>
        <v>-242.32201426262839</v>
      </c>
      <c r="L2767">
        <f t="shared" si="308"/>
        <v>1.9678042299427682E-10</v>
      </c>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row>
    <row r="2768" spans="1:74" s="12" customFormat="1" hidden="1" x14ac:dyDescent="0.25">
      <c r="A2768" s="127"/>
      <c r="B2768"/>
      <c r="C2768">
        <v>9110</v>
      </c>
      <c r="D2768" s="221">
        <f t="shared" si="302"/>
        <v>9110</v>
      </c>
      <c r="E2768">
        <f t="shared" si="307"/>
        <v>9.11</v>
      </c>
      <c r="F2768">
        <f t="shared" si="303"/>
        <v>2.0633557176009568E-2</v>
      </c>
      <c r="G2768">
        <f t="shared" si="304"/>
        <v>2.4816855450477179E-2</v>
      </c>
      <c r="H2768" s="221">
        <v>1.1026860971507801E-2</v>
      </c>
      <c r="I2768">
        <f t="shared" si="305"/>
        <v>1</v>
      </c>
      <c r="J2768">
        <v>1</v>
      </c>
      <c r="K2768" s="221">
        <f t="shared" si="306"/>
        <v>-104.96454488388258</v>
      </c>
      <c r="L2768">
        <f t="shared" si="308"/>
        <v>7.9705013197609815E-11</v>
      </c>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row>
    <row r="2769" spans="1:74" s="12" customFormat="1" hidden="1" x14ac:dyDescent="0.25">
      <c r="A2769" s="127"/>
      <c r="B2769"/>
      <c r="C2769">
        <v>9120</v>
      </c>
      <c r="D2769" s="221">
        <f t="shared" si="302"/>
        <v>9120</v>
      </c>
      <c r="E2769">
        <f t="shared" si="307"/>
        <v>9.1199999999999992</v>
      </c>
      <c r="F2769">
        <f t="shared" si="303"/>
        <v>2.042158843693765E-2</v>
      </c>
      <c r="G2769">
        <f t="shared" si="304"/>
        <v>2.6808794213757037E-2</v>
      </c>
      <c r="H2769" s="271">
        <v>3.55734106368157E-10</v>
      </c>
      <c r="I2769">
        <f t="shared" si="305"/>
        <v>1</v>
      </c>
      <c r="J2769">
        <v>1</v>
      </c>
      <c r="K2769" s="221">
        <f t="shared" si="306"/>
        <v>-254.21015387773591</v>
      </c>
      <c r="L2769">
        <f t="shared" si="308"/>
        <v>7.9704997086625381E-11</v>
      </c>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row>
    <row r="2770" spans="1:74" s="12" customFormat="1" hidden="1" x14ac:dyDescent="0.25">
      <c r="A2770" s="127"/>
      <c r="B2770"/>
      <c r="C2770">
        <v>9130</v>
      </c>
      <c r="D2770" s="221">
        <f t="shared" si="302"/>
        <v>9130</v>
      </c>
      <c r="E2770">
        <f t="shared" si="307"/>
        <v>9.1300000000000008</v>
      </c>
      <c r="F2770">
        <f t="shared" si="303"/>
        <v>2.0211342446884325E-2</v>
      </c>
      <c r="G2770">
        <f t="shared" si="304"/>
        <v>2.8731181502221988E-2</v>
      </c>
      <c r="H2770" s="221">
        <v>9.6745899372292794E-3</v>
      </c>
      <c r="I2770">
        <f t="shared" si="305"/>
        <v>1</v>
      </c>
      <c r="J2770">
        <v>1</v>
      </c>
      <c r="K2770" s="221">
        <f t="shared" si="306"/>
        <v>-105.00837575024816</v>
      </c>
      <c r="L2770">
        <f t="shared" si="308"/>
        <v>7.890462565441317E-11</v>
      </c>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row>
    <row r="2771" spans="1:74" s="12" customFormat="1" hidden="1" x14ac:dyDescent="0.25">
      <c r="A2771" s="127"/>
      <c r="B2771"/>
      <c r="C2771">
        <v>9140</v>
      </c>
      <c r="D2771" s="221">
        <f t="shared" si="302"/>
        <v>9140</v>
      </c>
      <c r="E2771">
        <f t="shared" si="307"/>
        <v>9.14</v>
      </c>
      <c r="F2771">
        <f t="shared" si="303"/>
        <v>2.0002809507211266E-2</v>
      </c>
      <c r="G2771">
        <f t="shared" si="304"/>
        <v>3.0578638503349572E-2</v>
      </c>
      <c r="H2771" s="221">
        <v>4.6170289671173701E-3</v>
      </c>
      <c r="I2771">
        <f t="shared" si="305"/>
        <v>1</v>
      </c>
      <c r="J2771">
        <v>1</v>
      </c>
      <c r="K2771" s="221">
        <f t="shared" si="306"/>
        <v>-110.98256513690613</v>
      </c>
      <c r="L2771">
        <f t="shared" si="308"/>
        <v>1.7817006001809414E-10</v>
      </c>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row>
    <row r="2772" spans="1:74" s="12" customFormat="1" hidden="1" x14ac:dyDescent="0.25">
      <c r="A2772" s="127"/>
      <c r="B2772"/>
      <c r="C2772">
        <v>9150</v>
      </c>
      <c r="D2772" s="221">
        <f t="shared" si="302"/>
        <v>9150</v>
      </c>
      <c r="E2772">
        <f t="shared" si="307"/>
        <v>9.15</v>
      </c>
      <c r="F2772">
        <f t="shared" si="303"/>
        <v>1.9795979939052005E-2</v>
      </c>
      <c r="G2772">
        <f t="shared" si="304"/>
        <v>3.2345979435497815E-2</v>
      </c>
      <c r="H2772" s="221">
        <v>1.96696707822323E-4</v>
      </c>
      <c r="I2772">
        <f t="shared" si="305"/>
        <v>1</v>
      </c>
      <c r="J2772">
        <v>1</v>
      </c>
      <c r="K2772" s="221">
        <f t="shared" si="306"/>
        <v>-137.99611195631294</v>
      </c>
      <c r="L2772">
        <f t="shared" si="308"/>
        <v>2.1756172633437259E-11</v>
      </c>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row>
    <row r="2773" spans="1:74" s="12" customFormat="1" hidden="1" x14ac:dyDescent="0.25">
      <c r="A2773" s="127"/>
      <c r="B2773"/>
      <c r="C2773">
        <v>9160</v>
      </c>
      <c r="D2773" s="221">
        <f t="shared" si="302"/>
        <v>9160</v>
      </c>
      <c r="E2773">
        <f t="shared" si="307"/>
        <v>9.16</v>
      </c>
      <c r="F2773">
        <f t="shared" si="303"/>
        <v>1.9590844083540608E-2</v>
      </c>
      <c r="G2773">
        <f t="shared" si="304"/>
        <v>3.4028225946800501E-2</v>
      </c>
      <c r="H2773" s="221">
        <v>2.70623213906182E-3</v>
      </c>
      <c r="I2773">
        <f t="shared" si="305"/>
        <v>1</v>
      </c>
      <c r="J2773">
        <v>1</v>
      </c>
      <c r="K2773" s="221">
        <f t="shared" si="306"/>
        <v>-114.87484993027059</v>
      </c>
      <c r="L2773">
        <f t="shared" si="308"/>
        <v>9.3125975629751728E-12</v>
      </c>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row>
    <row r="2774" spans="1:74" s="12" customFormat="1" hidden="1" x14ac:dyDescent="0.25">
      <c r="A2774" s="127"/>
      <c r="B2774"/>
      <c r="C2774">
        <v>9170</v>
      </c>
      <c r="D2774" s="221">
        <f t="shared" si="302"/>
        <v>9170</v>
      </c>
      <c r="E2774">
        <f t="shared" si="307"/>
        <v>9.17</v>
      </c>
      <c r="F2774">
        <f t="shared" si="303"/>
        <v>1.9387392302038731E-2</v>
      </c>
      <c r="G2774">
        <f t="shared" si="304"/>
        <v>3.5620620983032987E-2</v>
      </c>
      <c r="H2774" s="221">
        <v>2.5761364751436099E-3</v>
      </c>
      <c r="I2774">
        <f t="shared" si="305"/>
        <v>1</v>
      </c>
      <c r="J2774">
        <v>1</v>
      </c>
      <c r="K2774" s="221">
        <f t="shared" si="306"/>
        <v>-114.99620497139196</v>
      </c>
      <c r="L2774">
        <f t="shared" si="308"/>
        <v>3.2097296100773101E-11</v>
      </c>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row>
    <row r="2775" spans="1:74" s="12" customFormat="1" hidden="1" x14ac:dyDescent="0.25">
      <c r="A2775" s="127"/>
      <c r="B2775"/>
      <c r="C2775">
        <v>9180</v>
      </c>
      <c r="D2775" s="221">
        <f t="shared" si="302"/>
        <v>9180</v>
      </c>
      <c r="E2775">
        <f t="shared" si="307"/>
        <v>9.18</v>
      </c>
      <c r="F2775">
        <f t="shared" si="303"/>
        <v>1.9185614976360076E-2</v>
      </c>
      <c r="G2775">
        <f t="shared" si="304"/>
        <v>3.7118642086255677E-2</v>
      </c>
      <c r="H2775" s="221">
        <v>2.7309732062733803E-4</v>
      </c>
      <c r="I2775">
        <f t="shared" si="305"/>
        <v>1</v>
      </c>
      <c r="J2775">
        <v>1</v>
      </c>
      <c r="K2775" s="221">
        <f t="shared" si="306"/>
        <v>-134.22229512129752</v>
      </c>
      <c r="L2775">
        <f t="shared" si="308"/>
        <v>9.7371617276234379E-12</v>
      </c>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row>
    <row r="2776" spans="1:74" s="12" customFormat="1" hidden="1" x14ac:dyDescent="0.25">
      <c r="A2776" s="127"/>
      <c r="B2776"/>
      <c r="C2776">
        <v>9190</v>
      </c>
      <c r="D2776" s="221">
        <f t="shared" si="302"/>
        <v>9190</v>
      </c>
      <c r="E2776">
        <f t="shared" si="307"/>
        <v>9.19</v>
      </c>
      <c r="F2776">
        <f t="shared" si="303"/>
        <v>1.8985502508992971E-2</v>
      </c>
      <c r="G2776">
        <f t="shared" si="304"/>
        <v>3.8518014087481969E-2</v>
      </c>
      <c r="H2776" s="221">
        <v>3.1555882854912799E-3</v>
      </c>
      <c r="I2776">
        <f t="shared" si="305"/>
        <v>1</v>
      </c>
      <c r="J2776">
        <v>1</v>
      </c>
      <c r="K2776" s="221">
        <f t="shared" si="306"/>
        <v>-112.73667361251287</v>
      </c>
      <c r="L2776">
        <f t="shared" si="308"/>
        <v>1.5651453334775E-11</v>
      </c>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row>
    <row r="2777" spans="1:74" s="12" customFormat="1" hidden="1" x14ac:dyDescent="0.25">
      <c r="A2777" s="127"/>
      <c r="B2777"/>
      <c r="C2777">
        <v>9200</v>
      </c>
      <c r="D2777" s="221">
        <f t="shared" si="302"/>
        <v>9200</v>
      </c>
      <c r="E2777">
        <f t="shared" si="307"/>
        <v>9.1999999999999993</v>
      </c>
      <c r="F2777">
        <f t="shared" si="303"/>
        <v>1.8787045323320942E-2</v>
      </c>
      <c r="G2777">
        <f t="shared" si="304"/>
        <v>3.9814721158180078E-2</v>
      </c>
      <c r="H2777" s="271">
        <v>9.3132075526568503E-10</v>
      </c>
      <c r="I2777">
        <f t="shared" si="305"/>
        <v>1</v>
      </c>
      <c r="J2777">
        <v>1</v>
      </c>
      <c r="K2777" s="221">
        <f t="shared" si="306"/>
        <v>-243.13997113447829</v>
      </c>
      <c r="L2777">
        <f t="shared" si="308"/>
        <v>1.3312907351470133E-11</v>
      </c>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row>
    <row r="2778" spans="1:74" s="12" customFormat="1" hidden="1" x14ac:dyDescent="0.25">
      <c r="A2778" s="127"/>
      <c r="B2778"/>
      <c r="C2778">
        <v>9210</v>
      </c>
      <c r="D2778" s="221">
        <f t="shared" si="302"/>
        <v>9210</v>
      </c>
      <c r="E2778">
        <f t="shared" si="307"/>
        <v>9.2100000000000009</v>
      </c>
      <c r="F2778">
        <f t="shared" si="303"/>
        <v>1.8590233863840726E-2</v>
      </c>
      <c r="G2778">
        <f t="shared" si="304"/>
        <v>4.1005018187054612E-2</v>
      </c>
      <c r="H2778" s="221">
        <v>2.61825380323071E-2</v>
      </c>
      <c r="I2778">
        <f t="shared" si="305"/>
        <v>1</v>
      </c>
      <c r="J2778">
        <v>1</v>
      </c>
      <c r="K2778" s="221">
        <f t="shared" si="306"/>
        <v>-93.997327897769964</v>
      </c>
      <c r="L2778">
        <f t="shared" si="308"/>
        <v>9.9588054708017119E-10</v>
      </c>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row>
    <row r="2779" spans="1:74" s="12" customFormat="1" hidden="1" x14ac:dyDescent="0.25">
      <c r="A2779" s="127"/>
      <c r="B2779"/>
      <c r="C2779">
        <v>9220</v>
      </c>
      <c r="D2779" s="221">
        <f t="shared" si="302"/>
        <v>9220</v>
      </c>
      <c r="E2779">
        <f t="shared" si="307"/>
        <v>9.2200000000000006</v>
      </c>
      <c r="F2779">
        <f t="shared" si="303"/>
        <v>1.8395058596378716E-2</v>
      </c>
      <c r="G2779">
        <f t="shared" si="304"/>
        <v>4.2085441450299278E-2</v>
      </c>
      <c r="H2779" s="221">
        <v>5.0657045484412598E-2</v>
      </c>
      <c r="I2779">
        <f t="shared" si="305"/>
        <v>1</v>
      </c>
      <c r="J2779">
        <v>1</v>
      </c>
      <c r="K2779" s="221">
        <f t="shared" si="306"/>
        <v>-88.130541618832083</v>
      </c>
      <c r="L2779">
        <f t="shared" si="308"/>
        <v>8.7543883804505126E-9</v>
      </c>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row>
    <row r="2780" spans="1:74" s="12" customFormat="1" hidden="1" x14ac:dyDescent="0.25">
      <c r="A2780" s="127"/>
      <c r="B2780"/>
      <c r="C2780">
        <v>9230</v>
      </c>
      <c r="D2780" s="221">
        <f t="shared" si="302"/>
        <v>9230</v>
      </c>
      <c r="E2780">
        <f t="shared" si="307"/>
        <v>9.23</v>
      </c>
      <c r="F2780">
        <f t="shared" si="303"/>
        <v>1.8201510008304774E-2</v>
      </c>
      <c r="G2780">
        <f t="shared" si="304"/>
        <v>4.3052818545335429E-2</v>
      </c>
      <c r="H2780" s="221">
        <v>3.54788602466053E-2</v>
      </c>
      <c r="I2780">
        <f t="shared" si="305"/>
        <v>1</v>
      </c>
      <c r="J2780">
        <v>1</v>
      </c>
      <c r="K2780" s="221">
        <f t="shared" si="306"/>
        <v>-91.118426654194863</v>
      </c>
      <c r="L2780">
        <f t="shared" si="308"/>
        <v>1.1228878434198711E-8</v>
      </c>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row>
    <row r="2781" spans="1:74" s="12" customFormat="1" hidden="1" x14ac:dyDescent="0.25">
      <c r="A2781" s="127"/>
      <c r="B2781"/>
      <c r="C2781">
        <v>9240</v>
      </c>
      <c r="D2781" s="221">
        <f t="shared" si="302"/>
        <v>9240</v>
      </c>
      <c r="E2781">
        <f t="shared" si="307"/>
        <v>9.24</v>
      </c>
      <c r="F2781">
        <f t="shared" si="303"/>
        <v>1.8009578608744171E-2</v>
      </c>
      <c r="G2781">
        <f t="shared" si="304"/>
        <v>4.3904277559959681E-2</v>
      </c>
      <c r="H2781" s="271">
        <v>2.4382349382142699E-9</v>
      </c>
      <c r="I2781">
        <f t="shared" si="305"/>
        <v>1</v>
      </c>
      <c r="J2781">
        <v>1</v>
      </c>
      <c r="K2781" s="221">
        <f t="shared" si="306"/>
        <v>-234.29828126727773</v>
      </c>
      <c r="L2781">
        <f t="shared" si="308"/>
        <v>1.9324016670974376E-9</v>
      </c>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row>
    <row r="2782" spans="1:74" s="12" customFormat="1" hidden="1" x14ac:dyDescent="0.25">
      <c r="A2782" s="127"/>
      <c r="B2782"/>
      <c r="C2782">
        <v>9250</v>
      </c>
      <c r="D2782" s="221">
        <f t="shared" si="302"/>
        <v>9250</v>
      </c>
      <c r="E2782">
        <f t="shared" si="307"/>
        <v>9.25</v>
      </c>
      <c r="F2782">
        <f t="shared" si="303"/>
        <v>1.7819254928787321E-2</v>
      </c>
      <c r="G2782">
        <f t="shared" si="304"/>
        <v>4.4637255450812902E-2</v>
      </c>
      <c r="H2782" s="271">
        <v>1.5853307252950199E-9</v>
      </c>
      <c r="I2782">
        <f t="shared" si="305"/>
        <v>1</v>
      </c>
      <c r="J2782">
        <v>1</v>
      </c>
      <c r="K2782" s="221">
        <f t="shared" si="306"/>
        <v>-237.98586196585202</v>
      </c>
      <c r="L2782">
        <f t="shared" si="308"/>
        <v>2.5422430553677697E-23</v>
      </c>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row>
    <row r="2783" spans="1:74" s="12" customFormat="1" hidden="1" x14ac:dyDescent="0.25">
      <c r="A2783" s="127"/>
      <c r="B2783"/>
      <c r="C2783">
        <v>9260</v>
      </c>
      <c r="D2783" s="221">
        <f t="shared" si="302"/>
        <v>9260</v>
      </c>
      <c r="E2783">
        <f t="shared" si="307"/>
        <v>9.26</v>
      </c>
      <c r="F2783">
        <f t="shared" si="303"/>
        <v>1.7630529521697663E-2</v>
      </c>
      <c r="G2783">
        <f t="shared" si="304"/>
        <v>4.5249505607147425E-2</v>
      </c>
      <c r="H2783" s="221">
        <v>3.2358958185380003E-2</v>
      </c>
      <c r="I2783">
        <f t="shared" si="305"/>
        <v>1</v>
      </c>
      <c r="J2783">
        <v>1</v>
      </c>
      <c r="K2783" s="221">
        <f t="shared" si="306"/>
        <v>-91.762525488742327</v>
      </c>
      <c r="L2783">
        <f t="shared" si="308"/>
        <v>1.6660479717985695E-9</v>
      </c>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row>
    <row r="2784" spans="1:74" s="12" customFormat="1" hidden="1" x14ac:dyDescent="0.25">
      <c r="A2784" s="127"/>
      <c r="B2784"/>
      <c r="C2784">
        <v>9270</v>
      </c>
      <c r="D2784" s="221">
        <f t="shared" si="302"/>
        <v>9270</v>
      </c>
      <c r="E2784">
        <f t="shared" si="307"/>
        <v>9.27</v>
      </c>
      <c r="F2784">
        <f t="shared" si="303"/>
        <v>1.7443392963116762E-2</v>
      </c>
      <c r="G2784">
        <f t="shared" si="304"/>
        <v>4.5739104577988993E-2</v>
      </c>
      <c r="H2784" s="221">
        <v>3.3311806719221002E-2</v>
      </c>
      <c r="I2784">
        <f t="shared" si="305"/>
        <v>1</v>
      </c>
      <c r="J2784">
        <v>1</v>
      </c>
      <c r="K2784" s="221">
        <f t="shared" si="306"/>
        <v>-91.509663781539174</v>
      </c>
      <c r="L2784">
        <f t="shared" si="308"/>
        <v>6.8625030253251109E-9</v>
      </c>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row>
    <row r="2785" spans="1:74" s="12" customFormat="1" hidden="1" x14ac:dyDescent="0.25">
      <c r="A2785" s="127"/>
      <c r="B2785"/>
      <c r="C2785">
        <v>9280</v>
      </c>
      <c r="D2785" s="221">
        <f t="shared" si="302"/>
        <v>9280</v>
      </c>
      <c r="E2785">
        <f t="shared" si="307"/>
        <v>9.2799999999999994</v>
      </c>
      <c r="F2785">
        <f t="shared" si="303"/>
        <v>1.7257835851267982E-2</v>
      </c>
      <c r="G2785">
        <f t="shared" si="304"/>
        <v>4.610445794299179E-2</v>
      </c>
      <c r="H2785" s="221">
        <v>1.17207465677575E-2</v>
      </c>
      <c r="I2785">
        <f t="shared" si="305"/>
        <v>1</v>
      </c>
      <c r="J2785">
        <v>1</v>
      </c>
      <c r="K2785" s="221">
        <f t="shared" si="306"/>
        <v>-100.60630940636042</v>
      </c>
      <c r="L2785">
        <f t="shared" si="308"/>
        <v>3.2226408212700278E-9</v>
      </c>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row>
    <row r="2786" spans="1:74" s="12" customFormat="1" hidden="1" x14ac:dyDescent="0.25">
      <c r="A2786" s="127"/>
      <c r="B2786"/>
      <c r="C2786">
        <v>9290</v>
      </c>
      <c r="D2786" s="221">
        <f t="shared" si="302"/>
        <v>9290</v>
      </c>
      <c r="E2786">
        <f t="shared" si="307"/>
        <v>9.2899999999999991</v>
      </c>
      <c r="F2786">
        <f t="shared" si="303"/>
        <v>1.7073848807157625E-2</v>
      </c>
      <c r="G2786">
        <f t="shared" si="304"/>
        <v>4.6344305309522542E-2</v>
      </c>
      <c r="H2786" s="221">
        <v>3.54119535930882E-2</v>
      </c>
      <c r="I2786">
        <f t="shared" si="305"/>
        <v>1</v>
      </c>
      <c r="J2786">
        <v>1</v>
      </c>
      <c r="K2786" s="221">
        <f t="shared" si="306"/>
        <v>-91.050446113894523</v>
      </c>
      <c r="L2786">
        <f t="shared" si="308"/>
        <v>3.486880874334877E-9</v>
      </c>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row>
    <row r="2787" spans="1:74" s="12" customFormat="1" hidden="1" x14ac:dyDescent="0.25">
      <c r="A2787" s="127"/>
      <c r="B2787"/>
      <c r="C2787">
        <v>9300</v>
      </c>
      <c r="D2787" s="221">
        <f t="shared" si="302"/>
        <v>9300</v>
      </c>
      <c r="E2787">
        <f t="shared" si="307"/>
        <v>9.3000000000000007</v>
      </c>
      <c r="F2787">
        <f t="shared" si="303"/>
        <v>1.6891422474774185E-2</v>
      </c>
      <c r="G2787">
        <f t="shared" si="304"/>
        <v>4.6457724420815208E-2</v>
      </c>
      <c r="H2787" s="271">
        <v>3.53875549967012E-15</v>
      </c>
      <c r="I2787">
        <f t="shared" si="305"/>
        <v>1</v>
      </c>
      <c r="J2787">
        <v>1</v>
      </c>
      <c r="K2787" s="221">
        <f t="shared" si="306"/>
        <v>-351.12850569794716</v>
      </c>
      <c r="L2787">
        <f t="shared" si="308"/>
        <v>1.9628874453866698E-9</v>
      </c>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row>
    <row r="2788" spans="1:74" s="12" customFormat="1" hidden="1" x14ac:dyDescent="0.25">
      <c r="A2788" s="127"/>
      <c r="B2788"/>
      <c r="C2788">
        <v>9310</v>
      </c>
      <c r="D2788" s="221">
        <f t="shared" si="302"/>
        <v>9310</v>
      </c>
      <c r="E2788">
        <f t="shared" si="307"/>
        <v>9.31</v>
      </c>
      <c r="F2788">
        <f t="shared" si="303"/>
        <v>1.6710547521285167E-2</v>
      </c>
      <c r="G2788">
        <f t="shared" si="304"/>
        <v>4.644413436237646E-2</v>
      </c>
      <c r="H2788" s="221">
        <v>3.5411953593087103E-2</v>
      </c>
      <c r="I2788">
        <f t="shared" si="305"/>
        <v>1</v>
      </c>
      <c r="J2788">
        <v>1</v>
      </c>
      <c r="K2788" s="221">
        <f t="shared" si="306"/>
        <v>-91.218571220006183</v>
      </c>
      <c r="L2788">
        <f t="shared" si="308"/>
        <v>1.8883517134562079E-9</v>
      </c>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c r="BP2788"/>
      <c r="BQ2788"/>
      <c r="BR2788"/>
      <c r="BS2788"/>
      <c r="BT2788"/>
      <c r="BU2788"/>
      <c r="BV2788"/>
    </row>
    <row r="2789" spans="1:74" s="12" customFormat="1" hidden="1" x14ac:dyDescent="0.25">
      <c r="A2789" s="127"/>
      <c r="B2789"/>
      <c r="C2789">
        <v>9320</v>
      </c>
      <c r="D2789" s="221">
        <f t="shared" si="302"/>
        <v>9320</v>
      </c>
      <c r="E2789">
        <f t="shared" si="307"/>
        <v>9.32</v>
      </c>
      <c r="F2789">
        <f t="shared" si="303"/>
        <v>1.6531214637232013E-2</v>
      </c>
      <c r="G2789">
        <f t="shared" si="304"/>
        <v>4.6303297856205183E-2</v>
      </c>
      <c r="H2789" s="221">
        <v>1.1720746567757701E-2</v>
      </c>
      <c r="I2789">
        <f t="shared" si="305"/>
        <v>1</v>
      </c>
      <c r="J2789">
        <v>1</v>
      </c>
      <c r="K2789" s="221">
        <f t="shared" si="306"/>
        <v>-100.94256071929435</v>
      </c>
      <c r="L2789">
        <f t="shared" si="308"/>
        <v>3.3224366332402993E-9</v>
      </c>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row>
    <row r="2790" spans="1:74" s="12" customFormat="1" hidden="1" x14ac:dyDescent="0.25">
      <c r="A2790" s="127"/>
      <c r="B2790"/>
      <c r="C2790">
        <v>9330</v>
      </c>
      <c r="D2790" s="221">
        <f t="shared" si="302"/>
        <v>9330</v>
      </c>
      <c r="E2790">
        <f t="shared" si="307"/>
        <v>9.33</v>
      </c>
      <c r="F2790">
        <f t="shared" si="303"/>
        <v>1.6353414536723055E-2</v>
      </c>
      <c r="G2790">
        <f t="shared" si="304"/>
        <v>4.6035322634803068E-2</v>
      </c>
      <c r="H2790" s="221">
        <v>3.3311806719216901E-2</v>
      </c>
      <c r="I2790">
        <f t="shared" si="305"/>
        <v>1</v>
      </c>
      <c r="J2790">
        <v>1</v>
      </c>
      <c r="K2790" s="221">
        <f t="shared" si="306"/>
        <v>-92.014043502768516</v>
      </c>
      <c r="L2790">
        <f t="shared" si="308"/>
        <v>2.8984938368820661E-9</v>
      </c>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c r="BO2790"/>
      <c r="BP2790"/>
      <c r="BQ2790"/>
      <c r="BR2790"/>
      <c r="BS2790"/>
      <c r="BT2790"/>
      <c r="BU2790"/>
      <c r="BV2790"/>
    </row>
    <row r="2791" spans="1:74" s="12" customFormat="1" hidden="1" x14ac:dyDescent="0.25">
      <c r="A2791" s="127"/>
      <c r="B2791"/>
      <c r="C2791">
        <v>9340</v>
      </c>
      <c r="D2791" s="221">
        <f t="shared" si="302"/>
        <v>9340</v>
      </c>
      <c r="E2791">
        <f t="shared" si="307"/>
        <v>9.34</v>
      </c>
      <c r="F2791">
        <f t="shared" si="303"/>
        <v>1.6177137957623784E-2</v>
      </c>
      <c r="G2791">
        <f t="shared" si="304"/>
        <v>4.56406618893931E-2</v>
      </c>
      <c r="H2791" s="221">
        <v>3.2358958185383799E-2</v>
      </c>
      <c r="I2791">
        <f t="shared" si="305"/>
        <v>1</v>
      </c>
      <c r="J2791">
        <v>1</v>
      </c>
      <c r="K2791" s="221">
        <f t="shared" si="306"/>
        <v>-92.435036920593561</v>
      </c>
      <c r="L2791">
        <f t="shared" si="308"/>
        <v>5.9951632864190402E-9</v>
      </c>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row>
    <row r="2792" spans="1:74" s="12" customFormat="1" hidden="1" x14ac:dyDescent="0.25">
      <c r="A2792" s="127"/>
      <c r="B2792"/>
      <c r="C2792">
        <v>9350</v>
      </c>
      <c r="D2792" s="221">
        <f t="shared" si="302"/>
        <v>9350</v>
      </c>
      <c r="E2792">
        <f t="shared" si="307"/>
        <v>9.35</v>
      </c>
      <c r="F2792">
        <f t="shared" si="303"/>
        <v>1.6002375661745772E-2</v>
      </c>
      <c r="G2792">
        <f t="shared" si="304"/>
        <v>4.5120113789222656E-2</v>
      </c>
      <c r="H2792" s="271">
        <v>1.5853306121067299E-9</v>
      </c>
      <c r="I2792">
        <f t="shared" si="305"/>
        <v>1</v>
      </c>
      <c r="J2792">
        <v>1</v>
      </c>
      <c r="K2792" s="221">
        <f t="shared" si="306"/>
        <v>-238.82651013181189</v>
      </c>
      <c r="L2792">
        <f t="shared" si="308"/>
        <v>1.4270406954446298E-9</v>
      </c>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row>
    <row r="2793" spans="1:74" s="12" customFormat="1" hidden="1" x14ac:dyDescent="0.25">
      <c r="A2793" s="127"/>
      <c r="B2793"/>
      <c r="C2793">
        <v>9360</v>
      </c>
      <c r="D2793" s="221">
        <f t="shared" si="302"/>
        <v>9360</v>
      </c>
      <c r="E2793">
        <f t="shared" si="307"/>
        <v>9.36</v>
      </c>
      <c r="F2793">
        <f t="shared" si="303"/>
        <v>1.5829118435032718E-2</v>
      </c>
      <c r="G2793">
        <f t="shared" si="304"/>
        <v>4.4474820071299367E-2</v>
      </c>
      <c r="H2793" s="271">
        <v>2.4382350695792101E-9</v>
      </c>
      <c r="I2793">
        <f t="shared" si="305"/>
        <v>1</v>
      </c>
      <c r="J2793">
        <v>1</v>
      </c>
      <c r="K2793" s="221">
        <f t="shared" si="306"/>
        <v>-235.3070699636134</v>
      </c>
      <c r="L2793">
        <f t="shared" si="308"/>
        <v>2.0465667779536972E-23</v>
      </c>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row>
    <row r="2794" spans="1:74" s="12" customFormat="1" hidden="1" x14ac:dyDescent="0.25">
      <c r="A2794" s="127"/>
      <c r="B2794"/>
      <c r="C2794">
        <v>9370</v>
      </c>
      <c r="D2794" s="221">
        <f t="shared" si="302"/>
        <v>9370</v>
      </c>
      <c r="E2794">
        <f t="shared" si="307"/>
        <v>9.3699999999999992</v>
      </c>
      <c r="F2794">
        <f t="shared" si="303"/>
        <v>1.5657357087744947E-2</v>
      </c>
      <c r="G2794">
        <f t="shared" si="304"/>
        <v>4.3706263702389621E-2</v>
      </c>
      <c r="H2794" s="221">
        <v>3.5478860246605202E-2</v>
      </c>
      <c r="I2794">
        <f t="shared" si="305"/>
        <v>1</v>
      </c>
      <c r="J2794">
        <v>1</v>
      </c>
      <c r="K2794" s="221">
        <f t="shared" si="306"/>
        <v>-92.295364042977681</v>
      </c>
      <c r="L2794">
        <f t="shared" si="308"/>
        <v>1.4736816160019677E-9</v>
      </c>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c r="BO2794"/>
      <c r="BP2794"/>
      <c r="BQ2794"/>
      <c r="BR2794"/>
      <c r="BS2794"/>
      <c r="BT2794"/>
      <c r="BU2794"/>
      <c r="BV2794"/>
    </row>
    <row r="2795" spans="1:74" s="12" customFormat="1" hidden="1" x14ac:dyDescent="0.25">
      <c r="A2795" s="127"/>
      <c r="B2795"/>
      <c r="C2795">
        <v>9380</v>
      </c>
      <c r="D2795" s="221">
        <f t="shared" si="302"/>
        <v>9380</v>
      </c>
      <c r="E2795">
        <f t="shared" si="307"/>
        <v>9.3800000000000008</v>
      </c>
      <c r="F2795">
        <f t="shared" si="303"/>
        <v>1.5487082454641437E-2</v>
      </c>
      <c r="G2795">
        <f t="shared" si="304"/>
        <v>4.2816265617587577E-2</v>
      </c>
      <c r="H2795" s="221">
        <v>5.0657045484412598E-2</v>
      </c>
      <c r="I2795">
        <f t="shared" si="305"/>
        <v>1</v>
      </c>
      <c r="J2795">
        <v>1</v>
      </c>
      <c r="K2795" s="221">
        <f t="shared" si="306"/>
        <v>-89.475634939814114</v>
      </c>
      <c r="L2795">
        <f t="shared" si="308"/>
        <v>8.3722537340036598E-9</v>
      </c>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row>
    <row r="2796" spans="1:74" s="12" customFormat="1" hidden="1" x14ac:dyDescent="0.25">
      <c r="A2796" s="127"/>
      <c r="B2796"/>
      <c r="C2796">
        <v>9390</v>
      </c>
      <c r="D2796" s="221">
        <f t="shared" si="302"/>
        <v>9390</v>
      </c>
      <c r="E2796">
        <f t="shared" si="307"/>
        <v>9.39</v>
      </c>
      <c r="F2796">
        <f t="shared" si="303"/>
        <v>1.531828539516001E-2</v>
      </c>
      <c r="G2796">
        <f t="shared" si="304"/>
        <v>4.1806980542233536E-2</v>
      </c>
      <c r="H2796" s="221">
        <v>2.61825380323072E-2</v>
      </c>
      <c r="I2796">
        <f t="shared" si="305"/>
        <v>1</v>
      </c>
      <c r="J2796">
        <v>1</v>
      </c>
      <c r="K2796" s="221">
        <f t="shared" si="306"/>
        <v>-95.5105859607567</v>
      </c>
      <c r="L2796">
        <f t="shared" si="308"/>
        <v>6.3398783684955427E-9</v>
      </c>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c r="BO2796"/>
      <c r="BP2796"/>
      <c r="BQ2796"/>
      <c r="BR2796"/>
      <c r="BS2796"/>
      <c r="BT2796"/>
      <c r="BU2796"/>
      <c r="BV2796"/>
    </row>
    <row r="2797" spans="1:74" s="12" customFormat="1" hidden="1" x14ac:dyDescent="0.25">
      <c r="A2797" s="127"/>
      <c r="B2797"/>
      <c r="C2797">
        <v>9400</v>
      </c>
      <c r="D2797" s="221">
        <f t="shared" si="302"/>
        <v>9400</v>
      </c>
      <c r="E2797">
        <f t="shared" si="307"/>
        <v>9.4</v>
      </c>
      <c r="F2797">
        <f t="shared" si="303"/>
        <v>1.5150956793595119E-2</v>
      </c>
      <c r="G2797">
        <f t="shared" si="304"/>
        <v>4.0680891906425619E-2</v>
      </c>
      <c r="H2797" s="271">
        <v>9.3132276778608809E-10</v>
      </c>
      <c r="I2797">
        <f t="shared" si="305"/>
        <v>1</v>
      </c>
      <c r="J2797">
        <v>1</v>
      </c>
      <c r="K2797" s="221">
        <f t="shared" si="306"/>
        <v>-244.8213850821582</v>
      </c>
      <c r="L2797">
        <f t="shared" si="308"/>
        <v>7.0288041498548758E-10</v>
      </c>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row>
    <row r="2798" spans="1:74" s="12" customFormat="1" hidden="1" x14ac:dyDescent="0.25">
      <c r="A2798" s="127"/>
      <c r="B2798"/>
      <c r="C2798">
        <v>9410</v>
      </c>
      <c r="D2798" s="221">
        <f t="shared" si="302"/>
        <v>9410</v>
      </c>
      <c r="E2798">
        <f t="shared" si="307"/>
        <v>9.41</v>
      </c>
      <c r="F2798">
        <f t="shared" si="303"/>
        <v>1.4985087559273771E-2</v>
      </c>
      <c r="G2798">
        <f t="shared" si="304"/>
        <v>3.9440805863803066E-2</v>
      </c>
      <c r="H2798" s="221">
        <v>3.1555882854924799E-3</v>
      </c>
      <c r="I2798">
        <f t="shared" si="305"/>
        <v>1</v>
      </c>
      <c r="J2798">
        <v>1</v>
      </c>
      <c r="K2798" s="221">
        <f t="shared" si="306"/>
        <v>-114.58629199926611</v>
      </c>
      <c r="L2798">
        <f t="shared" si="308"/>
        <v>8.6958307049060293E-12</v>
      </c>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c r="BP2798"/>
      <c r="BQ2798"/>
      <c r="BR2798"/>
      <c r="BS2798"/>
      <c r="BT2798"/>
      <c r="BU2798"/>
      <c r="BV2798"/>
    </row>
    <row r="2799" spans="1:74" s="12" customFormat="1" hidden="1" x14ac:dyDescent="0.25">
      <c r="A2799" s="127"/>
      <c r="B2799"/>
      <c r="C2799">
        <v>9420</v>
      </c>
      <c r="D2799" s="221">
        <f t="shared" si="302"/>
        <v>9420</v>
      </c>
      <c r="E2799">
        <f t="shared" si="307"/>
        <v>9.42</v>
      </c>
      <c r="F2799">
        <f t="shared" si="303"/>
        <v>1.4820668626729165E-2</v>
      </c>
      <c r="G2799">
        <f t="shared" si="304"/>
        <v>3.8089844428699393E-2</v>
      </c>
      <c r="H2799" s="221">
        <v>2.7309732062735499E-4</v>
      </c>
      <c r="I2799">
        <f t="shared" si="305"/>
        <v>1</v>
      </c>
      <c r="J2799">
        <v>1</v>
      </c>
      <c r="K2799" s="221">
        <f t="shared" si="306"/>
        <v>-136.2401112961434</v>
      </c>
      <c r="L2799">
        <f t="shared" si="308"/>
        <v>1.0192883816080036E-11</v>
      </c>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row>
    <row r="2800" spans="1:74" s="12" customFormat="1" hidden="1" x14ac:dyDescent="0.25">
      <c r="A2800" s="127"/>
      <c r="B2800"/>
      <c r="C2800">
        <v>9430</v>
      </c>
      <c r="D2800" s="221">
        <f t="shared" si="302"/>
        <v>9430</v>
      </c>
      <c r="E2800">
        <f t="shared" si="307"/>
        <v>9.43</v>
      </c>
      <c r="F2800">
        <f t="shared" si="303"/>
        <v>1.4657690955872471E-2</v>
      </c>
      <c r="G2800">
        <f t="shared" si="304"/>
        <v>3.6631437748140837E-2</v>
      </c>
      <c r="H2800" s="221">
        <v>2.57613647514359E-3</v>
      </c>
      <c r="I2800">
        <f t="shared" si="305"/>
        <v>1</v>
      </c>
      <c r="J2800">
        <v>1</v>
      </c>
      <c r="K2800" s="221">
        <f t="shared" si="306"/>
        <v>-117.18223215688168</v>
      </c>
      <c r="L2800">
        <f t="shared" si="308"/>
        <v>5.9088349863827331E-12</v>
      </c>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row>
    <row r="2801" spans="1:74" s="12" customFormat="1" hidden="1" x14ac:dyDescent="0.25">
      <c r="A2801" s="127"/>
      <c r="B2801"/>
      <c r="C2801">
        <v>9440</v>
      </c>
      <c r="D2801" s="221">
        <f t="shared" si="302"/>
        <v>9440</v>
      </c>
      <c r="E2801">
        <f t="shared" si="307"/>
        <v>9.44</v>
      </c>
      <c r="F2801">
        <f t="shared" si="303"/>
        <v>1.4496145532162075E-2</v>
      </c>
      <c r="G2801">
        <f t="shared" si="304"/>
        <v>3.5069315527509554E-2</v>
      </c>
      <c r="H2801" s="221">
        <v>2.70623213906184E-3</v>
      </c>
      <c r="I2801">
        <f t="shared" si="305"/>
        <v>1</v>
      </c>
      <c r="J2801">
        <v>1</v>
      </c>
      <c r="K2801" s="221">
        <f t="shared" si="306"/>
        <v>-117.22910245349384</v>
      </c>
      <c r="L2801">
        <f t="shared" si="308"/>
        <v>1.902989670656647E-11</v>
      </c>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row>
    <row r="2802" spans="1:74" s="12" customFormat="1" hidden="1" x14ac:dyDescent="0.25">
      <c r="A2802" s="127"/>
      <c r="B2802"/>
      <c r="C2802">
        <v>9450</v>
      </c>
      <c r="D2802" s="221">
        <f t="shared" si="302"/>
        <v>9450</v>
      </c>
      <c r="E2802">
        <f t="shared" si="307"/>
        <v>9.4499999999999993</v>
      </c>
      <c r="F2802">
        <f t="shared" si="303"/>
        <v>1.4336023366771299E-2</v>
      </c>
      <c r="G2802">
        <f t="shared" si="304"/>
        <v>3.3407497630992357E-2</v>
      </c>
      <c r="H2802" s="221">
        <v>1.9669670782230801E-4</v>
      </c>
      <c r="I2802">
        <f t="shared" si="305"/>
        <v>1</v>
      </c>
      <c r="J2802">
        <v>1</v>
      </c>
      <c r="K2802" s="221">
        <f t="shared" si="306"/>
        <v>-140.51860524953662</v>
      </c>
      <c r="L2802">
        <f t="shared" si="308"/>
        <v>5.402037231720123E-12</v>
      </c>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row>
    <row r="2803" spans="1:74" s="12" customFormat="1" hidden="1" x14ac:dyDescent="0.25">
      <c r="A2803" s="127"/>
      <c r="B2803"/>
      <c r="C2803">
        <v>9460</v>
      </c>
      <c r="D2803" s="221">
        <f t="shared" si="302"/>
        <v>9460</v>
      </c>
      <c r="E2803">
        <f t="shared" si="307"/>
        <v>9.4600000000000009</v>
      </c>
      <c r="F2803">
        <f t="shared" si="303"/>
        <v>1.4177315496753412E-2</v>
      </c>
      <c r="G2803">
        <f t="shared" si="304"/>
        <v>3.1650283880177169E-2</v>
      </c>
      <c r="H2803" s="221">
        <v>4.6170289671173198E-3</v>
      </c>
      <c r="I2803">
        <f t="shared" si="305"/>
        <v>1</v>
      </c>
      <c r="J2803">
        <v>1</v>
      </c>
      <c r="K2803" s="221">
        <f t="shared" si="306"/>
        <v>-113.67331573825895</v>
      </c>
      <c r="L2803">
        <f t="shared" si="308"/>
        <v>1.1728230820125884E-11</v>
      </c>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row>
    <row r="2804" spans="1:74" s="12" customFormat="1" hidden="1" x14ac:dyDescent="0.25">
      <c r="A2804" s="127"/>
      <c r="B2804"/>
      <c r="C2804">
        <v>9470</v>
      </c>
      <c r="D2804" s="221">
        <f t="shared" si="302"/>
        <v>9470</v>
      </c>
      <c r="E2804">
        <f t="shared" si="307"/>
        <v>9.4700000000000006</v>
      </c>
      <c r="F2804">
        <f t="shared" si="303"/>
        <v>1.4020012985205089E-2</v>
      </c>
      <c r="G2804">
        <f t="shared" si="304"/>
        <v>2.9802243076349703E-2</v>
      </c>
      <c r="H2804" s="221">
        <v>9.6745899372292707E-3</v>
      </c>
      <c r="I2804">
        <f t="shared" si="305"/>
        <v>1</v>
      </c>
      <c r="J2804">
        <v>1</v>
      </c>
      <c r="K2804" s="221">
        <f t="shared" si="306"/>
        <v>-107.86740130446236</v>
      </c>
      <c r="L2804">
        <f t="shared" si="308"/>
        <v>9.345395781924883E-11</v>
      </c>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row>
    <row r="2805" spans="1:74" s="12" customFormat="1" hidden="1" x14ac:dyDescent="0.25">
      <c r="A2805" s="127"/>
      <c r="B2805"/>
      <c r="C2805">
        <v>9480</v>
      </c>
      <c r="D2805" s="221">
        <f t="shared" si="302"/>
        <v>9480</v>
      </c>
      <c r="E2805">
        <f t="shared" si="307"/>
        <v>9.48</v>
      </c>
      <c r="F2805">
        <f t="shared" si="303"/>
        <v>1.3864106921427312E-2</v>
      </c>
      <c r="G2805">
        <f t="shared" si="304"/>
        <v>2.7868201274175289E-2</v>
      </c>
      <c r="H2805" s="271">
        <v>3.5573197467166899E-10</v>
      </c>
      <c r="I2805">
        <f t="shared" si="305"/>
        <v>1</v>
      </c>
      <c r="J2805">
        <v>1</v>
      </c>
      <c r="K2805" s="221">
        <f t="shared" si="306"/>
        <v>-257.23752518630141</v>
      </c>
      <c r="L2805">
        <f t="shared" si="308"/>
        <v>4.0850738089895526E-11</v>
      </c>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row>
    <row r="2806" spans="1:74" s="12" customFormat="1" hidden="1" x14ac:dyDescent="0.25">
      <c r="A2806" s="127"/>
      <c r="B2806"/>
      <c r="C2806">
        <v>9490</v>
      </c>
      <c r="D2806" s="221">
        <f t="shared" si="302"/>
        <v>9490</v>
      </c>
      <c r="E2806">
        <f t="shared" si="307"/>
        <v>9.49</v>
      </c>
      <c r="F2806">
        <f t="shared" si="303"/>
        <v>1.3709588421084638E-2</v>
      </c>
      <c r="G2806">
        <f t="shared" si="304"/>
        <v>2.5853229336490823E-2</v>
      </c>
      <c r="H2806" s="221">
        <v>1.10268609715076E-2</v>
      </c>
      <c r="I2806">
        <f t="shared" si="305"/>
        <v>1</v>
      </c>
      <c r="J2806">
        <v>1</v>
      </c>
      <c r="K2806" s="221">
        <f t="shared" si="306"/>
        <v>-108.16017770840786</v>
      </c>
      <c r="L2806">
        <f t="shared" si="308"/>
        <v>3.8187591516750138E-11</v>
      </c>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row>
    <row r="2807" spans="1:74" s="12" customFormat="1" hidden="1" x14ac:dyDescent="0.25">
      <c r="A2807" s="127"/>
      <c r="B2807"/>
      <c r="C2807">
        <v>9500</v>
      </c>
      <c r="D2807" s="221">
        <f t="shared" si="302"/>
        <v>9500</v>
      </c>
      <c r="E2807">
        <f t="shared" si="307"/>
        <v>9.5</v>
      </c>
      <c r="F2807">
        <f t="shared" si="303"/>
        <v>1.3556448626361961E-2</v>
      </c>
      <c r="G2807">
        <f t="shared" si="304"/>
        <v>2.3762629801940129E-2</v>
      </c>
      <c r="H2807" s="271">
        <v>1.61310000948352E-9</v>
      </c>
      <c r="I2807">
        <f t="shared" si="305"/>
        <v>1</v>
      </c>
      <c r="J2807">
        <v>1</v>
      </c>
      <c r="K2807" s="221">
        <f t="shared" si="306"/>
        <v>-245.68596542924087</v>
      </c>
      <c r="L2807">
        <f t="shared" si="308"/>
        <v>3.8187598985482175E-11</v>
      </c>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row>
    <row r="2808" spans="1:74" s="12" customFormat="1" hidden="1" x14ac:dyDescent="0.25">
      <c r="A2808" s="127"/>
      <c r="B2808"/>
      <c r="C2808">
        <v>9510</v>
      </c>
      <c r="D2808" s="221">
        <f t="shared" si="302"/>
        <v>9510</v>
      </c>
      <c r="E2808">
        <f t="shared" si="307"/>
        <v>9.51</v>
      </c>
      <c r="F2808">
        <f t="shared" si="303"/>
        <v>1.3404678706119433E-2</v>
      </c>
      <c r="G2808">
        <f t="shared" si="304"/>
        <v>2.1601923099056331E-2</v>
      </c>
      <c r="H2808" s="221">
        <v>2.04012078154223E-2</v>
      </c>
      <c r="I2808">
        <f t="shared" si="305"/>
        <v>1</v>
      </c>
      <c r="J2808">
        <v>1</v>
      </c>
      <c r="K2808" s="221">
        <f t="shared" si="306"/>
        <v>-104.57190591185851</v>
      </c>
      <c r="L2808">
        <f t="shared" si="308"/>
        <v>8.7246797354080363E-11</v>
      </c>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c r="BP2808"/>
      <c r="BQ2808"/>
      <c r="BR2808"/>
      <c r="BS2808"/>
      <c r="BT2808"/>
      <c r="BU2808"/>
      <c r="BV2808"/>
    </row>
    <row r="2809" spans="1:74" s="12" customFormat="1" hidden="1" x14ac:dyDescent="0.25">
      <c r="A2809" s="127"/>
      <c r="B2809"/>
      <c r="C2809">
        <v>9520</v>
      </c>
      <c r="D2809" s="221">
        <f t="shared" si="302"/>
        <v>9520</v>
      </c>
      <c r="E2809">
        <f t="shared" si="307"/>
        <v>9.52</v>
      </c>
      <c r="F2809">
        <f t="shared" si="303"/>
        <v>1.3254269856045232E-2</v>
      </c>
      <c r="G2809">
        <f t="shared" si="304"/>
        <v>1.9376833142244136E-2</v>
      </c>
      <c r="H2809" s="221">
        <v>2.02710991104527E-2</v>
      </c>
      <c r="I2809">
        <f t="shared" si="305"/>
        <v>1</v>
      </c>
      <c r="J2809">
        <v>1</v>
      </c>
      <c r="K2809" s="221">
        <f t="shared" si="306"/>
        <v>-105.66968189883448</v>
      </c>
      <c r="L2809">
        <f t="shared" si="308"/>
        <v>3.0878326296721012E-10</v>
      </c>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row>
    <row r="2810" spans="1:74" s="12" customFormat="1" hidden="1" x14ac:dyDescent="0.25">
      <c r="A2810" s="127"/>
      <c r="B2810"/>
      <c r="C2810">
        <v>9530</v>
      </c>
      <c r="D2810" s="221">
        <f t="shared" ref="D2810:D2873" si="309">C2810*(f_CLK_MHz/Nominal_Clock_Freq)</f>
        <v>9530</v>
      </c>
      <c r="E2810">
        <f t="shared" si="307"/>
        <v>9.5299999999999994</v>
      </c>
      <c r="F2810">
        <f t="shared" ref="F2810:F2873" si="310">ABS(SIN(((MOD_CLK_DIV*PI()*$D2810*FIRST_STAGE_DECIMATION)/(f_CLK_MHz*1000000)))/(FIRST_STAGE_DECIMATION*SIN(((MOD_CLK_DIV*PI()*$D2810)/(f_CLK_MHz*1000000)))))^FIRST_STAGE_ORDER</f>
        <v>1.310521329880635E-2</v>
      </c>
      <c r="G2810">
        <f t="shared" ref="G2810:G2873" si="311">ABS(SIN(((MOD_CLK_DIV*FIRST_STAGE_DECIMATION*PI()*$D2810*SECOND_STAGE_DECIMATION)/(f_CLK_MHz*1000000)))/(SECOND_STAGE_DECIMATION*SIN(((MOD_CLK_DIV*FIRST_STAGE_DECIMATION*PI()*$D2810)/(f_CLK_MHz*1000000)))))^SECOND_STAGE_ORDER</f>
        <v>1.7093272346814559E-2</v>
      </c>
      <c r="H2810" s="221">
        <v>5.3629333398748699E-3</v>
      </c>
      <c r="I2810">
        <f t="shared" ref="I2810:I2873" si="312">IF(Avg_decimation&lt;&gt;0,(ABS(SIN(((MOD_CLK_DIV*FIRST_STAGE_DECIMATION*SECOND_STAGE_DECIMATION*FIR_DECIMATION*PI()*$D2810*Avg_decimation)/(f_CLK_MHz*1000000)))/(Avg_decimation*SIN(((MOD_CLK_DIV*FIRST_STAGE_DECIMATION*SECOND_STAGE_DECIMATION*FIR_DECIMATION*PI()*$D2810)/(f_CLK_MHz*1000000)))))^1),"-")</f>
        <v>1</v>
      </c>
      <c r="J2810">
        <v>1</v>
      </c>
      <c r="K2810" s="221">
        <f t="shared" ref="K2810:K2873" si="313">20*LOG10(IF(FIR_BYPASSED,F2810*G2810*J2810,F2810*G2810*H2810*I2810*J2810))</f>
        <v>-118.40656590080332</v>
      </c>
      <c r="L2810">
        <f t="shared" si="308"/>
        <v>1.0264003494236978E-10</v>
      </c>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c r="BO2810"/>
      <c r="BP2810"/>
      <c r="BQ2810"/>
      <c r="BR2810"/>
      <c r="BS2810"/>
      <c r="BT2810"/>
      <c r="BU2810"/>
      <c r="BV2810"/>
    </row>
    <row r="2811" spans="1:74" s="12" customFormat="1" hidden="1" x14ac:dyDescent="0.25">
      <c r="A2811" s="127"/>
      <c r="B2811"/>
      <c r="C2811">
        <v>9540</v>
      </c>
      <c r="D2811" s="221">
        <f t="shared" si="309"/>
        <v>9540</v>
      </c>
      <c r="E2811">
        <f t="shared" ref="E2811:E2857" si="314">D2811/1000</f>
        <v>9.5399999999999991</v>
      </c>
      <c r="F2811">
        <f t="shared" si="310"/>
        <v>1.2957500284197019E-2</v>
      </c>
      <c r="G2811">
        <f t="shared" si="311"/>
        <v>1.4757326101873747E-2</v>
      </c>
      <c r="H2811" s="271">
        <v>1.7506741710725598E-5</v>
      </c>
      <c r="I2811">
        <f t="shared" si="312"/>
        <v>1</v>
      </c>
      <c r="J2811">
        <v>1</v>
      </c>
      <c r="K2811" s="221">
        <f t="shared" si="313"/>
        <v>-169.50531548721796</v>
      </c>
      <c r="L2811">
        <f t="shared" si="308"/>
        <v>3.6282766608852183E-12</v>
      </c>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row>
    <row r="2812" spans="1:74" s="12" customFormat="1" hidden="1" x14ac:dyDescent="0.25">
      <c r="A2812" s="127"/>
      <c r="B2812"/>
      <c r="C2812">
        <v>9550</v>
      </c>
      <c r="D2812" s="221">
        <f t="shared" si="309"/>
        <v>9550</v>
      </c>
      <c r="E2812">
        <f t="shared" si="314"/>
        <v>9.5500000000000007</v>
      </c>
      <c r="F2812">
        <f t="shared" si="310"/>
        <v>1.2811122089285533E-2</v>
      </c>
      <c r="G2812">
        <f t="shared" si="311"/>
        <v>1.2375236741394284E-2</v>
      </c>
      <c r="H2812" s="271">
        <v>1.6734664794208401E-5</v>
      </c>
      <c r="I2812">
        <f t="shared" si="312"/>
        <v>1</v>
      </c>
      <c r="J2812">
        <v>1</v>
      </c>
      <c r="K2812" s="221">
        <f t="shared" si="313"/>
        <v>-171.52484593095193</v>
      </c>
      <c r="L2812">
        <f t="shared" ref="L2812:L2857" si="315">(D2812-D2811)*((10^(K2812/20)+10^(K2811/20))/2)^2</f>
        <v>9.0021903893242161E-17</v>
      </c>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row>
    <row r="2813" spans="1:74" s="12" customFormat="1" hidden="1" x14ac:dyDescent="0.25">
      <c r="A2813" s="127"/>
      <c r="B2813"/>
      <c r="C2813">
        <v>9560</v>
      </c>
      <c r="D2813" s="221">
        <f t="shared" si="309"/>
        <v>9560</v>
      </c>
      <c r="E2813">
        <f t="shared" si="314"/>
        <v>9.56</v>
      </c>
      <c r="F2813">
        <f t="shared" si="310"/>
        <v>1.266607001855847E-2</v>
      </c>
      <c r="G2813">
        <f t="shared" si="311"/>
        <v>9.9533870552218091E-3</v>
      </c>
      <c r="H2813" s="221">
        <v>1.5719408884823202E-2</v>
      </c>
      <c r="I2813">
        <f t="shared" si="312"/>
        <v>1</v>
      </c>
      <c r="J2813">
        <v>1</v>
      </c>
      <c r="K2813" s="221">
        <f t="shared" si="313"/>
        <v>-114.05902024118689</v>
      </c>
      <c r="L2813">
        <f t="shared" si="315"/>
        <v>9.8446448875187181E-12</v>
      </c>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row>
    <row r="2814" spans="1:74" s="12" customFormat="1" hidden="1" x14ac:dyDescent="0.25">
      <c r="A2814" s="127"/>
      <c r="B2814"/>
      <c r="C2814">
        <v>9570</v>
      </c>
      <c r="D2814" s="221">
        <f t="shared" si="309"/>
        <v>9570</v>
      </c>
      <c r="E2814">
        <f t="shared" si="314"/>
        <v>9.57</v>
      </c>
      <c r="F2814">
        <f t="shared" si="310"/>
        <v>1.2522335404063245E-2</v>
      </c>
      <c r="G2814">
        <f t="shared" si="311"/>
        <v>7.4982833830993835E-3</v>
      </c>
      <c r="H2814" s="221">
        <v>0.13782044655407599</v>
      </c>
      <c r="I2814">
        <f t="shared" si="312"/>
        <v>1</v>
      </c>
      <c r="J2814">
        <v>1</v>
      </c>
      <c r="K2814" s="221">
        <f t="shared" si="313"/>
        <v>-97.760783311798349</v>
      </c>
      <c r="L2814">
        <f t="shared" si="315"/>
        <v>5.5670564089157337E-10</v>
      </c>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row>
    <row r="2815" spans="1:74" s="12" customFormat="1" hidden="1" x14ac:dyDescent="0.25">
      <c r="A2815" s="127"/>
      <c r="B2815"/>
      <c r="C2815">
        <v>9580</v>
      </c>
      <c r="D2815" s="221">
        <f t="shared" si="309"/>
        <v>9580</v>
      </c>
      <c r="E2815">
        <f t="shared" si="314"/>
        <v>9.58</v>
      </c>
      <c r="F2815">
        <f t="shared" si="310"/>
        <v>1.2379909605548562E-2</v>
      </c>
      <c r="G2815">
        <f t="shared" si="311"/>
        <v>5.0165383359974652E-3</v>
      </c>
      <c r="H2815" s="221">
        <v>0.44491567513518998</v>
      </c>
      <c r="I2815">
        <f t="shared" si="312"/>
        <v>1</v>
      </c>
      <c r="J2815">
        <v>1</v>
      </c>
      <c r="K2815" s="221">
        <f t="shared" si="313"/>
        <v>-91.172013680092959</v>
      </c>
      <c r="L2815">
        <f t="shared" si="315"/>
        <v>4.1152106473189911E-9</v>
      </c>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row>
    <row r="2816" spans="1:74" s="12" customFormat="1" hidden="1" x14ac:dyDescent="0.25">
      <c r="A2816" s="127"/>
      <c r="B2816"/>
      <c r="C2816">
        <v>9590</v>
      </c>
      <c r="D2816" s="221">
        <f t="shared" si="309"/>
        <v>9590</v>
      </c>
      <c r="E2816">
        <f t="shared" si="314"/>
        <v>9.59</v>
      </c>
      <c r="F2816">
        <f t="shared" si="310"/>
        <v>1.2238784010602509E-2</v>
      </c>
      <c r="G2816">
        <f t="shared" si="311"/>
        <v>2.514853190126769E-3</v>
      </c>
      <c r="H2816" s="221">
        <v>0.82365531566114003</v>
      </c>
      <c r="I2816">
        <f t="shared" si="312"/>
        <v>1</v>
      </c>
      <c r="J2816">
        <v>1</v>
      </c>
      <c r="K2816" s="221">
        <f t="shared" si="313"/>
        <v>-91.92007173360372</v>
      </c>
      <c r="L2816">
        <f t="shared" si="315"/>
        <v>7.0177969202373717E-9</v>
      </c>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row>
    <row r="2817" spans="1:74" s="12" customFormat="1" hidden="1" x14ac:dyDescent="0.25">
      <c r="A2817" s="127"/>
      <c r="B2817"/>
      <c r="C2817">
        <v>9600</v>
      </c>
      <c r="D2817" s="221">
        <f t="shared" si="309"/>
        <v>9600</v>
      </c>
      <c r="E2817">
        <f t="shared" si="314"/>
        <v>9.6</v>
      </c>
      <c r="F2817">
        <f t="shared" si="310"/>
        <v>1.2098950034788959E-2</v>
      </c>
      <c r="G2817">
        <f t="shared" si="311"/>
        <v>9.4311972031832772E-17</v>
      </c>
      <c r="H2817" s="221">
        <v>1</v>
      </c>
      <c r="I2817">
        <f t="shared" si="312"/>
        <v>1</v>
      </c>
      <c r="J2817">
        <v>1</v>
      </c>
      <c r="K2817" s="221">
        <f t="shared" si="313"/>
        <v>-358.8537098176044</v>
      </c>
      <c r="L2817">
        <f t="shared" si="315"/>
        <v>1.6066927548912075E-9</v>
      </c>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row>
    <row r="2818" spans="1:74" s="12" customFormat="1" hidden="1" x14ac:dyDescent="0.25">
      <c r="A2818" s="127"/>
      <c r="B2818"/>
      <c r="C2818">
        <v>9610</v>
      </c>
      <c r="D2818" s="221">
        <f t="shared" si="309"/>
        <v>9610</v>
      </c>
      <c r="E2818">
        <f t="shared" si="314"/>
        <v>9.61</v>
      </c>
      <c r="F2818">
        <f t="shared" si="310"/>
        <v>1.1960399121781672E-2</v>
      </c>
      <c r="G2818">
        <f t="shared" si="311"/>
        <v>2.5211965222507043E-3</v>
      </c>
      <c r="H2818" s="221">
        <v>0.82365531566116601</v>
      </c>
      <c r="I2818">
        <f t="shared" si="312"/>
        <v>1</v>
      </c>
      <c r="J2818">
        <v>1</v>
      </c>
      <c r="K2818" s="221">
        <f t="shared" si="313"/>
        <v>-92.098042451885931</v>
      </c>
      <c r="L2818">
        <f t="shared" si="315"/>
        <v>1.5421824745995411E-9</v>
      </c>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row>
    <row r="2819" spans="1:74" s="12" customFormat="1" hidden="1" x14ac:dyDescent="0.25">
      <c r="A2819" s="127"/>
      <c r="B2819"/>
      <c r="C2819">
        <v>9620</v>
      </c>
      <c r="D2819" s="221">
        <f t="shared" si="309"/>
        <v>9620</v>
      </c>
      <c r="E2819">
        <f t="shared" si="314"/>
        <v>9.6199999999999992</v>
      </c>
      <c r="F2819">
        <f t="shared" si="310"/>
        <v>1.1823122743496653E-2</v>
      </c>
      <c r="G2819">
        <f t="shared" si="311"/>
        <v>5.041877313345244E-3</v>
      </c>
      <c r="H2819" s="221">
        <v>0.44491567513521801</v>
      </c>
      <c r="I2819">
        <f t="shared" si="312"/>
        <v>1</v>
      </c>
      <c r="J2819">
        <v>1</v>
      </c>
      <c r="K2819" s="221">
        <f t="shared" si="313"/>
        <v>-91.527956423921623</v>
      </c>
      <c r="L2819">
        <f t="shared" si="315"/>
        <v>6.5942845296955051E-9</v>
      </c>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row>
    <row r="2820" spans="1:74" s="12" customFormat="1" hidden="1" x14ac:dyDescent="0.25">
      <c r="A2820" s="127"/>
      <c r="B2820"/>
      <c r="C2820">
        <v>9630</v>
      </c>
      <c r="D2820" s="221">
        <f t="shared" si="309"/>
        <v>9630</v>
      </c>
      <c r="E2820">
        <f t="shared" si="314"/>
        <v>9.6300000000000008</v>
      </c>
      <c r="F2820">
        <f t="shared" si="310"/>
        <v>1.1687112400221978E-2</v>
      </c>
      <c r="G2820">
        <f t="shared" si="311"/>
        <v>7.5551674025629498E-3</v>
      </c>
      <c r="H2820" s="221">
        <v>0.13782044655409101</v>
      </c>
      <c r="I2820">
        <f t="shared" si="312"/>
        <v>1</v>
      </c>
      <c r="J2820">
        <v>1</v>
      </c>
      <c r="K2820" s="221">
        <f t="shared" si="313"/>
        <v>-98.294700695770118</v>
      </c>
      <c r="L2820">
        <f t="shared" si="315"/>
        <v>3.7424899690094951E-9</v>
      </c>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row>
    <row r="2821" spans="1:74" s="12" customFormat="1" hidden="1" x14ac:dyDescent="0.25">
      <c r="A2821" s="127"/>
      <c r="B2821"/>
      <c r="C2821">
        <v>9640</v>
      </c>
      <c r="D2821" s="221">
        <f t="shared" si="309"/>
        <v>9640</v>
      </c>
      <c r="E2821">
        <f t="shared" si="314"/>
        <v>9.64</v>
      </c>
      <c r="F2821">
        <f t="shared" si="310"/>
        <v>1.1552359620746067E-2</v>
      </c>
      <c r="G2821">
        <f t="shared" si="311"/>
        <v>1.005419444365965E-2</v>
      </c>
      <c r="H2821" s="221">
        <v>1.5719408884833402E-2</v>
      </c>
      <c r="I2821">
        <f t="shared" si="312"/>
        <v>1</v>
      </c>
      <c r="J2821">
        <v>1</v>
      </c>
      <c r="K2821" s="221">
        <f t="shared" si="313"/>
        <v>-114.77091618735763</v>
      </c>
      <c r="L2821">
        <f t="shared" si="315"/>
        <v>4.8965611077391937E-10</v>
      </c>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row>
    <row r="2822" spans="1:74" s="12" customFormat="1" hidden="1" x14ac:dyDescent="0.25">
      <c r="A2822" s="127"/>
      <c r="B2822"/>
      <c r="C2822">
        <v>9650</v>
      </c>
      <c r="D2822" s="221">
        <f t="shared" si="309"/>
        <v>9650</v>
      </c>
      <c r="E2822">
        <f t="shared" si="314"/>
        <v>9.65</v>
      </c>
      <c r="F2822">
        <f t="shared" si="310"/>
        <v>1.1418855962483666E-2</v>
      </c>
      <c r="G2822">
        <f t="shared" si="311"/>
        <v>1.2532107285600709E-2</v>
      </c>
      <c r="H2822" s="271">
        <v>1.6734664794212998E-5</v>
      </c>
      <c r="I2822">
        <f t="shared" si="312"/>
        <v>1</v>
      </c>
      <c r="J2822">
        <v>1</v>
      </c>
      <c r="K2822" s="221">
        <f t="shared" si="313"/>
        <v>-172.41472566905</v>
      </c>
      <c r="L2822">
        <f t="shared" si="315"/>
        <v>8.3557782519015541E-12</v>
      </c>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row>
    <row r="2823" spans="1:74" s="12" customFormat="1" hidden="1" x14ac:dyDescent="0.25">
      <c r="A2823" s="127"/>
      <c r="B2823"/>
      <c r="C2823">
        <v>9660</v>
      </c>
      <c r="D2823" s="221">
        <f t="shared" si="309"/>
        <v>9660</v>
      </c>
      <c r="E2823">
        <f t="shared" si="314"/>
        <v>9.66</v>
      </c>
      <c r="F2823">
        <f t="shared" si="310"/>
        <v>1.1286593011599967E-2</v>
      </c>
      <c r="G2823">
        <f t="shared" si="311"/>
        <v>1.4982094532505555E-2</v>
      </c>
      <c r="H2823" s="271">
        <v>1.7506741710681E-5</v>
      </c>
      <c r="I2823">
        <f t="shared" si="312"/>
        <v>1</v>
      </c>
      <c r="J2823">
        <v>1</v>
      </c>
      <c r="K2823" s="221">
        <f t="shared" si="313"/>
        <v>-170.57318555491184</v>
      </c>
      <c r="L2823">
        <f t="shared" si="315"/>
        <v>7.1692835143883639E-17</v>
      </c>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row>
    <row r="2824" spans="1:74" s="12" customFormat="1" hidden="1" x14ac:dyDescent="0.25">
      <c r="A2824" s="127"/>
      <c r="B2824"/>
      <c r="C2824">
        <v>9670</v>
      </c>
      <c r="D2824" s="221">
        <f t="shared" si="309"/>
        <v>9670</v>
      </c>
      <c r="E2824">
        <f t="shared" si="314"/>
        <v>9.67</v>
      </c>
      <c r="F2824">
        <f t="shared" si="310"/>
        <v>1.1155562383132353E-2</v>
      </c>
      <c r="G2824">
        <f t="shared" si="311"/>
        <v>1.7397403043118861E-2</v>
      </c>
      <c r="H2824" s="221">
        <v>5.36293333987394E-3</v>
      </c>
      <c r="I2824">
        <f t="shared" si="312"/>
        <v>1</v>
      </c>
      <c r="J2824">
        <v>1</v>
      </c>
      <c r="K2824" s="221">
        <f t="shared" si="313"/>
        <v>-119.65243414395046</v>
      </c>
      <c r="L2824">
        <f t="shared" si="315"/>
        <v>2.7237267837607368E-12</v>
      </c>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row>
    <row r="2825" spans="1:74" s="12" customFormat="1" hidden="1" x14ac:dyDescent="0.25">
      <c r="A2825" s="127"/>
      <c r="B2825"/>
      <c r="C2825">
        <v>9680</v>
      </c>
      <c r="D2825" s="221">
        <f t="shared" si="309"/>
        <v>9680</v>
      </c>
      <c r="E2825">
        <f t="shared" si="314"/>
        <v>9.68</v>
      </c>
      <c r="F2825">
        <f t="shared" si="310"/>
        <v>1.1025755721110735E-2</v>
      </c>
      <c r="G2825">
        <f t="shared" si="311"/>
        <v>1.9771356320145022E-2</v>
      </c>
      <c r="H2825" s="221">
        <v>2.0271099110451801E-2</v>
      </c>
      <c r="I2825">
        <f t="shared" si="312"/>
        <v>1</v>
      </c>
      <c r="J2825">
        <v>1</v>
      </c>
      <c r="K2825" s="221">
        <f t="shared" si="313"/>
        <v>-107.09355747200853</v>
      </c>
      <c r="L2825">
        <f t="shared" si="315"/>
        <v>7.4523739501990657E-11</v>
      </c>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row>
    <row r="2826" spans="1:74" s="12" customFormat="1" hidden="1" x14ac:dyDescent="0.25">
      <c r="A2826" s="127"/>
      <c r="B2826"/>
      <c r="C2826">
        <v>9690</v>
      </c>
      <c r="D2826" s="221">
        <f t="shared" si="309"/>
        <v>9690</v>
      </c>
      <c r="E2826">
        <f t="shared" si="314"/>
        <v>9.69</v>
      </c>
      <c r="F2826">
        <f t="shared" si="310"/>
        <v>1.0897164698675164E-2</v>
      </c>
      <c r="G2826">
        <f t="shared" si="311"/>
        <v>2.2097372739975057E-2</v>
      </c>
      <c r="H2826" s="221">
        <v>2.0401207815423199E-2</v>
      </c>
      <c r="I2826">
        <f t="shared" si="312"/>
        <v>1</v>
      </c>
      <c r="J2826">
        <v>1</v>
      </c>
      <c r="K2826" s="221">
        <f t="shared" si="313"/>
        <v>-106.17379927872902</v>
      </c>
      <c r="L2826">
        <f t="shared" si="315"/>
        <v>2.176952842569915E-10</v>
      </c>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row>
    <row r="2827" spans="1:74" s="12" customFormat="1" hidden="1" x14ac:dyDescent="0.25">
      <c r="A2827" s="127"/>
      <c r="B2827"/>
      <c r="C2827">
        <v>9700</v>
      </c>
      <c r="D2827" s="221">
        <f t="shared" si="309"/>
        <v>9700</v>
      </c>
      <c r="E2827">
        <f t="shared" si="314"/>
        <v>9.6999999999999993</v>
      </c>
      <c r="F2827">
        <f t="shared" si="310"/>
        <v>1.0769781018192004E-2</v>
      </c>
      <c r="G2827">
        <f t="shared" si="311"/>
        <v>2.4368983573633551E-2</v>
      </c>
      <c r="H2827" s="271">
        <v>1.6130984210042301E-9</v>
      </c>
      <c r="I2827">
        <f t="shared" si="312"/>
        <v>1</v>
      </c>
      <c r="J2827">
        <v>1</v>
      </c>
      <c r="K2827" s="221">
        <f t="shared" si="313"/>
        <v>-247.46589691644235</v>
      </c>
      <c r="L2827">
        <f t="shared" si="315"/>
        <v>6.0333727250115506E-11</v>
      </c>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row>
    <row r="2828" spans="1:74" s="12" customFormat="1" hidden="1" x14ac:dyDescent="0.25">
      <c r="A2828" s="127"/>
      <c r="B2828"/>
      <c r="C2828">
        <v>9710</v>
      </c>
      <c r="D2828" s="221">
        <f t="shared" si="309"/>
        <v>9710</v>
      </c>
      <c r="E2828">
        <f t="shared" si="314"/>
        <v>9.7100000000000009</v>
      </c>
      <c r="F2828">
        <f t="shared" si="310"/>
        <v>1.0643596411367737E-2</v>
      </c>
      <c r="G2828">
        <f t="shared" si="311"/>
        <v>2.6579850750204095E-2</v>
      </c>
      <c r="H2828" s="221">
        <v>1.10268609715079E-2</v>
      </c>
      <c r="I2828">
        <f t="shared" si="312"/>
        <v>1</v>
      </c>
      <c r="J2828">
        <v>1</v>
      </c>
      <c r="K2828" s="221">
        <f t="shared" si="313"/>
        <v>-110.11814329284829</v>
      </c>
      <c r="L2828">
        <f t="shared" si="315"/>
        <v>2.4329086206643789E-11</v>
      </c>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row>
    <row r="2829" spans="1:74" s="12" customFormat="1" hidden="1" x14ac:dyDescent="0.25">
      <c r="A2829" s="127"/>
      <c r="B2829"/>
      <c r="C2829">
        <v>9720</v>
      </c>
      <c r="D2829" s="221">
        <f t="shared" si="309"/>
        <v>9720</v>
      </c>
      <c r="E2829">
        <f t="shared" si="314"/>
        <v>9.7200000000000006</v>
      </c>
      <c r="F2829">
        <f t="shared" si="310"/>
        <v>1.0518602639361113E-2</v>
      </c>
      <c r="G2829">
        <f t="shared" si="311"/>
        <v>2.8723784314577779E-2</v>
      </c>
      <c r="H2829" s="271">
        <v>3.5573517439442E-10</v>
      </c>
      <c r="I2829">
        <f t="shared" si="312"/>
        <v>1</v>
      </c>
      <c r="J2829">
        <v>1</v>
      </c>
      <c r="K2829" s="221">
        <f t="shared" si="313"/>
        <v>-259.37346968863613</v>
      </c>
      <c r="L2829">
        <f t="shared" si="315"/>
        <v>2.4329081279682633E-11</v>
      </c>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row>
    <row r="2830" spans="1:74" s="12" customFormat="1" hidden="1" x14ac:dyDescent="0.25">
      <c r="A2830" s="127"/>
      <c r="B2830"/>
      <c r="C2830">
        <v>9730</v>
      </c>
      <c r="D2830" s="221">
        <f t="shared" si="309"/>
        <v>9730</v>
      </c>
      <c r="E2830">
        <f t="shared" si="314"/>
        <v>9.73</v>
      </c>
      <c r="F2830">
        <f t="shared" si="310"/>
        <v>1.0394791492892852E-2</v>
      </c>
      <c r="G2830">
        <f t="shared" si="311"/>
        <v>3.079475953203566E-2</v>
      </c>
      <c r="H2830" s="221">
        <v>9.6745899372291701E-3</v>
      </c>
      <c r="I2830">
        <f t="shared" si="312"/>
        <v>1</v>
      </c>
      <c r="J2830">
        <v>1</v>
      </c>
      <c r="K2830" s="221">
        <f t="shared" si="313"/>
        <v>-110.18149668500465</v>
      </c>
      <c r="L2830">
        <f t="shared" si="315"/>
        <v>2.3976753053231593E-11</v>
      </c>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row>
    <row r="2831" spans="1:74" s="12" customFormat="1" hidden="1" x14ac:dyDescent="0.25">
      <c r="A2831" s="127"/>
      <c r="B2831"/>
      <c r="C2831">
        <v>9740</v>
      </c>
      <c r="D2831" s="221">
        <f t="shared" si="309"/>
        <v>9740</v>
      </c>
      <c r="E2831">
        <f t="shared" si="314"/>
        <v>9.74</v>
      </c>
      <c r="F2831">
        <f t="shared" si="310"/>
        <v>1.027215479235378E-2</v>
      </c>
      <c r="G2831">
        <f t="shared" si="311"/>
        <v>3.2786933593034834E-2</v>
      </c>
      <c r="H2831" s="221">
        <v>4.61702896711794E-3</v>
      </c>
      <c r="I2831">
        <f t="shared" si="312"/>
        <v>1</v>
      </c>
      <c r="J2831">
        <v>1</v>
      </c>
      <c r="K2831" s="221">
        <f t="shared" si="313"/>
        <v>-116.1655008883917</v>
      </c>
      <c r="L2831">
        <f t="shared" si="315"/>
        <v>5.4099646740490794E-11</v>
      </c>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row>
    <row r="2832" spans="1:74" s="12" customFormat="1" hidden="1" x14ac:dyDescent="0.25">
      <c r="A2832" s="127"/>
      <c r="B2832"/>
      <c r="C2832">
        <v>9750</v>
      </c>
      <c r="D2832" s="221">
        <f t="shared" si="309"/>
        <v>9750</v>
      </c>
      <c r="E2832">
        <f t="shared" si="314"/>
        <v>9.75</v>
      </c>
      <c r="F2832">
        <f t="shared" si="310"/>
        <v>1.0150684387910704E-2</v>
      </c>
      <c r="G2832">
        <f t="shared" si="311"/>
        <v>3.4694661872482956E-2</v>
      </c>
      <c r="H2832" s="221">
        <v>1.9669670782231801E-4</v>
      </c>
      <c r="I2832">
        <f t="shared" si="312"/>
        <v>1</v>
      </c>
      <c r="J2832">
        <v>1</v>
      </c>
      <c r="K2832" s="221">
        <f t="shared" si="313"/>
        <v>-143.18889850104688</v>
      </c>
      <c r="L2832">
        <f t="shared" si="315"/>
        <v>6.5954872683747747E-12</v>
      </c>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row>
    <row r="2833" spans="1:74" s="12" customFormat="1" hidden="1" x14ac:dyDescent="0.25">
      <c r="A2833" s="127"/>
      <c r="B2833"/>
      <c r="C2833">
        <v>9760</v>
      </c>
      <c r="D2833" s="221">
        <f t="shared" si="309"/>
        <v>9760</v>
      </c>
      <c r="E2833">
        <f t="shared" si="314"/>
        <v>9.76</v>
      </c>
      <c r="F2833">
        <f t="shared" si="310"/>
        <v>1.0030372159610555E-2</v>
      </c>
      <c r="G2833">
        <f t="shared" si="311"/>
        <v>3.6512513698884981E-2</v>
      </c>
      <c r="H2833" s="221">
        <v>2.7062321390620299E-3</v>
      </c>
      <c r="I2833">
        <f t="shared" si="312"/>
        <v>1</v>
      </c>
      <c r="J2833">
        <v>1</v>
      </c>
      <c r="K2833" s="221">
        <f t="shared" si="313"/>
        <v>-120.07752345237789</v>
      </c>
      <c r="L2833">
        <f t="shared" si="315"/>
        <v>2.8110465503794851E-12</v>
      </c>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row>
    <row r="2834" spans="1:74" s="12" customFormat="1" hidden="1" x14ac:dyDescent="0.25">
      <c r="A2834" s="127"/>
      <c r="B2834"/>
      <c r="C2834">
        <v>9770</v>
      </c>
      <c r="D2834" s="221">
        <f t="shared" si="309"/>
        <v>9770</v>
      </c>
      <c r="E2834">
        <f t="shared" si="314"/>
        <v>9.77</v>
      </c>
      <c r="F2834">
        <f t="shared" si="310"/>
        <v>9.9112100174821929E-3</v>
      </c>
      <c r="G2834">
        <f t="shared" si="311"/>
        <v>3.8235287589926684E-2</v>
      </c>
      <c r="H2834" s="221">
        <v>2.57613647514339E-3</v>
      </c>
      <c r="I2834">
        <f t="shared" si="312"/>
        <v>1</v>
      </c>
      <c r="J2834">
        <v>1</v>
      </c>
      <c r="K2834" s="221">
        <f t="shared" si="313"/>
        <v>-120.20880186434476</v>
      </c>
      <c r="L2834">
        <f t="shared" si="315"/>
        <v>9.6762824227798354E-12</v>
      </c>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c r="BO2834"/>
      <c r="BP2834"/>
      <c r="BQ2834"/>
      <c r="BR2834"/>
      <c r="BS2834"/>
      <c r="BT2834"/>
      <c r="BU2834"/>
      <c r="BV2834"/>
    </row>
    <row r="2835" spans="1:74" s="12" customFormat="1" hidden="1" x14ac:dyDescent="0.25">
      <c r="A2835" s="127"/>
      <c r="B2835"/>
      <c r="C2835">
        <v>9780</v>
      </c>
      <c r="D2835" s="221">
        <f t="shared" si="309"/>
        <v>9780</v>
      </c>
      <c r="E2835">
        <f t="shared" si="314"/>
        <v>9.7799999999999994</v>
      </c>
      <c r="F2835">
        <f t="shared" si="310"/>
        <v>9.793189901636707E-3</v>
      </c>
      <c r="G2835">
        <f t="shared" si="311"/>
        <v>3.9858025912370219E-2</v>
      </c>
      <c r="H2835" s="221">
        <v>2.7309732062734399E-4</v>
      </c>
      <c r="I2835">
        <f t="shared" si="312"/>
        <v>1</v>
      </c>
      <c r="J2835">
        <v>1</v>
      </c>
      <c r="K2835" s="221">
        <f t="shared" si="313"/>
        <v>-139.44485198965643</v>
      </c>
      <c r="L2835">
        <f t="shared" si="315"/>
        <v>2.931396690699253E-12</v>
      </c>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row>
    <row r="2836" spans="1:74" s="12" customFormat="1" hidden="1" x14ac:dyDescent="0.25">
      <c r="A2836" s="127"/>
      <c r="B2836"/>
      <c r="C2836">
        <v>9790</v>
      </c>
      <c r="D2836" s="221">
        <f t="shared" si="309"/>
        <v>9790</v>
      </c>
      <c r="E2836">
        <f t="shared" si="314"/>
        <v>9.7899999999999991</v>
      </c>
      <c r="F2836">
        <f t="shared" si="310"/>
        <v>9.6763037823652982E-3</v>
      </c>
      <c r="G2836">
        <f t="shared" si="311"/>
        <v>4.1376028925571393E-2</v>
      </c>
      <c r="H2836" s="221">
        <v>3.15558828549157E-3</v>
      </c>
      <c r="I2836">
        <f t="shared" si="312"/>
        <v>1</v>
      </c>
      <c r="J2836">
        <v>1</v>
      </c>
      <c r="K2836" s="221">
        <f t="shared" si="313"/>
        <v>-117.96922727370193</v>
      </c>
      <c r="L2836">
        <f t="shared" si="315"/>
        <v>4.6922057673182562E-12</v>
      </c>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row>
    <row r="2837" spans="1:74" s="12" customFormat="1" hidden="1" x14ac:dyDescent="0.25">
      <c r="A2837" s="127"/>
      <c r="B2837"/>
      <c r="C2837">
        <v>9800</v>
      </c>
      <c r="D2837" s="221">
        <f t="shared" si="309"/>
        <v>9800</v>
      </c>
      <c r="E2837">
        <f t="shared" si="314"/>
        <v>9.8000000000000007</v>
      </c>
      <c r="F2837">
        <f t="shared" si="310"/>
        <v>9.5605436602355202E-3</v>
      </c>
      <c r="G2837">
        <f t="shared" si="311"/>
        <v>4.2784868169456564E-2</v>
      </c>
      <c r="H2837" s="271">
        <v>9.3132170117489702E-10</v>
      </c>
      <c r="I2837">
        <f t="shared" si="312"/>
        <v>1</v>
      </c>
      <c r="J2837">
        <v>1</v>
      </c>
      <c r="K2837" s="221">
        <f t="shared" si="313"/>
        <v>-248.3825497986262</v>
      </c>
      <c r="L2837">
        <f t="shared" si="315"/>
        <v>3.9904102119191733E-12</v>
      </c>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row>
    <row r="2838" spans="1:74" s="12" customFormat="1" hidden="1" x14ac:dyDescent="0.25">
      <c r="A2838" s="127"/>
      <c r="B2838"/>
      <c r="C2838">
        <v>9810</v>
      </c>
      <c r="D2838" s="221">
        <f t="shared" si="309"/>
        <v>9810</v>
      </c>
      <c r="E2838">
        <f t="shared" si="314"/>
        <v>9.81</v>
      </c>
      <c r="F2838">
        <f t="shared" si="310"/>
        <v>9.4459015661854488E-3</v>
      </c>
      <c r="G2838">
        <f t="shared" si="311"/>
        <v>4.4080399159450286E-2</v>
      </c>
      <c r="H2838" s="221">
        <v>2.6182538032304699E-2</v>
      </c>
      <c r="I2838">
        <f t="shared" si="312"/>
        <v>1</v>
      </c>
      <c r="J2838">
        <v>1</v>
      </c>
      <c r="K2838" s="221">
        <f t="shared" si="313"/>
        <v>-99.24998645728445</v>
      </c>
      <c r="L2838">
        <f t="shared" si="315"/>
        <v>2.9712650416043549E-10</v>
      </c>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c r="BO2838"/>
      <c r="BP2838"/>
      <c r="BQ2838"/>
      <c r="BR2838"/>
      <c r="BS2838"/>
      <c r="BT2838"/>
      <c r="BU2838"/>
      <c r="BV2838"/>
    </row>
    <row r="2839" spans="1:74" s="12" customFormat="1" hidden="1" x14ac:dyDescent="0.25">
      <c r="A2839" s="127"/>
      <c r="B2839"/>
      <c r="C2839">
        <v>9820</v>
      </c>
      <c r="D2839" s="221">
        <f t="shared" si="309"/>
        <v>9820</v>
      </c>
      <c r="E2839">
        <f t="shared" si="314"/>
        <v>9.82</v>
      </c>
      <c r="F2839">
        <f t="shared" si="310"/>
        <v>9.3323695616159569E-3</v>
      </c>
      <c r="G2839">
        <f t="shared" si="311"/>
        <v>4.5258773352590112E-2</v>
      </c>
      <c r="H2839" s="221">
        <v>5.0657045484412001E-2</v>
      </c>
      <c r="I2839">
        <f t="shared" si="312"/>
        <v>1</v>
      </c>
      <c r="J2839">
        <v>1</v>
      </c>
      <c r="K2839" s="221">
        <f t="shared" si="313"/>
        <v>-93.393308718562395</v>
      </c>
      <c r="L2839">
        <f t="shared" si="315"/>
        <v>2.6078954236281547E-9</v>
      </c>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row>
    <row r="2840" spans="1:74" s="12" customFormat="1" hidden="1" x14ac:dyDescent="0.25">
      <c r="A2840" s="127"/>
      <c r="B2840"/>
      <c r="C2840">
        <v>9830</v>
      </c>
      <c r="D2840" s="221">
        <f t="shared" si="309"/>
        <v>9830</v>
      </c>
      <c r="E2840">
        <f t="shared" si="314"/>
        <v>9.83</v>
      </c>
      <c r="F2840">
        <f t="shared" si="310"/>
        <v>9.2199397384808875E-3</v>
      </c>
      <c r="G2840">
        <f t="shared" si="311"/>
        <v>4.6316449350909242E-2</v>
      </c>
      <c r="H2840" s="221">
        <v>3.5478860246607798E-2</v>
      </c>
      <c r="I2840">
        <f t="shared" si="312"/>
        <v>1</v>
      </c>
      <c r="J2840">
        <v>1</v>
      </c>
      <c r="K2840" s="221">
        <f t="shared" si="313"/>
        <v>-96.391339981048688</v>
      </c>
      <c r="L2840">
        <f t="shared" si="315"/>
        <v>3.3391729072248997E-9</v>
      </c>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c r="BP2840"/>
      <c r="BQ2840"/>
      <c r="BR2840"/>
      <c r="BS2840"/>
      <c r="BT2840"/>
      <c r="BU2840"/>
      <c r="BV2840"/>
    </row>
    <row r="2841" spans="1:74" s="12" customFormat="1" hidden="1" x14ac:dyDescent="0.25">
      <c r="A2841" s="127"/>
      <c r="B2841"/>
      <c r="C2841">
        <v>9840</v>
      </c>
      <c r="D2841" s="221">
        <f t="shared" si="309"/>
        <v>9840</v>
      </c>
      <c r="E2841">
        <f t="shared" si="314"/>
        <v>9.84</v>
      </c>
      <c r="F2841">
        <f t="shared" si="310"/>
        <v>9.1086042193755656E-3</v>
      </c>
      <c r="G2841">
        <f t="shared" si="311"/>
        <v>4.7250203310115556E-2</v>
      </c>
      <c r="H2841" s="271">
        <v>2.4382331848674201E-9</v>
      </c>
      <c r="I2841">
        <f t="shared" si="312"/>
        <v>1</v>
      </c>
      <c r="J2841">
        <v>1</v>
      </c>
      <c r="K2841" s="221">
        <f t="shared" si="313"/>
        <v>-239.58138497620632</v>
      </c>
      <c r="L2841">
        <f t="shared" si="315"/>
        <v>5.7386015424652634E-10</v>
      </c>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row>
    <row r="2842" spans="1:74" s="12" customFormat="1" hidden="1" x14ac:dyDescent="0.25">
      <c r="A2842" s="127"/>
      <c r="B2842"/>
      <c r="C2842">
        <v>9850</v>
      </c>
      <c r="D2842" s="221">
        <f t="shared" si="309"/>
        <v>9850</v>
      </c>
      <c r="E2842">
        <f t="shared" si="314"/>
        <v>9.85</v>
      </c>
      <c r="F2842">
        <f t="shared" si="310"/>
        <v>8.9983551576230947E-3</v>
      </c>
      <c r="G2842">
        <f t="shared" si="311"/>
        <v>4.8057138523626815E-2</v>
      </c>
      <c r="H2842" s="271">
        <v>1.58533242982237E-9</v>
      </c>
      <c r="I2842">
        <f t="shared" si="312"/>
        <v>1</v>
      </c>
      <c r="J2842">
        <v>1</v>
      </c>
      <c r="K2842" s="221">
        <f t="shared" si="313"/>
        <v>-243.27917235849827</v>
      </c>
      <c r="L2842">
        <f t="shared" si="315"/>
        <v>7.5249434468239037E-24</v>
      </c>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row>
    <row r="2843" spans="1:74" s="12" customFormat="1" hidden="1" x14ac:dyDescent="0.25">
      <c r="A2843" s="127"/>
      <c r="B2843"/>
      <c r="C2843">
        <v>9860</v>
      </c>
      <c r="D2843" s="221">
        <f t="shared" si="309"/>
        <v>9860</v>
      </c>
      <c r="E2843">
        <f t="shared" si="314"/>
        <v>9.86</v>
      </c>
      <c r="F2843">
        <f t="shared" si="310"/>
        <v>8.8891847373589964E-3</v>
      </c>
      <c r="G2843">
        <f t="shared" si="311"/>
        <v>4.873469415413189E-2</v>
      </c>
      <c r="H2843" s="221">
        <v>3.23589581853818E-2</v>
      </c>
      <c r="I2843">
        <f t="shared" si="312"/>
        <v>1</v>
      </c>
      <c r="J2843">
        <v>1</v>
      </c>
      <c r="K2843" s="221">
        <f t="shared" si="313"/>
        <v>-97.066105847563335</v>
      </c>
      <c r="L2843">
        <f t="shared" si="315"/>
        <v>4.9128043214576073E-10</v>
      </c>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row>
    <row r="2844" spans="1:74" s="12" customFormat="1" hidden="1" x14ac:dyDescent="0.25">
      <c r="A2844" s="127"/>
      <c r="B2844"/>
      <c r="C2844">
        <v>9870</v>
      </c>
      <c r="D2844" s="221">
        <f t="shared" si="309"/>
        <v>9870</v>
      </c>
      <c r="E2844">
        <f t="shared" si="314"/>
        <v>9.8699999999999992</v>
      </c>
      <c r="F2844">
        <f t="shared" si="310"/>
        <v>8.7810851736137476E-3</v>
      </c>
      <c r="G2844">
        <f t="shared" si="311"/>
        <v>4.9280653087050159E-2</v>
      </c>
      <c r="H2844" s="221">
        <v>3.33118067192191E-2</v>
      </c>
      <c r="I2844">
        <f t="shared" si="312"/>
        <v>1</v>
      </c>
      <c r="J2844">
        <v>1</v>
      </c>
      <c r="K2844" s="221">
        <f t="shared" si="313"/>
        <v>-96.823543353735232</v>
      </c>
      <c r="L2844">
        <f t="shared" si="315"/>
        <v>2.0211670511661558E-9</v>
      </c>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row>
    <row r="2845" spans="1:74" s="12" customFormat="1" hidden="1" x14ac:dyDescent="0.25">
      <c r="A2845" s="127"/>
      <c r="B2845"/>
      <c r="C2845">
        <v>9880</v>
      </c>
      <c r="D2845" s="221">
        <f t="shared" si="309"/>
        <v>9880</v>
      </c>
      <c r="E2845">
        <f t="shared" si="314"/>
        <v>9.8800000000000008</v>
      </c>
      <c r="F2845">
        <f t="shared" si="310"/>
        <v>8.6740487123934187E-3</v>
      </c>
      <c r="G2845">
        <f t="shared" si="311"/>
        <v>4.969314888252601E-2</v>
      </c>
      <c r="H2845" s="221">
        <v>1.17207465677606E-2</v>
      </c>
      <c r="I2845">
        <f t="shared" si="312"/>
        <v>1</v>
      </c>
      <c r="J2845">
        <v>1</v>
      </c>
      <c r="K2845" s="221">
        <f t="shared" si="313"/>
        <v>-105.9305270076845</v>
      </c>
      <c r="L2845">
        <f t="shared" si="315"/>
        <v>9.4744833970439845E-10</v>
      </c>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row>
    <row r="2846" spans="1:74" s="12" customFormat="1" hidden="1" x14ac:dyDescent="0.25">
      <c r="A2846" s="127"/>
      <c r="B2846"/>
      <c r="C2846">
        <v>9890</v>
      </c>
      <c r="D2846" s="221">
        <f t="shared" si="309"/>
        <v>9890</v>
      </c>
      <c r="E2846">
        <f t="shared" si="314"/>
        <v>9.89</v>
      </c>
      <c r="F2846">
        <f t="shared" si="310"/>
        <v>8.5680676307585014E-3</v>
      </c>
      <c r="G2846">
        <f t="shared" si="311"/>
        <v>4.9970671804932136E-2</v>
      </c>
      <c r="H2846" s="221">
        <v>3.54119535930877E-2</v>
      </c>
      <c r="I2846">
        <f t="shared" si="312"/>
        <v>1</v>
      </c>
      <c r="J2846">
        <v>1</v>
      </c>
      <c r="K2846" s="221">
        <f t="shared" si="313"/>
        <v>-96.385040791671216</v>
      </c>
      <c r="L2846">
        <f t="shared" si="315"/>
        <v>1.0214965043896045E-9</v>
      </c>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row>
    <row r="2847" spans="1:74" s="12" customFormat="1" hidden="1" x14ac:dyDescent="0.25">
      <c r="A2847" s="127"/>
      <c r="B2847"/>
      <c r="C2847">
        <v>9900</v>
      </c>
      <c r="D2847" s="221">
        <f t="shared" si="309"/>
        <v>9900</v>
      </c>
      <c r="E2847">
        <f t="shared" si="314"/>
        <v>9.9</v>
      </c>
      <c r="F2847">
        <f t="shared" si="310"/>
        <v>8.4631342369007895E-3</v>
      </c>
      <c r="G2847">
        <f t="shared" si="311"/>
        <v>5.0112073911253774E-2</v>
      </c>
      <c r="H2847" s="271">
        <v>2.3528118858358598E-16</v>
      </c>
      <c r="I2847">
        <f t="shared" si="312"/>
        <v>1</v>
      </c>
      <c r="J2847">
        <v>1</v>
      </c>
      <c r="K2847" s="221">
        <f t="shared" si="313"/>
        <v>-380.0187837703678</v>
      </c>
      <c r="L2847">
        <f t="shared" si="315"/>
        <v>5.7469302941201124E-10</v>
      </c>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row>
    <row r="2848" spans="1:74" s="12" customFormat="1" hidden="1" x14ac:dyDescent="0.25">
      <c r="A2848" s="127"/>
      <c r="B2848"/>
      <c r="C2848">
        <v>9910</v>
      </c>
      <c r="D2848" s="221">
        <f t="shared" si="309"/>
        <v>9910</v>
      </c>
      <c r="E2848">
        <f t="shared" si="314"/>
        <v>9.91</v>
      </c>
      <c r="F2848">
        <f t="shared" si="310"/>
        <v>8.359240870218429E-3</v>
      </c>
      <c r="G2848">
        <f t="shared" si="311"/>
        <v>5.0116573182178922E-2</v>
      </c>
      <c r="H2848" s="221">
        <v>3.5411953593087603E-2</v>
      </c>
      <c r="I2848">
        <f t="shared" si="312"/>
        <v>1</v>
      </c>
      <c r="J2848">
        <v>1</v>
      </c>
      <c r="K2848" s="221">
        <f t="shared" si="313"/>
        <v>-96.574038128800979</v>
      </c>
      <c r="L2848">
        <f t="shared" si="315"/>
        <v>5.5021977605681848E-10</v>
      </c>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row>
    <row r="2849" spans="1:74" s="12" customFormat="1" hidden="1" x14ac:dyDescent="0.25">
      <c r="A2849" s="127"/>
      <c r="B2849"/>
      <c r="C2849">
        <v>9920</v>
      </c>
      <c r="D2849" s="221">
        <f t="shared" si="309"/>
        <v>9920</v>
      </c>
      <c r="E2849">
        <f t="shared" si="314"/>
        <v>9.92</v>
      </c>
      <c r="F2849">
        <f t="shared" si="310"/>
        <v>8.2563799013888762E-3</v>
      </c>
      <c r="G2849">
        <f t="shared" si="311"/>
        <v>4.9983756682222297E-2</v>
      </c>
      <c r="H2849" s="221">
        <v>1.1720746567761099E-2</v>
      </c>
      <c r="I2849">
        <f t="shared" si="312"/>
        <v>1</v>
      </c>
      <c r="J2849">
        <v>1</v>
      </c>
      <c r="K2849" s="221">
        <f t="shared" si="313"/>
        <v>-106.30852325575121</v>
      </c>
      <c r="L2849">
        <f t="shared" si="315"/>
        <v>9.6750191840001193E-10</v>
      </c>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c r="BP2849"/>
      <c r="BQ2849"/>
      <c r="BR2849"/>
      <c r="BS2849"/>
      <c r="BT2849"/>
      <c r="BU2849"/>
      <c r="BV2849"/>
    </row>
    <row r="2850" spans="1:74" s="12" customFormat="1" hidden="1" x14ac:dyDescent="0.25">
      <c r="A2850" s="127"/>
      <c r="B2850"/>
      <c r="C2850">
        <v>9930</v>
      </c>
      <c r="D2850" s="221">
        <f t="shared" si="309"/>
        <v>9930</v>
      </c>
      <c r="E2850">
        <f t="shared" si="314"/>
        <v>9.93</v>
      </c>
      <c r="F2850">
        <f t="shared" si="310"/>
        <v>8.1545437324402874E-3</v>
      </c>
      <c r="G2850">
        <f t="shared" si="311"/>
        <v>4.9713582737755398E-2</v>
      </c>
      <c r="H2850" s="221">
        <v>3.3311806719214902E-2</v>
      </c>
      <c r="I2850">
        <f t="shared" si="312"/>
        <v>1</v>
      </c>
      <c r="J2850">
        <v>1</v>
      </c>
      <c r="K2850" s="221">
        <f t="shared" si="313"/>
        <v>-97.390541660446942</v>
      </c>
      <c r="L2850">
        <f t="shared" si="315"/>
        <v>8.4100831033329743E-10</v>
      </c>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row>
    <row r="2851" spans="1:74" s="12" customFormat="1" hidden="1" x14ac:dyDescent="0.25">
      <c r="A2851" s="127"/>
      <c r="B2851"/>
      <c r="C2851">
        <v>9940</v>
      </c>
      <c r="D2851" s="221">
        <f t="shared" si="309"/>
        <v>9940</v>
      </c>
      <c r="E2851">
        <f t="shared" si="314"/>
        <v>9.94</v>
      </c>
      <c r="F2851">
        <f t="shared" si="310"/>
        <v>8.0537247968207378E-3</v>
      </c>
      <c r="G2851">
        <f t="shared" si="311"/>
        <v>4.9306382124397814E-2</v>
      </c>
      <c r="H2851" s="221">
        <v>3.23589581853857E-2</v>
      </c>
      <c r="I2851">
        <f t="shared" si="312"/>
        <v>1</v>
      </c>
      <c r="J2851">
        <v>1</v>
      </c>
      <c r="K2851" s="221">
        <f t="shared" si="313"/>
        <v>-97.822110934702877</v>
      </c>
      <c r="L2851">
        <f t="shared" si="315"/>
        <v>1.7363424416957487E-9</v>
      </c>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c r="BO2851"/>
      <c r="BP2851"/>
      <c r="BQ2851"/>
      <c r="BR2851"/>
      <c r="BS2851"/>
      <c r="BT2851"/>
      <c r="BU2851"/>
      <c r="BV2851"/>
    </row>
    <row r="2852" spans="1:74" s="12" customFormat="1" hidden="1" x14ac:dyDescent="0.25">
      <c r="A2852" s="127"/>
      <c r="B2852"/>
      <c r="C2852">
        <v>9950</v>
      </c>
      <c r="D2852" s="221">
        <f t="shared" si="309"/>
        <v>9950</v>
      </c>
      <c r="E2852">
        <f t="shared" si="314"/>
        <v>9.9499999999999993</v>
      </c>
      <c r="F2852">
        <f t="shared" si="310"/>
        <v>7.9539155594658684E-3</v>
      </c>
      <c r="G2852">
        <f t="shared" si="311"/>
        <v>4.8762858257832296E-2</v>
      </c>
      <c r="H2852" s="271">
        <v>1.58532886708375E-9</v>
      </c>
      <c r="I2852">
        <f t="shared" si="312"/>
        <v>1</v>
      </c>
      <c r="J2852">
        <v>1</v>
      </c>
      <c r="K2852" s="221">
        <f t="shared" si="313"/>
        <v>-244.2242100421453</v>
      </c>
      <c r="L2852">
        <f t="shared" si="315"/>
        <v>4.1278979942216473E-10</v>
      </c>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row>
    <row r="2853" spans="1:74" s="12" customFormat="1" hidden="1" x14ac:dyDescent="0.25">
      <c r="A2853" s="127"/>
      <c r="B2853"/>
      <c r="C2853">
        <v>9960</v>
      </c>
      <c r="D2853" s="221">
        <f t="shared" si="309"/>
        <v>9960</v>
      </c>
      <c r="E2853">
        <f t="shared" si="314"/>
        <v>9.9600000000000009</v>
      </c>
      <c r="F2853">
        <f t="shared" si="310"/>
        <v>7.8551085168643738E-3</v>
      </c>
      <c r="G2853">
        <f t="shared" si="311"/>
        <v>4.8084086384744776E-2</v>
      </c>
      <c r="H2853" s="271">
        <v>2.43823683385412E-9</v>
      </c>
      <c r="I2853">
        <f t="shared" si="312"/>
        <v>1</v>
      </c>
      <c r="J2853">
        <v>1</v>
      </c>
      <c r="K2853" s="221">
        <f t="shared" si="313"/>
        <v>-240.71541108830928</v>
      </c>
      <c r="L2853">
        <f t="shared" si="315"/>
        <v>5.8968174397560797E-24</v>
      </c>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row>
    <row r="2854" spans="1:74" s="12" customFormat="1" hidden="1" x14ac:dyDescent="0.25">
      <c r="A2854" s="127"/>
      <c r="B2854"/>
      <c r="C2854">
        <v>9970</v>
      </c>
      <c r="D2854" s="221">
        <f t="shared" si="309"/>
        <v>9970</v>
      </c>
      <c r="E2854">
        <f t="shared" si="314"/>
        <v>9.9700000000000006</v>
      </c>
      <c r="F2854">
        <f t="shared" si="310"/>
        <v>7.7572961971218626E-3</v>
      </c>
      <c r="G2854">
        <f t="shared" si="311"/>
        <v>4.7271511773231446E-2</v>
      </c>
      <c r="H2854" s="221">
        <v>3.5478860246607402E-2</v>
      </c>
      <c r="I2854">
        <f t="shared" si="312"/>
        <v>1</v>
      </c>
      <c r="J2854">
        <v>1</v>
      </c>
      <c r="K2854" s="221">
        <f t="shared" si="313"/>
        <v>-97.714409485636651</v>
      </c>
      <c r="L2854">
        <f t="shared" si="315"/>
        <v>4.2315465383992095E-10</v>
      </c>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row>
    <row r="2855" spans="1:74" s="12" customFormat="1" hidden="1" x14ac:dyDescent="0.25">
      <c r="A2855" s="127"/>
      <c r="B2855"/>
      <c r="C2855">
        <v>9980</v>
      </c>
      <c r="D2855" s="221">
        <f t="shared" si="309"/>
        <v>9980</v>
      </c>
      <c r="E2855">
        <f t="shared" si="314"/>
        <v>9.98</v>
      </c>
      <c r="F2855">
        <f t="shared" si="310"/>
        <v>7.6604711600228243E-3</v>
      </c>
      <c r="G2855">
        <f t="shared" si="311"/>
        <v>4.6326946904682621E-2</v>
      </c>
      <c r="H2855" s="221">
        <v>5.0657045484412098E-2</v>
      </c>
      <c r="I2855">
        <f t="shared" si="312"/>
        <v>1</v>
      </c>
      <c r="J2855">
        <v>1</v>
      </c>
      <c r="K2855" s="221">
        <f t="shared" si="313"/>
        <v>-94.905419638346729</v>
      </c>
      <c r="L2855">
        <f t="shared" si="315"/>
        <v>2.4005714454888913E-9</v>
      </c>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row>
    <row r="2856" spans="1:74" s="12" customFormat="1" hidden="1" x14ac:dyDescent="0.25">
      <c r="A2856" s="127"/>
      <c r="B2856"/>
      <c r="C2856">
        <v>9990</v>
      </c>
      <c r="D2856" s="221">
        <f t="shared" si="309"/>
        <v>9990</v>
      </c>
      <c r="E2856">
        <f t="shared" si="314"/>
        <v>9.99</v>
      </c>
      <c r="F2856">
        <f t="shared" si="310"/>
        <v>7.5646259970906403E-3</v>
      </c>
      <c r="G2856">
        <f t="shared" si="311"/>
        <v>4.5252567671801663E-2</v>
      </c>
      <c r="H2856" s="221">
        <v>2.6182538032305001E-2</v>
      </c>
      <c r="I2856">
        <f t="shared" si="312"/>
        <v>1</v>
      </c>
      <c r="J2856">
        <v>1</v>
      </c>
      <c r="K2856" s="221">
        <f t="shared" si="313"/>
        <v>-100.95115139036297</v>
      </c>
      <c r="L2856">
        <f t="shared" si="315"/>
        <v>1.814444308231967E-9</v>
      </c>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row>
    <row r="2857" spans="1:74" s="12" customFormat="1" hidden="1" x14ac:dyDescent="0.25">
      <c r="A2857" s="127"/>
      <c r="B2857"/>
      <c r="C2857">
        <v>10000</v>
      </c>
      <c r="D2857" s="221">
        <f t="shared" si="309"/>
        <v>10000</v>
      </c>
      <c r="E2857">
        <f t="shared" si="314"/>
        <v>10</v>
      </c>
      <c r="F2857">
        <f t="shared" si="310"/>
        <v>7.4697533316459173E-3</v>
      </c>
      <c r="G2857">
        <f t="shared" si="311"/>
        <v>4.4050908590080026E-2</v>
      </c>
      <c r="H2857" s="271">
        <v>9.3132181005546002E-10</v>
      </c>
      <c r="I2857">
        <f t="shared" si="312"/>
        <v>1</v>
      </c>
      <c r="J2857">
        <v>1</v>
      </c>
      <c r="K2857" s="221">
        <f t="shared" si="313"/>
        <v>-250.27278190471381</v>
      </c>
      <c r="L2857">
        <f t="shared" si="315"/>
        <v>2.0082829414390467E-10</v>
      </c>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row>
    <row r="2858" spans="1:74" s="12" customFormat="1" hidden="1" x14ac:dyDescent="0.25">
      <c r="A2858" s="127"/>
      <c r="B2858"/>
      <c r="C2858" s="221">
        <v>10010</v>
      </c>
      <c r="D2858" s="221">
        <f t="shared" si="309"/>
        <v>10010</v>
      </c>
      <c r="E2858" s="221">
        <f t="shared" ref="E2858:E2862" si="316">D2858/1000</f>
        <v>10.01</v>
      </c>
      <c r="F2858" s="221">
        <f t="shared" si="310"/>
        <v>7.3758458188629998E-3</v>
      </c>
      <c r="G2858" s="221">
        <f t="shared" si="311"/>
        <v>4.272485703268894E-2</v>
      </c>
      <c r="H2858" s="221">
        <v>3.1555882854922002E-3</v>
      </c>
      <c r="I2858" s="221">
        <f t="shared" si="312"/>
        <v>1</v>
      </c>
      <c r="J2858" s="221">
        <v>1</v>
      </c>
      <c r="K2858" s="221">
        <f t="shared" si="313"/>
        <v>-120.04854433680735</v>
      </c>
      <c r="L2858" s="221">
        <f t="shared" ref="L2858:L2862" si="317">(D2858-D2857)*((10^(K2858/20)+10^(K2857/20))/2)^2</f>
        <v>2.4722127543873845E-12</v>
      </c>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row>
    <row r="2859" spans="1:74" s="12" customFormat="1" hidden="1" x14ac:dyDescent="0.25">
      <c r="A2859" s="127"/>
      <c r="B2859"/>
      <c r="C2859" s="221">
        <v>10020</v>
      </c>
      <c r="D2859" s="221">
        <f t="shared" si="309"/>
        <v>10020</v>
      </c>
      <c r="E2859" s="221">
        <f t="shared" si="316"/>
        <v>10.02</v>
      </c>
      <c r="F2859" s="221">
        <f t="shared" si="310"/>
        <v>7.2828961458244476E-3</v>
      </c>
      <c r="G2859" s="221">
        <f t="shared" si="311"/>
        <v>4.1277646501365998E-2</v>
      </c>
      <c r="H2859" s="221">
        <v>2.7309732062734599E-4</v>
      </c>
      <c r="I2859" s="221">
        <f t="shared" si="312"/>
        <v>1</v>
      </c>
      <c r="J2859" s="221">
        <v>1</v>
      </c>
      <c r="K2859" s="221">
        <f t="shared" si="313"/>
        <v>-141.71327032621116</v>
      </c>
      <c r="L2859" s="221">
        <f t="shared" si="317"/>
        <v>2.8972676318775969E-12</v>
      </c>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c r="BO2859"/>
      <c r="BP2859"/>
      <c r="BQ2859"/>
      <c r="BR2859"/>
      <c r="BS2859"/>
      <c r="BT2859"/>
      <c r="BU2859"/>
      <c r="BV2859"/>
    </row>
    <row r="2860" spans="1:74" s="12" customFormat="1" hidden="1" x14ac:dyDescent="0.25">
      <c r="A2860" s="127"/>
      <c r="B2860"/>
      <c r="C2860" s="221">
        <v>10030</v>
      </c>
      <c r="D2860" s="221">
        <f t="shared" si="309"/>
        <v>10030</v>
      </c>
      <c r="E2860" s="221">
        <f t="shared" si="316"/>
        <v>10.029999999999999</v>
      </c>
      <c r="F2860" s="221">
        <f t="shared" si="310"/>
        <v>7.1908970315740011E-3</v>
      </c>
      <c r="G2860" s="221">
        <f t="shared" si="311"/>
        <v>3.9712848948479304E-2</v>
      </c>
      <c r="H2860" s="221">
        <v>2.5761364751433501E-3</v>
      </c>
      <c r="I2860" s="221">
        <f t="shared" si="312"/>
        <v>1</v>
      </c>
      <c r="J2860" s="221">
        <v>1</v>
      </c>
      <c r="K2860" s="221">
        <f t="shared" si="313"/>
        <v>-122.66634038605517</v>
      </c>
      <c r="L2860" s="221">
        <f t="shared" si="317"/>
        <v>1.6718638199818794E-12</v>
      </c>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row>
    <row r="2861" spans="1:74" s="12" customFormat="1" hidden="1" x14ac:dyDescent="0.25">
      <c r="A2861" s="127"/>
      <c r="B2861"/>
      <c r="C2861" s="221">
        <v>10040</v>
      </c>
      <c r="D2861" s="221">
        <f t="shared" si="309"/>
        <v>10040</v>
      </c>
      <c r="E2861" s="221">
        <f t="shared" si="316"/>
        <v>10.039999999999999</v>
      </c>
      <c r="F2861" s="221">
        <f t="shared" si="310"/>
        <v>7.0998412271675018E-3</v>
      </c>
      <c r="G2861" s="221">
        <f t="shared" si="311"/>
        <v>3.8034366168011639E-2</v>
      </c>
      <c r="H2861" s="221">
        <v>2.7062321390620698E-3</v>
      </c>
      <c r="I2861" s="221">
        <f t="shared" si="312"/>
        <v>1</v>
      </c>
      <c r="J2861" s="221">
        <v>1</v>
      </c>
      <c r="K2861" s="221">
        <f t="shared" si="313"/>
        <v>-122.72420265186027</v>
      </c>
      <c r="L2861" s="221">
        <f t="shared" si="317"/>
        <v>5.376227850463871E-12</v>
      </c>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row>
    <row r="2862" spans="1:74" s="12" customFormat="1" hidden="1" x14ac:dyDescent="0.25">
      <c r="A2862" s="127"/>
      <c r="B2862"/>
      <c r="C2862" s="221">
        <v>10050</v>
      </c>
      <c r="D2862" s="221">
        <f t="shared" si="309"/>
        <v>10050</v>
      </c>
      <c r="E2862" s="221">
        <f t="shared" si="316"/>
        <v>10.050000000000001</v>
      </c>
      <c r="F2862" s="221">
        <f t="shared" si="310"/>
        <v>7.0097215157222687E-3</v>
      </c>
      <c r="G2862" s="221">
        <f t="shared" si="311"/>
        <v>3.6246420275727706E-2</v>
      </c>
      <c r="H2862" s="221">
        <v>1.96696707822312E-4</v>
      </c>
      <c r="I2862" s="221">
        <f t="shared" si="312"/>
        <v>1</v>
      </c>
      <c r="J2862" s="221">
        <v>1</v>
      </c>
      <c r="K2862" s="221">
        <f t="shared" si="313"/>
        <v>-146.02474045301386</v>
      </c>
      <c r="L2862" s="221">
        <f t="shared" si="317"/>
        <v>1.5239716102850605E-12</v>
      </c>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c r="BO2862"/>
      <c r="BP2862"/>
      <c r="BQ2862"/>
      <c r="BR2862"/>
      <c r="BS2862"/>
      <c r="BT2862"/>
      <c r="BU2862"/>
      <c r="BV2862"/>
    </row>
    <row r="2863" spans="1:74" s="12" customFormat="1" hidden="1" x14ac:dyDescent="0.25">
      <c r="A2863" s="127"/>
      <c r="B2863"/>
      <c r="C2863" s="221">
        <v>10060</v>
      </c>
      <c r="D2863" s="221">
        <f t="shared" si="309"/>
        <v>10060</v>
      </c>
      <c r="E2863" s="221">
        <f t="shared" ref="E2863:E2926" si="318">D2863/1000</f>
        <v>10.06</v>
      </c>
      <c r="F2863" s="221">
        <f t="shared" si="310"/>
        <v>6.9205307124643612E-3</v>
      </c>
      <c r="G2863" s="221">
        <f t="shared" si="311"/>
        <v>3.4353543301270002E-2</v>
      </c>
      <c r="H2863" s="221">
        <v>4.61702896711675E-3</v>
      </c>
      <c r="I2863" s="221">
        <f t="shared" si="312"/>
        <v>1</v>
      </c>
      <c r="J2863" s="221">
        <v>1</v>
      </c>
      <c r="K2863" s="221">
        <f t="shared" si="313"/>
        <v>-119.19052925093028</v>
      </c>
      <c r="L2863" s="221">
        <f t="shared" ref="L2863:L2926" si="319">(D2863-D2862)*((10^(K2863/20)+10^(K2862/20))/2)^2</f>
        <v>3.2927546072685256E-12</v>
      </c>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row>
    <row r="2864" spans="1:74" s="12" customFormat="1" hidden="1" x14ac:dyDescent="0.25">
      <c r="A2864" s="127"/>
      <c r="B2864"/>
      <c r="C2864" s="221">
        <v>10070</v>
      </c>
      <c r="D2864" s="221">
        <f t="shared" si="309"/>
        <v>10070</v>
      </c>
      <c r="E2864" s="221">
        <f t="shared" si="318"/>
        <v>10.07</v>
      </c>
      <c r="F2864" s="221">
        <f t="shared" si="310"/>
        <v>6.8322616647743693E-3</v>
      </c>
      <c r="G2864" s="221">
        <f t="shared" si="311"/>
        <v>3.2360565917349114E-2</v>
      </c>
      <c r="H2864" s="221">
        <v>9.6745899372293904E-3</v>
      </c>
      <c r="I2864" s="221">
        <f t="shared" si="312"/>
        <v>1</v>
      </c>
      <c r="J2864" s="221">
        <v>1</v>
      </c>
      <c r="K2864" s="221">
        <f t="shared" si="313"/>
        <v>-113.39573670094006</v>
      </c>
      <c r="L2864" s="221">
        <f t="shared" si="319"/>
        <v>2.6190342734528796E-11</v>
      </c>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row>
    <row r="2865" spans="1:74" s="12" customFormat="1" hidden="1" x14ac:dyDescent="0.25">
      <c r="A2865" s="127"/>
      <c r="B2865"/>
      <c r="C2865" s="221">
        <v>10080</v>
      </c>
      <c r="D2865" s="221">
        <f t="shared" si="309"/>
        <v>10080</v>
      </c>
      <c r="E2865" s="221">
        <f t="shared" si="318"/>
        <v>10.08</v>
      </c>
      <c r="F2865" s="221">
        <f t="shared" si="310"/>
        <v>6.7449072522312468E-3</v>
      </c>
      <c r="G2865" s="221">
        <f t="shared" si="311"/>
        <v>3.0272605333556492E-2</v>
      </c>
      <c r="H2865" s="271">
        <v>3.5573298351907501E-10</v>
      </c>
      <c r="I2865" s="221">
        <f t="shared" si="312"/>
        <v>1</v>
      </c>
      <c r="J2865" s="221">
        <v>1</v>
      </c>
      <c r="K2865" s="221">
        <f t="shared" si="313"/>
        <v>-262.77700168118423</v>
      </c>
      <c r="L2865" s="221">
        <f t="shared" si="319"/>
        <v>1.1438428664908479E-11</v>
      </c>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c r="BP2865"/>
      <c r="BQ2865"/>
      <c r="BR2865"/>
      <c r="BS2865"/>
      <c r="BT2865"/>
      <c r="BU2865"/>
      <c r="BV2865"/>
    </row>
    <row r="2866" spans="1:74" s="12" customFormat="1" hidden="1" x14ac:dyDescent="0.25">
      <c r="A2866" s="127"/>
      <c r="B2866"/>
      <c r="C2866" s="221">
        <v>10090</v>
      </c>
      <c r="D2866" s="221">
        <f t="shared" si="309"/>
        <v>10090</v>
      </c>
      <c r="E2866" s="221">
        <f t="shared" si="318"/>
        <v>10.09</v>
      </c>
      <c r="F2866" s="221">
        <f t="shared" si="310"/>
        <v>6.6584603866545111E-3</v>
      </c>
      <c r="G2866" s="221">
        <f t="shared" si="311"/>
        <v>2.809505238463576E-2</v>
      </c>
      <c r="H2866" s="221">
        <v>1.10268609715077E-2</v>
      </c>
      <c r="I2866" s="221">
        <f t="shared" si="312"/>
        <v>1</v>
      </c>
      <c r="J2866" s="221">
        <v>1</v>
      </c>
      <c r="K2866" s="221">
        <f t="shared" si="313"/>
        <v>-113.71088869045636</v>
      </c>
      <c r="L2866" s="221">
        <f t="shared" si="319"/>
        <v>1.0637784060708057E-11</v>
      </c>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row>
    <row r="2867" spans="1:74" s="12" customFormat="1" hidden="1" x14ac:dyDescent="0.25">
      <c r="A2867" s="127"/>
      <c r="B2867"/>
      <c r="C2867" s="221">
        <v>10100</v>
      </c>
      <c r="D2867" s="221">
        <f t="shared" si="309"/>
        <v>10100</v>
      </c>
      <c r="E2867" s="221">
        <f t="shared" si="318"/>
        <v>10.1</v>
      </c>
      <c r="F2867" s="221">
        <f t="shared" si="310"/>
        <v>6.5729140121445432E-3</v>
      </c>
      <c r="G2867" s="221">
        <f t="shared" si="311"/>
        <v>2.5833557845249541E-2</v>
      </c>
      <c r="H2867" s="271">
        <v>1.6130986359775701E-9</v>
      </c>
      <c r="I2867" s="221">
        <f t="shared" si="312"/>
        <v>1</v>
      </c>
      <c r="J2867" s="221">
        <v>1</v>
      </c>
      <c r="K2867" s="221">
        <f t="shared" si="313"/>
        <v>-251.24793806195265</v>
      </c>
      <c r="L2867" s="221">
        <f t="shared" si="319"/>
        <v>1.0637786136613114E-11</v>
      </c>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c r="BO2867"/>
      <c r="BP2867"/>
      <c r="BQ2867"/>
      <c r="BR2867"/>
      <c r="BS2867"/>
      <c r="BT2867"/>
      <c r="BU2867"/>
      <c r="BV2867"/>
    </row>
    <row r="2868" spans="1:74" s="12" customFormat="1" hidden="1" x14ac:dyDescent="0.25">
      <c r="A2868" s="127"/>
      <c r="B2868"/>
      <c r="C2868" s="221">
        <v>10110</v>
      </c>
      <c r="D2868" s="221">
        <f t="shared" si="309"/>
        <v>10110</v>
      </c>
      <c r="E2868" s="221">
        <f t="shared" si="318"/>
        <v>10.11</v>
      </c>
      <c r="F2868" s="221">
        <f t="shared" si="310"/>
        <v>6.4882611051212307E-3</v>
      </c>
      <c r="G2868" s="221">
        <f t="shared" si="311"/>
        <v>2.3494018005461938E-2</v>
      </c>
      <c r="H2868" s="221">
        <v>2.0401207815423102E-2</v>
      </c>
      <c r="I2868" s="221">
        <f t="shared" si="312"/>
        <v>1</v>
      </c>
      <c r="J2868" s="221">
        <v>1</v>
      </c>
      <c r="K2868" s="221">
        <f t="shared" si="313"/>
        <v>-110.14517008459731</v>
      </c>
      <c r="L2868" s="221">
        <f t="shared" si="319"/>
        <v>2.4178150507739389E-11</v>
      </c>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row>
    <row r="2869" spans="1:74" s="12" customFormat="1" hidden="1" x14ac:dyDescent="0.25">
      <c r="A2869" s="127"/>
      <c r="B2869"/>
      <c r="C2869" s="221">
        <v>10120</v>
      </c>
      <c r="D2869" s="221">
        <f t="shared" si="309"/>
        <v>10120</v>
      </c>
      <c r="E2869" s="221">
        <f t="shared" si="318"/>
        <v>10.119999999999999</v>
      </c>
      <c r="F2869" s="221">
        <f t="shared" si="310"/>
        <v>6.4044946743608729E-3</v>
      </c>
      <c r="G2869" s="221">
        <f t="shared" si="311"/>
        <v>2.1082559543182666E-2</v>
      </c>
      <c r="H2869" s="221">
        <v>2.0271099110451801E-2</v>
      </c>
      <c r="I2869" s="221">
        <f t="shared" si="312"/>
        <v>1</v>
      </c>
      <c r="J2869" s="221">
        <v>1</v>
      </c>
      <c r="K2869" s="221">
        <f t="shared" si="313"/>
        <v>-111.25428997104379</v>
      </c>
      <c r="L2869" s="221">
        <f t="shared" si="319"/>
        <v>8.5466539417753638E-11</v>
      </c>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row>
    <row r="2870" spans="1:74" s="12" customFormat="1" hidden="1" x14ac:dyDescent="0.25">
      <c r="A2870" s="127"/>
      <c r="B2870"/>
      <c r="C2870" s="221">
        <v>10130</v>
      </c>
      <c r="D2870" s="221">
        <f t="shared" si="309"/>
        <v>10130</v>
      </c>
      <c r="E2870" s="221">
        <f t="shared" si="318"/>
        <v>10.130000000000001</v>
      </c>
      <c r="F2870" s="221">
        <f t="shared" si="310"/>
        <v>6.3216077610313047E-3</v>
      </c>
      <c r="G2870" s="221">
        <f t="shared" si="311"/>
        <v>1.8605523731815909E-2</v>
      </c>
      <c r="H2870" s="221">
        <v>5.3629333398740597E-3</v>
      </c>
      <c r="I2870" s="221">
        <f t="shared" si="312"/>
        <v>1</v>
      </c>
      <c r="J2870" s="221">
        <v>1</v>
      </c>
      <c r="K2870" s="221">
        <f t="shared" si="313"/>
        <v>-124.00256312142454</v>
      </c>
      <c r="L2870" s="221">
        <f t="shared" si="319"/>
        <v>2.8355842798674973E-11</v>
      </c>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row>
    <row r="2871" spans="1:74" s="12" customFormat="1" hidden="1" x14ac:dyDescent="0.25">
      <c r="A2871" s="127"/>
      <c r="B2871"/>
      <c r="C2871" s="221">
        <v>10140</v>
      </c>
      <c r="D2871" s="221">
        <f t="shared" si="309"/>
        <v>10140</v>
      </c>
      <c r="E2871" s="221">
        <f t="shared" si="318"/>
        <v>10.14</v>
      </c>
      <c r="F2871" s="221">
        <f t="shared" si="310"/>
        <v>6.2395934387253918E-3</v>
      </c>
      <c r="G2871" s="221">
        <f t="shared" si="311"/>
        <v>1.6069450023223342E-2</v>
      </c>
      <c r="H2871" s="271">
        <v>1.7506741710687401E-5</v>
      </c>
      <c r="I2871" s="221">
        <f t="shared" si="312"/>
        <v>1</v>
      </c>
      <c r="J2871" s="221">
        <v>1</v>
      </c>
      <c r="K2871" s="221">
        <f t="shared" si="313"/>
        <v>-175.11274739303519</v>
      </c>
      <c r="L2871" s="221">
        <f t="shared" si="319"/>
        <v>1.0002245220772338E-12</v>
      </c>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row>
    <row r="2872" spans="1:74" s="12" customFormat="1" hidden="1" x14ac:dyDescent="0.25">
      <c r="A2872" s="127"/>
      <c r="B2872"/>
      <c r="C2872" s="221">
        <v>10150</v>
      </c>
      <c r="D2872" s="221">
        <f t="shared" si="309"/>
        <v>10150</v>
      </c>
      <c r="E2872" s="221">
        <f t="shared" si="318"/>
        <v>10.15</v>
      </c>
      <c r="F2872" s="221">
        <f t="shared" si="310"/>
        <v>6.1584448134926499E-3</v>
      </c>
      <c r="G2872" s="221">
        <f t="shared" si="311"/>
        <v>1.3481059047890442E-2</v>
      </c>
      <c r="H2872" s="271">
        <v>1.6734664794270298E-5</v>
      </c>
      <c r="I2872" s="221">
        <f t="shared" si="312"/>
        <v>1</v>
      </c>
      <c r="J2872" s="221">
        <v>1</v>
      </c>
      <c r="K2872" s="221">
        <f t="shared" si="313"/>
        <v>-177.14375834907042</v>
      </c>
      <c r="L2872" s="221">
        <f t="shared" si="319"/>
        <v>2.4722796729295277E-17</v>
      </c>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row>
    <row r="2873" spans="1:74" s="12" customFormat="1" hidden="1" x14ac:dyDescent="0.25">
      <c r="A2873" s="127"/>
      <c r="B2873"/>
      <c r="C2873" s="221">
        <v>10160</v>
      </c>
      <c r="D2873" s="221">
        <f t="shared" si="309"/>
        <v>10160</v>
      </c>
      <c r="E2873" s="221">
        <f t="shared" si="318"/>
        <v>10.16</v>
      </c>
      <c r="F2873" s="221">
        <f t="shared" si="310"/>
        <v>6.0781550238692937E-3</v>
      </c>
      <c r="G2873" s="221">
        <f t="shared" si="311"/>
        <v>1.0847235075852849E-2</v>
      </c>
      <c r="H2873" s="221">
        <v>1.5719408884819899E-2</v>
      </c>
      <c r="I2873" s="221">
        <f t="shared" si="312"/>
        <v>1</v>
      </c>
      <c r="J2873" s="221">
        <v>1</v>
      </c>
      <c r="K2873" s="221">
        <f t="shared" si="313"/>
        <v>-119.68945929188111</v>
      </c>
      <c r="L2873" s="221">
        <f t="shared" si="319"/>
        <v>2.6925122762136019E-12</v>
      </c>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c r="BP2873"/>
      <c r="BQ2873"/>
      <c r="BR2873"/>
      <c r="BS2873"/>
      <c r="BT2873"/>
      <c r="BU2873"/>
      <c r="BV2873"/>
    </row>
    <row r="2874" spans="1:74" s="12" customFormat="1" hidden="1" x14ac:dyDescent="0.25">
      <c r="A2874" s="127"/>
      <c r="B2874"/>
      <c r="C2874" s="221">
        <v>10170</v>
      </c>
      <c r="D2874" s="221">
        <f t="shared" ref="D2874:D2937" si="320">C2874*(f_CLK_MHz/Nominal_Clock_Freq)</f>
        <v>10170</v>
      </c>
      <c r="E2874" s="221">
        <f t="shared" si="318"/>
        <v>10.17</v>
      </c>
      <c r="F2874" s="221">
        <f t="shared" ref="F2874:F2937" si="321">ABS(SIN(((MOD_CLK_DIV*PI()*$D2874*FIRST_STAGE_DECIMATION)/(f_CLK_MHz*1000000)))/(FIRST_STAGE_DECIMATION*SIN(((MOD_CLK_DIV*PI()*$D2874)/(f_CLK_MHz*1000000)))))^FIRST_STAGE_ORDER</f>
        <v>5.9987172409065245E-3</v>
      </c>
      <c r="G2874" s="221">
        <f t="shared" ref="G2874:G2937" si="322">ABS(SIN(((MOD_CLK_DIV*FIRST_STAGE_DECIMATION*PI()*$D2874*SECOND_STAGE_DECIMATION)/(f_CLK_MHz*1000000)))/(SECOND_STAGE_DECIMATION*SIN(((MOD_CLK_DIV*FIRST_STAGE_DECIMATION*PI()*$D2874)/(f_CLK_MHz*1000000)))))^SECOND_STAGE_ORDER</f>
        <v>8.1750079835107466E-3</v>
      </c>
      <c r="H2874" s="221">
        <v>0.137820446554061</v>
      </c>
      <c r="I2874" s="221">
        <f t="shared" ref="I2874:I2937" si="323">IF(Avg_decimation&lt;&gt;0,(ABS(SIN(((MOD_CLK_DIV*FIRST_STAGE_DECIMATION*SECOND_STAGE_DECIMATION*FIR_DECIMATION*PI()*$D2874*Avg_decimation)/(f_CLK_MHz*1000000)))/(Avg_decimation*SIN(((MOD_CLK_DIV*FIRST_STAGE_DECIMATION*SECOND_STAGE_DECIMATION*FIR_DECIMATION*PI()*$D2874)/(f_CLK_MHz*1000000)))))^1),"-")</f>
        <v>1</v>
      </c>
      <c r="J2874" s="221">
        <v>1</v>
      </c>
      <c r="K2874" s="221">
        <f t="shared" ref="K2874:K2937" si="324">20*LOG10(IF(FIR_BYPASSED,F2874*G2874*J2874,F2874*G2874*H2874*I2874*J2874))</f>
        <v>-103.40279541087321</v>
      </c>
      <c r="L2874" s="221">
        <f t="shared" si="319"/>
        <v>1.5190714227845049E-10</v>
      </c>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row>
    <row r="2875" spans="1:74" s="12" customFormat="1" hidden="1" x14ac:dyDescent="0.25">
      <c r="A2875" s="127"/>
      <c r="B2875"/>
      <c r="C2875" s="221">
        <v>10180</v>
      </c>
      <c r="D2875" s="221">
        <f t="shared" si="320"/>
        <v>10180</v>
      </c>
      <c r="E2875" s="221">
        <f t="shared" si="318"/>
        <v>10.18</v>
      </c>
      <c r="F2875" s="221">
        <f t="shared" si="321"/>
        <v>5.9201246681971926E-3</v>
      </c>
      <c r="G2875" s="221">
        <f t="shared" si="322"/>
        <v>5.4715347728827475E-3</v>
      </c>
      <c r="H2875" s="221">
        <v>0.444915675135163</v>
      </c>
      <c r="I2875" s="221">
        <f t="shared" si="323"/>
        <v>1</v>
      </c>
      <c r="J2875" s="221">
        <v>1</v>
      </c>
      <c r="K2875" s="221">
        <f t="shared" si="324"/>
        <v>-96.825645541707871</v>
      </c>
      <c r="L2875" s="221">
        <f t="shared" si="319"/>
        <v>1.1204685628988856E-9</v>
      </c>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c r="BP2875"/>
      <c r="BQ2875"/>
      <c r="BR2875"/>
      <c r="BS2875"/>
      <c r="BT2875"/>
      <c r="BU2875"/>
      <c r="BV2875"/>
    </row>
    <row r="2876" spans="1:74" s="12" customFormat="1" hidden="1" x14ac:dyDescent="0.25">
      <c r="A2876" s="127"/>
      <c r="B2876"/>
      <c r="C2876" s="221">
        <v>10190</v>
      </c>
      <c r="D2876" s="221">
        <f t="shared" si="320"/>
        <v>10190</v>
      </c>
      <c r="E2876" s="221">
        <f t="shared" si="318"/>
        <v>10.19</v>
      </c>
      <c r="F2876" s="221">
        <f t="shared" si="321"/>
        <v>5.842370541900609E-3</v>
      </c>
      <c r="G2876" s="221">
        <f t="shared" si="322"/>
        <v>2.7440806912105279E-3</v>
      </c>
      <c r="H2876" s="221">
        <v>0.82365531566116201</v>
      </c>
      <c r="I2876" s="221">
        <f t="shared" si="323"/>
        <v>1</v>
      </c>
      <c r="J2876" s="221">
        <v>1</v>
      </c>
      <c r="K2876" s="221">
        <f t="shared" si="324"/>
        <v>-97.585370372931024</v>
      </c>
      <c r="L2876" s="221">
        <f t="shared" si="319"/>
        <v>1.9066877266958446E-9</v>
      </c>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row>
    <row r="2877" spans="1:74" s="12" customFormat="1" hidden="1" x14ac:dyDescent="0.25">
      <c r="A2877" s="127"/>
      <c r="B2877"/>
      <c r="C2877" s="221">
        <v>10200</v>
      </c>
      <c r="D2877" s="221">
        <f t="shared" si="320"/>
        <v>10200</v>
      </c>
      <c r="E2877" s="221">
        <f t="shared" si="318"/>
        <v>10.199999999999999</v>
      </c>
      <c r="F2877" s="221">
        <f t="shared" si="321"/>
        <v>5.7654481307659374E-3</v>
      </c>
      <c r="G2877" s="221">
        <f t="shared" si="322"/>
        <v>2.9597289578417909E-16</v>
      </c>
      <c r="H2877" s="221">
        <v>1</v>
      </c>
      <c r="I2877" s="221">
        <f t="shared" si="323"/>
        <v>1</v>
      </c>
      <c r="J2877" s="221">
        <v>1</v>
      </c>
      <c r="K2877" s="221">
        <f t="shared" si="324"/>
        <v>-355.35829978069279</v>
      </c>
      <c r="L2877" s="221">
        <f t="shared" si="319"/>
        <v>4.3591616218887043E-10</v>
      </c>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c r="BP2877"/>
      <c r="BQ2877"/>
      <c r="BR2877"/>
      <c r="BS2877"/>
      <c r="BT2877"/>
      <c r="BU2877"/>
      <c r="BV2877"/>
    </row>
    <row r="2878" spans="1:74" s="12" customFormat="1" hidden="1" x14ac:dyDescent="0.25">
      <c r="A2878" s="127"/>
      <c r="B2878"/>
      <c r="C2878" s="221">
        <v>10210</v>
      </c>
      <c r="D2878" s="221">
        <f t="shared" si="320"/>
        <v>10210</v>
      </c>
      <c r="E2878" s="221">
        <f t="shared" si="318"/>
        <v>10.210000000000001</v>
      </c>
      <c r="F2878" s="221">
        <f t="shared" si="321"/>
        <v>5.6893507361536356E-3</v>
      </c>
      <c r="G2878" s="221">
        <f t="shared" si="322"/>
        <v>2.7532835563218753E-3</v>
      </c>
      <c r="H2878" s="221">
        <v>0.82365531566114303</v>
      </c>
      <c r="I2878" s="221">
        <f t="shared" si="323"/>
        <v>1</v>
      </c>
      <c r="J2878" s="221">
        <v>1</v>
      </c>
      <c r="K2878" s="221">
        <f t="shared" si="324"/>
        <v>-97.786816909874418</v>
      </c>
      <c r="L2878" s="221">
        <f t="shared" si="319"/>
        <v>4.1615806706660788E-10</v>
      </c>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row>
    <row r="2879" spans="1:74" s="12" customFormat="1" hidden="1" x14ac:dyDescent="0.25">
      <c r="A2879" s="127"/>
      <c r="B2879"/>
      <c r="C2879" s="221">
        <v>10220</v>
      </c>
      <c r="D2879" s="221">
        <f t="shared" si="320"/>
        <v>10220</v>
      </c>
      <c r="E2879" s="221">
        <f t="shared" si="318"/>
        <v>10.220000000000001</v>
      </c>
      <c r="F2879" s="221">
        <f t="shared" si="321"/>
        <v>5.6140716920554546E-3</v>
      </c>
      <c r="G2879" s="221">
        <f t="shared" si="322"/>
        <v>5.508296531001558E-3</v>
      </c>
      <c r="H2879" s="221">
        <v>0.44491567513519298</v>
      </c>
      <c r="I2879" s="221">
        <f t="shared" si="323"/>
        <v>1</v>
      </c>
      <c r="J2879" s="221">
        <v>1</v>
      </c>
      <c r="K2879" s="221">
        <f t="shared" si="324"/>
        <v>-97.228540538640118</v>
      </c>
      <c r="L2879" s="221">
        <f t="shared" si="319"/>
        <v>1.7769719941168199E-9</v>
      </c>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row>
    <row r="2880" spans="1:74" s="12" customFormat="1" hidden="1" x14ac:dyDescent="0.25">
      <c r="A2880" s="127"/>
      <c r="B2880"/>
      <c r="C2880" s="221">
        <v>10230</v>
      </c>
      <c r="D2880" s="221">
        <f t="shared" si="320"/>
        <v>10230</v>
      </c>
      <c r="E2880" s="221">
        <f t="shared" si="318"/>
        <v>10.23</v>
      </c>
      <c r="F2880" s="221">
        <f t="shared" si="321"/>
        <v>5.5396043651126841E-3</v>
      </c>
      <c r="G2880" s="221">
        <f t="shared" si="322"/>
        <v>8.2575357528681479E-3</v>
      </c>
      <c r="H2880" s="221">
        <v>0.137820446554107</v>
      </c>
      <c r="I2880" s="221">
        <f t="shared" si="323"/>
        <v>1</v>
      </c>
      <c r="J2880" s="221">
        <v>1</v>
      </c>
      <c r="K2880" s="221">
        <f t="shared" si="324"/>
        <v>-104.00714271401051</v>
      </c>
      <c r="L2880" s="221">
        <f t="shared" si="319"/>
        <v>1.0063045763473247E-9</v>
      </c>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row>
    <row r="2881" spans="1:74" s="12" customFormat="1" hidden="1" x14ac:dyDescent="0.25">
      <c r="A2881" s="127"/>
      <c r="B2881"/>
      <c r="C2881" s="221">
        <v>10240</v>
      </c>
      <c r="D2881" s="221">
        <f t="shared" si="320"/>
        <v>10240</v>
      </c>
      <c r="E2881" s="221">
        <f t="shared" si="318"/>
        <v>10.24</v>
      </c>
      <c r="F2881" s="221">
        <f t="shared" si="321"/>
        <v>5.4659421546328314E-3</v>
      </c>
      <c r="G2881" s="221">
        <f t="shared" si="322"/>
        <v>1.0993488448927885E-2</v>
      </c>
      <c r="H2881" s="221">
        <v>1.5719408884830199E-2</v>
      </c>
      <c r="I2881" s="221">
        <f t="shared" si="323"/>
        <v>1</v>
      </c>
      <c r="J2881" s="221">
        <v>1</v>
      </c>
      <c r="K2881" s="221">
        <f t="shared" si="324"/>
        <v>-120.49526467086983</v>
      </c>
      <c r="L2881" s="221">
        <f t="shared" si="319"/>
        <v>1.3136865010405634E-10</v>
      </c>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row>
    <row r="2882" spans="1:74" s="12" customFormat="1" hidden="1" x14ac:dyDescent="0.25">
      <c r="A2882" s="127"/>
      <c r="B2882"/>
      <c r="C2882" s="221">
        <v>10250</v>
      </c>
      <c r="D2882" s="221">
        <f t="shared" si="320"/>
        <v>10250</v>
      </c>
      <c r="E2882" s="221">
        <f t="shared" si="318"/>
        <v>10.25</v>
      </c>
      <c r="F2882" s="221">
        <f t="shared" si="321"/>
        <v>5.3930784926045153E-3</v>
      </c>
      <c r="G2882" s="221">
        <f t="shared" si="322"/>
        <v>1.3708652458467621E-2</v>
      </c>
      <c r="H2882" s="271">
        <v>1.6734664794255099E-5</v>
      </c>
      <c r="I2882" s="221">
        <f t="shared" si="323"/>
        <v>1</v>
      </c>
      <c r="J2882" s="221">
        <v>1</v>
      </c>
      <c r="K2882" s="221">
        <f t="shared" si="324"/>
        <v>-178.15102949738861</v>
      </c>
      <c r="L2882" s="221">
        <f t="shared" si="319"/>
        <v>2.2364051965034472E-12</v>
      </c>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row>
    <row r="2883" spans="1:74" s="12" customFormat="1" hidden="1" x14ac:dyDescent="0.25">
      <c r="A2883" s="127"/>
      <c r="B2883"/>
      <c r="C2883" s="221">
        <v>10260</v>
      </c>
      <c r="D2883" s="221">
        <f t="shared" si="320"/>
        <v>10260</v>
      </c>
      <c r="E2883" s="221">
        <f t="shared" si="318"/>
        <v>10.26</v>
      </c>
      <c r="F2883" s="221">
        <f t="shared" si="321"/>
        <v>5.3210068437109168E-3</v>
      </c>
      <c r="G2883" s="221">
        <f t="shared" si="322"/>
        <v>1.6395556485094449E-2</v>
      </c>
      <c r="H2883" s="271">
        <v>1.75067417107063E-5</v>
      </c>
      <c r="I2883" s="221">
        <f t="shared" si="323"/>
        <v>1</v>
      </c>
      <c r="J2883" s="221">
        <v>1</v>
      </c>
      <c r="K2883" s="221">
        <f t="shared" si="324"/>
        <v>-176.32149392843837</v>
      </c>
      <c r="L2883" s="221">
        <f t="shared" si="319"/>
        <v>1.9106536083736297E-17</v>
      </c>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row>
    <row r="2884" spans="1:74" s="12" customFormat="1" hidden="1" x14ac:dyDescent="0.25">
      <c r="A2884" s="127"/>
      <c r="B2884"/>
      <c r="C2884" s="221">
        <v>10270</v>
      </c>
      <c r="D2884" s="221">
        <f t="shared" si="320"/>
        <v>10270</v>
      </c>
      <c r="E2884" s="221">
        <f t="shared" si="318"/>
        <v>10.27</v>
      </c>
      <c r="F2884" s="221">
        <f t="shared" si="321"/>
        <v>5.249720705341473E-3</v>
      </c>
      <c r="G2884" s="221">
        <f t="shared" si="322"/>
        <v>1.9046780332856259E-2</v>
      </c>
      <c r="H2884" s="221">
        <v>5.3629333398730501E-3</v>
      </c>
      <c r="I2884" s="221">
        <f t="shared" si="323"/>
        <v>1</v>
      </c>
      <c r="J2884" s="221">
        <v>1</v>
      </c>
      <c r="K2884" s="221">
        <f t="shared" si="324"/>
        <v>-125.41279658669518</v>
      </c>
      <c r="L2884" s="221">
        <f t="shared" si="319"/>
        <v>7.2298738279777714E-13</v>
      </c>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row>
    <row r="2885" spans="1:74" s="12" customFormat="1" hidden="1" x14ac:dyDescent="0.25">
      <c r="A2885" s="127"/>
      <c r="B2885"/>
      <c r="C2885" s="221">
        <v>10280</v>
      </c>
      <c r="D2885" s="221">
        <f t="shared" si="320"/>
        <v>10280</v>
      </c>
      <c r="E2885" s="221">
        <f t="shared" si="318"/>
        <v>10.28</v>
      </c>
      <c r="F2885" s="221">
        <f t="shared" si="321"/>
        <v>5.1792136076021008E-3</v>
      </c>
      <c r="G2885" s="221">
        <f t="shared" si="322"/>
        <v>2.1654975072479234E-2</v>
      </c>
      <c r="H2885" s="221">
        <v>2.0271099110451E-2</v>
      </c>
      <c r="I2885" s="221">
        <f t="shared" si="323"/>
        <v>1</v>
      </c>
      <c r="J2885" s="221">
        <v>1</v>
      </c>
      <c r="K2885" s="221">
        <f t="shared" si="324"/>
        <v>-112.86602383465885</v>
      </c>
      <c r="L2885" s="221">
        <f t="shared" si="319"/>
        <v>1.9736897022199078E-11</v>
      </c>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c r="BO2885"/>
      <c r="BP2885"/>
      <c r="BQ2885"/>
      <c r="BR2885"/>
      <c r="BS2885"/>
      <c r="BT2885"/>
      <c r="BU2885"/>
      <c r="BV2885"/>
    </row>
    <row r="2886" spans="1:74" s="12" customFormat="1" hidden="1" x14ac:dyDescent="0.25">
      <c r="A2886" s="127"/>
      <c r="B2886"/>
      <c r="C2886" s="221">
        <v>10290</v>
      </c>
      <c r="D2886" s="221">
        <f t="shared" si="320"/>
        <v>10290</v>
      </c>
      <c r="E2886" s="221">
        <f t="shared" si="318"/>
        <v>10.29</v>
      </c>
      <c r="F2886" s="221">
        <f t="shared" si="321"/>
        <v>5.1094791133236318E-3</v>
      </c>
      <c r="G2886" s="221">
        <f t="shared" si="322"/>
        <v>2.4212883083754626E-2</v>
      </c>
      <c r="H2886" s="221">
        <v>2.0401207815424101E-2</v>
      </c>
      <c r="I2886" s="221">
        <f t="shared" si="323"/>
        <v>1</v>
      </c>
      <c r="J2886" s="221">
        <v>1</v>
      </c>
      <c r="K2886" s="221">
        <f t="shared" si="324"/>
        <v>-111.95841974167953</v>
      </c>
      <c r="L2886" s="221">
        <f t="shared" si="319"/>
        <v>5.7539057909516459E-11</v>
      </c>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row>
    <row r="2887" spans="1:74" s="12" customFormat="1" hidden="1" x14ac:dyDescent="0.25">
      <c r="A2887" s="127"/>
      <c r="B2887"/>
      <c r="C2887" s="221">
        <v>10300</v>
      </c>
      <c r="D2887" s="221">
        <f t="shared" si="320"/>
        <v>10300</v>
      </c>
      <c r="E2887" s="221">
        <f t="shared" si="318"/>
        <v>10.3</v>
      </c>
      <c r="F2887" s="221">
        <f t="shared" si="321"/>
        <v>5.0405108180688147E-3</v>
      </c>
      <c r="G2887" s="221">
        <f t="shared" si="322"/>
        <v>2.6713357920280675E-2</v>
      </c>
      <c r="H2887" s="271">
        <v>1.61309692477218E-9</v>
      </c>
      <c r="I2887" s="221">
        <f t="shared" si="323"/>
        <v>1</v>
      </c>
      <c r="J2887" s="221">
        <v>1</v>
      </c>
      <c r="K2887" s="221">
        <f t="shared" si="324"/>
        <v>-253.26273004944542</v>
      </c>
      <c r="L2887" s="221">
        <f t="shared" si="319"/>
        <v>1.5925684554367205E-11</v>
      </c>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row>
    <row r="2888" spans="1:74" s="12" customFormat="1" hidden="1" x14ac:dyDescent="0.25">
      <c r="A2888" s="127"/>
      <c r="B2888"/>
      <c r="C2888" s="221">
        <v>10310</v>
      </c>
      <c r="D2888" s="221">
        <f t="shared" si="320"/>
        <v>10310</v>
      </c>
      <c r="E2888" s="221">
        <f t="shared" si="318"/>
        <v>10.31</v>
      </c>
      <c r="F2888" s="221">
        <f t="shared" si="321"/>
        <v>4.9723023501377387E-3</v>
      </c>
      <c r="G2888" s="221">
        <f t="shared" si="322"/>
        <v>2.9149383943066202E-2</v>
      </c>
      <c r="H2888" s="221">
        <v>1.1026860971507801E-2</v>
      </c>
      <c r="I2888" s="221">
        <f t="shared" si="323"/>
        <v>1</v>
      </c>
      <c r="J2888" s="221">
        <v>1</v>
      </c>
      <c r="K2888" s="221">
        <f t="shared" si="324"/>
        <v>-115.92722383163544</v>
      </c>
      <c r="L2888" s="221">
        <f t="shared" si="319"/>
        <v>6.3858357453962513E-12</v>
      </c>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c r="BP2888"/>
      <c r="BQ2888"/>
      <c r="BR2888"/>
      <c r="BS2888"/>
      <c r="BT2888"/>
      <c r="BU2888"/>
      <c r="BV2888"/>
    </row>
    <row r="2889" spans="1:74" s="12" customFormat="1" hidden="1" x14ac:dyDescent="0.25">
      <c r="A2889" s="127"/>
      <c r="B2889"/>
      <c r="C2889" s="221">
        <v>10320</v>
      </c>
      <c r="D2889" s="221">
        <f t="shared" si="320"/>
        <v>10320</v>
      </c>
      <c r="E2889" s="221">
        <f t="shared" si="318"/>
        <v>10.32</v>
      </c>
      <c r="F2889" s="221">
        <f t="shared" si="321"/>
        <v>4.9048473705715252E-3</v>
      </c>
      <c r="G2889" s="221">
        <f t="shared" si="322"/>
        <v>3.1514095669927758E-2</v>
      </c>
      <c r="H2889" s="271">
        <v>3.55734199733299E-10</v>
      </c>
      <c r="I2889" s="221">
        <f t="shared" si="323"/>
        <v>1</v>
      </c>
      <c r="J2889" s="221">
        <v>1</v>
      </c>
      <c r="K2889" s="221">
        <f t="shared" si="324"/>
        <v>-265.1948806757988</v>
      </c>
      <c r="L2889" s="221">
        <f t="shared" si="319"/>
        <v>6.3858344491103279E-12</v>
      </c>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c r="BO2889"/>
      <c r="BP2889"/>
      <c r="BQ2889"/>
      <c r="BR2889"/>
      <c r="BS2889"/>
      <c r="BT2889"/>
      <c r="BU2889"/>
      <c r="BV2889"/>
    </row>
    <row r="2890" spans="1:74" s="12" customFormat="1" hidden="1" x14ac:dyDescent="0.25">
      <c r="A2890" s="127"/>
      <c r="B2890"/>
      <c r="C2890" s="221">
        <v>10330</v>
      </c>
      <c r="D2890" s="221">
        <f t="shared" si="320"/>
        <v>10330</v>
      </c>
      <c r="E2890" s="221">
        <f t="shared" si="318"/>
        <v>10.33</v>
      </c>
      <c r="F2890" s="221">
        <f t="shared" si="321"/>
        <v>4.8381395731546149E-3</v>
      </c>
      <c r="G2890" s="221">
        <f t="shared" si="322"/>
        <v>3.3800796788221579E-2</v>
      </c>
      <c r="H2890" s="221">
        <v>9.6745899372292707E-3</v>
      </c>
      <c r="I2890" s="221">
        <f t="shared" si="323"/>
        <v>1</v>
      </c>
      <c r="J2890" s="221">
        <v>1</v>
      </c>
      <c r="K2890" s="221">
        <f t="shared" si="324"/>
        <v>-116.01524205440978</v>
      </c>
      <c r="L2890" s="221">
        <f t="shared" si="319"/>
        <v>6.257715771900577E-12</v>
      </c>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row>
    <row r="2891" spans="1:74" s="12" customFormat="1" hidden="1" x14ac:dyDescent="0.25">
      <c r="A2891" s="127"/>
      <c r="B2891"/>
      <c r="C2891" s="221">
        <v>10340</v>
      </c>
      <c r="D2891" s="221">
        <f t="shared" si="320"/>
        <v>10340</v>
      </c>
      <c r="E2891" s="221">
        <f t="shared" si="318"/>
        <v>10.34</v>
      </c>
      <c r="F2891" s="221">
        <f t="shared" si="321"/>
        <v>4.7721726844154704E-3</v>
      </c>
      <c r="G2891" s="221">
        <f t="shared" si="322"/>
        <v>3.6002978779147751E-2</v>
      </c>
      <c r="H2891" s="221">
        <v>4.61702896711741E-3</v>
      </c>
      <c r="I2891" s="221">
        <f t="shared" si="323"/>
        <v>1</v>
      </c>
      <c r="J2891" s="221">
        <v>1</v>
      </c>
      <c r="K2891" s="221">
        <f t="shared" si="324"/>
        <v>-122.01165631340892</v>
      </c>
      <c r="L2891" s="221">
        <f t="shared" si="319"/>
        <v>1.4106044784254363E-11</v>
      </c>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row>
    <row r="2892" spans="1:74" s="12" customFormat="1" hidden="1" x14ac:dyDescent="0.25">
      <c r="A2892" s="127"/>
      <c r="B2892"/>
      <c r="C2892" s="221">
        <v>10350</v>
      </c>
      <c r="D2892" s="221">
        <f t="shared" si="320"/>
        <v>10350</v>
      </c>
      <c r="E2892" s="221">
        <f t="shared" si="318"/>
        <v>10.35</v>
      </c>
      <c r="F2892" s="221">
        <f t="shared" si="321"/>
        <v>4.7069404636256402E-3</v>
      </c>
      <c r="G2892" s="221">
        <f t="shared" si="322"/>
        <v>3.8114339102752026E-2</v>
      </c>
      <c r="H2892" s="221">
        <v>1.9669670782229999E-4</v>
      </c>
      <c r="I2892" s="221">
        <f t="shared" si="323"/>
        <v>1</v>
      </c>
      <c r="J2892" s="221">
        <v>1</v>
      </c>
      <c r="K2892" s="221">
        <f t="shared" si="324"/>
        <v>-149.04751620549365</v>
      </c>
      <c r="L2892" s="221">
        <f t="shared" si="319"/>
        <v>1.7162408341207558E-12</v>
      </c>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row>
    <row r="2893" spans="1:74" s="12" customFormat="1" hidden="1" x14ac:dyDescent="0.25">
      <c r="A2893" s="127"/>
      <c r="B2893"/>
      <c r="C2893" s="221">
        <v>10360</v>
      </c>
      <c r="D2893" s="221">
        <f t="shared" si="320"/>
        <v>10360</v>
      </c>
      <c r="E2893" s="221">
        <f t="shared" si="318"/>
        <v>10.36</v>
      </c>
      <c r="F2893" s="221">
        <f t="shared" si="321"/>
        <v>4.6424367027973921E-3</v>
      </c>
      <c r="G2893" s="221">
        <f t="shared" si="322"/>
        <v>4.0128798893730673E-2</v>
      </c>
      <c r="H2893" s="221">
        <v>2.7062321390617901E-3</v>
      </c>
      <c r="I2893" s="221">
        <f t="shared" si="323"/>
        <v>1</v>
      </c>
      <c r="J2893" s="221">
        <v>1</v>
      </c>
      <c r="K2893" s="221">
        <f t="shared" si="324"/>
        <v>-125.94865601185887</v>
      </c>
      <c r="L2893" s="221">
        <f t="shared" si="319"/>
        <v>7.275060211942534E-13</v>
      </c>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row>
    <row r="2894" spans="1:74" s="12" customFormat="1" hidden="1" x14ac:dyDescent="0.25">
      <c r="A2894" s="127"/>
      <c r="B2894"/>
      <c r="C2894" s="221">
        <v>10370</v>
      </c>
      <c r="D2894" s="221">
        <f t="shared" si="320"/>
        <v>10370</v>
      </c>
      <c r="E2894" s="221">
        <f t="shared" si="318"/>
        <v>10.37</v>
      </c>
      <c r="F2894" s="221">
        <f t="shared" si="321"/>
        <v>4.5786552266797583E-3</v>
      </c>
      <c r="G2894" s="221">
        <f t="shared" si="322"/>
        <v>4.2040520119288667E-2</v>
      </c>
      <c r="H2894" s="221">
        <v>2.5761364751436199E-3</v>
      </c>
      <c r="I2894" s="221">
        <f t="shared" si="323"/>
        <v>1</v>
      </c>
      <c r="J2894" s="221">
        <v>1</v>
      </c>
      <c r="K2894" s="221">
        <f t="shared" si="324"/>
        <v>-126.09250220955217</v>
      </c>
      <c r="L2894" s="221">
        <f t="shared" si="319"/>
        <v>2.500183394436665E-12</v>
      </c>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c r="BP2894"/>
      <c r="BQ2894"/>
      <c r="BR2894"/>
      <c r="BS2894"/>
      <c r="BT2894"/>
      <c r="BU2894"/>
      <c r="BV2894"/>
    </row>
    <row r="2895" spans="1:74" s="12" customFormat="1" hidden="1" x14ac:dyDescent="0.25">
      <c r="A2895" s="127"/>
      <c r="B2895"/>
      <c r="C2895" s="221">
        <v>10380</v>
      </c>
      <c r="D2895" s="221">
        <f t="shared" si="320"/>
        <v>10380</v>
      </c>
      <c r="E2895" s="221">
        <f t="shared" si="318"/>
        <v>10.38</v>
      </c>
      <c r="F2895" s="221">
        <f t="shared" si="321"/>
        <v>4.5155898927531184E-3</v>
      </c>
      <c r="G2895" s="221">
        <f t="shared" si="322"/>
        <v>4.3843922151557094E-2</v>
      </c>
      <c r="H2895" s="221">
        <v>2.7309732062735499E-4</v>
      </c>
      <c r="I2895" s="221">
        <f t="shared" si="323"/>
        <v>1</v>
      </c>
      <c r="J2895" s="221">
        <v>1</v>
      </c>
      <c r="K2895" s="221">
        <f t="shared" si="324"/>
        <v>-145.34117340971733</v>
      </c>
      <c r="L2895" s="221">
        <f t="shared" si="319"/>
        <v>7.5610201057360826E-13</v>
      </c>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c r="BP2895"/>
      <c r="BQ2895"/>
      <c r="BR2895"/>
      <c r="BS2895"/>
      <c r="BT2895"/>
      <c r="BU2895"/>
      <c r="BV2895"/>
    </row>
    <row r="2896" spans="1:74" s="12" customFormat="1" hidden="1" x14ac:dyDescent="0.25">
      <c r="A2896" s="127"/>
      <c r="B2896"/>
      <c r="C2896" s="221">
        <v>10390</v>
      </c>
      <c r="D2896" s="221">
        <f t="shared" si="320"/>
        <v>10390</v>
      </c>
      <c r="E2896" s="221">
        <f t="shared" si="318"/>
        <v>10.39</v>
      </c>
      <c r="F2896" s="221">
        <f t="shared" si="321"/>
        <v>4.4532345912221688E-3</v>
      </c>
      <c r="G2896" s="221">
        <f t="shared" si="322"/>
        <v>4.5533697708486746E-2</v>
      </c>
      <c r="H2896" s="221">
        <v>3.15558828549125E-3</v>
      </c>
      <c r="I2896" s="221">
        <f t="shared" si="323"/>
        <v>1</v>
      </c>
      <c r="J2896" s="221">
        <v>1</v>
      </c>
      <c r="K2896" s="221">
        <f t="shared" si="324"/>
        <v>-123.87822341955429</v>
      </c>
      <c r="L2896" s="221">
        <f t="shared" si="319"/>
        <v>1.2038603852501068E-12</v>
      </c>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row>
    <row r="2897" spans="1:74" s="12" customFormat="1" hidden="1" x14ac:dyDescent="0.25">
      <c r="A2897" s="127"/>
      <c r="B2897"/>
      <c r="C2897" s="221">
        <v>10400</v>
      </c>
      <c r="D2897" s="221">
        <f t="shared" si="320"/>
        <v>10400</v>
      </c>
      <c r="E2897" s="221">
        <f t="shared" si="318"/>
        <v>10.4</v>
      </c>
      <c r="F2897" s="221">
        <f t="shared" si="321"/>
        <v>4.3915832450074814E-3</v>
      </c>
      <c r="G2897" s="221">
        <f t="shared" si="322"/>
        <v>4.7104828118630489E-2</v>
      </c>
      <c r="H2897" s="271">
        <v>9.3132066407262704E-10</v>
      </c>
      <c r="I2897" s="221">
        <f t="shared" si="323"/>
        <v>1</v>
      </c>
      <c r="J2897" s="221">
        <v>1</v>
      </c>
      <c r="K2897" s="221">
        <f t="shared" si="324"/>
        <v>-254.30428435888584</v>
      </c>
      <c r="L2897" s="221">
        <f t="shared" si="319"/>
        <v>1.0235708947928762E-12</v>
      </c>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c r="BP2897"/>
      <c r="BQ2897"/>
      <c r="BR2897"/>
      <c r="BS2897"/>
      <c r="BT2897"/>
      <c r="BU2897"/>
      <c r="BV2897"/>
    </row>
    <row r="2898" spans="1:74" s="12" customFormat="1" hidden="1" x14ac:dyDescent="0.25">
      <c r="A2898" s="127"/>
      <c r="B2898"/>
      <c r="C2898" s="221">
        <v>10410</v>
      </c>
      <c r="D2898" s="221">
        <f t="shared" si="320"/>
        <v>10410</v>
      </c>
      <c r="E2898" s="221">
        <f t="shared" si="318"/>
        <v>10.41</v>
      </c>
      <c r="F2898" s="221">
        <f t="shared" si="321"/>
        <v>4.3306298097355849E-3</v>
      </c>
      <c r="G2898" s="221">
        <f t="shared" si="322"/>
        <v>4.8552597866898119E-2</v>
      </c>
      <c r="H2898" s="221">
        <v>2.6182538032306898E-2</v>
      </c>
      <c r="I2898" s="221">
        <f t="shared" si="323"/>
        <v>1</v>
      </c>
      <c r="J2898" s="221">
        <v>1</v>
      </c>
      <c r="K2898" s="221">
        <f t="shared" si="324"/>
        <v>-105.18449447191745</v>
      </c>
      <c r="L2898" s="221">
        <f t="shared" si="319"/>
        <v>7.576883188829506E-11</v>
      </c>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row>
    <row r="2899" spans="1:74" s="12" customFormat="1" hidden="1" x14ac:dyDescent="0.25">
      <c r="A2899" s="127"/>
      <c r="B2899"/>
      <c r="C2899" s="221">
        <v>10420</v>
      </c>
      <c r="D2899" s="221">
        <f t="shared" si="320"/>
        <v>10420</v>
      </c>
      <c r="E2899" s="221">
        <f t="shared" si="318"/>
        <v>10.42</v>
      </c>
      <c r="F2899" s="221">
        <f t="shared" si="321"/>
        <v>4.2703682737274462E-3</v>
      </c>
      <c r="G2899" s="221">
        <f t="shared" si="322"/>
        <v>4.9872608380101512E-2</v>
      </c>
      <c r="H2899" s="221">
        <v>5.0657045484412598E-2</v>
      </c>
      <c r="I2899" s="221">
        <f t="shared" si="323"/>
        <v>1</v>
      </c>
      <c r="J2899" s="221">
        <v>1</v>
      </c>
      <c r="K2899" s="221">
        <f t="shared" si="324"/>
        <v>-99.340654617074534</v>
      </c>
      <c r="L2899" s="221">
        <f t="shared" si="319"/>
        <v>6.637264498407469E-10</v>
      </c>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row>
    <row r="2900" spans="1:74" s="12" customFormat="1" hidden="1" x14ac:dyDescent="0.25">
      <c r="A2900" s="127"/>
      <c r="B2900"/>
      <c r="C2900" s="221">
        <v>10430</v>
      </c>
      <c r="D2900" s="221">
        <f t="shared" si="320"/>
        <v>10430</v>
      </c>
      <c r="E2900" s="221">
        <f t="shared" si="318"/>
        <v>10.43</v>
      </c>
      <c r="F2900" s="221">
        <f t="shared" si="321"/>
        <v>4.2107926579856222E-3</v>
      </c>
      <c r="G2900" s="221">
        <f t="shared" si="322"/>
        <v>5.1060791013002246E-2</v>
      </c>
      <c r="H2900" s="221">
        <v>3.5478860246605501E-2</v>
      </c>
      <c r="I2900" s="221">
        <f t="shared" si="323"/>
        <v>1</v>
      </c>
      <c r="J2900" s="221">
        <v>1</v>
      </c>
      <c r="K2900" s="221">
        <f t="shared" si="324"/>
        <v>-102.35157889623221</v>
      </c>
      <c r="L2900" s="221">
        <f t="shared" si="319"/>
        <v>8.4794964410164714E-10</v>
      </c>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c r="BP2900"/>
      <c r="BQ2900"/>
      <c r="BR2900"/>
      <c r="BS2900"/>
      <c r="BT2900"/>
      <c r="BU2900"/>
      <c r="BV2900"/>
    </row>
    <row r="2901" spans="1:74" s="12" customFormat="1" hidden="1" x14ac:dyDescent="0.25">
      <c r="A2901" s="127"/>
      <c r="B2901"/>
      <c r="C2901" s="221">
        <v>10440</v>
      </c>
      <c r="D2901" s="221">
        <f t="shared" si="320"/>
        <v>10440</v>
      </c>
      <c r="E2901" s="221">
        <f t="shared" si="318"/>
        <v>10.44</v>
      </c>
      <c r="F2901" s="221">
        <f t="shared" si="321"/>
        <v>4.1518970161798239E-3</v>
      </c>
      <c r="G2901" s="221">
        <f t="shared" si="322"/>
        <v>5.2113419197548964E-2</v>
      </c>
      <c r="H2901" s="271">
        <v>2.4382348447965199E-9</v>
      </c>
      <c r="I2901" s="221">
        <f t="shared" si="323"/>
        <v>1</v>
      </c>
      <c r="J2901" s="221">
        <v>1</v>
      </c>
      <c r="K2901" s="221">
        <f t="shared" si="324"/>
        <v>-245.5545665068918</v>
      </c>
      <c r="L2901" s="221">
        <f t="shared" si="319"/>
        <v>1.4547292764944833E-10</v>
      </c>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row>
    <row r="2902" spans="1:74" s="12" customFormat="1" hidden="1" x14ac:dyDescent="0.25">
      <c r="A2902" s="127"/>
      <c r="B2902"/>
      <c r="C2902" s="221">
        <v>10450</v>
      </c>
      <c r="D2902" s="221">
        <f t="shared" si="320"/>
        <v>10450</v>
      </c>
      <c r="E2902" s="221">
        <f t="shared" si="318"/>
        <v>10.45</v>
      </c>
      <c r="F2902" s="221">
        <f t="shared" si="321"/>
        <v>4.0936754346311268E-3</v>
      </c>
      <c r="G2902" s="221">
        <f t="shared" si="322"/>
        <v>5.3027119720079778E-2</v>
      </c>
      <c r="H2902" s="271">
        <v>1.5853308385874999E-9</v>
      </c>
      <c r="I2902" s="221">
        <f t="shared" si="323"/>
        <v>1</v>
      </c>
      <c r="J2902" s="221">
        <v>1</v>
      </c>
      <c r="K2902" s="221">
        <f t="shared" si="324"/>
        <v>-249.26537294453794</v>
      </c>
      <c r="L2902" s="221">
        <f t="shared" si="319"/>
        <v>1.8996381163022552E-24</v>
      </c>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c r="BO2902"/>
      <c r="BP2902"/>
      <c r="BQ2902"/>
      <c r="BR2902"/>
      <c r="BS2902"/>
      <c r="BT2902"/>
      <c r="BU2902"/>
      <c r="BV2902"/>
    </row>
    <row r="2903" spans="1:74" s="12" customFormat="1" hidden="1" x14ac:dyDescent="0.25">
      <c r="A2903" s="127"/>
      <c r="B2903"/>
      <c r="C2903" s="221">
        <v>10460</v>
      </c>
      <c r="D2903" s="221">
        <f t="shared" si="320"/>
        <v>10460</v>
      </c>
      <c r="E2903" s="221">
        <f t="shared" si="318"/>
        <v>10.46</v>
      </c>
      <c r="F2903" s="221">
        <f t="shared" si="321"/>
        <v>4.0361220322946301E-3</v>
      </c>
      <c r="G2903" s="221">
        <f t="shared" si="322"/>
        <v>5.379888309345849E-2</v>
      </c>
      <c r="H2903" s="221">
        <v>3.2358958185379802E-2</v>
      </c>
      <c r="I2903" s="221">
        <f t="shared" si="323"/>
        <v>1</v>
      </c>
      <c r="J2903" s="221">
        <v>1</v>
      </c>
      <c r="K2903" s="221">
        <f t="shared" si="324"/>
        <v>-103.06535842088536</v>
      </c>
      <c r="L2903" s="221">
        <f t="shared" si="319"/>
        <v>1.2342530500965333E-10</v>
      </c>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row>
    <row r="2904" spans="1:74" s="12" customFormat="1" hidden="1" x14ac:dyDescent="0.25">
      <c r="A2904" s="127"/>
      <c r="B2904"/>
      <c r="C2904" s="221">
        <v>10470</v>
      </c>
      <c r="D2904" s="221">
        <f t="shared" si="320"/>
        <v>10470</v>
      </c>
      <c r="E2904" s="221">
        <f t="shared" si="318"/>
        <v>10.47</v>
      </c>
      <c r="F2904" s="221">
        <f t="shared" si="321"/>
        <v>3.9792309607408422E-3</v>
      </c>
      <c r="G2904" s="221">
        <f t="shared" si="322"/>
        <v>5.4426072993390022E-2</v>
      </c>
      <c r="H2904" s="221">
        <v>3.3311806719221099E-2</v>
      </c>
      <c r="I2904" s="221">
        <f t="shared" si="323"/>
        <v>1</v>
      </c>
      <c r="J2904" s="221">
        <v>1</v>
      </c>
      <c r="K2904" s="221">
        <f t="shared" si="324"/>
        <v>-102.83591330457301</v>
      </c>
      <c r="L2904" s="221">
        <f t="shared" si="319"/>
        <v>5.0700492010470328E-10</v>
      </c>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row>
    <row r="2905" spans="1:74" s="12" customFormat="1" hidden="1" x14ac:dyDescent="0.25">
      <c r="A2905" s="127"/>
      <c r="B2905"/>
      <c r="C2905" s="221">
        <v>10480</v>
      </c>
      <c r="D2905" s="221">
        <f t="shared" si="320"/>
        <v>10480</v>
      </c>
      <c r="E2905" s="221">
        <f t="shared" si="318"/>
        <v>10.48</v>
      </c>
      <c r="F2905" s="221">
        <f t="shared" si="321"/>
        <v>3.9229964041354107E-3</v>
      </c>
      <c r="G2905" s="221">
        <f t="shared" si="322"/>
        <v>5.4906434730535345E-2</v>
      </c>
      <c r="H2905" s="221">
        <v>1.17207465677573E-2</v>
      </c>
      <c r="I2905" s="221">
        <f t="shared" si="323"/>
        <v>1</v>
      </c>
      <c r="J2905" s="221">
        <v>1</v>
      </c>
      <c r="K2905" s="221">
        <f t="shared" si="324"/>
        <v>-111.95607140212964</v>
      </c>
      <c r="L2905" s="221">
        <f t="shared" si="319"/>
        <v>2.3712472305639389E-10</v>
      </c>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row>
    <row r="2906" spans="1:74" s="12" customFormat="1" hidden="1" x14ac:dyDescent="0.25">
      <c r="A2906" s="127"/>
      <c r="B2906"/>
      <c r="C2906" s="221">
        <v>10490</v>
      </c>
      <c r="D2906" s="221">
        <f t="shared" si="320"/>
        <v>10490</v>
      </c>
      <c r="E2906" s="221">
        <f t="shared" si="318"/>
        <v>10.49</v>
      </c>
      <c r="F2906" s="221">
        <f t="shared" si="321"/>
        <v>3.8674125792176476E-3</v>
      </c>
      <c r="G2906" s="221">
        <f t="shared" si="322"/>
        <v>5.5238102732496602E-2</v>
      </c>
      <c r="H2906" s="221">
        <v>3.54119535930882E-2</v>
      </c>
      <c r="I2906" s="221">
        <f t="shared" si="323"/>
        <v>1</v>
      </c>
      <c r="J2906" s="221">
        <v>1</v>
      </c>
      <c r="K2906" s="221">
        <f t="shared" si="324"/>
        <v>-102.42381709369317</v>
      </c>
      <c r="L2906" s="221">
        <f t="shared" si="319"/>
        <v>2.5450138718359946E-10</v>
      </c>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row>
    <row r="2907" spans="1:74" s="12" customFormat="1" hidden="1" x14ac:dyDescent="0.25">
      <c r="A2907" s="127"/>
      <c r="B2907"/>
      <c r="C2907" s="221">
        <v>10500</v>
      </c>
      <c r="D2907" s="221">
        <f t="shared" si="320"/>
        <v>10500</v>
      </c>
      <c r="E2907" s="221">
        <f t="shared" si="318"/>
        <v>10.5</v>
      </c>
      <c r="F2907" s="221">
        <f t="shared" si="321"/>
        <v>3.8124737352775136E-3</v>
      </c>
      <c r="G2907" s="221">
        <f t="shared" si="322"/>
        <v>5.5419607012271339E-2</v>
      </c>
      <c r="H2907" s="271">
        <v>3.7746327926859797E-15</v>
      </c>
      <c r="I2907" s="221">
        <f t="shared" si="323"/>
        <v>1</v>
      </c>
      <c r="J2907" s="221">
        <v>1</v>
      </c>
      <c r="K2907" s="221">
        <f t="shared" si="324"/>
        <v>-361.9650997831173</v>
      </c>
      <c r="L2907" s="221">
        <f t="shared" si="319"/>
        <v>1.4307320281174349E-10</v>
      </c>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row>
    <row r="2908" spans="1:74" s="12" customFormat="1" hidden="1" x14ac:dyDescent="0.25">
      <c r="A2908" s="127"/>
      <c r="B2908"/>
      <c r="C2908" s="221">
        <v>10510</v>
      </c>
      <c r="D2908" s="221">
        <f t="shared" si="320"/>
        <v>10510</v>
      </c>
      <c r="E2908" s="221">
        <f t="shared" si="318"/>
        <v>10.51</v>
      </c>
      <c r="F2908" s="221">
        <f t="shared" si="321"/>
        <v>3.758174154131321E-3</v>
      </c>
      <c r="G2908" s="221">
        <f t="shared" si="322"/>
        <v>5.5449878602376629E-2</v>
      </c>
      <c r="H2908" s="221">
        <v>3.5411953593086999E-2</v>
      </c>
      <c r="I2908" s="221">
        <f t="shared" si="323"/>
        <v>1</v>
      </c>
      <c r="J2908" s="221">
        <v>1</v>
      </c>
      <c r="K2908" s="221">
        <f t="shared" si="324"/>
        <v>-102.63945224874024</v>
      </c>
      <c r="L2908" s="221">
        <f t="shared" si="319"/>
        <v>1.361428330594168E-10</v>
      </c>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c r="BP2908"/>
      <c r="BQ2908"/>
      <c r="BR2908"/>
      <c r="BS2908"/>
      <c r="BT2908"/>
      <c r="BU2908"/>
      <c r="BV2908"/>
    </row>
    <row r="2909" spans="1:74" s="12" customFormat="1" hidden="1" x14ac:dyDescent="0.25">
      <c r="A2909" s="127"/>
      <c r="B2909"/>
      <c r="C2909" s="221">
        <v>10520</v>
      </c>
      <c r="D2909" s="221">
        <f t="shared" si="320"/>
        <v>10520</v>
      </c>
      <c r="E2909" s="221">
        <f t="shared" si="318"/>
        <v>10.52</v>
      </c>
      <c r="F2909" s="221">
        <f t="shared" si="321"/>
        <v>3.704508150095875E-3</v>
      </c>
      <c r="G2909" s="221">
        <f t="shared" si="322"/>
        <v>5.5328253936504132E-2</v>
      </c>
      <c r="H2909" s="221">
        <v>1.17207465677644E-2</v>
      </c>
      <c r="I2909" s="221">
        <f t="shared" si="323"/>
        <v>1</v>
      </c>
      <c r="J2909" s="221">
        <v>1</v>
      </c>
      <c r="K2909" s="221">
        <f t="shared" si="324"/>
        <v>-112.38734410122322</v>
      </c>
      <c r="L2909" s="221">
        <f t="shared" si="319"/>
        <v>2.3921090497558519E-10</v>
      </c>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row>
    <row r="2910" spans="1:74" s="12" customFormat="1" hidden="1" x14ac:dyDescent="0.25">
      <c r="A2910" s="127"/>
      <c r="B2910"/>
      <c r="C2910" s="221">
        <v>10530</v>
      </c>
      <c r="D2910" s="221">
        <f t="shared" si="320"/>
        <v>10530</v>
      </c>
      <c r="E2910" s="221">
        <f t="shared" si="318"/>
        <v>10.53</v>
      </c>
      <c r="F2910" s="221">
        <f t="shared" si="321"/>
        <v>3.6514700699614173E-3</v>
      </c>
      <c r="G2910" s="221">
        <f t="shared" si="322"/>
        <v>5.5054478163285341E-2</v>
      </c>
      <c r="H2910" s="221">
        <v>3.3311806719216797E-2</v>
      </c>
      <c r="I2910" s="221">
        <f t="shared" si="323"/>
        <v>1</v>
      </c>
      <c r="J2910" s="221">
        <v>1</v>
      </c>
      <c r="K2910" s="221">
        <f t="shared" si="324"/>
        <v>-103.48282832592091</v>
      </c>
      <c r="L2910" s="221">
        <f t="shared" si="319"/>
        <v>2.0697931463974694E-10</v>
      </c>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row>
    <row r="2911" spans="1:74" s="12" customFormat="1" hidden="1" x14ac:dyDescent="0.25">
      <c r="A2911" s="127"/>
      <c r="B2911"/>
      <c r="C2911" s="221">
        <v>10540</v>
      </c>
      <c r="D2911" s="221">
        <f t="shared" si="320"/>
        <v>10540</v>
      </c>
      <c r="E2911" s="221">
        <f t="shared" si="318"/>
        <v>10.54</v>
      </c>
      <c r="F2911" s="221">
        <f t="shared" si="321"/>
        <v>3.599054292963073E-3</v>
      </c>
      <c r="G2911" s="221">
        <f t="shared" si="322"/>
        <v>5.462870737951589E-2</v>
      </c>
      <c r="H2911" s="221">
        <v>3.2358958185387497E-2</v>
      </c>
      <c r="I2911" s="221">
        <f t="shared" si="323"/>
        <v>1</v>
      </c>
      <c r="J2911" s="221">
        <v>1</v>
      </c>
      <c r="K2911" s="221">
        <f t="shared" si="324"/>
        <v>-103.92792293223492</v>
      </c>
      <c r="L2911" s="221">
        <f t="shared" si="319"/>
        <v>4.263315842133565E-10</v>
      </c>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c r="BO2911"/>
      <c r="BP2911"/>
      <c r="BQ2911"/>
      <c r="BR2911"/>
      <c r="BS2911"/>
      <c r="BT2911"/>
      <c r="BU2911"/>
      <c r="BV2911"/>
    </row>
    <row r="2912" spans="1:74" s="12" customFormat="1" hidden="1" x14ac:dyDescent="0.25">
      <c r="A2912" s="127"/>
      <c r="B2912"/>
      <c r="C2912" s="221">
        <v>10550</v>
      </c>
      <c r="D2912" s="221">
        <f t="shared" si="320"/>
        <v>10550</v>
      </c>
      <c r="E2912" s="221">
        <f t="shared" si="318"/>
        <v>10.55</v>
      </c>
      <c r="F2912" s="221">
        <f t="shared" si="321"/>
        <v>3.5472552307510598E-3</v>
      </c>
      <c r="G2912" s="221">
        <f t="shared" si="322"/>
        <v>5.4051509772998191E-2</v>
      </c>
      <c r="H2912" s="271">
        <v>1.58532718692102E-9</v>
      </c>
      <c r="I2912" s="221">
        <f t="shared" si="323"/>
        <v>1</v>
      </c>
      <c r="J2912" s="221">
        <v>1</v>
      </c>
      <c r="K2912" s="221">
        <f t="shared" si="324"/>
        <v>-250.34361651095406</v>
      </c>
      <c r="L2912" s="221">
        <f t="shared" si="319"/>
        <v>1.0119236753515821E-10</v>
      </c>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row>
    <row r="2913" spans="1:74" s="12" customFormat="1" hidden="1" x14ac:dyDescent="0.25">
      <c r="A2913" s="127"/>
      <c r="B2913"/>
      <c r="C2913" s="221">
        <v>10560</v>
      </c>
      <c r="D2913" s="221">
        <f t="shared" si="320"/>
        <v>10560</v>
      </c>
      <c r="E2913" s="221">
        <f t="shared" si="318"/>
        <v>10.56</v>
      </c>
      <c r="F2913" s="221">
        <f t="shared" si="321"/>
        <v>3.4960673273593682E-3</v>
      </c>
      <c r="G2913" s="221">
        <f t="shared" si="322"/>
        <v>5.3323865668007578E-2</v>
      </c>
      <c r="H2913" s="271">
        <v>2.4382385582471599E-9</v>
      </c>
      <c r="I2913" s="221">
        <f t="shared" si="323"/>
        <v>1</v>
      </c>
      <c r="J2913" s="221">
        <v>1</v>
      </c>
      <c r="K2913" s="221">
        <f t="shared" si="324"/>
        <v>-246.84844783406564</v>
      </c>
      <c r="L2913" s="221">
        <f t="shared" si="319"/>
        <v>1.4383347283787113E-24</v>
      </c>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row>
    <row r="2914" spans="1:74" s="12" customFormat="1" hidden="1" x14ac:dyDescent="0.25">
      <c r="A2914" s="127"/>
      <c r="B2914"/>
      <c r="C2914" s="221">
        <v>10570</v>
      </c>
      <c r="D2914" s="221">
        <f t="shared" si="320"/>
        <v>10570</v>
      </c>
      <c r="E2914" s="221">
        <f t="shared" si="318"/>
        <v>10.57</v>
      </c>
      <c r="F2914" s="221">
        <f t="shared" si="321"/>
        <v>3.4454850591732799E-3</v>
      </c>
      <c r="G2914" s="221">
        <f t="shared" si="322"/>
        <v>5.2447166469259038E-2</v>
      </c>
      <c r="H2914" s="221">
        <v>3.5478860246609699E-2</v>
      </c>
      <c r="I2914" s="221">
        <f t="shared" si="323"/>
        <v>1</v>
      </c>
      <c r="J2914" s="221">
        <v>1</v>
      </c>
      <c r="K2914" s="221">
        <f t="shared" si="324"/>
        <v>-103.86115878920081</v>
      </c>
      <c r="L2914" s="221">
        <f t="shared" si="319"/>
        <v>1.0276002265317645E-10</v>
      </c>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row>
    <row r="2915" spans="1:74" s="12" customFormat="1" hidden="1" x14ac:dyDescent="0.25">
      <c r="A2915" s="127"/>
      <c r="B2915"/>
      <c r="C2915" s="221">
        <v>10580</v>
      </c>
      <c r="D2915" s="221">
        <f t="shared" si="320"/>
        <v>10580</v>
      </c>
      <c r="E2915" s="221">
        <f t="shared" si="318"/>
        <v>10.58</v>
      </c>
      <c r="F2915" s="221">
        <f t="shared" si="321"/>
        <v>3.3955029348955042E-3</v>
      </c>
      <c r="G2915" s="221">
        <f t="shared" si="322"/>
        <v>5.1423212503153501E-2</v>
      </c>
      <c r="H2915" s="221">
        <v>5.0657045484411703E-2</v>
      </c>
      <c r="I2915" s="221">
        <f t="shared" si="323"/>
        <v>1</v>
      </c>
      <c r="J2915" s="221">
        <v>1</v>
      </c>
      <c r="K2915" s="221">
        <f t="shared" si="324"/>
        <v>-101.06593658058799</v>
      </c>
      <c r="L2915" s="221">
        <f t="shared" si="319"/>
        <v>5.818904628656834E-10</v>
      </c>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row>
    <row r="2916" spans="1:74" s="12" customFormat="1" hidden="1" x14ac:dyDescent="0.25">
      <c r="A2916" s="127"/>
      <c r="B2916"/>
      <c r="C2916" s="221">
        <v>10590</v>
      </c>
      <c r="D2916" s="221">
        <f t="shared" si="320"/>
        <v>10590</v>
      </c>
      <c r="E2916" s="221">
        <f t="shared" si="318"/>
        <v>10.59</v>
      </c>
      <c r="F2916" s="221">
        <f t="shared" si="321"/>
        <v>3.3461154955108782E-3</v>
      </c>
      <c r="G2916" s="221">
        <f t="shared" si="322"/>
        <v>5.025420975797662E-2</v>
      </c>
      <c r="H2916" s="221">
        <v>2.6182538032302902E-2</v>
      </c>
      <c r="I2916" s="221">
        <f t="shared" si="323"/>
        <v>1</v>
      </c>
      <c r="J2916" s="221">
        <v>1</v>
      </c>
      <c r="K2916" s="221">
        <f t="shared" si="324"/>
        <v>-107.12549763358795</v>
      </c>
      <c r="L2916" s="221">
        <f t="shared" si="319"/>
        <v>4.3876512933036332E-10</v>
      </c>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row>
    <row r="2917" spans="1:74" s="12" customFormat="1" hidden="1" x14ac:dyDescent="0.25">
      <c r="A2917" s="127"/>
      <c r="B2917"/>
      <c r="C2917" s="221">
        <v>10600</v>
      </c>
      <c r="D2917" s="221">
        <f t="shared" si="320"/>
        <v>10600</v>
      </c>
      <c r="E2917" s="221">
        <f t="shared" si="318"/>
        <v>10.6</v>
      </c>
      <c r="F2917" s="221">
        <f t="shared" si="321"/>
        <v>3.29731731424994E-3</v>
      </c>
      <c r="G2917" s="221">
        <f t="shared" si="322"/>
        <v>4.894276552765453E-2</v>
      </c>
      <c r="H2917" s="271">
        <v>9.3132285372104296E-10</v>
      </c>
      <c r="I2917" s="221">
        <f t="shared" si="323"/>
        <v>1</v>
      </c>
      <c r="J2917" s="221">
        <v>1</v>
      </c>
      <c r="K2917" s="221">
        <f t="shared" si="324"/>
        <v>-256.46100982044334</v>
      </c>
      <c r="L2917" s="221">
        <f t="shared" si="319"/>
        <v>4.8460766043383551E-11</v>
      </c>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c r="BP2917"/>
      <c r="BQ2917"/>
      <c r="BR2917"/>
      <c r="BS2917"/>
      <c r="BT2917"/>
      <c r="BU2917"/>
      <c r="BV2917"/>
    </row>
    <row r="2918" spans="1:74" s="12" customFormat="1" hidden="1" x14ac:dyDescent="0.25">
      <c r="A2918" s="127"/>
      <c r="B2918"/>
      <c r="C2918" s="221">
        <v>10610</v>
      </c>
      <c r="D2918" s="221">
        <f t="shared" si="320"/>
        <v>10610</v>
      </c>
      <c r="E2918" s="221">
        <f t="shared" si="318"/>
        <v>10.61</v>
      </c>
      <c r="F2918" s="221">
        <f t="shared" si="321"/>
        <v>3.2491029965510485E-3</v>
      </c>
      <c r="G2918" s="221">
        <f t="shared" si="322"/>
        <v>4.7491882966562753E-2</v>
      </c>
      <c r="H2918" s="221">
        <v>3.15558828549191E-3</v>
      </c>
      <c r="I2918" s="221">
        <f t="shared" si="323"/>
        <v>1</v>
      </c>
      <c r="J2918" s="221">
        <v>1</v>
      </c>
      <c r="K2918" s="221">
        <f t="shared" si="324"/>
        <v>-126.25073594476844</v>
      </c>
      <c r="L2918" s="221">
        <f t="shared" si="319"/>
        <v>5.9274333905231051E-13</v>
      </c>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row>
    <row r="2919" spans="1:74" s="12" customFormat="1" hidden="1" x14ac:dyDescent="0.25">
      <c r="A2919" s="127"/>
      <c r="B2919"/>
      <c r="C2919" s="221">
        <v>10620</v>
      </c>
      <c r="D2919" s="221">
        <f t="shared" si="320"/>
        <v>10620</v>
      </c>
      <c r="E2919" s="221">
        <f t="shared" si="318"/>
        <v>10.62</v>
      </c>
      <c r="F2919" s="221">
        <f t="shared" si="321"/>
        <v>3.2014671800213307E-3</v>
      </c>
      <c r="G2919" s="221">
        <f t="shared" si="322"/>
        <v>4.5904954565800141E-2</v>
      </c>
      <c r="H2919" s="221">
        <v>2.7309732062735602E-4</v>
      </c>
      <c r="I2919" s="221">
        <f t="shared" si="323"/>
        <v>1</v>
      </c>
      <c r="J2919" s="221">
        <v>1</v>
      </c>
      <c r="K2919" s="221">
        <f t="shared" si="324"/>
        <v>-147.92947889688929</v>
      </c>
      <c r="L2919" s="221">
        <f t="shared" si="319"/>
        <v>6.9448462623150434E-13</v>
      </c>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row>
    <row r="2920" spans="1:74" s="12" customFormat="1" hidden="1" x14ac:dyDescent="0.25">
      <c r="A2920" s="127"/>
      <c r="B2920"/>
      <c r="C2920" s="221">
        <v>10630</v>
      </c>
      <c r="D2920" s="221">
        <f t="shared" si="320"/>
        <v>10630</v>
      </c>
      <c r="E2920" s="221">
        <f t="shared" si="318"/>
        <v>10.63</v>
      </c>
      <c r="F2920" s="221">
        <f t="shared" si="321"/>
        <v>3.1544045343962494E-3</v>
      </c>
      <c r="G2920" s="221">
        <f t="shared" si="322"/>
        <v>4.418575456421895E-2</v>
      </c>
      <c r="H2920" s="221">
        <v>2.57613647514357E-3</v>
      </c>
      <c r="I2920" s="221">
        <f t="shared" si="323"/>
        <v>1</v>
      </c>
      <c r="J2920" s="221">
        <v>1</v>
      </c>
      <c r="K2920" s="221">
        <f t="shared" si="324"/>
        <v>-128.89662937979705</v>
      </c>
      <c r="L2920" s="221">
        <f t="shared" si="319"/>
        <v>3.9839461697798195E-13</v>
      </c>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row>
    <row r="2921" spans="1:74" s="12" customFormat="1" hidden="1" x14ac:dyDescent="0.25">
      <c r="A2921" s="127"/>
      <c r="B2921"/>
      <c r="C2921" s="221">
        <v>10640</v>
      </c>
      <c r="D2921" s="221">
        <f t="shared" si="320"/>
        <v>10640</v>
      </c>
      <c r="E2921" s="221">
        <f t="shared" si="318"/>
        <v>10.64</v>
      </c>
      <c r="F2921" s="221">
        <f t="shared" si="321"/>
        <v>3.1079097614979422E-3</v>
      </c>
      <c r="G2921" s="221">
        <f t="shared" si="322"/>
        <v>4.2338430310356556E-2</v>
      </c>
      <c r="H2921" s="221">
        <v>2.7062321390618599E-3</v>
      </c>
      <c r="I2921" s="221">
        <f t="shared" si="323"/>
        <v>1</v>
      </c>
      <c r="J2921" s="221">
        <v>1</v>
      </c>
      <c r="K2921" s="221">
        <f t="shared" si="324"/>
        <v>-128.96863598978365</v>
      </c>
      <c r="L2921" s="221">
        <f t="shared" si="319"/>
        <v>1.2786279489409404E-12</v>
      </c>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row>
    <row r="2922" spans="1:74" s="12" customFormat="1" hidden="1" x14ac:dyDescent="0.25">
      <c r="A2922" s="127"/>
      <c r="B2922"/>
      <c r="C2922" s="221">
        <v>10650</v>
      </c>
      <c r="D2922" s="221">
        <f t="shared" si="320"/>
        <v>10650</v>
      </c>
      <c r="E2922" s="221">
        <f t="shared" si="318"/>
        <v>10.65</v>
      </c>
      <c r="F2922" s="221">
        <f t="shared" si="321"/>
        <v>3.0619775951923121E-3</v>
      </c>
      <c r="G2922" s="221">
        <f t="shared" si="322"/>
        <v>4.0367492594250598E-2</v>
      </c>
      <c r="H2922" s="221">
        <v>1.96696707822303E-4</v>
      </c>
      <c r="I2922" s="221">
        <f t="shared" si="323"/>
        <v>1</v>
      </c>
      <c r="J2922" s="221">
        <v>1</v>
      </c>
      <c r="K2922" s="221">
        <f t="shared" si="324"/>
        <v>-152.28338252161876</v>
      </c>
      <c r="L2922" s="221">
        <f t="shared" si="319"/>
        <v>3.6177842448369233E-13</v>
      </c>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row>
    <row r="2923" spans="1:74" s="12" customFormat="1" hidden="1" x14ac:dyDescent="0.25">
      <c r="A2923" s="127"/>
      <c r="B2923"/>
      <c r="C2923" s="221">
        <v>10660</v>
      </c>
      <c r="D2923" s="221">
        <f t="shared" si="320"/>
        <v>10660</v>
      </c>
      <c r="E2923" s="221">
        <f t="shared" si="318"/>
        <v>10.66</v>
      </c>
      <c r="F2923" s="221">
        <f t="shared" si="321"/>
        <v>3.01660280134485E-3</v>
      </c>
      <c r="G2923" s="221">
        <f t="shared" si="322"/>
        <v>3.8277804970893808E-2</v>
      </c>
      <c r="H2923" s="221">
        <v>4.6170289671172903E-3</v>
      </c>
      <c r="I2923" s="221">
        <f t="shared" si="323"/>
        <v>1</v>
      </c>
      <c r="J2923" s="221">
        <v>1</v>
      </c>
      <c r="K2923" s="221">
        <f t="shared" si="324"/>
        <v>-125.46344490677704</v>
      </c>
      <c r="L2923" s="221">
        <f t="shared" si="319"/>
        <v>7.7683718503431822E-13</v>
      </c>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row>
    <row r="2924" spans="1:74" s="12" customFormat="1" hidden="1" x14ac:dyDescent="0.25">
      <c r="A2924" s="127"/>
      <c r="B2924"/>
      <c r="C2924" s="221">
        <v>10670</v>
      </c>
      <c r="D2924" s="221">
        <f t="shared" si="320"/>
        <v>10670</v>
      </c>
      <c r="E2924" s="221">
        <f t="shared" si="318"/>
        <v>10.67</v>
      </c>
      <c r="F2924" s="221">
        <f t="shared" si="321"/>
        <v>2.9717801777752149E-3</v>
      </c>
      <c r="G2924" s="221">
        <f t="shared" si="322"/>
        <v>3.6074572099838519E-2</v>
      </c>
      <c r="H2924" s="221">
        <v>9.6745899372292898E-3</v>
      </c>
      <c r="I2924" s="221">
        <f t="shared" si="323"/>
        <v>1</v>
      </c>
      <c r="J2924" s="221">
        <v>1</v>
      </c>
      <c r="K2924" s="221">
        <f t="shared" si="324"/>
        <v>-119.68299127538458</v>
      </c>
      <c r="L2924" s="221">
        <f t="shared" si="319"/>
        <v>6.1645626824029766E-12</v>
      </c>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row>
    <row r="2925" spans="1:74" s="12" customFormat="1" hidden="1" x14ac:dyDescent="0.25">
      <c r="A2925" s="127"/>
      <c r="B2925"/>
      <c r="C2925" s="221">
        <v>10680</v>
      </c>
      <c r="D2925" s="221">
        <f t="shared" si="320"/>
        <v>10680</v>
      </c>
      <c r="E2925" s="221">
        <f t="shared" si="318"/>
        <v>10.68</v>
      </c>
      <c r="F2925" s="221">
        <f t="shared" si="321"/>
        <v>2.9275045542105616E-3</v>
      </c>
      <c r="G2925" s="221">
        <f t="shared" si="322"/>
        <v>3.376332712813495E-2</v>
      </c>
      <c r="H2925" s="271">
        <v>3.5573191702509698E-10</v>
      </c>
      <c r="I2925" s="221">
        <f t="shared" si="323"/>
        <v>1</v>
      </c>
      <c r="J2925" s="221">
        <v>1</v>
      </c>
      <c r="K2925" s="221">
        <f t="shared" si="324"/>
        <v>-269.07868702565617</v>
      </c>
      <c r="L2925" s="221">
        <f t="shared" si="319"/>
        <v>2.689310271370397E-12</v>
      </c>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row>
    <row r="2926" spans="1:74" s="12" customFormat="1" hidden="1" x14ac:dyDescent="0.25">
      <c r="A2926" s="127"/>
      <c r="B2926"/>
      <c r="C2926" s="221">
        <v>10690</v>
      </c>
      <c r="D2926" s="221">
        <f t="shared" si="320"/>
        <v>10690</v>
      </c>
      <c r="E2926" s="221">
        <f t="shared" si="318"/>
        <v>10.69</v>
      </c>
      <c r="F2926" s="221">
        <f t="shared" si="321"/>
        <v>2.8837707922376881E-3</v>
      </c>
      <c r="G2926" s="221">
        <f t="shared" si="322"/>
        <v>3.1349918146408723E-2</v>
      </c>
      <c r="H2926" s="221">
        <v>1.10268609715076E-2</v>
      </c>
      <c r="I2926" s="221">
        <f t="shared" si="323"/>
        <v>1</v>
      </c>
      <c r="J2926" s="221">
        <v>1</v>
      </c>
      <c r="K2926" s="221">
        <f t="shared" si="324"/>
        <v>-120.02701901933779</v>
      </c>
      <c r="L2926" s="221">
        <f t="shared" si="319"/>
        <v>2.4844950589313693E-12</v>
      </c>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c r="BO2926"/>
      <c r="BP2926"/>
      <c r="BQ2926"/>
      <c r="BR2926"/>
      <c r="BS2926"/>
      <c r="BT2926"/>
      <c r="BU2926"/>
      <c r="BV2926"/>
    </row>
    <row r="2927" spans="1:74" s="12" customFormat="1" hidden="1" x14ac:dyDescent="0.25">
      <c r="A2927" s="127"/>
      <c r="B2927"/>
      <c r="C2927" s="221">
        <v>10700</v>
      </c>
      <c r="D2927" s="221">
        <f t="shared" si="320"/>
        <v>10700</v>
      </c>
      <c r="E2927" s="221">
        <f t="shared" ref="E2927:E2990" si="325">D2927/1000</f>
        <v>10.7</v>
      </c>
      <c r="F2927" s="221">
        <f t="shared" si="321"/>
        <v>2.8405737852539819E-3</v>
      </c>
      <c r="G2927" s="221">
        <f t="shared" si="322"/>
        <v>2.8840493750448386E-2</v>
      </c>
      <c r="H2927" s="271">
        <v>1.6131001141818399E-9</v>
      </c>
      <c r="I2927" s="221">
        <f t="shared" si="323"/>
        <v>1</v>
      </c>
      <c r="J2927" s="221">
        <v>1</v>
      </c>
      <c r="K2927" s="221">
        <f t="shared" si="324"/>
        <v>-257.5785982409231</v>
      </c>
      <c r="L2927" s="221">
        <f t="shared" ref="L2927:L2990" si="326">(D2927-D2926)*((10^(K2927/20)+10^(K2926/20))/2)^2</f>
        <v>2.4844955423728863E-12</v>
      </c>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row>
    <row r="2928" spans="1:74" s="12" customFormat="1" hidden="1" x14ac:dyDescent="0.25">
      <c r="A2928" s="127"/>
      <c r="B2928"/>
      <c r="C2928" s="221">
        <v>10710</v>
      </c>
      <c r="D2928" s="221">
        <f t="shared" si="320"/>
        <v>10710</v>
      </c>
      <c r="E2928" s="221">
        <f t="shared" si="325"/>
        <v>10.71</v>
      </c>
      <c r="F2928" s="221">
        <f t="shared" si="321"/>
        <v>2.7979084584170625E-3</v>
      </c>
      <c r="G2928" s="221">
        <f t="shared" si="322"/>
        <v>2.6241487743144533E-2</v>
      </c>
      <c r="H2928" s="221">
        <v>2.0401207815422099E-2</v>
      </c>
      <c r="I2928" s="221">
        <f t="shared" si="323"/>
        <v>1</v>
      </c>
      <c r="J2928" s="221">
        <v>1</v>
      </c>
      <c r="K2928" s="221">
        <f t="shared" si="324"/>
        <v>-116.49044331176638</v>
      </c>
      <c r="L2928" s="221">
        <f t="shared" si="326"/>
        <v>5.6091332104666259E-12</v>
      </c>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row>
    <row r="2929" spans="1:74" s="12" customFormat="1" hidden="1" x14ac:dyDescent="0.25">
      <c r="A2929" s="127"/>
      <c r="B2929"/>
      <c r="C2929" s="221">
        <v>10720</v>
      </c>
      <c r="D2929" s="221">
        <f t="shared" si="320"/>
        <v>10720</v>
      </c>
      <c r="E2929" s="221">
        <f t="shared" si="325"/>
        <v>10.72</v>
      </c>
      <c r="F2929" s="221">
        <f t="shared" si="321"/>
        <v>2.7557697685933538E-3</v>
      </c>
      <c r="G2929" s="221">
        <f t="shared" si="322"/>
        <v>2.3559603014013341E-2</v>
      </c>
      <c r="H2929" s="221">
        <v>2.02710991104527E-2</v>
      </c>
      <c r="I2929" s="221">
        <f t="shared" si="323"/>
        <v>1</v>
      </c>
      <c r="J2929" s="221">
        <v>1</v>
      </c>
      <c r="K2929" s="221">
        <f t="shared" si="324"/>
        <v>-117.61423606527798</v>
      </c>
      <c r="L2929" s="221">
        <f t="shared" si="326"/>
        <v>1.9796218501809299E-11</v>
      </c>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row>
    <row r="2930" spans="1:74" s="12" customFormat="1" hidden="1" x14ac:dyDescent="0.25">
      <c r="A2930" s="127"/>
      <c r="B2930"/>
      <c r="C2930" s="221">
        <v>10730</v>
      </c>
      <c r="D2930" s="221">
        <f t="shared" si="320"/>
        <v>10730</v>
      </c>
      <c r="E2930" s="221">
        <f t="shared" si="325"/>
        <v>10.73</v>
      </c>
      <c r="F2930" s="221">
        <f t="shared" si="321"/>
        <v>2.7141527043054053E-3</v>
      </c>
      <c r="G2930" s="221">
        <f t="shared" si="322"/>
        <v>2.0801794635857383E-2</v>
      </c>
      <c r="H2930" s="221">
        <v>5.3629333398749297E-3</v>
      </c>
      <c r="I2930" s="221">
        <f t="shared" si="323"/>
        <v>1</v>
      </c>
      <c r="J2930" s="221">
        <v>1</v>
      </c>
      <c r="K2930" s="221">
        <f t="shared" si="324"/>
        <v>-130.37725036558695</v>
      </c>
      <c r="L2930" s="221">
        <f t="shared" si="326"/>
        <v>6.5519722615443908E-12</v>
      </c>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row>
    <row r="2931" spans="1:74" s="12" customFormat="1" hidden="1" x14ac:dyDescent="0.25">
      <c r="A2931" s="127"/>
      <c r="B2931"/>
      <c r="C2931" s="221">
        <v>10740</v>
      </c>
      <c r="D2931" s="221">
        <f t="shared" si="320"/>
        <v>10740</v>
      </c>
      <c r="E2931" s="221">
        <f t="shared" si="325"/>
        <v>10.74</v>
      </c>
      <c r="F2931" s="221">
        <f t="shared" si="321"/>
        <v>2.6730522856780827E-3</v>
      </c>
      <c r="G2931" s="221">
        <f t="shared" si="322"/>
        <v>1.7975252220310274E-2</v>
      </c>
      <c r="H2931" s="271">
        <v>1.7506741710707201E-5</v>
      </c>
      <c r="I2931" s="221">
        <f t="shared" si="323"/>
        <v>1</v>
      </c>
      <c r="J2931" s="221">
        <v>1</v>
      </c>
      <c r="K2931" s="221">
        <f t="shared" si="324"/>
        <v>-181.50224457961082</v>
      </c>
      <c r="L2931" s="221">
        <f t="shared" si="326"/>
        <v>2.3047544749032634E-13</v>
      </c>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row>
    <row r="2932" spans="1:74" s="12" customFormat="1" hidden="1" x14ac:dyDescent="0.25">
      <c r="A2932" s="127"/>
      <c r="B2932"/>
      <c r="C2932" s="221">
        <v>10750</v>
      </c>
      <c r="D2932" s="221">
        <f t="shared" si="320"/>
        <v>10750</v>
      </c>
      <c r="E2932" s="221">
        <f t="shared" si="325"/>
        <v>10.75</v>
      </c>
      <c r="F2932" s="221">
        <f t="shared" si="321"/>
        <v>2.6324635643835328E-3</v>
      </c>
      <c r="G2932" s="221">
        <f t="shared" si="322"/>
        <v>1.5087381576142887E-2</v>
      </c>
      <c r="H2932" s="271">
        <v>1.6734664794272599E-5</v>
      </c>
      <c r="I2932" s="221">
        <f t="shared" si="323"/>
        <v>1</v>
      </c>
      <c r="J2932" s="221">
        <v>1</v>
      </c>
      <c r="K2932" s="221">
        <f t="shared" si="324"/>
        <v>-183.54813478543082</v>
      </c>
      <c r="L2932" s="221">
        <f t="shared" si="326"/>
        <v>5.6687958493089633E-18</v>
      </c>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row>
    <row r="2933" spans="1:74" s="12" customFormat="1" hidden="1" x14ac:dyDescent="0.25">
      <c r="A2933" s="127"/>
      <c r="B2933"/>
      <c r="C2933" s="221">
        <v>10760</v>
      </c>
      <c r="D2933" s="221">
        <f t="shared" si="320"/>
        <v>10760</v>
      </c>
      <c r="E2933" s="221">
        <f t="shared" si="325"/>
        <v>10.76</v>
      </c>
      <c r="F2933" s="221">
        <f t="shared" si="321"/>
        <v>2.5923816235850759E-3</v>
      </c>
      <c r="G2933" s="221">
        <f t="shared" si="322"/>
        <v>1.2145785716195345E-2</v>
      </c>
      <c r="H2933" s="221">
        <v>1.5719408884823E-2</v>
      </c>
      <c r="I2933" s="221">
        <f t="shared" si="323"/>
        <v>1</v>
      </c>
      <c r="J2933" s="221">
        <v>1</v>
      </c>
      <c r="K2933" s="221">
        <f t="shared" si="324"/>
        <v>-126.10878480553174</v>
      </c>
      <c r="L2933" s="221">
        <f t="shared" si="326"/>
        <v>6.1408309762045787E-13</v>
      </c>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row>
    <row r="2934" spans="1:74" s="12" customFormat="1" hidden="1" x14ac:dyDescent="0.25">
      <c r="A2934" s="127"/>
      <c r="B2934"/>
      <c r="C2934" s="221">
        <v>10770</v>
      </c>
      <c r="D2934" s="221">
        <f t="shared" si="320"/>
        <v>10770</v>
      </c>
      <c r="E2934" s="221">
        <f t="shared" si="325"/>
        <v>10.77</v>
      </c>
      <c r="F2934" s="221">
        <f t="shared" si="321"/>
        <v>2.5528015778798849E-3</v>
      </c>
      <c r="G2934" s="221">
        <f t="shared" si="322"/>
        <v>9.1582452606889971E-3</v>
      </c>
      <c r="H2934" s="221">
        <v>0.13782044655404599</v>
      </c>
      <c r="I2934" s="221">
        <f t="shared" si="323"/>
        <v>1</v>
      </c>
      <c r="J2934" s="221">
        <v>1</v>
      </c>
      <c r="K2934" s="221">
        <f t="shared" si="324"/>
        <v>-109.83714035486162</v>
      </c>
      <c r="L2934" s="221">
        <f t="shared" si="326"/>
        <v>3.4541686757269823E-11</v>
      </c>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row>
    <row r="2935" spans="1:74" s="12" customFormat="1" hidden="1" x14ac:dyDescent="0.25">
      <c r="A2935" s="127"/>
      <c r="B2935"/>
      <c r="C2935" s="221">
        <v>10780</v>
      </c>
      <c r="D2935" s="221">
        <f t="shared" si="320"/>
        <v>10780</v>
      </c>
      <c r="E2935" s="221">
        <f t="shared" si="325"/>
        <v>10.78</v>
      </c>
      <c r="F2935" s="221">
        <f t="shared" si="321"/>
        <v>2.5137185732406063E-3</v>
      </c>
      <c r="G2935" s="221">
        <f t="shared" si="322"/>
        <v>6.132698286458258E-3</v>
      </c>
      <c r="H2935" s="221">
        <v>0.44491567513513602</v>
      </c>
      <c r="I2935" s="221">
        <f t="shared" si="323"/>
        <v>1</v>
      </c>
      <c r="J2935" s="221">
        <v>1</v>
      </c>
      <c r="K2935" s="221">
        <f t="shared" si="324"/>
        <v>-103.27508080004088</v>
      </c>
      <c r="L2935" s="221">
        <f t="shared" si="326"/>
        <v>2.5406111095201983E-10</v>
      </c>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row>
    <row r="2936" spans="1:74" s="12" customFormat="1" hidden="1" x14ac:dyDescent="0.25">
      <c r="A2936" s="127"/>
      <c r="B2936"/>
      <c r="C2936" s="221">
        <v>10790</v>
      </c>
      <c r="D2936" s="221">
        <f t="shared" si="320"/>
        <v>10790</v>
      </c>
      <c r="E2936" s="221">
        <f t="shared" si="325"/>
        <v>10.79</v>
      </c>
      <c r="F2936" s="221">
        <f t="shared" si="321"/>
        <v>2.4751277869557793E-3</v>
      </c>
      <c r="G2936" s="221">
        <f t="shared" si="322"/>
        <v>3.0772196732802596E-3</v>
      </c>
      <c r="H2936" s="221">
        <v>0.823655315661183</v>
      </c>
      <c r="I2936" s="221">
        <f t="shared" si="323"/>
        <v>1</v>
      </c>
      <c r="J2936" s="221">
        <v>1</v>
      </c>
      <c r="K2936" s="221">
        <f t="shared" si="324"/>
        <v>-104.04996736609071</v>
      </c>
      <c r="L2936" s="221">
        <f t="shared" si="326"/>
        <v>4.3113315389432766E-10</v>
      </c>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row>
    <row r="2937" spans="1:74" s="12" customFormat="1" hidden="1" x14ac:dyDescent="0.25">
      <c r="A2937" s="127"/>
      <c r="B2937"/>
      <c r="C2937" s="221">
        <v>10800</v>
      </c>
      <c r="D2937" s="221">
        <f t="shared" si="320"/>
        <v>10800</v>
      </c>
      <c r="E2937" s="221">
        <f t="shared" si="325"/>
        <v>10.8</v>
      </c>
      <c r="F2937" s="221">
        <f t="shared" si="321"/>
        <v>2.4370244275692108E-3</v>
      </c>
      <c r="G2937" s="221">
        <f t="shared" si="322"/>
        <v>2.8874470525175734E-16</v>
      </c>
      <c r="H2937" s="221">
        <v>1</v>
      </c>
      <c r="I2937" s="221">
        <f t="shared" si="323"/>
        <v>1</v>
      </c>
      <c r="J2937" s="221">
        <v>1</v>
      </c>
      <c r="K2937" s="221">
        <f t="shared" si="324"/>
        <v>-363.0525217674533</v>
      </c>
      <c r="L2937" s="221">
        <f t="shared" si="326"/>
        <v>9.8388258173711753E-11</v>
      </c>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row>
    <row r="2938" spans="1:74" s="12" customFormat="1" hidden="1" x14ac:dyDescent="0.25">
      <c r="A2938" s="127"/>
      <c r="B2938"/>
      <c r="C2938" s="221">
        <v>10810</v>
      </c>
      <c r="D2938" s="221">
        <f t="shared" ref="D2938:D3001" si="327">C2938*(f_CLK_MHz/Nominal_Clock_Freq)</f>
        <v>10810</v>
      </c>
      <c r="E2938" s="221">
        <f t="shared" si="325"/>
        <v>10.81</v>
      </c>
      <c r="F2938" s="221">
        <f t="shared" ref="F2938:F3001" si="328">ABS(SIN(((MOD_CLK_DIV*PI()*$D2938*FIRST_STAGE_DECIMATION)/(f_CLK_MHz*1000000)))/(FIRST_STAGE_DECIMATION*SIN(((MOD_CLK_DIV*PI()*$D2938)/(f_CLK_MHz*1000000)))))^FIRST_STAGE_ORDER</f>
        <v>2.3994037348182046E-3</v>
      </c>
      <c r="G2938" s="221">
        <f t="shared" ref="G2938:G3001" si="329">ABS(SIN(((MOD_CLK_DIV*FIRST_STAGE_DECIMATION*PI()*$D2938*SECOND_STAGE_DECIMATION)/(f_CLK_MHz*1000000)))/(SECOND_STAGE_DECIMATION*SIN(((MOD_CLK_DIV*FIRST_STAGE_DECIMATION*PI()*$D2938)/(f_CLK_MHz*1000000)))))^SECOND_STAGE_ORDER</f>
        <v>3.0906759554595871E-3</v>
      </c>
      <c r="H2938" s="221">
        <v>0.82365531566112304</v>
      </c>
      <c r="I2938" s="221">
        <f t="shared" ref="I2938:I3001" si="330">IF(Avg_decimation&lt;&gt;0,(ABS(SIN(((MOD_CLK_DIV*FIRST_STAGE_DECIMATION*SECOND_STAGE_DECIMATION*FIR_DECIMATION*PI()*$D2938*Avg_decimation)/(f_CLK_MHz*1000000)))/(Avg_decimation*SIN(((MOD_CLK_DIV*FIRST_STAGE_DECIMATION*SECOND_STAGE_DECIMATION*FIR_DECIMATION*PI()*$D2938)/(f_CLK_MHz*1000000)))))^1),"-")</f>
        <v>1</v>
      </c>
      <c r="J2938" s="221">
        <v>1</v>
      </c>
      <c r="K2938" s="221">
        <f t="shared" ref="K2938:K3001" si="331">20*LOG10(IF(FIR_BYPASSED,F2938*G2938*J2938,F2938*G2938*H2938*I2938*J2938))</f>
        <v>-104.28195380799175</v>
      </c>
      <c r="L2938" s="221">
        <f t="shared" si="326"/>
        <v>9.3270569359742532E-11</v>
      </c>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row>
    <row r="2939" spans="1:74" s="12" customFormat="1" hidden="1" x14ac:dyDescent="0.25">
      <c r="A2939" s="127"/>
      <c r="B2939"/>
      <c r="C2939" s="221">
        <v>10820</v>
      </c>
      <c r="D2939" s="221">
        <f t="shared" si="327"/>
        <v>10820</v>
      </c>
      <c r="E2939" s="221">
        <f t="shared" si="325"/>
        <v>10.82</v>
      </c>
      <c r="F2939" s="221">
        <f t="shared" si="328"/>
        <v>2.362260979570738E-3</v>
      </c>
      <c r="G2939" s="221">
        <f t="shared" si="329"/>
        <v>6.186451056855077E-3</v>
      </c>
      <c r="H2939" s="221">
        <v>0.44491567513522001</v>
      </c>
      <c r="I2939" s="221">
        <f t="shared" si="330"/>
        <v>1</v>
      </c>
      <c r="J2939" s="221">
        <v>1</v>
      </c>
      <c r="K2939" s="221">
        <f t="shared" si="331"/>
        <v>-103.73905670801375</v>
      </c>
      <c r="L2939" s="221">
        <f t="shared" si="326"/>
        <v>3.9753334788617345E-10</v>
      </c>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row>
    <row r="2940" spans="1:74" s="12" customFormat="1" hidden="1" x14ac:dyDescent="0.25">
      <c r="A2940" s="127"/>
      <c r="B2940"/>
      <c r="C2940" s="221">
        <v>10830</v>
      </c>
      <c r="D2940" s="221">
        <f t="shared" si="327"/>
        <v>10830</v>
      </c>
      <c r="E2940" s="221">
        <f t="shared" si="325"/>
        <v>10.83</v>
      </c>
      <c r="F2940" s="221">
        <f t="shared" si="328"/>
        <v>2.3255914637615137E-3</v>
      </c>
      <c r="G2940" s="221">
        <f t="shared" si="329"/>
        <v>9.2789179347039803E-3</v>
      </c>
      <c r="H2940" s="221">
        <v>0.13782044655409301</v>
      </c>
      <c r="I2940" s="221">
        <f t="shared" si="330"/>
        <v>1</v>
      </c>
      <c r="J2940" s="221">
        <v>1</v>
      </c>
      <c r="K2940" s="221">
        <f t="shared" si="331"/>
        <v>-110.53311177752539</v>
      </c>
      <c r="L2940" s="221">
        <f t="shared" si="326"/>
        <v>2.244876998465952E-10</v>
      </c>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row>
    <row r="2941" spans="1:74" s="12" customFormat="1" hidden="1" x14ac:dyDescent="0.25">
      <c r="A2941" s="127"/>
      <c r="B2941"/>
      <c r="C2941" s="221">
        <v>10840</v>
      </c>
      <c r="D2941" s="221">
        <f t="shared" si="327"/>
        <v>10840</v>
      </c>
      <c r="E2941" s="221">
        <f t="shared" si="325"/>
        <v>10.84</v>
      </c>
      <c r="F2941" s="221">
        <f t="shared" si="328"/>
        <v>2.2893905203269656E-3</v>
      </c>
      <c r="G2941" s="221">
        <f t="shared" si="329"/>
        <v>1.2359641338255376E-2</v>
      </c>
      <c r="H2941" s="221">
        <v>1.5719408884827101E-2</v>
      </c>
      <c r="I2941" s="221">
        <f t="shared" si="330"/>
        <v>1</v>
      </c>
      <c r="J2941" s="221">
        <v>1</v>
      </c>
      <c r="K2941" s="221">
        <f t="shared" si="331"/>
        <v>-127.03676081650866</v>
      </c>
      <c r="L2941" s="221">
        <f t="shared" si="326"/>
        <v>2.922083773314534E-11</v>
      </c>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row>
    <row r="2942" spans="1:74" s="12" customFormat="1" hidden="1" x14ac:dyDescent="0.25">
      <c r="A2942" s="127"/>
      <c r="B2942"/>
      <c r="C2942" s="221">
        <v>10850</v>
      </c>
      <c r="D2942" s="221">
        <f t="shared" si="327"/>
        <v>10850</v>
      </c>
      <c r="E2942" s="221">
        <f t="shared" si="325"/>
        <v>10.85</v>
      </c>
      <c r="F2942" s="221">
        <f t="shared" si="328"/>
        <v>2.2536535131392416E-3</v>
      </c>
      <c r="G2942" s="221">
        <f t="shared" si="329"/>
        <v>1.5420180656118228E-2</v>
      </c>
      <c r="H2942" s="271">
        <v>1.6734664794245599E-5</v>
      </c>
      <c r="I2942" s="221">
        <f t="shared" si="330"/>
        <v>1</v>
      </c>
      <c r="J2942" s="221">
        <v>1</v>
      </c>
      <c r="K2942" s="221">
        <f t="shared" si="331"/>
        <v>-184.70812748418624</v>
      </c>
      <c r="L2942" s="221">
        <f t="shared" si="326"/>
        <v>4.959054019021798E-13</v>
      </c>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row>
    <row r="2943" spans="1:74" s="12" customFormat="1" hidden="1" x14ac:dyDescent="0.25">
      <c r="A2943" s="127"/>
      <c r="B2943"/>
      <c r="C2943" s="221">
        <v>10860</v>
      </c>
      <c r="D2943" s="221">
        <f t="shared" si="327"/>
        <v>10860</v>
      </c>
      <c r="E2943" s="221">
        <f t="shared" si="325"/>
        <v>10.86</v>
      </c>
      <c r="F2943" s="221">
        <f t="shared" si="328"/>
        <v>2.2183758369390448E-3</v>
      </c>
      <c r="G2943" s="221">
        <f t="shared" si="329"/>
        <v>1.8452112546619596E-2</v>
      </c>
      <c r="H2943" s="271">
        <v>1.7506741710710101E-5</v>
      </c>
      <c r="I2943" s="221">
        <f t="shared" si="330"/>
        <v>1</v>
      </c>
      <c r="J2943" s="221">
        <v>1</v>
      </c>
      <c r="K2943" s="221">
        <f t="shared" si="331"/>
        <v>-182.89426909249789</v>
      </c>
      <c r="L2943" s="221">
        <f t="shared" si="326"/>
        <v>4.2131449572444954E-18</v>
      </c>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row>
    <row r="2944" spans="1:74" s="12" customFormat="1" hidden="1" x14ac:dyDescent="0.25">
      <c r="A2944" s="127"/>
      <c r="B2944"/>
      <c r="C2944" s="221">
        <v>10870</v>
      </c>
      <c r="D2944" s="221">
        <f t="shared" si="327"/>
        <v>10870</v>
      </c>
      <c r="E2944" s="221">
        <f t="shared" si="325"/>
        <v>10.87</v>
      </c>
      <c r="F2944" s="221">
        <f t="shared" si="328"/>
        <v>2.1835529172675098E-3</v>
      </c>
      <c r="G2944" s="221">
        <f t="shared" si="329"/>
        <v>2.1447053618465047E-2</v>
      </c>
      <c r="H2944" s="221">
        <v>5.3629333398738802E-3</v>
      </c>
      <c r="I2944" s="221">
        <f t="shared" si="330"/>
        <v>1</v>
      </c>
      <c r="J2944" s="221">
        <v>1</v>
      </c>
      <c r="K2944" s="221">
        <f t="shared" si="331"/>
        <v>-132.00132484732504</v>
      </c>
      <c r="L2944" s="221">
        <f t="shared" si="326"/>
        <v>1.5859239958507997E-13</v>
      </c>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row>
    <row r="2945" spans="1:74" s="12" customFormat="1" hidden="1" x14ac:dyDescent="0.25">
      <c r="A2945" s="127"/>
      <c r="B2945"/>
      <c r="C2945" s="221">
        <v>10880</v>
      </c>
      <c r="D2945" s="221">
        <f t="shared" si="327"/>
        <v>10880</v>
      </c>
      <c r="E2945" s="221">
        <f t="shared" si="325"/>
        <v>10.88</v>
      </c>
      <c r="F2945" s="221">
        <f t="shared" si="328"/>
        <v>2.1491802103970345E-3</v>
      </c>
      <c r="G2945" s="221">
        <f t="shared" si="329"/>
        <v>2.439668310188264E-2</v>
      </c>
      <c r="H2945" s="221">
        <v>2.0271099110451701E-2</v>
      </c>
      <c r="I2945" s="221">
        <f t="shared" si="330"/>
        <v>1</v>
      </c>
      <c r="J2945" s="221">
        <v>1</v>
      </c>
      <c r="K2945" s="221">
        <f t="shared" si="331"/>
        <v>-119.47038170053978</v>
      </c>
      <c r="L2945" s="221">
        <f t="shared" si="326"/>
        <v>4.3166359015639579E-12</v>
      </c>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row>
    <row r="2946" spans="1:74" s="12" customFormat="1" hidden="1" x14ac:dyDescent="0.25">
      <c r="A2946" s="127"/>
      <c r="B2946"/>
      <c r="C2946" s="221">
        <v>10890</v>
      </c>
      <c r="D2946" s="221">
        <f t="shared" si="327"/>
        <v>10890</v>
      </c>
      <c r="E2946" s="221">
        <f t="shared" si="325"/>
        <v>10.89</v>
      </c>
      <c r="F2946" s="221">
        <f t="shared" si="328"/>
        <v>2.115253203261086E-3</v>
      </c>
      <c r="G2946" s="221">
        <f t="shared" si="329"/>
        <v>2.7292765450236595E-2</v>
      </c>
      <c r="H2946" s="221">
        <v>2.0401207815423299E-2</v>
      </c>
      <c r="I2946" s="221">
        <f t="shared" si="330"/>
        <v>1</v>
      </c>
      <c r="J2946" s="221">
        <v>1</v>
      </c>
      <c r="K2946" s="221">
        <f t="shared" si="331"/>
        <v>-118.57868431714307</v>
      </c>
      <c r="L2946" s="221">
        <f t="shared" si="326"/>
        <v>1.2551350938683034E-11</v>
      </c>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row>
    <row r="2947" spans="1:74" s="12" customFormat="1" hidden="1" x14ac:dyDescent="0.25">
      <c r="A2947" s="127"/>
      <c r="B2947"/>
      <c r="C2947" s="221">
        <v>10900</v>
      </c>
      <c r="D2947" s="221">
        <f t="shared" si="327"/>
        <v>10900</v>
      </c>
      <c r="E2947" s="221">
        <f t="shared" si="325"/>
        <v>10.9</v>
      </c>
      <c r="F2947" s="221">
        <f t="shared" si="328"/>
        <v>2.0817674133829693E-3</v>
      </c>
      <c r="G2947" s="221">
        <f t="shared" si="329"/>
        <v>3.0127172812038656E-2</v>
      </c>
      <c r="H2947" s="271">
        <v>1.61309832381748E-9</v>
      </c>
      <c r="I2947" s="221">
        <f t="shared" si="330"/>
        <v>1</v>
      </c>
      <c r="J2947" s="221">
        <v>1</v>
      </c>
      <c r="K2947" s="221">
        <f t="shared" si="331"/>
        <v>-259.89897150752546</v>
      </c>
      <c r="L2947" s="221">
        <f t="shared" si="326"/>
        <v>3.4679406114641278E-12</v>
      </c>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row>
    <row r="2948" spans="1:74" s="12" customFormat="1" hidden="1" x14ac:dyDescent="0.25">
      <c r="A2948" s="127"/>
      <c r="B2948"/>
      <c r="C2948" s="221">
        <v>10910</v>
      </c>
      <c r="D2948" s="221">
        <f t="shared" si="327"/>
        <v>10910</v>
      </c>
      <c r="E2948" s="221">
        <f t="shared" si="325"/>
        <v>10.91</v>
      </c>
      <c r="F2948" s="221">
        <f t="shared" si="328"/>
        <v>2.0487183888036448E-3</v>
      </c>
      <c r="G2948" s="221">
        <f t="shared" si="329"/>
        <v>3.2891907313367962E-2</v>
      </c>
      <c r="H2948" s="221">
        <v>1.1026860971508E-2</v>
      </c>
      <c r="I2948" s="221">
        <f t="shared" si="330"/>
        <v>1</v>
      </c>
      <c r="J2948" s="221">
        <v>1</v>
      </c>
      <c r="K2948" s="221">
        <f t="shared" si="331"/>
        <v>-122.57953555372274</v>
      </c>
      <c r="L2948" s="221">
        <f t="shared" si="326"/>
        <v>1.3803415836109064E-12</v>
      </c>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row>
    <row r="2949" spans="1:74" s="12" customFormat="1" hidden="1" x14ac:dyDescent="0.25">
      <c r="A2949" s="127"/>
      <c r="B2949"/>
      <c r="C2949" s="221">
        <v>10920</v>
      </c>
      <c r="D2949" s="221">
        <f t="shared" si="327"/>
        <v>10920</v>
      </c>
      <c r="E2949" s="221">
        <f t="shared" si="325"/>
        <v>10.92</v>
      </c>
      <c r="F2949" s="221">
        <f t="shared" si="328"/>
        <v>2.0161017080085209E-3</v>
      </c>
      <c r="G2949" s="221">
        <f t="shared" si="329"/>
        <v>3.5579123090987951E-2</v>
      </c>
      <c r="H2949" s="271">
        <v>3.5573525843134702E-10</v>
      </c>
      <c r="I2949" s="221">
        <f t="shared" si="330"/>
        <v>1</v>
      </c>
      <c r="J2949" s="221">
        <v>1</v>
      </c>
      <c r="K2949" s="221">
        <f t="shared" si="331"/>
        <v>-271.86330820837111</v>
      </c>
      <c r="L2949" s="221">
        <f t="shared" si="326"/>
        <v>1.3803413025390869E-12</v>
      </c>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row>
    <row r="2950" spans="1:74" s="12" customFormat="1" hidden="1" x14ac:dyDescent="0.25">
      <c r="A2950" s="127"/>
      <c r="B2950"/>
      <c r="C2950" s="221">
        <v>10930</v>
      </c>
      <c r="D2950" s="221">
        <f t="shared" si="327"/>
        <v>10930</v>
      </c>
      <c r="E2950" s="221">
        <f t="shared" si="325"/>
        <v>10.93</v>
      </c>
      <c r="F2950" s="221">
        <f t="shared" si="328"/>
        <v>1.9839129798533183E-3</v>
      </c>
      <c r="G2950" s="221">
        <f t="shared" si="329"/>
        <v>3.8181148016844253E-2</v>
      </c>
      <c r="H2950" s="221">
        <v>9.6745899372291597E-3</v>
      </c>
      <c r="I2950" s="221">
        <f t="shared" si="330"/>
        <v>1</v>
      </c>
      <c r="J2950" s="221">
        <v>1</v>
      </c>
      <c r="K2950" s="221">
        <f t="shared" si="331"/>
        <v>-122.6999166487637</v>
      </c>
      <c r="L2950" s="221">
        <f t="shared" si="326"/>
        <v>1.3426053519028282E-12</v>
      </c>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row>
    <row r="2951" spans="1:74" s="12" customFormat="1" hidden="1" x14ac:dyDescent="0.25">
      <c r="A2951" s="127"/>
      <c r="B2951"/>
      <c r="C2951" s="221">
        <v>10940</v>
      </c>
      <c r="D2951" s="221">
        <f t="shared" si="327"/>
        <v>10940</v>
      </c>
      <c r="E2951" s="221">
        <f t="shared" si="325"/>
        <v>10.94</v>
      </c>
      <c r="F2951" s="221">
        <f t="shared" si="328"/>
        <v>1.9521478434888653E-3</v>
      </c>
      <c r="G2951" s="221">
        <f t="shared" si="329"/>
        <v>4.0690505055210442E-2</v>
      </c>
      <c r="H2951" s="221">
        <v>4.6170289671179903E-3</v>
      </c>
      <c r="I2951" s="221">
        <f t="shared" si="330"/>
        <v>1</v>
      </c>
      <c r="J2951" s="221">
        <v>1</v>
      </c>
      <c r="K2951" s="221">
        <f t="shared" si="331"/>
        <v>-128.71263229919916</v>
      </c>
      <c r="L2951" s="221">
        <f t="shared" si="326"/>
        <v>3.0226909810594579E-12</v>
      </c>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row>
    <row r="2952" spans="1:74" s="12" customFormat="1" hidden="1" x14ac:dyDescent="0.25">
      <c r="A2952" s="127"/>
      <c r="B2952"/>
      <c r="C2952" s="221">
        <v>10950</v>
      </c>
      <c r="D2952" s="221">
        <f t="shared" si="327"/>
        <v>10950</v>
      </c>
      <c r="E2952" s="221">
        <f t="shared" si="325"/>
        <v>10.95</v>
      </c>
      <c r="F2952" s="221">
        <f t="shared" si="328"/>
        <v>1.9208019682850487E-3</v>
      </c>
      <c r="G2952" s="221">
        <f t="shared" si="329"/>
        <v>4.3099933194469121E-2</v>
      </c>
      <c r="H2952" s="221">
        <v>1.9669670782230899E-4</v>
      </c>
      <c r="I2952" s="221">
        <f t="shared" si="330"/>
        <v>1</v>
      </c>
      <c r="J2952" s="221">
        <v>1</v>
      </c>
      <c r="K2952" s="221">
        <f t="shared" si="331"/>
        <v>-155.76487439743613</v>
      </c>
      <c r="L2952" s="221">
        <f t="shared" si="326"/>
        <v>3.6678445720655363E-13</v>
      </c>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row>
    <row r="2953" spans="1:74" s="12" customFormat="1" hidden="1" x14ac:dyDescent="0.25">
      <c r="A2953" s="127"/>
      <c r="B2953"/>
      <c r="C2953" s="221">
        <v>10960</v>
      </c>
      <c r="D2953" s="221">
        <f t="shared" si="327"/>
        <v>10960</v>
      </c>
      <c r="E2953" s="221">
        <f t="shared" si="325"/>
        <v>10.96</v>
      </c>
      <c r="F2953" s="221">
        <f t="shared" si="328"/>
        <v>1.8898710537537441E-3</v>
      </c>
      <c r="G2953" s="221">
        <f t="shared" si="329"/>
        <v>4.5402407896387088E-2</v>
      </c>
      <c r="H2953" s="221">
        <v>2.7062321390615698E-3</v>
      </c>
      <c r="I2953" s="221">
        <f t="shared" si="330"/>
        <v>1</v>
      </c>
      <c r="J2953" s="221">
        <v>1</v>
      </c>
      <c r="K2953" s="221">
        <f t="shared" si="331"/>
        <v>-132.68247786663414</v>
      </c>
      <c r="L2953" s="221">
        <f t="shared" si="326"/>
        <v>1.5436974926716648E-13</v>
      </c>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row>
    <row r="2954" spans="1:74" s="12" customFormat="1" hidden="1" x14ac:dyDescent="0.25">
      <c r="A2954" s="127"/>
      <c r="B2954"/>
      <c r="C2954" s="221">
        <v>10970</v>
      </c>
      <c r="D2954" s="221">
        <f t="shared" si="327"/>
        <v>10970</v>
      </c>
      <c r="E2954" s="221">
        <f t="shared" si="325"/>
        <v>10.97</v>
      </c>
      <c r="F2954" s="221">
        <f t="shared" si="328"/>
        <v>1.8593508294708497E-3</v>
      </c>
      <c r="G2954" s="221">
        <f t="shared" si="329"/>
        <v>4.7591161006786752E-2</v>
      </c>
      <c r="H2954" s="221">
        <v>2.5761364751438602E-3</v>
      </c>
      <c r="I2954" s="221">
        <f t="shared" si="330"/>
        <v>1</v>
      </c>
      <c r="J2954" s="221">
        <v>1</v>
      </c>
      <c r="K2954" s="221">
        <f t="shared" si="331"/>
        <v>-132.84286983278218</v>
      </c>
      <c r="L2954" s="221">
        <f t="shared" si="326"/>
        <v>5.2938256829672702E-13</v>
      </c>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row>
    <row r="2955" spans="1:74" s="12" customFormat="1" hidden="1" x14ac:dyDescent="0.25">
      <c r="A2955" s="127"/>
      <c r="B2955"/>
      <c r="C2955" s="221">
        <v>10980</v>
      </c>
      <c r="D2955" s="221">
        <f t="shared" si="327"/>
        <v>10980</v>
      </c>
      <c r="E2955" s="221">
        <f t="shared" si="325"/>
        <v>10.98</v>
      </c>
      <c r="F2955" s="221">
        <f t="shared" si="328"/>
        <v>1.8292370549973511E-3</v>
      </c>
      <c r="G2955" s="221">
        <f t="shared" si="329"/>
        <v>4.9659700072697523E-2</v>
      </c>
      <c r="H2955" s="221">
        <v>2.7309732062736101E-4</v>
      </c>
      <c r="I2955" s="221">
        <f t="shared" si="330"/>
        <v>1</v>
      </c>
      <c r="J2955" s="221">
        <v>1</v>
      </c>
      <c r="K2955" s="221">
        <f t="shared" si="331"/>
        <v>-152.10816956304546</v>
      </c>
      <c r="L2955" s="221">
        <f t="shared" si="326"/>
        <v>1.597277182551665E-13</v>
      </c>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row>
    <row r="2956" spans="1:74" s="12" customFormat="1" hidden="1" x14ac:dyDescent="0.25">
      <c r="A2956" s="127"/>
      <c r="B2956"/>
      <c r="C2956" s="221">
        <v>10990</v>
      </c>
      <c r="D2956" s="221">
        <f t="shared" si="327"/>
        <v>10990</v>
      </c>
      <c r="E2956" s="221">
        <f t="shared" si="325"/>
        <v>10.99</v>
      </c>
      <c r="F2956" s="221">
        <f t="shared" si="328"/>
        <v>1.7995255197994927E-3</v>
      </c>
      <c r="G2956" s="221">
        <f t="shared" si="329"/>
        <v>5.1601827012387774E-2</v>
      </c>
      <c r="H2956" s="221">
        <v>3.1555882854909499E-3</v>
      </c>
      <c r="I2956" s="221">
        <f t="shared" si="330"/>
        <v>1</v>
      </c>
      <c r="J2956" s="221">
        <v>1</v>
      </c>
      <c r="K2956" s="221">
        <f t="shared" si="331"/>
        <v>-130.66193152780835</v>
      </c>
      <c r="L2956" s="221">
        <f t="shared" si="326"/>
        <v>2.5254317735066562E-13</v>
      </c>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row>
    <row r="2957" spans="1:74" s="12" customFormat="1" hidden="1" x14ac:dyDescent="0.25">
      <c r="A2957" s="127"/>
      <c r="B2957"/>
      <c r="C2957" s="221">
        <v>11000</v>
      </c>
      <c r="D2957" s="221">
        <f t="shared" si="327"/>
        <v>11000</v>
      </c>
      <c r="E2957" s="221">
        <f t="shared" si="325"/>
        <v>11</v>
      </c>
      <c r="F2957" s="221">
        <f t="shared" si="328"/>
        <v>1.7702120431680451E-3</v>
      </c>
      <c r="G2957" s="221">
        <f t="shared" si="329"/>
        <v>5.3411656086169337E-2</v>
      </c>
      <c r="H2957" s="271">
        <v>9.3131964569535802E-10</v>
      </c>
      <c r="I2957" s="221">
        <f t="shared" si="330"/>
        <v>1</v>
      </c>
      <c r="J2957" s="221">
        <v>1</v>
      </c>
      <c r="K2957" s="221">
        <f t="shared" si="331"/>
        <v>-261.10479801516561</v>
      </c>
      <c r="L2957" s="221">
        <f t="shared" si="326"/>
        <v>2.1465801890646947E-13</v>
      </c>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row>
    <row r="2958" spans="1:74" s="12" customFormat="1" hidden="1" x14ac:dyDescent="0.25">
      <c r="A2958" s="127"/>
      <c r="B2958"/>
      <c r="C2958" s="221">
        <v>11010</v>
      </c>
      <c r="D2958" s="221">
        <f t="shared" si="327"/>
        <v>11010</v>
      </c>
      <c r="E2958" s="221">
        <f t="shared" si="325"/>
        <v>11.01</v>
      </c>
      <c r="F2958" s="221">
        <f t="shared" si="328"/>
        <v>1.7412924741366808E-3</v>
      </c>
      <c r="G2958" s="221">
        <f t="shared" si="329"/>
        <v>5.5083631117470319E-2</v>
      </c>
      <c r="H2958" s="221">
        <v>2.6182538032309102E-2</v>
      </c>
      <c r="I2958" s="221">
        <f t="shared" si="330"/>
        <v>1</v>
      </c>
      <c r="J2958" s="221">
        <v>1</v>
      </c>
      <c r="K2958" s="221">
        <f t="shared" si="331"/>
        <v>-112.00187945368008</v>
      </c>
      <c r="L2958" s="221">
        <f t="shared" si="326"/>
        <v>1.5767109863864036E-11</v>
      </c>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row>
    <row r="2959" spans="1:74" s="12" customFormat="1" hidden="1" x14ac:dyDescent="0.25">
      <c r="A2959" s="127"/>
      <c r="B2959"/>
      <c r="C2959" s="221">
        <v>11020</v>
      </c>
      <c r="D2959" s="221">
        <f t="shared" si="327"/>
        <v>11020</v>
      </c>
      <c r="E2959" s="221">
        <f t="shared" si="325"/>
        <v>11.02</v>
      </c>
      <c r="F2959" s="221">
        <f t="shared" si="328"/>
        <v>1.7127626913994449E-3</v>
      </c>
      <c r="G2959" s="221">
        <f t="shared" si="329"/>
        <v>5.6612541915434134E-2</v>
      </c>
      <c r="H2959" s="221">
        <v>5.0657045484413098E-2</v>
      </c>
      <c r="I2959" s="221">
        <f t="shared" si="330"/>
        <v>1</v>
      </c>
      <c r="J2959" s="221">
        <v>1</v>
      </c>
      <c r="K2959" s="221">
        <f t="shared" si="331"/>
        <v>-106.17500588053028</v>
      </c>
      <c r="L2959" s="221">
        <f t="shared" si="326"/>
        <v>1.3776141992787925E-10</v>
      </c>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row>
    <row r="2960" spans="1:74" s="12" customFormat="1" hidden="1" x14ac:dyDescent="0.25">
      <c r="A2960" s="127"/>
      <c r="B2960"/>
      <c r="C2960" s="221">
        <v>11030</v>
      </c>
      <c r="D2960" s="221">
        <f t="shared" si="327"/>
        <v>11030</v>
      </c>
      <c r="E2960" s="221">
        <f t="shared" si="325"/>
        <v>11.03</v>
      </c>
      <c r="F2960" s="221">
        <f t="shared" si="328"/>
        <v>1.684618603227335E-3</v>
      </c>
      <c r="G2960" s="221">
        <f t="shared" si="329"/>
        <v>5.7993539852191502E-2</v>
      </c>
      <c r="H2960" s="221">
        <v>3.5478860246603197E-2</v>
      </c>
      <c r="I2960" s="221">
        <f t="shared" si="330"/>
        <v>1</v>
      </c>
      <c r="J2960" s="221">
        <v>1</v>
      </c>
      <c r="K2960" s="221">
        <f t="shared" si="331"/>
        <v>-109.20298259262681</v>
      </c>
      <c r="L2960" s="221">
        <f t="shared" si="326"/>
        <v>1.7548057016744767E-10</v>
      </c>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row>
    <row r="2961" spans="1:74" s="12" customFormat="1" hidden="1" x14ac:dyDescent="0.25">
      <c r="A2961" s="127"/>
      <c r="B2961"/>
      <c r="C2961" s="221">
        <v>11040</v>
      </c>
      <c r="D2961" s="221">
        <f t="shared" si="327"/>
        <v>11040</v>
      </c>
      <c r="E2961" s="221">
        <f t="shared" si="325"/>
        <v>11.04</v>
      </c>
      <c r="F2961" s="221">
        <f t="shared" si="328"/>
        <v>1.6568561473840589E-3</v>
      </c>
      <c r="G2961" s="221">
        <f t="shared" si="329"/>
        <v>5.9222152549959772E-2</v>
      </c>
      <c r="H2961" s="271">
        <v>2.43823645820017E-9</v>
      </c>
      <c r="I2961" s="221">
        <f t="shared" si="330"/>
        <v>1</v>
      </c>
      <c r="J2961" s="221">
        <v>1</v>
      </c>
      <c r="K2961" s="221">
        <f t="shared" si="331"/>
        <v>-252.42310374046787</v>
      </c>
      <c r="L2961" s="221">
        <f t="shared" si="326"/>
        <v>3.003598019979526E-11</v>
      </c>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row>
    <row r="2962" spans="1:74" s="12" customFormat="1" hidden="1" x14ac:dyDescent="0.25">
      <c r="A2962" s="127"/>
      <c r="B2962"/>
      <c r="C2962" s="221">
        <v>11050</v>
      </c>
      <c r="D2962" s="221">
        <f t="shared" si="327"/>
        <v>11050</v>
      </c>
      <c r="E2962" s="221">
        <f t="shared" si="325"/>
        <v>11.05</v>
      </c>
      <c r="F2962" s="221">
        <f t="shared" si="328"/>
        <v>1.6294712910409172E-3</v>
      </c>
      <c r="G2962" s="221">
        <f t="shared" si="329"/>
        <v>6.0294297635281782E-2</v>
      </c>
      <c r="H2962" s="271">
        <v>1.5853325712077199E-9</v>
      </c>
      <c r="I2962" s="221">
        <f t="shared" si="330"/>
        <v>1</v>
      </c>
      <c r="J2962" s="221">
        <v>1</v>
      </c>
      <c r="K2962" s="221">
        <f t="shared" si="331"/>
        <v>-256.15113327759173</v>
      </c>
      <c r="L2962" s="221">
        <f t="shared" si="326"/>
        <v>3.9006556216151538E-25</v>
      </c>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c r="BP2962"/>
      <c r="BQ2962"/>
      <c r="BR2962"/>
      <c r="BS2962"/>
      <c r="BT2962"/>
      <c r="BU2962"/>
      <c r="BV2962"/>
    </row>
    <row r="2963" spans="1:74" s="12" customFormat="1" hidden="1" x14ac:dyDescent="0.25">
      <c r="A2963" s="127"/>
      <c r="B2963"/>
      <c r="C2963" s="221">
        <v>11060</v>
      </c>
      <c r="D2963" s="221">
        <f t="shared" si="327"/>
        <v>11060</v>
      </c>
      <c r="E2963" s="221">
        <f t="shared" si="325"/>
        <v>11.06</v>
      </c>
      <c r="F2963" s="221">
        <f t="shared" si="328"/>
        <v>1.6024600306908195E-3</v>
      </c>
      <c r="G2963" s="221">
        <f t="shared" si="329"/>
        <v>6.1206295519967382E-2</v>
      </c>
      <c r="H2963" s="221">
        <v>3.2358958185381599E-2</v>
      </c>
      <c r="I2963" s="221">
        <f t="shared" si="330"/>
        <v>1</v>
      </c>
      <c r="J2963" s="221">
        <v>1</v>
      </c>
      <c r="K2963" s="221">
        <f t="shared" si="331"/>
        <v>-109.96844336792131</v>
      </c>
      <c r="L2963" s="221">
        <f t="shared" si="326"/>
        <v>2.5182318617290994E-11</v>
      </c>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row>
    <row r="2964" spans="1:74" s="12" customFormat="1" hidden="1" x14ac:dyDescent="0.25">
      <c r="A2964" s="127"/>
      <c r="B2964"/>
      <c r="C2964" s="221">
        <v>11070</v>
      </c>
      <c r="D2964" s="221">
        <f t="shared" si="327"/>
        <v>11070</v>
      </c>
      <c r="E2964" s="221">
        <f t="shared" si="325"/>
        <v>11.07</v>
      </c>
      <c r="F2964" s="221">
        <f t="shared" si="328"/>
        <v>1.5758183920614839E-3</v>
      </c>
      <c r="G2964" s="221">
        <f t="shared" si="329"/>
        <v>6.1954881170684165E-2</v>
      </c>
      <c r="H2964" s="221">
        <v>3.3311806719219197E-2</v>
      </c>
      <c r="I2964" s="221">
        <f t="shared" si="330"/>
        <v>1</v>
      </c>
      <c r="J2964" s="221">
        <v>1</v>
      </c>
      <c r="K2964" s="221">
        <f t="shared" si="331"/>
        <v>-109.75640237322791</v>
      </c>
      <c r="L2964" s="221">
        <f t="shared" si="326"/>
        <v>1.0323391935284251E-10</v>
      </c>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row>
    <row r="2965" spans="1:74" s="12" customFormat="1" hidden="1" x14ac:dyDescent="0.25">
      <c r="A2965" s="127"/>
      <c r="B2965"/>
      <c r="C2965" s="221">
        <v>11080</v>
      </c>
      <c r="D2965" s="221">
        <f t="shared" si="327"/>
        <v>11080</v>
      </c>
      <c r="E2965" s="221">
        <f t="shared" si="325"/>
        <v>11.08</v>
      </c>
      <c r="F2965" s="221">
        <f t="shared" si="328"/>
        <v>1.5495424300278108E-3</v>
      </c>
      <c r="G2965" s="221">
        <f t="shared" si="329"/>
        <v>6.2537214831628163E-2</v>
      </c>
      <c r="H2965" s="221">
        <v>1.17207465677604E-2</v>
      </c>
      <c r="I2965" s="221">
        <f t="shared" si="330"/>
        <v>1</v>
      </c>
      <c r="J2965" s="221">
        <v>1</v>
      </c>
      <c r="K2965" s="221">
        <f t="shared" si="331"/>
        <v>-118.89405432522209</v>
      </c>
      <c r="L2965" s="221">
        <f t="shared" si="326"/>
        <v>4.8136530235222089E-11</v>
      </c>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row>
    <row r="2966" spans="1:74" s="12" customFormat="1" hidden="1" x14ac:dyDescent="0.25">
      <c r="A2966" s="127"/>
      <c r="B2966"/>
      <c r="C2966" s="221">
        <v>11090</v>
      </c>
      <c r="D2966" s="221">
        <f t="shared" si="327"/>
        <v>11090</v>
      </c>
      <c r="E2966" s="221">
        <f t="shared" si="325"/>
        <v>11.09</v>
      </c>
      <c r="F2966" s="221">
        <f t="shared" si="328"/>
        <v>1.5236282285234536E-3</v>
      </c>
      <c r="G2966" s="221">
        <f t="shared" si="329"/>
        <v>6.2950891667290246E-2</v>
      </c>
      <c r="H2966" s="221">
        <v>3.54119535930877E-2</v>
      </c>
      <c r="I2966" s="221">
        <f t="shared" si="330"/>
        <v>1</v>
      </c>
      <c r="J2966" s="221">
        <v>1</v>
      </c>
      <c r="K2966" s="221">
        <f t="shared" si="331"/>
        <v>-109.37938434459315</v>
      </c>
      <c r="L2966" s="221">
        <f t="shared" si="326"/>
        <v>5.1353938561153293E-11</v>
      </c>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row>
    <row r="2967" spans="1:74" s="12" customFormat="1" hidden="1" x14ac:dyDescent="0.25">
      <c r="A2967" s="127"/>
      <c r="B2967"/>
      <c r="C2967" s="221">
        <v>11100</v>
      </c>
      <c r="D2967" s="221">
        <f t="shared" si="327"/>
        <v>11100</v>
      </c>
      <c r="E2967" s="221">
        <f t="shared" si="325"/>
        <v>11.1</v>
      </c>
      <c r="F2967" s="221">
        <f t="shared" si="328"/>
        <v>1.4980719004515383E-3</v>
      </c>
      <c r="G2967" s="221">
        <f t="shared" si="329"/>
        <v>6.3193950295025253E-2</v>
      </c>
      <c r="H2967" s="271">
        <v>4.7115848159944204E-16</v>
      </c>
      <c r="I2967" s="221">
        <f t="shared" si="330"/>
        <v>1</v>
      </c>
      <c r="J2967" s="221">
        <v>1</v>
      </c>
      <c r="K2967" s="221">
        <f t="shared" si="331"/>
        <v>-387.01249648546298</v>
      </c>
      <c r="L2967" s="221">
        <f t="shared" si="326"/>
        <v>2.8840419570640372E-11</v>
      </c>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row>
    <row r="2968" spans="1:74" s="12" customFormat="1" hidden="1" x14ac:dyDescent="0.25">
      <c r="A2968" s="127"/>
      <c r="B2968"/>
      <c r="C2968" s="221">
        <v>11110</v>
      </c>
      <c r="D2968" s="221">
        <f t="shared" si="327"/>
        <v>11110</v>
      </c>
      <c r="E2968" s="221">
        <f t="shared" si="325"/>
        <v>11.11</v>
      </c>
      <c r="F2968" s="221">
        <f t="shared" si="328"/>
        <v>1.4728695875946404E-3</v>
      </c>
      <c r="G2968" s="221">
        <f t="shared" si="329"/>
        <v>6.3264880179899077E-2</v>
      </c>
      <c r="H2968" s="221">
        <v>3.5411953593087603E-2</v>
      </c>
      <c r="I2968" s="221">
        <f t="shared" si="330"/>
        <v>1</v>
      </c>
      <c r="J2968" s="221">
        <v>1</v>
      </c>
      <c r="K2968" s="221">
        <f t="shared" si="331"/>
        <v>-109.63046257933711</v>
      </c>
      <c r="L2968" s="221">
        <f t="shared" si="326"/>
        <v>2.7220352862145176E-11</v>
      </c>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row>
    <row r="2969" spans="1:74" s="12" customFormat="1" hidden="1" x14ac:dyDescent="0.25">
      <c r="A2969" s="127"/>
      <c r="B2969"/>
      <c r="C2969" s="221">
        <v>11120</v>
      </c>
      <c r="D2969" s="221">
        <f t="shared" si="327"/>
        <v>11120</v>
      </c>
      <c r="E2969" s="221">
        <f t="shared" si="325"/>
        <v>11.12</v>
      </c>
      <c r="F2969" s="221">
        <f t="shared" si="328"/>
        <v>1.4480174605239371E-3</v>
      </c>
      <c r="G2969" s="221">
        <f t="shared" si="329"/>
        <v>6.3162627867150364E-2</v>
      </c>
      <c r="H2969" s="221">
        <v>1.17207465677613E-2</v>
      </c>
      <c r="I2969" s="221">
        <f t="shared" si="330"/>
        <v>1</v>
      </c>
      <c r="J2969" s="221">
        <v>1</v>
      </c>
      <c r="K2969" s="221">
        <f t="shared" si="331"/>
        <v>-119.39621470697719</v>
      </c>
      <c r="L2969" s="221">
        <f t="shared" si="326"/>
        <v>4.7779505314058126E-11</v>
      </c>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c r="BP2969"/>
      <c r="BQ2969"/>
      <c r="BR2969"/>
      <c r="BS2969"/>
      <c r="BT2969"/>
      <c r="BU2969"/>
      <c r="BV2969"/>
    </row>
    <row r="2970" spans="1:74" s="12" customFormat="1" hidden="1" x14ac:dyDescent="0.25">
      <c r="A2970" s="127"/>
      <c r="B2970"/>
      <c r="C2970" s="221">
        <v>11130</v>
      </c>
      <c r="D2970" s="221">
        <f t="shared" si="327"/>
        <v>11130</v>
      </c>
      <c r="E2970" s="221">
        <f t="shared" si="325"/>
        <v>11.13</v>
      </c>
      <c r="F2970" s="221">
        <f t="shared" si="328"/>
        <v>1.4235117185076372E-3</v>
      </c>
      <c r="G2970" s="221">
        <f t="shared" si="329"/>
        <v>6.2886602030534242E-2</v>
      </c>
      <c r="H2970" s="221">
        <v>3.3311806719214798E-2</v>
      </c>
      <c r="I2970" s="221">
        <f t="shared" si="330"/>
        <v>1</v>
      </c>
      <c r="J2970" s="221">
        <v>1</v>
      </c>
      <c r="K2970" s="221">
        <f t="shared" si="331"/>
        <v>-110.50965272695899</v>
      </c>
      <c r="L2970" s="221">
        <f t="shared" si="326"/>
        <v>4.10883672631754E-11</v>
      </c>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row>
    <row r="2971" spans="1:74" s="12" customFormat="1" hidden="1" x14ac:dyDescent="0.25">
      <c r="A2971" s="127"/>
      <c r="B2971"/>
      <c r="C2971" s="221">
        <v>11140</v>
      </c>
      <c r="D2971" s="221">
        <f t="shared" si="327"/>
        <v>11140</v>
      </c>
      <c r="E2971" s="221">
        <f t="shared" si="325"/>
        <v>11.14</v>
      </c>
      <c r="F2971" s="221">
        <f t="shared" si="328"/>
        <v>1.3993485894185666E-3</v>
      </c>
      <c r="G2971" s="221">
        <f t="shared" si="329"/>
        <v>6.2436677317820238E-2</v>
      </c>
      <c r="H2971" s="221">
        <v>3.2358958185385797E-2</v>
      </c>
      <c r="I2971" s="221">
        <f t="shared" si="330"/>
        <v>1</v>
      </c>
      <c r="J2971" s="221">
        <v>1</v>
      </c>
      <c r="K2971" s="221">
        <f t="shared" si="331"/>
        <v>-110.97279543213406</v>
      </c>
      <c r="L2971" s="221">
        <f t="shared" si="326"/>
        <v>8.4369649999098328E-11</v>
      </c>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c r="BR2971"/>
      <c r="BS2971"/>
      <c r="BT2971"/>
      <c r="BU2971"/>
      <c r="BV2971"/>
    </row>
    <row r="2972" spans="1:74" s="12" customFormat="1" hidden="1" x14ac:dyDescent="0.25">
      <c r="A2972" s="127"/>
      <c r="B2972"/>
      <c r="C2972" s="221">
        <v>11150</v>
      </c>
      <c r="D2972" s="221">
        <f t="shared" si="327"/>
        <v>11150</v>
      </c>
      <c r="E2972" s="221">
        <f t="shared" si="325"/>
        <v>11.15</v>
      </c>
      <c r="F2972" s="221">
        <f t="shared" si="328"/>
        <v>1.3755243296410702E-3</v>
      </c>
      <c r="G2972" s="221">
        <f t="shared" si="329"/>
        <v>6.1813196977776687E-2</v>
      </c>
      <c r="H2972" s="271">
        <v>1.5853287556033101E-9</v>
      </c>
      <c r="I2972" s="221">
        <f t="shared" si="330"/>
        <v>1</v>
      </c>
      <c r="J2972" s="221">
        <v>1</v>
      </c>
      <c r="K2972" s="221">
        <f t="shared" si="331"/>
        <v>-257.40662361099351</v>
      </c>
      <c r="L2972" s="221">
        <f t="shared" si="326"/>
        <v>1.998299164843685E-11</v>
      </c>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row>
    <row r="2973" spans="1:74" s="12" customFormat="1" hidden="1" x14ac:dyDescent="0.25">
      <c r="A2973" s="127"/>
      <c r="B2973"/>
      <c r="C2973" s="221">
        <v>11160</v>
      </c>
      <c r="D2973" s="221">
        <f t="shared" si="327"/>
        <v>11160</v>
      </c>
      <c r="E2973" s="221">
        <f t="shared" si="325"/>
        <v>11.16</v>
      </c>
      <c r="F2973" s="221">
        <f t="shared" si="328"/>
        <v>1.3520352239771315E-3</v>
      </c>
      <c r="G2973" s="221">
        <f t="shared" si="329"/>
        <v>6.1016974256091171E-2</v>
      </c>
      <c r="H2973" s="271">
        <v>2.43823692471783E-9</v>
      </c>
      <c r="I2973" s="221">
        <f t="shared" si="330"/>
        <v>1</v>
      </c>
      <c r="J2973" s="221">
        <v>1</v>
      </c>
      <c r="K2973" s="221">
        <f t="shared" si="331"/>
        <v>-253.92970844028994</v>
      </c>
      <c r="L2973" s="221">
        <f t="shared" si="326"/>
        <v>2.8214077289489408E-25</v>
      </c>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row>
    <row r="2974" spans="1:74" s="12" customFormat="1" hidden="1" x14ac:dyDescent="0.25">
      <c r="A2974" s="127"/>
      <c r="B2974"/>
      <c r="C2974" s="221">
        <v>11170</v>
      </c>
      <c r="D2974" s="221">
        <f t="shared" si="327"/>
        <v>11170</v>
      </c>
      <c r="E2974" s="221">
        <f t="shared" si="325"/>
        <v>11.17</v>
      </c>
      <c r="F2974" s="221">
        <f t="shared" si="328"/>
        <v>1.3288775855517902E-3</v>
      </c>
      <c r="G2974" s="221">
        <f t="shared" si="329"/>
        <v>6.004929255084164E-2</v>
      </c>
      <c r="H2974" s="221">
        <v>3.54788602466026E-2</v>
      </c>
      <c r="I2974" s="221">
        <f t="shared" si="330"/>
        <v>1</v>
      </c>
      <c r="J2974" s="221">
        <v>1</v>
      </c>
      <c r="K2974" s="221">
        <f t="shared" si="331"/>
        <v>-110.96074937659014</v>
      </c>
      <c r="L2974" s="221">
        <f t="shared" si="326"/>
        <v>2.0038496484935497E-11</v>
      </c>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row>
    <row r="2975" spans="1:74" s="12" customFormat="1" hidden="1" x14ac:dyDescent="0.25">
      <c r="A2975" s="127"/>
      <c r="B2975"/>
      <c r="C2975" s="221">
        <v>11180</v>
      </c>
      <c r="D2975" s="221">
        <f t="shared" si="327"/>
        <v>11180</v>
      </c>
      <c r="E2975" s="221">
        <f t="shared" si="325"/>
        <v>11.18</v>
      </c>
      <c r="F2975" s="221">
        <f t="shared" si="328"/>
        <v>1.3060477557177842E-3</v>
      </c>
      <c r="G2975" s="221">
        <f t="shared" si="329"/>
        <v>5.8911904321327709E-2</v>
      </c>
      <c r="H2975" s="221">
        <v>5.0657045484413299E-2</v>
      </c>
      <c r="I2975" s="221">
        <f t="shared" si="330"/>
        <v>1</v>
      </c>
      <c r="J2975" s="221">
        <v>1</v>
      </c>
      <c r="K2975" s="221">
        <f t="shared" si="331"/>
        <v>-108.18396049650255</v>
      </c>
      <c r="L2975" s="221">
        <f t="shared" si="326"/>
        <v>1.1319153665430131E-10</v>
      </c>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c r="BR2975"/>
      <c r="BS2975"/>
      <c r="BT2975"/>
      <c r="BU2975"/>
      <c r="BV2975"/>
    </row>
    <row r="2976" spans="1:74" s="12" customFormat="1" hidden="1" x14ac:dyDescent="0.25">
      <c r="A2976" s="127"/>
      <c r="B2976"/>
      <c r="C2976" s="221">
        <v>11190</v>
      </c>
      <c r="D2976" s="221">
        <f t="shared" si="327"/>
        <v>11190</v>
      </c>
      <c r="E2976" s="221">
        <f t="shared" si="325"/>
        <v>11.19</v>
      </c>
      <c r="F2976" s="221">
        <f t="shared" si="328"/>
        <v>1.2835421039595219E-3</v>
      </c>
      <c r="G2976" s="221">
        <f t="shared" si="329"/>
        <v>5.7607028747304542E-2</v>
      </c>
      <c r="H2976" s="221">
        <v>2.6182538032309698E-2</v>
      </c>
      <c r="I2976" s="221">
        <f t="shared" si="330"/>
        <v>1</v>
      </c>
      <c r="J2976" s="221">
        <v>1</v>
      </c>
      <c r="K2976" s="221">
        <f t="shared" si="331"/>
        <v>-114.26205323566043</v>
      </c>
      <c r="L2976" s="221">
        <f t="shared" si="326"/>
        <v>8.5077412854341034E-11</v>
      </c>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row>
    <row r="2977" spans="1:74" s="12" customFormat="1" hidden="1" x14ac:dyDescent="0.25">
      <c r="A2977" s="127"/>
      <c r="B2977"/>
      <c r="C2977" s="221">
        <v>11200</v>
      </c>
      <c r="D2977" s="221">
        <f t="shared" si="327"/>
        <v>11200</v>
      </c>
      <c r="E2977" s="221">
        <f t="shared" si="325"/>
        <v>11.2</v>
      </c>
      <c r="F2977" s="221">
        <f t="shared" si="328"/>
        <v>1.2613570277963464E-3</v>
      </c>
      <c r="G2977" s="221">
        <f t="shared" si="329"/>
        <v>5.6137348138911226E-2</v>
      </c>
      <c r="H2977" s="271">
        <v>9.3132387013952109E-10</v>
      </c>
      <c r="I2977" s="221">
        <f t="shared" si="330"/>
        <v>1</v>
      </c>
      <c r="J2977" s="221">
        <v>1</v>
      </c>
      <c r="K2977" s="221">
        <f t="shared" si="331"/>
        <v>-263.61618682589699</v>
      </c>
      <c r="L2977" s="221">
        <f t="shared" si="326"/>
        <v>9.3698947956138729E-12</v>
      </c>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row>
    <row r="2978" spans="1:74" s="12" customFormat="1" hidden="1" x14ac:dyDescent="0.25">
      <c r="A2978" s="127"/>
      <c r="B2978"/>
      <c r="C2978" s="221">
        <v>11210</v>
      </c>
      <c r="D2978" s="221">
        <f t="shared" si="327"/>
        <v>11210</v>
      </c>
      <c r="E2978" s="221">
        <f t="shared" si="325"/>
        <v>11.21</v>
      </c>
      <c r="F2978" s="221">
        <f t="shared" si="328"/>
        <v>1.2394889526850758E-3</v>
      </c>
      <c r="G2978" s="221">
        <f t="shared" si="329"/>
        <v>5.4506003100847807E-2</v>
      </c>
      <c r="H2978" s="221">
        <v>3.1555882854922201E-3</v>
      </c>
      <c r="I2978" s="221">
        <f t="shared" si="330"/>
        <v>1</v>
      </c>
      <c r="J2978" s="221">
        <v>1</v>
      </c>
      <c r="K2978" s="221">
        <f t="shared" si="331"/>
        <v>-133.4246533582388</v>
      </c>
      <c r="L2978" s="221">
        <f t="shared" si="326"/>
        <v>1.1362527348332718E-13</v>
      </c>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row>
    <row r="2979" spans="1:74" s="12" customFormat="1" hidden="1" x14ac:dyDescent="0.25">
      <c r="A2979" s="127"/>
      <c r="B2979"/>
      <c r="C2979" s="221">
        <v>11220</v>
      </c>
      <c r="D2979" s="221">
        <f t="shared" si="327"/>
        <v>11220</v>
      </c>
      <c r="E2979" s="221">
        <f t="shared" si="325"/>
        <v>11.22</v>
      </c>
      <c r="F2979" s="221">
        <f t="shared" si="328"/>
        <v>1.2179343319218862E-3</v>
      </c>
      <c r="G2979" s="221">
        <f t="shared" si="329"/>
        <v>5.271658645762909E-2</v>
      </c>
      <c r="H2979" s="221">
        <v>2.7309732062734502E-4</v>
      </c>
      <c r="I2979" s="221">
        <f t="shared" si="330"/>
        <v>1</v>
      </c>
      <c r="J2979" s="221">
        <v>1</v>
      </c>
      <c r="K2979" s="221">
        <f t="shared" si="331"/>
        <v>-155.12222814320839</v>
      </c>
      <c r="L2979" s="221">
        <f t="shared" si="326"/>
        <v>1.3308454854553805E-13</v>
      </c>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row>
    <row r="2980" spans="1:74" s="12" customFormat="1" hidden="1" x14ac:dyDescent="0.25">
      <c r="A2980" s="127"/>
      <c r="B2980"/>
      <c r="C2980" s="221">
        <v>11230</v>
      </c>
      <c r="D2980" s="221">
        <f t="shared" si="327"/>
        <v>11230</v>
      </c>
      <c r="E2980" s="221">
        <f t="shared" si="325"/>
        <v>11.23</v>
      </c>
      <c r="F2980" s="221">
        <f t="shared" si="328"/>
        <v>1.1966896465435105E-3</v>
      </c>
      <c r="G2980" s="221">
        <f t="shared" si="329"/>
        <v>5.0773135949995461E-2</v>
      </c>
      <c r="H2980" s="221">
        <v>2.5761364751437899E-3</v>
      </c>
      <c r="I2980" s="221">
        <f t="shared" si="330"/>
        <v>1</v>
      </c>
      <c r="J2980" s="221">
        <v>1</v>
      </c>
      <c r="K2980" s="221">
        <f t="shared" si="331"/>
        <v>-136.10831223210386</v>
      </c>
      <c r="L2980" s="221">
        <f t="shared" si="326"/>
        <v>7.5741817434390721E-14</v>
      </c>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row>
    <row r="2981" spans="1:74" s="12" customFormat="1" hidden="1" x14ac:dyDescent="0.25">
      <c r="A2981" s="127"/>
      <c r="B2981"/>
      <c r="C2981" s="221">
        <v>11240</v>
      </c>
      <c r="D2981" s="221">
        <f t="shared" si="327"/>
        <v>11240</v>
      </c>
      <c r="E2981" s="221">
        <f t="shared" si="325"/>
        <v>11.24</v>
      </c>
      <c r="F2981" s="221">
        <f t="shared" si="328"/>
        <v>1.1757514052277943E-3</v>
      </c>
      <c r="G2981" s="221">
        <f t="shared" si="329"/>
        <v>4.8680125715832689E-2</v>
      </c>
      <c r="H2981" s="221">
        <v>2.7062321390616401E-3</v>
      </c>
      <c r="I2981" s="221">
        <f t="shared" si="330"/>
        <v>1</v>
      </c>
      <c r="J2981" s="221">
        <v>1</v>
      </c>
      <c r="K2981" s="221">
        <f t="shared" si="331"/>
        <v>-136.19935510019775</v>
      </c>
      <c r="L2981" s="221">
        <f t="shared" si="326"/>
        <v>2.4245355806629614E-13</v>
      </c>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row>
    <row r="2982" spans="1:74" s="12" customFormat="1" hidden="1" x14ac:dyDescent="0.25">
      <c r="A2982" s="127"/>
      <c r="B2982"/>
      <c r="C2982" s="221">
        <v>11250</v>
      </c>
      <c r="D2982" s="221">
        <f t="shared" si="327"/>
        <v>11250</v>
      </c>
      <c r="E2982" s="221">
        <f t="shared" si="325"/>
        <v>11.25</v>
      </c>
      <c r="F2982" s="221">
        <f t="shared" si="328"/>
        <v>1.1551161441935461E-3</v>
      </c>
      <c r="G2982" s="221">
        <f t="shared" si="329"/>
        <v>4.644245657215923E-2</v>
      </c>
      <c r="H2982" s="221">
        <v>1.96696707822315E-4</v>
      </c>
      <c r="I2982" s="221">
        <f t="shared" si="330"/>
        <v>1</v>
      </c>
      <c r="J2982" s="221">
        <v>1</v>
      </c>
      <c r="K2982" s="221">
        <f t="shared" si="331"/>
        <v>-159.53324143156618</v>
      </c>
      <c r="L2982" s="221">
        <f t="shared" si="326"/>
        <v>6.8430317129600423E-14</v>
      </c>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row>
    <row r="2983" spans="1:74" s="12" customFormat="1" hidden="1" x14ac:dyDescent="0.25">
      <c r="A2983" s="127"/>
      <c r="B2983"/>
      <c r="C2983" s="221">
        <v>11260</v>
      </c>
      <c r="D2983" s="221">
        <f t="shared" si="327"/>
        <v>11260</v>
      </c>
      <c r="E2983" s="221">
        <f t="shared" si="325"/>
        <v>11.26</v>
      </c>
      <c r="F2983" s="221">
        <f t="shared" si="328"/>
        <v>1.1347804270997969E-3</v>
      </c>
      <c r="G2983" s="221">
        <f t="shared" si="329"/>
        <v>4.4065445117970364E-2</v>
      </c>
      <c r="H2983" s="221">
        <v>4.6170289671178203E-3</v>
      </c>
      <c r="I2983" s="221">
        <f t="shared" si="330"/>
        <v>1</v>
      </c>
      <c r="J2983" s="221">
        <v>1</v>
      </c>
      <c r="K2983" s="221">
        <f t="shared" si="331"/>
        <v>-132.7325480574859</v>
      </c>
      <c r="L2983" s="221">
        <f t="shared" si="326"/>
        <v>1.4571481643619351E-13</v>
      </c>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c r="BO2983"/>
      <c r="BP2983"/>
      <c r="BQ2983"/>
      <c r="BR2983"/>
      <c r="BS2983"/>
      <c r="BT2983"/>
      <c r="BU2983"/>
      <c r="BV2983"/>
    </row>
    <row r="2984" spans="1:74" s="12" customFormat="1" hidden="1" x14ac:dyDescent="0.25">
      <c r="A2984" s="127"/>
      <c r="B2984"/>
      <c r="C2984" s="221">
        <v>11270</v>
      </c>
      <c r="D2984" s="221">
        <f t="shared" si="327"/>
        <v>11270</v>
      </c>
      <c r="E2984" s="221">
        <f t="shared" si="325"/>
        <v>11.27</v>
      </c>
      <c r="F2984" s="221">
        <f t="shared" si="328"/>
        <v>1.1147408449443958E-3</v>
      </c>
      <c r="G2984" s="221">
        <f t="shared" si="329"/>
        <v>4.1554811680872966E-2</v>
      </c>
      <c r="H2984" s="221">
        <v>9.6745899372291996E-3</v>
      </c>
      <c r="I2984" s="221">
        <f t="shared" si="330"/>
        <v>1</v>
      </c>
      <c r="J2984" s="221">
        <v>1</v>
      </c>
      <c r="K2984" s="221">
        <f t="shared" si="331"/>
        <v>-126.97144401852466</v>
      </c>
      <c r="L2984" s="221">
        <f t="shared" si="326"/>
        <v>1.152695004509128E-12</v>
      </c>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row>
    <row r="2985" spans="1:74" s="12" customFormat="1" hidden="1" x14ac:dyDescent="0.25">
      <c r="A2985" s="127"/>
      <c r="B2985"/>
      <c r="C2985" s="221">
        <v>11280</v>
      </c>
      <c r="D2985" s="221">
        <f t="shared" si="327"/>
        <v>11280</v>
      </c>
      <c r="E2985" s="221">
        <f t="shared" si="325"/>
        <v>11.28</v>
      </c>
      <c r="F2985" s="221">
        <f t="shared" si="328"/>
        <v>1.094994015962006E-3</v>
      </c>
      <c r="G2985" s="221">
        <f t="shared" si="329"/>
        <v>3.891666713356761E-2</v>
      </c>
      <c r="H2985" s="271">
        <v>3.5573291667597202E-10</v>
      </c>
      <c r="I2985" s="221">
        <f t="shared" si="330"/>
        <v>1</v>
      </c>
      <c r="J2985" s="221">
        <v>1</v>
      </c>
      <c r="K2985" s="221">
        <f t="shared" si="331"/>
        <v>-276.38657122574136</v>
      </c>
      <c r="L2985" s="221">
        <f t="shared" si="326"/>
        <v>5.0210626027042961E-13</v>
      </c>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c r="BP2985"/>
      <c r="BQ2985"/>
      <c r="BR2985"/>
      <c r="BS2985"/>
      <c r="BT2985"/>
      <c r="BU2985"/>
      <c r="BV2985"/>
    </row>
    <row r="2986" spans="1:74" s="12" customFormat="1" hidden="1" x14ac:dyDescent="0.25">
      <c r="A2986" s="127"/>
      <c r="B2986"/>
      <c r="C2986" s="221">
        <v>11290</v>
      </c>
      <c r="D2986" s="221">
        <f t="shared" si="327"/>
        <v>11290</v>
      </c>
      <c r="E2986" s="221">
        <f t="shared" si="325"/>
        <v>11.29</v>
      </c>
      <c r="F2986" s="221">
        <f t="shared" si="328"/>
        <v>1.0755365855214455E-3</v>
      </c>
      <c r="G2986" s="221">
        <f t="shared" si="329"/>
        <v>3.6157498609311577E-2</v>
      </c>
      <c r="H2986" s="221">
        <v>1.10268609715077E-2</v>
      </c>
      <c r="I2986" s="221">
        <f t="shared" si="330"/>
        <v>1</v>
      </c>
      <c r="J2986" s="221">
        <v>1</v>
      </c>
      <c r="K2986" s="221">
        <f t="shared" si="331"/>
        <v>-127.35449069826913</v>
      </c>
      <c r="L2986" s="221">
        <f t="shared" si="326"/>
        <v>4.5971742935271063E-13</v>
      </c>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c r="BP2986"/>
      <c r="BQ2986"/>
      <c r="BR2986"/>
      <c r="BS2986"/>
      <c r="BT2986"/>
      <c r="BU2986"/>
      <c r="BV2986"/>
    </row>
    <row r="2987" spans="1:74" s="12" customFormat="1" hidden="1" x14ac:dyDescent="0.25">
      <c r="A2987" s="127"/>
      <c r="B2987"/>
      <c r="C2987" s="221">
        <v>11300</v>
      </c>
      <c r="D2987" s="221">
        <f t="shared" si="327"/>
        <v>11300</v>
      </c>
      <c r="E2987" s="221">
        <f t="shared" si="325"/>
        <v>11.3</v>
      </c>
      <c r="F2987" s="221">
        <f t="shared" si="328"/>
        <v>1.0563652260224647E-3</v>
      </c>
      <c r="G2987" s="221">
        <f t="shared" si="329"/>
        <v>3.3284154148491715E-2</v>
      </c>
      <c r="H2987" s="271">
        <v>1.6130987088948801E-9</v>
      </c>
      <c r="I2987" s="221">
        <f t="shared" si="330"/>
        <v>1</v>
      </c>
      <c r="J2987" s="221">
        <v>1</v>
      </c>
      <c r="K2987" s="221">
        <f t="shared" si="331"/>
        <v>-264.92574870564789</v>
      </c>
      <c r="L2987" s="221">
        <f t="shared" si="326"/>
        <v>4.5971751845705625E-13</v>
      </c>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c r="BP2987"/>
      <c r="BQ2987"/>
      <c r="BR2987"/>
      <c r="BS2987"/>
      <c r="BT2987"/>
      <c r="BU2987"/>
      <c r="BV2987"/>
    </row>
    <row r="2988" spans="1:74" s="12" customFormat="1" hidden="1" x14ac:dyDescent="0.25">
      <c r="A2988" s="127"/>
      <c r="B2988"/>
      <c r="C2988" s="221">
        <v>11310</v>
      </c>
      <c r="D2988" s="221">
        <f t="shared" si="327"/>
        <v>11310</v>
      </c>
      <c r="E2988" s="221">
        <f t="shared" si="325"/>
        <v>11.31</v>
      </c>
      <c r="F2988" s="221">
        <f t="shared" si="328"/>
        <v>1.0374766367919085E-3</v>
      </c>
      <c r="G2988" s="221">
        <f t="shared" si="329"/>
        <v>3.0303826311365984E-2</v>
      </c>
      <c r="H2988" s="221">
        <v>2.0401207815423001E-2</v>
      </c>
      <c r="I2988" s="221">
        <f t="shared" si="330"/>
        <v>1</v>
      </c>
      <c r="J2988" s="221">
        <v>1</v>
      </c>
      <c r="K2988" s="221">
        <f t="shared" si="331"/>
        <v>-123.85736653153316</v>
      </c>
      <c r="L2988" s="221">
        <f t="shared" si="326"/>
        <v>1.0284979545658705E-12</v>
      </c>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row>
    <row r="2989" spans="1:74" s="12" customFormat="1" hidden="1" x14ac:dyDescent="0.25">
      <c r="A2989" s="127"/>
      <c r="B2989"/>
      <c r="C2989" s="221">
        <v>11320</v>
      </c>
      <c r="D2989" s="221">
        <f t="shared" si="327"/>
        <v>11320</v>
      </c>
      <c r="E2989" s="221">
        <f t="shared" si="325"/>
        <v>11.32</v>
      </c>
      <c r="F2989" s="221">
        <f t="shared" si="328"/>
        <v>1.0188675439793016E-3</v>
      </c>
      <c r="G2989" s="221">
        <f t="shared" si="329"/>
        <v>2.7224034794902086E-2</v>
      </c>
      <c r="H2989" s="221">
        <v>2.0271099110451898E-2</v>
      </c>
      <c r="I2989" s="221">
        <f t="shared" si="330"/>
        <v>1</v>
      </c>
      <c r="J2989" s="221">
        <v>1</v>
      </c>
      <c r="K2989" s="221">
        <f t="shared" si="331"/>
        <v>-125.00104967612418</v>
      </c>
      <c r="L2989" s="221">
        <f t="shared" si="326"/>
        <v>3.6220981187906139E-12</v>
      </c>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c r="BP2989"/>
      <c r="BQ2989"/>
      <c r="BR2989"/>
      <c r="BS2989"/>
      <c r="BT2989"/>
      <c r="BU2989"/>
      <c r="BV2989"/>
    </row>
    <row r="2990" spans="1:74" s="12" customFormat="1" hidden="1" x14ac:dyDescent="0.25">
      <c r="A2990" s="127"/>
      <c r="B2990"/>
      <c r="C2990" s="221">
        <v>11330</v>
      </c>
      <c r="D2990" s="221">
        <f t="shared" si="327"/>
        <v>11330</v>
      </c>
      <c r="E2990" s="221">
        <f t="shared" si="325"/>
        <v>11.33</v>
      </c>
      <c r="F2990" s="221">
        <f t="shared" si="328"/>
        <v>1.0005347004518467E-3</v>
      </c>
      <c r="G2990" s="221">
        <f t="shared" si="329"/>
        <v>2.4052608094393944E-2</v>
      </c>
      <c r="H2990" s="221">
        <v>5.36293333987413E-3</v>
      </c>
      <c r="I2990" s="221">
        <f t="shared" si="330"/>
        <v>1</v>
      </c>
      <c r="J2990" s="221">
        <v>1</v>
      </c>
      <c r="K2990" s="221">
        <f t="shared" si="331"/>
        <v>-137.7840654143568</v>
      </c>
      <c r="L2990" s="221">
        <f t="shared" si="326"/>
        <v>1.1948597819706093E-12</v>
      </c>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row>
    <row r="2991" spans="1:74" s="12" customFormat="1" hidden="1" x14ac:dyDescent="0.25">
      <c r="A2991" s="127"/>
      <c r="B2991"/>
      <c r="C2991" s="221">
        <v>11340</v>
      </c>
      <c r="D2991" s="221">
        <f t="shared" si="327"/>
        <v>11340</v>
      </c>
      <c r="E2991" s="221">
        <f t="shared" ref="E2991:E3054" si="332">D2991/1000</f>
        <v>11.34</v>
      </c>
      <c r="F2991" s="221">
        <f t="shared" si="328"/>
        <v>9.8247488568886958E-4</v>
      </c>
      <c r="G2991" s="221">
        <f t="shared" si="329"/>
        <v>2.0797664253236526E-2</v>
      </c>
      <c r="H2991" s="271">
        <v>1.7506741710723101E-5</v>
      </c>
      <c r="I2991" s="221">
        <f t="shared" si="330"/>
        <v>1</v>
      </c>
      <c r="J2991" s="221">
        <v>1</v>
      </c>
      <c r="K2991" s="221">
        <f t="shared" si="331"/>
        <v>-188.92917310265727</v>
      </c>
      <c r="L2991" s="221">
        <f t="shared" ref="L2991:L3054" si="333">(D2991-D2990)*((10^(K2991/20)+10^(K2990/20))/2)^2</f>
        <v>4.187333929210574E-14</v>
      </c>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c r="BO2991"/>
      <c r="BP2991"/>
      <c r="BQ2991"/>
      <c r="BR2991"/>
      <c r="BS2991"/>
      <c r="BT2991"/>
      <c r="BU2991"/>
      <c r="BV2991"/>
    </row>
    <row r="2992" spans="1:74" s="12" customFormat="1" hidden="1" x14ac:dyDescent="0.25">
      <c r="A2992" s="127"/>
      <c r="B2992"/>
      <c r="C2992" s="221">
        <v>11350</v>
      </c>
      <c r="D2992" s="221">
        <f t="shared" si="327"/>
        <v>11350</v>
      </c>
      <c r="E2992" s="221">
        <f t="shared" si="332"/>
        <v>11.35</v>
      </c>
      <c r="F2992" s="221">
        <f t="shared" si="328"/>
        <v>9.6468490567570798E-4</v>
      </c>
      <c r="G2992" s="221">
        <f t="shared" si="329"/>
        <v>1.7467590746800495E-2</v>
      </c>
      <c r="H2992" s="271">
        <v>1.67346647942292E-5</v>
      </c>
      <c r="I2992" s="221">
        <f t="shared" si="330"/>
        <v>1</v>
      </c>
      <c r="J2992" s="221">
        <v>1</v>
      </c>
      <c r="K2992" s="221">
        <f t="shared" si="331"/>
        <v>-190.99528982066207</v>
      </c>
      <c r="L2992" s="221">
        <f t="shared" si="333"/>
        <v>1.0230710058792779E-18</v>
      </c>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row>
    <row r="2993" spans="1:74" s="12" customFormat="1" hidden="1" x14ac:dyDescent="0.25">
      <c r="A2993" s="127"/>
      <c r="B2993"/>
      <c r="C2993" s="221">
        <v>11360</v>
      </c>
      <c r="D2993" s="221">
        <f t="shared" si="327"/>
        <v>11360</v>
      </c>
      <c r="E2993" s="221">
        <f t="shared" si="332"/>
        <v>11.36</v>
      </c>
      <c r="F2993" s="221">
        <f t="shared" si="328"/>
        <v>9.4716159279705566E-4</v>
      </c>
      <c r="G2993" s="221">
        <f t="shared" si="329"/>
        <v>1.4071023548817277E-2</v>
      </c>
      <c r="H2993" s="221">
        <v>1.57194088848196E-2</v>
      </c>
      <c r="I2993" s="221">
        <f t="shared" si="330"/>
        <v>1</v>
      </c>
      <c r="J2993" s="221">
        <v>1</v>
      </c>
      <c r="K2993" s="221">
        <f t="shared" si="331"/>
        <v>-133.57628040444158</v>
      </c>
      <c r="L2993" s="221">
        <f t="shared" si="333"/>
        <v>1.1002219747624189E-13</v>
      </c>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row>
    <row r="2994" spans="1:74" s="12" customFormat="1" hidden="1" x14ac:dyDescent="0.25">
      <c r="A2994" s="127"/>
      <c r="B2994"/>
      <c r="C2994" s="221">
        <v>11370</v>
      </c>
      <c r="D2994" s="221">
        <f t="shared" si="327"/>
        <v>11370</v>
      </c>
      <c r="E2994" s="221">
        <f t="shared" si="332"/>
        <v>11.37</v>
      </c>
      <c r="F2994" s="221">
        <f t="shared" si="328"/>
        <v>9.2990180572975019E-4</v>
      </c>
      <c r="G2994" s="221">
        <f t="shared" si="329"/>
        <v>1.061682543105788E-2</v>
      </c>
      <c r="H2994" s="221">
        <v>0.13782044655406001</v>
      </c>
      <c r="I2994" s="221">
        <f t="shared" si="330"/>
        <v>1</v>
      </c>
      <c r="J2994" s="221">
        <v>1</v>
      </c>
      <c r="K2994" s="221">
        <f t="shared" si="331"/>
        <v>-117.32509159504448</v>
      </c>
      <c r="L2994" s="221">
        <f t="shared" si="333"/>
        <v>6.163410212636106E-12</v>
      </c>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row>
    <row r="2995" spans="1:74" s="12" customFormat="1" hidden="1" x14ac:dyDescent="0.25">
      <c r="A2995" s="127"/>
      <c r="B2995"/>
      <c r="C2995" s="221">
        <v>11380</v>
      </c>
      <c r="D2995" s="221">
        <f t="shared" si="327"/>
        <v>11380</v>
      </c>
      <c r="E2995" s="221">
        <f t="shared" si="332"/>
        <v>11.38</v>
      </c>
      <c r="F2995" s="221">
        <f t="shared" si="328"/>
        <v>9.1290242933506874E-4</v>
      </c>
      <c r="G2995" s="221">
        <f t="shared" si="329"/>
        <v>7.1140635493127857E-3</v>
      </c>
      <c r="H2995" s="221">
        <v>0.444915675135161</v>
      </c>
      <c r="I2995" s="221">
        <f t="shared" si="330"/>
        <v>1</v>
      </c>
      <c r="J2995" s="221">
        <v>1</v>
      </c>
      <c r="K2995" s="221">
        <f t="shared" si="331"/>
        <v>-110.78360379765058</v>
      </c>
      <c r="L2995" s="221">
        <f t="shared" si="333"/>
        <v>4.5158962171674316E-11</v>
      </c>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row>
    <row r="2996" spans="1:74" s="12" customFormat="1" hidden="1" x14ac:dyDescent="0.25">
      <c r="A2996" s="127"/>
      <c r="B2996"/>
      <c r="C2996" s="221">
        <v>11390</v>
      </c>
      <c r="D2996" s="221">
        <f t="shared" si="327"/>
        <v>11390</v>
      </c>
      <c r="E2996" s="221">
        <f t="shared" si="332"/>
        <v>11.39</v>
      </c>
      <c r="F2996" s="221">
        <f t="shared" si="328"/>
        <v>8.9616037455047691E-4</v>
      </c>
      <c r="G2996" s="221">
        <f t="shared" si="329"/>
        <v>3.571986370784899E-3</v>
      </c>
      <c r="H2996" s="221">
        <v>0.82365531566111705</v>
      </c>
      <c r="I2996" s="221">
        <f t="shared" si="330"/>
        <v>1</v>
      </c>
      <c r="J2996" s="221">
        <v>1</v>
      </c>
      <c r="K2996" s="221">
        <f t="shared" si="331"/>
        <v>-111.5791792885905</v>
      </c>
      <c r="L2996" s="221">
        <f t="shared" si="333"/>
        <v>7.6343383167818816E-11</v>
      </c>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c r="BP2996"/>
      <c r="BQ2996"/>
      <c r="BR2996"/>
      <c r="BS2996"/>
      <c r="BT2996"/>
      <c r="BU2996"/>
      <c r="BV2996"/>
    </row>
    <row r="2997" spans="1:74" s="12" customFormat="1" hidden="1" x14ac:dyDescent="0.25">
      <c r="A2997" s="127"/>
      <c r="B2997"/>
      <c r="C2997" s="221">
        <v>11400</v>
      </c>
      <c r="D2997" s="221">
        <f t="shared" si="327"/>
        <v>11400</v>
      </c>
      <c r="E2997" s="221">
        <f t="shared" si="332"/>
        <v>11.4</v>
      </c>
      <c r="F2997" s="221">
        <f t="shared" si="328"/>
        <v>8.7967257828090153E-4</v>
      </c>
      <c r="G2997" s="221">
        <f t="shared" si="329"/>
        <v>4.0249044089833407E-16</v>
      </c>
      <c r="H2997" s="221">
        <v>1</v>
      </c>
      <c r="I2997" s="221">
        <f t="shared" si="330"/>
        <v>1</v>
      </c>
      <c r="J2997" s="221">
        <v>1</v>
      </c>
      <c r="K2997" s="221">
        <f t="shared" si="331"/>
        <v>-369.01846751085196</v>
      </c>
      <c r="L2997" s="221">
        <f t="shared" si="333"/>
        <v>1.7378891819164372E-11</v>
      </c>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row>
    <row r="2998" spans="1:74" s="12" customFormat="1" hidden="1" x14ac:dyDescent="0.25">
      <c r="A2998" s="127"/>
      <c r="B2998"/>
      <c r="C2998" s="221">
        <v>11410</v>
      </c>
      <c r="D2998" s="221">
        <f t="shared" si="327"/>
        <v>11410</v>
      </c>
      <c r="E2998" s="221">
        <f t="shared" si="332"/>
        <v>11.41</v>
      </c>
      <c r="F2998" s="221">
        <f t="shared" si="328"/>
        <v>8.6343600328946514E-4</v>
      </c>
      <c r="G2998" s="221">
        <f t="shared" si="329"/>
        <v>3.5923560378416752E-3</v>
      </c>
      <c r="H2998" s="221">
        <v>0.82365531566118899</v>
      </c>
      <c r="I2998" s="221">
        <f t="shared" si="330"/>
        <v>1</v>
      </c>
      <c r="J2998" s="221">
        <v>1</v>
      </c>
      <c r="K2998" s="221">
        <f t="shared" si="331"/>
        <v>-111.8528993527633</v>
      </c>
      <c r="L2998" s="221">
        <f t="shared" si="333"/>
        <v>1.6317366694599835E-11</v>
      </c>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row>
    <row r="2999" spans="1:74" s="12" customFormat="1" hidden="1" x14ac:dyDescent="0.25">
      <c r="A2999" s="127"/>
      <c r="B2999"/>
      <c r="C2999" s="221">
        <v>11420</v>
      </c>
      <c r="D2999" s="221">
        <f t="shared" si="327"/>
        <v>11420</v>
      </c>
      <c r="E2999" s="221">
        <f t="shared" si="332"/>
        <v>11.42</v>
      </c>
      <c r="F2999" s="221">
        <f t="shared" si="328"/>
        <v>8.4744763808777487E-4</v>
      </c>
      <c r="G2999" s="221">
        <f t="shared" si="329"/>
        <v>7.1954334954395117E-3</v>
      </c>
      <c r="H2999" s="221">
        <v>0.44491567513524599</v>
      </c>
      <c r="I2999" s="221">
        <f t="shared" si="330"/>
        <v>1</v>
      </c>
      <c r="J2999" s="221">
        <v>1</v>
      </c>
      <c r="K2999" s="221">
        <f t="shared" si="331"/>
        <v>-111.33104911825173</v>
      </c>
      <c r="L2999" s="221">
        <f t="shared" si="333"/>
        <v>6.9373631410202883E-11</v>
      </c>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row>
    <row r="3000" spans="1:74" s="12" customFormat="1" hidden="1" x14ac:dyDescent="0.25">
      <c r="A3000" s="127"/>
      <c r="B3000"/>
      <c r="C3000" s="221">
        <v>11430</v>
      </c>
      <c r="D3000" s="221">
        <f t="shared" si="327"/>
        <v>11430</v>
      </c>
      <c r="E3000" s="221">
        <f t="shared" si="332"/>
        <v>11.43</v>
      </c>
      <c r="F3000" s="221">
        <f t="shared" si="328"/>
        <v>8.317044968257E-4</v>
      </c>
      <c r="G3000" s="221">
        <f t="shared" si="329"/>
        <v>1.0799500521711074E-2</v>
      </c>
      <c r="H3000" s="221">
        <v>0.137820446554107</v>
      </c>
      <c r="I3000" s="221">
        <f t="shared" si="330"/>
        <v>1</v>
      </c>
      <c r="J3000" s="221">
        <v>1</v>
      </c>
      <c r="K3000" s="221">
        <f t="shared" si="331"/>
        <v>-118.14627255727808</v>
      </c>
      <c r="L3000" s="221">
        <f t="shared" si="333"/>
        <v>3.9023794969911872E-11</v>
      </c>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row>
    <row r="3001" spans="1:74" s="12" customFormat="1" hidden="1" x14ac:dyDescent="0.25">
      <c r="A3001" s="127"/>
      <c r="B3001"/>
      <c r="C3001" s="221">
        <v>11440</v>
      </c>
      <c r="D3001" s="221">
        <f t="shared" si="327"/>
        <v>11440</v>
      </c>
      <c r="E3001" s="221">
        <f t="shared" si="332"/>
        <v>11.44</v>
      </c>
      <c r="F3001" s="221">
        <f t="shared" si="328"/>
        <v>8.1620361918071575E-4</v>
      </c>
      <c r="G3001" s="221">
        <f t="shared" si="329"/>
        <v>1.4394767136310467E-2</v>
      </c>
      <c r="H3001" s="221">
        <v>1.5719408884823899E-2</v>
      </c>
      <c r="I3001" s="221">
        <f t="shared" si="330"/>
        <v>1</v>
      </c>
      <c r="J3001" s="221">
        <v>1</v>
      </c>
      <c r="K3001" s="221">
        <f t="shared" si="331"/>
        <v>-134.67121258783177</v>
      </c>
      <c r="L3001" s="221">
        <f t="shared" si="333"/>
        <v>5.059410044583237E-12</v>
      </c>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row>
    <row r="3002" spans="1:74" s="12" customFormat="1" hidden="1" x14ac:dyDescent="0.25">
      <c r="A3002" s="127"/>
      <c r="B3002"/>
      <c r="C3002" s="221">
        <v>11450</v>
      </c>
      <c r="D3002" s="221">
        <f t="shared" ref="D3002:D3065" si="334">C3002*(f_CLK_MHz/Nominal_Clock_Freq)</f>
        <v>11450</v>
      </c>
      <c r="E3002" s="221">
        <f t="shared" si="332"/>
        <v>11.45</v>
      </c>
      <c r="F3002" s="221">
        <f t="shared" ref="F3002:F3065" si="335">ABS(SIN(((MOD_CLK_DIV*PI()*$D3002*FIRST_STAGE_DECIMATION)/(f_CLK_MHz*1000000)))/(FIRST_STAGE_DECIMATION*SIN(((MOD_CLK_DIV*PI()*$D3002)/(f_CLK_MHz*1000000)))))^FIRST_STAGE_ORDER</f>
        <v>8.0094207024675288E-4</v>
      </c>
      <c r="G3002" s="221">
        <f t="shared" ref="G3002:G3065" si="336">ABS(SIN(((MOD_CLK_DIV*FIRST_STAGE_DECIMATION*PI()*$D3002*SECOND_STAGE_DECIMATION)/(f_CLK_MHz*1000000)))/(SECOND_STAGE_DECIMATION*SIN(((MOD_CLK_DIV*FIRST_STAGE_DECIMATION*PI()*$D3002)/(f_CLK_MHz*1000000)))))^SECOND_STAGE_ORDER</f>
        <v>1.7971410995516114E-2</v>
      </c>
      <c r="H3002" s="271">
        <v>1.67346647941857E-5</v>
      </c>
      <c r="I3002" s="221">
        <f t="shared" ref="I3002:I3065" si="337">IF(Avg_decimation&lt;&gt;0,(ABS(SIN(((MOD_CLK_DIV*FIRST_STAGE_DECIMATION*SECOND_STAGE_DECIMATION*FIR_DECIMATION*PI()*$D3002*Avg_decimation)/(f_CLK_MHz*1000000)))/(Avg_decimation*SIN(((MOD_CLK_DIV*FIRST_STAGE_DECIMATION*SECOND_STAGE_DECIMATION*FIR_DECIMATION*PI()*$D3002)/(f_CLK_MHz*1000000)))))^1),"-")</f>
        <v>1</v>
      </c>
      <c r="J3002" s="221">
        <v>1</v>
      </c>
      <c r="K3002" s="221">
        <f t="shared" ref="K3002:K3065" si="338">20*LOG10(IF(FIR_BYPASSED,F3002*G3002*J3002,F3002*G3002*H3002*I3002*J3002))</f>
        <v>-192.36399400113652</v>
      </c>
      <c r="L3002" s="221">
        <f t="shared" si="333"/>
        <v>8.5496998638267257E-14</v>
      </c>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row>
    <row r="3003" spans="1:74" s="12" customFormat="1" hidden="1" x14ac:dyDescent="0.25">
      <c r="A3003" s="127"/>
      <c r="B3003"/>
      <c r="C3003" s="221">
        <v>11460</v>
      </c>
      <c r="D3003" s="221">
        <f t="shared" si="334"/>
        <v>11460</v>
      </c>
      <c r="E3003" s="221">
        <f t="shared" si="332"/>
        <v>11.46</v>
      </c>
      <c r="F3003" s="221">
        <f t="shared" si="335"/>
        <v>7.8591694042261034E-4</v>
      </c>
      <c r="G3003" s="221">
        <f t="shared" si="336"/>
        <v>2.1519603383640968E-2</v>
      </c>
      <c r="H3003" s="271">
        <v>1.7506741710722E-5</v>
      </c>
      <c r="I3003" s="221">
        <f t="shared" si="337"/>
        <v>1</v>
      </c>
      <c r="J3003" s="221">
        <v>1</v>
      </c>
      <c r="K3003" s="221">
        <f t="shared" si="338"/>
        <v>-190.57167525520049</v>
      </c>
      <c r="L3003" s="221">
        <f t="shared" si="333"/>
        <v>7.2082755995196211E-19</v>
      </c>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c r="BP3003"/>
      <c r="BQ3003"/>
      <c r="BR3003"/>
      <c r="BS3003"/>
      <c r="BT3003"/>
      <c r="BU3003"/>
      <c r="BV3003"/>
    </row>
    <row r="3004" spans="1:74" s="12" customFormat="1" hidden="1" x14ac:dyDescent="0.25">
      <c r="A3004" s="127"/>
      <c r="B3004"/>
      <c r="C3004" s="221">
        <v>11470</v>
      </c>
      <c r="D3004" s="221">
        <f t="shared" si="334"/>
        <v>11470</v>
      </c>
      <c r="E3004" s="221">
        <f t="shared" si="332"/>
        <v>11.47</v>
      </c>
      <c r="F3004" s="221">
        <f t="shared" si="335"/>
        <v>7.711253452999502E-4</v>
      </c>
      <c r="G3004" s="221">
        <f t="shared" si="336"/>
        <v>2.5029535363151972E-2</v>
      </c>
      <c r="H3004" s="221">
        <v>5.3629333398747103E-3</v>
      </c>
      <c r="I3004" s="221">
        <f t="shared" si="337"/>
        <v>1</v>
      </c>
      <c r="J3004" s="221">
        <v>1</v>
      </c>
      <c r="K3004" s="221">
        <f t="shared" si="338"/>
        <v>-139.70039671658719</v>
      </c>
      <c r="L3004" s="221">
        <f t="shared" si="333"/>
        <v>2.6938992872112399E-14</v>
      </c>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row>
    <row r="3005" spans="1:74" s="12" customFormat="1" hidden="1" x14ac:dyDescent="0.25">
      <c r="A3005" s="127"/>
      <c r="B3005"/>
      <c r="C3005" s="221">
        <v>11480</v>
      </c>
      <c r="D3005" s="221">
        <f t="shared" si="334"/>
        <v>11480</v>
      </c>
      <c r="E3005" s="221">
        <f t="shared" si="332"/>
        <v>11.48</v>
      </c>
      <c r="F3005" s="221">
        <f t="shared" si="335"/>
        <v>7.5656442555082281E-4</v>
      </c>
      <c r="G3005" s="221">
        <f t="shared" si="336"/>
        <v>2.8491444015985763E-2</v>
      </c>
      <c r="H3005" s="221">
        <v>2.0271099110452499E-2</v>
      </c>
      <c r="I3005" s="221">
        <f t="shared" si="337"/>
        <v>1</v>
      </c>
      <c r="J3005" s="221">
        <v>1</v>
      </c>
      <c r="K3005" s="221">
        <f t="shared" si="338"/>
        <v>-127.19124651233678</v>
      </c>
      <c r="L3005" s="221">
        <f t="shared" si="333"/>
        <v>7.3025727256469041E-13</v>
      </c>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row>
    <row r="3006" spans="1:74" s="12" customFormat="1" hidden="1" x14ac:dyDescent="0.25">
      <c r="A3006" s="127"/>
      <c r="B3006"/>
      <c r="C3006" s="221">
        <v>11490</v>
      </c>
      <c r="D3006" s="221">
        <f t="shared" si="334"/>
        <v>11490</v>
      </c>
      <c r="E3006" s="221">
        <f t="shared" si="332"/>
        <v>11.49</v>
      </c>
      <c r="F3006" s="221">
        <f t="shared" si="335"/>
        <v>7.4223134681480473E-4</v>
      </c>
      <c r="G3006" s="221">
        <f t="shared" si="336"/>
        <v>3.1895638707963928E-2</v>
      </c>
      <c r="H3006" s="221">
        <v>2.0401207815422401E-2</v>
      </c>
      <c r="I3006" s="221">
        <f t="shared" si="337"/>
        <v>1</v>
      </c>
      <c r="J3006" s="221">
        <v>1</v>
      </c>
      <c r="K3006" s="221">
        <f t="shared" si="338"/>
        <v>-126.32147049753527</v>
      </c>
      <c r="L3006" s="221">
        <f t="shared" si="333"/>
        <v>2.1156917901669297E-12</v>
      </c>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c r="BP3006"/>
      <c r="BQ3006"/>
      <c r="BR3006"/>
      <c r="BS3006"/>
      <c r="BT3006"/>
      <c r="BU3006"/>
      <c r="BV3006"/>
    </row>
    <row r="3007" spans="1:74" s="12" customFormat="1" hidden="1" x14ac:dyDescent="0.25">
      <c r="A3007" s="127"/>
      <c r="B3007"/>
      <c r="C3007" s="221">
        <v>11500</v>
      </c>
      <c r="D3007" s="221">
        <f t="shared" si="334"/>
        <v>11500</v>
      </c>
      <c r="E3007" s="221">
        <f t="shared" si="332"/>
        <v>11.5</v>
      </c>
      <c r="F3007" s="221">
        <f t="shared" si="335"/>
        <v>7.2812329958570662E-4</v>
      </c>
      <c r="G3007" s="221">
        <f t="shared" si="336"/>
        <v>3.5232527307796108E-2</v>
      </c>
      <c r="H3007" s="271">
        <v>1.61309682298508E-9</v>
      </c>
      <c r="I3007" s="221">
        <f t="shared" si="337"/>
        <v>1</v>
      </c>
      <c r="J3007" s="221">
        <v>1</v>
      </c>
      <c r="K3007" s="221">
        <f t="shared" si="338"/>
        <v>-267.66381676914767</v>
      </c>
      <c r="L3007" s="221">
        <f t="shared" si="333"/>
        <v>5.8316712488147445E-13</v>
      </c>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row>
    <row r="3008" spans="1:74" s="12" customFormat="1" hidden="1" x14ac:dyDescent="0.25">
      <c r="A3008" s="127"/>
      <c r="B3008"/>
      <c r="C3008" s="221">
        <v>11510</v>
      </c>
      <c r="D3008" s="221">
        <f t="shared" si="334"/>
        <v>11510</v>
      </c>
      <c r="E3008" s="221">
        <f t="shared" si="332"/>
        <v>11.51</v>
      </c>
      <c r="F3008" s="221">
        <f t="shared" si="335"/>
        <v>7.1423749909789089E-4</v>
      </c>
      <c r="G3008" s="221">
        <f t="shared" si="336"/>
        <v>3.8492642291958756E-2</v>
      </c>
      <c r="H3008" s="221">
        <v>1.1026860971507801E-2</v>
      </c>
      <c r="I3008" s="221">
        <f t="shared" si="337"/>
        <v>1</v>
      </c>
      <c r="J3008" s="221">
        <v>1</v>
      </c>
      <c r="K3008" s="221">
        <f t="shared" si="338"/>
        <v>-130.36655458558809</v>
      </c>
      <c r="L3008" s="221">
        <f t="shared" si="333"/>
        <v>2.2976542068838273E-13</v>
      </c>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row>
    <row r="3009" spans="1:74" s="12" customFormat="1" hidden="1" x14ac:dyDescent="0.25">
      <c r="A3009" s="127"/>
      <c r="B3009"/>
      <c r="C3009" s="221">
        <v>11520</v>
      </c>
      <c r="D3009" s="221">
        <f t="shared" si="334"/>
        <v>11520</v>
      </c>
      <c r="E3009" s="221">
        <f t="shared" si="332"/>
        <v>11.52</v>
      </c>
      <c r="F3009" s="221">
        <f t="shared" si="335"/>
        <v>7.0057118521218075E-4</v>
      </c>
      <c r="G3009" s="221">
        <f t="shared" si="336"/>
        <v>4.1666666666666935E-2</v>
      </c>
      <c r="H3009" s="271">
        <v>3.5573425483075802E-10</v>
      </c>
      <c r="I3009" s="221">
        <f t="shared" si="337"/>
        <v>1</v>
      </c>
      <c r="J3009" s="221">
        <v>1</v>
      </c>
      <c r="K3009" s="221">
        <f t="shared" si="338"/>
        <v>-279.67266568445257</v>
      </c>
      <c r="L3009" s="221">
        <f t="shared" si="333"/>
        <v>2.2976537370197817E-13</v>
      </c>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c r="BP3009"/>
      <c r="BQ3009"/>
      <c r="BR3009"/>
      <c r="BS3009"/>
      <c r="BT3009"/>
      <c r="BU3009"/>
      <c r="BV3009"/>
    </row>
    <row r="3010" spans="1:74" s="12" customFormat="1" hidden="1" x14ac:dyDescent="0.25">
      <c r="A3010" s="127"/>
      <c r="B3010"/>
      <c r="C3010" s="221">
        <v>11530</v>
      </c>
      <c r="D3010" s="221">
        <f t="shared" si="334"/>
        <v>11530</v>
      </c>
      <c r="E3010" s="221">
        <f t="shared" si="332"/>
        <v>11.53</v>
      </c>
      <c r="F3010" s="221">
        <f t="shared" si="335"/>
        <v>6.8712162230140155E-4</v>
      </c>
      <c r="G3010" s="221">
        <f t="shared" si="336"/>
        <v>4.4745459638298929E-2</v>
      </c>
      <c r="H3010" s="221">
        <v>9.6745899372292603E-3</v>
      </c>
      <c r="I3010" s="221">
        <f t="shared" si="337"/>
        <v>1</v>
      </c>
      <c r="J3010" s="221">
        <v>1</v>
      </c>
      <c r="K3010" s="221">
        <f t="shared" si="338"/>
        <v>-130.53169689960004</v>
      </c>
      <c r="L3010" s="221">
        <f t="shared" si="333"/>
        <v>2.2119247546435322E-13</v>
      </c>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row>
    <row r="3011" spans="1:74" s="12" customFormat="1" hidden="1" x14ac:dyDescent="0.25">
      <c r="A3011" s="127"/>
      <c r="B3011"/>
      <c r="C3011" s="221">
        <v>11540</v>
      </c>
      <c r="D3011" s="221">
        <f t="shared" si="334"/>
        <v>11540</v>
      </c>
      <c r="E3011" s="221">
        <f t="shared" si="332"/>
        <v>11.54</v>
      </c>
      <c r="F3011" s="221">
        <f t="shared" si="335"/>
        <v>6.7388609913553719E-4</v>
      </c>
      <c r="G3011" s="221">
        <f t="shared" si="336"/>
        <v>4.7720081963932993E-2</v>
      </c>
      <c r="H3011" s="221">
        <v>4.6170289671174499E-3</v>
      </c>
      <c r="I3011" s="221">
        <f t="shared" si="337"/>
        <v>1</v>
      </c>
      <c r="J3011" s="221">
        <v>1</v>
      </c>
      <c r="K3011" s="221">
        <f t="shared" si="338"/>
        <v>-136.56699443741829</v>
      </c>
      <c r="L3011" s="221">
        <f t="shared" si="333"/>
        <v>4.9712223939549678E-13</v>
      </c>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c r="BO3011"/>
      <c r="BP3011"/>
      <c r="BQ3011"/>
      <c r="BR3011"/>
      <c r="BS3011"/>
      <c r="BT3011"/>
      <c r="BU3011"/>
      <c r="BV3011"/>
    </row>
    <row r="3012" spans="1:74" s="12" customFormat="1" hidden="1" x14ac:dyDescent="0.25">
      <c r="A3012" s="127"/>
      <c r="B3012"/>
      <c r="C3012" s="221">
        <v>11550</v>
      </c>
      <c r="D3012" s="221">
        <f t="shared" si="334"/>
        <v>11550</v>
      </c>
      <c r="E3012" s="221">
        <f t="shared" si="332"/>
        <v>11.55</v>
      </c>
      <c r="F3012" s="221">
        <f t="shared" si="335"/>
        <v>6.6086192876653753E-4</v>
      </c>
      <c r="G3012" s="221">
        <f t="shared" si="336"/>
        <v>5.0581820914125476E-2</v>
      </c>
      <c r="H3012" s="221">
        <v>1.96696707822305E-4</v>
      </c>
      <c r="I3012" s="221">
        <f t="shared" si="337"/>
        <v>1</v>
      </c>
      <c r="J3012" s="221">
        <v>1</v>
      </c>
      <c r="K3012" s="221">
        <f t="shared" si="338"/>
        <v>-163.64195431541603</v>
      </c>
      <c r="L3012" s="221">
        <f t="shared" si="333"/>
        <v>6.0100522949807082E-14</v>
      </c>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row>
    <row r="3013" spans="1:74" s="12" customFormat="1" hidden="1" x14ac:dyDescent="0.25">
      <c r="A3013" s="127"/>
      <c r="B3013"/>
      <c r="C3013" s="221">
        <v>11560</v>
      </c>
      <c r="D3013" s="221">
        <f t="shared" si="334"/>
        <v>11560</v>
      </c>
      <c r="E3013" s="221">
        <f t="shared" si="332"/>
        <v>11.56</v>
      </c>
      <c r="F3013" s="221">
        <f t="shared" si="335"/>
        <v>6.4804644841274129E-4</v>
      </c>
      <c r="G3013" s="221">
        <f t="shared" si="336"/>
        <v>5.3322214780732152E-2</v>
      </c>
      <c r="H3013" s="221">
        <v>2.7062321390617901E-3</v>
      </c>
      <c r="I3013" s="221">
        <f t="shared" si="337"/>
        <v>1</v>
      </c>
      <c r="J3013" s="221">
        <v>1</v>
      </c>
      <c r="K3013" s="221">
        <f t="shared" si="338"/>
        <v>-140.58241275780418</v>
      </c>
      <c r="L3013" s="221">
        <f t="shared" si="333"/>
        <v>2.504486322632163E-14</v>
      </c>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c r="BP3013"/>
      <c r="BQ3013"/>
      <c r="BR3013"/>
      <c r="BS3013"/>
      <c r="BT3013"/>
      <c r="BU3013"/>
      <c r="BV3013"/>
    </row>
    <row r="3014" spans="1:74" s="12" customFormat="1" hidden="1" x14ac:dyDescent="0.25">
      <c r="A3014" s="127"/>
      <c r="B3014"/>
      <c r="C3014" s="221">
        <v>11570</v>
      </c>
      <c r="D3014" s="221">
        <f t="shared" si="334"/>
        <v>11570</v>
      </c>
      <c r="E3014" s="221">
        <f t="shared" si="332"/>
        <v>11.57</v>
      </c>
      <c r="F3014" s="221">
        <f t="shared" si="335"/>
        <v>6.354370193429826E-4</v>
      </c>
      <c r="G3014" s="221">
        <f t="shared" si="336"/>
        <v>5.5933076863405547E-2</v>
      </c>
      <c r="H3014" s="221">
        <v>2.5761364751436498E-3</v>
      </c>
      <c r="I3014" s="221">
        <f t="shared" si="337"/>
        <v>1</v>
      </c>
      <c r="J3014" s="221">
        <v>1</v>
      </c>
      <c r="K3014" s="221">
        <f t="shared" si="338"/>
        <v>-140.76579820851589</v>
      </c>
      <c r="L3014" s="221">
        <f t="shared" si="333"/>
        <v>8.5632347255699478E-14</v>
      </c>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row>
    <row r="3015" spans="1:74" s="12" customFormat="1" hidden="1" x14ac:dyDescent="0.25">
      <c r="A3015" s="127"/>
      <c r="B3015"/>
      <c r="C3015" s="221">
        <v>11580</v>
      </c>
      <c r="D3015" s="221">
        <f t="shared" si="334"/>
        <v>11580</v>
      </c>
      <c r="E3015" s="221">
        <f t="shared" si="332"/>
        <v>11.58</v>
      </c>
      <c r="F3015" s="221">
        <f t="shared" si="335"/>
        <v>6.23031026760338E-4</v>
      </c>
      <c r="G3015" s="221">
        <f t="shared" si="336"/>
        <v>5.840651886939334E-2</v>
      </c>
      <c r="H3015" s="221">
        <v>2.7309732062734399E-4</v>
      </c>
      <c r="I3015" s="221">
        <f t="shared" si="337"/>
        <v>1</v>
      </c>
      <c r="J3015" s="221">
        <v>1</v>
      </c>
      <c r="K3015" s="221">
        <f t="shared" si="338"/>
        <v>-160.05423126982316</v>
      </c>
      <c r="L3015" s="221">
        <f t="shared" si="333"/>
        <v>2.5754948089085797E-14</v>
      </c>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c r="BP3015"/>
      <c r="BQ3015"/>
      <c r="BR3015"/>
      <c r="BS3015"/>
      <c r="BT3015"/>
      <c r="BU3015"/>
      <c r="BV3015"/>
    </row>
    <row r="3016" spans="1:74" s="12" customFormat="1" hidden="1" x14ac:dyDescent="0.25">
      <c r="A3016" s="127"/>
      <c r="B3016"/>
      <c r="C3016" s="221">
        <v>11590</v>
      </c>
      <c r="D3016" s="221">
        <f t="shared" si="334"/>
        <v>11590</v>
      </c>
      <c r="E3016" s="221">
        <f t="shared" si="332"/>
        <v>11.59</v>
      </c>
      <c r="F3016" s="221">
        <f t="shared" si="335"/>
        <v>6.1082587968557E-4</v>
      </c>
      <c r="G3016" s="221">
        <f t="shared" si="336"/>
        <v>6.0734973662461764E-2</v>
      </c>
      <c r="H3016" s="221">
        <v>3.15558828549124E-3</v>
      </c>
      <c r="I3016" s="221">
        <f t="shared" si="337"/>
        <v>1</v>
      </c>
      <c r="J3016" s="221">
        <v>1</v>
      </c>
      <c r="K3016" s="221">
        <f t="shared" si="338"/>
        <v>-138.63126776467044</v>
      </c>
      <c r="L3016" s="221">
        <f t="shared" si="333"/>
        <v>4.0325885019752521E-14</v>
      </c>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row>
    <row r="3017" spans="1:74" s="12" customFormat="1" hidden="1" x14ac:dyDescent="0.25">
      <c r="A3017" s="127"/>
      <c r="B3017"/>
      <c r="C3017" s="221">
        <v>11600</v>
      </c>
      <c r="D3017" s="221">
        <f t="shared" si="334"/>
        <v>11600</v>
      </c>
      <c r="E3017" s="221">
        <f t="shared" si="332"/>
        <v>11.6</v>
      </c>
      <c r="F3017" s="221">
        <f t="shared" si="335"/>
        <v>5.9881901084021805E-4</v>
      </c>
      <c r="G3017" s="221">
        <f t="shared" si="336"/>
        <v>6.2911217298101937E-2</v>
      </c>
      <c r="H3017" s="271">
        <v>9.3132060787065603E-10</v>
      </c>
      <c r="I3017" s="221">
        <f t="shared" si="337"/>
        <v>1</v>
      </c>
      <c r="J3017" s="221">
        <v>1</v>
      </c>
      <c r="K3017" s="221">
        <f t="shared" si="338"/>
        <v>-269.09754237779367</v>
      </c>
      <c r="L3017" s="221">
        <f t="shared" si="333"/>
        <v>3.4262061674951989E-14</v>
      </c>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c r="BP3017"/>
      <c r="BQ3017"/>
      <c r="BR3017"/>
      <c r="BS3017"/>
      <c r="BT3017"/>
      <c r="BU3017"/>
      <c r="BV3017"/>
    </row>
    <row r="3018" spans="1:74" s="12" customFormat="1" hidden="1" x14ac:dyDescent="0.25">
      <c r="A3018" s="127"/>
      <c r="B3018"/>
      <c r="C3018" s="221">
        <v>11610</v>
      </c>
      <c r="D3018" s="221">
        <f t="shared" si="334"/>
        <v>11610</v>
      </c>
      <c r="E3018" s="221">
        <f t="shared" si="332"/>
        <v>11.61</v>
      </c>
      <c r="F3018" s="221">
        <f t="shared" si="335"/>
        <v>5.8700787652940381E-4</v>
      </c>
      <c r="G3018" s="221">
        <f t="shared" si="336"/>
        <v>6.4928390283704729E-2</v>
      </c>
      <c r="H3018" s="221">
        <v>2.6182538032302201E-2</v>
      </c>
      <c r="I3018" s="221">
        <f t="shared" si="337"/>
        <v>1</v>
      </c>
      <c r="J3018" s="221">
        <v>1</v>
      </c>
      <c r="K3018" s="221">
        <f t="shared" si="338"/>
        <v>-120.01819384705372</v>
      </c>
      <c r="L3018" s="221">
        <f t="shared" si="333"/>
        <v>2.4895488618721026E-12</v>
      </c>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row>
    <row r="3019" spans="1:74" s="12" customFormat="1" hidden="1" x14ac:dyDescent="0.25">
      <c r="A3019" s="127"/>
      <c r="B3019"/>
      <c r="C3019" s="221">
        <v>11620</v>
      </c>
      <c r="D3019" s="221">
        <f t="shared" si="334"/>
        <v>11620</v>
      </c>
      <c r="E3019" s="221">
        <f t="shared" si="332"/>
        <v>11.62</v>
      </c>
      <c r="F3019" s="221">
        <f t="shared" si="335"/>
        <v>5.7538995652433461E-4</v>
      </c>
      <c r="G3019" s="221">
        <f t="shared" si="336"/>
        <v>6.678001800406777E-2</v>
      </c>
      <c r="H3019" s="221">
        <v>5.0657045484411398E-2</v>
      </c>
      <c r="I3019" s="221">
        <f t="shared" si="337"/>
        <v>1</v>
      </c>
      <c r="J3019" s="221">
        <v>1</v>
      </c>
      <c r="K3019" s="221">
        <f t="shared" si="338"/>
        <v>-114.21502669529895</v>
      </c>
      <c r="L3019" s="221">
        <f t="shared" si="333"/>
        <v>2.1673460595049743E-11</v>
      </c>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row>
    <row r="3020" spans="1:74" s="12" customFormat="1" hidden="1" x14ac:dyDescent="0.25">
      <c r="A3020" s="127"/>
      <c r="B3020"/>
      <c r="C3020" s="221">
        <v>11630</v>
      </c>
      <c r="D3020" s="221">
        <f t="shared" si="334"/>
        <v>11630</v>
      </c>
      <c r="E3020" s="221">
        <f t="shared" si="332"/>
        <v>11.63</v>
      </c>
      <c r="F3020" s="221">
        <f t="shared" si="335"/>
        <v>5.6396275394450556E-4</v>
      </c>
      <c r="G3020" s="221">
        <f t="shared" si="336"/>
        <v>6.8460030254433868E-2</v>
      </c>
      <c r="H3020" s="221">
        <v>3.5478860246610303E-2</v>
      </c>
      <c r="I3020" s="221">
        <f t="shared" si="337"/>
        <v>1</v>
      </c>
      <c r="J3020" s="221">
        <v>1</v>
      </c>
      <c r="K3020" s="221">
        <f t="shared" si="338"/>
        <v>-117.26685661838268</v>
      </c>
      <c r="L3020" s="221">
        <f t="shared" si="333"/>
        <v>2.7494187811664081E-11</v>
      </c>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row>
    <row r="3021" spans="1:74" s="12" customFormat="1" hidden="1" x14ac:dyDescent="0.25">
      <c r="A3021" s="127"/>
      <c r="B3021"/>
      <c r="C3021" s="221">
        <v>11640</v>
      </c>
      <c r="D3021" s="221">
        <f t="shared" si="334"/>
        <v>11640</v>
      </c>
      <c r="E3021" s="221">
        <f t="shared" si="332"/>
        <v>11.64</v>
      </c>
      <c r="F3021" s="221">
        <f t="shared" si="335"/>
        <v>5.5272379513961851E-4</v>
      </c>
      <c r="G3021" s="221">
        <f t="shared" si="336"/>
        <v>6.9962779825269134E-2</v>
      </c>
      <c r="H3021" s="271">
        <v>2.43823134688798E-9</v>
      </c>
      <c r="I3021" s="221">
        <f t="shared" si="337"/>
        <v>1</v>
      </c>
      <c r="J3021" s="221">
        <v>1</v>
      </c>
      <c r="K3021" s="221">
        <f t="shared" si="338"/>
        <v>-260.51099741940936</v>
      </c>
      <c r="L3021" s="221">
        <f t="shared" si="333"/>
        <v>4.6908809014566788E-12</v>
      </c>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row>
    <row r="3022" spans="1:74" s="12" customFormat="1" hidden="1" x14ac:dyDescent="0.25">
      <c r="A3022" s="127"/>
      <c r="B3022"/>
      <c r="C3022" s="221">
        <v>11650</v>
      </c>
      <c r="D3022" s="221">
        <f t="shared" si="334"/>
        <v>11650</v>
      </c>
      <c r="E3022" s="221">
        <f t="shared" si="332"/>
        <v>11.65</v>
      </c>
      <c r="F3022" s="221">
        <f t="shared" si="335"/>
        <v>5.4167062957123364E-4</v>
      </c>
      <c r="G3022" s="221">
        <f t="shared" si="336"/>
        <v>7.1283060085137948E-2</v>
      </c>
      <c r="H3022" s="271">
        <v>1.5853342677898501E-9</v>
      </c>
      <c r="I3022" s="221">
        <f t="shared" si="337"/>
        <v>1</v>
      </c>
      <c r="J3022" s="221">
        <v>1</v>
      </c>
      <c r="K3022" s="221">
        <f t="shared" si="338"/>
        <v>-264.26315059483323</v>
      </c>
      <c r="L3022" s="221">
        <f t="shared" si="333"/>
        <v>6.0450209091910541E-26</v>
      </c>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row>
    <row r="3023" spans="1:74" s="12" customFormat="1" hidden="1" x14ac:dyDescent="0.25">
      <c r="A3023" s="127"/>
      <c r="B3023"/>
      <c r="C3023" s="221">
        <v>11660</v>
      </c>
      <c r="D3023" s="221">
        <f t="shared" si="334"/>
        <v>11660</v>
      </c>
      <c r="E3023" s="221">
        <f t="shared" si="332"/>
        <v>11.66</v>
      </c>
      <c r="F3023" s="221">
        <f t="shared" si="335"/>
        <v>5.3080082969414932E-4</v>
      </c>
      <c r="G3023" s="221">
        <f t="shared" si="336"/>
        <v>7.2416121510324116E-2</v>
      </c>
      <c r="H3023" s="221">
        <v>3.2358958185383403E-2</v>
      </c>
      <c r="I3023" s="221">
        <f t="shared" si="337"/>
        <v>1</v>
      </c>
      <c r="J3023" s="221">
        <v>1</v>
      </c>
      <c r="K3023" s="221">
        <f t="shared" si="338"/>
        <v>-118.10477230301188</v>
      </c>
      <c r="L3023" s="221">
        <f t="shared" si="333"/>
        <v>3.8677894202114891E-12</v>
      </c>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row>
    <row r="3024" spans="1:74" s="12" customFormat="1" hidden="1" x14ac:dyDescent="0.25">
      <c r="A3024" s="127"/>
      <c r="B3024"/>
      <c r="C3024" s="221">
        <v>11670</v>
      </c>
      <c r="D3024" s="221">
        <f t="shared" si="334"/>
        <v>11670</v>
      </c>
      <c r="E3024" s="221">
        <f t="shared" si="332"/>
        <v>11.67</v>
      </c>
      <c r="F3024" s="221">
        <f t="shared" si="335"/>
        <v>5.2011199083754425E-4</v>
      </c>
      <c r="G3024" s="221">
        <f t="shared" si="336"/>
        <v>7.3357687112297246E-2</v>
      </c>
      <c r="H3024" s="221">
        <v>3.33118067192174E-2</v>
      </c>
      <c r="I3024" s="221">
        <f t="shared" si="337"/>
        <v>1</v>
      </c>
      <c r="J3024" s="221">
        <v>1</v>
      </c>
      <c r="K3024" s="221">
        <f t="shared" si="338"/>
        <v>-117.91718631406982</v>
      </c>
      <c r="L3024" s="221">
        <f t="shared" si="333"/>
        <v>1.5810758622308014E-11</v>
      </c>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c r="BT3024"/>
      <c r="BU3024"/>
      <c r="BV3024"/>
    </row>
    <row r="3025" spans="1:74" s="12" customFormat="1" hidden="1" x14ac:dyDescent="0.25">
      <c r="A3025" s="127"/>
      <c r="B3025"/>
      <c r="C3025" s="221">
        <v>11680</v>
      </c>
      <c r="D3025" s="221">
        <f t="shared" si="334"/>
        <v>11680</v>
      </c>
      <c r="E3025" s="221">
        <f t="shared" si="332"/>
        <v>11.68</v>
      </c>
      <c r="F3025" s="221">
        <f t="shared" si="335"/>
        <v>5.0960173108583059E-4</v>
      </c>
      <c r="G3025" s="221">
        <f t="shared" si="336"/>
        <v>7.4103966716700609E-2</v>
      </c>
      <c r="H3025" s="221">
        <v>1.17207465677635E-2</v>
      </c>
      <c r="I3025" s="221">
        <f t="shared" si="337"/>
        <v>1</v>
      </c>
      <c r="J3025" s="221">
        <v>1</v>
      </c>
      <c r="K3025" s="221">
        <f t="shared" si="338"/>
        <v>-127.07944747833245</v>
      </c>
      <c r="L3025" s="221">
        <f t="shared" si="333"/>
        <v>7.3410819820735599E-12</v>
      </c>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row>
    <row r="3026" spans="1:74" s="12" customFormat="1" hidden="1" x14ac:dyDescent="0.25">
      <c r="A3026" s="127"/>
      <c r="B3026"/>
      <c r="C3026" s="221">
        <v>11690</v>
      </c>
      <c r="D3026" s="221">
        <f t="shared" si="334"/>
        <v>11690</v>
      </c>
      <c r="E3026" s="221">
        <f t="shared" si="332"/>
        <v>11.69</v>
      </c>
      <c r="F3026" s="221">
        <f t="shared" si="335"/>
        <v>4.9926769115931117E-4</v>
      </c>
      <c r="G3026" s="221">
        <f t="shared" si="336"/>
        <v>7.4651670050240912E-2</v>
      </c>
      <c r="H3026" s="221">
        <v>3.54119535930872E-2</v>
      </c>
      <c r="I3026" s="221">
        <f t="shared" si="337"/>
        <v>1</v>
      </c>
      <c r="J3026" s="221">
        <v>1</v>
      </c>
      <c r="K3026" s="221">
        <f t="shared" si="338"/>
        <v>-117.58954246029458</v>
      </c>
      <c r="L3026" s="221">
        <f t="shared" si="333"/>
        <v>7.7656751244917715E-12</v>
      </c>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row>
    <row r="3027" spans="1:74" s="12" customFormat="1" hidden="1" x14ac:dyDescent="0.25">
      <c r="A3027" s="127"/>
      <c r="B3027"/>
      <c r="C3027" s="221">
        <v>11700</v>
      </c>
      <c r="D3027" s="221">
        <f t="shared" si="334"/>
        <v>11700</v>
      </c>
      <c r="E3027" s="221">
        <f t="shared" si="332"/>
        <v>11.7</v>
      </c>
      <c r="F3027" s="221">
        <f t="shared" si="335"/>
        <v>4.8910753429459177E-4</v>
      </c>
      <c r="G3027" s="221">
        <f t="shared" si="336"/>
        <v>7.4998018594701316E-2</v>
      </c>
      <c r="H3027" s="271">
        <v>2.8323158294871002E-15</v>
      </c>
      <c r="I3027" s="221">
        <f t="shared" si="337"/>
        <v>1</v>
      </c>
      <c r="J3027" s="221">
        <v>1</v>
      </c>
      <c r="K3027" s="221">
        <f t="shared" si="338"/>
        <v>-379.66808355745138</v>
      </c>
      <c r="L3027" s="221">
        <f t="shared" si="333"/>
        <v>4.3549759665281509E-12</v>
      </c>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row>
    <row r="3028" spans="1:74" s="12" customFormat="1" hidden="1" x14ac:dyDescent="0.25">
      <c r="A3028" s="127"/>
      <c r="B3028"/>
      <c r="C3028" s="221">
        <v>11710</v>
      </c>
      <c r="D3028" s="221">
        <f t="shared" si="334"/>
        <v>11710</v>
      </c>
      <c r="E3028" s="221">
        <f t="shared" si="332"/>
        <v>11.71</v>
      </c>
      <c r="F3028" s="221">
        <f t="shared" si="335"/>
        <v>4.7911894612475607E-4</v>
      </c>
      <c r="G3028" s="221">
        <f t="shared" si="336"/>
        <v>7.5140756170248249E-2</v>
      </c>
      <c r="H3028" s="221">
        <v>3.5411953593088102E-2</v>
      </c>
      <c r="I3028" s="221">
        <f t="shared" si="337"/>
        <v>1</v>
      </c>
      <c r="J3028" s="221">
        <v>1</v>
      </c>
      <c r="K3028" s="221">
        <f t="shared" si="338"/>
        <v>-117.8906241513954</v>
      </c>
      <c r="L3028" s="221">
        <f t="shared" si="333"/>
        <v>4.0632878872403107E-12</v>
      </c>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row>
    <row r="3029" spans="1:74" s="12" customFormat="1" hidden="1" x14ac:dyDescent="0.25">
      <c r="A3029" s="127"/>
      <c r="B3029"/>
      <c r="C3029" s="221">
        <v>11720</v>
      </c>
      <c r="D3029" s="221">
        <f t="shared" si="334"/>
        <v>11720</v>
      </c>
      <c r="E3029" s="221">
        <f t="shared" si="332"/>
        <v>11.72</v>
      </c>
      <c r="F3029" s="221">
        <f t="shared" si="335"/>
        <v>4.692996345593531E-4</v>
      </c>
      <c r="G3029" s="221">
        <f t="shared" si="336"/>
        <v>7.5078158213265259E-2</v>
      </c>
      <c r="H3029" s="221">
        <v>1.17207465677582E-2</v>
      </c>
      <c r="I3029" s="221">
        <f t="shared" si="337"/>
        <v>1</v>
      </c>
      <c r="J3029" s="221">
        <v>1</v>
      </c>
      <c r="K3029" s="221">
        <f t="shared" si="338"/>
        <v>-127.68161796651952</v>
      </c>
      <c r="L3029" s="221">
        <f t="shared" si="333"/>
        <v>7.1220860806759205E-12</v>
      </c>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c r="BP3029"/>
      <c r="BQ3029"/>
      <c r="BR3029"/>
      <c r="BS3029"/>
      <c r="BT3029"/>
      <c r="BU3029"/>
      <c r="BV3029"/>
    </row>
    <row r="3030" spans="1:74" s="12" customFormat="1" hidden="1" x14ac:dyDescent="0.25">
      <c r="A3030" s="127"/>
      <c r="B3030"/>
      <c r="C3030" s="221">
        <v>11730</v>
      </c>
      <c r="D3030" s="221">
        <f t="shared" si="334"/>
        <v>11730</v>
      </c>
      <c r="E3030" s="221">
        <f t="shared" si="332"/>
        <v>11.73</v>
      </c>
      <c r="F3030" s="221">
        <f t="shared" si="335"/>
        <v>4.5964732966416249E-4</v>
      </c>
      <c r="G3030" s="221">
        <f t="shared" si="336"/>
        <v>7.4809039717117706E-2</v>
      </c>
      <c r="H3030" s="221">
        <v>3.3311806719216699E-2</v>
      </c>
      <c r="I3030" s="221">
        <f t="shared" si="337"/>
        <v>1</v>
      </c>
      <c r="J3030" s="221">
        <v>1</v>
      </c>
      <c r="K3030" s="221">
        <f t="shared" si="338"/>
        <v>-118.82045981245994</v>
      </c>
      <c r="L3030" s="221">
        <f t="shared" si="333"/>
        <v>6.0717046094683543E-12</v>
      </c>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row>
    <row r="3031" spans="1:74" s="12" customFormat="1" hidden="1" x14ac:dyDescent="0.25">
      <c r="A3031" s="127"/>
      <c r="B3031"/>
      <c r="C3031" s="221">
        <v>11740</v>
      </c>
      <c r="D3031" s="221">
        <f t="shared" si="334"/>
        <v>11740</v>
      </c>
      <c r="E3031" s="221">
        <f t="shared" si="332"/>
        <v>11.74</v>
      </c>
      <c r="F3031" s="221">
        <f t="shared" si="335"/>
        <v>4.5015978354077832E-4</v>
      </c>
      <c r="G3031" s="221">
        <f t="shared" si="336"/>
        <v>7.4332761807512013E-2</v>
      </c>
      <c r="H3031" s="221">
        <v>3.2358958185384E-2</v>
      </c>
      <c r="I3031" s="221">
        <f t="shared" si="337"/>
        <v>1</v>
      </c>
      <c r="J3031" s="221">
        <v>1</v>
      </c>
      <c r="K3031" s="221">
        <f t="shared" si="338"/>
        <v>-119.30917013420267</v>
      </c>
      <c r="L3031" s="221">
        <f t="shared" si="333"/>
        <v>1.2412583199894635E-11</v>
      </c>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row>
    <row r="3032" spans="1:74" s="12" customFormat="1" hidden="1" x14ac:dyDescent="0.25">
      <c r="A3032" s="127"/>
      <c r="B3032"/>
      <c r="C3032" s="221">
        <v>11750</v>
      </c>
      <c r="D3032" s="221">
        <f t="shared" si="334"/>
        <v>11750</v>
      </c>
      <c r="E3032" s="221">
        <f t="shared" si="332"/>
        <v>11.75</v>
      </c>
      <c r="F3032" s="221">
        <f t="shared" si="335"/>
        <v>4.4083477020598767E-4</v>
      </c>
      <c r="G3032" s="221">
        <f t="shared" si="336"/>
        <v>7.3649236927469136E-2</v>
      </c>
      <c r="H3032" s="271">
        <v>1.58533036615178E-9</v>
      </c>
      <c r="I3032" s="221">
        <f t="shared" si="337"/>
        <v>1</v>
      </c>
      <c r="J3032" s="221">
        <v>1</v>
      </c>
      <c r="K3032" s="221">
        <f t="shared" si="338"/>
        <v>-265.76872257109443</v>
      </c>
      <c r="L3032" s="221">
        <f t="shared" si="333"/>
        <v>2.9310487144904629E-12</v>
      </c>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row>
    <row r="3033" spans="1:74" s="12" customFormat="1" hidden="1" x14ac:dyDescent="0.25">
      <c r="A3033" s="127"/>
      <c r="B3033"/>
      <c r="C3033" s="221">
        <v>11760</v>
      </c>
      <c r="D3033" s="221">
        <f t="shared" si="334"/>
        <v>11760</v>
      </c>
      <c r="E3033" s="221">
        <f t="shared" si="332"/>
        <v>11.76</v>
      </c>
      <c r="F3033" s="221">
        <f t="shared" si="335"/>
        <v>4.316700854709877E-4</v>
      </c>
      <c r="G3033" s="221">
        <f t="shared" si="336"/>
        <v>7.275893261036287E-2</v>
      </c>
      <c r="H3033" s="271">
        <v>2.4382352773276302E-9</v>
      </c>
      <c r="I3033" s="221">
        <f t="shared" si="337"/>
        <v>1</v>
      </c>
      <c r="J3033" s="221">
        <v>1</v>
      </c>
      <c r="K3033" s="221">
        <f t="shared" si="338"/>
        <v>-262.31772233879815</v>
      </c>
      <c r="L3033" s="221">
        <f t="shared" si="333"/>
        <v>4.0992575557056513E-26</v>
      </c>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row>
    <row r="3034" spans="1:74" s="12" customFormat="1" hidden="1" x14ac:dyDescent="0.25">
      <c r="A3034" s="127"/>
      <c r="B3034"/>
      <c r="C3034" s="221">
        <v>11770</v>
      </c>
      <c r="D3034" s="221">
        <f t="shared" si="334"/>
        <v>11770</v>
      </c>
      <c r="E3034" s="221">
        <f t="shared" si="332"/>
        <v>11.77</v>
      </c>
      <c r="F3034" s="221">
        <f t="shared" si="335"/>
        <v>4.2266354682042394E-4</v>
      </c>
      <c r="G3034" s="221">
        <f t="shared" si="336"/>
        <v>7.1662873822977521E-2</v>
      </c>
      <c r="H3034" s="221">
        <v>3.5478860246604897E-2</v>
      </c>
      <c r="I3034" s="221">
        <f t="shared" si="337"/>
        <v>1</v>
      </c>
      <c r="J3034" s="221">
        <v>1</v>
      </c>
      <c r="K3034" s="221">
        <f t="shared" si="338"/>
        <v>-119.37482653758487</v>
      </c>
      <c r="L3034" s="221">
        <f t="shared" si="333"/>
        <v>2.8870706839378454E-12</v>
      </c>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row>
    <row r="3035" spans="1:74" s="12" customFormat="1" hidden="1" x14ac:dyDescent="0.25">
      <c r="A3035" s="127"/>
      <c r="B3035"/>
      <c r="C3035" s="221">
        <v>11780</v>
      </c>
      <c r="D3035" s="221">
        <f t="shared" si="334"/>
        <v>11780</v>
      </c>
      <c r="E3035" s="221">
        <f t="shared" si="332"/>
        <v>11.78</v>
      </c>
      <c r="F3035" s="221">
        <f t="shared" si="335"/>
        <v>4.138129932912741E-4</v>
      </c>
      <c r="G3035" s="221">
        <f t="shared" si="336"/>
        <v>7.0362643864110744E-2</v>
      </c>
      <c r="H3035" s="221">
        <v>5.0657045484412702E-2</v>
      </c>
      <c r="I3035" s="221">
        <f t="shared" si="337"/>
        <v>1</v>
      </c>
      <c r="J3035" s="221">
        <v>1</v>
      </c>
      <c r="K3035" s="221">
        <f t="shared" si="338"/>
        <v>-116.62427741966903</v>
      </c>
      <c r="L3035" s="221">
        <f t="shared" si="333"/>
        <v>1.6251268708565485E-11</v>
      </c>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row>
    <row r="3036" spans="1:74" s="12" customFormat="1" hidden="1" x14ac:dyDescent="0.25">
      <c r="A3036" s="127"/>
      <c r="B3036"/>
      <c r="C3036" s="221">
        <v>11790</v>
      </c>
      <c r="D3036" s="221">
        <f t="shared" si="334"/>
        <v>11790</v>
      </c>
      <c r="E3036" s="221">
        <f t="shared" si="332"/>
        <v>11.79</v>
      </c>
      <c r="F3036" s="221">
        <f t="shared" si="335"/>
        <v>4.0511628535156542E-4</v>
      </c>
      <c r="G3036" s="221">
        <f t="shared" si="336"/>
        <v>6.8860383807868741E-2</v>
      </c>
      <c r="H3036" s="221">
        <v>2.6182538032307499E-2</v>
      </c>
      <c r="I3036" s="221">
        <f t="shared" si="337"/>
        <v>1</v>
      </c>
      <c r="J3036" s="221">
        <v>1</v>
      </c>
      <c r="K3036" s="221">
        <f t="shared" si="338"/>
        <v>-122.728782322227</v>
      </c>
      <c r="L3036" s="221">
        <f t="shared" si="333"/>
        <v>1.2159254480255515E-11</v>
      </c>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row>
    <row r="3037" spans="1:74" s="12" customFormat="1" hidden="1" x14ac:dyDescent="0.25">
      <c r="A3037" s="127"/>
      <c r="B3037"/>
      <c r="C3037" s="221">
        <v>11800</v>
      </c>
      <c r="D3037" s="221">
        <f t="shared" si="334"/>
        <v>11800</v>
      </c>
      <c r="E3037" s="221">
        <f t="shared" si="332"/>
        <v>11.8</v>
      </c>
      <c r="F3037" s="221">
        <f t="shared" si="335"/>
        <v>3.9657130477896158E-4</v>
      </c>
      <c r="G3037" s="221">
        <f t="shared" si="336"/>
        <v>6.7158790484469044E-2</v>
      </c>
      <c r="H3037" s="271">
        <v>9.3132291810484797E-10</v>
      </c>
      <c r="I3037" s="221">
        <f t="shared" si="337"/>
        <v>1</v>
      </c>
      <c r="J3037" s="221">
        <v>1</v>
      </c>
      <c r="K3037" s="221">
        <f t="shared" si="338"/>
        <v>-272.10951115115364</v>
      </c>
      <c r="L3037" s="221">
        <f t="shared" si="333"/>
        <v>1.3337112237045316E-12</v>
      </c>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row>
    <row r="3038" spans="1:74" s="12" customFormat="1" hidden="1" x14ac:dyDescent="0.25">
      <c r="A3038" s="127"/>
      <c r="B3038"/>
      <c r="C3038" s="221">
        <v>11810</v>
      </c>
      <c r="D3038" s="221">
        <f t="shared" si="334"/>
        <v>11810</v>
      </c>
      <c r="E3038" s="221">
        <f t="shared" si="332"/>
        <v>11.81</v>
      </c>
      <c r="F3038" s="221">
        <f t="shared" si="335"/>
        <v>3.8817595453920206E-4</v>
      </c>
      <c r="G3038" s="221">
        <f t="shared" si="336"/>
        <v>6.5261112995079792E-2</v>
      </c>
      <c r="H3038" s="221">
        <v>3.1555882854925198E-3</v>
      </c>
      <c r="I3038" s="221">
        <f t="shared" si="337"/>
        <v>1</v>
      </c>
      <c r="J3038" s="221">
        <v>1</v>
      </c>
      <c r="K3038" s="221">
        <f t="shared" si="338"/>
        <v>-141.94473118063397</v>
      </c>
      <c r="L3038" s="221">
        <f t="shared" si="333"/>
        <v>1.5975967196258179E-14</v>
      </c>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row>
    <row r="3039" spans="1:74" s="12" customFormat="1" hidden="1" x14ac:dyDescent="0.25">
      <c r="A3039" s="127"/>
      <c r="B3039"/>
      <c r="C3039" s="221">
        <v>11820</v>
      </c>
      <c r="D3039" s="221">
        <f t="shared" si="334"/>
        <v>11820</v>
      </c>
      <c r="E3039" s="221">
        <f t="shared" si="332"/>
        <v>11.82</v>
      </c>
      <c r="F3039" s="221">
        <f t="shared" si="335"/>
        <v>3.799281586644283E-4</v>
      </c>
      <c r="G3039" s="221">
        <f t="shared" si="336"/>
        <v>6.3171147760943916E-2</v>
      </c>
      <c r="H3039" s="221">
        <v>2.7309732062735001E-4</v>
      </c>
      <c r="I3039" s="221">
        <f t="shared" si="337"/>
        <v>1</v>
      </c>
      <c r="J3039" s="221">
        <v>1</v>
      </c>
      <c r="K3039" s="221">
        <f t="shared" si="338"/>
        <v>-163.66924620440457</v>
      </c>
      <c r="L3039" s="221">
        <f t="shared" si="333"/>
        <v>1.87031781093827E-14</v>
      </c>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row>
    <row r="3040" spans="1:74" s="12" customFormat="1" hidden="1" x14ac:dyDescent="0.25">
      <c r="A3040" s="127"/>
      <c r="B3040"/>
      <c r="C3040" s="221">
        <v>11830</v>
      </c>
      <c r="D3040" s="221">
        <f t="shared" si="334"/>
        <v>11830</v>
      </c>
      <c r="E3040" s="221">
        <f t="shared" si="332"/>
        <v>11.83</v>
      </c>
      <c r="F3040" s="221">
        <f t="shared" si="335"/>
        <v>3.718258621313651E-4</v>
      </c>
      <c r="G3040" s="221">
        <f t="shared" si="336"/>
        <v>6.0893232110805814E-2</v>
      </c>
      <c r="H3040" s="221">
        <v>2.5761364751431099E-3</v>
      </c>
      <c r="I3040" s="221">
        <f t="shared" si="337"/>
        <v>1</v>
      </c>
      <c r="J3040" s="221">
        <v>1</v>
      </c>
      <c r="K3040" s="221">
        <f t="shared" si="338"/>
        <v>-144.68245026697755</v>
      </c>
      <c r="L3040" s="221">
        <f t="shared" si="333"/>
        <v>1.0524355310775342E-14</v>
      </c>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row>
    <row r="3041" spans="1:74" s="12" customFormat="1" hidden="1" x14ac:dyDescent="0.25">
      <c r="A3041" s="127"/>
      <c r="B3041"/>
      <c r="C3041" s="221">
        <v>11840</v>
      </c>
      <c r="D3041" s="221">
        <f t="shared" si="334"/>
        <v>11840</v>
      </c>
      <c r="E3041" s="221">
        <f t="shared" si="332"/>
        <v>11.84</v>
      </c>
      <c r="F3041" s="221">
        <f t="shared" si="335"/>
        <v>3.6386703073941446E-4</v>
      </c>
      <c r="G3041" s="221">
        <f t="shared" si="336"/>
        <v>5.8432236414410192E-2</v>
      </c>
      <c r="H3041" s="221">
        <v>2.7062321390623001E-3</v>
      </c>
      <c r="I3041" s="221">
        <f t="shared" si="337"/>
        <v>1</v>
      </c>
      <c r="J3041" s="221">
        <v>1</v>
      </c>
      <c r="K3041" s="221">
        <f t="shared" si="338"/>
        <v>-144.80079474255621</v>
      </c>
      <c r="L3041" s="221">
        <f t="shared" si="333"/>
        <v>3.3562778345158014E-14</v>
      </c>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row>
    <row r="3042" spans="1:74" s="12" customFormat="1" hidden="1" x14ac:dyDescent="0.25">
      <c r="A3042" s="127"/>
      <c r="B3042"/>
      <c r="C3042" s="221">
        <v>11850</v>
      </c>
      <c r="D3042" s="221">
        <f t="shared" si="334"/>
        <v>11850</v>
      </c>
      <c r="E3042" s="221">
        <f t="shared" si="332"/>
        <v>11.85</v>
      </c>
      <c r="F3042" s="221">
        <f t="shared" si="335"/>
        <v>3.5604965098863116E-4</v>
      </c>
      <c r="G3042" s="221">
        <f t="shared" si="336"/>
        <v>5.5793554773601768E-2</v>
      </c>
      <c r="H3042" s="221">
        <v>1.96696707822296E-4</v>
      </c>
      <c r="I3042" s="221">
        <f t="shared" si="337"/>
        <v>1</v>
      </c>
      <c r="J3042" s="221">
        <v>1</v>
      </c>
      <c r="K3042" s="221">
        <f t="shared" si="338"/>
        <v>-168.16216624132215</v>
      </c>
      <c r="L3042" s="221">
        <f t="shared" si="333"/>
        <v>9.4390774111129573E-15</v>
      </c>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row>
    <row r="3043" spans="1:74" s="12" customFormat="1" hidden="1" x14ac:dyDescent="0.25">
      <c r="A3043" s="127"/>
      <c r="B3043"/>
      <c r="C3043" s="221">
        <v>11860</v>
      </c>
      <c r="D3043" s="221">
        <f t="shared" si="334"/>
        <v>11860</v>
      </c>
      <c r="E3043" s="221">
        <f t="shared" si="332"/>
        <v>11.86</v>
      </c>
      <c r="F3043" s="221">
        <f t="shared" si="335"/>
        <v>3.4837172995761452E-4</v>
      </c>
      <c r="G3043" s="221">
        <f t="shared" si="336"/>
        <v>5.2983094286315986E-2</v>
      </c>
      <c r="H3043" s="221">
        <v>4.6170289671161498E-3</v>
      </c>
      <c r="I3043" s="221">
        <f t="shared" si="337"/>
        <v>1</v>
      </c>
      <c r="J3043" s="221">
        <v>1</v>
      </c>
      <c r="K3043" s="221">
        <f t="shared" si="338"/>
        <v>-141.38914354827588</v>
      </c>
      <c r="L3043" s="221">
        <f t="shared" si="333"/>
        <v>1.9859361919430586E-14</v>
      </c>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row>
    <row r="3044" spans="1:74" s="12" customFormat="1" hidden="1" x14ac:dyDescent="0.25">
      <c r="A3044" s="127"/>
      <c r="B3044"/>
      <c r="C3044" s="221">
        <v>11870</v>
      </c>
      <c r="D3044" s="221">
        <f t="shared" si="334"/>
        <v>11870</v>
      </c>
      <c r="E3044" s="221">
        <f t="shared" si="332"/>
        <v>11.87</v>
      </c>
      <c r="F3044" s="221">
        <f t="shared" si="335"/>
        <v>3.4083129518129341E-4</v>
      </c>
      <c r="G3044" s="221">
        <f t="shared" si="336"/>
        <v>5.0007262902467757E-2</v>
      </c>
      <c r="H3044" s="221">
        <v>9.6745899372295101E-3</v>
      </c>
      <c r="I3044" s="221">
        <f t="shared" si="337"/>
        <v>1</v>
      </c>
      <c r="J3044" s="221">
        <v>1</v>
      </c>
      <c r="K3044" s="221">
        <f t="shared" si="338"/>
        <v>-135.65589768585232</v>
      </c>
      <c r="L3044" s="221">
        <f t="shared" si="333"/>
        <v>1.5639297433620602E-13</v>
      </c>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row>
    <row r="3045" spans="1:74" s="12" customFormat="1" hidden="1" x14ac:dyDescent="0.25">
      <c r="A3045" s="127"/>
      <c r="B3045"/>
      <c r="C3045" s="221">
        <v>11880</v>
      </c>
      <c r="D3045" s="221">
        <f t="shared" si="334"/>
        <v>11880</v>
      </c>
      <c r="E3045" s="221">
        <f t="shared" si="332"/>
        <v>11.88</v>
      </c>
      <c r="F3045" s="221">
        <f t="shared" si="335"/>
        <v>3.3342639452865004E-4</v>
      </c>
      <c r="G3045" s="221">
        <f t="shared" si="336"/>
        <v>4.6872955894467078E-2</v>
      </c>
      <c r="H3045" s="271">
        <v>3.5573388623041499E-10</v>
      </c>
      <c r="I3045" s="221">
        <f t="shared" si="337"/>
        <v>1</v>
      </c>
      <c r="J3045" s="221">
        <v>1</v>
      </c>
      <c r="K3045" s="221">
        <f t="shared" si="338"/>
        <v>-285.09904890217535</v>
      </c>
      <c r="L3045" s="221">
        <f t="shared" si="333"/>
        <v>6.7975164831580479E-14</v>
      </c>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row>
    <row r="3046" spans="1:74" s="12" customFormat="1" hidden="1" x14ac:dyDescent="0.25">
      <c r="A3046" s="127"/>
      <c r="B3046"/>
      <c r="C3046" s="221">
        <v>11890</v>
      </c>
      <c r="D3046" s="221">
        <f t="shared" si="334"/>
        <v>11890</v>
      </c>
      <c r="E3046" s="221">
        <f t="shared" si="332"/>
        <v>11.89</v>
      </c>
      <c r="F3046" s="221">
        <f t="shared" si="335"/>
        <v>3.261550960803743E-4</v>
      </c>
      <c r="G3046" s="221">
        <f t="shared" si="336"/>
        <v>4.3587540968743406E-2</v>
      </c>
      <c r="H3046" s="221">
        <v>1.1026860971507801E-2</v>
      </c>
      <c r="I3046" s="221">
        <f t="shared" si="337"/>
        <v>1</v>
      </c>
      <c r="J3046" s="221">
        <v>1</v>
      </c>
      <c r="K3046" s="221">
        <f t="shared" si="338"/>
        <v>-136.09523127646699</v>
      </c>
      <c r="L3046" s="221">
        <f t="shared" si="333"/>
        <v>6.1435148422212446E-14</v>
      </c>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row>
    <row r="3047" spans="1:74" s="12" customFormat="1" hidden="1" x14ac:dyDescent="0.25">
      <c r="A3047" s="127"/>
      <c r="B3047"/>
      <c r="C3047" s="221">
        <v>11900</v>
      </c>
      <c r="D3047" s="221">
        <f t="shared" si="334"/>
        <v>11900</v>
      </c>
      <c r="E3047" s="221">
        <f t="shared" si="332"/>
        <v>11.9</v>
      </c>
      <c r="F3047" s="221">
        <f t="shared" si="335"/>
        <v>3.1901548800642593E-4</v>
      </c>
      <c r="G3047" s="221">
        <f t="shared" si="336"/>
        <v>4.0158842048266613E-2</v>
      </c>
      <c r="H3047" s="271">
        <v>1.6130972770622E-9</v>
      </c>
      <c r="I3047" s="221">
        <f t="shared" si="337"/>
        <v>1</v>
      </c>
      <c r="J3047" s="221">
        <v>1</v>
      </c>
      <c r="K3047" s="221">
        <f t="shared" si="338"/>
        <v>-273.69492983711251</v>
      </c>
      <c r="L3047" s="221">
        <f t="shared" si="333"/>
        <v>6.1435160262547477E-14</v>
      </c>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row>
    <row r="3048" spans="1:74" s="12" customFormat="1" hidden="1" x14ac:dyDescent="0.25">
      <c r="A3048" s="127"/>
      <c r="B3048"/>
      <c r="C3048" s="221">
        <v>11910</v>
      </c>
      <c r="D3048" s="221">
        <f t="shared" si="334"/>
        <v>11910</v>
      </c>
      <c r="E3048" s="221">
        <f t="shared" si="332"/>
        <v>11.91</v>
      </c>
      <c r="F3048" s="221">
        <f t="shared" si="335"/>
        <v>3.1200567844357787E-4</v>
      </c>
      <c r="G3048" s="221">
        <f t="shared" si="336"/>
        <v>3.659512175964888E-2</v>
      </c>
      <c r="H3048" s="221">
        <v>2.04012078154239E-2</v>
      </c>
      <c r="I3048" s="221">
        <f t="shared" si="337"/>
        <v>1</v>
      </c>
      <c r="J3048" s="221">
        <v>1</v>
      </c>
      <c r="K3048" s="221">
        <f t="shared" si="338"/>
        <v>-132.65516851133367</v>
      </c>
      <c r="L3048" s="221">
        <f t="shared" si="333"/>
        <v>1.3565107338030952E-13</v>
      </c>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row>
    <row r="3049" spans="1:74" s="12" customFormat="1" hidden="1" x14ac:dyDescent="0.25">
      <c r="A3049" s="127"/>
      <c r="B3049"/>
      <c r="C3049" s="221">
        <v>11920</v>
      </c>
      <c r="D3049" s="221">
        <f t="shared" si="334"/>
        <v>11920</v>
      </c>
      <c r="E3049" s="221">
        <f t="shared" si="332"/>
        <v>11.92</v>
      </c>
      <c r="F3049" s="221">
        <f t="shared" si="335"/>
        <v>3.0512379537288309E-4</v>
      </c>
      <c r="G3049" s="221">
        <f t="shared" si="336"/>
        <v>3.2905062661858935E-2</v>
      </c>
      <c r="H3049" s="221">
        <v>2.02710991104511E-2</v>
      </c>
      <c r="I3049" s="221">
        <f t="shared" si="337"/>
        <v>1</v>
      </c>
      <c r="J3049" s="221">
        <v>1</v>
      </c>
      <c r="K3049" s="221">
        <f t="shared" si="338"/>
        <v>-133.82767805932642</v>
      </c>
      <c r="L3049" s="221">
        <f t="shared" si="333"/>
        <v>4.762496139174802E-13</v>
      </c>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row>
    <row r="3050" spans="1:74" s="12" customFormat="1" hidden="1" x14ac:dyDescent="0.25">
      <c r="A3050" s="127"/>
      <c r="B3050"/>
      <c r="C3050" s="221">
        <v>11930</v>
      </c>
      <c r="D3050" s="221">
        <f t="shared" si="334"/>
        <v>11930</v>
      </c>
      <c r="E3050" s="221">
        <f t="shared" si="332"/>
        <v>11.93</v>
      </c>
      <c r="F3050" s="221">
        <f t="shared" si="335"/>
        <v>2.9836798649712342E-4</v>
      </c>
      <c r="G3050" s="221">
        <f t="shared" si="336"/>
        <v>2.9097747257040663E-2</v>
      </c>
      <c r="H3050" s="221">
        <v>5.3629333398733199E-3</v>
      </c>
      <c r="I3050" s="221">
        <f t="shared" si="337"/>
        <v>1</v>
      </c>
      <c r="J3050" s="221">
        <v>1</v>
      </c>
      <c r="K3050" s="221">
        <f t="shared" si="338"/>
        <v>-146.63972020800085</v>
      </c>
      <c r="L3050" s="221">
        <f t="shared" si="333"/>
        <v>1.5635542804441955E-13</v>
      </c>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row>
    <row r="3051" spans="1:74" s="12" customFormat="1" hidden="1" x14ac:dyDescent="0.25">
      <c r="A3051" s="127"/>
      <c r="B3051"/>
      <c r="C3051" s="221">
        <v>11940</v>
      </c>
      <c r="D3051" s="221">
        <f t="shared" si="334"/>
        <v>11940</v>
      </c>
      <c r="E3051" s="221">
        <f t="shared" si="332"/>
        <v>11.94</v>
      </c>
      <c r="F3051" s="221">
        <f t="shared" si="335"/>
        <v>2.9173641911820419E-4</v>
      </c>
      <c r="G3051" s="221">
        <f t="shared" si="336"/>
        <v>2.5182636827237776E-2</v>
      </c>
      <c r="H3051" s="271">
        <v>1.7506741710705398E-5</v>
      </c>
      <c r="I3051" s="221">
        <f t="shared" si="337"/>
        <v>1</v>
      </c>
      <c r="J3051" s="221">
        <v>1</v>
      </c>
      <c r="K3051" s="221">
        <f t="shared" si="338"/>
        <v>-197.8140565075675</v>
      </c>
      <c r="L3051" s="221">
        <f t="shared" si="333"/>
        <v>5.4495927869644622E-15</v>
      </c>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row>
    <row r="3052" spans="1:74" s="12" customFormat="1" hidden="1" x14ac:dyDescent="0.25">
      <c r="A3052" s="127"/>
      <c r="B3052"/>
      <c r="C3052" s="221">
        <v>11950</v>
      </c>
      <c r="D3052" s="221">
        <f t="shared" si="334"/>
        <v>11950</v>
      </c>
      <c r="E3052" s="221">
        <f t="shared" si="332"/>
        <v>11.95</v>
      </c>
      <c r="F3052" s="221">
        <f t="shared" si="335"/>
        <v>2.8522728001454019E-4</v>
      </c>
      <c r="G3052" s="221">
        <f t="shared" si="336"/>
        <v>2.1169549144066175E-2</v>
      </c>
      <c r="H3052" s="271">
        <v>1.6734664794259799E-5</v>
      </c>
      <c r="I3052" s="221">
        <f t="shared" si="337"/>
        <v>1</v>
      </c>
      <c r="J3052" s="221">
        <v>1</v>
      </c>
      <c r="K3052" s="221">
        <f t="shared" si="338"/>
        <v>-199.90960626395295</v>
      </c>
      <c r="L3052" s="221">
        <f t="shared" si="333"/>
        <v>1.3186247533048895E-19</v>
      </c>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row>
    <row r="3053" spans="1:74" s="12" customFormat="1" hidden="1" x14ac:dyDescent="0.25">
      <c r="A3053" s="127"/>
      <c r="B3053"/>
      <c r="C3053" s="221">
        <v>11960</v>
      </c>
      <c r="D3053" s="221">
        <f t="shared" si="334"/>
        <v>11960</v>
      </c>
      <c r="E3053" s="221">
        <f t="shared" si="332"/>
        <v>11.96</v>
      </c>
      <c r="F3053" s="221">
        <f t="shared" si="335"/>
        <v>2.7883877531841787E-4</v>
      </c>
      <c r="G3053" s="221">
        <f t="shared" si="336"/>
        <v>1.7068635101535199E-2</v>
      </c>
      <c r="H3053" s="221">
        <v>1.5719408884822799E-2</v>
      </c>
      <c r="I3053" s="221">
        <f t="shared" si="337"/>
        <v>1</v>
      </c>
      <c r="J3053" s="221">
        <v>1</v>
      </c>
      <c r="K3053" s="221">
        <f t="shared" si="338"/>
        <v>-142.52023657278539</v>
      </c>
      <c r="L3053" s="221">
        <f t="shared" si="333"/>
        <v>1.4031002080433058E-14</v>
      </c>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row>
    <row r="3054" spans="1:74" s="12" customFormat="1" hidden="1" x14ac:dyDescent="0.25">
      <c r="A3054" s="127"/>
      <c r="B3054"/>
      <c r="C3054" s="221">
        <v>11970</v>
      </c>
      <c r="D3054" s="221">
        <f t="shared" si="334"/>
        <v>11970</v>
      </c>
      <c r="E3054" s="221">
        <f t="shared" si="332"/>
        <v>11.97</v>
      </c>
      <c r="F3054" s="221">
        <f t="shared" si="335"/>
        <v>2.7256913039335276E-4</v>
      </c>
      <c r="G3054" s="221">
        <f t="shared" si="336"/>
        <v>1.2890354325234771E-2</v>
      </c>
      <c r="H3054" s="221">
        <v>0.13782044655407399</v>
      </c>
      <c r="I3054" s="221">
        <f t="shared" si="337"/>
        <v>1</v>
      </c>
      <c r="J3054" s="221">
        <v>1</v>
      </c>
      <c r="K3054" s="221">
        <f t="shared" si="338"/>
        <v>-126.29889646832672</v>
      </c>
      <c r="L3054" s="221">
        <f t="shared" si="333"/>
        <v>7.8133889449274362E-13</v>
      </c>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row>
    <row r="3055" spans="1:74" s="12" customFormat="1" hidden="1" x14ac:dyDescent="0.25">
      <c r="A3055" s="127"/>
      <c r="B3055"/>
      <c r="C3055" s="221">
        <v>11980</v>
      </c>
      <c r="D3055" s="221">
        <f t="shared" si="334"/>
        <v>11980</v>
      </c>
      <c r="E3055" s="221">
        <f t="shared" ref="E3055:E3118" si="339">D3055/1000</f>
        <v>11.98</v>
      </c>
      <c r="F3055" s="221">
        <f t="shared" si="335"/>
        <v>2.6641658971143637E-4</v>
      </c>
      <c r="G3055" s="221">
        <f t="shared" si="336"/>
        <v>8.6454498140114602E-3</v>
      </c>
      <c r="H3055" s="221">
        <v>0.44491567513518598</v>
      </c>
      <c r="I3055" s="221">
        <f t="shared" si="337"/>
        <v>1</v>
      </c>
      <c r="J3055" s="221">
        <v>1</v>
      </c>
      <c r="K3055" s="221">
        <f t="shared" si="338"/>
        <v>-119.78746868345152</v>
      </c>
      <c r="L3055" s="221">
        <f t="shared" ref="L3055:L3118" si="340">(D3055-D3054)*((10^(K3055/20)+10^(K3054/20))/2)^2</f>
        <v>5.6927347110313812E-12</v>
      </c>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row>
    <row r="3056" spans="1:74" s="12" customFormat="1" hidden="1" x14ac:dyDescent="0.25">
      <c r="A3056" s="127"/>
      <c r="B3056"/>
      <c r="C3056" s="221">
        <v>11990</v>
      </c>
      <c r="D3056" s="221">
        <f t="shared" si="334"/>
        <v>11990</v>
      </c>
      <c r="E3056" s="221">
        <f t="shared" si="339"/>
        <v>11.99</v>
      </c>
      <c r="F3056" s="221">
        <f t="shared" si="335"/>
        <v>2.6037941673069496E-4</v>
      </c>
      <c r="G3056" s="221">
        <f t="shared" si="336"/>
        <v>4.3449216730623002E-3</v>
      </c>
      <c r="H3056" s="221">
        <v>0.82365531566113703</v>
      </c>
      <c r="I3056" s="221">
        <f t="shared" si="337"/>
        <v>1</v>
      </c>
      <c r="J3056" s="221">
        <v>1</v>
      </c>
      <c r="K3056" s="221">
        <f t="shared" si="338"/>
        <v>-120.61331785723513</v>
      </c>
      <c r="L3056" s="221">
        <f t="shared" si="340"/>
        <v>9.5706584781097454E-12</v>
      </c>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c r="BO3056"/>
      <c r="BP3056"/>
      <c r="BQ3056"/>
      <c r="BR3056"/>
      <c r="BS3056"/>
      <c r="BT3056"/>
      <c r="BU3056"/>
      <c r="BV3056"/>
    </row>
    <row r="3057" spans="1:74" s="12" customFormat="1" hidden="1" x14ac:dyDescent="0.25">
      <c r="A3057" s="127"/>
      <c r="B3057"/>
      <c r="C3057" s="221">
        <v>12000</v>
      </c>
      <c r="D3057" s="221">
        <f t="shared" si="334"/>
        <v>12000</v>
      </c>
      <c r="E3057" s="221">
        <f t="shared" si="339"/>
        <v>12</v>
      </c>
      <c r="F3057" s="221">
        <f t="shared" si="335"/>
        <v>2.544558937724617E-4</v>
      </c>
      <c r="G3057" s="221">
        <f t="shared" si="336"/>
        <v>7.9631035561818695E-16</v>
      </c>
      <c r="H3057" s="221">
        <v>1</v>
      </c>
      <c r="I3057" s="221">
        <f t="shared" si="337"/>
        <v>1</v>
      </c>
      <c r="J3057" s="221">
        <v>1</v>
      </c>
      <c r="K3057" s="221">
        <f t="shared" si="338"/>
        <v>-373.86610243777426</v>
      </c>
      <c r="L3057" s="221">
        <f t="shared" si="340"/>
        <v>2.1707420689238742E-12</v>
      </c>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row>
    <row r="3058" spans="1:74" s="12" customFormat="1" hidden="1" x14ac:dyDescent="0.25">
      <c r="A3058" s="127"/>
      <c r="B3058"/>
      <c r="C3058" s="221">
        <v>12010</v>
      </c>
      <c r="D3058" s="221">
        <f t="shared" si="334"/>
        <v>12010</v>
      </c>
      <c r="E3058" s="221">
        <f t="shared" si="339"/>
        <v>12.01</v>
      </c>
      <c r="F3058" s="221">
        <f t="shared" si="335"/>
        <v>2.4864432189877056E-4</v>
      </c>
      <c r="G3058" s="221">
        <f t="shared" si="336"/>
        <v>4.3778830120069379E-3</v>
      </c>
      <c r="H3058" s="221">
        <v>0.82365531566116701</v>
      </c>
      <c r="I3058" s="221">
        <f t="shared" si="337"/>
        <v>1</v>
      </c>
      <c r="J3058" s="221">
        <v>1</v>
      </c>
      <c r="K3058" s="221">
        <f t="shared" si="338"/>
        <v>-120.94823592840245</v>
      </c>
      <c r="L3058" s="221">
        <f t="shared" si="340"/>
        <v>2.0096314369105856E-12</v>
      </c>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c r="BP3058"/>
      <c r="BQ3058"/>
      <c r="BR3058"/>
      <c r="BS3058"/>
      <c r="BT3058"/>
      <c r="BU3058"/>
      <c r="BV3058"/>
    </row>
    <row r="3059" spans="1:74" s="12" customFormat="1" hidden="1" x14ac:dyDescent="0.25">
      <c r="A3059" s="127"/>
      <c r="B3059"/>
      <c r="C3059" s="221">
        <v>12020</v>
      </c>
      <c r="D3059" s="221">
        <f t="shared" si="334"/>
        <v>12020</v>
      </c>
      <c r="E3059" s="221">
        <f t="shared" si="339"/>
        <v>12.02</v>
      </c>
      <c r="F3059" s="221">
        <f t="shared" si="335"/>
        <v>2.4294302078976772E-4</v>
      </c>
      <c r="G3059" s="221">
        <f t="shared" si="336"/>
        <v>8.7771216875988604E-3</v>
      </c>
      <c r="H3059" s="221">
        <v>0.44491567513522101</v>
      </c>
      <c r="I3059" s="221">
        <f t="shared" si="337"/>
        <v>1</v>
      </c>
      <c r="J3059" s="221">
        <v>1</v>
      </c>
      <c r="K3059" s="221">
        <f t="shared" si="338"/>
        <v>-120.45731492492932</v>
      </c>
      <c r="L3059" s="221">
        <f t="shared" si="340"/>
        <v>8.51273752677346E-12</v>
      </c>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row>
    <row r="3060" spans="1:74" s="12" customFormat="1" hidden="1" x14ac:dyDescent="0.25">
      <c r="A3060" s="127"/>
      <c r="B3060"/>
      <c r="C3060" s="221">
        <v>12030</v>
      </c>
      <c r="D3060" s="221">
        <f t="shared" si="334"/>
        <v>12030</v>
      </c>
      <c r="E3060" s="221">
        <f t="shared" si="339"/>
        <v>12.03</v>
      </c>
      <c r="F3060" s="221">
        <f t="shared" si="335"/>
        <v>2.3735032862117172E-4</v>
      </c>
      <c r="G3060" s="221">
        <f t="shared" si="336"/>
        <v>1.3185966130420321E-2</v>
      </c>
      <c r="H3060" s="221">
        <v>0.13782044655409401</v>
      </c>
      <c r="I3060" s="221">
        <f t="shared" si="337"/>
        <v>1</v>
      </c>
      <c r="J3060" s="221">
        <v>1</v>
      </c>
      <c r="K3060" s="221">
        <f t="shared" si="338"/>
        <v>-127.30369108050124</v>
      </c>
      <c r="L3060" s="221">
        <f t="shared" si="340"/>
        <v>4.761327307465063E-12</v>
      </c>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row>
    <row r="3061" spans="1:74" s="12" customFormat="1" hidden="1" x14ac:dyDescent="0.25">
      <c r="A3061" s="127"/>
      <c r="B3061"/>
      <c r="C3061" s="221">
        <v>12040</v>
      </c>
      <c r="D3061" s="221">
        <f t="shared" si="334"/>
        <v>12040</v>
      </c>
      <c r="E3061" s="221">
        <f t="shared" si="339"/>
        <v>12.04</v>
      </c>
      <c r="F3061" s="221">
        <f t="shared" si="335"/>
        <v>2.3186460194176743E-4</v>
      </c>
      <c r="G3061" s="221">
        <f t="shared" si="336"/>
        <v>1.7592552061453041E-2</v>
      </c>
      <c r="H3061" s="221">
        <v>1.5719408884833901E-2</v>
      </c>
      <c r="I3061" s="221">
        <f t="shared" si="337"/>
        <v>1</v>
      </c>
      <c r="J3061" s="221">
        <v>1</v>
      </c>
      <c r="K3061" s="221">
        <f t="shared" si="338"/>
        <v>-143.86000986146846</v>
      </c>
      <c r="L3061" s="221">
        <f t="shared" si="340"/>
        <v>6.1369317069554616E-13</v>
      </c>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row>
    <row r="3062" spans="1:74" s="12" customFormat="1" hidden="1" x14ac:dyDescent="0.25">
      <c r="A3062" s="127"/>
      <c r="B3062"/>
      <c r="C3062" s="221">
        <v>12050</v>
      </c>
      <c r="D3062" s="221">
        <f t="shared" si="334"/>
        <v>12050</v>
      </c>
      <c r="E3062" s="221">
        <f t="shared" si="339"/>
        <v>12.05</v>
      </c>
      <c r="F3062" s="221">
        <f t="shared" si="335"/>
        <v>2.2648421555095582E-4</v>
      </c>
      <c r="G3062" s="221">
        <f t="shared" si="336"/>
        <v>2.198493116189882E-2</v>
      </c>
      <c r="H3062" s="271">
        <v>1.67346647942776E-5</v>
      </c>
      <c r="I3062" s="221">
        <f t="shared" si="337"/>
        <v>1</v>
      </c>
      <c r="J3062" s="221">
        <v>1</v>
      </c>
      <c r="K3062" s="221">
        <f t="shared" si="338"/>
        <v>-201.58439864668296</v>
      </c>
      <c r="L3062" s="221">
        <f t="shared" si="340"/>
        <v>1.0305451701400947E-14</v>
      </c>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row>
    <row r="3063" spans="1:74" s="12" customFormat="1" hidden="1" x14ac:dyDescent="0.25">
      <c r="A3063" s="127"/>
      <c r="B3063"/>
      <c r="C3063" s="221">
        <v>12060</v>
      </c>
      <c r="D3063" s="221">
        <f t="shared" si="334"/>
        <v>12060</v>
      </c>
      <c r="E3063" s="221">
        <f t="shared" si="339"/>
        <v>12.06</v>
      </c>
      <c r="F3063" s="221">
        <f t="shared" si="335"/>
        <v>2.212075623763515E-4</v>
      </c>
      <c r="G3063" s="221">
        <f t="shared" si="336"/>
        <v>2.6351101846308803E-2</v>
      </c>
      <c r="H3063" s="271">
        <v>1.7506741710653899E-5</v>
      </c>
      <c r="I3063" s="221">
        <f t="shared" si="337"/>
        <v>1</v>
      </c>
      <c r="J3063" s="221">
        <v>1</v>
      </c>
      <c r="K3063" s="221">
        <f t="shared" si="338"/>
        <v>-199.82391852203082</v>
      </c>
      <c r="L3063" s="221">
        <f t="shared" si="340"/>
        <v>8.5908624426605193E-20</v>
      </c>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row>
    <row r="3064" spans="1:74" s="12" customFormat="1" hidden="1" x14ac:dyDescent="0.25">
      <c r="A3064" s="127"/>
      <c r="B3064"/>
      <c r="C3064" s="221">
        <v>12070</v>
      </c>
      <c r="D3064" s="221">
        <f t="shared" si="334"/>
        <v>12070</v>
      </c>
      <c r="E3064" s="221">
        <f t="shared" si="339"/>
        <v>12.07</v>
      </c>
      <c r="F3064" s="221">
        <f t="shared" si="335"/>
        <v>2.1603305335145346E-4</v>
      </c>
      <c r="G3064" s="221">
        <f t="shared" si="336"/>
        <v>3.0679040390136181E-2</v>
      </c>
      <c r="H3064" s="221">
        <v>5.3629333398721498E-3</v>
      </c>
      <c r="I3064" s="221">
        <f t="shared" si="337"/>
        <v>1</v>
      </c>
      <c r="J3064" s="221">
        <v>1</v>
      </c>
      <c r="K3064" s="221">
        <f t="shared" si="338"/>
        <v>-148.98471252239747</v>
      </c>
      <c r="L3064" s="221">
        <f t="shared" si="340"/>
        <v>3.1765737278891277E-15</v>
      </c>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row>
    <row r="3065" spans="1:74" s="12" customFormat="1" hidden="1" x14ac:dyDescent="0.25">
      <c r="A3065" s="127"/>
      <c r="B3065"/>
      <c r="C3065" s="221">
        <v>12080</v>
      </c>
      <c r="D3065" s="221">
        <f t="shared" si="334"/>
        <v>12080</v>
      </c>
      <c r="E3065" s="221">
        <f t="shared" si="339"/>
        <v>12.08</v>
      </c>
      <c r="F3065" s="221">
        <f t="shared" si="335"/>
        <v>2.1095911729338243E-4</v>
      </c>
      <c r="G3065" s="221">
        <f t="shared" si="336"/>
        <v>3.4956732334533003E-2</v>
      </c>
      <c r="H3065" s="221">
        <v>2.0271099110450001E-2</v>
      </c>
      <c r="I3065" s="221">
        <f t="shared" si="337"/>
        <v>1</v>
      </c>
      <c r="J3065" s="221">
        <v>1</v>
      </c>
      <c r="K3065" s="221">
        <f t="shared" si="338"/>
        <v>-136.50787148515386</v>
      </c>
      <c r="L3065" s="221">
        <f t="shared" si="340"/>
        <v>8.5591986711051995E-14</v>
      </c>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row>
    <row r="3066" spans="1:74" s="12" customFormat="1" hidden="1" x14ac:dyDescent="0.25">
      <c r="A3066" s="127"/>
      <c r="B3066"/>
      <c r="C3066" s="221">
        <v>12090</v>
      </c>
      <c r="D3066" s="221">
        <f t="shared" ref="D3066:D3129" si="341">C3066*(f_CLK_MHz/Nominal_Clock_Freq)</f>
        <v>12090</v>
      </c>
      <c r="E3066" s="221">
        <f t="shared" si="339"/>
        <v>12.09</v>
      </c>
      <c r="F3066" s="221">
        <f t="shared" ref="F3066:F3129" si="342">ABS(SIN(((MOD_CLK_DIV*PI()*$D3066*FIRST_STAGE_DECIMATION)/(f_CLK_MHz*1000000)))/(FIRST_STAGE_DECIMATION*SIN(((MOD_CLK_DIV*PI()*$D3066)/(f_CLK_MHz*1000000)))))^FIRST_STAGE_ORDER</f>
        <v>2.0598420078069915E-4</v>
      </c>
      <c r="G3066" s="221">
        <f t="shared" ref="G3066:G3129" si="343">ABS(SIN(((MOD_CLK_DIV*FIRST_STAGE_DECIMATION*PI()*$D3066*SECOND_STAGE_DECIMATION)/(f_CLK_MHz*1000000)))/(SECOND_STAGE_DECIMATION*SIN(((MOD_CLK_DIV*FIRST_STAGE_DECIMATION*PI()*$D3066)/(f_CLK_MHz*1000000)))))^SECOND_STAGE_ORDER</f>
        <v>3.9172204090030284E-2</v>
      </c>
      <c r="H3066" s="221">
        <v>2.0401207815425201E-2</v>
      </c>
      <c r="I3066" s="221">
        <f t="shared" ref="I3066:I3129" si="344">IF(Avg_decimation&lt;&gt;0,(ABS(SIN(((MOD_CLK_DIV*FIRST_STAGE_DECIMATION*SECOND_STAGE_DECIMATION*FIR_DECIMATION*PI()*$D3066*Avg_decimation)/(f_CLK_MHz*1000000)))/(Avg_decimation*SIN(((MOD_CLK_DIV*FIRST_STAGE_DECIMATION*SECOND_STAGE_DECIMATION*FIR_DECIMATION*PI()*$D3066)/(f_CLK_MHz*1000000)))))^1),"-")</f>
        <v>1</v>
      </c>
      <c r="J3066" s="221">
        <v>1</v>
      </c>
      <c r="K3066" s="221">
        <f t="shared" ref="K3066:K3129" si="345">20*LOG10(IF(FIR_BYPASSED,F3066*G3066*J3066,F3066*G3066*H3066*I3066*J3066))</f>
        <v>-135.67064401801107</v>
      </c>
      <c r="L3066" s="221">
        <f t="shared" si="340"/>
        <v>2.4665083070134009E-13</v>
      </c>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row>
    <row r="3067" spans="1:74" s="12" customFormat="1" hidden="1" x14ac:dyDescent="0.25">
      <c r="A3067" s="127"/>
      <c r="B3067"/>
      <c r="C3067" s="221">
        <v>12100</v>
      </c>
      <c r="D3067" s="221">
        <f t="shared" si="341"/>
        <v>12100</v>
      </c>
      <c r="E3067" s="221">
        <f t="shared" si="339"/>
        <v>12.1</v>
      </c>
      <c r="F3067" s="221">
        <f t="shared" si="342"/>
        <v>2.0110676803130175E-4</v>
      </c>
      <c r="G3067" s="221">
        <f t="shared" si="343"/>
        <v>4.3313554659786577E-2</v>
      </c>
      <c r="H3067" s="271">
        <v>1.61309824612968E-9</v>
      </c>
      <c r="I3067" s="221">
        <f t="shared" si="344"/>
        <v>1</v>
      </c>
      <c r="J3067" s="221">
        <v>1</v>
      </c>
      <c r="K3067" s="221">
        <f t="shared" si="345"/>
        <v>-277.04577335081422</v>
      </c>
      <c r="L3067" s="221">
        <f t="shared" si="340"/>
        <v>6.7744755706872565E-14</v>
      </c>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row>
    <row r="3068" spans="1:74" s="12" customFormat="1" hidden="1" x14ac:dyDescent="0.25">
      <c r="A3068" s="127"/>
      <c r="B3068"/>
      <c r="C3068" s="221">
        <v>12110</v>
      </c>
      <c r="D3068" s="221">
        <f t="shared" si="341"/>
        <v>12110</v>
      </c>
      <c r="E3068" s="221">
        <f t="shared" si="339"/>
        <v>12.11</v>
      </c>
      <c r="F3068" s="221">
        <f t="shared" si="342"/>
        <v>1.9632530078042288E-4</v>
      </c>
      <c r="G3068" s="221">
        <f t="shared" si="343"/>
        <v>4.7368987402302318E-2</v>
      </c>
      <c r="H3068" s="221">
        <v>1.10268609715077E-2</v>
      </c>
      <c r="I3068" s="221">
        <f t="shared" si="344"/>
        <v>1</v>
      </c>
      <c r="J3068" s="221">
        <v>1</v>
      </c>
      <c r="K3068" s="221">
        <f t="shared" si="345"/>
        <v>-139.78155457127716</v>
      </c>
      <c r="L3068" s="221">
        <f t="shared" si="340"/>
        <v>2.6289641905049996E-14</v>
      </c>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row>
    <row r="3069" spans="1:74" s="12" customFormat="1" hidden="1" x14ac:dyDescent="0.25">
      <c r="A3069" s="127"/>
      <c r="B3069"/>
      <c r="C3069" s="221">
        <v>12120</v>
      </c>
      <c r="D3069" s="221">
        <f t="shared" si="341"/>
        <v>12120</v>
      </c>
      <c r="E3069" s="221">
        <f t="shared" si="339"/>
        <v>12.12</v>
      </c>
      <c r="F3069" s="221">
        <f t="shared" si="342"/>
        <v>1.9163829815872259E-4</v>
      </c>
      <c r="G3069" s="221">
        <f t="shared" si="343"/>
        <v>5.1326841752896278E-2</v>
      </c>
      <c r="H3069" s="271">
        <v>3.55733261289298E-10</v>
      </c>
      <c r="I3069" s="221">
        <f t="shared" si="344"/>
        <v>1</v>
      </c>
      <c r="J3069" s="221">
        <v>1</v>
      </c>
      <c r="K3069" s="221">
        <f t="shared" si="345"/>
        <v>-289.12097357205135</v>
      </c>
      <c r="L3069" s="221">
        <f t="shared" si="340"/>
        <v>2.6289636494640877E-14</v>
      </c>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row>
    <row r="3070" spans="1:74" s="12" customFormat="1" hidden="1" x14ac:dyDescent="0.25">
      <c r="A3070" s="127"/>
      <c r="B3070"/>
      <c r="C3070" s="221">
        <v>12130</v>
      </c>
      <c r="D3070" s="221">
        <f t="shared" si="341"/>
        <v>12130</v>
      </c>
      <c r="E3070" s="221">
        <f t="shared" si="339"/>
        <v>12.13</v>
      </c>
      <c r="F3070" s="221">
        <f t="shared" si="342"/>
        <v>1.8704427657048226E-4</v>
      </c>
      <c r="G3070" s="221">
        <f t="shared" si="343"/>
        <v>5.5175624822873068E-2</v>
      </c>
      <c r="H3070" s="221">
        <v>9.6745899372293505E-3</v>
      </c>
      <c r="I3070" s="221">
        <f t="shared" si="344"/>
        <v>1</v>
      </c>
      <c r="J3070" s="221">
        <v>1</v>
      </c>
      <c r="K3070" s="221">
        <f t="shared" si="345"/>
        <v>-140.01351500373534</v>
      </c>
      <c r="L3070" s="221">
        <f t="shared" si="340"/>
        <v>2.4922324058496634E-14</v>
      </c>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row>
    <row r="3071" spans="1:74" s="12" customFormat="1" hidden="1" x14ac:dyDescent="0.25">
      <c r="A3071" s="127"/>
      <c r="B3071"/>
      <c r="C3071" s="221">
        <v>12140</v>
      </c>
      <c r="D3071" s="221">
        <f t="shared" si="341"/>
        <v>12140</v>
      </c>
      <c r="E3071" s="221">
        <f t="shared" si="339"/>
        <v>12.14</v>
      </c>
      <c r="F3071" s="221">
        <f t="shared" si="342"/>
        <v>1.8254176957191963E-4</v>
      </c>
      <c r="G3071" s="221">
        <f t="shared" si="343"/>
        <v>5.8904042795101343E-2</v>
      </c>
      <c r="H3071" s="221">
        <v>4.6170289671169096E-3</v>
      </c>
      <c r="I3071" s="221">
        <f t="shared" si="344"/>
        <v>1</v>
      </c>
      <c r="J3071" s="221">
        <v>1</v>
      </c>
      <c r="K3071" s="221">
        <f t="shared" si="345"/>
        <v>-146.08260082802187</v>
      </c>
      <c r="L3071" s="221">
        <f t="shared" si="340"/>
        <v>5.5867319534984447E-14</v>
      </c>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row>
    <row r="3072" spans="1:74" s="12" customFormat="1" hidden="1" x14ac:dyDescent="0.25">
      <c r="A3072" s="127"/>
      <c r="B3072"/>
      <c r="C3072" s="221">
        <v>12150</v>
      </c>
      <c r="D3072" s="221">
        <f t="shared" si="341"/>
        <v>12150</v>
      </c>
      <c r="E3072" s="221">
        <f t="shared" si="339"/>
        <v>12.15</v>
      </c>
      <c r="F3072" s="221">
        <f t="shared" si="342"/>
        <v>1.7812932774961723E-4</v>
      </c>
      <c r="G3072" s="221">
        <f t="shared" si="343"/>
        <v>6.2501032034752671E-2</v>
      </c>
      <c r="H3072" s="221">
        <v>1.96696707822313E-4</v>
      </c>
      <c r="I3072" s="221">
        <f t="shared" si="344"/>
        <v>1</v>
      </c>
      <c r="J3072" s="221">
        <v>1</v>
      </c>
      <c r="K3072" s="221">
        <f t="shared" si="345"/>
        <v>-173.19160582899698</v>
      </c>
      <c r="L3072" s="221">
        <f t="shared" si="340"/>
        <v>6.7169715493733885E-15</v>
      </c>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row>
    <row r="3073" spans="1:74" s="12" customFormat="1" hidden="1" x14ac:dyDescent="0.25">
      <c r="A3073" s="127"/>
      <c r="B3073"/>
      <c r="C3073" s="221">
        <v>12160</v>
      </c>
      <c r="D3073" s="221">
        <f t="shared" si="341"/>
        <v>12160</v>
      </c>
      <c r="E3073" s="221">
        <f t="shared" si="339"/>
        <v>12.16</v>
      </c>
      <c r="F3073" s="221">
        <f t="shared" si="342"/>
        <v>1.7380551859908243E-4</v>
      </c>
      <c r="G3073" s="221">
        <f t="shared" si="343"/>
        <v>6.5955789834168457E-2</v>
      </c>
      <c r="H3073" s="221">
        <v>2.70623213906199E-3</v>
      </c>
      <c r="I3073" s="221">
        <f t="shared" si="344"/>
        <v>1</v>
      </c>
      <c r="J3073" s="221">
        <v>1</v>
      </c>
      <c r="K3073" s="221">
        <f t="shared" si="345"/>
        <v>-150.1663693053487</v>
      </c>
      <c r="L3073" s="221">
        <f t="shared" si="340"/>
        <v>2.757711198315635E-15</v>
      </c>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row>
    <row r="3074" spans="1:74" s="12" customFormat="1" hidden="1" x14ac:dyDescent="0.25">
      <c r="A3074" s="127"/>
      <c r="B3074"/>
      <c r="C3074" s="221">
        <v>12170</v>
      </c>
      <c r="D3074" s="221">
        <f t="shared" si="341"/>
        <v>12170</v>
      </c>
      <c r="E3074" s="221">
        <f t="shared" si="339"/>
        <v>12.17</v>
      </c>
      <c r="F3074" s="221">
        <f t="shared" si="342"/>
        <v>1.6956892640342997E-4</v>
      </c>
      <c r="G3074" s="221">
        <f t="shared" si="343"/>
        <v>6.9257804711222754E-2</v>
      </c>
      <c r="H3074" s="221">
        <v>2.5761364751434299E-3</v>
      </c>
      <c r="I3074" s="221">
        <f t="shared" si="344"/>
        <v>1</v>
      </c>
      <c r="J3074" s="221">
        <v>1</v>
      </c>
      <c r="K3074" s="221">
        <f t="shared" si="345"/>
        <v>-150.38432282523911</v>
      </c>
      <c r="L3074" s="221">
        <f t="shared" si="340"/>
        <v>9.3871499440327708E-15</v>
      </c>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row>
    <row r="3075" spans="1:74" s="12" customFormat="1" hidden="1" x14ac:dyDescent="0.25">
      <c r="A3075" s="127"/>
      <c r="B3075"/>
      <c r="C3075" s="221">
        <v>12180</v>
      </c>
      <c r="D3075" s="221">
        <f t="shared" si="341"/>
        <v>12180</v>
      </c>
      <c r="E3075" s="221">
        <f t="shared" si="339"/>
        <v>12.18</v>
      </c>
      <c r="F3075" s="221">
        <f t="shared" si="342"/>
        <v>1.6541815211221507E-4</v>
      </c>
      <c r="G3075" s="221">
        <f t="shared" si="343"/>
        <v>7.2396886181196204E-2</v>
      </c>
      <c r="H3075" s="221">
        <v>2.7309732062733602E-4</v>
      </c>
      <c r="I3075" s="221">
        <f t="shared" si="344"/>
        <v>1</v>
      </c>
      <c r="J3075" s="221">
        <v>1</v>
      </c>
      <c r="K3075" s="221">
        <f t="shared" si="345"/>
        <v>-169.7075901659336</v>
      </c>
      <c r="L3075" s="221">
        <f t="shared" si="340"/>
        <v>2.8097505844420259E-15</v>
      </c>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row>
    <row r="3076" spans="1:74" s="12" customFormat="1" hidden="1" x14ac:dyDescent="0.25">
      <c r="A3076" s="127"/>
      <c r="B3076"/>
      <c r="C3076" s="221">
        <v>12190</v>
      </c>
      <c r="D3076" s="221">
        <f t="shared" si="341"/>
        <v>12190</v>
      </c>
      <c r="E3076" s="221">
        <f t="shared" si="339"/>
        <v>12.19</v>
      </c>
      <c r="F3076" s="221">
        <f t="shared" si="342"/>
        <v>1.6135181322040557E-4</v>
      </c>
      <c r="G3076" s="221">
        <f t="shared" si="343"/>
        <v>7.536319392298238E-2</v>
      </c>
      <c r="H3076" s="221">
        <v>3.1555882854915102E-3</v>
      </c>
      <c r="I3076" s="221">
        <f t="shared" si="344"/>
        <v>1</v>
      </c>
      <c r="J3076" s="221">
        <v>1</v>
      </c>
      <c r="K3076" s="221">
        <f t="shared" si="345"/>
        <v>-148.3197303771845</v>
      </c>
      <c r="L3076" s="221">
        <f t="shared" si="340"/>
        <v>4.3352368914376931E-15</v>
      </c>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row>
    <row r="3077" spans="1:74" s="12" customFormat="1" hidden="1" x14ac:dyDescent="0.25">
      <c r="A3077" s="127"/>
      <c r="B3077"/>
      <c r="C3077" s="221">
        <v>12200</v>
      </c>
      <c r="D3077" s="221">
        <f t="shared" si="341"/>
        <v>12200</v>
      </c>
      <c r="E3077" s="221">
        <f t="shared" si="339"/>
        <v>12.2</v>
      </c>
      <c r="F3077" s="221">
        <f t="shared" si="342"/>
        <v>1.5736854364751209E-4</v>
      </c>
      <c r="G3077" s="221">
        <f t="shared" si="343"/>
        <v>7.8147266261489073E-2</v>
      </c>
      <c r="H3077" s="271">
        <v>9.3132156351794596E-10</v>
      </c>
      <c r="I3077" s="221">
        <f t="shared" si="344"/>
        <v>1</v>
      </c>
      <c r="J3077" s="221">
        <v>1</v>
      </c>
      <c r="K3077" s="221">
        <f t="shared" si="345"/>
        <v>-278.82137251064501</v>
      </c>
      <c r="L3077" s="221">
        <f t="shared" si="340"/>
        <v>3.6810119743544292E-15</v>
      </c>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row>
    <row r="3078" spans="1:74" s="12" customFormat="1" hidden="1" x14ac:dyDescent="0.25">
      <c r="A3078" s="127"/>
      <c r="B3078"/>
      <c r="C3078" s="221">
        <v>12210</v>
      </c>
      <c r="D3078" s="221">
        <f t="shared" si="341"/>
        <v>12210</v>
      </c>
      <c r="E3078" s="221">
        <f t="shared" si="339"/>
        <v>12.21</v>
      </c>
      <c r="F3078" s="221">
        <f t="shared" si="342"/>
        <v>1.5346699361686709E-4</v>
      </c>
      <c r="G3078" s="221">
        <f t="shared" si="343"/>
        <v>8.0740047889320876E-2</v>
      </c>
      <c r="H3078" s="221">
        <v>2.61825380323044E-2</v>
      </c>
      <c r="I3078" s="221">
        <f t="shared" si="344"/>
        <v>1</v>
      </c>
      <c r="J3078" s="221">
        <v>1</v>
      </c>
      <c r="K3078" s="221">
        <f t="shared" si="345"/>
        <v>-129.77768537611891</v>
      </c>
      <c r="L3078" s="221">
        <f t="shared" si="340"/>
        <v>2.6313068827736045E-13</v>
      </c>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row>
    <row r="3079" spans="1:74" s="12" customFormat="1" hidden="1" x14ac:dyDescent="0.25">
      <c r="A3079" s="127"/>
      <c r="B3079"/>
      <c r="C3079" s="221">
        <v>12220</v>
      </c>
      <c r="D3079" s="221">
        <f t="shared" si="341"/>
        <v>12220</v>
      </c>
      <c r="E3079" s="221">
        <f t="shared" si="339"/>
        <v>12.22</v>
      </c>
      <c r="F3079" s="221">
        <f t="shared" si="342"/>
        <v>1.4964582953508001E-4</v>
      </c>
      <c r="G3079" s="221">
        <f t="shared" si="343"/>
        <v>8.3132916752243186E-2</v>
      </c>
      <c r="H3079" s="221">
        <v>5.0657045484411897E-2</v>
      </c>
      <c r="I3079" s="221">
        <f t="shared" si="344"/>
        <v>1</v>
      </c>
      <c r="J3079" s="221">
        <v>1</v>
      </c>
      <c r="K3079" s="221">
        <f t="shared" si="345"/>
        <v>-124.0104501468947</v>
      </c>
      <c r="L3079" s="221">
        <f t="shared" si="340"/>
        <v>2.2782710057701691E-12</v>
      </c>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c r="BP3079"/>
      <c r="BQ3079"/>
      <c r="BR3079"/>
      <c r="BS3079"/>
      <c r="BT3079"/>
      <c r="BU3079"/>
      <c r="BV3079"/>
    </row>
    <row r="3080" spans="1:74" s="12" customFormat="1" hidden="1" x14ac:dyDescent="0.25">
      <c r="A3080" s="127"/>
      <c r="B3080"/>
      <c r="C3080" s="221">
        <v>12230</v>
      </c>
      <c r="D3080" s="221">
        <f t="shared" si="341"/>
        <v>12230</v>
      </c>
      <c r="E3080" s="221">
        <f t="shared" si="339"/>
        <v>12.23</v>
      </c>
      <c r="F3080" s="221">
        <f t="shared" si="342"/>
        <v>1.4590373387165698E-4</v>
      </c>
      <c r="G3080" s="221">
        <f t="shared" si="343"/>
        <v>8.5317710024564647E-2</v>
      </c>
      <c r="H3080" s="221">
        <v>3.5478860246608103E-2</v>
      </c>
      <c r="I3080" s="221">
        <f t="shared" si="344"/>
        <v>1</v>
      </c>
      <c r="J3080" s="221">
        <v>1</v>
      </c>
      <c r="K3080" s="221">
        <f t="shared" si="345"/>
        <v>-127.09849487656035</v>
      </c>
      <c r="L3080" s="221">
        <f t="shared" si="340"/>
        <v>2.8721327757754226E-12</v>
      </c>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row>
    <row r="3081" spans="1:74" s="12" customFormat="1" hidden="1" x14ac:dyDescent="0.25">
      <c r="A3081" s="127"/>
      <c r="B3081"/>
      <c r="C3081" s="221">
        <v>12240</v>
      </c>
      <c r="D3081" s="221">
        <f t="shared" si="341"/>
        <v>12240</v>
      </c>
      <c r="E3081" s="221">
        <f t="shared" si="339"/>
        <v>12.24</v>
      </c>
      <c r="F3081" s="221">
        <f t="shared" si="342"/>
        <v>1.4223940503880328E-4</v>
      </c>
      <c r="G3081" s="221">
        <f t="shared" si="343"/>
        <v>8.7286749102382932E-2</v>
      </c>
      <c r="H3081" s="271">
        <v>2.43822959902799E-9</v>
      </c>
      <c r="I3081" s="221">
        <f t="shared" si="344"/>
        <v>1</v>
      </c>
      <c r="J3081" s="221">
        <v>1</v>
      </c>
      <c r="K3081" s="221">
        <f t="shared" si="345"/>
        <v>-270.37914309713199</v>
      </c>
      <c r="L3081" s="221">
        <f t="shared" si="340"/>
        <v>4.8763018424718708E-13</v>
      </c>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row>
    <row r="3082" spans="1:74" s="12" customFormat="1" hidden="1" x14ac:dyDescent="0.25">
      <c r="A3082" s="127"/>
      <c r="B3082"/>
      <c r="C3082" s="221">
        <v>12250</v>
      </c>
      <c r="D3082" s="221">
        <f t="shared" si="341"/>
        <v>12250</v>
      </c>
      <c r="E3082" s="221">
        <f t="shared" si="339"/>
        <v>12.25</v>
      </c>
      <c r="F3082" s="221">
        <f t="shared" si="342"/>
        <v>1.3865155727140336E-4</v>
      </c>
      <c r="G3082" s="221">
        <f t="shared" si="343"/>
        <v>8.9032863544633356E-2</v>
      </c>
      <c r="H3082" s="271">
        <v>1.58533264246536E-9</v>
      </c>
      <c r="I3082" s="221">
        <f t="shared" si="344"/>
        <v>1</v>
      </c>
      <c r="J3082" s="221">
        <v>1</v>
      </c>
      <c r="K3082" s="221">
        <f t="shared" si="345"/>
        <v>-274.16809009146681</v>
      </c>
      <c r="L3082" s="221">
        <f t="shared" si="340"/>
        <v>6.2106449101575286E-27</v>
      </c>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row>
    <row r="3083" spans="1:74" s="12" customFormat="1" hidden="1" x14ac:dyDescent="0.25">
      <c r="A3083" s="127"/>
      <c r="B3083"/>
      <c r="C3083" s="221">
        <v>12260</v>
      </c>
      <c r="D3083" s="221">
        <f t="shared" si="341"/>
        <v>12260</v>
      </c>
      <c r="E3083" s="221">
        <f t="shared" si="339"/>
        <v>12.26</v>
      </c>
      <c r="F3083" s="221">
        <f t="shared" si="342"/>
        <v>1.3513892050719717E-4</v>
      </c>
      <c r="G3083" s="221">
        <f t="shared" si="343"/>
        <v>9.0549413894071701E-2</v>
      </c>
      <c r="H3083" s="221">
        <v>3.2358958185377797E-2</v>
      </c>
      <c r="I3083" s="221">
        <f t="shared" si="344"/>
        <v>1</v>
      </c>
      <c r="J3083" s="221">
        <v>1</v>
      </c>
      <c r="K3083" s="221">
        <f t="shared" si="345"/>
        <v>-128.04678760338282</v>
      </c>
      <c r="L3083" s="221">
        <f t="shared" si="340"/>
        <v>3.9197763770790936E-13</v>
      </c>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row>
    <row r="3084" spans="1:74" s="12" customFormat="1" hidden="1" x14ac:dyDescent="0.25">
      <c r="A3084" s="127"/>
      <c r="B3084"/>
      <c r="C3084" s="221">
        <v>12270</v>
      </c>
      <c r="D3084" s="221">
        <f t="shared" si="341"/>
        <v>12270</v>
      </c>
      <c r="E3084" s="221">
        <f t="shared" si="339"/>
        <v>12.27</v>
      </c>
      <c r="F3084" s="221">
        <f t="shared" si="342"/>
        <v>1.3170024026714941E-4</v>
      </c>
      <c r="G3084" s="221">
        <f t="shared" si="343"/>
        <v>9.1830313312696796E-2</v>
      </c>
      <c r="H3084" s="221">
        <v>3.3311806719219302E-2</v>
      </c>
      <c r="I3084" s="221">
        <f t="shared" si="344"/>
        <v>1</v>
      </c>
      <c r="J3084" s="221">
        <v>1</v>
      </c>
      <c r="K3084" s="221">
        <f t="shared" si="345"/>
        <v>-127.89658357343694</v>
      </c>
      <c r="L3084" s="221">
        <f t="shared" si="340"/>
        <v>1.5953791391395979E-12</v>
      </c>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row>
    <row r="3085" spans="1:74" s="12" customFormat="1" hidden="1" x14ac:dyDescent="0.25">
      <c r="A3085" s="127"/>
      <c r="B3085"/>
      <c r="C3085" s="221">
        <v>12280</v>
      </c>
      <c r="D3085" s="221">
        <f t="shared" si="341"/>
        <v>12280</v>
      </c>
      <c r="E3085" s="221">
        <f t="shared" si="339"/>
        <v>12.28</v>
      </c>
      <c r="F3085" s="221">
        <f t="shared" si="342"/>
        <v>1.2833427753602446E-4</v>
      </c>
      <c r="G3085" s="221">
        <f t="shared" si="343"/>
        <v>9.2870047968642511E-2</v>
      </c>
      <c r="H3085" s="221">
        <v>1.1720746567753701E-2</v>
      </c>
      <c r="I3085" s="221">
        <f t="shared" si="344"/>
        <v>1</v>
      </c>
      <c r="J3085" s="221">
        <v>1</v>
      </c>
      <c r="K3085" s="221">
        <f t="shared" si="345"/>
        <v>-137.09652769137571</v>
      </c>
      <c r="L3085" s="221">
        <f t="shared" si="340"/>
        <v>7.359504542022974E-13</v>
      </c>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row>
    <row r="3086" spans="1:74" s="12" customFormat="1" hidden="1" x14ac:dyDescent="0.25">
      <c r="A3086" s="127"/>
      <c r="B3086"/>
      <c r="C3086" s="221">
        <v>12290</v>
      </c>
      <c r="D3086" s="221">
        <f t="shared" si="341"/>
        <v>12290</v>
      </c>
      <c r="E3086" s="221">
        <f t="shared" si="339"/>
        <v>12.29</v>
      </c>
      <c r="F3086" s="221">
        <f t="shared" si="342"/>
        <v>1.2503980864316452E-4</v>
      </c>
      <c r="G3086" s="221">
        <f t="shared" si="343"/>
        <v>9.3663696114302669E-2</v>
      </c>
      <c r="H3086" s="221">
        <v>3.54119535930877E-2</v>
      </c>
      <c r="I3086" s="221">
        <f t="shared" si="344"/>
        <v>1</v>
      </c>
      <c r="J3086" s="221">
        <v>1</v>
      </c>
      <c r="K3086" s="221">
        <f t="shared" si="345"/>
        <v>-127.64461042983449</v>
      </c>
      <c r="L3086" s="221">
        <f t="shared" si="340"/>
        <v>7.6847189992471762E-13</v>
      </c>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row>
    <row r="3087" spans="1:74" s="12" customFormat="1" hidden="1" x14ac:dyDescent="0.25">
      <c r="A3087" s="127"/>
      <c r="B3087"/>
      <c r="C3087" s="221">
        <v>12300</v>
      </c>
      <c r="D3087" s="221">
        <f t="shared" si="341"/>
        <v>12300</v>
      </c>
      <c r="E3087" s="221">
        <f t="shared" si="339"/>
        <v>12.3</v>
      </c>
      <c r="F3087" s="221">
        <f t="shared" si="342"/>
        <v>1.2181562514348725E-4</v>
      </c>
      <c r="G3087" s="221">
        <f t="shared" si="343"/>
        <v>9.4206945798309211E-2</v>
      </c>
      <c r="H3087" s="271">
        <v>7.5498616898042107E-15</v>
      </c>
      <c r="I3087" s="221">
        <f t="shared" si="344"/>
        <v>1</v>
      </c>
      <c r="J3087" s="221">
        <v>1</v>
      </c>
      <c r="K3087" s="221">
        <f t="shared" si="345"/>
        <v>-381.2455016389452</v>
      </c>
      <c r="L3087" s="221">
        <f t="shared" si="340"/>
        <v>4.3001040630683114E-13</v>
      </c>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row>
    <row r="3088" spans="1:74" s="12" customFormat="1" hidden="1" x14ac:dyDescent="0.25">
      <c r="A3088" s="127"/>
      <c r="B3088"/>
      <c r="C3088" s="221">
        <v>12310</v>
      </c>
      <c r="D3088" s="221">
        <f t="shared" si="341"/>
        <v>12310</v>
      </c>
      <c r="E3088" s="221">
        <f t="shared" si="339"/>
        <v>12.31</v>
      </c>
      <c r="F3088" s="221">
        <f t="shared" si="342"/>
        <v>1.1866053369870003E-4</v>
      </c>
      <c r="G3088" s="221">
        <f t="shared" si="343"/>
        <v>9.4496111157032145E-2</v>
      </c>
      <c r="H3088" s="221">
        <v>3.5411953593087499E-2</v>
      </c>
      <c r="I3088" s="221">
        <f t="shared" si="344"/>
        <v>1</v>
      </c>
      <c r="J3088" s="221">
        <v>1</v>
      </c>
      <c r="K3088" s="221">
        <f t="shared" si="345"/>
        <v>-128.0225976021699</v>
      </c>
      <c r="L3088" s="221">
        <f t="shared" si="340"/>
        <v>3.9416698774476706E-13</v>
      </c>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row>
    <row r="3089" spans="1:74" s="12" customFormat="1" hidden="1" x14ac:dyDescent="0.25">
      <c r="A3089" s="127"/>
      <c r="B3089"/>
      <c r="C3089" s="221">
        <v>12320</v>
      </c>
      <c r="D3089" s="221">
        <f t="shared" si="341"/>
        <v>12320</v>
      </c>
      <c r="E3089" s="221">
        <f t="shared" si="339"/>
        <v>12.32</v>
      </c>
      <c r="F3089" s="221">
        <f t="shared" si="342"/>
        <v>1.1557335595874756E-4</v>
      </c>
      <c r="G3089" s="221">
        <f t="shared" si="343"/>
        <v>9.4528147234447191E-2</v>
      </c>
      <c r="H3089" s="221">
        <v>1.1720746567755E-2</v>
      </c>
      <c r="I3089" s="221">
        <f t="shared" si="344"/>
        <v>1</v>
      </c>
      <c r="J3089" s="221">
        <v>1</v>
      </c>
      <c r="K3089" s="221">
        <f t="shared" si="345"/>
        <v>-137.85251708966723</v>
      </c>
      <c r="L3089" s="221">
        <f t="shared" si="340"/>
        <v>6.893806341362767E-13</v>
      </c>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row>
    <row r="3090" spans="1:74" s="12" customFormat="1" hidden="1" x14ac:dyDescent="0.25">
      <c r="A3090" s="127"/>
      <c r="B3090"/>
      <c r="C3090" s="221">
        <v>12330</v>
      </c>
      <c r="D3090" s="221">
        <f t="shared" si="341"/>
        <v>12330</v>
      </c>
      <c r="E3090" s="221">
        <f t="shared" si="339"/>
        <v>12.33</v>
      </c>
      <c r="F3090" s="221">
        <f t="shared" si="342"/>
        <v>1.1255292844347846E-4</v>
      </c>
      <c r="G3090" s="221">
        <f t="shared" si="343"/>
        <v>9.4300663282551322E-2</v>
      </c>
      <c r="H3090" s="221">
        <v>3.3311806719218601E-2</v>
      </c>
      <c r="I3090" s="221">
        <f t="shared" si="344"/>
        <v>1</v>
      </c>
      <c r="J3090" s="221">
        <v>1</v>
      </c>
      <c r="K3090" s="221">
        <f t="shared" si="345"/>
        <v>-129.03060530901493</v>
      </c>
      <c r="L3090" s="221">
        <f t="shared" si="340"/>
        <v>5.7987957681653316E-13</v>
      </c>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row>
    <row r="3091" spans="1:74" s="12" customFormat="1" hidden="1" x14ac:dyDescent="0.25">
      <c r="A3091" s="127"/>
      <c r="B3091"/>
      <c r="C3091" s="221">
        <v>12340</v>
      </c>
      <c r="D3091" s="221">
        <f t="shared" si="341"/>
        <v>12340</v>
      </c>
      <c r="E3091" s="221">
        <f t="shared" si="339"/>
        <v>12.34</v>
      </c>
      <c r="F3091" s="221">
        <f t="shared" si="342"/>
        <v>1.0959810242456266E-4</v>
      </c>
      <c r="G3091" s="221">
        <f t="shared" si="343"/>
        <v>9.3811934497966293E-2</v>
      </c>
      <c r="H3091" s="221">
        <v>3.2358958185378602E-2</v>
      </c>
      <c r="I3091" s="221">
        <f t="shared" si="344"/>
        <v>1</v>
      </c>
      <c r="J3091" s="221">
        <v>1</v>
      </c>
      <c r="K3091" s="221">
        <f t="shared" si="345"/>
        <v>-129.55888685345232</v>
      </c>
      <c r="L3091" s="221">
        <f t="shared" si="340"/>
        <v>1.1774079405083821E-12</v>
      </c>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row>
    <row r="3092" spans="1:74" s="12" customFormat="1" hidden="1" x14ac:dyDescent="0.25">
      <c r="A3092" s="127"/>
      <c r="B3092"/>
      <c r="C3092" s="221">
        <v>12350</v>
      </c>
      <c r="D3092" s="221">
        <f t="shared" si="341"/>
        <v>12350</v>
      </c>
      <c r="E3092" s="221">
        <f t="shared" si="339"/>
        <v>12.35</v>
      </c>
      <c r="F3092" s="221">
        <f t="shared" si="342"/>
        <v>1.0670774380764527E-4</v>
      </c>
      <c r="G3092" s="221">
        <f t="shared" si="343"/>
        <v>9.3060912153972136E-2</v>
      </c>
      <c r="H3092" s="271">
        <v>1.58533199425822E-9</v>
      </c>
      <c r="I3092" s="221">
        <f t="shared" si="344"/>
        <v>1</v>
      </c>
      <c r="J3092" s="221">
        <v>1</v>
      </c>
      <c r="K3092" s="221">
        <f t="shared" si="345"/>
        <v>-276.05833066284538</v>
      </c>
      <c r="L3092" s="221">
        <f t="shared" si="340"/>
        <v>2.7672689136187247E-13</v>
      </c>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row>
    <row r="3093" spans="1:74" s="12" customFormat="1" hidden="1" x14ac:dyDescent="0.25">
      <c r="A3093" s="127"/>
      <c r="B3093"/>
      <c r="C3093" s="221">
        <v>12360</v>
      </c>
      <c r="D3093" s="221">
        <f t="shared" si="341"/>
        <v>12360</v>
      </c>
      <c r="E3093" s="221">
        <f t="shared" si="339"/>
        <v>12.36</v>
      </c>
      <c r="F3093" s="221">
        <f t="shared" si="342"/>
        <v>1.0388073301475423E-4</v>
      </c>
      <c r="G3093" s="221">
        <f t="shared" si="343"/>
        <v>9.2047232090923775E-2</v>
      </c>
      <c r="H3093" s="271">
        <v>2.43823705900762E-9</v>
      </c>
      <c r="I3093" s="221">
        <f t="shared" si="344"/>
        <v>1</v>
      </c>
      <c r="J3093" s="221">
        <v>1</v>
      </c>
      <c r="K3093" s="221">
        <f t="shared" si="345"/>
        <v>-272.64756666153528</v>
      </c>
      <c r="L3093" s="221">
        <f t="shared" si="340"/>
        <v>3.8136457088036891E-27</v>
      </c>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row>
    <row r="3094" spans="1:74" s="12" customFormat="1" hidden="1" x14ac:dyDescent="0.25">
      <c r="A3094" s="127"/>
      <c r="B3094"/>
      <c r="C3094" s="221">
        <v>12370</v>
      </c>
      <c r="D3094" s="221">
        <f t="shared" si="341"/>
        <v>12370</v>
      </c>
      <c r="E3094" s="221">
        <f t="shared" si="339"/>
        <v>12.37</v>
      </c>
      <c r="F3094" s="221">
        <f t="shared" si="342"/>
        <v>1.0111596486695635E-4</v>
      </c>
      <c r="G3094" s="221">
        <f t="shared" si="343"/>
        <v>9.077122153183094E-2</v>
      </c>
      <c r="H3094" s="221">
        <v>3.5478860246607097E-2</v>
      </c>
      <c r="I3094" s="221">
        <f t="shared" si="344"/>
        <v>1</v>
      </c>
      <c r="J3094" s="221">
        <v>1</v>
      </c>
      <c r="K3094" s="221">
        <f t="shared" si="345"/>
        <v>-129.74524860072023</v>
      </c>
      <c r="L3094" s="221">
        <f t="shared" si="340"/>
        <v>2.6510334696106921E-13</v>
      </c>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c r="BP3094"/>
      <c r="BQ3094"/>
      <c r="BR3094"/>
      <c r="BS3094"/>
      <c r="BT3094"/>
      <c r="BU3094"/>
      <c r="BV3094"/>
    </row>
    <row r="3095" spans="1:74" s="12" customFormat="1" hidden="1" x14ac:dyDescent="0.25">
      <c r="A3095" s="127"/>
      <c r="B3095"/>
      <c r="C3095" s="221">
        <v>12380</v>
      </c>
      <c r="D3095" s="221">
        <f t="shared" si="341"/>
        <v>12380</v>
      </c>
      <c r="E3095" s="221">
        <f t="shared" si="339"/>
        <v>12.38</v>
      </c>
      <c r="F3095" s="221">
        <f t="shared" si="342"/>
        <v>9.841234846728036E-5</v>
      </c>
      <c r="G3095" s="221">
        <f t="shared" si="343"/>
        <v>8.9233904193811844E-2</v>
      </c>
      <c r="H3095" s="221">
        <v>5.0657045484413299E-2</v>
      </c>
      <c r="I3095" s="221">
        <f t="shared" si="344"/>
        <v>1</v>
      </c>
      <c r="J3095" s="221">
        <v>1</v>
      </c>
      <c r="K3095" s="221">
        <f t="shared" si="345"/>
        <v>-127.03561306004127</v>
      </c>
      <c r="L3095" s="221">
        <f t="shared" si="340"/>
        <v>1.4841592900211302E-12</v>
      </c>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row>
    <row r="3096" spans="1:74" s="12" customFormat="1" hidden="1" x14ac:dyDescent="0.25">
      <c r="A3096" s="127"/>
      <c r="B3096"/>
      <c r="C3096" s="221">
        <v>12390</v>
      </c>
      <c r="D3096" s="221">
        <f t="shared" si="341"/>
        <v>12390</v>
      </c>
      <c r="E3096" s="221">
        <f t="shared" si="339"/>
        <v>12.39</v>
      </c>
      <c r="F3096" s="221">
        <f t="shared" si="342"/>
        <v>9.5768807083901225E-5</v>
      </c>
      <c r="G3096" s="221">
        <f t="shared" si="343"/>
        <v>8.7437003670161079E-2</v>
      </c>
      <c r="H3096" s="221">
        <v>2.6182538032305299E-2</v>
      </c>
      <c r="I3096" s="221">
        <f t="shared" si="344"/>
        <v>1</v>
      </c>
      <c r="J3096" s="221">
        <v>1</v>
      </c>
      <c r="K3096" s="221">
        <f t="shared" si="345"/>
        <v>-133.18137825103324</v>
      </c>
      <c r="L3096" s="221">
        <f t="shared" si="340"/>
        <v>1.1025773160858477E-12</v>
      </c>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c r="BP3096"/>
      <c r="BQ3096"/>
      <c r="BR3096"/>
      <c r="BS3096"/>
      <c r="BT3096"/>
      <c r="BU3096"/>
      <c r="BV3096"/>
    </row>
    <row r="3097" spans="1:74" s="12" customFormat="1" hidden="1" x14ac:dyDescent="0.25">
      <c r="A3097" s="127"/>
      <c r="B3097"/>
      <c r="C3097" s="221">
        <v>12400</v>
      </c>
      <c r="D3097" s="221">
        <f t="shared" si="341"/>
        <v>12400</v>
      </c>
      <c r="E3097" s="221">
        <f t="shared" si="339"/>
        <v>12.4</v>
      </c>
      <c r="F3097" s="221">
        <f t="shared" si="342"/>
        <v>9.3184278033600748E-5</v>
      </c>
      <c r="G3097" s="221">
        <f t="shared" si="343"/>
        <v>8.5382945061875382E-2</v>
      </c>
      <c r="H3097" s="271">
        <v>9.3132392990017809E-10</v>
      </c>
      <c r="I3097" s="221">
        <f t="shared" si="344"/>
        <v>1</v>
      </c>
      <c r="J3097" s="221">
        <v>1</v>
      </c>
      <c r="K3097" s="221">
        <f t="shared" si="345"/>
        <v>-282.60370925152966</v>
      </c>
      <c r="L3097" s="221">
        <f t="shared" si="340"/>
        <v>1.201717022121023E-13</v>
      </c>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row>
    <row r="3098" spans="1:74" s="12" customFormat="1" hidden="1" x14ac:dyDescent="0.25">
      <c r="A3098" s="127"/>
      <c r="B3098"/>
      <c r="C3098" s="221">
        <v>12410</v>
      </c>
      <c r="D3098" s="221">
        <f t="shared" si="341"/>
        <v>12410</v>
      </c>
      <c r="E3098" s="221">
        <f t="shared" si="339"/>
        <v>12.41</v>
      </c>
      <c r="F3098" s="221">
        <f t="shared" si="342"/>
        <v>9.0657712565498126E-5</v>
      </c>
      <c r="G3098" s="221">
        <f t="shared" si="343"/>
        <v>8.3074854841665879E-2</v>
      </c>
      <c r="H3098" s="221">
        <v>3.1555882854916498E-3</v>
      </c>
      <c r="I3098" s="221">
        <f t="shared" si="344"/>
        <v>1</v>
      </c>
      <c r="J3098" s="221">
        <v>1</v>
      </c>
      <c r="K3098" s="221">
        <f t="shared" si="345"/>
        <v>-152.48090633607978</v>
      </c>
      <c r="L3098" s="221">
        <f t="shared" si="340"/>
        <v>1.4120486043086616E-15</v>
      </c>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c r="BP3098"/>
      <c r="BQ3098"/>
      <c r="BR3098"/>
      <c r="BS3098"/>
      <c r="BT3098"/>
      <c r="BU3098"/>
      <c r="BV3098"/>
    </row>
    <row r="3099" spans="1:74" s="12" customFormat="1" hidden="1" x14ac:dyDescent="0.25">
      <c r="A3099" s="127"/>
      <c r="B3099"/>
      <c r="C3099" s="221">
        <v>12420</v>
      </c>
      <c r="D3099" s="221">
        <f t="shared" si="341"/>
        <v>12420</v>
      </c>
      <c r="E3099" s="221">
        <f t="shared" si="339"/>
        <v>12.42</v>
      </c>
      <c r="F3099" s="221">
        <f t="shared" si="342"/>
        <v>8.8188075745068749E-5</v>
      </c>
      <c r="G3099" s="221">
        <f t="shared" si="343"/>
        <v>8.0516558937736335E-2</v>
      </c>
      <c r="H3099" s="221">
        <v>2.7309732062736302E-4</v>
      </c>
      <c r="I3099" s="221">
        <f t="shared" si="344"/>
        <v>1</v>
      </c>
      <c r="J3099" s="221">
        <v>1</v>
      </c>
      <c r="K3099" s="221">
        <f t="shared" si="345"/>
        <v>-174.2477497650452</v>
      </c>
      <c r="L3099" s="221">
        <f t="shared" si="340"/>
        <v>1.6518775625726797E-15</v>
      </c>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row>
    <row r="3100" spans="1:74" s="12" customFormat="1" hidden="1" x14ac:dyDescent="0.25">
      <c r="A3100" s="127"/>
      <c r="B3100"/>
      <c r="C3100" s="221">
        <v>12430</v>
      </c>
      <c r="D3100" s="221">
        <f t="shared" si="341"/>
        <v>12430</v>
      </c>
      <c r="E3100" s="221">
        <f t="shared" si="339"/>
        <v>12.43</v>
      </c>
      <c r="F3100" s="221">
        <f t="shared" si="342"/>
        <v>8.577434633844666E-5</v>
      </c>
      <c r="G3100" s="221">
        <f t="shared" si="343"/>
        <v>7.7712579028917261E-2</v>
      </c>
      <c r="H3100" s="221">
        <v>2.5761364751437799E-3</v>
      </c>
      <c r="I3100" s="221">
        <f t="shared" si="344"/>
        <v>1</v>
      </c>
      <c r="J3100" s="221">
        <v>1</v>
      </c>
      <c r="K3100" s="221">
        <f t="shared" si="345"/>
        <v>-155.30364788180495</v>
      </c>
      <c r="L3100" s="221">
        <f t="shared" si="340"/>
        <v>9.1307823860315666E-16</v>
      </c>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c r="BP3100"/>
      <c r="BQ3100"/>
      <c r="BR3100"/>
      <c r="BS3100"/>
      <c r="BT3100"/>
      <c r="BU3100"/>
      <c r="BV3100"/>
    </row>
    <row r="3101" spans="1:74" s="12" customFormat="1" hidden="1" x14ac:dyDescent="0.25">
      <c r="A3101" s="127"/>
      <c r="B3101"/>
      <c r="C3101" s="221">
        <v>12440</v>
      </c>
      <c r="D3101" s="221">
        <f t="shared" si="341"/>
        <v>12440</v>
      </c>
      <c r="E3101" s="221">
        <f t="shared" si="339"/>
        <v>12.44</v>
      </c>
      <c r="F3101" s="221">
        <f t="shared" si="342"/>
        <v>8.3415516697023668E-5</v>
      </c>
      <c r="G3101" s="221">
        <f t="shared" si="343"/>
        <v>7.4668127047087765E-2</v>
      </c>
      <c r="H3101" s="221">
        <v>2.7062321390620898E-3</v>
      </c>
      <c r="I3101" s="221">
        <f t="shared" si="344"/>
        <v>1</v>
      </c>
      <c r="J3101" s="221">
        <v>1</v>
      </c>
      <c r="K3101" s="221">
        <f t="shared" si="345"/>
        <v>-155.46505701162621</v>
      </c>
      <c r="L3101" s="221">
        <f t="shared" si="340"/>
        <v>2.8946912472462494E-15</v>
      </c>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row>
    <row r="3102" spans="1:74" s="12" customFormat="1" hidden="1" x14ac:dyDescent="0.25">
      <c r="A3102" s="127"/>
      <c r="B3102"/>
      <c r="C3102" s="221">
        <v>12450</v>
      </c>
      <c r="D3102" s="221">
        <f t="shared" si="341"/>
        <v>12450</v>
      </c>
      <c r="E3102" s="221">
        <f t="shared" si="339"/>
        <v>12.45</v>
      </c>
      <c r="F3102" s="221">
        <f t="shared" si="342"/>
        <v>8.1110592642340111E-5</v>
      </c>
      <c r="G3102" s="221">
        <f t="shared" si="343"/>
        <v>7.1389097887195815E-2</v>
      </c>
      <c r="H3102" s="221">
        <v>1.9669670782230099E-4</v>
      </c>
      <c r="I3102" s="221">
        <f t="shared" si="344"/>
        <v>1</v>
      </c>
      <c r="J3102" s="221">
        <v>1</v>
      </c>
      <c r="K3102" s="221">
        <f t="shared" si="345"/>
        <v>-178.86986880638287</v>
      </c>
      <c r="L3102" s="221">
        <f t="shared" si="340"/>
        <v>8.0952026454156151E-16</v>
      </c>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row>
    <row r="3103" spans="1:74" s="12" customFormat="1" hidden="1" x14ac:dyDescent="0.25">
      <c r="A3103" s="127"/>
      <c r="B3103"/>
      <c r="C3103" s="221">
        <v>12460</v>
      </c>
      <c r="D3103" s="221">
        <f t="shared" si="341"/>
        <v>12460</v>
      </c>
      <c r="E3103" s="221">
        <f t="shared" si="339"/>
        <v>12.46</v>
      </c>
      <c r="F3103" s="221">
        <f t="shared" si="342"/>
        <v>7.8858593351283765E-5</v>
      </c>
      <c r="G3103" s="221">
        <f t="shared" si="343"/>
        <v>6.7882060329617133E-2</v>
      </c>
      <c r="H3103" s="221">
        <v>4.6170289671166702E-3</v>
      </c>
      <c r="I3103" s="221">
        <f t="shared" si="344"/>
        <v>1</v>
      </c>
      <c r="J3103" s="221">
        <v>1</v>
      </c>
      <c r="K3103" s="221">
        <f t="shared" si="345"/>
        <v>-152.14066718551686</v>
      </c>
      <c r="L3103" s="221">
        <f t="shared" si="340"/>
        <v>1.6711118014332107E-15</v>
      </c>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row>
    <row r="3104" spans="1:74" s="12" customFormat="1" hidden="1" x14ac:dyDescent="0.25">
      <c r="A3104" s="127"/>
      <c r="B3104"/>
      <c r="C3104" s="221">
        <v>12470</v>
      </c>
      <c r="D3104" s="221">
        <f t="shared" si="341"/>
        <v>12470</v>
      </c>
      <c r="E3104" s="221">
        <f t="shared" si="339"/>
        <v>12.47</v>
      </c>
      <c r="F3104" s="221">
        <f t="shared" si="342"/>
        <v>7.6658551241596637E-5</v>
      </c>
      <c r="G3104" s="221">
        <f t="shared" si="343"/>
        <v>6.415424618399608E-2</v>
      </c>
      <c r="H3104" s="221">
        <v>9.6745899372296107E-3</v>
      </c>
      <c r="I3104" s="221">
        <f t="shared" si="344"/>
        <v>1</v>
      </c>
      <c r="J3104" s="221">
        <v>1</v>
      </c>
      <c r="K3104" s="221">
        <f t="shared" si="345"/>
        <v>-146.4516284007918</v>
      </c>
      <c r="L3104" s="221">
        <f t="shared" si="340"/>
        <v>1.3066309545328402E-14</v>
      </c>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c r="BR3104"/>
      <c r="BS3104"/>
      <c r="BT3104"/>
      <c r="BU3104"/>
      <c r="BV3104"/>
    </row>
    <row r="3105" spans="1:74" s="12" customFormat="1" hidden="1" x14ac:dyDescent="0.25">
      <c r="A3105" s="127"/>
      <c r="B3105"/>
      <c r="C3105" s="221">
        <v>12480</v>
      </c>
      <c r="D3105" s="221">
        <f t="shared" si="341"/>
        <v>12480</v>
      </c>
      <c r="E3105" s="221">
        <f t="shared" si="339"/>
        <v>12.48</v>
      </c>
      <c r="F3105" s="221">
        <f t="shared" si="342"/>
        <v>7.4509511857690606E-5</v>
      </c>
      <c r="G3105" s="221">
        <f t="shared" si="343"/>
        <v>6.0213537668129195E-2</v>
      </c>
      <c r="H3105" s="271">
        <v>3.55732819885029E-10</v>
      </c>
      <c r="I3105" s="221">
        <f t="shared" si="344"/>
        <v>1</v>
      </c>
      <c r="J3105" s="221">
        <v>1</v>
      </c>
      <c r="K3105" s="221">
        <f t="shared" si="345"/>
        <v>-295.93940406356273</v>
      </c>
      <c r="L3105" s="221">
        <f t="shared" si="340"/>
        <v>5.6594887078671357E-15</v>
      </c>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c r="BP3105"/>
      <c r="BQ3105"/>
      <c r="BR3105"/>
      <c r="BS3105"/>
      <c r="BT3105"/>
      <c r="BU3105"/>
      <c r="BV3105"/>
    </row>
    <row r="3106" spans="1:74" s="12" customFormat="1" hidden="1" x14ac:dyDescent="0.25">
      <c r="A3106" s="127"/>
      <c r="B3106"/>
      <c r="C3106" s="221">
        <v>12490</v>
      </c>
      <c r="D3106" s="221">
        <f t="shared" si="341"/>
        <v>12490</v>
      </c>
      <c r="E3106" s="221">
        <f t="shared" si="339"/>
        <v>12.49</v>
      </c>
      <c r="F3106" s="221">
        <f t="shared" si="342"/>
        <v>7.2410533756785711E-5</v>
      </c>
      <c r="G3106" s="221">
        <f t="shared" si="343"/>
        <v>5.6068453039906353E-2</v>
      </c>
      <c r="H3106" s="221">
        <v>1.10268609715074E-2</v>
      </c>
      <c r="I3106" s="221">
        <f t="shared" si="344"/>
        <v>1</v>
      </c>
      <c r="J3106" s="221">
        <v>1</v>
      </c>
      <c r="K3106" s="221">
        <f t="shared" si="345"/>
        <v>-146.98055556846808</v>
      </c>
      <c r="L3106" s="221">
        <f t="shared" si="340"/>
        <v>5.010539414624509E-15</v>
      </c>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row>
    <row r="3107" spans="1:74" s="12" customFormat="1" hidden="1" x14ac:dyDescent="0.25">
      <c r="A3107" s="127"/>
      <c r="B3107"/>
      <c r="C3107" s="221">
        <v>12500</v>
      </c>
      <c r="D3107" s="221">
        <f t="shared" si="341"/>
        <v>12500</v>
      </c>
      <c r="E3107" s="221">
        <f t="shared" si="339"/>
        <v>12.5</v>
      </c>
      <c r="F3107" s="221">
        <f t="shared" si="342"/>
        <v>7.0360688395368511E-5</v>
      </c>
      <c r="G3107" s="221">
        <f t="shared" si="343"/>
        <v>5.1728130504663294E-2</v>
      </c>
      <c r="H3107" s="271">
        <v>1.6130988195257301E-9</v>
      </c>
      <c r="I3107" s="221">
        <f t="shared" si="344"/>
        <v>1</v>
      </c>
      <c r="J3107" s="221">
        <v>1</v>
      </c>
      <c r="K3107" s="221">
        <f t="shared" si="345"/>
        <v>-284.62564327628507</v>
      </c>
      <c r="L3107" s="221">
        <f t="shared" si="340"/>
        <v>5.0105403715705269E-15</v>
      </c>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c r="BP3107"/>
      <c r="BQ3107"/>
      <c r="BR3107"/>
      <c r="BS3107"/>
      <c r="BT3107"/>
      <c r="BU3107"/>
      <c r="BV3107"/>
    </row>
    <row r="3108" spans="1:74" s="12" customFormat="1" hidden="1" x14ac:dyDescent="0.25">
      <c r="A3108" s="127"/>
      <c r="B3108"/>
      <c r="C3108" s="221">
        <v>12510</v>
      </c>
      <c r="D3108" s="221">
        <f t="shared" si="341"/>
        <v>12510</v>
      </c>
      <c r="E3108" s="221">
        <f t="shared" si="339"/>
        <v>12.51</v>
      </c>
      <c r="F3108" s="221">
        <f t="shared" si="342"/>
        <v>6.8359060015981158E-5</v>
      </c>
      <c r="G3108" s="221">
        <f t="shared" si="343"/>
        <v>4.7202310424726654E-2</v>
      </c>
      <c r="H3108" s="221">
        <v>2.04012078154212E-2</v>
      </c>
      <c r="I3108" s="221">
        <f t="shared" si="344"/>
        <v>1</v>
      </c>
      <c r="J3108" s="221">
        <v>1</v>
      </c>
      <c r="K3108" s="221">
        <f t="shared" si="345"/>
        <v>-143.63169562576817</v>
      </c>
      <c r="L3108" s="221">
        <f t="shared" si="340"/>
        <v>1.0833543302230109E-14</v>
      </c>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row>
    <row r="3109" spans="1:74" s="12" customFormat="1" hidden="1" x14ac:dyDescent="0.25">
      <c r="A3109" s="127"/>
      <c r="B3109"/>
      <c r="C3109" s="221">
        <v>12520</v>
      </c>
      <c r="D3109" s="221">
        <f t="shared" si="341"/>
        <v>12520</v>
      </c>
      <c r="E3109" s="221">
        <f t="shared" si="339"/>
        <v>12.52</v>
      </c>
      <c r="F3109" s="221">
        <f t="shared" si="342"/>
        <v>6.6404745534338701E-5</v>
      </c>
      <c r="G3109" s="221">
        <f t="shared" si="343"/>
        <v>4.2501315862220897E-2</v>
      </c>
      <c r="H3109" s="221">
        <v>2.0271099110451999E-2</v>
      </c>
      <c r="I3109" s="221">
        <f t="shared" si="344"/>
        <v>1</v>
      </c>
      <c r="J3109" s="221">
        <v>1</v>
      </c>
      <c r="K3109" s="221">
        <f t="shared" si="345"/>
        <v>-144.85042419874799</v>
      </c>
      <c r="L3109" s="221">
        <f t="shared" si="340"/>
        <v>3.7846853162802655E-14</v>
      </c>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row>
    <row r="3110" spans="1:74" s="12" customFormat="1" hidden="1" x14ac:dyDescent="0.25">
      <c r="A3110" s="127"/>
      <c r="B3110"/>
      <c r="C3110" s="221">
        <v>12530</v>
      </c>
      <c r="D3110" s="221">
        <f t="shared" si="341"/>
        <v>12530</v>
      </c>
      <c r="E3110" s="221">
        <f t="shared" si="339"/>
        <v>12.53</v>
      </c>
      <c r="F3110" s="221">
        <f t="shared" si="342"/>
        <v>6.4496854426787678E-5</v>
      </c>
      <c r="G3110" s="221">
        <f t="shared" si="343"/>
        <v>3.7636031490487207E-2</v>
      </c>
      <c r="H3110" s="221">
        <v>5.3629333398725002E-3</v>
      </c>
      <c r="I3110" s="221">
        <f t="shared" si="344"/>
        <v>1</v>
      </c>
      <c r="J3110" s="221">
        <v>1</v>
      </c>
      <c r="K3110" s="221">
        <f t="shared" si="345"/>
        <v>-157.70910487514777</v>
      </c>
      <c r="L3110" s="221">
        <f t="shared" si="340"/>
        <v>1.2330251609110637E-14</v>
      </c>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c r="BP3110"/>
      <c r="BQ3110"/>
      <c r="BR3110"/>
      <c r="BS3110"/>
      <c r="BT3110"/>
      <c r="BU3110"/>
      <c r="BV3110"/>
    </row>
    <row r="3111" spans="1:74" s="12" customFormat="1" hidden="1" x14ac:dyDescent="0.25">
      <c r="A3111" s="127"/>
      <c r="B3111"/>
      <c r="C3111" s="221">
        <v>12540</v>
      </c>
      <c r="D3111" s="221">
        <f t="shared" si="341"/>
        <v>12540</v>
      </c>
      <c r="E3111" s="221">
        <f t="shared" si="339"/>
        <v>12.54</v>
      </c>
      <c r="F3111" s="221">
        <f t="shared" si="342"/>
        <v>6.2634508618106301E-5</v>
      </c>
      <c r="G3111" s="221">
        <f t="shared" si="343"/>
        <v>3.2617880913698626E-2</v>
      </c>
      <c r="H3111" s="271">
        <v>1.7506741710690399E-5</v>
      </c>
      <c r="I3111" s="221">
        <f t="shared" si="344"/>
        <v>1</v>
      </c>
      <c r="J3111" s="221">
        <v>1</v>
      </c>
      <c r="K3111" s="221">
        <f t="shared" si="345"/>
        <v>-208.93050516442412</v>
      </c>
      <c r="L3111" s="221">
        <f t="shared" si="340"/>
        <v>4.2600299721465035E-16</v>
      </c>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row>
    <row r="3112" spans="1:74" s="12" customFormat="1" hidden="1" x14ac:dyDescent="0.25">
      <c r="A3112" s="127"/>
      <c r="B3112"/>
      <c r="C3112" s="221">
        <v>12550</v>
      </c>
      <c r="D3112" s="221">
        <f t="shared" si="341"/>
        <v>12550</v>
      </c>
      <c r="E3112" s="221">
        <f t="shared" si="339"/>
        <v>12.55</v>
      </c>
      <c r="F3112" s="221">
        <f t="shared" si="342"/>
        <v>6.0816842369649601E-5</v>
      </c>
      <c r="G3112" s="221">
        <f t="shared" si="343"/>
        <v>2.7458802438371292E-2</v>
      </c>
      <c r="H3112" s="271">
        <v>1.6734664794270298E-5</v>
      </c>
      <c r="I3112" s="221">
        <f t="shared" si="344"/>
        <v>1</v>
      </c>
      <c r="J3112" s="221">
        <v>1</v>
      </c>
      <c r="K3112" s="221">
        <f t="shared" si="345"/>
        <v>-211.07355044621531</v>
      </c>
      <c r="L3112" s="221">
        <f t="shared" si="340"/>
        <v>1.01482198633328E-20</v>
      </c>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c r="BO3112"/>
      <c r="BP3112"/>
      <c r="BQ3112"/>
      <c r="BR3112"/>
      <c r="BS3112"/>
      <c r="BT3112"/>
      <c r="BU3112"/>
      <c r="BV3112"/>
    </row>
    <row r="3113" spans="1:74" s="12" customFormat="1" hidden="1" x14ac:dyDescent="0.25">
      <c r="A3113" s="127"/>
      <c r="B3113"/>
      <c r="C3113" s="221">
        <v>12560</v>
      </c>
      <c r="D3113" s="221">
        <f t="shared" si="341"/>
        <v>12560</v>
      </c>
      <c r="E3113" s="221">
        <f t="shared" si="339"/>
        <v>12.56</v>
      </c>
      <c r="F3113" s="221">
        <f t="shared" si="342"/>
        <v>5.9043002167846588E-5</v>
      </c>
      <c r="G3113" s="221">
        <f t="shared" si="343"/>
        <v>2.2171223344557411E-2</v>
      </c>
      <c r="H3113" s="221">
        <v>1.5719408884826001E-2</v>
      </c>
      <c r="I3113" s="221">
        <f t="shared" si="344"/>
        <v>1</v>
      </c>
      <c r="J3113" s="221">
        <v>1</v>
      </c>
      <c r="K3113" s="221">
        <f t="shared" si="345"/>
        <v>-153.7321140071893</v>
      </c>
      <c r="L3113" s="221">
        <f t="shared" si="340"/>
        <v>1.0614692772485214E-15</v>
      </c>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c r="BP3113"/>
      <c r="BQ3113"/>
      <c r="BR3113"/>
      <c r="BS3113"/>
      <c r="BT3113"/>
      <c r="BU3113"/>
      <c r="BV3113"/>
    </row>
    <row r="3114" spans="1:74" s="12" customFormat="1" hidden="1" x14ac:dyDescent="0.25">
      <c r="A3114" s="127"/>
      <c r="B3114"/>
      <c r="C3114" s="221">
        <v>12570</v>
      </c>
      <c r="D3114" s="221">
        <f t="shared" si="341"/>
        <v>12570</v>
      </c>
      <c r="E3114" s="221">
        <f t="shared" si="339"/>
        <v>12.57</v>
      </c>
      <c r="F3114" s="221">
        <f t="shared" si="342"/>
        <v>5.7312146613054152E-5</v>
      </c>
      <c r="G3114" s="221">
        <f t="shared" si="343"/>
        <v>1.6768032708452126E-2</v>
      </c>
      <c r="H3114" s="221">
        <v>0.13782044655411699</v>
      </c>
      <c r="I3114" s="221">
        <f t="shared" si="344"/>
        <v>1</v>
      </c>
      <c r="J3114" s="221">
        <v>1</v>
      </c>
      <c r="K3114" s="221">
        <f t="shared" si="345"/>
        <v>-137.55915119272237</v>
      </c>
      <c r="L3114" s="221">
        <f t="shared" si="340"/>
        <v>5.8541378658902319E-14</v>
      </c>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row>
    <row r="3115" spans="1:74" s="12" customFormat="1" hidden="1" x14ac:dyDescent="0.25">
      <c r="A3115" s="127"/>
      <c r="B3115"/>
      <c r="C3115" s="221">
        <v>12580</v>
      </c>
      <c r="D3115" s="221">
        <f t="shared" si="341"/>
        <v>12580</v>
      </c>
      <c r="E3115" s="221">
        <f t="shared" si="339"/>
        <v>12.58</v>
      </c>
      <c r="F3115" s="221">
        <f t="shared" si="342"/>
        <v>5.5623446308770681E-5</v>
      </c>
      <c r="G3115" s="221">
        <f t="shared" si="343"/>
        <v>1.1262552832010334E-2</v>
      </c>
      <c r="H3115" s="221">
        <v>0.44491567513521102</v>
      </c>
      <c r="I3115" s="221">
        <f t="shared" si="344"/>
        <v>1</v>
      </c>
      <c r="J3115" s="221">
        <v>1</v>
      </c>
      <c r="K3115" s="221">
        <f t="shared" si="345"/>
        <v>-131.09655116990916</v>
      </c>
      <c r="L3115" s="221">
        <f t="shared" si="340"/>
        <v>4.2265163618972739E-13</v>
      </c>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row>
    <row r="3116" spans="1:74" s="12" customFormat="1" hidden="1" x14ac:dyDescent="0.25">
      <c r="A3116" s="127"/>
      <c r="B3116"/>
      <c r="C3116" s="221">
        <v>12590</v>
      </c>
      <c r="D3116" s="221">
        <f t="shared" si="341"/>
        <v>12590</v>
      </c>
      <c r="E3116" s="221">
        <f t="shared" si="339"/>
        <v>12.59</v>
      </c>
      <c r="F3116" s="221">
        <f t="shared" si="342"/>
        <v>5.3976083751215869E-5</v>
      </c>
      <c r="G3116" s="221">
        <f t="shared" si="343"/>
        <v>5.6685093389314796E-3</v>
      </c>
      <c r="H3116" s="221">
        <v>0.82365531566111405</v>
      </c>
      <c r="I3116" s="221">
        <f t="shared" si="344"/>
        <v>1</v>
      </c>
      <c r="J3116" s="221">
        <v>1</v>
      </c>
      <c r="K3116" s="221">
        <f t="shared" si="345"/>
        <v>-131.97168513814825</v>
      </c>
      <c r="L3116" s="221">
        <f t="shared" si="340"/>
        <v>7.041900415232746E-13</v>
      </c>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c r="BP3116"/>
      <c r="BQ3116"/>
      <c r="BR3116"/>
      <c r="BS3116"/>
      <c r="BT3116"/>
      <c r="BU3116"/>
      <c r="BV3116"/>
    </row>
    <row r="3117" spans="1:74" s="12" customFormat="1" hidden="1" x14ac:dyDescent="0.25">
      <c r="A3117" s="127"/>
      <c r="B3117"/>
      <c r="C3117" s="221">
        <v>12600</v>
      </c>
      <c r="D3117" s="221">
        <f t="shared" si="341"/>
        <v>12600</v>
      </c>
      <c r="E3117" s="221">
        <f t="shared" si="339"/>
        <v>12.6</v>
      </c>
      <c r="F3117" s="221">
        <f t="shared" si="342"/>
        <v>5.2369253219276147E-5</v>
      </c>
      <c r="G3117" s="221">
        <f t="shared" si="343"/>
        <v>1.0669196353719105E-16</v>
      </c>
      <c r="H3117" s="221">
        <v>1</v>
      </c>
      <c r="I3117" s="221">
        <f t="shared" si="344"/>
        <v>1</v>
      </c>
      <c r="J3117" s="221">
        <v>1</v>
      </c>
      <c r="K3117" s="221">
        <f t="shared" si="345"/>
        <v>-405.05583822367925</v>
      </c>
      <c r="L3117" s="221">
        <f t="shared" si="340"/>
        <v>1.5877111505436789E-13</v>
      </c>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row>
    <row r="3118" spans="1:74" s="12" customFormat="1" hidden="1" x14ac:dyDescent="0.25">
      <c r="A3118" s="127"/>
      <c r="B3118"/>
      <c r="C3118" s="221">
        <v>12610</v>
      </c>
      <c r="D3118" s="221">
        <f t="shared" si="341"/>
        <v>12610</v>
      </c>
      <c r="E3118" s="221">
        <f t="shared" si="339"/>
        <v>12.61</v>
      </c>
      <c r="F3118" s="221">
        <f t="shared" si="342"/>
        <v>5.0802160664827788E-5</v>
      </c>
      <c r="G3118" s="221">
        <f t="shared" si="343"/>
        <v>5.7285376457482618E-3</v>
      </c>
      <c r="H3118" s="221">
        <v>0.82365531566118999</v>
      </c>
      <c r="I3118" s="221">
        <f t="shared" si="344"/>
        <v>1</v>
      </c>
      <c r="J3118" s="221">
        <v>1</v>
      </c>
      <c r="K3118" s="221">
        <f t="shared" si="345"/>
        <v>-132.40657078611892</v>
      </c>
      <c r="L3118" s="221">
        <f t="shared" si="340"/>
        <v>1.4364249171153486E-13</v>
      </c>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c r="BO3118"/>
      <c r="BP3118"/>
      <c r="BQ3118"/>
      <c r="BR3118"/>
      <c r="BS3118"/>
      <c r="BT3118"/>
      <c r="BU3118"/>
      <c r="BV3118"/>
    </row>
    <row r="3119" spans="1:74" s="12" customFormat="1" hidden="1" x14ac:dyDescent="0.25">
      <c r="A3119" s="127"/>
      <c r="B3119"/>
      <c r="C3119" s="221">
        <v>12620</v>
      </c>
      <c r="D3119" s="221">
        <f t="shared" si="341"/>
        <v>12620</v>
      </c>
      <c r="E3119" s="221">
        <f t="shared" ref="E3119:E3182" si="346">D3119/1000</f>
        <v>12.62</v>
      </c>
      <c r="F3119" s="221">
        <f t="shared" si="342"/>
        <v>4.9274023603435182E-5</v>
      </c>
      <c r="G3119" s="221">
        <f t="shared" si="343"/>
        <v>1.1502359804204651E-2</v>
      </c>
      <c r="H3119" s="221">
        <v>0.44491567513519698</v>
      </c>
      <c r="I3119" s="221">
        <f t="shared" si="344"/>
        <v>1</v>
      </c>
      <c r="J3119" s="221">
        <v>1</v>
      </c>
      <c r="K3119" s="221">
        <f t="shared" si="345"/>
        <v>-131.96634634481205</v>
      </c>
      <c r="L3119" s="221">
        <f t="shared" ref="L3119:L3182" si="347">(D3119-D3118)*((10^(K3119/20)+10^(K3118/20))/2)^2</f>
        <v>6.0482956321656904E-13</v>
      </c>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row>
    <row r="3120" spans="1:74" s="12" customFormat="1" hidden="1" x14ac:dyDescent="0.25">
      <c r="A3120" s="127"/>
      <c r="B3120"/>
      <c r="C3120" s="221">
        <v>12630</v>
      </c>
      <c r="D3120" s="221">
        <f t="shared" si="341"/>
        <v>12630</v>
      </c>
      <c r="E3120" s="221">
        <f t="shared" si="346"/>
        <v>12.63</v>
      </c>
      <c r="F3120" s="221">
        <f t="shared" si="342"/>
        <v>4.7784071005433021E-5</v>
      </c>
      <c r="G3120" s="221">
        <f t="shared" si="343"/>
        <v>1.7306451000670242E-2</v>
      </c>
      <c r="H3120" s="221">
        <v>0.13782044655410899</v>
      </c>
      <c r="I3120" s="221">
        <f t="shared" si="344"/>
        <v>1</v>
      </c>
      <c r="J3120" s="221">
        <v>1</v>
      </c>
      <c r="K3120" s="221">
        <f t="shared" si="345"/>
        <v>-138.86390366130345</v>
      </c>
      <c r="L3120" s="221">
        <f t="shared" si="347"/>
        <v>3.3514169240994882E-13</v>
      </c>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c r="BO3120"/>
      <c r="BP3120"/>
      <c r="BQ3120"/>
      <c r="BR3120"/>
      <c r="BS3120"/>
      <c r="BT3120"/>
      <c r="BU3120"/>
      <c r="BV3120"/>
    </row>
    <row r="3121" spans="1:74" s="12" customFormat="1" hidden="1" x14ac:dyDescent="0.25">
      <c r="A3121" s="127"/>
      <c r="B3121"/>
      <c r="C3121" s="221">
        <v>12640</v>
      </c>
      <c r="D3121" s="221">
        <f t="shared" si="341"/>
        <v>12640</v>
      </c>
      <c r="E3121" s="221">
        <f t="shared" si="346"/>
        <v>12.64</v>
      </c>
      <c r="F3121" s="221">
        <f t="shared" si="342"/>
        <v>4.6331543187392317E-5</v>
      </c>
      <c r="G3121" s="221">
        <f t="shared" si="343"/>
        <v>2.3125559639545702E-2</v>
      </c>
      <c r="H3121" s="221">
        <v>1.5719408884824201E-2</v>
      </c>
      <c r="I3121" s="221">
        <f t="shared" si="344"/>
        <v>1</v>
      </c>
      <c r="J3121" s="221">
        <v>1</v>
      </c>
      <c r="K3121" s="221">
        <f t="shared" si="345"/>
        <v>-155.47189544164928</v>
      </c>
      <c r="L3121" s="221">
        <f t="shared" si="347"/>
        <v>4.2782190889299476E-14</v>
      </c>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c r="BP3121"/>
      <c r="BQ3121"/>
      <c r="BR3121"/>
      <c r="BS3121"/>
      <c r="BT3121"/>
      <c r="BU3121"/>
      <c r="BV3121"/>
    </row>
    <row r="3122" spans="1:74" s="12" customFormat="1" hidden="1" x14ac:dyDescent="0.25">
      <c r="A3122" s="127"/>
      <c r="B3122"/>
      <c r="C3122" s="221">
        <v>12650</v>
      </c>
      <c r="D3122" s="221">
        <f t="shared" si="341"/>
        <v>12650</v>
      </c>
      <c r="E3122" s="221">
        <f t="shared" si="346"/>
        <v>12.65</v>
      </c>
      <c r="F3122" s="221">
        <f t="shared" si="342"/>
        <v>4.4915691703978593E-5</v>
      </c>
      <c r="G3122" s="221">
        <f t="shared" si="343"/>
        <v>2.8944234470267109E-2</v>
      </c>
      <c r="H3122" s="271">
        <v>1.6734664794255201E-5</v>
      </c>
      <c r="I3122" s="221">
        <f t="shared" si="344"/>
        <v>1</v>
      </c>
      <c r="J3122" s="221">
        <v>1</v>
      </c>
      <c r="K3122" s="221">
        <f t="shared" si="345"/>
        <v>-213.24845645073412</v>
      </c>
      <c r="L3122" s="221">
        <f t="shared" si="347"/>
        <v>7.1100347515949928E-16</v>
      </c>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c r="BM3122"/>
      <c r="BN3122"/>
      <c r="BO3122"/>
      <c r="BP3122"/>
      <c r="BQ3122"/>
      <c r="BR3122"/>
      <c r="BS3122"/>
      <c r="BT3122"/>
      <c r="BU3122"/>
      <c r="BV3122"/>
    </row>
    <row r="3123" spans="1:74" s="12" customFormat="1" hidden="1" x14ac:dyDescent="0.25">
      <c r="A3123" s="127"/>
      <c r="B3123"/>
      <c r="C3123" s="221">
        <v>12660</v>
      </c>
      <c r="D3123" s="221">
        <f t="shared" si="341"/>
        <v>12660</v>
      </c>
      <c r="E3123" s="221">
        <f t="shared" si="346"/>
        <v>12.66</v>
      </c>
      <c r="F3123" s="221">
        <f t="shared" si="342"/>
        <v>4.3535779240203656E-5</v>
      </c>
      <c r="G3123" s="221">
        <f t="shared" si="343"/>
        <v>3.4746861877828245E-2</v>
      </c>
      <c r="H3123" s="271">
        <v>1.7506741710736102E-5</v>
      </c>
      <c r="I3123" s="221">
        <f t="shared" si="344"/>
        <v>1</v>
      </c>
      <c r="J3123" s="221">
        <v>1</v>
      </c>
      <c r="K3123" s="221">
        <f t="shared" si="345"/>
        <v>-211.54065531050637</v>
      </c>
      <c r="L3123" s="221">
        <f t="shared" si="347"/>
        <v>5.8174809690370446E-21</v>
      </c>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c r="BT3123"/>
      <c r="BU3123"/>
      <c r="BV3123"/>
    </row>
    <row r="3124" spans="1:74" s="12" customFormat="1" hidden="1" x14ac:dyDescent="0.25">
      <c r="A3124" s="127"/>
      <c r="B3124"/>
      <c r="C3124" s="221">
        <v>12670</v>
      </c>
      <c r="D3124" s="221">
        <f t="shared" si="341"/>
        <v>12670</v>
      </c>
      <c r="E3124" s="221">
        <f t="shared" si="346"/>
        <v>12.67</v>
      </c>
      <c r="F3124" s="221">
        <f t="shared" si="342"/>
        <v>4.2191079504077038E-5</v>
      </c>
      <c r="G3124" s="221">
        <f t="shared" si="343"/>
        <v>4.0517703913648388E-2</v>
      </c>
      <c r="H3124" s="221">
        <v>5.3629333398729599E-3</v>
      </c>
      <c r="I3124" s="221">
        <f t="shared" si="344"/>
        <v>1</v>
      </c>
      <c r="J3124" s="221">
        <v>1</v>
      </c>
      <c r="K3124" s="221">
        <f t="shared" si="345"/>
        <v>-160.75464274606648</v>
      </c>
      <c r="L3124" s="221">
        <f t="shared" si="347"/>
        <v>2.1133975142551331E-16</v>
      </c>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c r="BP3124"/>
      <c r="BQ3124"/>
      <c r="BR3124"/>
      <c r="BS3124"/>
      <c r="BT3124"/>
      <c r="BU3124"/>
      <c r="BV3124"/>
    </row>
    <row r="3125" spans="1:74" s="12" customFormat="1" hidden="1" x14ac:dyDescent="0.25">
      <c r="A3125" s="127"/>
      <c r="B3125"/>
      <c r="C3125" s="221">
        <v>12680</v>
      </c>
      <c r="D3125" s="221">
        <f t="shared" si="341"/>
        <v>12680</v>
      </c>
      <c r="E3125" s="221">
        <f t="shared" si="346"/>
        <v>12.68</v>
      </c>
      <c r="F3125" s="221">
        <f t="shared" si="342"/>
        <v>4.0880877119656774E-5</v>
      </c>
      <c r="G3125" s="221">
        <f t="shared" si="343"/>
        <v>4.6240936980291927E-2</v>
      </c>
      <c r="H3125" s="221">
        <v>2.0271099110449099E-2</v>
      </c>
      <c r="I3125" s="221">
        <f t="shared" si="344"/>
        <v>1</v>
      </c>
      <c r="J3125" s="221">
        <v>1</v>
      </c>
      <c r="K3125" s="221">
        <f t="shared" si="345"/>
        <v>-148.33151744264072</v>
      </c>
      <c r="L3125" s="221">
        <f t="shared" si="347"/>
        <v>5.6377128119544945E-15</v>
      </c>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row>
    <row r="3126" spans="1:74" s="12" customFormat="1" hidden="1" x14ac:dyDescent="0.25">
      <c r="A3126" s="127"/>
      <c r="B3126"/>
      <c r="C3126" s="221">
        <v>12690</v>
      </c>
      <c r="D3126" s="221">
        <f t="shared" si="341"/>
        <v>12690</v>
      </c>
      <c r="E3126" s="221">
        <f t="shared" si="346"/>
        <v>12.69</v>
      </c>
      <c r="F3126" s="221">
        <f t="shared" si="342"/>
        <v>3.9604467520509525E-5</v>
      </c>
      <c r="G3126" s="221">
        <f t="shared" si="343"/>
        <v>5.1900691081317098E-2</v>
      </c>
      <c r="H3126" s="221">
        <v>2.0401207815424299E-2</v>
      </c>
      <c r="I3126" s="221">
        <f t="shared" si="344"/>
        <v>1</v>
      </c>
      <c r="J3126" s="221">
        <v>1</v>
      </c>
      <c r="K3126" s="221">
        <f t="shared" si="345"/>
        <v>-147.54853601798547</v>
      </c>
      <c r="L3126" s="221">
        <f t="shared" si="347"/>
        <v>1.6101980358475172E-14</v>
      </c>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c r="BP3126"/>
      <c r="BQ3126"/>
      <c r="BR3126"/>
      <c r="BS3126"/>
      <c r="BT3126"/>
      <c r="BU3126"/>
      <c r="BV3126"/>
    </row>
    <row r="3127" spans="1:74" s="12" customFormat="1" hidden="1" x14ac:dyDescent="0.25">
      <c r="A3127" s="127"/>
      <c r="B3127"/>
      <c r="C3127" s="221">
        <v>12700</v>
      </c>
      <c r="D3127" s="221">
        <f t="shared" si="341"/>
        <v>12700</v>
      </c>
      <c r="E3127" s="221">
        <f t="shared" si="346"/>
        <v>12.7</v>
      </c>
      <c r="F3127" s="221">
        <f t="shared" si="342"/>
        <v>3.8361156843578856E-5</v>
      </c>
      <c r="G3127" s="221">
        <f t="shared" si="343"/>
        <v>5.7481089545643869E-2</v>
      </c>
      <c r="H3127" s="271">
        <v>1.6130938297003201E-9</v>
      </c>
      <c r="I3127" s="221">
        <f t="shared" si="344"/>
        <v>1</v>
      </c>
      <c r="J3127" s="221">
        <v>1</v>
      </c>
      <c r="K3127" s="221">
        <f t="shared" si="345"/>
        <v>-288.97847365895399</v>
      </c>
      <c r="L3127" s="221">
        <f t="shared" si="347"/>
        <v>4.3962914955635378E-15</v>
      </c>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row>
    <row r="3128" spans="1:74" s="12" customFormat="1" hidden="1" x14ac:dyDescent="0.25">
      <c r="A3128" s="127"/>
      <c r="B3128"/>
      <c r="C3128" s="221">
        <v>12710</v>
      </c>
      <c r="D3128" s="221">
        <f t="shared" si="341"/>
        <v>12710</v>
      </c>
      <c r="E3128" s="221">
        <f t="shared" si="346"/>
        <v>12.71</v>
      </c>
      <c r="F3128" s="221">
        <f t="shared" si="342"/>
        <v>3.7150261823469164E-5</v>
      </c>
      <c r="G3128" s="221">
        <f t="shared" si="343"/>
        <v>6.2966289134091191E-2</v>
      </c>
      <c r="H3128" s="221">
        <v>1.1026860971507801E-2</v>
      </c>
      <c r="I3128" s="221">
        <f t="shared" si="344"/>
        <v>1</v>
      </c>
      <c r="J3128" s="221">
        <v>1</v>
      </c>
      <c r="K3128" s="221">
        <f t="shared" si="345"/>
        <v>-151.76956245793016</v>
      </c>
      <c r="L3128" s="221">
        <f t="shared" si="347"/>
        <v>1.6633509196789497E-15</v>
      </c>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c r="BM3128"/>
      <c r="BN3128"/>
      <c r="BO3128"/>
      <c r="BP3128"/>
      <c r="BQ3128"/>
      <c r="BR3128"/>
      <c r="BS3128"/>
      <c r="BT3128"/>
      <c r="BU3128"/>
      <c r="BV3128"/>
    </row>
    <row r="3129" spans="1:74" s="12" customFormat="1" hidden="1" x14ac:dyDescent="0.25">
      <c r="A3129" s="127"/>
      <c r="B3129"/>
      <c r="C3129" s="221">
        <v>12720</v>
      </c>
      <c r="D3129" s="221">
        <f t="shared" si="341"/>
        <v>12720</v>
      </c>
      <c r="E3129" s="221">
        <f t="shared" si="346"/>
        <v>12.72</v>
      </c>
      <c r="F3129" s="221">
        <f t="shared" si="342"/>
        <v>3.5971109687144077E-5</v>
      </c>
      <c r="G3129" s="221">
        <f t="shared" si="343"/>
        <v>6.8340520434171381E-2</v>
      </c>
      <c r="H3129" s="271">
        <v>3.5573638779053002E-10</v>
      </c>
      <c r="I3129" s="221">
        <f t="shared" si="344"/>
        <v>1</v>
      </c>
      <c r="J3129" s="221">
        <v>1</v>
      </c>
      <c r="K3129" s="221">
        <f t="shared" si="345"/>
        <v>-301.16479183279722</v>
      </c>
      <c r="L3129" s="221">
        <f t="shared" si="347"/>
        <v>1.6633505737224879E-15</v>
      </c>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row>
    <row r="3130" spans="1:74" s="12" customFormat="1" hidden="1" x14ac:dyDescent="0.25">
      <c r="A3130" s="127"/>
      <c r="B3130"/>
      <c r="C3130" s="221">
        <v>12730</v>
      </c>
      <c r="D3130" s="221">
        <f t="shared" ref="D3130:D3193" si="348">C3130*(f_CLK_MHz/Nominal_Clock_Freq)</f>
        <v>12730</v>
      </c>
      <c r="E3130" s="221">
        <f t="shared" si="346"/>
        <v>12.73</v>
      </c>
      <c r="F3130" s="221">
        <f t="shared" ref="F3130:F3193" si="349">ABS(SIN(((MOD_CLK_DIV*PI()*$D3130*FIRST_STAGE_DECIMATION)/(f_CLK_MHz*1000000)))/(FIRST_STAGE_DECIMATION*SIN(((MOD_CLK_DIV*PI()*$D3130)/(f_CLK_MHz*1000000)))))^FIRST_STAGE_ORDER</f>
        <v>3.4823038049049488E-5</v>
      </c>
      <c r="G3130" s="221">
        <f t="shared" ref="G3130:G3193" si="350">ABS(SIN(((MOD_CLK_DIV*FIRST_STAGE_DECIMATION*PI()*$D3130*SECOND_STAGE_DECIMATION)/(f_CLK_MHz*1000000)))/(SECOND_STAGE_DECIMATION*SIN(((MOD_CLK_DIV*FIRST_STAGE_DECIMATION*PI()*$D3130)/(f_CLK_MHz*1000000)))))^SECOND_STAGE_ORDER</f>
        <v>7.3588128447961407E-2</v>
      </c>
      <c r="H3130" s="221">
        <v>9.6745899372292603E-3</v>
      </c>
      <c r="I3130" s="221">
        <f t="shared" ref="I3130:I3193" si="351">IF(Avg_decimation&lt;&gt;0,(ABS(SIN(((MOD_CLK_DIV*FIRST_STAGE_DECIMATION*SECOND_STAGE_DECIMATION*FIR_DECIMATION*PI()*$D3130*Avg_decimation)/(f_CLK_MHz*1000000)))/(Avg_decimation*SIN(((MOD_CLK_DIV*FIRST_STAGE_DECIMATION*SECOND_STAGE_DECIMATION*FIR_DECIMATION*PI()*$D3130)/(f_CLK_MHz*1000000)))))^1),"-")</f>
        <v>1</v>
      </c>
      <c r="J3130" s="221">
        <v>1</v>
      </c>
      <c r="K3130" s="221">
        <f t="shared" ref="K3130:K3193" si="352">20*LOG10(IF(FIR_BYPASSED,F3130*G3130*J3130,F3130*G3130*H3130*I3130*J3130))</f>
        <v>-152.11386037225054</v>
      </c>
      <c r="L3130" s="221">
        <f t="shared" si="347"/>
        <v>1.5365758460502953E-15</v>
      </c>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c r="BP3130"/>
      <c r="BQ3130"/>
      <c r="BR3130"/>
      <c r="BS3130"/>
      <c r="BT3130"/>
      <c r="BU3130"/>
      <c r="BV3130"/>
    </row>
    <row r="3131" spans="1:74" s="12" customFormat="1" hidden="1" x14ac:dyDescent="0.25">
      <c r="A3131" s="127"/>
      <c r="B3131"/>
      <c r="C3131" s="221">
        <v>12740</v>
      </c>
      <c r="D3131" s="221">
        <f t="shared" si="348"/>
        <v>12740</v>
      </c>
      <c r="E3131" s="221">
        <f t="shared" si="346"/>
        <v>12.74</v>
      </c>
      <c r="F3131" s="221">
        <f t="shared" si="349"/>
        <v>3.3705394806659069E-5</v>
      </c>
      <c r="G3131" s="221">
        <f t="shared" si="350"/>
        <v>7.8693613276773156E-2</v>
      </c>
      <c r="H3131" s="221">
        <v>4.6170289671185897E-3</v>
      </c>
      <c r="I3131" s="221">
        <f t="shared" si="351"/>
        <v>1</v>
      </c>
      <c r="J3131" s="221">
        <v>1</v>
      </c>
      <c r="K3131" s="221">
        <f t="shared" si="352"/>
        <v>-158.23996990733545</v>
      </c>
      <c r="L3131" s="221">
        <f t="shared" si="347"/>
        <v>3.4295230289525537E-15</v>
      </c>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row>
    <row r="3132" spans="1:74" s="12" customFormat="1" hidden="1" x14ac:dyDescent="0.25">
      <c r="A3132" s="127"/>
      <c r="B3132"/>
      <c r="C3132" s="221">
        <v>12750</v>
      </c>
      <c r="D3132" s="221">
        <f t="shared" si="348"/>
        <v>12750</v>
      </c>
      <c r="E3132" s="221">
        <f t="shared" si="346"/>
        <v>12.75</v>
      </c>
      <c r="F3132" s="221">
        <f t="shared" si="349"/>
        <v>3.261753803645035E-5</v>
      </c>
      <c r="G3132" s="221">
        <f t="shared" si="350"/>
        <v>8.3641670805471677E-2</v>
      </c>
      <c r="H3132" s="221">
        <v>1.9669670782230701E-4</v>
      </c>
      <c r="I3132" s="221">
        <f t="shared" si="351"/>
        <v>1</v>
      </c>
      <c r="J3132" s="221">
        <v>1</v>
      </c>
      <c r="K3132" s="221">
        <f t="shared" si="352"/>
        <v>-185.40658063708764</v>
      </c>
      <c r="L3132" s="221">
        <f t="shared" si="347"/>
        <v>4.0850182522371129E-16</v>
      </c>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c r="BM3132"/>
      <c r="BN3132"/>
      <c r="BO3132"/>
      <c r="BP3132"/>
      <c r="BQ3132"/>
      <c r="BR3132"/>
      <c r="BS3132"/>
      <c r="BT3132"/>
      <c r="BU3132"/>
      <c r="BV3132"/>
    </row>
    <row r="3133" spans="1:74" s="12" customFormat="1" hidden="1" x14ac:dyDescent="0.25">
      <c r="A3133" s="127"/>
      <c r="B3133"/>
      <c r="C3133" s="221">
        <v>12760</v>
      </c>
      <c r="D3133" s="221">
        <f t="shared" si="348"/>
        <v>12760</v>
      </c>
      <c r="E3133" s="221">
        <f t="shared" si="346"/>
        <v>12.76</v>
      </c>
      <c r="F3133" s="221">
        <f t="shared" si="349"/>
        <v>3.1558835890310635E-5</v>
      </c>
      <c r="G3133" s="221">
        <f t="shared" si="350"/>
        <v>8.8417233288648228E-2</v>
      </c>
      <c r="H3133" s="221">
        <v>2.7062321390622099E-3</v>
      </c>
      <c r="I3133" s="221">
        <f t="shared" si="351"/>
        <v>1</v>
      </c>
      <c r="J3133" s="221">
        <v>1</v>
      </c>
      <c r="K3133" s="221">
        <f t="shared" si="352"/>
        <v>-162.43954113077388</v>
      </c>
      <c r="L3133" s="221">
        <f t="shared" si="347"/>
        <v>1.6353718754140702E-16</v>
      </c>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c r="BP3133"/>
      <c r="BQ3133"/>
      <c r="BR3133"/>
      <c r="BS3133"/>
      <c r="BT3133"/>
      <c r="BU3133"/>
      <c r="BV3133"/>
    </row>
    <row r="3134" spans="1:74" s="12" customFormat="1" hidden="1" x14ac:dyDescent="0.25">
      <c r="A3134" s="127"/>
      <c r="B3134"/>
      <c r="C3134" s="221">
        <v>12770</v>
      </c>
      <c r="D3134" s="221">
        <f t="shared" si="348"/>
        <v>12770</v>
      </c>
      <c r="E3134" s="221">
        <f t="shared" si="346"/>
        <v>12.77</v>
      </c>
      <c r="F3134" s="221">
        <f t="shared" si="349"/>
        <v>3.0528666492378977E-5</v>
      </c>
      <c r="G3134" s="221">
        <f t="shared" si="350"/>
        <v>9.3005509740482564E-2</v>
      </c>
      <c r="H3134" s="221">
        <v>2.5761364751436498E-3</v>
      </c>
      <c r="I3134" s="221">
        <f t="shared" si="351"/>
        <v>1</v>
      </c>
      <c r="J3134" s="221">
        <v>1</v>
      </c>
      <c r="K3134" s="221">
        <f t="shared" si="352"/>
        <v>-162.71629242709832</v>
      </c>
      <c r="L3134" s="221">
        <f t="shared" si="347"/>
        <v>5.5248251901978766E-16</v>
      </c>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row>
    <row r="3135" spans="1:74" s="12" customFormat="1" hidden="1" x14ac:dyDescent="0.25">
      <c r="A3135" s="127"/>
      <c r="B3135"/>
      <c r="C3135" s="221">
        <v>12780</v>
      </c>
      <c r="D3135" s="221">
        <f t="shared" si="348"/>
        <v>12780</v>
      </c>
      <c r="E3135" s="221">
        <f t="shared" si="346"/>
        <v>12.78</v>
      </c>
      <c r="F3135" s="221">
        <f t="shared" si="349"/>
        <v>2.9526417836328798E-5</v>
      </c>
      <c r="G3135" s="221">
        <f t="shared" si="350"/>
        <v>9.7392026029917519E-2</v>
      </c>
      <c r="H3135" s="221">
        <v>2.7309732062735402E-4</v>
      </c>
      <c r="I3135" s="221">
        <f t="shared" si="351"/>
        <v>1</v>
      </c>
      <c r="J3135" s="221">
        <v>1</v>
      </c>
      <c r="K3135" s="221">
        <f t="shared" si="352"/>
        <v>-182.09896797927109</v>
      </c>
      <c r="L3135" s="221">
        <f t="shared" si="347"/>
        <v>1.6401857301586463E-16</v>
      </c>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c r="BP3135"/>
      <c r="BQ3135"/>
      <c r="BR3135"/>
      <c r="BS3135"/>
      <c r="BT3135"/>
      <c r="BU3135"/>
      <c r="BV3135"/>
    </row>
    <row r="3136" spans="1:74" s="12" customFormat="1" hidden="1" x14ac:dyDescent="0.25">
      <c r="A3136" s="127"/>
      <c r="B3136"/>
      <c r="C3136" s="221">
        <v>12790</v>
      </c>
      <c r="D3136" s="221">
        <f t="shared" si="348"/>
        <v>12790</v>
      </c>
      <c r="E3136" s="221">
        <f t="shared" si="346"/>
        <v>12.79</v>
      </c>
      <c r="F3136" s="221">
        <f t="shared" si="349"/>
        <v>2.8551487683089843E-5</v>
      </c>
      <c r="G3136" s="221">
        <f t="shared" si="350"/>
        <v>0.10156266458283533</v>
      </c>
      <c r="H3136" s="221">
        <v>3.1555882854918098E-3</v>
      </c>
      <c r="I3136" s="221">
        <f t="shared" si="351"/>
        <v>1</v>
      </c>
      <c r="J3136" s="221">
        <v>1</v>
      </c>
      <c r="K3136" s="221">
        <f t="shared" si="352"/>
        <v>-160.77113672404136</v>
      </c>
      <c r="L3136" s="221">
        <f t="shared" si="347"/>
        <v>2.4680000254248488E-16</v>
      </c>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c r="BP3136"/>
      <c r="BQ3136"/>
      <c r="BR3136"/>
      <c r="BS3136"/>
      <c r="BT3136"/>
      <c r="BU3136"/>
      <c r="BV3136"/>
    </row>
    <row r="3137" spans="1:74" s="12" customFormat="1" hidden="1" x14ac:dyDescent="0.25">
      <c r="A3137" s="127"/>
      <c r="B3137"/>
      <c r="C3137" s="221">
        <v>12800</v>
      </c>
      <c r="D3137" s="221">
        <f t="shared" si="348"/>
        <v>12800</v>
      </c>
      <c r="E3137" s="221">
        <f t="shared" si="346"/>
        <v>12.8</v>
      </c>
      <c r="F3137" s="221">
        <f t="shared" si="349"/>
        <v>2.7603283459017912E-5</v>
      </c>
      <c r="G3137" s="221">
        <f t="shared" si="350"/>
        <v>0.10550370359324768</v>
      </c>
      <c r="H3137" s="271">
        <v>9.3132447802347793E-10</v>
      </c>
      <c r="I3137" s="221">
        <f t="shared" si="351"/>
        <v>1</v>
      </c>
      <c r="J3137" s="221">
        <v>1</v>
      </c>
      <c r="K3137" s="221">
        <f t="shared" si="352"/>
        <v>-291.3334106351042</v>
      </c>
      <c r="L3137" s="221">
        <f t="shared" si="347"/>
        <v>2.0932764798614891E-16</v>
      </c>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row>
    <row r="3138" spans="1:74" s="12" customFormat="1" hidden="1" x14ac:dyDescent="0.25">
      <c r="A3138" s="127"/>
      <c r="B3138"/>
      <c r="C3138" s="221">
        <v>12810</v>
      </c>
      <c r="D3138" s="221">
        <f t="shared" si="348"/>
        <v>12810</v>
      </c>
      <c r="E3138" s="221">
        <f t="shared" si="346"/>
        <v>12.81</v>
      </c>
      <c r="F3138" s="221">
        <f t="shared" si="349"/>
        <v>2.6681222154512201E-5</v>
      </c>
      <c r="G3138" s="221">
        <f t="shared" si="350"/>
        <v>0.10920185564599295</v>
      </c>
      <c r="H3138" s="221">
        <v>2.61825380323066E-2</v>
      </c>
      <c r="I3138" s="221">
        <f t="shared" si="351"/>
        <v>1</v>
      </c>
      <c r="J3138" s="221">
        <v>1</v>
      </c>
      <c r="K3138" s="221">
        <f t="shared" si="352"/>
        <v>-142.35105039457227</v>
      </c>
      <c r="L3138" s="221">
        <f t="shared" si="347"/>
        <v>1.4549062184012282E-14</v>
      </c>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c r="BP3138"/>
      <c r="BQ3138"/>
      <c r="BR3138"/>
      <c r="BS3138"/>
      <c r="BT3138"/>
      <c r="BU3138"/>
      <c r="BV3138"/>
    </row>
    <row r="3139" spans="1:74" s="12" customFormat="1" hidden="1" x14ac:dyDescent="0.25">
      <c r="A3139" s="127"/>
      <c r="B3139"/>
      <c r="C3139" s="221">
        <v>12820</v>
      </c>
      <c r="D3139" s="221">
        <f t="shared" si="348"/>
        <v>12820</v>
      </c>
      <c r="E3139" s="221">
        <f t="shared" si="346"/>
        <v>12.82</v>
      </c>
      <c r="F3139" s="221">
        <f t="shared" si="349"/>
        <v>2.5784730223085672E-5</v>
      </c>
      <c r="G3139" s="221">
        <f t="shared" si="350"/>
        <v>0.11264430565423243</v>
      </c>
      <c r="H3139" s="221">
        <v>5.0657045484411398E-2</v>
      </c>
      <c r="I3139" s="221">
        <f t="shared" si="351"/>
        <v>1</v>
      </c>
      <c r="J3139" s="221">
        <v>1</v>
      </c>
      <c r="K3139" s="221">
        <f t="shared" si="352"/>
        <v>-136.64576618614979</v>
      </c>
      <c r="L3139" s="221">
        <f t="shared" si="347"/>
        <v>1.2479124700333217E-13</v>
      </c>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row>
    <row r="3140" spans="1:74" s="12" customFormat="1" hidden="1" x14ac:dyDescent="0.25">
      <c r="A3140" s="127"/>
      <c r="B3140"/>
      <c r="C3140" s="221">
        <v>12830</v>
      </c>
      <c r="D3140" s="221">
        <f t="shared" si="348"/>
        <v>12830</v>
      </c>
      <c r="E3140" s="221">
        <f t="shared" si="346"/>
        <v>12.83</v>
      </c>
      <c r="F3140" s="221">
        <f t="shared" si="349"/>
        <v>2.4913243480889019E-5</v>
      </c>
      <c r="G3140" s="221">
        <f t="shared" si="350"/>
        <v>0.11581874801602531</v>
      </c>
      <c r="H3140" s="221">
        <v>3.5478860246605799E-2</v>
      </c>
      <c r="I3140" s="221">
        <f t="shared" si="351"/>
        <v>1</v>
      </c>
      <c r="J3140" s="221">
        <v>1</v>
      </c>
      <c r="K3140" s="221">
        <f t="shared" si="352"/>
        <v>-139.79642403678031</v>
      </c>
      <c r="L3140" s="221">
        <f t="shared" si="347"/>
        <v>1.5563183623002711E-13</v>
      </c>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c r="BT3140"/>
      <c r="BU3140"/>
      <c r="BV3140"/>
    </row>
    <row r="3141" spans="1:74" s="12" customFormat="1" hidden="1" x14ac:dyDescent="0.25">
      <c r="A3141" s="127"/>
      <c r="B3141"/>
      <c r="C3141" s="221">
        <v>12840</v>
      </c>
      <c r="D3141" s="221">
        <f t="shared" si="348"/>
        <v>12840</v>
      </c>
      <c r="E3141" s="221">
        <f t="shared" si="346"/>
        <v>12.84</v>
      </c>
      <c r="F3141" s="221">
        <f t="shared" si="349"/>
        <v>2.4066207006694165E-5</v>
      </c>
      <c r="G3141" s="221">
        <f t="shared" si="350"/>
        <v>0.11871342289548205</v>
      </c>
      <c r="H3141" s="271">
        <v>2.4382312078946202E-9</v>
      </c>
      <c r="I3141" s="221">
        <f t="shared" si="351"/>
        <v>1</v>
      </c>
      <c r="J3141" s="221">
        <v>1</v>
      </c>
      <c r="K3141" s="221">
        <f t="shared" si="352"/>
        <v>-283.14035278085902</v>
      </c>
      <c r="L3141" s="221">
        <f t="shared" si="347"/>
        <v>2.6199781178870127E-14</v>
      </c>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c r="BP3141"/>
      <c r="BQ3141"/>
      <c r="BR3141"/>
      <c r="BS3141"/>
      <c r="BT3141"/>
      <c r="BU3141"/>
      <c r="BV3141"/>
    </row>
    <row r="3142" spans="1:74" s="12" customFormat="1" hidden="1" x14ac:dyDescent="0.25">
      <c r="A3142" s="127"/>
      <c r="B3142"/>
      <c r="C3142" s="221">
        <v>12850</v>
      </c>
      <c r="D3142" s="221">
        <f t="shared" si="348"/>
        <v>12850</v>
      </c>
      <c r="E3142" s="221">
        <f t="shared" si="346"/>
        <v>12.85</v>
      </c>
      <c r="F3142" s="221">
        <f t="shared" si="349"/>
        <v>2.3243075042338491E-5</v>
      </c>
      <c r="G3142" s="221">
        <f t="shared" si="350"/>
        <v>0.12131715153546112</v>
      </c>
      <c r="H3142" s="271">
        <v>1.58533107661336E-9</v>
      </c>
      <c r="I3142" s="221">
        <f t="shared" si="351"/>
        <v>1</v>
      </c>
      <c r="J3142" s="221">
        <v>1</v>
      </c>
      <c r="K3142" s="221">
        <f t="shared" si="352"/>
        <v>-286.99328475746739</v>
      </c>
      <c r="L3142" s="221">
        <f t="shared" si="347"/>
        <v>3.2697084289804008E-28</v>
      </c>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row>
    <row r="3143" spans="1:74" s="12" customFormat="1" hidden="1" x14ac:dyDescent="0.25">
      <c r="A3143" s="127"/>
      <c r="B3143"/>
      <c r="C3143" s="221">
        <v>12860</v>
      </c>
      <c r="D3143" s="221">
        <f t="shared" si="348"/>
        <v>12860</v>
      </c>
      <c r="E3143" s="221">
        <f t="shared" si="346"/>
        <v>12.86</v>
      </c>
      <c r="F3143" s="221">
        <f t="shared" si="349"/>
        <v>2.2443310893634003E-5</v>
      </c>
      <c r="G3143" s="221">
        <f t="shared" si="350"/>
        <v>0.12361937051046619</v>
      </c>
      <c r="H3143" s="221">
        <v>3.2358958185379601E-2</v>
      </c>
      <c r="I3143" s="221">
        <f t="shared" si="351"/>
        <v>1</v>
      </c>
      <c r="J3143" s="221">
        <v>1</v>
      </c>
      <c r="K3143" s="221">
        <f t="shared" si="352"/>
        <v>-140.93664031795925</v>
      </c>
      <c r="L3143" s="221">
        <f t="shared" si="347"/>
        <v>2.0150044988922408E-14</v>
      </c>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c r="BP3143"/>
      <c r="BQ3143"/>
      <c r="BR3143"/>
      <c r="BS3143"/>
      <c r="BT3143"/>
      <c r="BU3143"/>
      <c r="BV3143"/>
    </row>
    <row r="3144" spans="1:74" s="12" customFormat="1" hidden="1" x14ac:dyDescent="0.25">
      <c r="A3144" s="127"/>
      <c r="B3144"/>
      <c r="C3144" s="221">
        <v>12870</v>
      </c>
      <c r="D3144" s="221">
        <f t="shared" si="348"/>
        <v>12870</v>
      </c>
      <c r="E3144" s="221">
        <f t="shared" si="346"/>
        <v>12.87</v>
      </c>
      <c r="F3144" s="221">
        <f t="shared" si="349"/>
        <v>2.1666386831742188E-5</v>
      </c>
      <c r="G3144" s="221">
        <f t="shared" si="350"/>
        <v>0.12561016483031714</v>
      </c>
      <c r="H3144" s="221">
        <v>3.3311806719217497E-2</v>
      </c>
      <c r="I3144" s="221">
        <f t="shared" si="351"/>
        <v>1</v>
      </c>
      <c r="J3144" s="221">
        <v>1</v>
      </c>
      <c r="K3144" s="221">
        <f t="shared" si="352"/>
        <v>-140.85181067458961</v>
      </c>
      <c r="L3144" s="221">
        <f t="shared" si="347"/>
        <v>8.1393140601021143E-14</v>
      </c>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row>
    <row r="3145" spans="1:74" s="12" customFormat="1" hidden="1" x14ac:dyDescent="0.25">
      <c r="A3145" s="127"/>
      <c r="B3145"/>
      <c r="C3145" s="221">
        <v>12880</v>
      </c>
      <c r="D3145" s="221">
        <f t="shared" si="348"/>
        <v>12880</v>
      </c>
      <c r="E3145" s="221">
        <f t="shared" si="346"/>
        <v>12.88</v>
      </c>
      <c r="F3145" s="221">
        <f t="shared" si="349"/>
        <v>2.0911783995020556E-5</v>
      </c>
      <c r="G3145" s="221">
        <f t="shared" si="350"/>
        <v>0.12728029980728486</v>
      </c>
      <c r="H3145" s="221">
        <v>1.1720746567756801E-2</v>
      </c>
      <c r="I3145" s="221">
        <f t="shared" si="351"/>
        <v>1</v>
      </c>
      <c r="J3145" s="221">
        <v>1</v>
      </c>
      <c r="K3145" s="221">
        <f t="shared" si="352"/>
        <v>-150.11784901205456</v>
      </c>
      <c r="L3145" s="221">
        <f t="shared" si="347"/>
        <v>3.7121795152672633E-14</v>
      </c>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c r="BR3145"/>
      <c r="BS3145"/>
      <c r="BT3145"/>
      <c r="BU3145"/>
      <c r="BV3145"/>
    </row>
    <row r="3146" spans="1:74" s="12" customFormat="1" hidden="1" x14ac:dyDescent="0.25">
      <c r="A3146" s="127"/>
      <c r="B3146"/>
      <c r="C3146" s="221">
        <v>12890</v>
      </c>
      <c r="D3146" s="221">
        <f t="shared" si="348"/>
        <v>12890</v>
      </c>
      <c r="E3146" s="221">
        <f t="shared" si="346"/>
        <v>12.89</v>
      </c>
      <c r="F3146" s="221">
        <f t="shared" si="349"/>
        <v>2.0178992291341084E-5</v>
      </c>
      <c r="G3146" s="221">
        <f t="shared" si="350"/>
        <v>0.12862125160176216</v>
      </c>
      <c r="H3146" s="221">
        <v>3.54119535930872E-2</v>
      </c>
      <c r="I3146" s="221">
        <f t="shared" si="351"/>
        <v>1</v>
      </c>
      <c r="J3146" s="221">
        <v>1</v>
      </c>
      <c r="K3146" s="221">
        <f t="shared" si="352"/>
        <v>-140.73275815630993</v>
      </c>
      <c r="L3146" s="221">
        <f t="shared" si="347"/>
        <v>3.7888012218400983E-14</v>
      </c>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c r="BO3146"/>
      <c r="BP3146"/>
      <c r="BQ3146"/>
      <c r="BR3146"/>
      <c r="BS3146"/>
      <c r="BT3146"/>
      <c r="BU3146"/>
      <c r="BV3146"/>
    </row>
    <row r="3147" spans="1:74" s="12" customFormat="1" hidden="1" x14ac:dyDescent="0.25">
      <c r="A3147" s="127"/>
      <c r="B3147"/>
      <c r="C3147" s="221">
        <v>12900</v>
      </c>
      <c r="D3147" s="221">
        <f t="shared" si="348"/>
        <v>12900</v>
      </c>
      <c r="E3147" s="221">
        <f t="shared" si="346"/>
        <v>12.9</v>
      </c>
      <c r="F3147" s="221">
        <f t="shared" si="349"/>
        <v>1.9467510300885426E-5</v>
      </c>
      <c r="G3147" s="221">
        <f t="shared" si="350"/>
        <v>0.1296252363640826</v>
      </c>
      <c r="H3147" s="271">
        <v>4.2463873787177102E-15</v>
      </c>
      <c r="I3147" s="221">
        <f t="shared" si="351"/>
        <v>1</v>
      </c>
      <c r="J3147" s="221">
        <v>1</v>
      </c>
      <c r="K3147" s="221">
        <f t="shared" si="352"/>
        <v>-399.39960830330364</v>
      </c>
      <c r="L3147" s="221">
        <f t="shared" si="347"/>
        <v>2.1118554708199172E-14</v>
      </c>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row>
    <row r="3148" spans="1:74" s="12" customFormat="1" hidden="1" x14ac:dyDescent="0.25">
      <c r="A3148" s="127"/>
      <c r="B3148"/>
      <c r="C3148" s="221">
        <v>12910</v>
      </c>
      <c r="D3148" s="221">
        <f t="shared" si="348"/>
        <v>12910</v>
      </c>
      <c r="E3148" s="221">
        <f t="shared" si="346"/>
        <v>12.91</v>
      </c>
      <c r="F3148" s="221">
        <f t="shared" si="349"/>
        <v>1.8776845179416899E-5</v>
      </c>
      <c r="G3148" s="221">
        <f t="shared" si="350"/>
        <v>0.13028523789289659</v>
      </c>
      <c r="H3148" s="221">
        <v>3.5411953593085799E-2</v>
      </c>
      <c r="I3148" s="221">
        <f t="shared" si="351"/>
        <v>1</v>
      </c>
      <c r="J3148" s="221">
        <v>1</v>
      </c>
      <c r="K3148" s="221">
        <f t="shared" si="352"/>
        <v>-141.24664555767322</v>
      </c>
      <c r="L3148" s="221">
        <f t="shared" si="347"/>
        <v>1.8761841075841129E-14</v>
      </c>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c r="BP3148"/>
      <c r="BQ3148"/>
      <c r="BR3148"/>
      <c r="BS3148"/>
      <c r="BT3148"/>
      <c r="BU3148"/>
      <c r="BV3148"/>
    </row>
    <row r="3149" spans="1:74" s="12" customFormat="1" hidden="1" x14ac:dyDescent="0.25">
      <c r="A3149" s="127"/>
      <c r="B3149"/>
      <c r="C3149" s="221">
        <v>12920</v>
      </c>
      <c r="D3149" s="221">
        <f t="shared" si="348"/>
        <v>12920</v>
      </c>
      <c r="E3149" s="221">
        <f t="shared" si="346"/>
        <v>12.92</v>
      </c>
      <c r="F3149" s="221">
        <f t="shared" si="349"/>
        <v>1.8106512562035085E-5</v>
      </c>
      <c r="G3149" s="221">
        <f t="shared" si="350"/>
        <v>0.13059503373347386</v>
      </c>
      <c r="H3149" s="221">
        <v>1.17207465677649E-2</v>
      </c>
      <c r="I3149" s="221">
        <f t="shared" si="351"/>
        <v>1</v>
      </c>
      <c r="J3149" s="221">
        <v>1</v>
      </c>
      <c r="K3149" s="221">
        <f t="shared" si="352"/>
        <v>-151.14566504616161</v>
      </c>
      <c r="L3149" s="221">
        <f t="shared" si="347"/>
        <v>3.2686948053030301E-14</v>
      </c>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row>
    <row r="3150" spans="1:74" s="12" customFormat="1" hidden="1" x14ac:dyDescent="0.25">
      <c r="A3150" s="127"/>
      <c r="B3150"/>
      <c r="C3150" s="221">
        <v>12930</v>
      </c>
      <c r="D3150" s="221">
        <f t="shared" si="348"/>
        <v>12930</v>
      </c>
      <c r="E3150" s="221">
        <f t="shared" si="346"/>
        <v>12.93</v>
      </c>
      <c r="F3150" s="221">
        <f t="shared" si="349"/>
        <v>1.7456036467413328E-5</v>
      </c>
      <c r="G3150" s="221">
        <f t="shared" si="350"/>
        <v>0.13054921964248936</v>
      </c>
      <c r="H3150" s="221">
        <v>3.3311806719212703E-2</v>
      </c>
      <c r="I3150" s="221">
        <f t="shared" si="351"/>
        <v>1</v>
      </c>
      <c r="J3150" s="221">
        <v>1</v>
      </c>
      <c r="K3150" s="221">
        <f t="shared" si="352"/>
        <v>-142.39363782619975</v>
      </c>
      <c r="L3150" s="221">
        <f t="shared" si="347"/>
        <v>2.6847144599130669E-14</v>
      </c>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row>
    <row r="3151" spans="1:74" s="12" customFormat="1" hidden="1" x14ac:dyDescent="0.25">
      <c r="A3151" s="127"/>
      <c r="B3151"/>
      <c r="C3151" s="221">
        <v>12940</v>
      </c>
      <c r="D3151" s="221">
        <f t="shared" si="348"/>
        <v>12940</v>
      </c>
      <c r="E3151" s="221">
        <f t="shared" si="346"/>
        <v>12.94</v>
      </c>
      <c r="F3151" s="221">
        <f t="shared" si="349"/>
        <v>1.6824949202523416E-5</v>
      </c>
      <c r="G3151" s="221">
        <f t="shared" si="350"/>
        <v>0.13014323234920228</v>
      </c>
      <c r="H3151" s="221">
        <v>3.2358958185384097E-2</v>
      </c>
      <c r="I3151" s="221">
        <f t="shared" si="351"/>
        <v>1</v>
      </c>
      <c r="J3151" s="221">
        <v>1</v>
      </c>
      <c r="K3151" s="221">
        <f t="shared" si="352"/>
        <v>-142.99260236913906</v>
      </c>
      <c r="L3151" s="221">
        <f t="shared" si="347"/>
        <v>5.3852290885476358E-14</v>
      </c>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c r="BP3151"/>
      <c r="BQ3151"/>
      <c r="BR3151"/>
      <c r="BS3151"/>
      <c r="BT3151"/>
      <c r="BU3151"/>
      <c r="BV3151"/>
    </row>
    <row r="3152" spans="1:74" s="12" customFormat="1" hidden="1" x14ac:dyDescent="0.25">
      <c r="A3152" s="127"/>
      <c r="B3152"/>
      <c r="C3152" s="221">
        <v>12950</v>
      </c>
      <c r="D3152" s="221">
        <f t="shared" si="348"/>
        <v>12950</v>
      </c>
      <c r="E3152" s="221">
        <f t="shared" si="346"/>
        <v>12.95</v>
      </c>
      <c r="F3152" s="221">
        <f t="shared" si="349"/>
        <v>1.6212791267847536E-5</v>
      </c>
      <c r="G3152" s="221">
        <f t="shared" si="350"/>
        <v>0.12937337054649836</v>
      </c>
      <c r="H3152" s="271">
        <v>1.5853269312652401E-9</v>
      </c>
      <c r="I3152" s="221">
        <f t="shared" si="351"/>
        <v>1</v>
      </c>
      <c r="J3152" s="221">
        <v>1</v>
      </c>
      <c r="K3152" s="221">
        <f t="shared" si="352"/>
        <v>-289.56356956568681</v>
      </c>
      <c r="L3152" s="221">
        <f t="shared" si="347"/>
        <v>1.2551042856796774E-14</v>
      </c>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row>
    <row r="3153" spans="1:74" s="12" customFormat="1" hidden="1" x14ac:dyDescent="0.25">
      <c r="A3153" s="127"/>
      <c r="B3153"/>
      <c r="C3153" s="221">
        <v>12960</v>
      </c>
      <c r="D3153" s="221">
        <f t="shared" si="348"/>
        <v>12960</v>
      </c>
      <c r="E3153" s="221">
        <f t="shared" si="346"/>
        <v>12.96</v>
      </c>
      <c r="F3153" s="221">
        <f t="shared" si="349"/>
        <v>1.5619111263082966E-5</v>
      </c>
      <c r="G3153" s="221">
        <f t="shared" si="350"/>
        <v>0.12823681404896936</v>
      </c>
      <c r="H3153" s="271">
        <v>2.4382354287779401E-9</v>
      </c>
      <c r="I3153" s="221">
        <f t="shared" si="351"/>
        <v>1</v>
      </c>
      <c r="J3153" s="221">
        <v>1</v>
      </c>
      <c r="K3153" s="221">
        <f t="shared" si="352"/>
        <v>-286.22510648269241</v>
      </c>
      <c r="L3153" s="221">
        <f t="shared" si="347"/>
        <v>1.6846429087546866E-28</v>
      </c>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c r="BP3153"/>
      <c r="BQ3153"/>
      <c r="BR3153"/>
      <c r="BS3153"/>
      <c r="BT3153"/>
      <c r="BU3153"/>
      <c r="BV3153"/>
    </row>
    <row r="3154" spans="1:74" s="12" customFormat="1" hidden="1" x14ac:dyDescent="0.25">
      <c r="A3154" s="127"/>
      <c r="B3154"/>
      <c r="C3154" s="221">
        <v>12970</v>
      </c>
      <c r="D3154" s="221">
        <f t="shared" si="348"/>
        <v>12970</v>
      </c>
      <c r="E3154" s="221">
        <f t="shared" si="346"/>
        <v>12.97</v>
      </c>
      <c r="F3154" s="221">
        <f t="shared" si="349"/>
        <v>1.5043465793339659E-5</v>
      </c>
      <c r="G3154" s="221">
        <f t="shared" si="350"/>
        <v>0.12673164105911097</v>
      </c>
      <c r="H3154" s="221">
        <v>3.5478860246609303E-2</v>
      </c>
      <c r="I3154" s="221">
        <f t="shared" si="351"/>
        <v>1</v>
      </c>
      <c r="J3154" s="221">
        <v>1</v>
      </c>
      <c r="K3154" s="221">
        <f t="shared" si="352"/>
        <v>-143.39594757591846</v>
      </c>
      <c r="L3154" s="221">
        <f t="shared" si="347"/>
        <v>1.1437874151658472E-14</v>
      </c>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row>
    <row r="3155" spans="1:74" s="12" customFormat="1" hidden="1" x14ac:dyDescent="0.25">
      <c r="A3155" s="127"/>
      <c r="B3155"/>
      <c r="C3155" s="221">
        <v>12980</v>
      </c>
      <c r="D3155" s="221">
        <f t="shared" si="348"/>
        <v>12980</v>
      </c>
      <c r="E3155" s="221">
        <f t="shared" si="346"/>
        <v>12.98</v>
      </c>
      <c r="F3155" s="221">
        <f t="shared" si="349"/>
        <v>1.4485419375835074E-5</v>
      </c>
      <c r="G3155" s="221">
        <f t="shared" si="350"/>
        <v>0.12485684348676197</v>
      </c>
      <c r="H3155" s="221">
        <v>5.0657045484412702E-2</v>
      </c>
      <c r="I3155" s="221">
        <f t="shared" si="351"/>
        <v>1</v>
      </c>
      <c r="J3155" s="221">
        <v>1</v>
      </c>
      <c r="K3155" s="221">
        <f t="shared" si="352"/>
        <v>-140.76033438005572</v>
      </c>
      <c r="L3155" s="221">
        <f t="shared" si="347"/>
        <v>6.3408070747711798E-14</v>
      </c>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row>
    <row r="3156" spans="1:74" s="12" customFormat="1" hidden="1" x14ac:dyDescent="0.25">
      <c r="A3156" s="127"/>
      <c r="B3156"/>
      <c r="C3156" s="221">
        <v>12990</v>
      </c>
      <c r="D3156" s="221">
        <f t="shared" si="348"/>
        <v>12990</v>
      </c>
      <c r="E3156" s="221">
        <f t="shared" si="346"/>
        <v>12.99</v>
      </c>
      <c r="F3156" s="221">
        <f t="shared" si="349"/>
        <v>1.3944544347084986E-5</v>
      </c>
      <c r="G3156" s="221">
        <f t="shared" si="350"/>
        <v>0.12261234027109062</v>
      </c>
      <c r="H3156" s="221">
        <v>2.61825380323032E-2</v>
      </c>
      <c r="I3156" s="221">
        <f t="shared" si="351"/>
        <v>1</v>
      </c>
      <c r="J3156" s="221">
        <v>1</v>
      </c>
      <c r="K3156" s="221">
        <f t="shared" si="352"/>
        <v>-146.98099494735243</v>
      </c>
      <c r="L3156" s="221">
        <f t="shared" si="347"/>
        <v>4.6501982472818981E-14</v>
      </c>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c r="BP3156"/>
      <c r="BQ3156"/>
      <c r="BR3156"/>
      <c r="BS3156"/>
      <c r="BT3156"/>
      <c r="BU3156"/>
      <c r="BV3156"/>
    </row>
    <row r="3157" spans="1:74" s="12" customFormat="1" hidden="1" x14ac:dyDescent="0.25">
      <c r="A3157" s="127"/>
      <c r="B3157"/>
      <c r="C3157" s="221">
        <v>13000</v>
      </c>
      <c r="D3157" s="221">
        <f t="shared" si="348"/>
        <v>13000</v>
      </c>
      <c r="E3157" s="221">
        <f t="shared" si="346"/>
        <v>13</v>
      </c>
      <c r="F3157" s="221">
        <f t="shared" si="349"/>
        <v>1.3420420770597384E-5</v>
      </c>
      <c r="G3157" s="221">
        <f t="shared" si="350"/>
        <v>0.11999898865881001</v>
      </c>
      <c r="H3157" s="271">
        <v>9.3132298803309595E-10</v>
      </c>
      <c r="I3157" s="221">
        <f t="shared" si="351"/>
        <v>1</v>
      </c>
      <c r="J3157" s="221">
        <v>1</v>
      </c>
      <c r="K3157" s="221">
        <f t="shared" si="352"/>
        <v>-296.47911917564227</v>
      </c>
      <c r="L3157" s="221">
        <f t="shared" si="347"/>
        <v>5.0100324988478239E-15</v>
      </c>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row>
    <row r="3158" spans="1:74" s="12" customFormat="1" hidden="1" x14ac:dyDescent="0.25">
      <c r="A3158" s="127"/>
      <c r="B3158"/>
      <c r="C3158" s="221">
        <v>13010</v>
      </c>
      <c r="D3158" s="221">
        <f t="shared" si="348"/>
        <v>13010</v>
      </c>
      <c r="E3158" s="221">
        <f t="shared" si="346"/>
        <v>13.01</v>
      </c>
      <c r="F3158" s="221">
        <f t="shared" si="349"/>
        <v>1.2912636345068394E-5</v>
      </c>
      <c r="G3158" s="221">
        <f t="shared" si="350"/>
        <v>0.11701859339672442</v>
      </c>
      <c r="H3158" s="221">
        <v>3.1555882854913601E-3</v>
      </c>
      <c r="I3158" s="221">
        <f t="shared" si="351"/>
        <v>1</v>
      </c>
      <c r="J3158" s="221">
        <v>1</v>
      </c>
      <c r="K3158" s="221">
        <f t="shared" si="352"/>
        <v>-166.43299742236636</v>
      </c>
      <c r="L3158" s="221">
        <f t="shared" si="347"/>
        <v>5.6838229287558726E-17</v>
      </c>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row>
    <row r="3159" spans="1:74" s="12" customFormat="1" hidden="1" x14ac:dyDescent="0.25">
      <c r="A3159" s="127"/>
      <c r="B3159"/>
      <c r="C3159" s="221">
        <v>13020</v>
      </c>
      <c r="D3159" s="221">
        <f t="shared" si="348"/>
        <v>13020</v>
      </c>
      <c r="E3159" s="221">
        <f t="shared" si="346"/>
        <v>13.02</v>
      </c>
      <c r="F3159" s="221">
        <f t="shared" si="349"/>
        <v>1.2420786313082469E-5</v>
      </c>
      <c r="G3159" s="221">
        <f t="shared" si="350"/>
        <v>0.11367391380134957</v>
      </c>
      <c r="H3159" s="221">
        <v>2.7309732062735499E-4</v>
      </c>
      <c r="I3159" s="221">
        <f t="shared" si="351"/>
        <v>1</v>
      </c>
      <c r="J3159" s="221">
        <v>1</v>
      </c>
      <c r="K3159" s="221">
        <f t="shared" si="352"/>
        <v>-188.27745314855778</v>
      </c>
      <c r="L3159" s="221">
        <f t="shared" si="347"/>
        <v>6.6402688246617072E-17</v>
      </c>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row>
    <row r="3160" spans="1:74" s="12" customFormat="1" hidden="1" x14ac:dyDescent="0.25">
      <c r="A3160" s="127"/>
      <c r="B3160"/>
      <c r="C3160" s="221">
        <v>13030</v>
      </c>
      <c r="D3160" s="221">
        <f t="shared" si="348"/>
        <v>13030</v>
      </c>
      <c r="E3160" s="221">
        <f t="shared" si="346"/>
        <v>13.03</v>
      </c>
      <c r="F3160" s="221">
        <f t="shared" si="349"/>
        <v>1.1944473370320726E-5</v>
      </c>
      <c r="G3160" s="221">
        <f t="shared" si="350"/>
        <v>0.10996866867301849</v>
      </c>
      <c r="H3160" s="221">
        <v>2.5761364751439998E-3</v>
      </c>
      <c r="I3160" s="221">
        <f t="shared" si="351"/>
        <v>1</v>
      </c>
      <c r="J3160" s="221">
        <v>1</v>
      </c>
      <c r="K3160" s="221">
        <f t="shared" si="352"/>
        <v>-169.4119031869694</v>
      </c>
      <c r="L3160" s="221">
        <f t="shared" si="347"/>
        <v>3.552080157150619E-17</v>
      </c>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row>
    <row r="3161" spans="1:74" s="12" customFormat="1" hidden="1" x14ac:dyDescent="0.25">
      <c r="A3161" s="127"/>
      <c r="B3161"/>
      <c r="C3161" s="221">
        <v>13040</v>
      </c>
      <c r="D3161" s="221">
        <f t="shared" si="348"/>
        <v>13040</v>
      </c>
      <c r="E3161" s="221">
        <f t="shared" si="346"/>
        <v>13.04</v>
      </c>
      <c r="F3161" s="221">
        <f t="shared" si="349"/>
        <v>1.1483307575277928E-5</v>
      </c>
      <c r="G3161" s="221">
        <f t="shared" si="350"/>
        <v>0.10590753902669567</v>
      </c>
      <c r="H3161" s="221">
        <v>2.7062321390618799E-3</v>
      </c>
      <c r="I3161" s="221">
        <f t="shared" si="351"/>
        <v>1</v>
      </c>
      <c r="J3161" s="221">
        <v>1</v>
      </c>
      <c r="K3161" s="221">
        <f t="shared" si="352"/>
        <v>-169.65282157572261</v>
      </c>
      <c r="L3161" s="221">
        <f t="shared" si="347"/>
        <v>1.1139027800946745E-16</v>
      </c>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row>
    <row r="3162" spans="1:74" s="12" customFormat="1" hidden="1" x14ac:dyDescent="0.25">
      <c r="A3162" s="127"/>
      <c r="B3162"/>
      <c r="C3162" s="221">
        <v>13050</v>
      </c>
      <c r="D3162" s="221">
        <f t="shared" si="348"/>
        <v>13050</v>
      </c>
      <c r="E3162" s="221">
        <f t="shared" si="346"/>
        <v>13.05</v>
      </c>
      <c r="F3162" s="221">
        <f t="shared" si="349"/>
        <v>1.1036906259491097E-5</v>
      </c>
      <c r="G3162" s="221">
        <f t="shared" si="350"/>
        <v>0.10149616861661882</v>
      </c>
      <c r="H3162" s="221">
        <v>1.96696707822296E-4</v>
      </c>
      <c r="I3162" s="221">
        <f t="shared" si="351"/>
        <v>1</v>
      </c>
      <c r="J3162" s="221">
        <v>1</v>
      </c>
      <c r="K3162" s="221">
        <f t="shared" si="352"/>
        <v>-193.13811813298858</v>
      </c>
      <c r="L3162" s="221">
        <f t="shared" si="347"/>
        <v>3.0827907898357076E-17</v>
      </c>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c r="BP3162"/>
      <c r="BQ3162"/>
      <c r="BR3162"/>
      <c r="BS3162"/>
      <c r="BT3162"/>
      <c r="BU3162"/>
      <c r="BV3162"/>
    </row>
    <row r="3163" spans="1:74" s="12" customFormat="1" hidden="1" x14ac:dyDescent="0.25">
      <c r="A3163" s="127"/>
      <c r="B3163"/>
      <c r="C3163" s="221">
        <v>13060</v>
      </c>
      <c r="D3163" s="221">
        <f t="shared" si="348"/>
        <v>13060</v>
      </c>
      <c r="E3163" s="221">
        <f t="shared" si="346"/>
        <v>13.06</v>
      </c>
      <c r="F3163" s="221">
        <f t="shared" si="349"/>
        <v>1.0604893938280437E-5</v>
      </c>
      <c r="G3163" s="221">
        <f t="shared" si="350"/>
        <v>9.6741162236865325E-2</v>
      </c>
      <c r="H3163" s="221">
        <v>4.6170289671172201E-3</v>
      </c>
      <c r="I3163" s="221">
        <f t="shared" si="351"/>
        <v>1</v>
      </c>
      <c r="J3163" s="221">
        <v>1</v>
      </c>
      <c r="K3163" s="221">
        <f t="shared" si="352"/>
        <v>-166.4903954127181</v>
      </c>
      <c r="L3163" s="221">
        <f t="shared" si="347"/>
        <v>6.1431799207515465E-17</v>
      </c>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row>
    <row r="3164" spans="1:74" s="12" customFormat="1" hidden="1" x14ac:dyDescent="0.25">
      <c r="A3164" s="127"/>
      <c r="B3164"/>
      <c r="C3164" s="221">
        <v>13070</v>
      </c>
      <c r="D3164" s="221">
        <f t="shared" si="348"/>
        <v>13070</v>
      </c>
      <c r="E3164" s="221">
        <f t="shared" si="346"/>
        <v>13.07</v>
      </c>
      <c r="F3164" s="221">
        <f t="shared" si="349"/>
        <v>1.0186902222006273E-5</v>
      </c>
      <c r="G3164" s="221">
        <f t="shared" si="350"/>
        <v>9.1650081784962825E-2</v>
      </c>
      <c r="H3164" s="221">
        <v>9.6745899372294893E-3</v>
      </c>
      <c r="I3164" s="221">
        <f t="shared" si="351"/>
        <v>1</v>
      </c>
      <c r="J3164" s="221">
        <v>1</v>
      </c>
      <c r="K3164" s="221">
        <f t="shared" si="352"/>
        <v>-160.8838487847332</v>
      </c>
      <c r="L3164" s="221">
        <f t="shared" si="347"/>
        <v>4.7397985156124378E-16</v>
      </c>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c r="BO3164"/>
      <c r="BP3164"/>
      <c r="BQ3164"/>
      <c r="BR3164"/>
      <c r="BS3164"/>
      <c r="BT3164"/>
      <c r="BU3164"/>
      <c r="BV3164"/>
    </row>
    <row r="3165" spans="1:74" s="12" customFormat="1" hidden="1" x14ac:dyDescent="0.25">
      <c r="A3165" s="127"/>
      <c r="B3165"/>
      <c r="C3165" s="221">
        <v>13080</v>
      </c>
      <c r="D3165" s="221">
        <f t="shared" si="348"/>
        <v>13080</v>
      </c>
      <c r="E3165" s="221">
        <f t="shared" si="346"/>
        <v>13.08</v>
      </c>
      <c r="F3165" s="221">
        <f t="shared" si="349"/>
        <v>9.7825697278422016E-6</v>
      </c>
      <c r="G3165" s="221">
        <f t="shared" si="350"/>
        <v>8.623144008076114E-2</v>
      </c>
      <c r="H3165" s="271">
        <v>3.5573383242160197E-10</v>
      </c>
      <c r="I3165" s="221">
        <f t="shared" si="351"/>
        <v>1</v>
      </c>
      <c r="J3165" s="221">
        <v>1</v>
      </c>
      <c r="K3165" s="221">
        <f t="shared" si="352"/>
        <v>-310.45512475498134</v>
      </c>
      <c r="L3165" s="221">
        <f t="shared" si="347"/>
        <v>2.0396476955881935E-16</v>
      </c>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c r="BP3165"/>
      <c r="BQ3165"/>
      <c r="BR3165"/>
      <c r="BS3165"/>
      <c r="BT3165"/>
      <c r="BU3165"/>
      <c r="BV3165"/>
    </row>
    <row r="3166" spans="1:74" s="12" customFormat="1" hidden="1" x14ac:dyDescent="0.25">
      <c r="A3166" s="127"/>
      <c r="B3166"/>
      <c r="C3166" s="221">
        <v>13090</v>
      </c>
      <c r="D3166" s="221">
        <f t="shared" si="348"/>
        <v>13090</v>
      </c>
      <c r="E3166" s="221">
        <f t="shared" si="346"/>
        <v>13.09</v>
      </c>
      <c r="F3166" s="221">
        <f t="shared" si="349"/>
        <v>9.391541992067675E-6</v>
      </c>
      <c r="G3166" s="221">
        <f t="shared" si="350"/>
        <v>8.0494692437926355E-2</v>
      </c>
      <c r="H3166" s="221">
        <v>1.10268609715076E-2</v>
      </c>
      <c r="I3166" s="221">
        <f t="shared" si="351"/>
        <v>1</v>
      </c>
      <c r="J3166" s="221">
        <v>1</v>
      </c>
      <c r="K3166" s="221">
        <f t="shared" si="352"/>
        <v>-161.58087902063903</v>
      </c>
      <c r="L3166" s="221">
        <f t="shared" si="347"/>
        <v>1.7372092688868025E-16</v>
      </c>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c r="BP3166"/>
      <c r="BQ3166"/>
      <c r="BR3166"/>
      <c r="BS3166"/>
      <c r="BT3166"/>
      <c r="BU3166"/>
      <c r="BV3166"/>
    </row>
    <row r="3167" spans="1:74" s="12" customFormat="1" hidden="1" x14ac:dyDescent="0.25">
      <c r="A3167" s="127"/>
      <c r="B3167"/>
      <c r="C3167" s="221">
        <v>13100</v>
      </c>
      <c r="D3167" s="221">
        <f t="shared" si="348"/>
        <v>13100</v>
      </c>
      <c r="E3167" s="221">
        <f t="shared" si="346"/>
        <v>13.1</v>
      </c>
      <c r="F3167" s="221">
        <f t="shared" si="349"/>
        <v>9.0134713828800968E-6</v>
      </c>
      <c r="G3167" s="221">
        <f t="shared" si="350"/>
        <v>7.4450225990596863E-2</v>
      </c>
      <c r="H3167" s="271">
        <v>1.6130974324833799E-9</v>
      </c>
      <c r="I3167" s="221">
        <f t="shared" si="351"/>
        <v>1</v>
      </c>
      <c r="J3167" s="221">
        <v>1</v>
      </c>
      <c r="K3167" s="221">
        <f t="shared" si="352"/>
        <v>-299.31162590929659</v>
      </c>
      <c r="L3167" s="221">
        <f t="shared" si="347"/>
        <v>1.7372095949867504E-16</v>
      </c>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c r="BT3167"/>
      <c r="BU3167"/>
      <c r="BV3167"/>
    </row>
    <row r="3168" spans="1:74" s="12" customFormat="1" hidden="1" x14ac:dyDescent="0.25">
      <c r="A3168" s="127"/>
      <c r="B3168"/>
      <c r="C3168" s="221">
        <v>13110</v>
      </c>
      <c r="D3168" s="221">
        <f t="shared" si="348"/>
        <v>13110</v>
      </c>
      <c r="E3168" s="221">
        <f t="shared" si="346"/>
        <v>13.11</v>
      </c>
      <c r="F3168" s="221">
        <f t="shared" si="349"/>
        <v>8.6480170137299813E-6</v>
      </c>
      <c r="G3168" s="221">
        <f t="shared" si="350"/>
        <v>6.8109346782913888E-2</v>
      </c>
      <c r="H3168" s="221">
        <v>2.0401207815422099E-2</v>
      </c>
      <c r="I3168" s="221">
        <f t="shared" si="351"/>
        <v>1</v>
      </c>
      <c r="J3168" s="221">
        <v>1</v>
      </c>
      <c r="K3168" s="221">
        <f t="shared" si="352"/>
        <v>-158.40441739502685</v>
      </c>
      <c r="L3168" s="221">
        <f t="shared" si="347"/>
        <v>3.6099263992731169E-16</v>
      </c>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row>
    <row r="3169" spans="1:74" s="12" customFormat="1" hidden="1" x14ac:dyDescent="0.25">
      <c r="A3169" s="127"/>
      <c r="B3169"/>
      <c r="C3169" s="221">
        <v>13120</v>
      </c>
      <c r="D3169" s="221">
        <f t="shared" si="348"/>
        <v>13120</v>
      </c>
      <c r="E3169" s="221">
        <f t="shared" si="346"/>
        <v>13.12</v>
      </c>
      <c r="F3169" s="221">
        <f t="shared" si="349"/>
        <v>8.2948446571794612E-6</v>
      </c>
      <c r="G3169" s="221">
        <f t="shared" si="350"/>
        <v>6.148426463432799E-2</v>
      </c>
      <c r="H3169" s="221">
        <v>2.02710991104545E-2</v>
      </c>
      <c r="I3169" s="221">
        <f t="shared" si="351"/>
        <v>1</v>
      </c>
      <c r="J3169" s="221">
        <v>1</v>
      </c>
      <c r="K3169" s="221">
        <f t="shared" si="352"/>
        <v>-159.71100925409621</v>
      </c>
      <c r="L3169" s="221">
        <f t="shared" si="347"/>
        <v>1.2493473139458339E-15</v>
      </c>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c r="BP3169"/>
      <c r="BQ3169"/>
      <c r="BR3169"/>
      <c r="BS3169"/>
      <c r="BT3169"/>
      <c r="BU3169"/>
      <c r="BV3169"/>
    </row>
    <row r="3170" spans="1:74" s="12" customFormat="1" hidden="1" x14ac:dyDescent="0.25">
      <c r="A3170" s="127"/>
      <c r="B3170"/>
      <c r="C3170" s="221">
        <v>13130</v>
      </c>
      <c r="D3170" s="221">
        <f t="shared" si="348"/>
        <v>13130</v>
      </c>
      <c r="E3170" s="221">
        <f t="shared" si="346"/>
        <v>13.13</v>
      </c>
      <c r="F3170" s="221">
        <f t="shared" si="349"/>
        <v>7.9536266592867874E-6</v>
      </c>
      <c r="G3170" s="221">
        <f t="shared" si="350"/>
        <v>5.4588075798826109E-2</v>
      </c>
      <c r="H3170" s="221">
        <v>5.3629333398750503E-3</v>
      </c>
      <c r="I3170" s="221">
        <f t="shared" si="351"/>
        <v>1</v>
      </c>
      <c r="J3170" s="221">
        <v>1</v>
      </c>
      <c r="K3170" s="221">
        <f t="shared" si="352"/>
        <v>-172.65869227573248</v>
      </c>
      <c r="L3170" s="221">
        <f t="shared" si="347"/>
        <v>4.0111648256188258E-16</v>
      </c>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row>
    <row r="3171" spans="1:74" s="12" customFormat="1" hidden="1" x14ac:dyDescent="0.25">
      <c r="A3171" s="127"/>
      <c r="B3171"/>
      <c r="C3171" s="221">
        <v>13140</v>
      </c>
      <c r="D3171" s="221">
        <f t="shared" si="348"/>
        <v>13140</v>
      </c>
      <c r="E3171" s="221">
        <f t="shared" si="346"/>
        <v>13.14</v>
      </c>
      <c r="F3171" s="221">
        <f t="shared" si="349"/>
        <v>7.6240418545169524E-6</v>
      </c>
      <c r="G3171" s="221">
        <f t="shared" si="350"/>
        <v>4.7434743441357965E-2</v>
      </c>
      <c r="H3171" s="271">
        <v>1.7506741710700401E-5</v>
      </c>
      <c r="I3171" s="221">
        <f t="shared" si="351"/>
        <v>1</v>
      </c>
      <c r="J3171" s="221">
        <v>1</v>
      </c>
      <c r="K3171" s="221">
        <f t="shared" si="352"/>
        <v>-223.97025695722607</v>
      </c>
      <c r="L3171" s="221">
        <f t="shared" si="347"/>
        <v>1.3627912538648609E-17</v>
      </c>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c r="BP3171"/>
      <c r="BQ3171"/>
      <c r="BR3171"/>
      <c r="BS3171"/>
      <c r="BT3171"/>
      <c r="BU3171"/>
      <c r="BV3171"/>
    </row>
    <row r="3172" spans="1:74" s="12" customFormat="1" hidden="1" x14ac:dyDescent="0.25">
      <c r="A3172" s="127"/>
      <c r="B3172"/>
      <c r="C3172" s="221">
        <v>13150</v>
      </c>
      <c r="D3172" s="221">
        <f t="shared" si="348"/>
        <v>13150</v>
      </c>
      <c r="E3172" s="221">
        <f t="shared" si="346"/>
        <v>13.15</v>
      </c>
      <c r="F3172" s="221">
        <f t="shared" si="349"/>
        <v>7.3057754811816893E-6</v>
      </c>
      <c r="G3172" s="221">
        <f t="shared" si="350"/>
        <v>4.0039075959881688E-2</v>
      </c>
      <c r="H3172" s="271">
        <v>1.67346647942331E-5</v>
      </c>
      <c r="I3172" s="221">
        <f t="shared" si="351"/>
        <v>1</v>
      </c>
      <c r="J3172" s="221">
        <v>1</v>
      </c>
      <c r="K3172" s="221">
        <f t="shared" si="352"/>
        <v>-226.20465229708003</v>
      </c>
      <c r="L3172" s="221">
        <f t="shared" si="347"/>
        <v>3.1507912534304213E-22</v>
      </c>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c r="BP3172"/>
      <c r="BQ3172"/>
      <c r="BR3172"/>
      <c r="BS3172"/>
      <c r="BT3172"/>
      <c r="BU3172"/>
      <c r="BV3172"/>
    </row>
    <row r="3173" spans="1:74" s="12" customFormat="1" hidden="1" x14ac:dyDescent="0.25">
      <c r="A3173" s="127"/>
      <c r="B3173"/>
      <c r="C3173" s="221">
        <v>13160</v>
      </c>
      <c r="D3173" s="221">
        <f t="shared" si="348"/>
        <v>13160</v>
      </c>
      <c r="E3173" s="221">
        <f t="shared" si="346"/>
        <v>13.16</v>
      </c>
      <c r="F3173" s="221">
        <f t="shared" si="349"/>
        <v>6.9985190974091213E-6</v>
      </c>
      <c r="G3173" s="221">
        <f t="shared" si="350"/>
        <v>3.2416703186634595E-2</v>
      </c>
      <c r="H3173" s="221">
        <v>1.5719408884815999E-2</v>
      </c>
      <c r="I3173" s="221">
        <f t="shared" si="351"/>
        <v>1</v>
      </c>
      <c r="J3173" s="221">
        <v>1</v>
      </c>
      <c r="K3173" s="221">
        <f t="shared" si="352"/>
        <v>-168.95577585380624</v>
      </c>
      <c r="L3173" s="221">
        <f t="shared" si="347"/>
        <v>3.1882609829806413E-17</v>
      </c>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row>
    <row r="3174" spans="1:74" s="12" customFormat="1" hidden="1" x14ac:dyDescent="0.25">
      <c r="A3174" s="127"/>
      <c r="B3174"/>
      <c r="C3174" s="221">
        <v>13170</v>
      </c>
      <c r="D3174" s="221">
        <f t="shared" si="348"/>
        <v>13170</v>
      </c>
      <c r="E3174" s="221">
        <f t="shared" si="346"/>
        <v>13.17</v>
      </c>
      <c r="F3174" s="221">
        <f t="shared" si="349"/>
        <v>6.7019704976450024E-6</v>
      </c>
      <c r="G3174" s="221">
        <f t="shared" si="350"/>
        <v>2.4584050507178882E-2</v>
      </c>
      <c r="H3174" s="221">
        <v>0.137820446554073</v>
      </c>
      <c r="I3174" s="221">
        <f t="shared" si="351"/>
        <v>1</v>
      </c>
      <c r="J3174" s="221">
        <v>1</v>
      </c>
      <c r="K3174" s="221">
        <f t="shared" si="352"/>
        <v>-152.87660792080314</v>
      </c>
      <c r="L3174" s="221">
        <f t="shared" si="347"/>
        <v>1.7257761556360255E-15</v>
      </c>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c r="BO3174"/>
      <c r="BP3174"/>
      <c r="BQ3174"/>
      <c r="BR3174"/>
      <c r="BS3174"/>
      <c r="BT3174"/>
      <c r="BU3174"/>
      <c r="BV3174"/>
    </row>
    <row r="3175" spans="1:74" s="12" customFormat="1" hidden="1" x14ac:dyDescent="0.25">
      <c r="A3175" s="127"/>
      <c r="B3175"/>
      <c r="C3175" s="221">
        <v>13180</v>
      </c>
      <c r="D3175" s="221">
        <f t="shared" si="348"/>
        <v>13180</v>
      </c>
      <c r="E3175" s="221">
        <f t="shared" si="346"/>
        <v>13.18</v>
      </c>
      <c r="F3175" s="221">
        <f t="shared" si="349"/>
        <v>6.4158336296862826E-6</v>
      </c>
      <c r="G3175" s="221">
        <f t="shared" si="350"/>
        <v>1.655831094088081E-2</v>
      </c>
      <c r="H3175" s="221">
        <v>0.44491567513513303</v>
      </c>
      <c r="I3175" s="221">
        <f t="shared" si="351"/>
        <v>1</v>
      </c>
      <c r="J3175" s="221">
        <v>1</v>
      </c>
      <c r="K3175" s="221">
        <f t="shared" si="352"/>
        <v>-146.50906331318117</v>
      </c>
      <c r="L3175" s="221">
        <f t="shared" si="347"/>
        <v>1.2240655122790702E-14</v>
      </c>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row>
    <row r="3176" spans="1:74" s="12" customFormat="1" hidden="1" x14ac:dyDescent="0.25">
      <c r="A3176" s="127"/>
      <c r="B3176"/>
      <c r="C3176" s="221">
        <v>13190</v>
      </c>
      <c r="D3176" s="221">
        <f t="shared" si="348"/>
        <v>13190</v>
      </c>
      <c r="E3176" s="221">
        <f t="shared" si="346"/>
        <v>13.19</v>
      </c>
      <c r="F3176" s="221">
        <f t="shared" si="349"/>
        <v>6.1398185122491711E-6</v>
      </c>
      <c r="G3176" s="221">
        <f t="shared" si="350"/>
        <v>8.3574152313236304E-3</v>
      </c>
      <c r="H3176" s="221">
        <v>0.82365531566113603</v>
      </c>
      <c r="I3176" s="221">
        <f t="shared" si="351"/>
        <v>1</v>
      </c>
      <c r="J3176" s="221">
        <v>1</v>
      </c>
      <c r="K3176" s="221">
        <f t="shared" si="352"/>
        <v>-147.48053960343805</v>
      </c>
      <c r="L3176" s="221">
        <f t="shared" si="347"/>
        <v>2.0039059535517845E-14</v>
      </c>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row>
    <row r="3177" spans="1:74" s="12" customFormat="1" hidden="1" x14ac:dyDescent="0.25">
      <c r="A3177" s="127"/>
      <c r="B3177"/>
      <c r="C3177" s="221">
        <v>13200</v>
      </c>
      <c r="D3177" s="221">
        <f t="shared" si="348"/>
        <v>13200</v>
      </c>
      <c r="E3177" s="221">
        <f t="shared" si="346"/>
        <v>13.2</v>
      </c>
      <c r="F3177" s="221">
        <f t="shared" si="349"/>
        <v>5.8736411530729351E-6</v>
      </c>
      <c r="G3177" s="221">
        <f t="shared" si="350"/>
        <v>7.0997170292200939E-16</v>
      </c>
      <c r="H3177" s="221">
        <v>1</v>
      </c>
      <c r="I3177" s="221">
        <f t="shared" si="351"/>
        <v>1</v>
      </c>
      <c r="J3177" s="221">
        <v>1</v>
      </c>
      <c r="K3177" s="221">
        <f t="shared" si="352"/>
        <v>-407.59703100877203</v>
      </c>
      <c r="L3177" s="221">
        <f t="shared" si="347"/>
        <v>4.4656640515678951E-15</v>
      </c>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c r="BP3177"/>
      <c r="BQ3177"/>
      <c r="BR3177"/>
      <c r="BS3177"/>
      <c r="BT3177"/>
      <c r="BU3177"/>
      <c r="BV3177"/>
    </row>
    <row r="3178" spans="1:74" s="12" customFormat="1" hidden="1" x14ac:dyDescent="0.25">
      <c r="A3178" s="127"/>
      <c r="B3178"/>
      <c r="C3178" s="221">
        <v>13210</v>
      </c>
      <c r="D3178" s="221">
        <f t="shared" si="348"/>
        <v>13210</v>
      </c>
      <c r="E3178" s="221">
        <f t="shared" si="346"/>
        <v>13.21</v>
      </c>
      <c r="F3178" s="221">
        <f t="shared" si="349"/>
        <v>5.6170234675591072E-6</v>
      </c>
      <c r="G3178" s="221">
        <f t="shared" si="350"/>
        <v>8.4946259786145267E-3</v>
      </c>
      <c r="H3178" s="221">
        <v>0.82365531566116901</v>
      </c>
      <c r="I3178" s="221">
        <f t="shared" si="351"/>
        <v>1</v>
      </c>
      <c r="J3178" s="221">
        <v>1</v>
      </c>
      <c r="K3178" s="221">
        <f t="shared" si="352"/>
        <v>-148.11207989159351</v>
      </c>
      <c r="L3178" s="221">
        <f t="shared" si="347"/>
        <v>3.8612864367098749E-15</v>
      </c>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row>
    <row r="3179" spans="1:74" s="12" customFormat="1" hidden="1" x14ac:dyDescent="0.25">
      <c r="A3179" s="127"/>
      <c r="B3179"/>
      <c r="C3179" s="221">
        <v>13220</v>
      </c>
      <c r="D3179" s="221">
        <f t="shared" si="348"/>
        <v>13220</v>
      </c>
      <c r="E3179" s="221">
        <f t="shared" si="346"/>
        <v>13.22</v>
      </c>
      <c r="F3179" s="221">
        <f t="shared" si="349"/>
        <v>5.3696931979496538E-6</v>
      </c>
      <c r="G3179" s="221">
        <f t="shared" si="350"/>
        <v>1.7106517317911425E-2</v>
      </c>
      <c r="H3179" s="221">
        <v>0.444915675135172</v>
      </c>
      <c r="I3179" s="221">
        <f t="shared" si="351"/>
        <v>1</v>
      </c>
      <c r="J3179" s="221">
        <v>1</v>
      </c>
      <c r="K3179" s="221">
        <f t="shared" si="352"/>
        <v>-147.77222438094248</v>
      </c>
      <c r="L3179" s="221">
        <f t="shared" si="347"/>
        <v>1.6067599432672348E-14</v>
      </c>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row>
    <row r="3180" spans="1:74" s="12" customFormat="1" hidden="1" x14ac:dyDescent="0.25">
      <c r="A3180" s="127"/>
      <c r="B3180"/>
      <c r="C3180" s="221">
        <v>13230</v>
      </c>
      <c r="D3180" s="221">
        <f t="shared" si="348"/>
        <v>13230</v>
      </c>
      <c r="E3180" s="221">
        <f t="shared" si="346"/>
        <v>13.23</v>
      </c>
      <c r="F3180" s="221">
        <f t="shared" si="349"/>
        <v>5.1313838330434102E-6</v>
      </c>
      <c r="G3180" s="221">
        <f t="shared" si="350"/>
        <v>2.5815129308722425E-2</v>
      </c>
      <c r="H3180" s="221">
        <v>0.13782044655409401</v>
      </c>
      <c r="I3180" s="221">
        <f t="shared" si="351"/>
        <v>1</v>
      </c>
      <c r="J3180" s="221">
        <v>1</v>
      </c>
      <c r="K3180" s="221">
        <f t="shared" si="352"/>
        <v>-154.77155081813729</v>
      </c>
      <c r="L3180" s="221">
        <f t="shared" si="347"/>
        <v>8.7394777299256642E-15</v>
      </c>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row>
    <row r="3181" spans="1:74" s="12" customFormat="1" hidden="1" x14ac:dyDescent="0.25">
      <c r="A3181" s="127"/>
      <c r="B3181"/>
      <c r="C3181" s="221">
        <v>13240</v>
      </c>
      <c r="D3181" s="221">
        <f t="shared" si="348"/>
        <v>13240</v>
      </c>
      <c r="E3181" s="221">
        <f t="shared" si="346"/>
        <v>13.24</v>
      </c>
      <c r="F3181" s="221">
        <f t="shared" si="349"/>
        <v>4.9018345284528392E-6</v>
      </c>
      <c r="G3181" s="221">
        <f t="shared" si="350"/>
        <v>3.4599356886036443E-2</v>
      </c>
      <c r="H3181" s="221">
        <v>1.5719408884820901E-2</v>
      </c>
      <c r="I3181" s="221">
        <f t="shared" si="351"/>
        <v>1</v>
      </c>
      <c r="J3181" s="221">
        <v>1</v>
      </c>
      <c r="K3181" s="221">
        <f t="shared" si="352"/>
        <v>-171.48274232347373</v>
      </c>
      <c r="L3181" s="221">
        <f t="shared" si="347"/>
        <v>1.094400988362349E-15</v>
      </c>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row>
    <row r="3182" spans="1:74" s="12" customFormat="1" hidden="1" x14ac:dyDescent="0.25">
      <c r="A3182" s="127"/>
      <c r="B3182"/>
      <c r="C3182" s="221">
        <v>13250</v>
      </c>
      <c r="D3182" s="221">
        <f t="shared" si="348"/>
        <v>13250</v>
      </c>
      <c r="E3182" s="221">
        <f t="shared" si="346"/>
        <v>13.25</v>
      </c>
      <c r="F3182" s="221">
        <f t="shared" si="349"/>
        <v>4.6807900274013306E-6</v>
      </c>
      <c r="G3182" s="221">
        <f t="shared" si="350"/>
        <v>4.3437575197097664E-2</v>
      </c>
      <c r="H3182" s="271">
        <v>1.6734664794236902E-5</v>
      </c>
      <c r="I3182" s="221">
        <f t="shared" si="351"/>
        <v>1</v>
      </c>
      <c r="J3182" s="221">
        <v>1</v>
      </c>
      <c r="K3182" s="221">
        <f t="shared" si="352"/>
        <v>-229.36396497640129</v>
      </c>
      <c r="L3182" s="221">
        <f t="shared" si="347"/>
        <v>1.7814499041605361E-17</v>
      </c>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row>
    <row r="3183" spans="1:74" s="12" customFormat="1" hidden="1" x14ac:dyDescent="0.25">
      <c r="A3183" s="127"/>
      <c r="B3183"/>
      <c r="C3183" s="221">
        <v>13260</v>
      </c>
      <c r="D3183" s="221">
        <f t="shared" si="348"/>
        <v>13260</v>
      </c>
      <c r="E3183" s="221">
        <f t="shared" ref="E3183:E3246" si="353">D3183/1000</f>
        <v>13.26</v>
      </c>
      <c r="F3183" s="221">
        <f t="shared" si="349"/>
        <v>4.468000582062932E-6</v>
      </c>
      <c r="G3183" s="221">
        <f t="shared" si="350"/>
        <v>5.2307681691015434E-2</v>
      </c>
      <c r="H3183" s="271">
        <v>1.7506741710690101E-5</v>
      </c>
      <c r="I3183" s="221">
        <f t="shared" si="351"/>
        <v>1</v>
      </c>
      <c r="J3183" s="221">
        <v>1</v>
      </c>
      <c r="K3183" s="221">
        <f t="shared" si="352"/>
        <v>-227.76231964775346</v>
      </c>
      <c r="L3183" s="221">
        <f t="shared" ref="L3183:L3246" si="354">(D3183-D3182)*((10^(K3183/20)+10^(K3182/20))/2)^2</f>
        <v>1.4040166803717828E-22</v>
      </c>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row>
    <row r="3184" spans="1:74" s="12" customFormat="1" hidden="1" x14ac:dyDescent="0.25">
      <c r="A3184" s="127"/>
      <c r="B3184"/>
      <c r="C3184" s="221">
        <v>13270</v>
      </c>
      <c r="D3184" s="221">
        <f t="shared" si="348"/>
        <v>13270</v>
      </c>
      <c r="E3184" s="221">
        <f t="shared" si="353"/>
        <v>13.27</v>
      </c>
      <c r="F3184" s="221">
        <f t="shared" si="349"/>
        <v>4.2632218754448057E-6</v>
      </c>
      <c r="G3184" s="221">
        <f t="shared" si="350"/>
        <v>6.1187139646119722E-2</v>
      </c>
      <c r="H3184" s="221">
        <v>5.3629333398737301E-3</v>
      </c>
      <c r="I3184" s="221">
        <f t="shared" si="351"/>
        <v>1</v>
      </c>
      <c r="J3184" s="221">
        <v>1</v>
      </c>
      <c r="K3184" s="221">
        <f t="shared" si="352"/>
        <v>-177.08399028137541</v>
      </c>
      <c r="L3184" s="221">
        <f t="shared" si="354"/>
        <v>4.9212751570823977E-18</v>
      </c>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c r="BP3184"/>
      <c r="BQ3184"/>
      <c r="BR3184"/>
      <c r="BS3184"/>
      <c r="BT3184"/>
      <c r="BU3184"/>
      <c r="BV3184"/>
    </row>
    <row r="3185" spans="1:74" s="12" customFormat="1" hidden="1" x14ac:dyDescent="0.25">
      <c r="A3185" s="127"/>
      <c r="B3185"/>
      <c r="C3185" s="221">
        <v>13280</v>
      </c>
      <c r="D3185" s="221">
        <f t="shared" si="348"/>
        <v>13280</v>
      </c>
      <c r="E3185" s="221">
        <f t="shared" si="353"/>
        <v>13.28</v>
      </c>
      <c r="F3185" s="221">
        <f t="shared" si="349"/>
        <v>4.0662149438136961E-6</v>
      </c>
      <c r="G3185" s="221">
        <f t="shared" si="350"/>
        <v>7.0053023047583443E-2</v>
      </c>
      <c r="H3185" s="221">
        <v>2.02710991104499E-2</v>
      </c>
      <c r="I3185" s="221">
        <f t="shared" si="351"/>
        <v>1</v>
      </c>
      <c r="J3185" s="221">
        <v>1</v>
      </c>
      <c r="K3185" s="221">
        <f t="shared" si="352"/>
        <v>-164.77010978848392</v>
      </c>
      <c r="L3185" s="221">
        <f t="shared" si="354"/>
        <v>1.286362870166494E-16</v>
      </c>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row>
    <row r="3186" spans="1:74" s="12" customFormat="1" hidden="1" x14ac:dyDescent="0.25">
      <c r="A3186" s="127"/>
      <c r="B3186"/>
      <c r="C3186" s="221">
        <v>13290</v>
      </c>
      <c r="D3186" s="221">
        <f t="shared" si="348"/>
        <v>13290</v>
      </c>
      <c r="E3186" s="221">
        <f t="shared" si="353"/>
        <v>13.29</v>
      </c>
      <c r="F3186" s="221">
        <f t="shared" si="349"/>
        <v>3.8767460996667108E-6</v>
      </c>
      <c r="G3186" s="221">
        <f t="shared" si="350"/>
        <v>7.8882062724287105E-2</v>
      </c>
      <c r="H3186" s="221">
        <v>2.04012078154234E-2</v>
      </c>
      <c r="I3186" s="221">
        <f t="shared" si="351"/>
        <v>1</v>
      </c>
      <c r="J3186" s="221">
        <v>1</v>
      </c>
      <c r="K3186" s="221">
        <f t="shared" si="352"/>
        <v>-164.09797005886273</v>
      </c>
      <c r="L3186" s="221">
        <f t="shared" si="354"/>
        <v>3.6078294340768538E-16</v>
      </c>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row>
    <row r="3187" spans="1:74" s="12" customFormat="1" hidden="1" x14ac:dyDescent="0.25">
      <c r="A3187" s="127"/>
      <c r="B3187"/>
      <c r="C3187" s="221">
        <v>13300</v>
      </c>
      <c r="D3187" s="221">
        <f t="shared" si="348"/>
        <v>13300</v>
      </c>
      <c r="E3187" s="221">
        <f t="shared" si="353"/>
        <v>13.3</v>
      </c>
      <c r="F3187" s="221">
        <f t="shared" si="349"/>
        <v>3.6945868552479689E-6</v>
      </c>
      <c r="G3187" s="221">
        <f t="shared" si="350"/>
        <v>8.7650693650524955E-2</v>
      </c>
      <c r="H3187" s="271">
        <v>1.61309521852299E-9</v>
      </c>
      <c r="I3187" s="221">
        <f t="shared" si="351"/>
        <v>1</v>
      </c>
      <c r="J3187" s="221">
        <v>1</v>
      </c>
      <c r="K3187" s="221">
        <f t="shared" si="352"/>
        <v>-305.64037516010251</v>
      </c>
      <c r="L3187" s="221">
        <f t="shared" si="354"/>
        <v>9.7306774186146563E-17</v>
      </c>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row>
    <row r="3188" spans="1:74" s="12" customFormat="1" hidden="1" x14ac:dyDescent="0.25">
      <c r="A3188" s="127"/>
      <c r="B3188"/>
      <c r="C3188" s="221">
        <v>13310</v>
      </c>
      <c r="D3188" s="221">
        <f t="shared" si="348"/>
        <v>13310</v>
      </c>
      <c r="E3188" s="221">
        <f t="shared" si="353"/>
        <v>13.31</v>
      </c>
      <c r="F3188" s="221">
        <f t="shared" si="349"/>
        <v>3.5195138466112321E-6</v>
      </c>
      <c r="G3188" s="221">
        <f t="shared" si="350"/>
        <v>9.6335103315000323E-2</v>
      </c>
      <c r="H3188" s="221">
        <v>1.10268609715077E-2</v>
      </c>
      <c r="I3188" s="221">
        <f t="shared" si="351"/>
        <v>1</v>
      </c>
      <c r="J3188" s="221">
        <v>1</v>
      </c>
      <c r="K3188" s="221">
        <f t="shared" si="352"/>
        <v>-168.5456171081658</v>
      </c>
      <c r="L3188" s="221">
        <f t="shared" si="354"/>
        <v>3.4944466883344241E-17</v>
      </c>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row>
    <row r="3189" spans="1:74" s="12" customFormat="1" hidden="1" x14ac:dyDescent="0.25">
      <c r="A3189" s="127"/>
      <c r="B3189"/>
      <c r="C3189" s="221">
        <v>13320</v>
      </c>
      <c r="D3189" s="221">
        <f t="shared" si="348"/>
        <v>13320</v>
      </c>
      <c r="E3189" s="221">
        <f t="shared" si="353"/>
        <v>13.32</v>
      </c>
      <c r="F3189" s="221">
        <f t="shared" si="349"/>
        <v>3.351308758229746E-6</v>
      </c>
      <c r="G3189" s="221">
        <f t="shared" si="350"/>
        <v>0.10491128105662433</v>
      </c>
      <c r="H3189" s="271">
        <v>3.5573541250199401E-10</v>
      </c>
      <c r="I3189" s="221">
        <f t="shared" si="351"/>
        <v>1</v>
      </c>
      <c r="J3189" s="221">
        <v>1</v>
      </c>
      <c r="K3189" s="221">
        <f t="shared" si="352"/>
        <v>-318.05672536278462</v>
      </c>
      <c r="L3189" s="221">
        <f t="shared" si="354"/>
        <v>3.4944459456430431E-17</v>
      </c>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c r="BT3189"/>
      <c r="BU3189"/>
      <c r="BV3189"/>
    </row>
    <row r="3190" spans="1:74" s="12" customFormat="1" hidden="1" x14ac:dyDescent="0.25">
      <c r="A3190" s="127"/>
      <c r="B3190"/>
      <c r="C3190" s="221">
        <v>13330</v>
      </c>
      <c r="D3190" s="221">
        <f t="shared" si="348"/>
        <v>13330</v>
      </c>
      <c r="E3190" s="221">
        <f t="shared" si="353"/>
        <v>13.33</v>
      </c>
      <c r="F3190" s="221">
        <f t="shared" si="349"/>
        <v>3.1897582481532538E-6</v>
      </c>
      <c r="G3190" s="221">
        <f t="shared" si="350"/>
        <v>0.11335506826392137</v>
      </c>
      <c r="H3190" s="221">
        <v>9.67458993722938E-3</v>
      </c>
      <c r="I3190" s="221">
        <f t="shared" si="351"/>
        <v>1</v>
      </c>
      <c r="J3190" s="221">
        <v>1</v>
      </c>
      <c r="K3190" s="221">
        <f t="shared" si="352"/>
        <v>-169.123374435995</v>
      </c>
      <c r="L3190" s="221">
        <f t="shared" si="354"/>
        <v>3.0591628465170447E-17</v>
      </c>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row>
    <row r="3191" spans="1:74" s="12" customFormat="1" hidden="1" x14ac:dyDescent="0.25">
      <c r="A3191" s="127"/>
      <c r="B3191"/>
      <c r="C3191" s="221">
        <v>13340</v>
      </c>
      <c r="D3191" s="221">
        <f t="shared" si="348"/>
        <v>13340</v>
      </c>
      <c r="E3191" s="221">
        <f t="shared" si="353"/>
        <v>13.34</v>
      </c>
      <c r="F3191" s="221">
        <f t="shared" si="349"/>
        <v>3.0346538737136937E-6</v>
      </c>
      <c r="G3191" s="221">
        <f t="shared" si="350"/>
        <v>0.12164220933225452</v>
      </c>
      <c r="H3191" s="221">
        <v>4.6170289671180701E-3</v>
      </c>
      <c r="I3191" s="221">
        <f t="shared" si="351"/>
        <v>1</v>
      </c>
      <c r="J3191" s="221">
        <v>1</v>
      </c>
      <c r="K3191" s="221">
        <f t="shared" si="352"/>
        <v>-175.36887875473832</v>
      </c>
      <c r="L3191" s="221">
        <f t="shared" si="354"/>
        <v>6.7663239643571745E-17</v>
      </c>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c r="BM3191"/>
      <c r="BN3191"/>
      <c r="BO3191"/>
      <c r="BP3191"/>
      <c r="BQ3191"/>
      <c r="BR3191"/>
      <c r="BS3191"/>
      <c r="BT3191"/>
      <c r="BU3191"/>
      <c r="BV3191"/>
    </row>
    <row r="3192" spans="1:74" s="12" customFormat="1" hidden="1" x14ac:dyDescent="0.25">
      <c r="A3192" s="127"/>
      <c r="B3192"/>
      <c r="C3192" s="221">
        <v>13350</v>
      </c>
      <c r="D3192" s="221">
        <f t="shared" si="348"/>
        <v>13350</v>
      </c>
      <c r="E3192" s="221">
        <f t="shared" si="353"/>
        <v>13.35</v>
      </c>
      <c r="F3192" s="221">
        <f t="shared" si="349"/>
        <v>2.8857920177793975E-6</v>
      </c>
      <c r="G3192" s="221">
        <f t="shared" si="350"/>
        <v>0.12974840327092765</v>
      </c>
      <c r="H3192" s="221">
        <v>1.9669670782232501E-4</v>
      </c>
      <c r="I3192" s="221">
        <f t="shared" si="351"/>
        <v>1</v>
      </c>
      <c r="J3192" s="221">
        <v>1</v>
      </c>
      <c r="K3192" s="221">
        <f t="shared" si="352"/>
        <v>-202.6567171834746</v>
      </c>
      <c r="L3192" s="221">
        <f t="shared" si="354"/>
        <v>7.9031020305854652E-18</v>
      </c>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row>
    <row r="3193" spans="1:74" s="12" customFormat="1" hidden="1" x14ac:dyDescent="0.25">
      <c r="A3193" s="127"/>
      <c r="B3193"/>
      <c r="C3193" s="221">
        <v>13360</v>
      </c>
      <c r="D3193" s="221">
        <f t="shared" si="348"/>
        <v>13360</v>
      </c>
      <c r="E3193" s="221">
        <f t="shared" si="353"/>
        <v>13.36</v>
      </c>
      <c r="F3193" s="221">
        <f t="shared" si="349"/>
        <v>2.7429738155588887E-6</v>
      </c>
      <c r="G3193" s="221">
        <f t="shared" si="350"/>
        <v>0.1376493558500588</v>
      </c>
      <c r="H3193" s="221">
        <v>2.7062321390615499E-3</v>
      </c>
      <c r="I3193" s="221">
        <f t="shared" si="351"/>
        <v>1</v>
      </c>
      <c r="J3193" s="221">
        <v>1</v>
      </c>
      <c r="K3193" s="221">
        <f t="shared" si="352"/>
        <v>-179.81278214735622</v>
      </c>
      <c r="L3193" s="221">
        <f t="shared" si="354"/>
        <v>2.9999542518168489E-18</v>
      </c>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row>
    <row r="3194" spans="1:74" s="12" customFormat="1" hidden="1" x14ac:dyDescent="0.25">
      <c r="A3194" s="127"/>
      <c r="B3194"/>
      <c r="C3194" s="221">
        <v>13370</v>
      </c>
      <c r="D3194" s="221">
        <f t="shared" ref="D3194:D3257" si="355">C3194*(f_CLK_MHz/Nominal_Clock_Freq)</f>
        <v>13370</v>
      </c>
      <c r="E3194" s="221">
        <f t="shared" si="353"/>
        <v>13.37</v>
      </c>
      <c r="F3194" s="221">
        <f t="shared" ref="F3194:F3257" si="356">ABS(SIN(((MOD_CLK_DIV*PI()*$D3194*FIRST_STAGE_DECIMATION)/(f_CLK_MHz*1000000)))/(FIRST_STAGE_DECIMATION*SIN(((MOD_CLK_DIV*PI()*$D3194)/(f_CLK_MHz*1000000)))))^FIRST_STAGE_ORDER</f>
        <v>2.6060050819541439E-6</v>
      </c>
      <c r="G3194" s="221">
        <f t="shared" ref="G3194:G3257" si="357">ABS(SIN(((MOD_CLK_DIV*FIRST_STAGE_DECIMATION*PI()*$D3194*SECOND_STAGE_DECIMATION)/(f_CLK_MHz*1000000)))/(SECOND_STAGE_DECIMATION*SIN(((MOD_CLK_DIV*FIRST_STAGE_DECIMATION*PI()*$D3194)/(f_CLK_MHz*1000000)))))^SECOND_STAGE_ORDER</f>
        <v>0.14532083217539687</v>
      </c>
      <c r="H3194" s="221">
        <v>2.5761364751443498E-3</v>
      </c>
      <c r="I3194" s="221">
        <f t="shared" ref="I3194:I3257" si="358">IF(Avg_decimation&lt;&gt;0,(ABS(SIN(((MOD_CLK_DIV*FIRST_STAGE_DECIMATION*SECOND_STAGE_DECIMATION*FIR_DECIMATION*PI()*$D3194*Avg_decimation)/(f_CLK_MHz*1000000)))/(Avg_decimation*SIN(((MOD_CLK_DIV*FIRST_STAGE_DECIMATION*SECOND_STAGE_DECIMATION*FIR_DECIMATION*PI()*$D3194)/(f_CLK_MHz*1000000)))))^1),"-")</f>
        <v>1</v>
      </c>
      <c r="J3194" s="221">
        <v>1</v>
      </c>
      <c r="K3194" s="221">
        <f t="shared" ref="K3194:K3257" si="359">20*LOG10(IF(FIR_BYPASSED,F3194*G3194*J3194,F3194*G3194*H3194*I3194*J3194))</f>
        <v>-180.21455997521485</v>
      </c>
      <c r="L3194" s="221">
        <f t="shared" si="354"/>
        <v>9.9739039828754584E-18</v>
      </c>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row>
    <row r="3195" spans="1:74" s="12" customFormat="1" hidden="1" x14ac:dyDescent="0.25">
      <c r="A3195" s="127"/>
      <c r="B3195"/>
      <c r="C3195" s="221">
        <v>13380</v>
      </c>
      <c r="D3195" s="221">
        <f t="shared" si="355"/>
        <v>13380</v>
      </c>
      <c r="E3195" s="221">
        <f t="shared" si="353"/>
        <v>13.38</v>
      </c>
      <c r="F3195" s="221">
        <f t="shared" si="356"/>
        <v>2.4746962394644424E-6</v>
      </c>
      <c r="G3195" s="221">
        <f t="shared" si="357"/>
        <v>0.15273870957768448</v>
      </c>
      <c r="H3195" s="221">
        <v>2.7309732062734502E-4</v>
      </c>
      <c r="I3195" s="221">
        <f t="shared" si="358"/>
        <v>1</v>
      </c>
      <c r="J3195" s="221">
        <v>1</v>
      </c>
      <c r="K3195" s="221">
        <f t="shared" si="359"/>
        <v>-199.7242309047021</v>
      </c>
      <c r="L3195" s="221">
        <f t="shared" si="354"/>
        <v>2.9096655597568163E-18</v>
      </c>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c r="BO3195"/>
      <c r="BP3195"/>
      <c r="BQ3195"/>
      <c r="BR3195"/>
      <c r="BS3195"/>
      <c r="BT3195"/>
      <c r="BU3195"/>
      <c r="BV3195"/>
    </row>
    <row r="3196" spans="1:74" s="12" customFormat="1" hidden="1" x14ac:dyDescent="0.25">
      <c r="A3196" s="127"/>
      <c r="B3196"/>
      <c r="C3196" s="221">
        <v>13390</v>
      </c>
      <c r="D3196" s="221">
        <f t="shared" si="355"/>
        <v>13390</v>
      </c>
      <c r="E3196" s="221">
        <f t="shared" si="353"/>
        <v>13.39</v>
      </c>
      <c r="F3196" s="221">
        <f t="shared" si="356"/>
        <v>2.3488622466407056E-6</v>
      </c>
      <c r="G3196" s="221">
        <f t="shared" si="357"/>
        <v>0.1598790307018236</v>
      </c>
      <c r="H3196" s="221">
        <v>3.15558828549091E-3</v>
      </c>
      <c r="I3196" s="221">
        <f t="shared" si="358"/>
        <v>1</v>
      </c>
      <c r="J3196" s="221">
        <v>1</v>
      </c>
      <c r="K3196" s="221">
        <f t="shared" si="359"/>
        <v>-178.52541221438375</v>
      </c>
      <c r="L3196" s="221">
        <f t="shared" si="354"/>
        <v>4.1490085960437248E-18</v>
      </c>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row>
    <row r="3197" spans="1:74" s="12" customFormat="1" hidden="1" x14ac:dyDescent="0.25">
      <c r="A3197" s="127"/>
      <c r="B3197"/>
      <c r="C3197" s="221">
        <v>13400</v>
      </c>
      <c r="D3197" s="221">
        <f t="shared" si="355"/>
        <v>13400</v>
      </c>
      <c r="E3197" s="221">
        <f t="shared" si="353"/>
        <v>13.4</v>
      </c>
      <c r="F3197" s="221">
        <f t="shared" si="356"/>
        <v>2.2283225270909662E-6</v>
      </c>
      <c r="G3197" s="221">
        <f t="shared" si="357"/>
        <v>0.16671805668010117</v>
      </c>
      <c r="H3197" s="271">
        <v>9.3132543746186296E-10</v>
      </c>
      <c r="I3197" s="221">
        <f t="shared" si="358"/>
        <v>1</v>
      </c>
      <c r="J3197" s="221">
        <v>1</v>
      </c>
      <c r="K3197" s="221">
        <f t="shared" si="359"/>
        <v>-309.21875689546971</v>
      </c>
      <c r="L3197" s="221">
        <f t="shared" si="354"/>
        <v>3.5107430181351456E-18</v>
      </c>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c r="BP3197"/>
      <c r="BQ3197"/>
      <c r="BR3197"/>
      <c r="BS3197"/>
      <c r="BT3197"/>
      <c r="BU3197"/>
      <c r="BV3197"/>
    </row>
    <row r="3198" spans="1:74" s="12" customFormat="1" hidden="1" x14ac:dyDescent="0.25">
      <c r="A3198" s="127"/>
      <c r="B3198"/>
      <c r="C3198" s="221">
        <v>13410</v>
      </c>
      <c r="D3198" s="221">
        <f t="shared" si="355"/>
        <v>13410</v>
      </c>
      <c r="E3198" s="221">
        <f t="shared" si="353"/>
        <v>13.41</v>
      </c>
      <c r="F3198" s="221">
        <f t="shared" si="356"/>
        <v>2.1129008990370459E-6</v>
      </c>
      <c r="G3198" s="221">
        <f t="shared" si="357"/>
        <v>0.17323232027291513</v>
      </c>
      <c r="H3198" s="221">
        <v>2.61825380323088E-2</v>
      </c>
      <c r="I3198" s="221">
        <f t="shared" si="358"/>
        <v>1</v>
      </c>
      <c r="J3198" s="221">
        <v>1</v>
      </c>
      <c r="K3198" s="221">
        <f t="shared" si="359"/>
        <v>-160.36960413358091</v>
      </c>
      <c r="L3198" s="221">
        <f t="shared" si="354"/>
        <v>2.2960409352746444E-16</v>
      </c>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row>
    <row r="3199" spans="1:74" s="12" customFormat="1" hidden="1" x14ac:dyDescent="0.25">
      <c r="A3199" s="127"/>
      <c r="B3199"/>
      <c r="C3199" s="221">
        <v>13420</v>
      </c>
      <c r="D3199" s="221">
        <f t="shared" si="355"/>
        <v>13420</v>
      </c>
      <c r="E3199" s="221">
        <f t="shared" si="353"/>
        <v>13.42</v>
      </c>
      <c r="F3199" s="221">
        <f t="shared" si="356"/>
        <v>2.0024255054227996E-6</v>
      </c>
      <c r="G3199" s="221">
        <f t="shared" si="357"/>
        <v>0.17939867885992947</v>
      </c>
      <c r="H3199" s="221">
        <v>5.0657045484411897E-2</v>
      </c>
      <c r="I3199" s="221">
        <f t="shared" si="358"/>
        <v>1</v>
      </c>
      <c r="J3199" s="221">
        <v>1</v>
      </c>
      <c r="K3199" s="221">
        <f t="shared" si="359"/>
        <v>-154.79969069459517</v>
      </c>
      <c r="L3199" s="221">
        <f t="shared" si="354"/>
        <v>1.9294683089581755E-15</v>
      </c>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row>
    <row r="3200" spans="1:74" s="12" customFormat="1" hidden="1" x14ac:dyDescent="0.25">
      <c r="A3200" s="127"/>
      <c r="B3200"/>
      <c r="C3200" s="221">
        <v>13430</v>
      </c>
      <c r="D3200" s="221">
        <f t="shared" si="355"/>
        <v>13430</v>
      </c>
      <c r="E3200" s="221">
        <f t="shared" si="353"/>
        <v>13.43</v>
      </c>
      <c r="F3200" s="221">
        <f t="shared" si="356"/>
        <v>1.8967287445744167E-6</v>
      </c>
      <c r="G3200" s="221">
        <f t="shared" si="357"/>
        <v>0.18519436716426388</v>
      </c>
      <c r="H3200" s="221">
        <v>3.5478860246603502E-2</v>
      </c>
      <c r="I3200" s="221">
        <f t="shared" si="358"/>
        <v>1</v>
      </c>
      <c r="J3200" s="221">
        <v>1</v>
      </c>
      <c r="K3200" s="221">
        <f t="shared" si="359"/>
        <v>-158.08794682463682</v>
      </c>
      <c r="L3200" s="221">
        <f t="shared" si="354"/>
        <v>2.3501019531103678E-15</v>
      </c>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row>
    <row r="3201" spans="1:74" s="12" customFormat="1" hidden="1" x14ac:dyDescent="0.25">
      <c r="A3201" s="127"/>
      <c r="B3201"/>
      <c r="C3201" s="221">
        <v>13440</v>
      </c>
      <c r="D3201" s="221">
        <f t="shared" si="355"/>
        <v>13440</v>
      </c>
      <c r="E3201" s="221">
        <f t="shared" si="353"/>
        <v>13.44</v>
      </c>
      <c r="F3201" s="221">
        <f t="shared" si="356"/>
        <v>1.795647201412392E-6</v>
      </c>
      <c r="G3201" s="221">
        <f t="shared" si="357"/>
        <v>0.19059704959239593</v>
      </c>
      <c r="H3201" s="271">
        <v>2.4382328452623001E-9</v>
      </c>
      <c r="I3201" s="221">
        <f t="shared" si="358"/>
        <v>1</v>
      </c>
      <c r="J3201" s="221">
        <v>1</v>
      </c>
      <c r="K3201" s="221">
        <f t="shared" si="359"/>
        <v>-301.57175272259769</v>
      </c>
      <c r="L3201" s="221">
        <f t="shared" si="354"/>
        <v>3.8828032491158399E-16</v>
      </c>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row>
    <row r="3202" spans="1:74" s="12" customFormat="1" hidden="1" x14ac:dyDescent="0.25">
      <c r="A3202" s="127"/>
      <c r="B3202"/>
      <c r="C3202" s="221">
        <v>13450</v>
      </c>
      <c r="D3202" s="221">
        <f t="shared" si="355"/>
        <v>13450</v>
      </c>
      <c r="E3202" s="221">
        <f t="shared" si="353"/>
        <v>13.45</v>
      </c>
      <c r="F3202" s="221">
        <f t="shared" si="356"/>
        <v>1.6990215792158881E-6</v>
      </c>
      <c r="G3202" s="221">
        <f t="shared" si="357"/>
        <v>0.195584872072668</v>
      </c>
      <c r="H3202" s="271">
        <v>1.5853294657120399E-9</v>
      </c>
      <c r="I3202" s="221">
        <f t="shared" si="358"/>
        <v>1</v>
      </c>
      <c r="J3202" s="221">
        <v>1</v>
      </c>
      <c r="K3202" s="221">
        <f t="shared" si="359"/>
        <v>-305.56692626210923</v>
      </c>
      <c r="L3202" s="221">
        <f t="shared" si="354"/>
        <v>4.6327268207110786E-30</v>
      </c>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row>
    <row r="3203" spans="1:74" s="12" customFormat="1" hidden="1" x14ac:dyDescent="0.25">
      <c r="A3203" s="127"/>
      <c r="B3203"/>
      <c r="C3203" s="221">
        <v>13460</v>
      </c>
      <c r="D3203" s="221">
        <f t="shared" si="355"/>
        <v>13460</v>
      </c>
      <c r="E3203" s="221">
        <f t="shared" si="353"/>
        <v>13.46</v>
      </c>
      <c r="F3203" s="221">
        <f t="shared" si="356"/>
        <v>1.6066966319391971E-6</v>
      </c>
      <c r="G3203" s="221">
        <f t="shared" si="357"/>
        <v>0.20013651327580967</v>
      </c>
      <c r="H3203" s="221">
        <v>3.2358958185381398E-2</v>
      </c>
      <c r="I3203" s="221">
        <f t="shared" si="358"/>
        <v>1</v>
      </c>
      <c r="J3203" s="221">
        <v>1</v>
      </c>
      <c r="K3203" s="221">
        <f t="shared" si="359"/>
        <v>-159.65490513086456</v>
      </c>
      <c r="L3203" s="221">
        <f t="shared" si="354"/>
        <v>2.7067586888362238E-16</v>
      </c>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row>
    <row r="3204" spans="1:74" s="12" customFormat="1" hidden="1" x14ac:dyDescent="0.25">
      <c r="A3204" s="127"/>
      <c r="B3204"/>
      <c r="C3204" s="221">
        <v>13470</v>
      </c>
      <c r="D3204" s="221">
        <f t="shared" si="355"/>
        <v>13470</v>
      </c>
      <c r="E3204" s="221">
        <f t="shared" si="353"/>
        <v>13.47</v>
      </c>
      <c r="F3204" s="221">
        <f t="shared" si="356"/>
        <v>1.5185210970806091E-6</v>
      </c>
      <c r="G3204" s="221">
        <f t="shared" si="357"/>
        <v>0.20423123510171859</v>
      </c>
      <c r="H3204" s="221">
        <v>3.33118067192157E-2</v>
      </c>
      <c r="I3204" s="221">
        <f t="shared" si="358"/>
        <v>1</v>
      </c>
      <c r="J3204" s="221">
        <v>1</v>
      </c>
      <c r="K3204" s="221">
        <f t="shared" si="359"/>
        <v>-159.71717636416284</v>
      </c>
      <c r="L3204" s="221">
        <f t="shared" si="354"/>
        <v>1.0749827757936148E-15</v>
      </c>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c r="BP3204"/>
      <c r="BQ3204"/>
      <c r="BR3204"/>
      <c r="BS3204"/>
      <c r="BT3204"/>
      <c r="BU3204"/>
      <c r="BV3204"/>
    </row>
    <row r="3205" spans="1:74" s="12" customFormat="1" hidden="1" x14ac:dyDescent="0.25">
      <c r="A3205" s="127"/>
      <c r="B3205"/>
      <c r="C3205" s="221">
        <v>13480</v>
      </c>
      <c r="D3205" s="221">
        <f t="shared" si="355"/>
        <v>13480</v>
      </c>
      <c r="E3205" s="221">
        <f t="shared" si="353"/>
        <v>13.48</v>
      </c>
      <c r="F3205" s="221">
        <f t="shared" si="356"/>
        <v>1.4343476291033974E-6</v>
      </c>
      <c r="G3205" s="221">
        <f t="shared" si="357"/>
        <v>0.20784893231775869</v>
      </c>
      <c r="H3205" s="221">
        <v>1.1720746567759999E-2</v>
      </c>
      <c r="I3205" s="221">
        <f t="shared" si="358"/>
        <v>1</v>
      </c>
      <c r="J3205" s="221">
        <v>1</v>
      </c>
      <c r="K3205" s="221">
        <f t="shared" si="359"/>
        <v>-169.1328501332091</v>
      </c>
      <c r="L3205" s="221">
        <f t="shared" si="354"/>
        <v>4.7784386142251578E-16</v>
      </c>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row>
    <row r="3206" spans="1:74" s="12" customFormat="1" hidden="1" x14ac:dyDescent="0.25">
      <c r="A3206" s="127"/>
      <c r="B3206"/>
      <c r="C3206" s="221">
        <v>13490</v>
      </c>
      <c r="D3206" s="221">
        <f t="shared" si="355"/>
        <v>13490</v>
      </c>
      <c r="E3206" s="221">
        <f t="shared" si="353"/>
        <v>13.49</v>
      </c>
      <c r="F3206" s="221">
        <f t="shared" si="356"/>
        <v>1.3540327334092466E-6</v>
      </c>
      <c r="G3206" s="221">
        <f t="shared" si="357"/>
        <v>0.21097018123517325</v>
      </c>
      <c r="H3206" s="221">
        <v>3.5411953593088998E-2</v>
      </c>
      <c r="I3206" s="221">
        <f t="shared" si="358"/>
        <v>1</v>
      </c>
      <c r="J3206" s="221">
        <v>1</v>
      </c>
      <c r="K3206" s="221">
        <f t="shared" si="359"/>
        <v>-159.89999748380765</v>
      </c>
      <c r="L3206" s="221">
        <f t="shared" si="354"/>
        <v>4.6308540754767336E-16</v>
      </c>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c r="BO3206"/>
      <c r="BP3206"/>
      <c r="BQ3206"/>
      <c r="BR3206"/>
      <c r="BS3206"/>
      <c r="BT3206"/>
      <c r="BU3206"/>
      <c r="BV3206"/>
    </row>
    <row r="3207" spans="1:74" s="12" customFormat="1" hidden="1" x14ac:dyDescent="0.25">
      <c r="A3207" s="127"/>
      <c r="B3207"/>
      <c r="C3207" s="221">
        <v>13500</v>
      </c>
      <c r="D3207" s="221">
        <f t="shared" si="355"/>
        <v>13500</v>
      </c>
      <c r="E3207" s="221">
        <f t="shared" si="353"/>
        <v>13.5</v>
      </c>
      <c r="F3207" s="221">
        <f t="shared" si="356"/>
        <v>1.2774367008638048E-6</v>
      </c>
      <c r="G3207" s="221">
        <f t="shared" si="357"/>
        <v>0.21357628731179232</v>
      </c>
      <c r="H3207" s="271">
        <v>9.4291306763115504E-16</v>
      </c>
      <c r="I3207" s="221">
        <f t="shared" si="358"/>
        <v>1</v>
      </c>
      <c r="J3207" s="221">
        <v>1</v>
      </c>
      <c r="K3207" s="221">
        <f t="shared" si="359"/>
        <v>-431.7927184678914</v>
      </c>
      <c r="L3207" s="221">
        <f t="shared" si="354"/>
        <v>2.5582339628776101E-16</v>
      </c>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row>
    <row r="3208" spans="1:74" s="12" customFormat="1" hidden="1" x14ac:dyDescent="0.25">
      <c r="A3208" s="127"/>
      <c r="B3208"/>
      <c r="C3208" s="221">
        <v>13510</v>
      </c>
      <c r="D3208" s="221">
        <f t="shared" si="355"/>
        <v>13510</v>
      </c>
      <c r="E3208" s="221">
        <f t="shared" si="353"/>
        <v>13.51</v>
      </c>
      <c r="F3208" s="221">
        <f t="shared" si="356"/>
        <v>1.2044235428743982E-6</v>
      </c>
      <c r="G3208" s="221">
        <f t="shared" si="357"/>
        <v>0.21564933157103644</v>
      </c>
      <c r="H3208" s="221">
        <v>3.5411953593086298E-2</v>
      </c>
      <c r="I3208" s="221">
        <f t="shared" si="358"/>
        <v>1</v>
      </c>
      <c r="J3208" s="221">
        <v>1</v>
      </c>
      <c r="K3208" s="221">
        <f t="shared" si="359"/>
        <v>-160.72645522337132</v>
      </c>
      <c r="L3208" s="221">
        <f t="shared" si="354"/>
        <v>2.1149226401497744E-16</v>
      </c>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row>
    <row r="3209" spans="1:74" s="12" customFormat="1" hidden="1" x14ac:dyDescent="0.25">
      <c r="A3209" s="127"/>
      <c r="B3209"/>
      <c r="C3209" s="221">
        <v>13520</v>
      </c>
      <c r="D3209" s="221">
        <f t="shared" si="355"/>
        <v>13520</v>
      </c>
      <c r="E3209" s="221">
        <f t="shared" si="353"/>
        <v>13.52</v>
      </c>
      <c r="F3209" s="221">
        <f t="shared" si="356"/>
        <v>1.134860927019541E-6</v>
      </c>
      <c r="G3209" s="221">
        <f t="shared" si="357"/>
        <v>0.21717221572932807</v>
      </c>
      <c r="H3209" s="221">
        <v>1.17207465677618E-2</v>
      </c>
      <c r="I3209" s="221">
        <f t="shared" si="358"/>
        <v>1</v>
      </c>
      <c r="J3209" s="221">
        <v>1</v>
      </c>
      <c r="K3209" s="221">
        <f t="shared" si="359"/>
        <v>-170.78595637125875</v>
      </c>
      <c r="L3209" s="221">
        <f t="shared" si="354"/>
        <v>3.6519999649967285E-16</v>
      </c>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row>
    <row r="3210" spans="1:74" s="12" customFormat="1" hidden="1" x14ac:dyDescent="0.25">
      <c r="A3210" s="127"/>
      <c r="B3210"/>
      <c r="C3210" s="221">
        <v>13530</v>
      </c>
      <c r="D3210" s="221">
        <f t="shared" si="355"/>
        <v>13530</v>
      </c>
      <c r="E3210" s="221">
        <f t="shared" si="353"/>
        <v>13.53</v>
      </c>
      <c r="F3210" s="221">
        <f t="shared" si="356"/>
        <v>1.0686201132303426E-6</v>
      </c>
      <c r="G3210" s="221">
        <f t="shared" si="357"/>
        <v>0.21812870592634981</v>
      </c>
      <c r="H3210" s="221">
        <v>3.3311806719214597E-2</v>
      </c>
      <c r="I3210" s="221">
        <f t="shared" si="358"/>
        <v>1</v>
      </c>
      <c r="J3210" s="221">
        <v>1</v>
      </c>
      <c r="K3210" s="221">
        <f t="shared" si="359"/>
        <v>-162.19731290132646</v>
      </c>
      <c r="L3210" s="221">
        <f t="shared" si="354"/>
        <v>2.8374645014934628E-16</v>
      </c>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c r="BP3210"/>
      <c r="BQ3210"/>
      <c r="BR3210"/>
      <c r="BS3210"/>
      <c r="BT3210"/>
      <c r="BU3210"/>
      <c r="BV3210"/>
    </row>
    <row r="3211" spans="1:74" s="12" customFormat="1" hidden="1" x14ac:dyDescent="0.25">
      <c r="A3211" s="127"/>
      <c r="B3211"/>
      <c r="C3211" s="221">
        <v>13540</v>
      </c>
      <c r="D3211" s="221">
        <f t="shared" si="355"/>
        <v>13540</v>
      </c>
      <c r="E3211" s="221">
        <f t="shared" si="353"/>
        <v>13.54</v>
      </c>
      <c r="F3211" s="221">
        <f t="shared" si="356"/>
        <v>1.0055758905233528E-6</v>
      </c>
      <c r="G3211" s="221">
        <f t="shared" si="357"/>
        <v>0.21850347495518851</v>
      </c>
      <c r="H3211" s="221">
        <v>3.2358958185382397E-2</v>
      </c>
      <c r="I3211" s="221">
        <f t="shared" si="358"/>
        <v>1</v>
      </c>
      <c r="J3211" s="221">
        <v>1</v>
      </c>
      <c r="K3211" s="221">
        <f t="shared" si="359"/>
        <v>-162.96264537606118</v>
      </c>
      <c r="L3211" s="221">
        <f t="shared" si="354"/>
        <v>5.5315233790597612E-16</v>
      </c>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row>
    <row r="3212" spans="1:74" s="12" customFormat="1" hidden="1" x14ac:dyDescent="0.25">
      <c r="A3212" s="127"/>
      <c r="B3212"/>
      <c r="C3212" s="221">
        <v>13550</v>
      </c>
      <c r="D3212" s="221">
        <f t="shared" si="355"/>
        <v>13550</v>
      </c>
      <c r="E3212" s="221">
        <f t="shared" si="353"/>
        <v>13.55</v>
      </c>
      <c r="F3212" s="221">
        <f t="shared" si="356"/>
        <v>9.4560651428470431E-7</v>
      </c>
      <c r="G3212" s="221">
        <f t="shared" si="357"/>
        <v>0.21828214289222367</v>
      </c>
      <c r="H3212" s="271">
        <v>1.58532853848665E-9</v>
      </c>
      <c r="I3212" s="221">
        <f t="shared" si="358"/>
        <v>1</v>
      </c>
      <c r="J3212" s="221">
        <v>1</v>
      </c>
      <c r="K3212" s="221">
        <f t="shared" si="359"/>
        <v>-309.70304116527655</v>
      </c>
      <c r="L3212" s="221">
        <f t="shared" si="354"/>
        <v>1.2637917356463282E-16</v>
      </c>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c r="BP3212"/>
      <c r="BQ3212"/>
      <c r="BR3212"/>
      <c r="BS3212"/>
      <c r="BT3212"/>
      <c r="BU3212"/>
      <c r="BV3212"/>
    </row>
    <row r="3213" spans="1:74" s="12" customFormat="1" hidden="1" x14ac:dyDescent="0.25">
      <c r="A3213" s="127"/>
      <c r="B3213"/>
      <c r="C3213" s="221">
        <v>13560</v>
      </c>
      <c r="D3213" s="221">
        <f t="shared" si="355"/>
        <v>13560</v>
      </c>
      <c r="E3213" s="221">
        <f t="shared" si="353"/>
        <v>13.56</v>
      </c>
      <c r="F3213" s="221">
        <f t="shared" si="356"/>
        <v>8.8859364410508585E-7</v>
      </c>
      <c r="G3213" s="221">
        <f t="shared" si="357"/>
        <v>0.21745131602969958</v>
      </c>
      <c r="H3213" s="271">
        <v>2.4382337956597301E-9</v>
      </c>
      <c r="I3213" s="221">
        <f t="shared" si="358"/>
        <v>1</v>
      </c>
      <c r="J3213" s="221">
        <v>1</v>
      </c>
      <c r="K3213" s="221">
        <f t="shared" si="359"/>
        <v>-306.5371882098795</v>
      </c>
      <c r="L3213" s="221">
        <f t="shared" si="354"/>
        <v>1.5934304359946406E-30</v>
      </c>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row>
    <row r="3214" spans="1:74" s="12" customFormat="1" hidden="1" x14ac:dyDescent="0.25">
      <c r="A3214" s="127"/>
      <c r="B3214"/>
      <c r="C3214" s="221">
        <v>13570</v>
      </c>
      <c r="D3214" s="221">
        <f t="shared" si="355"/>
        <v>13570</v>
      </c>
      <c r="E3214" s="221">
        <f t="shared" si="353"/>
        <v>13.57</v>
      </c>
      <c r="F3214" s="221">
        <f t="shared" si="356"/>
        <v>8.3442228216539657E-7</v>
      </c>
      <c r="G3214" s="221">
        <f t="shared" si="357"/>
        <v>0.21599862401719858</v>
      </c>
      <c r="H3214" s="221">
        <v>3.5478860246602198E-2</v>
      </c>
      <c r="I3214" s="221">
        <f t="shared" si="358"/>
        <v>1</v>
      </c>
      <c r="J3214" s="221">
        <v>1</v>
      </c>
      <c r="K3214" s="221">
        <f t="shared" si="359"/>
        <v>-163.88386925721812</v>
      </c>
      <c r="L3214" s="221">
        <f t="shared" si="354"/>
        <v>1.0222406500182355E-16</v>
      </c>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row>
    <row r="3215" spans="1:74" s="12" customFormat="1" hidden="1" x14ac:dyDescent="0.25">
      <c r="A3215" s="127"/>
      <c r="B3215"/>
      <c r="C3215" s="221">
        <v>13580</v>
      </c>
      <c r="D3215" s="221">
        <f t="shared" si="355"/>
        <v>13580</v>
      </c>
      <c r="E3215" s="221">
        <f t="shared" si="353"/>
        <v>13.58</v>
      </c>
      <c r="F3215" s="221">
        <f t="shared" si="356"/>
        <v>7.8298071217252926E-7</v>
      </c>
      <c r="G3215" s="221">
        <f t="shared" si="357"/>
        <v>0.21391275512174998</v>
      </c>
      <c r="H3215" s="221">
        <v>5.0657045484414402E-2</v>
      </c>
      <c r="I3215" s="221">
        <f t="shared" si="358"/>
        <v>1</v>
      </c>
      <c r="J3215" s="221">
        <v>1</v>
      </c>
      <c r="K3215" s="221">
        <f t="shared" si="359"/>
        <v>-161.42744796769483</v>
      </c>
      <c r="L3215" s="221">
        <f t="shared" si="354"/>
        <v>5.5346350135822677E-16</v>
      </c>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row>
    <row r="3216" spans="1:74" s="12" customFormat="1" hidden="1" x14ac:dyDescent="0.25">
      <c r="A3216" s="127"/>
      <c r="B3216"/>
      <c r="C3216" s="221">
        <v>13590</v>
      </c>
      <c r="D3216" s="221">
        <f t="shared" si="355"/>
        <v>13590</v>
      </c>
      <c r="E3216" s="221">
        <f t="shared" si="353"/>
        <v>13.59</v>
      </c>
      <c r="F3216" s="221">
        <f t="shared" si="356"/>
        <v>7.3416043884496677E-7</v>
      </c>
      <c r="G3216" s="221">
        <f t="shared" si="357"/>
        <v>0.21118348952005866</v>
      </c>
      <c r="H3216" s="221">
        <v>2.618253803231E-2</v>
      </c>
      <c r="I3216" s="221">
        <f t="shared" si="358"/>
        <v>1</v>
      </c>
      <c r="J3216" s="221">
        <v>1</v>
      </c>
      <c r="K3216" s="221">
        <f t="shared" si="359"/>
        <v>-167.8307463384098</v>
      </c>
      <c r="L3216" s="221">
        <f t="shared" si="354"/>
        <v>3.9337570919150354E-16</v>
      </c>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row>
    <row r="3217" spans="1:74" s="12" customFormat="1" hidden="1" x14ac:dyDescent="0.25">
      <c r="A3217" s="127"/>
      <c r="B3217"/>
      <c r="C3217" s="221">
        <v>13600</v>
      </c>
      <c r="D3217" s="221">
        <f t="shared" si="355"/>
        <v>13600</v>
      </c>
      <c r="E3217" s="221">
        <f t="shared" si="353"/>
        <v>13.6</v>
      </c>
      <c r="F3217" s="221">
        <f t="shared" si="356"/>
        <v>6.878561279475639E-7</v>
      </c>
      <c r="G3217" s="221">
        <f t="shared" si="357"/>
        <v>0.2078017305402666</v>
      </c>
      <c r="H3217" s="271">
        <v>9.3132596863018908E-10</v>
      </c>
      <c r="I3217" s="221">
        <f t="shared" si="358"/>
        <v>1</v>
      </c>
      <c r="J3217" s="221">
        <v>1</v>
      </c>
      <c r="K3217" s="221">
        <f t="shared" si="359"/>
        <v>-317.5150303318598</v>
      </c>
      <c r="L3217" s="221">
        <f t="shared" si="354"/>
        <v>4.119698214912184E-17</v>
      </c>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row>
    <row r="3218" spans="1:74" s="12" customFormat="1" hidden="1" x14ac:dyDescent="0.25">
      <c r="A3218" s="127"/>
      <c r="B3218"/>
      <c r="C3218" s="221">
        <v>13610</v>
      </c>
      <c r="D3218" s="221">
        <f t="shared" si="355"/>
        <v>13610</v>
      </c>
      <c r="E3218" s="221">
        <f t="shared" si="353"/>
        <v>13.61</v>
      </c>
      <c r="F3218" s="221">
        <f t="shared" si="356"/>
        <v>6.4396554687521898E-7</v>
      </c>
      <c r="G3218" s="221">
        <f t="shared" si="357"/>
        <v>0.20375953377476902</v>
      </c>
      <c r="H3218" s="221">
        <v>3.15558828549227E-3</v>
      </c>
      <c r="I3218" s="221">
        <f t="shared" si="358"/>
        <v>1</v>
      </c>
      <c r="J3218" s="221">
        <v>1</v>
      </c>
      <c r="K3218" s="221">
        <f t="shared" si="359"/>
        <v>-187.65878188055467</v>
      </c>
      <c r="L3218" s="221">
        <f t="shared" si="354"/>
        <v>4.2860980303445054E-19</v>
      </c>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row>
    <row r="3219" spans="1:74" s="12" customFormat="1" hidden="1" x14ac:dyDescent="0.25">
      <c r="A3219" s="127"/>
      <c r="B3219"/>
      <c r="C3219" s="221">
        <v>13620</v>
      </c>
      <c r="D3219" s="221">
        <f t="shared" si="355"/>
        <v>13620</v>
      </c>
      <c r="E3219" s="221">
        <f t="shared" si="353"/>
        <v>13.62</v>
      </c>
      <c r="F3219" s="221">
        <f t="shared" si="356"/>
        <v>6.0238950578470274E-7</v>
      </c>
      <c r="G3219" s="221">
        <f t="shared" si="357"/>
        <v>0.19905013399000646</v>
      </c>
      <c r="H3219" s="221">
        <v>2.7309732062735602E-4</v>
      </c>
      <c r="I3219" s="221">
        <f t="shared" si="358"/>
        <v>1</v>
      </c>
      <c r="J3219" s="221">
        <v>1</v>
      </c>
      <c r="K3219" s="221">
        <f t="shared" si="359"/>
        <v>-209.69685378077253</v>
      </c>
      <c r="L3219" s="221">
        <f t="shared" si="354"/>
        <v>4.990837928425706E-19</v>
      </c>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row>
    <row r="3220" spans="1:74" s="12" customFormat="1" hidden="1" x14ac:dyDescent="0.25">
      <c r="A3220" s="127"/>
      <c r="B3220"/>
      <c r="C3220" s="221">
        <v>13630</v>
      </c>
      <c r="D3220" s="221">
        <f t="shared" si="355"/>
        <v>13630</v>
      </c>
      <c r="E3220" s="221">
        <f t="shared" si="353"/>
        <v>13.63</v>
      </c>
      <c r="F3220" s="221">
        <f t="shared" si="356"/>
        <v>5.6303179927424375E-7</v>
      </c>
      <c r="G3220" s="221">
        <f t="shared" si="357"/>
        <v>0.19366796976357209</v>
      </c>
      <c r="H3220" s="221">
        <v>2.5761364751433098E-3</v>
      </c>
      <c r="I3220" s="221">
        <f t="shared" si="358"/>
        <v>1</v>
      </c>
      <c r="J3220" s="221">
        <v>1</v>
      </c>
      <c r="K3220" s="221">
        <f t="shared" si="359"/>
        <v>-191.02880818962572</v>
      </c>
      <c r="L3220" s="221">
        <f t="shared" si="354"/>
        <v>2.4594238529085194E-19</v>
      </c>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row>
    <row r="3221" spans="1:74" s="12" customFormat="1" hidden="1" x14ac:dyDescent="0.25">
      <c r="A3221" s="127"/>
      <c r="B3221"/>
      <c r="C3221" s="221">
        <v>13640</v>
      </c>
      <c r="D3221" s="221">
        <f t="shared" si="355"/>
        <v>13640</v>
      </c>
      <c r="E3221" s="221">
        <f t="shared" si="353"/>
        <v>13.64</v>
      </c>
      <c r="F3221" s="221">
        <f t="shared" si="356"/>
        <v>5.2579914860997076E-7</v>
      </c>
      <c r="G3221" s="221">
        <f t="shared" si="357"/>
        <v>0.1876087057837286</v>
      </c>
      <c r="H3221" s="221">
        <v>2.70623213906166E-3</v>
      </c>
      <c r="I3221" s="221">
        <f t="shared" si="358"/>
        <v>1</v>
      </c>
      <c r="J3221" s="221">
        <v>1</v>
      </c>
      <c r="K3221" s="221">
        <f t="shared" si="359"/>
        <v>-191.47124173140855</v>
      </c>
      <c r="L3221" s="221">
        <f t="shared" si="354"/>
        <v>7.5037641739462645E-19</v>
      </c>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row>
    <row r="3222" spans="1:74" s="12" customFormat="1" hidden="1" x14ac:dyDescent="0.25">
      <c r="A3222" s="127"/>
      <c r="B3222"/>
      <c r="C3222" s="221">
        <v>13650</v>
      </c>
      <c r="D3222" s="221">
        <f t="shared" si="355"/>
        <v>13650</v>
      </c>
      <c r="E3222" s="221">
        <f t="shared" si="353"/>
        <v>13.65</v>
      </c>
      <c r="F3222" s="221">
        <f t="shared" si="356"/>
        <v>4.9060114449889873E-7</v>
      </c>
      <c r="G3222" s="221">
        <f t="shared" si="357"/>
        <v>0.18086925275124488</v>
      </c>
      <c r="H3222" s="221">
        <v>1.9669670782230801E-4</v>
      </c>
      <c r="I3222" s="221">
        <f t="shared" si="358"/>
        <v>1</v>
      </c>
      <c r="J3222" s="221">
        <v>1</v>
      </c>
      <c r="K3222" s="221">
        <f t="shared" si="359"/>
        <v>-215.16219215206348</v>
      </c>
      <c r="L3222" s="221">
        <f t="shared" si="354"/>
        <v>2.0222080881732877E-19</v>
      </c>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row>
    <row r="3223" spans="1:74" s="12" customFormat="1" hidden="1" x14ac:dyDescent="0.25">
      <c r="A3223" s="127"/>
      <c r="B3223"/>
      <c r="C3223" s="221">
        <v>13660</v>
      </c>
      <c r="D3223" s="221">
        <f t="shared" si="355"/>
        <v>13660</v>
      </c>
      <c r="E3223" s="221">
        <f t="shared" si="353"/>
        <v>13.66</v>
      </c>
      <c r="F3223" s="221">
        <f t="shared" si="356"/>
        <v>4.5735019040750247E-7</v>
      </c>
      <c r="G3223" s="221">
        <f t="shared" si="357"/>
        <v>0.17344778482841</v>
      </c>
      <c r="H3223" s="221">
        <v>4.6170289671177501E-3</v>
      </c>
      <c r="I3223" s="221">
        <f t="shared" si="358"/>
        <v>1</v>
      </c>
      <c r="J3223" s="221">
        <v>1</v>
      </c>
      <c r="K3223" s="221">
        <f t="shared" si="359"/>
        <v>-188.72439557589524</v>
      </c>
      <c r="L3223" s="221">
        <f t="shared" si="354"/>
        <v>3.6807573293522337E-19</v>
      </c>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row>
    <row r="3224" spans="1:74" s="12" customFormat="1" hidden="1" x14ac:dyDescent="0.25">
      <c r="A3224" s="127"/>
      <c r="B3224"/>
      <c r="C3224" s="221">
        <v>13670</v>
      </c>
      <c r="D3224" s="221">
        <f t="shared" si="355"/>
        <v>13670</v>
      </c>
      <c r="E3224" s="221">
        <f t="shared" si="353"/>
        <v>13.67</v>
      </c>
      <c r="F3224" s="221">
        <f t="shared" si="356"/>
        <v>4.2596144642528745E-7</v>
      </c>
      <c r="G3224" s="221">
        <f t="shared" si="357"/>
        <v>0.16534375458531544</v>
      </c>
      <c r="H3224" s="221">
        <v>9.6745899372294008E-3</v>
      </c>
      <c r="I3224" s="221">
        <f t="shared" si="358"/>
        <v>1</v>
      </c>
      <c r="J3224" s="221">
        <v>1</v>
      </c>
      <c r="K3224" s="221">
        <f t="shared" si="359"/>
        <v>-183.33218690767691</v>
      </c>
      <c r="L3224" s="221">
        <f t="shared" si="354"/>
        <v>2.7438434334089749E-18</v>
      </c>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row>
    <row r="3225" spans="1:74" s="12" customFormat="1" hidden="1" x14ac:dyDescent="0.25">
      <c r="A3225" s="127"/>
      <c r="B3225"/>
      <c r="C3225" s="221">
        <v>13680</v>
      </c>
      <c r="D3225" s="221">
        <f t="shared" si="355"/>
        <v>13680</v>
      </c>
      <c r="E3225" s="221">
        <f t="shared" si="353"/>
        <v>13.68</v>
      </c>
      <c r="F3225" s="221">
        <f t="shared" si="356"/>
        <v>3.9635277367246906E-7</v>
      </c>
      <c r="G3225" s="221">
        <f t="shared" si="357"/>
        <v>0.15655790539862749</v>
      </c>
      <c r="H3225" s="271">
        <v>3.5573482428781999E-10</v>
      </c>
      <c r="I3225" s="221">
        <f t="shared" si="358"/>
        <v>1</v>
      </c>
      <c r="J3225" s="221">
        <v>1</v>
      </c>
      <c r="K3225" s="221">
        <f t="shared" si="359"/>
        <v>-333.12233427950611</v>
      </c>
      <c r="L3225" s="221">
        <f t="shared" si="354"/>
        <v>1.1607036390384014E-18</v>
      </c>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row>
    <row r="3226" spans="1:74" s="12" customFormat="1" hidden="1" x14ac:dyDescent="0.25">
      <c r="A3226" s="127"/>
      <c r="B3226"/>
      <c r="C3226" s="221">
        <v>13690</v>
      </c>
      <c r="D3226" s="221">
        <f t="shared" si="355"/>
        <v>13690</v>
      </c>
      <c r="E3226" s="221">
        <f t="shared" si="353"/>
        <v>13.69</v>
      </c>
      <c r="F3226" s="221">
        <f t="shared" si="356"/>
        <v>3.6844467925109441E-7</v>
      </c>
      <c r="G3226" s="221">
        <f t="shared" si="357"/>
        <v>0.14709228126356619</v>
      </c>
      <c r="H3226" s="221">
        <v>1.10268609715077E-2</v>
      </c>
      <c r="I3226" s="221">
        <f t="shared" si="358"/>
        <v>1</v>
      </c>
      <c r="J3226" s="221">
        <v>1</v>
      </c>
      <c r="K3226" s="221">
        <f t="shared" si="359"/>
        <v>-184.47171856635978</v>
      </c>
      <c r="L3226" s="221">
        <f t="shared" si="354"/>
        <v>8.928287861288509E-19</v>
      </c>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row>
    <row r="3227" spans="1:74" s="12" customFormat="1" hidden="1" x14ac:dyDescent="0.25">
      <c r="A3227" s="127"/>
      <c r="B3227"/>
      <c r="C3227" s="221">
        <v>13700</v>
      </c>
      <c r="D3227" s="221">
        <f t="shared" si="355"/>
        <v>13700</v>
      </c>
      <c r="E3227" s="221">
        <f t="shared" si="353"/>
        <v>13.7</v>
      </c>
      <c r="F3227" s="221">
        <f t="shared" si="356"/>
        <v>3.4216026173865644E-7</v>
      </c>
      <c r="G3227" s="221">
        <f t="shared" si="357"/>
        <v>0.13695023398522058</v>
      </c>
      <c r="H3227" s="271">
        <v>1.6130960184460701E-9</v>
      </c>
      <c r="I3227" s="221">
        <f t="shared" si="358"/>
        <v>1</v>
      </c>
      <c r="J3227" s="221">
        <v>1</v>
      </c>
      <c r="K3227" s="221">
        <f t="shared" si="359"/>
        <v>-322.43094865379646</v>
      </c>
      <c r="L3227" s="221">
        <f t="shared" si="354"/>
        <v>8.9282894602948786E-19</v>
      </c>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row>
    <row r="3228" spans="1:74" s="12" customFormat="1" hidden="1" x14ac:dyDescent="0.25">
      <c r="A3228" s="127"/>
      <c r="B3228"/>
      <c r="C3228" s="221">
        <v>13710</v>
      </c>
      <c r="D3228" s="221">
        <f t="shared" si="355"/>
        <v>13710</v>
      </c>
      <c r="E3228" s="221">
        <f t="shared" si="353"/>
        <v>13.71</v>
      </c>
      <c r="F3228" s="221">
        <f t="shared" si="356"/>
        <v>3.1742515722339844E-7</v>
      </c>
      <c r="G3228" s="221">
        <f t="shared" si="357"/>
        <v>0.12613642772090333</v>
      </c>
      <c r="H3228" s="221">
        <v>2.04012078154229E-2</v>
      </c>
      <c r="I3228" s="221">
        <f t="shared" si="358"/>
        <v>1</v>
      </c>
      <c r="J3228" s="221">
        <v>1</v>
      </c>
      <c r="K3228" s="221">
        <f t="shared" si="359"/>
        <v>-181.75724499128989</v>
      </c>
      <c r="L3228" s="221">
        <f t="shared" si="354"/>
        <v>1.6680750630951943E-18</v>
      </c>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row>
    <row r="3229" spans="1:74" s="12" customFormat="1" hidden="1" x14ac:dyDescent="0.25">
      <c r="A3229" s="127"/>
      <c r="B3229"/>
      <c r="C3229" s="221">
        <v>13720</v>
      </c>
      <c r="D3229" s="221">
        <f t="shared" si="355"/>
        <v>13720</v>
      </c>
      <c r="E3229" s="221">
        <f t="shared" si="353"/>
        <v>13.72</v>
      </c>
      <c r="F3229" s="221">
        <f t="shared" si="356"/>
        <v>2.9416748588031068E-7</v>
      </c>
      <c r="G3229" s="221">
        <f t="shared" si="357"/>
        <v>0.11465684085093815</v>
      </c>
      <c r="H3229" s="221">
        <v>2.0271099110453699E-2</v>
      </c>
      <c r="I3229" s="221">
        <f t="shared" si="358"/>
        <v>1</v>
      </c>
      <c r="J3229" s="221">
        <v>1</v>
      </c>
      <c r="K3229" s="221">
        <f t="shared" si="359"/>
        <v>-183.30256125468708</v>
      </c>
      <c r="L3229" s="221">
        <f t="shared" si="354"/>
        <v>5.6291364557777683E-18</v>
      </c>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row>
    <row r="3230" spans="1:74" s="12" customFormat="1" hidden="1" x14ac:dyDescent="0.25">
      <c r="A3230" s="127"/>
      <c r="B3230"/>
      <c r="C3230" s="221">
        <v>13730</v>
      </c>
      <c r="D3230" s="221">
        <f t="shared" si="355"/>
        <v>13730</v>
      </c>
      <c r="E3230" s="221">
        <f t="shared" si="353"/>
        <v>13.73</v>
      </c>
      <c r="F3230" s="221">
        <f t="shared" si="356"/>
        <v>2.7231779908697144E-7</v>
      </c>
      <c r="G3230" s="221">
        <f t="shared" si="357"/>
        <v>0.10251876516098678</v>
      </c>
      <c r="H3230" s="221">
        <v>5.3629333398742401E-3</v>
      </c>
      <c r="I3230" s="221">
        <f t="shared" si="358"/>
        <v>1</v>
      </c>
      <c r="J3230" s="221">
        <v>1</v>
      </c>
      <c r="K3230" s="221">
        <f t="shared" si="359"/>
        <v>-196.49436412682496</v>
      </c>
      <c r="L3230" s="221">
        <f t="shared" si="354"/>
        <v>1.7365167845596475E-18</v>
      </c>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c r="BP3230"/>
      <c r="BQ3230"/>
      <c r="BR3230"/>
      <c r="BS3230"/>
      <c r="BT3230"/>
      <c r="BU3230"/>
      <c r="BV3230"/>
    </row>
    <row r="3231" spans="1:74" s="12" customFormat="1" hidden="1" x14ac:dyDescent="0.25">
      <c r="A3231" s="127"/>
      <c r="B3231"/>
      <c r="C3231" s="221">
        <v>13740</v>
      </c>
      <c r="D3231" s="221">
        <f t="shared" si="355"/>
        <v>13740</v>
      </c>
      <c r="E3231" s="221">
        <f t="shared" si="353"/>
        <v>13.74</v>
      </c>
      <c r="F3231" s="221">
        <f t="shared" si="356"/>
        <v>2.518090270782039E-7</v>
      </c>
      <c r="G3231" s="221">
        <f t="shared" si="357"/>
        <v>8.9730802324787015E-2</v>
      </c>
      <c r="H3231" s="271">
        <v>1.7506741710697399E-5</v>
      </c>
      <c r="I3231" s="221">
        <f t="shared" si="358"/>
        <v>1</v>
      </c>
      <c r="J3231" s="221">
        <v>1</v>
      </c>
      <c r="K3231" s="221">
        <f t="shared" si="359"/>
        <v>-248.0556365926102</v>
      </c>
      <c r="L3231" s="221">
        <f t="shared" si="354"/>
        <v>5.6337218454217723E-20</v>
      </c>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c r="BP3231"/>
      <c r="BQ3231"/>
      <c r="BR3231"/>
      <c r="BS3231"/>
      <c r="BT3231"/>
      <c r="BU3231"/>
      <c r="BV3231"/>
    </row>
    <row r="3232" spans="1:74" s="12" customFormat="1" hidden="1" x14ac:dyDescent="0.25">
      <c r="A3232" s="127"/>
      <c r="B3232"/>
      <c r="C3232" s="221">
        <v>13750</v>
      </c>
      <c r="D3232" s="221">
        <f t="shared" si="355"/>
        <v>13750</v>
      </c>
      <c r="E3232" s="221">
        <f t="shared" si="353"/>
        <v>13.75</v>
      </c>
      <c r="F3232" s="221">
        <f t="shared" si="356"/>
        <v>2.3257642713849083E-7</v>
      </c>
      <c r="G3232" s="221">
        <f t="shared" si="357"/>
        <v>7.6302857681986497E-2</v>
      </c>
      <c r="H3232" s="271">
        <v>1.6734664794226602E-5</v>
      </c>
      <c r="I3232" s="221">
        <f t="shared" si="358"/>
        <v>1</v>
      </c>
      <c r="J3232" s="221">
        <v>1</v>
      </c>
      <c r="K3232" s="221">
        <f t="shared" si="359"/>
        <v>-250.54552968926646</v>
      </c>
      <c r="L3232" s="221">
        <f t="shared" si="354"/>
        <v>1.1990386971436285E-24</v>
      </c>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row>
    <row r="3233" spans="1:74" s="12" customFormat="1" hidden="1" x14ac:dyDescent="0.25">
      <c r="A3233" s="127"/>
      <c r="B3233"/>
      <c r="C3233" s="221">
        <v>13760</v>
      </c>
      <c r="D3233" s="221">
        <f t="shared" si="355"/>
        <v>13760</v>
      </c>
      <c r="E3233" s="221">
        <f t="shared" si="353"/>
        <v>13.76</v>
      </c>
      <c r="F3233" s="221">
        <f t="shared" si="356"/>
        <v>2.145575323311878E-7</v>
      </c>
      <c r="G3233" s="221">
        <f t="shared" si="357"/>
        <v>6.2246131311629677E-2</v>
      </c>
      <c r="H3233" s="221">
        <v>1.5719408884819201E-2</v>
      </c>
      <c r="I3233" s="221">
        <f t="shared" si="358"/>
        <v>1</v>
      </c>
      <c r="J3233" s="221">
        <v>1</v>
      </c>
      <c r="K3233" s="221">
        <f t="shared" si="359"/>
        <v>-193.5581531814519</v>
      </c>
      <c r="L3233" s="221">
        <f t="shared" si="354"/>
        <v>1.1049751755134724E-19</v>
      </c>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row>
    <row r="3234" spans="1:74" s="12" customFormat="1" hidden="1" x14ac:dyDescent="0.25">
      <c r="A3234" s="127"/>
      <c r="B3234"/>
      <c r="C3234" s="221">
        <v>13770</v>
      </c>
      <c r="D3234" s="221">
        <f t="shared" si="355"/>
        <v>13770</v>
      </c>
      <c r="E3234" s="221">
        <f t="shared" si="353"/>
        <v>13.77</v>
      </c>
      <c r="F3234" s="221">
        <f t="shared" si="356"/>
        <v>1.9769210076337554E-7</v>
      </c>
      <c r="G3234" s="221">
        <f t="shared" si="357"/>
        <v>4.7573106407738028E-2</v>
      </c>
      <c r="H3234" s="221">
        <v>0.13782044655408701</v>
      </c>
      <c r="I3234" s="221">
        <f t="shared" si="358"/>
        <v>1</v>
      </c>
      <c r="J3234" s="221">
        <v>1</v>
      </c>
      <c r="K3234" s="221">
        <f t="shared" si="359"/>
        <v>-177.74671040201952</v>
      </c>
      <c r="L3234" s="221">
        <f t="shared" si="354"/>
        <v>5.6709644617126064E-18</v>
      </c>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row>
    <row r="3235" spans="1:74" s="12" customFormat="1" hidden="1" x14ac:dyDescent="0.25">
      <c r="A3235" s="127"/>
      <c r="B3235"/>
      <c r="C3235" s="221">
        <v>13780</v>
      </c>
      <c r="D3235" s="221">
        <f t="shared" si="355"/>
        <v>13780</v>
      </c>
      <c r="E3235" s="221">
        <f t="shared" si="353"/>
        <v>13.78</v>
      </c>
      <c r="F3235" s="221">
        <f t="shared" si="356"/>
        <v>1.8192206538528064E-7</v>
      </c>
      <c r="G3235" s="221">
        <f t="shared" si="357"/>
        <v>3.2297534969257788E-2</v>
      </c>
      <c r="H3235" s="221">
        <v>0.44491567513515701</v>
      </c>
      <c r="I3235" s="221">
        <f t="shared" si="358"/>
        <v>1</v>
      </c>
      <c r="J3235" s="221">
        <v>1</v>
      </c>
      <c r="K3235" s="221">
        <f t="shared" si="359"/>
        <v>-171.65335075897696</v>
      </c>
      <c r="L3235" s="221">
        <f t="shared" si="354"/>
        <v>3.8226883445070391E-17</v>
      </c>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row>
    <row r="3236" spans="1:74" s="12" customFormat="1" hidden="1" x14ac:dyDescent="0.25">
      <c r="A3236" s="127"/>
      <c r="B3236"/>
      <c r="C3236" s="221">
        <v>13790</v>
      </c>
      <c r="D3236" s="221">
        <f t="shared" si="355"/>
        <v>13790</v>
      </c>
      <c r="E3236" s="221">
        <f t="shared" si="353"/>
        <v>13.79</v>
      </c>
      <c r="F3236" s="221">
        <f t="shared" si="356"/>
        <v>1.671914843230641E-7</v>
      </c>
      <c r="G3236" s="221">
        <f t="shared" si="357"/>
        <v>1.6434420822477213E-2</v>
      </c>
      <c r="H3236" s="221">
        <v>0.82365531566115702</v>
      </c>
      <c r="I3236" s="221">
        <f t="shared" si="358"/>
        <v>1</v>
      </c>
      <c r="J3236" s="221">
        <v>1</v>
      </c>
      <c r="K3236" s="221">
        <f t="shared" si="359"/>
        <v>-172.90571875105255</v>
      </c>
      <c r="L3236" s="221">
        <f t="shared" si="354"/>
        <v>5.9470517533305548E-17</v>
      </c>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row>
    <row r="3237" spans="1:74" s="12" customFormat="1" hidden="1" x14ac:dyDescent="0.25">
      <c r="A3237" s="127"/>
      <c r="B3237"/>
      <c r="C3237" s="221">
        <v>13800</v>
      </c>
      <c r="D3237" s="221">
        <f t="shared" si="355"/>
        <v>13800</v>
      </c>
      <c r="E3237" s="221">
        <f t="shared" si="353"/>
        <v>13.8</v>
      </c>
      <c r="F3237" s="221">
        <f t="shared" si="356"/>
        <v>1.5344649174385337E-7</v>
      </c>
      <c r="G3237" s="221">
        <f t="shared" si="357"/>
        <v>2.0336132722791987E-15</v>
      </c>
      <c r="H3237" s="221">
        <v>1</v>
      </c>
      <c r="I3237" s="221">
        <f t="shared" si="358"/>
        <v>1</v>
      </c>
      <c r="J3237" s="221">
        <v>1</v>
      </c>
      <c r="K3237" s="221">
        <f t="shared" si="359"/>
        <v>-430.11549337595312</v>
      </c>
      <c r="L3237" s="221">
        <f t="shared" si="354"/>
        <v>1.2804662428236058E-17</v>
      </c>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row>
    <row r="3238" spans="1:74" s="12" customFormat="1" hidden="1" x14ac:dyDescent="0.25">
      <c r="A3238" s="127"/>
      <c r="B3238"/>
      <c r="C3238" s="221">
        <v>13810</v>
      </c>
      <c r="D3238" s="221">
        <f t="shared" si="355"/>
        <v>13810</v>
      </c>
      <c r="E3238" s="221">
        <f t="shared" si="353"/>
        <v>13.81</v>
      </c>
      <c r="F3238" s="221">
        <f t="shared" si="356"/>
        <v>1.4063524925175457E-7</v>
      </c>
      <c r="G3238" s="221">
        <f t="shared" si="357"/>
        <v>1.6988281494052342E-2</v>
      </c>
      <c r="H3238" s="221">
        <v>0.82365531566123595</v>
      </c>
      <c r="I3238" s="221">
        <f t="shared" si="358"/>
        <v>1</v>
      </c>
      <c r="J3238" s="221">
        <v>1</v>
      </c>
      <c r="K3238" s="221">
        <f t="shared" si="359"/>
        <v>-174.1202171714836</v>
      </c>
      <c r="L3238" s="221">
        <f t="shared" si="354"/>
        <v>9.6809570090490609E-18</v>
      </c>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row>
    <row r="3239" spans="1:74" s="12" customFormat="1" hidden="1" x14ac:dyDescent="0.25">
      <c r="A3239" s="127"/>
      <c r="B3239"/>
      <c r="C3239" s="221">
        <v>13820</v>
      </c>
      <c r="D3239" s="221">
        <f t="shared" si="355"/>
        <v>13820</v>
      </c>
      <c r="E3239" s="221">
        <f t="shared" si="353"/>
        <v>13.82</v>
      </c>
      <c r="F3239" s="221">
        <f t="shared" si="356"/>
        <v>1.287078978136258E-7</v>
      </c>
      <c r="G3239" s="221">
        <f t="shared" si="357"/>
        <v>3.4511792497007254E-2</v>
      </c>
      <c r="H3239" s="221">
        <v>0.44491567513524999</v>
      </c>
      <c r="I3239" s="221">
        <f t="shared" si="358"/>
        <v>1</v>
      </c>
      <c r="J3239" s="221">
        <v>1</v>
      </c>
      <c r="K3239" s="221">
        <f t="shared" si="359"/>
        <v>-174.08299158912004</v>
      </c>
      <c r="L3239" s="221">
        <f t="shared" si="354"/>
        <v>3.889032354256246E-17</v>
      </c>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row>
    <row r="3240" spans="1:74" s="12" customFormat="1" hidden="1" x14ac:dyDescent="0.25">
      <c r="A3240" s="127"/>
      <c r="B3240"/>
      <c r="C3240" s="221">
        <v>13830</v>
      </c>
      <c r="D3240" s="221">
        <f t="shared" si="355"/>
        <v>13830</v>
      </c>
      <c r="E3240" s="221">
        <f t="shared" si="353"/>
        <v>13.83</v>
      </c>
      <c r="F3240" s="221">
        <f t="shared" si="356"/>
        <v>1.1761651021329275E-7</v>
      </c>
      <c r="G3240" s="221">
        <f t="shared" si="357"/>
        <v>5.2550744037523432E-2</v>
      </c>
      <c r="H3240" s="221">
        <v>0.137820446554138</v>
      </c>
      <c r="I3240" s="221">
        <f t="shared" si="358"/>
        <v>1</v>
      </c>
      <c r="J3240" s="221">
        <v>1</v>
      </c>
      <c r="K3240" s="221">
        <f t="shared" si="359"/>
        <v>-181.39278377107905</v>
      </c>
      <c r="L3240" s="221">
        <f t="shared" si="354"/>
        <v>1.9995859150485152E-17</v>
      </c>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row>
    <row r="3241" spans="1:74" s="12" customFormat="1" hidden="1" x14ac:dyDescent="0.25">
      <c r="A3241" s="127"/>
      <c r="B3241"/>
      <c r="C3241" s="221">
        <v>13840</v>
      </c>
      <c r="D3241" s="221">
        <f t="shared" si="355"/>
        <v>13840</v>
      </c>
      <c r="E3241" s="221">
        <f t="shared" si="353"/>
        <v>13.84</v>
      </c>
      <c r="F3241" s="221">
        <f t="shared" si="356"/>
        <v>1.0731504403293936E-7</v>
      </c>
      <c r="G3241" s="221">
        <f t="shared" si="357"/>
        <v>7.1084219175674146E-2</v>
      </c>
      <c r="H3241" s="221">
        <v>1.57194088848178E-2</v>
      </c>
      <c r="I3241" s="221">
        <f t="shared" si="358"/>
        <v>1</v>
      </c>
      <c r="J3241" s="221">
        <v>1</v>
      </c>
      <c r="K3241" s="221">
        <f t="shared" si="359"/>
        <v>-198.42259967781638</v>
      </c>
      <c r="L3241" s="221">
        <f t="shared" si="354"/>
        <v>2.3607912732959398E-18</v>
      </c>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row>
    <row r="3242" spans="1:74" s="12" customFormat="1" hidden="1" x14ac:dyDescent="0.25">
      <c r="A3242" s="127"/>
      <c r="B3242"/>
      <c r="C3242" s="221">
        <v>13850</v>
      </c>
      <c r="D3242" s="221">
        <f t="shared" si="355"/>
        <v>13850</v>
      </c>
      <c r="E3242" s="221">
        <f t="shared" si="353"/>
        <v>13.85</v>
      </c>
      <c r="F3242" s="221">
        <f t="shared" si="356"/>
        <v>9.7759295160301866E-8</v>
      </c>
      <c r="G3242" s="221">
        <f t="shared" si="357"/>
        <v>9.0090205280679805E-2</v>
      </c>
      <c r="H3242" s="271">
        <v>1.6734664794233198E-5</v>
      </c>
      <c r="I3242" s="221">
        <f t="shared" si="358"/>
        <v>1</v>
      </c>
      <c r="J3242" s="221">
        <v>1</v>
      </c>
      <c r="K3242" s="221">
        <f t="shared" si="359"/>
        <v>-256.63094688463252</v>
      </c>
      <c r="L3242" s="221">
        <f t="shared" si="354"/>
        <v>3.6036861180494327E-20</v>
      </c>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c r="BP3242"/>
      <c r="BQ3242"/>
      <c r="BR3242"/>
      <c r="BS3242"/>
      <c r="BT3242"/>
      <c r="BU3242"/>
      <c r="BV3242"/>
    </row>
    <row r="3243" spans="1:74" s="12" customFormat="1" hidden="1" x14ac:dyDescent="0.25">
      <c r="A3243" s="127"/>
      <c r="B3243"/>
      <c r="C3243" s="221">
        <v>13860</v>
      </c>
      <c r="D3243" s="221">
        <f t="shared" si="355"/>
        <v>13860</v>
      </c>
      <c r="E3243" s="221">
        <f t="shared" si="353"/>
        <v>13.86</v>
      </c>
      <c r="F3243" s="221">
        <f t="shared" si="356"/>
        <v>8.8906851820285558E-8</v>
      </c>
      <c r="G3243" s="221">
        <f t="shared" si="357"/>
        <v>0.10954562868873009</v>
      </c>
      <c r="H3243" s="271">
        <v>1.75067417107228E-5</v>
      </c>
      <c r="I3243" s="221">
        <f t="shared" si="358"/>
        <v>1</v>
      </c>
      <c r="J3243" s="221">
        <v>1</v>
      </c>
      <c r="K3243" s="221">
        <f t="shared" si="359"/>
        <v>-255.36528782612146</v>
      </c>
      <c r="L3243" s="221">
        <f t="shared" si="354"/>
        <v>2.5263384793136104E-25</v>
      </c>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row>
    <row r="3244" spans="1:74" s="12" customFormat="1" hidden="1" x14ac:dyDescent="0.25">
      <c r="A3244" s="127"/>
      <c r="B3244"/>
      <c r="C3244" s="221">
        <v>13870</v>
      </c>
      <c r="D3244" s="221">
        <f t="shared" si="355"/>
        <v>13870</v>
      </c>
      <c r="E3244" s="221">
        <f t="shared" si="353"/>
        <v>13.87</v>
      </c>
      <c r="F3244" s="221">
        <f t="shared" si="356"/>
        <v>8.0717049129607727E-8</v>
      </c>
      <c r="G3244" s="221">
        <f t="shared" si="357"/>
        <v>0.12942639167758405</v>
      </c>
      <c r="H3244" s="221">
        <v>5.3629333398745602E-3</v>
      </c>
      <c r="I3244" s="221">
        <f t="shared" si="358"/>
        <v>1</v>
      </c>
      <c r="J3244" s="221">
        <v>1</v>
      </c>
      <c r="K3244" s="221">
        <f t="shared" si="359"/>
        <v>-205.03218962401354</v>
      </c>
      <c r="L3244" s="221">
        <f t="shared" si="354"/>
        <v>7.8951504597792925E-21</v>
      </c>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c r="BO3244"/>
      <c r="BP3244"/>
      <c r="BQ3244"/>
      <c r="BR3244"/>
      <c r="BS3244"/>
      <c r="BT3244"/>
      <c r="BU3244"/>
      <c r="BV3244"/>
    </row>
    <row r="3245" spans="1:74" s="12" customFormat="1" hidden="1" x14ac:dyDescent="0.25">
      <c r="A3245" s="127"/>
      <c r="B3245"/>
      <c r="C3245" s="221">
        <v>13880</v>
      </c>
      <c r="D3245" s="221">
        <f t="shared" si="355"/>
        <v>13880</v>
      </c>
      <c r="E3245" s="221">
        <f t="shared" si="353"/>
        <v>13.88</v>
      </c>
      <c r="F3245" s="221">
        <f t="shared" si="356"/>
        <v>7.3150924173035722E-8</v>
      </c>
      <c r="G3245" s="221">
        <f t="shared" si="357"/>
        <v>0.14970741168977983</v>
      </c>
      <c r="H3245" s="221">
        <v>2.0271099110450799E-2</v>
      </c>
      <c r="I3245" s="221">
        <f t="shared" si="358"/>
        <v>1</v>
      </c>
      <c r="J3245" s="221">
        <v>1</v>
      </c>
      <c r="K3245" s="221">
        <f t="shared" si="359"/>
        <v>-193.07319167685199</v>
      </c>
      <c r="L3245" s="221">
        <f t="shared" si="354"/>
        <v>1.9323737975249692E-19</v>
      </c>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row>
    <row r="3246" spans="1:74" s="12" customFormat="1" hidden="1" x14ac:dyDescent="0.25">
      <c r="A3246" s="127"/>
      <c r="B3246"/>
      <c r="C3246" s="221">
        <v>13890</v>
      </c>
      <c r="D3246" s="221">
        <f t="shared" si="355"/>
        <v>13890</v>
      </c>
      <c r="E3246" s="221">
        <f t="shared" si="353"/>
        <v>13.89</v>
      </c>
      <c r="F3246" s="221">
        <f t="shared" si="356"/>
        <v>6.6171171599734626E-8</v>
      </c>
      <c r="G3246" s="221">
        <f t="shared" si="357"/>
        <v>0.17036266273114237</v>
      </c>
      <c r="H3246" s="221">
        <v>2.0401207815422599E-2</v>
      </c>
      <c r="I3246" s="221">
        <f t="shared" si="358"/>
        <v>1</v>
      </c>
      <c r="J3246" s="221">
        <v>1</v>
      </c>
      <c r="K3246" s="221">
        <f t="shared" si="359"/>
        <v>-192.76601753368166</v>
      </c>
      <c r="L3246" s="221">
        <f t="shared" si="354"/>
        <v>5.1071112874348075E-19</v>
      </c>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row>
    <row r="3247" spans="1:74" s="12" customFormat="1" hidden="1" x14ac:dyDescent="0.25">
      <c r="A3247" s="127"/>
      <c r="B3247"/>
      <c r="C3247" s="221">
        <v>13900</v>
      </c>
      <c r="D3247" s="221">
        <f t="shared" si="355"/>
        <v>13900</v>
      </c>
      <c r="E3247" s="221">
        <f t="shared" ref="E3247:E3310" si="360">D3247/1000</f>
        <v>13.9</v>
      </c>
      <c r="F3247" s="221">
        <f t="shared" si="356"/>
        <v>5.9742099738242942E-8</v>
      </c>
      <c r="G3247" s="221">
        <f t="shared" si="357"/>
        <v>0.19136521886627167</v>
      </c>
      <c r="H3247" s="271">
        <v>1.6130966100099999E-9</v>
      </c>
      <c r="I3247" s="221">
        <f t="shared" si="358"/>
        <v>1</v>
      </c>
      <c r="J3247" s="221">
        <v>1</v>
      </c>
      <c r="K3247" s="221">
        <f t="shared" si="359"/>
        <v>-334.68392264974409</v>
      </c>
      <c r="L3247" s="221">
        <f t="shared" ref="L3247:L3310" si="361">(D3247-D3246)*((10^(K3247/20)+10^(K3246/20))/2)^2</f>
        <v>1.3223253535819261E-19</v>
      </c>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row>
    <row r="3248" spans="1:74" s="12" customFormat="1" hidden="1" x14ac:dyDescent="0.25">
      <c r="A3248" s="127"/>
      <c r="B3248"/>
      <c r="C3248" s="221">
        <v>13910</v>
      </c>
      <c r="D3248" s="221">
        <f t="shared" si="355"/>
        <v>13910</v>
      </c>
      <c r="E3248" s="221">
        <f t="shared" si="360"/>
        <v>13.91</v>
      </c>
      <c r="F3248" s="221">
        <f t="shared" si="356"/>
        <v>5.3829587228527011E-8</v>
      </c>
      <c r="G3248" s="221">
        <f t="shared" si="357"/>
        <v>0.21268729972810071</v>
      </c>
      <c r="H3248" s="221">
        <v>1.10268609715076E-2</v>
      </c>
      <c r="I3248" s="221">
        <f t="shared" si="358"/>
        <v>1</v>
      </c>
      <c r="J3248" s="221">
        <v>1</v>
      </c>
      <c r="K3248" s="221">
        <f t="shared" si="359"/>
        <v>-197.97570987885172</v>
      </c>
      <c r="L3248" s="221">
        <f t="shared" si="361"/>
        <v>3.9844570308363718E-20</v>
      </c>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row>
    <row r="3249" spans="1:74" s="12" customFormat="1" hidden="1" x14ac:dyDescent="0.25">
      <c r="A3249" s="127"/>
      <c r="B3249"/>
      <c r="C3249" s="221">
        <v>13920</v>
      </c>
      <c r="D3249" s="221">
        <f t="shared" si="355"/>
        <v>13920</v>
      </c>
      <c r="E3249" s="221">
        <f t="shared" si="360"/>
        <v>13.92</v>
      </c>
      <c r="F3249" s="221">
        <f t="shared" si="356"/>
        <v>4.8401040169583835E-8</v>
      </c>
      <c r="G3249" s="221">
        <f t="shared" si="357"/>
        <v>0.23430031795398729</v>
      </c>
      <c r="H3249" s="271">
        <v>3.55734388866921E-10</v>
      </c>
      <c r="I3249" s="221">
        <f t="shared" si="358"/>
        <v>1</v>
      </c>
      <c r="J3249" s="221">
        <v>1</v>
      </c>
      <c r="K3249" s="221">
        <f t="shared" si="359"/>
        <v>-347.88493153089036</v>
      </c>
      <c r="L3249" s="221">
        <f t="shared" si="361"/>
        <v>3.9844561213880443E-20</v>
      </c>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row>
    <row r="3250" spans="1:74" s="12" customFormat="1" hidden="1" x14ac:dyDescent="0.25">
      <c r="A3250" s="127"/>
      <c r="B3250"/>
      <c r="C3250" s="221">
        <v>13930</v>
      </c>
      <c r="D3250" s="221">
        <f t="shared" si="355"/>
        <v>13930</v>
      </c>
      <c r="E3250" s="221">
        <f t="shared" si="360"/>
        <v>13.93</v>
      </c>
      <c r="F3250" s="221">
        <f t="shared" si="356"/>
        <v>4.342534978098312E-8</v>
      </c>
      <c r="G3250" s="221">
        <f t="shared" si="357"/>
        <v>0.25617492845640788</v>
      </c>
      <c r="H3250" s="221">
        <v>9.6745899372294494E-3</v>
      </c>
      <c r="I3250" s="221">
        <f t="shared" si="358"/>
        <v>1</v>
      </c>
      <c r="J3250" s="221">
        <v>1</v>
      </c>
      <c r="K3250" s="221">
        <f t="shared" si="359"/>
        <v>-199.36174969727645</v>
      </c>
      <c r="L3250" s="221">
        <f t="shared" si="361"/>
        <v>2.895776714216146E-20</v>
      </c>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row>
    <row r="3251" spans="1:74" s="12" customFormat="1" hidden="1" x14ac:dyDescent="0.25">
      <c r="A3251" s="127"/>
      <c r="B3251"/>
      <c r="C3251" s="221">
        <v>13940</v>
      </c>
      <c r="D3251" s="221">
        <f t="shared" si="355"/>
        <v>13940</v>
      </c>
      <c r="E3251" s="221">
        <f t="shared" si="360"/>
        <v>13.94</v>
      </c>
      <c r="F3251" s="221">
        <f t="shared" si="356"/>
        <v>3.8872850576748676E-8</v>
      </c>
      <c r="G3251" s="221">
        <f t="shared" si="357"/>
        <v>0.27828107943210229</v>
      </c>
      <c r="H3251" s="221">
        <v>4.6170289671175202E-3</v>
      </c>
      <c r="I3251" s="221">
        <f t="shared" si="358"/>
        <v>1</v>
      </c>
      <c r="J3251" s="221">
        <v>1</v>
      </c>
      <c r="K3251" s="221">
        <f t="shared" si="359"/>
        <v>-206.0301466489434</v>
      </c>
      <c r="L3251" s="221">
        <f t="shared" si="361"/>
        <v>6.2070694375881181E-20</v>
      </c>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row>
    <row r="3252" spans="1:74" s="12" customFormat="1" hidden="1" x14ac:dyDescent="0.25">
      <c r="A3252" s="127"/>
      <c r="B3252"/>
      <c r="C3252" s="221">
        <v>13950</v>
      </c>
      <c r="D3252" s="221">
        <f t="shared" si="355"/>
        <v>13950</v>
      </c>
      <c r="E3252" s="221">
        <f t="shared" si="360"/>
        <v>13.95</v>
      </c>
      <c r="F3252" s="221">
        <f t="shared" si="356"/>
        <v>3.4715279049917038E-8</v>
      </c>
      <c r="G3252" s="221">
        <f t="shared" si="357"/>
        <v>0.30058806500962565</v>
      </c>
      <c r="H3252" s="221">
        <v>1.96696707822322E-4</v>
      </c>
      <c r="I3252" s="221">
        <f t="shared" si="358"/>
        <v>1</v>
      </c>
      <c r="J3252" s="221">
        <v>1</v>
      </c>
      <c r="K3252" s="221">
        <f t="shared" si="359"/>
        <v>-233.75421031302122</v>
      </c>
      <c r="L3252" s="221">
        <f t="shared" si="361"/>
        <v>6.7593772165681001E-21</v>
      </c>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row>
    <row r="3253" spans="1:74" s="12" customFormat="1" hidden="1" x14ac:dyDescent="0.25">
      <c r="A3253" s="127"/>
      <c r="B3253"/>
      <c r="C3253" s="221">
        <v>13960</v>
      </c>
      <c r="D3253" s="221">
        <f t="shared" si="355"/>
        <v>13960</v>
      </c>
      <c r="E3253" s="221">
        <f t="shared" si="360"/>
        <v>13.96</v>
      </c>
      <c r="F3253" s="221">
        <f t="shared" si="356"/>
        <v>3.0925732866123239E-8</v>
      </c>
      <c r="G3253" s="221">
        <f t="shared" si="357"/>
        <v>0.32306457943132055</v>
      </c>
      <c r="H3253" s="221">
        <v>2.7062321390617602E-3</v>
      </c>
      <c r="I3253" s="221">
        <f t="shared" si="358"/>
        <v>1</v>
      </c>
      <c r="J3253" s="221">
        <v>1</v>
      </c>
      <c r="K3253" s="221">
        <f t="shared" si="359"/>
        <v>-211.36051215093016</v>
      </c>
      <c r="L3253" s="221">
        <f t="shared" si="361"/>
        <v>2.1156457683417562E-21</v>
      </c>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row>
    <row r="3254" spans="1:74" s="12" customFormat="1" hidden="1" x14ac:dyDescent="0.25">
      <c r="A3254" s="127"/>
      <c r="B3254"/>
      <c r="C3254" s="221">
        <v>13970</v>
      </c>
      <c r="D3254" s="221">
        <f t="shared" si="355"/>
        <v>13970</v>
      </c>
      <c r="E3254" s="221">
        <f t="shared" si="360"/>
        <v>13.97</v>
      </c>
      <c r="F3254" s="221">
        <f t="shared" si="356"/>
        <v>2.7478630564495058E-8</v>
      </c>
      <c r="G3254" s="221">
        <f t="shared" si="357"/>
        <v>0.34567877266240382</v>
      </c>
      <c r="H3254" s="221">
        <v>2.5761364751441199E-3</v>
      </c>
      <c r="I3254" s="221">
        <f t="shared" si="358"/>
        <v>1</v>
      </c>
      <c r="J3254" s="221">
        <v>1</v>
      </c>
      <c r="K3254" s="221">
        <f t="shared" si="359"/>
        <v>-212.22726673253663</v>
      </c>
      <c r="L3254" s="221">
        <f t="shared" si="361"/>
        <v>6.6327215069848778E-21</v>
      </c>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row>
    <row r="3255" spans="1:74" s="12" customFormat="1" hidden="1" x14ac:dyDescent="0.25">
      <c r="A3255" s="127"/>
      <c r="B3255"/>
      <c r="C3255" s="221">
        <v>13980</v>
      </c>
      <c r="D3255" s="221">
        <f t="shared" si="355"/>
        <v>13980</v>
      </c>
      <c r="E3255" s="221">
        <f t="shared" si="360"/>
        <v>13.98</v>
      </c>
      <c r="F3255" s="221">
        <f t="shared" si="356"/>
        <v>2.4349671764140613E-8</v>
      </c>
      <c r="G3255" s="221">
        <f t="shared" si="357"/>
        <v>0.36839830731619477</v>
      </c>
      <c r="H3255" s="221">
        <v>2.7309732062734502E-4</v>
      </c>
      <c r="I3255" s="221">
        <f t="shared" si="358"/>
        <v>1</v>
      </c>
      <c r="J3255" s="221">
        <v>1</v>
      </c>
      <c r="K3255" s="221">
        <f t="shared" si="359"/>
        <v>-232.21743646789338</v>
      </c>
      <c r="L3255" s="221">
        <f t="shared" si="361"/>
        <v>1.8117076483657888E-21</v>
      </c>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row>
    <row r="3256" spans="1:74" s="12" customFormat="1" hidden="1" x14ac:dyDescent="0.25">
      <c r="A3256" s="127"/>
      <c r="B3256"/>
      <c r="C3256" s="221">
        <v>13990</v>
      </c>
      <c r="D3256" s="221">
        <f t="shared" si="355"/>
        <v>13990</v>
      </c>
      <c r="E3256" s="221">
        <f t="shared" si="360"/>
        <v>13.99</v>
      </c>
      <c r="F3256" s="221">
        <f t="shared" si="356"/>
        <v>2.1515797874460586E-8</v>
      </c>
      <c r="G3256" s="221">
        <f t="shared" si="357"/>
        <v>0.39119041678173061</v>
      </c>
      <c r="H3256" s="221">
        <v>3.1555882854911801E-3</v>
      </c>
      <c r="I3256" s="221">
        <f t="shared" si="358"/>
        <v>1</v>
      </c>
      <c r="J3256" s="221">
        <v>1</v>
      </c>
      <c r="K3256" s="221">
        <f t="shared" si="359"/>
        <v>-211.51548004034959</v>
      </c>
      <c r="L3256" s="221">
        <f t="shared" si="361"/>
        <v>2.1039008461282839E-21</v>
      </c>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row>
    <row r="3257" spans="1:74" s="12" customFormat="1" hidden="1" x14ac:dyDescent="0.25">
      <c r="A3257" s="127"/>
      <c r="B3257"/>
      <c r="C3257" s="221">
        <v>14000</v>
      </c>
      <c r="D3257" s="221">
        <f t="shared" si="355"/>
        <v>14000</v>
      </c>
      <c r="E3257" s="221">
        <f t="shared" si="360"/>
        <v>14</v>
      </c>
      <c r="F3257" s="221">
        <f t="shared" si="356"/>
        <v>1.8955153307518193E-8</v>
      </c>
      <c r="G3257" s="221">
        <f t="shared" si="357"/>
        <v>0.41402196443700179</v>
      </c>
      <c r="H3257" s="271">
        <v>9.3132243545678603E-10</v>
      </c>
      <c r="I3257" s="221">
        <f t="shared" si="358"/>
        <v>1</v>
      </c>
      <c r="J3257" s="221">
        <v>1</v>
      </c>
      <c r="K3257" s="221">
        <f t="shared" si="359"/>
        <v>-342.72298503695515</v>
      </c>
      <c r="L3257" s="221">
        <f t="shared" si="361"/>
        <v>1.7635681369360513E-21</v>
      </c>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row>
    <row r="3258" spans="1:74" s="12" customFormat="1" hidden="1" x14ac:dyDescent="0.25">
      <c r="A3258" s="127"/>
      <c r="B3258"/>
      <c r="C3258" s="221">
        <v>14010</v>
      </c>
      <c r="D3258" s="221">
        <f t="shared" ref="D3258:D3321" si="362">C3258*(f_CLK_MHz/Nominal_Clock_Freq)</f>
        <v>14010</v>
      </c>
      <c r="E3258" s="221">
        <f t="shared" si="360"/>
        <v>14.01</v>
      </c>
      <c r="F3258" s="221">
        <f t="shared" ref="F3258:F3321" si="363">ABS(SIN(((MOD_CLK_DIV*PI()*$D3258*FIRST_STAGE_DECIMATION)/(f_CLK_MHz*1000000)))/(FIRST_STAGE_DECIMATION*SIN(((MOD_CLK_DIV*PI()*$D3258)/(f_CLK_MHz*1000000)))))^FIRST_STAGE_ORDER</f>
        <v>1.664704719064625E-8</v>
      </c>
      <c r="G3258" s="221">
        <f t="shared" ref="G3258:G3321" si="364">ABS(SIN(((MOD_CLK_DIV*FIRST_STAGE_DECIMATION*PI()*$D3258*SECOND_STAGE_DECIMATION)/(f_CLK_MHz*1000000)))/(SECOND_STAGE_DECIMATION*SIN(((MOD_CLK_DIV*FIRST_STAGE_DECIMATION*PI()*$D3258)/(f_CLK_MHz*1000000)))))^SECOND_STAGE_ORDER</f>
        <v>0.43685950382839817</v>
      </c>
      <c r="H3258" s="221">
        <v>2.6182538032301899E-2</v>
      </c>
      <c r="I3258" s="221">
        <f t="shared" ref="I3258:I3321" si="365">IF(Avg_decimation&lt;&gt;0,(ABS(SIN(((MOD_CLK_DIV*FIRST_STAGE_DECIMATION*SECOND_STAGE_DECIMATION*FIR_DECIMATION*PI()*$D3258*Avg_decimation)/(f_CLK_MHz*1000000)))/(Avg_decimation*SIN(((MOD_CLK_DIV*FIRST_STAGE_DECIMATION*SECOND_STAGE_DECIMATION*FIR_DECIMATION*PI()*$D3258)/(f_CLK_MHz*1000000)))))^1),"-")</f>
        <v>1</v>
      </c>
      <c r="J3258" s="221">
        <v>1</v>
      </c>
      <c r="K3258" s="221">
        <f t="shared" ref="K3258:K3321" si="366">20*LOG10(IF(FIR_BYPASSED,F3258*G3258*J3258,F3258*G3258*H3258*I3258*J3258))</f>
        <v>-194.40618516209528</v>
      </c>
      <c r="L3258" s="221">
        <f t="shared" si="361"/>
        <v>9.0640339972333934E-20</v>
      </c>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row>
    <row r="3259" spans="1:74" s="12" customFormat="1" hidden="1" x14ac:dyDescent="0.25">
      <c r="A3259" s="127"/>
      <c r="B3259"/>
      <c r="C3259" s="221">
        <v>14020</v>
      </c>
      <c r="D3259" s="221">
        <f t="shared" si="362"/>
        <v>14020</v>
      </c>
      <c r="E3259" s="221">
        <f t="shared" si="360"/>
        <v>14.02</v>
      </c>
      <c r="F3259" s="221">
        <f t="shared" si="363"/>
        <v>1.4571915577462942E-8</v>
      </c>
      <c r="G3259" s="221">
        <f t="shared" si="364"/>
        <v>0.45966933969475637</v>
      </c>
      <c r="H3259" s="221">
        <v>5.0657045484410301E-2</v>
      </c>
      <c r="I3259" s="221">
        <f t="shared" si="365"/>
        <v>1</v>
      </c>
      <c r="J3259" s="221">
        <v>1</v>
      </c>
      <c r="K3259" s="221">
        <f t="shared" si="366"/>
        <v>-189.38795920251093</v>
      </c>
      <c r="L3259" s="221">
        <f t="shared" si="361"/>
        <v>7.0152047884358685E-19</v>
      </c>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row>
    <row r="3260" spans="1:74" s="12" customFormat="1" hidden="1" x14ac:dyDescent="0.25">
      <c r="A3260" s="127"/>
      <c r="B3260"/>
      <c r="C3260" s="221">
        <v>14030</v>
      </c>
      <c r="D3260" s="221">
        <f t="shared" si="362"/>
        <v>14030</v>
      </c>
      <c r="E3260" s="221">
        <f t="shared" si="360"/>
        <v>14.03</v>
      </c>
      <c r="F3260" s="221">
        <f t="shared" si="363"/>
        <v>1.2711284155427699E-8</v>
      </c>
      <c r="G3260" s="221">
        <f t="shared" si="364"/>
        <v>0.48241758971216847</v>
      </c>
      <c r="H3260" s="221">
        <v>3.5478860246610698E-2</v>
      </c>
      <c r="I3260" s="221">
        <f t="shared" si="365"/>
        <v>1</v>
      </c>
      <c r="J3260" s="221">
        <v>1</v>
      </c>
      <c r="K3260" s="221">
        <f t="shared" si="366"/>
        <v>-193.24835556954247</v>
      </c>
      <c r="L3260" s="221">
        <f t="shared" si="361"/>
        <v>7.7527662102245092E-19</v>
      </c>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row>
    <row r="3261" spans="1:74" s="12" customFormat="1" hidden="1" x14ac:dyDescent="0.25">
      <c r="A3261" s="127"/>
      <c r="B3261"/>
      <c r="C3261" s="221">
        <v>14040</v>
      </c>
      <c r="D3261" s="221">
        <f t="shared" si="362"/>
        <v>14040</v>
      </c>
      <c r="E3261" s="221">
        <f t="shared" si="360"/>
        <v>14.04</v>
      </c>
      <c r="F3261" s="221">
        <f t="shared" si="363"/>
        <v>1.1047731448058561E-8</v>
      </c>
      <c r="G3261" s="221">
        <f t="shared" si="364"/>
        <v>0.50507024683394719</v>
      </c>
      <c r="H3261" s="271">
        <v>2.43822770545041E-9</v>
      </c>
      <c r="I3261" s="221">
        <f t="shared" si="365"/>
        <v>1</v>
      </c>
      <c r="J3261" s="221">
        <v>1</v>
      </c>
      <c r="K3261" s="221">
        <f t="shared" si="366"/>
        <v>-337.32601688048749</v>
      </c>
      <c r="L3261" s="221">
        <f t="shared" si="361"/>
        <v>1.1833262700446897E-19</v>
      </c>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row>
    <row r="3262" spans="1:74" s="12" customFormat="1" hidden="1" x14ac:dyDescent="0.25">
      <c r="A3262" s="127"/>
      <c r="B3262"/>
      <c r="C3262" s="221">
        <v>14050</v>
      </c>
      <c r="D3262" s="221">
        <f t="shared" si="362"/>
        <v>14050</v>
      </c>
      <c r="E3262" s="221">
        <f t="shared" si="360"/>
        <v>14.05</v>
      </c>
      <c r="F3262" s="221">
        <f t="shared" si="363"/>
        <v>9.5648525098916153E-9</v>
      </c>
      <c r="G3262" s="221">
        <f t="shared" si="364"/>
        <v>0.52759324209865033</v>
      </c>
      <c r="H3262" s="271">
        <v>1.58533450814062E-9</v>
      </c>
      <c r="I3262" s="221">
        <f t="shared" si="365"/>
        <v>1</v>
      </c>
      <c r="J3262" s="221">
        <v>1</v>
      </c>
      <c r="K3262" s="221">
        <f t="shared" si="366"/>
        <v>-341.93803170569493</v>
      </c>
      <c r="L3262" s="221">
        <f t="shared" si="361"/>
        <v>1.1669588968210021E-33</v>
      </c>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row>
    <row r="3263" spans="1:74" s="12" customFormat="1" hidden="1" x14ac:dyDescent="0.25">
      <c r="A3263" s="127"/>
      <c r="B3263"/>
      <c r="C3263" s="221">
        <v>14060</v>
      </c>
      <c r="D3263" s="221">
        <f t="shared" si="362"/>
        <v>14060</v>
      </c>
      <c r="E3263" s="221">
        <f t="shared" si="360"/>
        <v>14.06</v>
      </c>
      <c r="F3263" s="221">
        <f t="shared" si="363"/>
        <v>8.247223112248367E-9</v>
      </c>
      <c r="G3263" s="221">
        <f t="shared" si="364"/>
        <v>0.54995250777765103</v>
      </c>
      <c r="H3263" s="221">
        <v>3.2358958185383202E-2</v>
      </c>
      <c r="I3263" s="221">
        <f t="shared" si="365"/>
        <v>1</v>
      </c>
      <c r="J3263" s="221">
        <v>1</v>
      </c>
      <c r="K3263" s="221">
        <f t="shared" si="366"/>
        <v>-196.66745077447391</v>
      </c>
      <c r="L3263" s="221">
        <f t="shared" si="361"/>
        <v>5.3851149554735992E-20</v>
      </c>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row>
    <row r="3264" spans="1:74" s="12" customFormat="1" hidden="1" x14ac:dyDescent="0.25">
      <c r="A3264" s="127"/>
      <c r="B3264"/>
      <c r="C3264" s="221">
        <v>14070</v>
      </c>
      <c r="D3264" s="221">
        <f t="shared" si="362"/>
        <v>14070</v>
      </c>
      <c r="E3264" s="221">
        <f t="shared" si="360"/>
        <v>14.07</v>
      </c>
      <c r="F3264" s="221">
        <f t="shared" si="363"/>
        <v>7.0803644178453049E-9</v>
      </c>
      <c r="G3264" s="221">
        <f t="shared" si="364"/>
        <v>0.57211404073292538</v>
      </c>
      <c r="H3264" s="221">
        <v>3.3311806719213799E-2</v>
      </c>
      <c r="I3264" s="221">
        <f t="shared" si="365"/>
        <v>1</v>
      </c>
      <c r="J3264" s="221">
        <v>1</v>
      </c>
      <c r="K3264" s="221">
        <f t="shared" si="366"/>
        <v>-197.39727189699147</v>
      </c>
      <c r="L3264" s="221">
        <f t="shared" si="361"/>
        <v>1.9839474748733475E-19</v>
      </c>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row>
    <row r="3265" spans="1:74" s="12" customFormat="1" hidden="1" x14ac:dyDescent="0.25">
      <c r="A3265" s="127"/>
      <c r="B3265"/>
      <c r="C3265" s="221">
        <v>14080</v>
      </c>
      <c r="D3265" s="221">
        <f t="shared" si="362"/>
        <v>14080</v>
      </c>
      <c r="E3265" s="221">
        <f t="shared" si="360"/>
        <v>14.08</v>
      </c>
      <c r="F3265" s="221">
        <f t="shared" si="363"/>
        <v>6.0507081422600184E-9</v>
      </c>
      <c r="G3265" s="221">
        <f t="shared" si="364"/>
        <v>0.59404396585487318</v>
      </c>
      <c r="H3265" s="221">
        <v>1.1720746567763099E-2</v>
      </c>
      <c r="I3265" s="221">
        <f t="shared" si="365"/>
        <v>1</v>
      </c>
      <c r="J3265" s="221">
        <v>1</v>
      </c>
      <c r="K3265" s="221">
        <f t="shared" si="366"/>
        <v>-207.50839861201581</v>
      </c>
      <c r="L3265" s="221">
        <f t="shared" si="361"/>
        <v>7.8382301004283937E-20</v>
      </c>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row>
    <row r="3266" spans="1:74" s="12" customFormat="1" hidden="1" x14ac:dyDescent="0.25">
      <c r="A3266" s="127"/>
      <c r="B3266"/>
      <c r="C3266" s="221">
        <v>14090</v>
      </c>
      <c r="D3266" s="221">
        <f t="shared" si="362"/>
        <v>14090</v>
      </c>
      <c r="E3266" s="221">
        <f t="shared" si="360"/>
        <v>14.09</v>
      </c>
      <c r="F3266" s="221">
        <f t="shared" si="363"/>
        <v>5.1455622002443455E-9</v>
      </c>
      <c r="G3266" s="221">
        <f t="shared" si="364"/>
        <v>0.61570859944958889</v>
      </c>
      <c r="H3266" s="221">
        <v>3.5411953593088401E-2</v>
      </c>
      <c r="I3266" s="221">
        <f t="shared" si="365"/>
        <v>1</v>
      </c>
      <c r="J3266" s="221">
        <v>1</v>
      </c>
      <c r="K3266" s="221">
        <f t="shared" si="366"/>
        <v>-199.00084123787423</v>
      </c>
      <c r="L3266" s="221">
        <f t="shared" si="361"/>
        <v>5.9536558937590256E-20</v>
      </c>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row>
    <row r="3267" spans="1:74" s="12" customFormat="1" hidden="1" x14ac:dyDescent="0.25">
      <c r="A3267" s="127"/>
      <c r="B3267"/>
      <c r="C3267" s="221">
        <v>14100</v>
      </c>
      <c r="D3267" s="221">
        <f t="shared" si="362"/>
        <v>14100</v>
      </c>
      <c r="E3267" s="221">
        <f t="shared" si="360"/>
        <v>14.1</v>
      </c>
      <c r="F3267" s="221">
        <f t="shared" si="363"/>
        <v>4.3530768348438085E-9</v>
      </c>
      <c r="G3267" s="221">
        <f t="shared" si="364"/>
        <v>0.63707451244493751</v>
      </c>
      <c r="H3267" s="271">
        <v>2.36056124345538E-15</v>
      </c>
      <c r="I3267" s="221">
        <f t="shared" si="365"/>
        <v>1</v>
      </c>
      <c r="J3267" s="221">
        <v>1</v>
      </c>
      <c r="K3267" s="221">
        <f t="shared" si="366"/>
        <v>-463.67996328397942</v>
      </c>
      <c r="L3267" s="221">
        <f t="shared" si="361"/>
        <v>3.1467039470380963E-20</v>
      </c>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row>
    <row r="3268" spans="1:74" s="12" customFormat="1" hidden="1" x14ac:dyDescent="0.25">
      <c r="A3268" s="127"/>
      <c r="B3268"/>
      <c r="C3268" s="221">
        <v>14110</v>
      </c>
      <c r="D3268" s="221">
        <f t="shared" si="362"/>
        <v>14110</v>
      </c>
      <c r="E3268" s="221">
        <f t="shared" si="360"/>
        <v>14.11</v>
      </c>
      <c r="F3268" s="221">
        <f t="shared" si="363"/>
        <v>3.6622112272695986E-9</v>
      </c>
      <c r="G3268" s="221">
        <f t="shared" si="364"/>
        <v>0.65810859328479476</v>
      </c>
      <c r="H3268" s="221">
        <v>3.5411953593086902E-2</v>
      </c>
      <c r="I3268" s="221">
        <f t="shared" si="365"/>
        <v>1</v>
      </c>
      <c r="J3268" s="221">
        <v>1</v>
      </c>
      <c r="K3268" s="221">
        <f t="shared" si="366"/>
        <v>-201.37618324426904</v>
      </c>
      <c r="L3268" s="221">
        <f t="shared" si="361"/>
        <v>1.8210492200746981E-20</v>
      </c>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row>
    <row r="3269" spans="1:74" s="12" customFormat="1" hidden="1" x14ac:dyDescent="0.25">
      <c r="A3269" s="127"/>
      <c r="B3269"/>
      <c r="C3269" s="221">
        <v>14120</v>
      </c>
      <c r="D3269" s="221">
        <f t="shared" si="362"/>
        <v>14120</v>
      </c>
      <c r="E3269" s="221">
        <f t="shared" si="360"/>
        <v>14.12</v>
      </c>
      <c r="F3269" s="221">
        <f t="shared" si="363"/>
        <v>3.0627005854373037E-9</v>
      </c>
      <c r="G3269" s="221">
        <f t="shared" si="364"/>
        <v>0.67877811038135294</v>
      </c>
      <c r="H3269" s="221">
        <v>1.1720746567758599E-2</v>
      </c>
      <c r="I3269" s="221">
        <f t="shared" si="365"/>
        <v>1</v>
      </c>
      <c r="J3269" s="221">
        <v>1</v>
      </c>
      <c r="K3269" s="221">
        <f t="shared" si="366"/>
        <v>-212.26424708903812</v>
      </c>
      <c r="L3269" s="221">
        <f t="shared" si="361"/>
        <v>3.0092738635857049E-20</v>
      </c>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c r="BP3269"/>
      <c r="BQ3269"/>
      <c r="BR3269"/>
      <c r="BS3269"/>
      <c r="BT3269"/>
      <c r="BU3269"/>
      <c r="BV3269"/>
    </row>
    <row r="3270" spans="1:74" s="12" customFormat="1" hidden="1" x14ac:dyDescent="0.25">
      <c r="A3270" s="127"/>
      <c r="B3270"/>
      <c r="C3270" s="221">
        <v>14130</v>
      </c>
      <c r="D3270" s="221">
        <f t="shared" si="362"/>
        <v>14130</v>
      </c>
      <c r="E3270" s="221">
        <f t="shared" si="360"/>
        <v>14.13</v>
      </c>
      <c r="F3270" s="221">
        <f t="shared" si="363"/>
        <v>2.5450237090688016E-9</v>
      </c>
      <c r="G3270" s="221">
        <f t="shared" si="364"/>
        <v>0.69905077399600879</v>
      </c>
      <c r="H3270" s="221">
        <v>3.3311806719216401E-2</v>
      </c>
      <c r="I3270" s="221">
        <f t="shared" si="365"/>
        <v>1</v>
      </c>
      <c r="J3270" s="221">
        <v>1</v>
      </c>
      <c r="K3270" s="221">
        <f t="shared" si="366"/>
        <v>-204.54402517187319</v>
      </c>
      <c r="L3270" s="221">
        <f t="shared" si="361"/>
        <v>1.7485466132268796E-20</v>
      </c>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row>
    <row r="3271" spans="1:74" s="12" customFormat="1" hidden="1" x14ac:dyDescent="0.25">
      <c r="A3271" s="127"/>
      <c r="B3271"/>
      <c r="C3271" s="221">
        <v>14140</v>
      </c>
      <c r="D3271" s="221">
        <f t="shared" si="362"/>
        <v>14140</v>
      </c>
      <c r="E3271" s="221">
        <f t="shared" si="360"/>
        <v>14.14</v>
      </c>
      <c r="F3271" s="221">
        <f t="shared" si="363"/>
        <v>2.1003710292273046E-9</v>
      </c>
      <c r="G3271" s="221">
        <f t="shared" si="364"/>
        <v>0.71889479742045603</v>
      </c>
      <c r="H3271" s="221">
        <v>3.23589581853806E-2</v>
      </c>
      <c r="I3271" s="221">
        <f t="shared" si="365"/>
        <v>1</v>
      </c>
      <c r="J3271" s="221">
        <v>1</v>
      </c>
      <c r="K3271" s="221">
        <f t="shared" si="366"/>
        <v>-206.22088218312402</v>
      </c>
      <c r="L3271" s="221">
        <f t="shared" si="361"/>
        <v>2.9227720148875578E-20</v>
      </c>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row>
    <row r="3272" spans="1:74" s="12" customFormat="1" hidden="1" x14ac:dyDescent="0.25">
      <c r="A3272" s="127"/>
      <c r="B3272"/>
      <c r="C3272" s="221">
        <v>14150</v>
      </c>
      <c r="D3272" s="221">
        <f t="shared" si="362"/>
        <v>14150</v>
      </c>
      <c r="E3272" s="221">
        <f t="shared" si="360"/>
        <v>14.15</v>
      </c>
      <c r="F3272" s="221">
        <f t="shared" si="363"/>
        <v>1.7206131201374631E-9</v>
      </c>
      <c r="G3272" s="221">
        <f t="shared" si="364"/>
        <v>0.7382789573307148</v>
      </c>
      <c r="H3272" s="271">
        <v>1.5853301548396199E-9</v>
      </c>
      <c r="I3272" s="221">
        <f t="shared" si="365"/>
        <v>1</v>
      </c>
      <c r="J3272" s="221">
        <v>1</v>
      </c>
      <c r="K3272" s="221">
        <f t="shared" si="366"/>
        <v>-353.91953118245277</v>
      </c>
      <c r="L3272" s="221">
        <f t="shared" si="361"/>
        <v>5.9683162311277426E-21</v>
      </c>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row>
    <row r="3273" spans="1:74" s="12" customFormat="1" hidden="1" x14ac:dyDescent="0.25">
      <c r="A3273" s="127"/>
      <c r="B3273"/>
      <c r="C3273" s="221">
        <v>14160</v>
      </c>
      <c r="D3273" s="221">
        <f t="shared" si="362"/>
        <v>14160</v>
      </c>
      <c r="E3273" s="221">
        <f t="shared" si="360"/>
        <v>14.16</v>
      </c>
      <c r="F3273" s="221">
        <f t="shared" si="363"/>
        <v>1.3982696811160714E-9</v>
      </c>
      <c r="G3273" s="221">
        <f t="shared" si="364"/>
        <v>0.75717265318858296</v>
      </c>
      <c r="H3273" s="271">
        <v>2.4382321518580301E-9</v>
      </c>
      <c r="I3273" s="221">
        <f t="shared" si="365"/>
        <v>1</v>
      </c>
      <c r="J3273" s="221">
        <v>1</v>
      </c>
      <c r="K3273" s="221">
        <f t="shared" si="366"/>
        <v>-351.76278170289822</v>
      </c>
      <c r="L3273" s="221">
        <f t="shared" si="361"/>
        <v>5.2791180531663356E-35</v>
      </c>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row>
    <row r="3274" spans="1:74" s="12" customFormat="1" hidden="1" x14ac:dyDescent="0.25">
      <c r="A3274" s="127"/>
      <c r="B3274"/>
      <c r="C3274" s="221">
        <v>14170</v>
      </c>
      <c r="D3274" s="221">
        <f t="shared" si="362"/>
        <v>14170</v>
      </c>
      <c r="E3274" s="221">
        <f t="shared" si="360"/>
        <v>14.17</v>
      </c>
      <c r="F3274" s="221">
        <f t="shared" si="363"/>
        <v>1.1264789864202378E-9</v>
      </c>
      <c r="G3274" s="221">
        <f t="shared" si="364"/>
        <v>0.77554596556657163</v>
      </c>
      <c r="H3274" s="221">
        <v>3.5478860246604502E-2</v>
      </c>
      <c r="I3274" s="221">
        <f t="shared" si="365"/>
        <v>1</v>
      </c>
      <c r="J3274" s="221">
        <v>1</v>
      </c>
      <c r="K3274" s="221">
        <f t="shared" si="366"/>
        <v>-210.17399405179222</v>
      </c>
      <c r="L3274" s="221">
        <f t="shared" si="361"/>
        <v>2.4018212108810824E-21</v>
      </c>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row>
    <row r="3275" spans="1:74" s="12" customFormat="1" hidden="1" x14ac:dyDescent="0.25">
      <c r="A3275" s="127"/>
      <c r="B3275"/>
      <c r="C3275" s="221">
        <v>14180</v>
      </c>
      <c r="D3275" s="221">
        <f t="shared" si="362"/>
        <v>14180</v>
      </c>
      <c r="E3275" s="221">
        <f t="shared" si="360"/>
        <v>14.18</v>
      </c>
      <c r="F3275" s="221">
        <f t="shared" si="363"/>
        <v>8.9896780079615283E-10</v>
      </c>
      <c r="G3275" s="221">
        <f t="shared" si="364"/>
        <v>0.79336971327483174</v>
      </c>
      <c r="H3275" s="221">
        <v>5.0657045484413903E-2</v>
      </c>
      <c r="I3275" s="221">
        <f t="shared" si="365"/>
        <v>1</v>
      </c>
      <c r="J3275" s="221">
        <v>1</v>
      </c>
      <c r="K3275" s="221">
        <f t="shared" si="366"/>
        <v>-208.84280779461918</v>
      </c>
      <c r="L3275" s="221">
        <f t="shared" si="361"/>
        <v>1.1264388241755685E-20</v>
      </c>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c r="BP3275"/>
      <c r="BQ3275"/>
      <c r="BR3275"/>
      <c r="BS3275"/>
      <c r="BT3275"/>
      <c r="BU3275"/>
      <c r="BV3275"/>
    </row>
    <row r="3276" spans="1:74" s="12" customFormat="1" hidden="1" x14ac:dyDescent="0.25">
      <c r="A3276" s="127"/>
      <c r="B3276"/>
      <c r="C3276" s="221">
        <v>14190</v>
      </c>
      <c r="D3276" s="221">
        <f t="shared" si="362"/>
        <v>14190</v>
      </c>
      <c r="E3276" s="221">
        <f t="shared" si="360"/>
        <v>14.19</v>
      </c>
      <c r="F3276" s="221">
        <f t="shared" si="363"/>
        <v>7.1002175849292736E-10</v>
      </c>
      <c r="G3276" s="221">
        <f t="shared" si="364"/>
        <v>0.8106155091705487</v>
      </c>
      <c r="H3276" s="221">
        <v>2.6182538032307801E-2</v>
      </c>
      <c r="I3276" s="221">
        <f t="shared" si="365"/>
        <v>1</v>
      </c>
      <c r="J3276" s="221">
        <v>1</v>
      </c>
      <c r="K3276" s="221">
        <f t="shared" si="366"/>
        <v>-216.4380338096359</v>
      </c>
      <c r="L3276" s="221">
        <f t="shared" si="361"/>
        <v>6.5532894082498542E-21</v>
      </c>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c r="BP3276"/>
      <c r="BQ3276"/>
      <c r="BR3276"/>
      <c r="BS3276"/>
      <c r="BT3276"/>
      <c r="BU3276"/>
      <c r="BV3276"/>
    </row>
    <row r="3277" spans="1:74" s="12" customFormat="1" hidden="1" x14ac:dyDescent="0.25">
      <c r="A3277" s="127"/>
      <c r="B3277"/>
      <c r="C3277" s="221">
        <v>14200</v>
      </c>
      <c r="D3277" s="221">
        <f t="shared" si="362"/>
        <v>14200</v>
      </c>
      <c r="E3277" s="221">
        <f t="shared" si="360"/>
        <v>14.2</v>
      </c>
      <c r="F3277" s="221">
        <f t="shared" si="363"/>
        <v>5.5445620348276631E-10</v>
      </c>
      <c r="G3277" s="221">
        <f t="shared" si="364"/>
        <v>0.82725581453322838</v>
      </c>
      <c r="H3277" s="271">
        <v>9.3132503641194709E-10</v>
      </c>
      <c r="I3277" s="221">
        <f t="shared" si="365"/>
        <v>1</v>
      </c>
      <c r="J3277" s="221">
        <v>1</v>
      </c>
      <c r="K3277" s="221">
        <f t="shared" si="366"/>
        <v>-367.3878329333084</v>
      </c>
      <c r="L3277" s="221">
        <f t="shared" si="361"/>
        <v>5.677232134710264E-22</v>
      </c>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c r="BO3277"/>
      <c r="BP3277"/>
      <c r="BQ3277"/>
      <c r="BR3277"/>
      <c r="BS3277"/>
      <c r="BT3277"/>
      <c r="BU3277"/>
      <c r="BV3277"/>
    </row>
    <row r="3278" spans="1:74" s="12" customFormat="1" hidden="1" x14ac:dyDescent="0.25">
      <c r="A3278" s="127"/>
      <c r="B3278"/>
      <c r="C3278" s="221">
        <v>14210</v>
      </c>
      <c r="D3278" s="221">
        <f t="shared" si="362"/>
        <v>14210</v>
      </c>
      <c r="E3278" s="221">
        <f t="shared" si="360"/>
        <v>14.21</v>
      </c>
      <c r="F3278" s="221">
        <f t="shared" si="363"/>
        <v>4.2758748860986395E-10</v>
      </c>
      <c r="G3278" s="221">
        <f t="shared" si="364"/>
        <v>0.84326399189204881</v>
      </c>
      <c r="H3278" s="221">
        <v>3.1555882854919799E-3</v>
      </c>
      <c r="I3278" s="221">
        <f t="shared" si="365"/>
        <v>1</v>
      </c>
      <c r="J3278" s="221">
        <v>1</v>
      </c>
      <c r="K3278" s="221">
        <f t="shared" si="366"/>
        <v>-238.87862239579175</v>
      </c>
      <c r="L3278" s="221">
        <f t="shared" si="361"/>
        <v>3.236518510423252E-24</v>
      </c>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row>
    <row r="3279" spans="1:74" s="12" customFormat="1" hidden="1" x14ac:dyDescent="0.25">
      <c r="A3279" s="127"/>
      <c r="B3279"/>
      <c r="C3279" s="221">
        <v>14220</v>
      </c>
      <c r="D3279" s="221">
        <f t="shared" si="362"/>
        <v>14220</v>
      </c>
      <c r="E3279" s="221">
        <f t="shared" si="360"/>
        <v>14.22</v>
      </c>
      <c r="F3279" s="221">
        <f t="shared" si="363"/>
        <v>3.2520473136911647E-10</v>
      </c>
      <c r="G3279" s="221">
        <f t="shared" si="364"/>
        <v>0.85861435619455106</v>
      </c>
      <c r="H3279" s="221">
        <v>2.7309732062735998E-4</v>
      </c>
      <c r="I3279" s="221">
        <f t="shared" si="365"/>
        <v>1</v>
      </c>
      <c r="J3279" s="221">
        <v>1</v>
      </c>
      <c r="K3279" s="221">
        <f t="shared" si="366"/>
        <v>-262.35455119127454</v>
      </c>
      <c r="L3279" s="221">
        <f t="shared" si="361"/>
        <v>3.6848751712962309E-24</v>
      </c>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c r="BP3279"/>
      <c r="BQ3279"/>
      <c r="BR3279"/>
      <c r="BS3279"/>
      <c r="BT3279"/>
      <c r="BU3279"/>
      <c r="BV3279"/>
    </row>
    <row r="3280" spans="1:74" s="12" customFormat="1" hidden="1" x14ac:dyDescent="0.25">
      <c r="A3280" s="127"/>
      <c r="B3280"/>
      <c r="C3280" s="221">
        <v>14230</v>
      </c>
      <c r="D3280" s="221">
        <f t="shared" si="362"/>
        <v>14230</v>
      </c>
      <c r="E3280" s="221">
        <f t="shared" si="360"/>
        <v>14.23</v>
      </c>
      <c r="F3280" s="221">
        <f t="shared" si="363"/>
        <v>2.4354202399698544E-10</v>
      </c>
      <c r="G3280" s="221">
        <f t="shared" si="364"/>
        <v>0.87328222420945523</v>
      </c>
      <c r="H3280" s="221">
        <v>2.5761364751435401E-3</v>
      </c>
      <c r="I3280" s="221">
        <f t="shared" si="365"/>
        <v>1</v>
      </c>
      <c r="J3280" s="221">
        <v>1</v>
      </c>
      <c r="K3280" s="221">
        <f t="shared" si="366"/>
        <v>-245.22605204225724</v>
      </c>
      <c r="L3280" s="221">
        <f t="shared" si="361"/>
        <v>9.7391055021650443E-25</v>
      </c>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row>
    <row r="3281" spans="1:74" s="12" customFormat="1" hidden="1" x14ac:dyDescent="0.25">
      <c r="A3281" s="127"/>
      <c r="B3281"/>
      <c r="C3281" s="221">
        <v>14240</v>
      </c>
      <c r="D3281" s="221">
        <f t="shared" si="362"/>
        <v>14240</v>
      </c>
      <c r="E3281" s="221">
        <f t="shared" si="360"/>
        <v>14.24</v>
      </c>
      <c r="F3281" s="221">
        <f t="shared" si="363"/>
        <v>1.7925109553616363E-10</v>
      </c>
      <c r="G3281" s="221">
        <f t="shared" si="364"/>
        <v>0.88724396205994138</v>
      </c>
      <c r="H3281" s="221">
        <v>2.70623213906233E-3</v>
      </c>
      <c r="I3281" s="221">
        <f t="shared" si="365"/>
        <v>1</v>
      </c>
      <c r="J3281" s="221">
        <v>1</v>
      </c>
      <c r="K3281" s="221">
        <f t="shared" si="366"/>
        <v>-247.32260162853061</v>
      </c>
      <c r="L3281" s="221">
        <f t="shared" si="361"/>
        <v>2.3926417791846045E-24</v>
      </c>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c r="BT3281"/>
      <c r="BU3281"/>
      <c r="BV3281"/>
    </row>
    <row r="3282" spans="1:74" s="12" customFormat="1" hidden="1" x14ac:dyDescent="0.25">
      <c r="A3282" s="127"/>
      <c r="B3282"/>
      <c r="C3282" s="221">
        <v>14250</v>
      </c>
      <c r="D3282" s="221">
        <f t="shared" si="362"/>
        <v>14250</v>
      </c>
      <c r="E3282" s="221">
        <f t="shared" si="360"/>
        <v>14.25</v>
      </c>
      <c r="F3282" s="221">
        <f t="shared" si="363"/>
        <v>1.2937442351719865E-10</v>
      </c>
      <c r="G3282" s="221">
        <f t="shared" si="364"/>
        <v>0.90047703078738861</v>
      </c>
      <c r="H3282" s="221">
        <v>1.9669670782229299E-4</v>
      </c>
      <c r="I3282" s="221">
        <f t="shared" si="365"/>
        <v>1</v>
      </c>
      <c r="J3282" s="221">
        <v>1</v>
      </c>
      <c r="K3282" s="221">
        <f t="shared" si="366"/>
        <v>-272.79763683880572</v>
      </c>
      <c r="L3282" s="221">
        <f t="shared" si="361"/>
        <v>5.1373075396243763E-25</v>
      </c>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row>
    <row r="3283" spans="1:74" s="12" customFormat="1" hidden="1" x14ac:dyDescent="0.25">
      <c r="A3283" s="127"/>
      <c r="B3283"/>
      <c r="C3283" s="221">
        <v>14260</v>
      </c>
      <c r="D3283" s="221">
        <f t="shared" si="362"/>
        <v>14260</v>
      </c>
      <c r="E3283" s="221">
        <f t="shared" si="360"/>
        <v>14.26</v>
      </c>
      <c r="F3283" s="221">
        <f t="shared" si="363"/>
        <v>9.1318792880776011E-11</v>
      </c>
      <c r="G3283" s="221">
        <f t="shared" si="364"/>
        <v>0.91296002985015035</v>
      </c>
      <c r="H3283" s="221">
        <v>4.61702896711605E-3</v>
      </c>
      <c r="I3283" s="221">
        <f t="shared" si="365"/>
        <v>1</v>
      </c>
      <c r="J3283" s="221">
        <v>1</v>
      </c>
      <c r="K3283" s="221">
        <f t="shared" si="366"/>
        <v>-248.29250948961288</v>
      </c>
      <c r="L3283" s="221">
        <f t="shared" si="361"/>
        <v>4.1583060168193839E-25</v>
      </c>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row>
    <row r="3284" spans="1:74" s="12" customFormat="1" hidden="1" x14ac:dyDescent="0.25">
      <c r="A3284" s="127"/>
      <c r="B3284"/>
      <c r="C3284" s="221">
        <v>14270</v>
      </c>
      <c r="D3284" s="221">
        <f t="shared" si="362"/>
        <v>14270</v>
      </c>
      <c r="E3284" s="221">
        <f t="shared" si="360"/>
        <v>14.27</v>
      </c>
      <c r="F3284" s="221">
        <f t="shared" si="363"/>
        <v>6.2829299746203566E-11</v>
      </c>
      <c r="G3284" s="221">
        <f t="shared" si="364"/>
        <v>0.92467273846562659</v>
      </c>
      <c r="H3284" s="221">
        <v>9.6745899372296905E-3</v>
      </c>
      <c r="I3284" s="221">
        <f t="shared" si="365"/>
        <v>1</v>
      </c>
      <c r="J3284" s="221">
        <v>1</v>
      </c>
      <c r="K3284" s="221">
        <f t="shared" si="366"/>
        <v>-245.00434321104052</v>
      </c>
      <c r="L3284" s="221">
        <f t="shared" si="361"/>
        <v>2.2419457734740114E-24</v>
      </c>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row>
    <row r="3285" spans="1:74" s="12" customFormat="1" hidden="1" x14ac:dyDescent="0.25">
      <c r="A3285" s="127"/>
      <c r="B3285"/>
      <c r="C3285" s="221">
        <v>14280</v>
      </c>
      <c r="D3285" s="221">
        <f t="shared" si="362"/>
        <v>14280</v>
      </c>
      <c r="E3285" s="221">
        <f t="shared" si="360"/>
        <v>14.28</v>
      </c>
      <c r="F3285" s="221">
        <f t="shared" si="363"/>
        <v>4.1963797612838365E-11</v>
      </c>
      <c r="G3285" s="221">
        <f t="shared" si="364"/>
        <v>0.93559615470865776</v>
      </c>
      <c r="H3285" s="271">
        <v>3.5573584090579098E-10</v>
      </c>
      <c r="I3285" s="221">
        <f t="shared" si="365"/>
        <v>1</v>
      </c>
      <c r="J3285" s="221">
        <v>1</v>
      </c>
      <c r="K3285" s="221">
        <f t="shared" si="366"/>
        <v>-397.09818329616297</v>
      </c>
      <c r="L3285" s="221">
        <f t="shared" si="361"/>
        <v>7.8977923161711031E-25</v>
      </c>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c r="BP3285"/>
      <c r="BQ3285"/>
      <c r="BR3285"/>
      <c r="BS3285"/>
      <c r="BT3285"/>
      <c r="BU3285"/>
      <c r="BV3285"/>
    </row>
    <row r="3286" spans="1:74" s="12" customFormat="1" hidden="1" x14ac:dyDescent="0.25">
      <c r="A3286" s="127"/>
      <c r="B3286"/>
      <c r="C3286" s="221">
        <v>14290</v>
      </c>
      <c r="D3286" s="221">
        <f t="shared" si="362"/>
        <v>14290</v>
      </c>
      <c r="E3286" s="221">
        <f t="shared" si="360"/>
        <v>14.29</v>
      </c>
      <c r="F3286" s="221">
        <f t="shared" si="363"/>
        <v>2.7067783563508843E-11</v>
      </c>
      <c r="G3286" s="221">
        <f t="shared" si="364"/>
        <v>0.94571253228402408</v>
      </c>
      <c r="H3286" s="221">
        <v>1.1026860971507801E-2</v>
      </c>
      <c r="I3286" s="221">
        <f t="shared" si="365"/>
        <v>1</v>
      </c>
      <c r="J3286" s="221">
        <v>1</v>
      </c>
      <c r="K3286" s="221">
        <f t="shared" si="366"/>
        <v>-250.98672523347125</v>
      </c>
      <c r="L3286" s="221">
        <f t="shared" si="361"/>
        <v>1.9918999848361872E-25</v>
      </c>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row>
    <row r="3287" spans="1:74" s="12" customFormat="1" hidden="1" x14ac:dyDescent="0.25">
      <c r="A3287" s="127"/>
      <c r="B3287"/>
      <c r="C3287" s="221">
        <v>14300</v>
      </c>
      <c r="D3287" s="221">
        <f t="shared" si="362"/>
        <v>14300</v>
      </c>
      <c r="E3287" s="221">
        <f t="shared" si="360"/>
        <v>14.3</v>
      </c>
      <c r="F3287" s="221">
        <f t="shared" si="363"/>
        <v>1.6749722021012318E-11</v>
      </c>
      <c r="G3287" s="221">
        <f t="shared" si="364"/>
        <v>0.95500541489569546</v>
      </c>
      <c r="H3287" s="271">
        <v>1.6130946194474799E-9</v>
      </c>
      <c r="I3287" s="221">
        <f t="shared" si="365"/>
        <v>1</v>
      </c>
      <c r="J3287" s="221">
        <v>1</v>
      </c>
      <c r="K3287" s="221">
        <f t="shared" si="366"/>
        <v>-391.76653438994458</v>
      </c>
      <c r="L3287" s="221">
        <f t="shared" si="361"/>
        <v>1.9919001518913692E-25</v>
      </c>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row>
    <row r="3288" spans="1:74" s="12" customFormat="1" hidden="1" x14ac:dyDescent="0.25">
      <c r="A3288" s="127"/>
      <c r="B3288"/>
      <c r="C3288" s="221">
        <v>14310</v>
      </c>
      <c r="D3288" s="221">
        <f t="shared" si="362"/>
        <v>14310</v>
      </c>
      <c r="E3288" s="221">
        <f t="shared" si="360"/>
        <v>14.31</v>
      </c>
      <c r="F3288" s="221">
        <f t="shared" si="363"/>
        <v>9.8568035916594864E-12</v>
      </c>
      <c r="G3288" s="221">
        <f t="shared" si="364"/>
        <v>0.96345966814007622</v>
      </c>
      <c r="H3288" s="221">
        <v>2.0401207815423799E-2</v>
      </c>
      <c r="I3288" s="221">
        <f t="shared" si="365"/>
        <v>1</v>
      </c>
      <c r="J3288" s="221">
        <v>1</v>
      </c>
      <c r="K3288" s="221">
        <f t="shared" si="366"/>
        <v>-254.25548956494143</v>
      </c>
      <c r="L3288" s="221">
        <f t="shared" si="361"/>
        <v>9.3840684689146433E-26</v>
      </c>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row>
    <row r="3289" spans="1:74" s="12" customFormat="1" hidden="1" x14ac:dyDescent="0.25">
      <c r="A3289" s="127"/>
      <c r="B3289"/>
      <c r="C3289" s="221">
        <v>14320</v>
      </c>
      <c r="D3289" s="221">
        <f t="shared" si="362"/>
        <v>14320</v>
      </c>
      <c r="E3289" s="221">
        <f t="shared" si="360"/>
        <v>14.32</v>
      </c>
      <c r="F3289" s="221">
        <f t="shared" si="363"/>
        <v>5.4511365124530269E-12</v>
      </c>
      <c r="G3289" s="221">
        <f t="shared" si="364"/>
        <v>0.97106150885607889</v>
      </c>
      <c r="H3289" s="221">
        <v>2.0271099110452901E-2</v>
      </c>
      <c r="I3289" s="221">
        <f t="shared" si="365"/>
        <v>1</v>
      </c>
      <c r="J3289" s="221">
        <v>1</v>
      </c>
      <c r="K3289" s="221">
        <f t="shared" si="366"/>
        <v>-259.38777809996941</v>
      </c>
      <c r="L3289" s="221">
        <f t="shared" si="361"/>
        <v>2.265711144675696E-25</v>
      </c>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row>
    <row r="3290" spans="1:74" s="12" customFormat="1" hidden="1" x14ac:dyDescent="0.25">
      <c r="A3290" s="127"/>
      <c r="B3290"/>
      <c r="C3290" s="221">
        <v>14330</v>
      </c>
      <c r="D3290" s="221">
        <f t="shared" si="362"/>
        <v>14330</v>
      </c>
      <c r="E3290" s="221">
        <f t="shared" si="360"/>
        <v>14.33</v>
      </c>
      <c r="F3290" s="221">
        <f t="shared" si="363"/>
        <v>2.7863682018623254E-12</v>
      </c>
      <c r="G3290" s="221">
        <f t="shared" si="364"/>
        <v>0.97779853187068266</v>
      </c>
      <c r="H3290" s="221">
        <v>5.3629333398734101E-3</v>
      </c>
      <c r="I3290" s="221">
        <f t="shared" si="365"/>
        <v>1</v>
      </c>
      <c r="J3290" s="221">
        <v>1</v>
      </c>
      <c r="K3290" s="221">
        <f t="shared" si="366"/>
        <v>-276.70619430094933</v>
      </c>
      <c r="L3290" s="221">
        <f t="shared" si="361"/>
        <v>3.7157654776300804E-26</v>
      </c>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row>
    <row r="3291" spans="1:74" s="12" customFormat="1" hidden="1" x14ac:dyDescent="0.25">
      <c r="A3291" s="127"/>
      <c r="B3291"/>
      <c r="C3291" s="221">
        <v>14340</v>
      </c>
      <c r="D3291" s="221">
        <f t="shared" si="362"/>
        <v>14340</v>
      </c>
      <c r="E3291" s="221">
        <f t="shared" si="360"/>
        <v>14.34</v>
      </c>
      <c r="F3291" s="221">
        <f t="shared" si="363"/>
        <v>1.2847343976580867E-12</v>
      </c>
      <c r="G3291" s="221">
        <f t="shared" si="364"/>
        <v>0.98365973408249963</v>
      </c>
      <c r="H3291" s="271">
        <v>1.75067417107088E-5</v>
      </c>
      <c r="I3291" s="221">
        <f t="shared" si="365"/>
        <v>1</v>
      </c>
      <c r="J3291" s="221">
        <v>1</v>
      </c>
      <c r="K3291" s="221">
        <f t="shared" si="366"/>
        <v>-333.10272859055596</v>
      </c>
      <c r="L3291" s="221">
        <f t="shared" si="361"/>
        <v>5.3534625771972667E-28</v>
      </c>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row>
    <row r="3292" spans="1:74" s="12" customFormat="1" hidden="1" x14ac:dyDescent="0.25">
      <c r="A3292" s="127"/>
      <c r="B3292"/>
      <c r="C3292" s="221">
        <v>14350</v>
      </c>
      <c r="D3292" s="221">
        <f t="shared" si="362"/>
        <v>14350</v>
      </c>
      <c r="E3292" s="221">
        <f t="shared" si="360"/>
        <v>14.35</v>
      </c>
      <c r="F3292" s="221">
        <f t="shared" si="363"/>
        <v>5.1453334906151921E-13</v>
      </c>
      <c r="G3292" s="221">
        <f t="shared" si="364"/>
        <v>0.98863553583354025</v>
      </c>
      <c r="H3292" s="271">
        <v>1.6734664794273598E-5</v>
      </c>
      <c r="I3292" s="221">
        <f t="shared" si="365"/>
        <v>1</v>
      </c>
      <c r="J3292" s="221">
        <v>1</v>
      </c>
      <c r="K3292" s="221">
        <f t="shared" si="366"/>
        <v>-341.39866474252517</v>
      </c>
      <c r="L3292" s="221">
        <f t="shared" si="361"/>
        <v>2.3465161499045409E-33</v>
      </c>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row>
    <row r="3293" spans="1:74" s="12" customFormat="1" hidden="1" x14ac:dyDescent="0.25">
      <c r="A3293" s="127"/>
      <c r="B3293"/>
      <c r="C3293" s="221">
        <v>14360</v>
      </c>
      <c r="D3293" s="221">
        <f t="shared" si="362"/>
        <v>14360</v>
      </c>
      <c r="E3293" s="221">
        <f t="shared" si="360"/>
        <v>14.36</v>
      </c>
      <c r="F3293" s="221">
        <f t="shared" si="363"/>
        <v>1.6802251463199422E-13</v>
      </c>
      <c r="G3293" s="221">
        <f t="shared" si="364"/>
        <v>0.99271779952319084</v>
      </c>
      <c r="H3293" s="221">
        <v>1.5719408884822299E-2</v>
      </c>
      <c r="I3293" s="221">
        <f t="shared" si="365"/>
        <v>1</v>
      </c>
      <c r="J3293" s="221">
        <v>1</v>
      </c>
      <c r="K3293" s="221">
        <f t="shared" si="366"/>
        <v>-291.62741000576477</v>
      </c>
      <c r="L3293" s="221">
        <f t="shared" si="361"/>
        <v>1.7298739397080618E-29</v>
      </c>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c r="BP3293"/>
      <c r="BQ3293"/>
      <c r="BR3293"/>
      <c r="BS3293"/>
      <c r="BT3293"/>
      <c r="BU3293"/>
      <c r="BV3293"/>
    </row>
    <row r="3294" spans="1:74" s="12" customFormat="1" hidden="1" x14ac:dyDescent="0.25">
      <c r="A3294" s="127"/>
      <c r="B3294"/>
      <c r="C3294" s="221">
        <v>14370</v>
      </c>
      <c r="D3294" s="221">
        <f t="shared" si="362"/>
        <v>14370</v>
      </c>
      <c r="E3294" s="221">
        <f t="shared" si="360"/>
        <v>14.37</v>
      </c>
      <c r="F3294" s="221">
        <f t="shared" si="363"/>
        <v>3.9735201748069484E-14</v>
      </c>
      <c r="G3294" s="221">
        <f t="shared" si="364"/>
        <v>0.99589984542613008</v>
      </c>
      <c r="H3294" s="221">
        <v>0.137820446554101</v>
      </c>
      <c r="I3294" s="221">
        <f t="shared" si="365"/>
        <v>1</v>
      </c>
      <c r="J3294" s="221">
        <v>1</v>
      </c>
      <c r="K3294" s="221">
        <f t="shared" si="366"/>
        <v>-285.26590519766586</v>
      </c>
      <c r="L3294" s="221">
        <f t="shared" si="361"/>
        <v>1.630483924277991E-28</v>
      </c>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c r="BT3294"/>
      <c r="BU3294"/>
      <c r="BV3294"/>
    </row>
    <row r="3295" spans="1:74" s="12" customFormat="1" hidden="1" x14ac:dyDescent="0.25">
      <c r="A3295" s="127"/>
      <c r="B3295"/>
      <c r="C3295" s="221">
        <v>14380</v>
      </c>
      <c r="D3295" s="221">
        <f t="shared" si="362"/>
        <v>14380</v>
      </c>
      <c r="E3295" s="221">
        <f t="shared" si="360"/>
        <v>14.38</v>
      </c>
      <c r="F3295" s="221">
        <f t="shared" si="363"/>
        <v>5.2145682945072879E-15</v>
      </c>
      <c r="G3295" s="221">
        <f t="shared" si="364"/>
        <v>0.99817646467961685</v>
      </c>
      <c r="H3295" s="221">
        <v>0.44491567513518199</v>
      </c>
      <c r="I3295" s="221">
        <f t="shared" si="365"/>
        <v>1</v>
      </c>
      <c r="J3295" s="221">
        <v>1</v>
      </c>
      <c r="K3295" s="221">
        <f t="shared" si="366"/>
        <v>-292.70593215207015</v>
      </c>
      <c r="L3295" s="221">
        <f t="shared" si="361"/>
        <v>1.5091989477327153E-28</v>
      </c>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c r="BP3295"/>
      <c r="BQ3295"/>
      <c r="BR3295"/>
      <c r="BS3295"/>
      <c r="BT3295"/>
      <c r="BU3295"/>
      <c r="BV3295"/>
    </row>
    <row r="3296" spans="1:74" s="12" customFormat="1" hidden="1" x14ac:dyDescent="0.25">
      <c r="A3296" s="127"/>
      <c r="B3296"/>
      <c r="C3296" s="221">
        <v>14390</v>
      </c>
      <c r="D3296" s="221">
        <f t="shared" si="362"/>
        <v>14390</v>
      </c>
      <c r="E3296" s="221">
        <f t="shared" si="360"/>
        <v>14.39</v>
      </c>
      <c r="F3296" s="221">
        <f t="shared" si="363"/>
        <v>1.6239222032977946E-16</v>
      </c>
      <c r="G3296" s="221">
        <f t="shared" si="364"/>
        <v>0.99954392941343406</v>
      </c>
      <c r="H3296" s="221">
        <v>0.82365531566108996</v>
      </c>
      <c r="I3296" s="221">
        <f t="shared" si="365"/>
        <v>1</v>
      </c>
      <c r="J3296" s="221">
        <v>1</v>
      </c>
      <c r="K3296" s="221">
        <f t="shared" si="366"/>
        <v>-317.47774777435814</v>
      </c>
      <c r="L3296" s="221">
        <f t="shared" si="361"/>
        <v>1.5000207760459812E-29</v>
      </c>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row>
    <row r="3297" spans="1:74" s="12" customFormat="1" hidden="1" x14ac:dyDescent="0.25">
      <c r="A3297" s="127"/>
      <c r="B3297"/>
      <c r="C3297" s="221">
        <v>14400</v>
      </c>
      <c r="D3297" s="221">
        <f t="shared" si="362"/>
        <v>14400</v>
      </c>
      <c r="E3297" s="221">
        <f t="shared" si="360"/>
        <v>14.4</v>
      </c>
      <c r="F3297" s="221">
        <f t="shared" si="363"/>
        <v>9.0378752572830405E-83</v>
      </c>
      <c r="G3297" s="221">
        <f t="shared" si="364"/>
        <v>1</v>
      </c>
      <c r="H3297" s="221">
        <v>1</v>
      </c>
      <c r="I3297" s="221">
        <f t="shared" si="365"/>
        <v>1</v>
      </c>
      <c r="J3297" s="221">
        <v>1</v>
      </c>
      <c r="K3297" s="221">
        <f t="shared" si="366"/>
        <v>-1640.878673143804</v>
      </c>
      <c r="L3297" s="221">
        <f t="shared" si="361"/>
        <v>4.4685356926805591E-32</v>
      </c>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c r="BP3297"/>
      <c r="BQ3297"/>
      <c r="BR3297"/>
      <c r="BS3297"/>
      <c r="BT3297"/>
      <c r="BU3297"/>
      <c r="BV3297"/>
    </row>
    <row r="3298" spans="1:74" s="12" customFormat="1" hidden="1" x14ac:dyDescent="0.25">
      <c r="A3298" s="127"/>
      <c r="B3298"/>
      <c r="C3298" s="221">
        <v>14410</v>
      </c>
      <c r="D3298" s="221">
        <f t="shared" si="362"/>
        <v>14410</v>
      </c>
      <c r="E3298" s="221">
        <f t="shared" si="360"/>
        <v>14.41</v>
      </c>
      <c r="F3298" s="221">
        <f t="shared" si="363"/>
        <v>1.6126930271209209E-16</v>
      </c>
      <c r="G3298" s="221">
        <f t="shared" si="364"/>
        <v>0.99954392941343417</v>
      </c>
      <c r="H3298" s="221">
        <v>0.82365531566121497</v>
      </c>
      <c r="I3298" s="221">
        <f t="shared" si="365"/>
        <v>1</v>
      </c>
      <c r="J3298" s="221">
        <v>1</v>
      </c>
      <c r="K3298" s="221">
        <f t="shared" si="366"/>
        <v>-317.53801800692889</v>
      </c>
      <c r="L3298" s="221">
        <f t="shared" si="361"/>
        <v>4.406950860729212E-32</v>
      </c>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row>
    <row r="3299" spans="1:74" s="12" customFormat="1" hidden="1" x14ac:dyDescent="0.25">
      <c r="A3299" s="127"/>
      <c r="B3299"/>
      <c r="C3299" s="221">
        <v>14420</v>
      </c>
      <c r="D3299" s="221">
        <f t="shared" si="362"/>
        <v>14420</v>
      </c>
      <c r="E3299" s="221">
        <f t="shared" si="360"/>
        <v>14.42</v>
      </c>
      <c r="F3299" s="221">
        <f t="shared" si="363"/>
        <v>5.1427016947701041E-15</v>
      </c>
      <c r="G3299" s="221">
        <f t="shared" si="364"/>
        <v>0.99817646467971877</v>
      </c>
      <c r="H3299" s="221">
        <v>0.44491567513522501</v>
      </c>
      <c r="I3299" s="221">
        <f t="shared" si="365"/>
        <v>1</v>
      </c>
      <c r="J3299" s="221">
        <v>1</v>
      </c>
      <c r="K3299" s="221">
        <f t="shared" si="366"/>
        <v>-292.82647267538755</v>
      </c>
      <c r="L3299" s="221">
        <f t="shared" si="361"/>
        <v>1.4600685918573201E-29</v>
      </c>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row>
    <row r="3300" spans="1:74" s="12" customFormat="1" hidden="1" x14ac:dyDescent="0.25">
      <c r="A3300" s="127"/>
      <c r="B3300"/>
      <c r="C3300" s="221">
        <v>14430</v>
      </c>
      <c r="D3300" s="221">
        <f t="shared" si="362"/>
        <v>14430</v>
      </c>
      <c r="E3300" s="221">
        <f t="shared" si="360"/>
        <v>14.43</v>
      </c>
      <c r="F3300" s="221">
        <f t="shared" si="363"/>
        <v>3.8916598686559044E-14</v>
      </c>
      <c r="G3300" s="221">
        <f t="shared" si="364"/>
        <v>0.99589984542613041</v>
      </c>
      <c r="H3300" s="221">
        <v>0.13782044655412401</v>
      </c>
      <c r="I3300" s="221">
        <f t="shared" si="365"/>
        <v>1</v>
      </c>
      <c r="J3300" s="221">
        <v>1</v>
      </c>
      <c r="K3300" s="221">
        <f t="shared" si="366"/>
        <v>-285.44671612807923</v>
      </c>
      <c r="L3300" s="221">
        <f t="shared" si="361"/>
        <v>1.4536711946412062E-28</v>
      </c>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row>
    <row r="3301" spans="1:74" s="12" customFormat="1" hidden="1" x14ac:dyDescent="0.25">
      <c r="A3301" s="127"/>
      <c r="B3301"/>
      <c r="C3301" s="221">
        <v>14440</v>
      </c>
      <c r="D3301" s="221">
        <f t="shared" si="362"/>
        <v>14440</v>
      </c>
      <c r="E3301" s="221">
        <f t="shared" si="360"/>
        <v>14.44</v>
      </c>
      <c r="F3301" s="221">
        <f t="shared" si="363"/>
        <v>1.634230849643277E-13</v>
      </c>
      <c r="G3301" s="221">
        <f t="shared" si="364"/>
        <v>0.99271779952312489</v>
      </c>
      <c r="H3301" s="221">
        <v>1.5719408884827701E-2</v>
      </c>
      <c r="I3301" s="221">
        <f t="shared" si="365"/>
        <v>1</v>
      </c>
      <c r="J3301" s="221">
        <v>1</v>
      </c>
      <c r="K3301" s="221">
        <f t="shared" si="366"/>
        <v>-291.86849151781252</v>
      </c>
      <c r="L3301" s="221">
        <f t="shared" si="361"/>
        <v>1.5569806257910333E-28</v>
      </c>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c r="BT3301"/>
      <c r="BU3301"/>
      <c r="BV3301"/>
    </row>
    <row r="3302" spans="1:74" s="12" customFormat="1" hidden="1" x14ac:dyDescent="0.25">
      <c r="A3302" s="127"/>
      <c r="B3302"/>
      <c r="C3302" s="221">
        <v>14450</v>
      </c>
      <c r="D3302" s="221">
        <f t="shared" si="362"/>
        <v>14450</v>
      </c>
      <c r="E3302" s="221">
        <f t="shared" si="360"/>
        <v>14.45</v>
      </c>
      <c r="F3302" s="221">
        <f t="shared" si="363"/>
        <v>4.9698801088498049E-13</v>
      </c>
      <c r="G3302" s="221">
        <f t="shared" si="364"/>
        <v>0.98863553583348818</v>
      </c>
      <c r="H3302" s="271">
        <v>1.67346647942805E-5</v>
      </c>
      <c r="I3302" s="221">
        <f t="shared" si="365"/>
        <v>1</v>
      </c>
      <c r="J3302" s="221">
        <v>1</v>
      </c>
      <c r="K3302" s="221">
        <f t="shared" si="366"/>
        <v>-341.70001706892214</v>
      </c>
      <c r="L3302" s="221">
        <f t="shared" si="361"/>
        <v>1.6363901914133025E-29</v>
      </c>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row>
    <row r="3303" spans="1:74" s="12" customFormat="1" hidden="1" x14ac:dyDescent="0.25">
      <c r="A3303" s="127"/>
      <c r="B3303"/>
      <c r="C3303" s="221">
        <v>14460</v>
      </c>
      <c r="D3303" s="221">
        <f t="shared" si="362"/>
        <v>14460</v>
      </c>
      <c r="E3303" s="221">
        <f t="shared" si="360"/>
        <v>14.46</v>
      </c>
      <c r="F3303" s="221">
        <f t="shared" si="363"/>
        <v>1.232344640188485E-12</v>
      </c>
      <c r="G3303" s="221">
        <f t="shared" si="364"/>
        <v>0.98365973408253349</v>
      </c>
      <c r="H3303" s="271">
        <v>1.7506741710723999E-5</v>
      </c>
      <c r="I3303" s="221">
        <f t="shared" si="365"/>
        <v>1</v>
      </c>
      <c r="J3303" s="221">
        <v>1</v>
      </c>
      <c r="K3303" s="221">
        <f t="shared" si="366"/>
        <v>-333.4643520221955</v>
      </c>
      <c r="L3303" s="221">
        <f t="shared" si="361"/>
        <v>2.1674051128515854E-33</v>
      </c>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c r="BP3303"/>
      <c r="BQ3303"/>
      <c r="BR3303"/>
      <c r="BS3303"/>
      <c r="BT3303"/>
      <c r="BU3303"/>
      <c r="BV3303"/>
    </row>
    <row r="3304" spans="1:74" s="12" customFormat="1" hidden="1" x14ac:dyDescent="0.25">
      <c r="A3304" s="127"/>
      <c r="B3304"/>
      <c r="C3304" s="221">
        <v>14470</v>
      </c>
      <c r="D3304" s="221">
        <f t="shared" si="362"/>
        <v>14470</v>
      </c>
      <c r="E3304" s="221">
        <f t="shared" si="360"/>
        <v>14.47</v>
      </c>
      <c r="F3304" s="221">
        <f t="shared" si="363"/>
        <v>2.6542618258346877E-12</v>
      </c>
      <c r="G3304" s="221">
        <f t="shared" si="364"/>
        <v>0.97779853187068322</v>
      </c>
      <c r="H3304" s="221">
        <v>5.3629333398720197E-3</v>
      </c>
      <c r="I3304" s="221">
        <f t="shared" si="365"/>
        <v>1</v>
      </c>
      <c r="J3304" s="221">
        <v>1</v>
      </c>
      <c r="K3304" s="221">
        <f t="shared" si="366"/>
        <v>-277.12808918692201</v>
      </c>
      <c r="L3304" s="221">
        <f t="shared" si="361"/>
        <v>4.8579655026714005E-28</v>
      </c>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row>
    <row r="3305" spans="1:74" s="12" customFormat="1" hidden="1" x14ac:dyDescent="0.25">
      <c r="A3305" s="127"/>
      <c r="B3305"/>
      <c r="C3305" s="221">
        <v>14480</v>
      </c>
      <c r="D3305" s="221">
        <f t="shared" si="362"/>
        <v>14480</v>
      </c>
      <c r="E3305" s="221">
        <f t="shared" si="360"/>
        <v>14.48</v>
      </c>
      <c r="F3305" s="221">
        <f t="shared" si="363"/>
        <v>5.1567813890785968E-12</v>
      </c>
      <c r="G3305" s="221">
        <f t="shared" si="364"/>
        <v>0.97106150885611087</v>
      </c>
      <c r="H3305" s="221">
        <v>2.02710991104482E-2</v>
      </c>
      <c r="I3305" s="221">
        <f t="shared" si="365"/>
        <v>1</v>
      </c>
      <c r="J3305" s="221">
        <v>1</v>
      </c>
      <c r="K3305" s="221">
        <f t="shared" si="366"/>
        <v>-259.8699448475295</v>
      </c>
      <c r="L3305" s="221">
        <f t="shared" si="361"/>
        <v>3.330858515221849E-26</v>
      </c>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c r="BO3305"/>
      <c r="BP3305"/>
      <c r="BQ3305"/>
      <c r="BR3305"/>
      <c r="BS3305"/>
      <c r="BT3305"/>
      <c r="BU3305"/>
      <c r="BV3305"/>
    </row>
    <row r="3306" spans="1:74" s="12" customFormat="1" hidden="1" x14ac:dyDescent="0.25">
      <c r="A3306" s="127"/>
      <c r="B3306"/>
      <c r="C3306" s="221">
        <v>14490</v>
      </c>
      <c r="D3306" s="221">
        <f t="shared" si="362"/>
        <v>14490</v>
      </c>
      <c r="E3306" s="221">
        <f t="shared" si="360"/>
        <v>14.49</v>
      </c>
      <c r="F3306" s="221">
        <f t="shared" si="363"/>
        <v>9.2600674288151394E-12</v>
      </c>
      <c r="G3306" s="221">
        <f t="shared" si="364"/>
        <v>0.96345966814008244</v>
      </c>
      <c r="H3306" s="221">
        <v>2.04012078154217E-2</v>
      </c>
      <c r="I3306" s="221">
        <f t="shared" si="365"/>
        <v>1</v>
      </c>
      <c r="J3306" s="221">
        <v>1</v>
      </c>
      <c r="K3306" s="221">
        <f t="shared" si="366"/>
        <v>-254.79792863953827</v>
      </c>
      <c r="L3306" s="221">
        <f t="shared" si="361"/>
        <v>2.0096190676305672E-25</v>
      </c>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row>
    <row r="3307" spans="1:74" s="12" customFormat="1" hidden="1" x14ac:dyDescent="0.25">
      <c r="A3307" s="127"/>
      <c r="B3307"/>
      <c r="C3307" s="221">
        <v>14500</v>
      </c>
      <c r="D3307" s="221">
        <f t="shared" si="362"/>
        <v>14500</v>
      </c>
      <c r="E3307" s="221">
        <f t="shared" si="360"/>
        <v>14.5</v>
      </c>
      <c r="F3307" s="221">
        <f t="shared" si="363"/>
        <v>1.5626870299818503E-11</v>
      </c>
      <c r="G3307" s="221">
        <f t="shared" si="364"/>
        <v>0.95500541489570034</v>
      </c>
      <c r="H3307" s="271">
        <v>1.6130980106032101E-9</v>
      </c>
      <c r="I3307" s="221">
        <f t="shared" si="365"/>
        <v>1</v>
      </c>
      <c r="J3307" s="221">
        <v>1</v>
      </c>
      <c r="K3307" s="221">
        <f t="shared" si="366"/>
        <v>-392.36922805517906</v>
      </c>
      <c r="L3307" s="221">
        <f t="shared" si="361"/>
        <v>8.2822294808664555E-26</v>
      </c>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c r="BO3307"/>
      <c r="BP3307"/>
      <c r="BQ3307"/>
      <c r="BR3307"/>
      <c r="BS3307"/>
      <c r="BT3307"/>
      <c r="BU3307"/>
      <c r="BV3307"/>
    </row>
    <row r="3308" spans="1:74" s="12" customFormat="1" hidden="1" x14ac:dyDescent="0.25">
      <c r="A3308" s="127"/>
      <c r="B3308"/>
      <c r="C3308" s="221">
        <v>14510</v>
      </c>
      <c r="D3308" s="221">
        <f t="shared" si="362"/>
        <v>14510</v>
      </c>
      <c r="E3308" s="221">
        <f t="shared" si="360"/>
        <v>14.51</v>
      </c>
      <c r="F3308" s="221">
        <f t="shared" si="363"/>
        <v>2.5078608009829268E-11</v>
      </c>
      <c r="G3308" s="221">
        <f t="shared" si="364"/>
        <v>0.94571253228402852</v>
      </c>
      <c r="H3308" s="221">
        <v>1.1026860971507501E-2</v>
      </c>
      <c r="I3308" s="221">
        <f t="shared" si="365"/>
        <v>1</v>
      </c>
      <c r="J3308" s="221">
        <v>1</v>
      </c>
      <c r="K3308" s="221">
        <f t="shared" si="366"/>
        <v>-251.64971059125963</v>
      </c>
      <c r="L3308" s="221">
        <f t="shared" si="361"/>
        <v>1.7098933744632325E-25</v>
      </c>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row>
    <row r="3309" spans="1:74" s="12" customFormat="1" hidden="1" x14ac:dyDescent="0.25">
      <c r="A3309" s="127"/>
      <c r="B3309"/>
      <c r="C3309" s="221">
        <v>14520</v>
      </c>
      <c r="D3309" s="221">
        <f t="shared" si="362"/>
        <v>14520</v>
      </c>
      <c r="E3309" s="221">
        <f t="shared" si="360"/>
        <v>14.52</v>
      </c>
      <c r="F3309" s="221">
        <f t="shared" si="363"/>
        <v>3.8611067796448913E-11</v>
      </c>
      <c r="G3309" s="221">
        <f t="shared" si="364"/>
        <v>0.9355961547086431</v>
      </c>
      <c r="H3309" s="271">
        <v>3.5573340911321101E-10</v>
      </c>
      <c r="I3309" s="221">
        <f t="shared" si="365"/>
        <v>1</v>
      </c>
      <c r="J3309" s="221">
        <v>1</v>
      </c>
      <c r="K3309" s="221">
        <f t="shared" si="366"/>
        <v>-397.82150210300807</v>
      </c>
      <c r="L3309" s="221">
        <f t="shared" si="361"/>
        <v>1.7098932277103897E-25</v>
      </c>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c r="BP3309"/>
      <c r="BQ3309"/>
      <c r="BR3309"/>
      <c r="BS3309"/>
      <c r="BT3309"/>
      <c r="BU3309"/>
      <c r="BV3309"/>
    </row>
    <row r="3310" spans="1:74" s="12" customFormat="1" hidden="1" x14ac:dyDescent="0.25">
      <c r="A3310" s="127"/>
      <c r="B3310"/>
      <c r="C3310" s="221">
        <v>14530</v>
      </c>
      <c r="D3310" s="221">
        <f t="shared" si="362"/>
        <v>14530</v>
      </c>
      <c r="E3310" s="221">
        <f t="shared" si="360"/>
        <v>14.53</v>
      </c>
      <c r="F3310" s="221">
        <f t="shared" si="363"/>
        <v>5.7409730655499068E-11</v>
      </c>
      <c r="G3310" s="221">
        <f t="shared" si="364"/>
        <v>0.92467273846562625</v>
      </c>
      <c r="H3310" s="221">
        <v>9.6745899372291198E-3</v>
      </c>
      <c r="I3310" s="221">
        <f t="shared" si="365"/>
        <v>1</v>
      </c>
      <c r="J3310" s="221">
        <v>1</v>
      </c>
      <c r="K3310" s="221">
        <f t="shared" si="366"/>
        <v>-245.78787741214586</v>
      </c>
      <c r="L3310" s="221">
        <f t="shared" si="361"/>
        <v>6.5940508091673544E-25</v>
      </c>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row>
    <row r="3311" spans="1:74" s="12" customFormat="1" hidden="1" x14ac:dyDescent="0.25">
      <c r="A3311" s="127"/>
      <c r="B3311"/>
      <c r="C3311" s="221">
        <v>14540</v>
      </c>
      <c r="D3311" s="221">
        <f t="shared" si="362"/>
        <v>14540</v>
      </c>
      <c r="E3311" s="221">
        <f t="shared" ref="E3311:E3374" si="367">D3311/1000</f>
        <v>14.54</v>
      </c>
      <c r="F3311" s="221">
        <f t="shared" si="363"/>
        <v>8.2864721602953368E-11</v>
      </c>
      <c r="G3311" s="221">
        <f t="shared" si="364"/>
        <v>0.91296002985015179</v>
      </c>
      <c r="H3311" s="221">
        <v>4.6170289671169902E-3</v>
      </c>
      <c r="I3311" s="221">
        <f t="shared" si="365"/>
        <v>1</v>
      </c>
      <c r="J3311" s="221">
        <v>1</v>
      </c>
      <c r="K3311" s="221">
        <f t="shared" si="366"/>
        <v>-249.13631921792177</v>
      </c>
      <c r="L3311" s="221">
        <f t="shared" ref="L3311:L3374" si="368">(D3311-D3310)*((10^(K3311/20)+10^(K3310/20))/2)^2</f>
        <v>1.8613441910938269E-24</v>
      </c>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c r="BP3311"/>
      <c r="BQ3311"/>
      <c r="BR3311"/>
      <c r="BS3311"/>
      <c r="BT3311"/>
      <c r="BU3311"/>
      <c r="BV3311"/>
    </row>
    <row r="3312" spans="1:74" s="12" customFormat="1" hidden="1" x14ac:dyDescent="0.25">
      <c r="A3312" s="127"/>
      <c r="B3312"/>
      <c r="C3312" s="221">
        <v>14550</v>
      </c>
      <c r="D3312" s="221">
        <f t="shared" si="362"/>
        <v>14550</v>
      </c>
      <c r="E3312" s="221">
        <f t="shared" si="367"/>
        <v>14.55</v>
      </c>
      <c r="F3312" s="221">
        <f t="shared" si="363"/>
        <v>1.1658538846261206E-10</v>
      </c>
      <c r="G3312" s="221">
        <f t="shared" si="364"/>
        <v>0.90047703078737718</v>
      </c>
      <c r="H3312" s="221">
        <v>1.9669670782231899E-4</v>
      </c>
      <c r="I3312" s="221">
        <f t="shared" si="365"/>
        <v>1</v>
      </c>
      <c r="J3312" s="221">
        <v>1</v>
      </c>
      <c r="K3312" s="221">
        <f t="shared" si="366"/>
        <v>-273.70172290896426</v>
      </c>
      <c r="L3312" s="221">
        <f t="shared" si="368"/>
        <v>3.4213532006945456E-25</v>
      </c>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row>
    <row r="3313" spans="1:74" s="12" customFormat="1" hidden="1" x14ac:dyDescent="0.25">
      <c r="A3313" s="127"/>
      <c r="B3313"/>
      <c r="C3313" s="221">
        <v>14560</v>
      </c>
      <c r="D3313" s="221">
        <f t="shared" si="362"/>
        <v>14560</v>
      </c>
      <c r="E3313" s="221">
        <f t="shared" si="367"/>
        <v>14.56</v>
      </c>
      <c r="F3313" s="221">
        <f t="shared" si="363"/>
        <v>1.6041451198163459E-10</v>
      </c>
      <c r="G3313" s="221">
        <f t="shared" si="364"/>
        <v>0.88724396205994283</v>
      </c>
      <c r="H3313" s="221">
        <v>2.7062321390619501E-3</v>
      </c>
      <c r="I3313" s="221">
        <f t="shared" si="365"/>
        <v>1</v>
      </c>
      <c r="J3313" s="221">
        <v>1</v>
      </c>
      <c r="K3313" s="221">
        <f t="shared" si="366"/>
        <v>-248.28696491339585</v>
      </c>
      <c r="L3313" s="221">
        <f t="shared" si="368"/>
        <v>4.1172282433700514E-25</v>
      </c>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c r="BP3313"/>
      <c r="BQ3313"/>
      <c r="BR3313"/>
      <c r="BS3313"/>
      <c r="BT3313"/>
      <c r="BU3313"/>
      <c r="BV3313"/>
    </row>
    <row r="3314" spans="1:74" s="12" customFormat="1" hidden="1" x14ac:dyDescent="0.25">
      <c r="A3314" s="127"/>
      <c r="B3314"/>
      <c r="C3314" s="221">
        <v>14570</v>
      </c>
      <c r="D3314" s="221">
        <f t="shared" si="362"/>
        <v>14570</v>
      </c>
      <c r="E3314" s="221">
        <f t="shared" si="367"/>
        <v>14.57</v>
      </c>
      <c r="F3314" s="221">
        <f t="shared" si="363"/>
        <v>2.1644215008539892E-10</v>
      </c>
      <c r="G3314" s="221">
        <f t="shared" si="364"/>
        <v>0.87328222420947732</v>
      </c>
      <c r="H3314" s="221">
        <v>2.57613647514391E-3</v>
      </c>
      <c r="I3314" s="221">
        <f t="shared" si="365"/>
        <v>1</v>
      </c>
      <c r="J3314" s="221">
        <v>1</v>
      </c>
      <c r="K3314" s="221">
        <f t="shared" si="366"/>
        <v>-246.25069347289855</v>
      </c>
      <c r="L3314" s="221">
        <f t="shared" si="368"/>
        <v>1.9013874241686482E-24</v>
      </c>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c r="BT3314"/>
      <c r="BU3314"/>
      <c r="BV3314"/>
    </row>
    <row r="3315" spans="1:74" s="12" customFormat="1" hidden="1" x14ac:dyDescent="0.25">
      <c r="A3315" s="127"/>
      <c r="B3315"/>
      <c r="C3315" s="221">
        <v>14580</v>
      </c>
      <c r="D3315" s="221">
        <f t="shared" si="362"/>
        <v>14580</v>
      </c>
      <c r="E3315" s="221">
        <f t="shared" si="367"/>
        <v>14.58</v>
      </c>
      <c r="F3315" s="221">
        <f t="shared" si="363"/>
        <v>2.870191190925773E-10</v>
      </c>
      <c r="G3315" s="221">
        <f t="shared" si="364"/>
        <v>0.85861435619455262</v>
      </c>
      <c r="H3315" s="221">
        <v>2.7309732062735797E-4</v>
      </c>
      <c r="I3315" s="221">
        <f t="shared" si="365"/>
        <v>1</v>
      </c>
      <c r="J3315" s="221">
        <v>1</v>
      </c>
      <c r="K3315" s="221">
        <f t="shared" si="366"/>
        <v>-263.43947175699248</v>
      </c>
      <c r="L3315" s="221">
        <f t="shared" si="368"/>
        <v>7.679283580346901E-25</v>
      </c>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row>
    <row r="3316" spans="1:74" s="12" customFormat="1" hidden="1" x14ac:dyDescent="0.25">
      <c r="A3316" s="127"/>
      <c r="B3316"/>
      <c r="C3316" s="221">
        <v>14590</v>
      </c>
      <c r="D3316" s="221">
        <f t="shared" si="362"/>
        <v>14590</v>
      </c>
      <c r="E3316" s="221">
        <f t="shared" si="367"/>
        <v>14.59</v>
      </c>
      <c r="F3316" s="221">
        <f t="shared" si="363"/>
        <v>3.7477011472006108E-10</v>
      </c>
      <c r="G3316" s="221">
        <f t="shared" si="364"/>
        <v>0.84326399189205048</v>
      </c>
      <c r="H3316" s="221">
        <v>3.1555882854914898E-3</v>
      </c>
      <c r="I3316" s="221">
        <f t="shared" si="365"/>
        <v>1</v>
      </c>
      <c r="J3316" s="221">
        <v>1</v>
      </c>
      <c r="K3316" s="221">
        <f t="shared" si="366"/>
        <v>-240.02382314411324</v>
      </c>
      <c r="L3316" s="221">
        <f t="shared" si="368"/>
        <v>2.8332347579553113E-24</v>
      </c>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row>
    <row r="3317" spans="1:74" s="12" customFormat="1" hidden="1" x14ac:dyDescent="0.25">
      <c r="A3317" s="127"/>
      <c r="B3317"/>
      <c r="C3317" s="221">
        <v>14600</v>
      </c>
      <c r="D3317" s="221">
        <f t="shared" si="362"/>
        <v>14600</v>
      </c>
      <c r="E3317" s="221">
        <f t="shared" si="367"/>
        <v>14.6</v>
      </c>
      <c r="F3317" s="221">
        <f t="shared" si="363"/>
        <v>4.8260647571636278E-10</v>
      </c>
      <c r="G3317" s="221">
        <f t="shared" si="364"/>
        <v>0.82725581453323016</v>
      </c>
      <c r="H3317" s="271">
        <v>9.3132338523798599E-10</v>
      </c>
      <c r="I3317" s="221">
        <f t="shared" si="365"/>
        <v>1</v>
      </c>
      <c r="J3317" s="221">
        <v>1</v>
      </c>
      <c r="K3317" s="221">
        <f t="shared" si="366"/>
        <v>-368.59333036947965</v>
      </c>
      <c r="L3317" s="221">
        <f t="shared" si="368"/>
        <v>2.4863256943405735E-24</v>
      </c>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row>
    <row r="3318" spans="1:74" s="12" customFormat="1" hidden="1" x14ac:dyDescent="0.25">
      <c r="A3318" s="127"/>
      <c r="B3318"/>
      <c r="C3318" s="221">
        <v>14610</v>
      </c>
      <c r="D3318" s="221">
        <f t="shared" si="362"/>
        <v>14610</v>
      </c>
      <c r="E3318" s="221">
        <f t="shared" si="367"/>
        <v>14.61</v>
      </c>
      <c r="F3318" s="221">
        <f t="shared" si="363"/>
        <v>6.1373859296997743E-10</v>
      </c>
      <c r="G3318" s="221">
        <f t="shared" si="364"/>
        <v>0.81061550917054681</v>
      </c>
      <c r="H3318" s="221">
        <v>2.6182538032304099E-2</v>
      </c>
      <c r="I3318" s="221">
        <f t="shared" si="365"/>
        <v>1</v>
      </c>
      <c r="J3318" s="221">
        <v>1</v>
      </c>
      <c r="K3318" s="221">
        <f t="shared" si="366"/>
        <v>-217.7037982986904</v>
      </c>
      <c r="L3318" s="221">
        <f t="shared" si="368"/>
        <v>4.2418978267857207E-22</v>
      </c>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row>
    <row r="3319" spans="1:74" s="12" customFormat="1" hidden="1" x14ac:dyDescent="0.25">
      <c r="A3319" s="127"/>
      <c r="B3319"/>
      <c r="C3319" s="221">
        <v>14620</v>
      </c>
      <c r="D3319" s="221">
        <f t="shared" si="362"/>
        <v>14620</v>
      </c>
      <c r="E3319" s="221">
        <f t="shared" si="367"/>
        <v>14.62</v>
      </c>
      <c r="F3319" s="221">
        <f t="shared" si="363"/>
        <v>7.7168796694778461E-10</v>
      </c>
      <c r="G3319" s="221">
        <f t="shared" si="364"/>
        <v>0.79336971327483352</v>
      </c>
      <c r="H3319" s="221">
        <v>5.0657045484410898E-2</v>
      </c>
      <c r="I3319" s="221">
        <f t="shared" si="365"/>
        <v>1</v>
      </c>
      <c r="J3319" s="221">
        <v>1</v>
      </c>
      <c r="K3319" s="221">
        <f t="shared" si="366"/>
        <v>-210.16885595829322</v>
      </c>
      <c r="L3319" s="221">
        <f t="shared" si="368"/>
        <v>4.8487883417849449E-21</v>
      </c>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row>
    <row r="3320" spans="1:74" s="12" customFormat="1" hidden="1" x14ac:dyDescent="0.25">
      <c r="A3320" s="127"/>
      <c r="B3320"/>
      <c r="C3320" s="221">
        <v>14630</v>
      </c>
      <c r="D3320" s="221">
        <f t="shared" si="362"/>
        <v>14630</v>
      </c>
      <c r="E3320" s="221">
        <f t="shared" si="367"/>
        <v>14.63</v>
      </c>
      <c r="F3320" s="221">
        <f t="shared" si="363"/>
        <v>9.6029891632581719E-10</v>
      </c>
      <c r="G3320" s="221">
        <f t="shared" si="364"/>
        <v>0.77554596556657363</v>
      </c>
      <c r="H3320" s="221">
        <v>3.5478860246608401E-2</v>
      </c>
      <c r="I3320" s="221">
        <f t="shared" si="365"/>
        <v>1</v>
      </c>
      <c r="J3320" s="221">
        <v>1</v>
      </c>
      <c r="K3320" s="221">
        <f t="shared" si="366"/>
        <v>-211.5603271705935</v>
      </c>
      <c r="L3320" s="221">
        <f t="shared" si="368"/>
        <v>8.2475370189423488E-21</v>
      </c>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row>
    <row r="3321" spans="1:74" s="12" customFormat="1" hidden="1" x14ac:dyDescent="0.25">
      <c r="A3321" s="127"/>
      <c r="B3321"/>
      <c r="C3321" s="221">
        <v>14640</v>
      </c>
      <c r="D3321" s="221">
        <f t="shared" si="362"/>
        <v>14640</v>
      </c>
      <c r="E3321" s="221">
        <f t="shared" si="367"/>
        <v>14.64</v>
      </c>
      <c r="F3321" s="221">
        <f t="shared" si="363"/>
        <v>1.1837499406830422E-9</v>
      </c>
      <c r="G3321" s="221">
        <f t="shared" si="364"/>
        <v>0.75717265318858518</v>
      </c>
      <c r="H3321" s="271">
        <v>2.4382293594398902E-9</v>
      </c>
      <c r="I3321" s="221">
        <f t="shared" si="365"/>
        <v>1</v>
      </c>
      <c r="J3321" s="221">
        <v>1</v>
      </c>
      <c r="K3321" s="221">
        <f t="shared" si="366"/>
        <v>-353.20941106323778</v>
      </c>
      <c r="L3321" s="221">
        <f t="shared" si="368"/>
        <v>1.7454498025965367E-21</v>
      </c>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c r="BO3321"/>
      <c r="BP3321"/>
      <c r="BQ3321"/>
      <c r="BR3321"/>
      <c r="BS3321"/>
      <c r="BT3321"/>
      <c r="BU3321"/>
      <c r="BV3321"/>
    </row>
    <row r="3322" spans="1:74" s="12" customFormat="1" hidden="1" x14ac:dyDescent="0.25">
      <c r="A3322" s="127"/>
      <c r="B3322"/>
      <c r="C3322" s="221">
        <v>14650</v>
      </c>
      <c r="D3322" s="221">
        <f t="shared" ref="D3322:D3385" si="369">C3322*(f_CLK_MHz/Nominal_Clock_Freq)</f>
        <v>14650</v>
      </c>
      <c r="E3322" s="221">
        <f t="shared" si="367"/>
        <v>14.65</v>
      </c>
      <c r="F3322" s="221">
        <f t="shared" ref="F3322:F3385" si="370">ABS(SIN(((MOD_CLK_DIV*PI()*$D3322*FIRST_STAGE_DECIMATION)/(f_CLK_MHz*1000000)))/(FIRST_STAGE_DECIMATION*SIN(((MOD_CLK_DIV*PI()*$D3322)/(f_CLK_MHz*1000000)))))^FIRST_STAGE_ORDER</f>
        <v>1.4465647401348154E-9</v>
      </c>
      <c r="G3322" s="221">
        <f t="shared" ref="G3322:G3385" si="371">ABS(SIN(((MOD_CLK_DIV*FIRST_STAGE_DECIMATION*PI()*$D3322*SECOND_STAGE_DECIMATION)/(f_CLK_MHz*1000000)))/(SECOND_STAGE_DECIMATION*SIN(((MOD_CLK_DIV*FIRST_STAGE_DECIMATION*PI()*$D3322)/(f_CLK_MHz*1000000)))))^SECOND_STAGE_ORDER</f>
        <v>0.73827895733072579</v>
      </c>
      <c r="H3322" s="271">
        <v>1.5853328858467301E-9</v>
      </c>
      <c r="I3322" s="221">
        <f t="shared" ref="I3322:I3385" si="372">IF(Avg_decimation&lt;&gt;0,(ABS(SIN(((MOD_CLK_DIV*FIRST_STAGE_DECIMATION*SECOND_STAGE_DECIMATION*FIR_DECIMATION*PI()*$D3322*Avg_decimation)/(f_CLK_MHz*1000000)))/(Avg_decimation*SIN(((MOD_CLK_DIV*FIRST_STAGE_DECIMATION*SECOND_STAGE_DECIMATION*FIR_DECIMATION*PI()*$D3322)/(f_CLK_MHz*1000000)))))^1),"-")</f>
        <v>1</v>
      </c>
      <c r="J3322" s="221">
        <v>1</v>
      </c>
      <c r="K3322" s="221">
        <f t="shared" ref="K3322:K3385" si="373">20*LOG10(IF(FIR_BYPASSED,F3322*G3322*J3322,F3322*G3322*H3322*I3322*J3322))</f>
        <v>-355.42642332315302</v>
      </c>
      <c r="L3322" s="221">
        <f t="shared" si="368"/>
        <v>3.7606474578709828E-35</v>
      </c>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row>
    <row r="3323" spans="1:74" s="12" customFormat="1" hidden="1" x14ac:dyDescent="0.25">
      <c r="A3323" s="127"/>
      <c r="B3323"/>
      <c r="C3323" s="221">
        <v>14660</v>
      </c>
      <c r="D3323" s="221">
        <f t="shared" si="369"/>
        <v>14660</v>
      </c>
      <c r="E3323" s="221">
        <f t="shared" si="367"/>
        <v>14.66</v>
      </c>
      <c r="F3323" s="221">
        <f t="shared" si="370"/>
        <v>1.7536228947908018E-9</v>
      </c>
      <c r="G3323" s="221">
        <f t="shared" si="371"/>
        <v>0.71889479742045614</v>
      </c>
      <c r="H3323" s="221">
        <v>3.2358958185377602E-2</v>
      </c>
      <c r="I3323" s="221">
        <f t="shared" si="372"/>
        <v>1</v>
      </c>
      <c r="J3323" s="221">
        <v>1</v>
      </c>
      <c r="K3323" s="221">
        <f t="shared" si="373"/>
        <v>-207.78807843303102</v>
      </c>
      <c r="L3323" s="221">
        <f t="shared" si="368"/>
        <v>4.1603723504121847E-21</v>
      </c>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c r="BP3323"/>
      <c r="BQ3323"/>
      <c r="BR3323"/>
      <c r="BS3323"/>
      <c r="BT3323"/>
      <c r="BU3323"/>
      <c r="BV3323"/>
    </row>
    <row r="3324" spans="1:74" s="12" customFormat="1" hidden="1" x14ac:dyDescent="0.25">
      <c r="A3324" s="127"/>
      <c r="B3324"/>
      <c r="C3324" s="221">
        <v>14670</v>
      </c>
      <c r="D3324" s="221">
        <f t="shared" si="369"/>
        <v>14670</v>
      </c>
      <c r="E3324" s="221">
        <f t="shared" si="367"/>
        <v>14.67</v>
      </c>
      <c r="F3324" s="221">
        <f t="shared" si="370"/>
        <v>2.1101702069276745E-9</v>
      </c>
      <c r="G3324" s="221">
        <f t="shared" si="371"/>
        <v>0.69905077399601112</v>
      </c>
      <c r="H3324" s="221">
        <v>3.33118067192196E-2</v>
      </c>
      <c r="I3324" s="221">
        <f t="shared" si="372"/>
        <v>1</v>
      </c>
      <c r="J3324" s="221">
        <v>1</v>
      </c>
      <c r="K3324" s="221">
        <f t="shared" si="373"/>
        <v>-206.17151208164898</v>
      </c>
      <c r="L3324" s="221">
        <f t="shared" si="368"/>
        <v>2.0219754621170844E-20</v>
      </c>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row>
    <row r="3325" spans="1:74" s="12" customFormat="1" hidden="1" x14ac:dyDescent="0.25">
      <c r="A3325" s="127"/>
      <c r="B3325"/>
      <c r="C3325" s="221">
        <v>14680</v>
      </c>
      <c r="D3325" s="221">
        <f t="shared" si="369"/>
        <v>14680</v>
      </c>
      <c r="E3325" s="221">
        <f t="shared" si="367"/>
        <v>14.68</v>
      </c>
      <c r="F3325" s="221">
        <f t="shared" si="370"/>
        <v>2.5218287087747925E-9</v>
      </c>
      <c r="G3325" s="221">
        <f t="shared" si="371"/>
        <v>0.67877811038135516</v>
      </c>
      <c r="H3325" s="221">
        <v>1.1720746567753199E-2</v>
      </c>
      <c r="I3325" s="221">
        <f t="shared" si="372"/>
        <v>1</v>
      </c>
      <c r="J3325" s="221">
        <v>1</v>
      </c>
      <c r="K3325" s="221">
        <f t="shared" si="373"/>
        <v>-213.9520262305933</v>
      </c>
      <c r="L3325" s="221">
        <f t="shared" si="368"/>
        <v>1.197226191318792E-20</v>
      </c>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c r="BP3325"/>
      <c r="BQ3325"/>
      <c r="BR3325"/>
      <c r="BS3325"/>
      <c r="BT3325"/>
      <c r="BU3325"/>
      <c r="BV3325"/>
    </row>
    <row r="3326" spans="1:74" s="12" customFormat="1" hidden="1" x14ac:dyDescent="0.25">
      <c r="A3326" s="127"/>
      <c r="B3326"/>
      <c r="C3326" s="221">
        <v>14690</v>
      </c>
      <c r="D3326" s="221">
        <f t="shared" si="369"/>
        <v>14690</v>
      </c>
      <c r="E3326" s="221">
        <f t="shared" si="367"/>
        <v>14.69</v>
      </c>
      <c r="F3326" s="221">
        <f t="shared" si="370"/>
        <v>2.9946063388149481E-9</v>
      </c>
      <c r="G3326" s="221">
        <f t="shared" si="371"/>
        <v>0.65810859328480142</v>
      </c>
      <c r="H3326" s="221">
        <v>3.5411953593087901E-2</v>
      </c>
      <c r="I3326" s="221">
        <f t="shared" si="372"/>
        <v>1</v>
      </c>
      <c r="J3326" s="221">
        <v>1</v>
      </c>
      <c r="K3326" s="221">
        <f t="shared" si="373"/>
        <v>-203.12425624780406</v>
      </c>
      <c r="L3326" s="221">
        <f t="shared" si="368"/>
        <v>2.0183528510204436E-20</v>
      </c>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row>
    <row r="3327" spans="1:74" s="12" customFormat="1" hidden="1" x14ac:dyDescent="0.25">
      <c r="A3327" s="127"/>
      <c r="B3327"/>
      <c r="C3327" s="221">
        <v>14700</v>
      </c>
      <c r="D3327" s="221">
        <f t="shared" si="369"/>
        <v>14700</v>
      </c>
      <c r="E3327" s="221">
        <f t="shared" si="367"/>
        <v>14.7</v>
      </c>
      <c r="F3327" s="221">
        <f t="shared" si="370"/>
        <v>3.5349062895102979E-9</v>
      </c>
      <c r="G3327" s="221">
        <f t="shared" si="371"/>
        <v>0.63707451244493984</v>
      </c>
      <c r="H3327" s="271">
        <v>8.0216162758359404E-15</v>
      </c>
      <c r="I3327" s="221">
        <f t="shared" si="372"/>
        <v>1</v>
      </c>
      <c r="J3327" s="221">
        <v>1</v>
      </c>
      <c r="K3327" s="221">
        <f t="shared" si="373"/>
        <v>-454.86339962456242</v>
      </c>
      <c r="L3327" s="221">
        <f t="shared" si="368"/>
        <v>1.2176273201586044E-20</v>
      </c>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row>
    <row r="3328" spans="1:74" s="12" customFormat="1" hidden="1" x14ac:dyDescent="0.25">
      <c r="A3328" s="127"/>
      <c r="B3328"/>
      <c r="C3328" s="221">
        <v>14710</v>
      </c>
      <c r="D3328" s="221">
        <f t="shared" si="369"/>
        <v>14710</v>
      </c>
      <c r="E3328" s="221">
        <f t="shared" si="367"/>
        <v>14.71</v>
      </c>
      <c r="F3328" s="221">
        <f t="shared" si="370"/>
        <v>4.149536029367108E-9</v>
      </c>
      <c r="G3328" s="221">
        <f t="shared" si="371"/>
        <v>0.61570859944958667</v>
      </c>
      <c r="H3328" s="221">
        <v>3.5411953593087402E-2</v>
      </c>
      <c r="I3328" s="221">
        <f t="shared" si="372"/>
        <v>1</v>
      </c>
      <c r="J3328" s="221">
        <v>1</v>
      </c>
      <c r="K3328" s="221">
        <f t="shared" si="373"/>
        <v>-200.86950708927307</v>
      </c>
      <c r="L3328" s="221">
        <f t="shared" si="368"/>
        <v>2.0463942165355802E-20</v>
      </c>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row>
    <row r="3329" spans="1:74" s="12" customFormat="1" hidden="1" x14ac:dyDescent="0.25">
      <c r="A3329" s="127"/>
      <c r="B3329"/>
      <c r="C3329" s="221">
        <v>14720</v>
      </c>
      <c r="D3329" s="221">
        <f t="shared" si="369"/>
        <v>14720</v>
      </c>
      <c r="E3329" s="221">
        <f t="shared" si="367"/>
        <v>14.72</v>
      </c>
      <c r="F3329" s="221">
        <f t="shared" si="370"/>
        <v>4.8457160022602227E-9</v>
      </c>
      <c r="G3329" s="221">
        <f t="shared" si="371"/>
        <v>0.59404396585487096</v>
      </c>
      <c r="H3329" s="221">
        <v>1.17207465677555E-2</v>
      </c>
      <c r="I3329" s="221">
        <f t="shared" si="372"/>
        <v>1</v>
      </c>
      <c r="J3329" s="221">
        <v>1</v>
      </c>
      <c r="K3329" s="221">
        <f t="shared" si="373"/>
        <v>-209.437363565959</v>
      </c>
      <c r="L3329" s="221">
        <f t="shared" si="368"/>
        <v>3.8572265353588976E-20</v>
      </c>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row>
    <row r="3330" spans="1:74" s="12" customFormat="1" hidden="1" x14ac:dyDescent="0.25">
      <c r="A3330" s="127"/>
      <c r="B3330"/>
      <c r="C3330" s="221">
        <v>14730</v>
      </c>
      <c r="D3330" s="221">
        <f t="shared" si="369"/>
        <v>14730</v>
      </c>
      <c r="E3330" s="221">
        <f t="shared" si="367"/>
        <v>14.73</v>
      </c>
      <c r="F3330" s="221">
        <f t="shared" si="370"/>
        <v>5.6310880069417907E-9</v>
      </c>
      <c r="G3330" s="221">
        <f t="shared" si="371"/>
        <v>0.57211404073292293</v>
      </c>
      <c r="H3330" s="221">
        <v>3.3311806719218302E-2</v>
      </c>
      <c r="I3330" s="221">
        <f t="shared" si="372"/>
        <v>1</v>
      </c>
      <c r="J3330" s="221">
        <v>1</v>
      </c>
      <c r="K3330" s="221">
        <f t="shared" si="373"/>
        <v>-199.38653781699458</v>
      </c>
      <c r="L3330" s="221">
        <f t="shared" si="368"/>
        <v>4.9742765933335301E-20</v>
      </c>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row>
    <row r="3331" spans="1:74" s="12" customFormat="1" hidden="1" x14ac:dyDescent="0.25">
      <c r="A3331" s="127"/>
      <c r="B3331"/>
      <c r="C3331" s="221">
        <v>14740</v>
      </c>
      <c r="D3331" s="221">
        <f t="shared" si="369"/>
        <v>14740</v>
      </c>
      <c r="E3331" s="221">
        <f t="shared" si="367"/>
        <v>14.74</v>
      </c>
      <c r="F3331" s="221">
        <f t="shared" si="370"/>
        <v>6.5137232596618458E-9</v>
      </c>
      <c r="G3331" s="221">
        <f t="shared" si="371"/>
        <v>0.54995250777764848</v>
      </c>
      <c r="H3331" s="221">
        <v>3.2358958185378803E-2</v>
      </c>
      <c r="I3331" s="221">
        <f t="shared" si="372"/>
        <v>1</v>
      </c>
      <c r="J3331" s="221">
        <v>1</v>
      </c>
      <c r="K3331" s="221">
        <f t="shared" si="373"/>
        <v>-198.7170195824298</v>
      </c>
      <c r="L3331" s="221">
        <f t="shared" si="368"/>
        <v>1.2458537412712318E-19</v>
      </c>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row>
    <row r="3332" spans="1:74" s="12" customFormat="1" hidden="1" x14ac:dyDescent="0.25">
      <c r="A3332" s="127"/>
      <c r="B3332"/>
      <c r="C3332" s="221">
        <v>14750</v>
      </c>
      <c r="D3332" s="221">
        <f t="shared" si="369"/>
        <v>14750</v>
      </c>
      <c r="E3332" s="221">
        <f t="shared" si="367"/>
        <v>14.75</v>
      </c>
      <c r="F3332" s="221">
        <f t="shared" si="370"/>
        <v>7.5021301428383307E-9</v>
      </c>
      <c r="G3332" s="221">
        <f t="shared" si="371"/>
        <v>0.52759324209865277</v>
      </c>
      <c r="H3332" s="271">
        <v>1.58533176438594E-9</v>
      </c>
      <c r="I3332" s="221">
        <f t="shared" si="372"/>
        <v>1</v>
      </c>
      <c r="J3332" s="221">
        <v>1</v>
      </c>
      <c r="K3332" s="221">
        <f t="shared" si="373"/>
        <v>-344.04792041462201</v>
      </c>
      <c r="L3332" s="221">
        <f t="shared" si="368"/>
        <v>3.3592172937454856E-20</v>
      </c>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row>
    <row r="3333" spans="1:74" s="12" customFormat="1" hidden="1" x14ac:dyDescent="0.25">
      <c r="A3333" s="127"/>
      <c r="B3333"/>
      <c r="C3333" s="221">
        <v>14760</v>
      </c>
      <c r="D3333" s="221">
        <f t="shared" si="369"/>
        <v>14760</v>
      </c>
      <c r="E3333" s="221">
        <f t="shared" si="367"/>
        <v>14.76</v>
      </c>
      <c r="F3333" s="221">
        <f t="shared" si="370"/>
        <v>8.6052616427105368E-9</v>
      </c>
      <c r="G3333" s="221">
        <f t="shared" si="371"/>
        <v>0.50507024683395496</v>
      </c>
      <c r="H3333" s="271">
        <v>2.4382372643229599E-9</v>
      </c>
      <c r="I3333" s="221">
        <f t="shared" si="372"/>
        <v>1</v>
      </c>
      <c r="J3333" s="221">
        <v>1</v>
      </c>
      <c r="K3333" s="221">
        <f t="shared" si="373"/>
        <v>-339.49616341121941</v>
      </c>
      <c r="L3333" s="221">
        <f t="shared" si="368"/>
        <v>7.116673849495805E-34</v>
      </c>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row>
    <row r="3334" spans="1:74" s="12" customFormat="1" hidden="1" x14ac:dyDescent="0.25">
      <c r="A3334" s="127"/>
      <c r="B3334"/>
      <c r="C3334" s="221">
        <v>14770</v>
      </c>
      <c r="D3334" s="221">
        <f t="shared" si="369"/>
        <v>14770</v>
      </c>
      <c r="E3334" s="221">
        <f t="shared" si="367"/>
        <v>14.77</v>
      </c>
      <c r="F3334" s="221">
        <f t="shared" si="370"/>
        <v>9.8325224789206101E-9</v>
      </c>
      <c r="G3334" s="221">
        <f t="shared" si="371"/>
        <v>0.48241758971217102</v>
      </c>
      <c r="H3334" s="221">
        <v>3.5478860246606798E-2</v>
      </c>
      <c r="I3334" s="221">
        <f t="shared" si="372"/>
        <v>1</v>
      </c>
      <c r="J3334" s="221">
        <v>1</v>
      </c>
      <c r="K3334" s="221">
        <f t="shared" si="373"/>
        <v>-195.47884515637836</v>
      </c>
      <c r="L3334" s="221">
        <f t="shared" si="368"/>
        <v>7.0803633882914577E-20</v>
      </c>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row>
    <row r="3335" spans="1:74" s="12" customFormat="1" hidden="1" x14ac:dyDescent="0.25">
      <c r="A3335" s="127"/>
      <c r="B3335"/>
      <c r="C3335" s="221">
        <v>14780</v>
      </c>
      <c r="D3335" s="221">
        <f t="shared" si="369"/>
        <v>14780</v>
      </c>
      <c r="E3335" s="221">
        <f t="shared" si="367"/>
        <v>14.78</v>
      </c>
      <c r="F3335" s="221">
        <f t="shared" si="370"/>
        <v>1.1193775928966038E-8</v>
      </c>
      <c r="G3335" s="221">
        <f t="shared" si="371"/>
        <v>0.45966933969476181</v>
      </c>
      <c r="H3335" s="221">
        <v>5.0657045484413403E-2</v>
      </c>
      <c r="I3335" s="221">
        <f t="shared" si="372"/>
        <v>1</v>
      </c>
      <c r="J3335" s="221">
        <v>1</v>
      </c>
      <c r="K3335" s="221">
        <f t="shared" si="373"/>
        <v>-191.67875994861595</v>
      </c>
      <c r="L3335" s="221">
        <f t="shared" si="368"/>
        <v>4.5997883730860244E-19</v>
      </c>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row>
    <row r="3336" spans="1:74" s="12" customFormat="1" hidden="1" x14ac:dyDescent="0.25">
      <c r="A3336" s="127"/>
      <c r="B3336"/>
      <c r="C3336" s="221">
        <v>14790</v>
      </c>
      <c r="D3336" s="221">
        <f t="shared" si="369"/>
        <v>14790</v>
      </c>
      <c r="E3336" s="221">
        <f t="shared" si="367"/>
        <v>14.79</v>
      </c>
      <c r="F3336" s="221">
        <f t="shared" si="370"/>
        <v>1.269935035047567E-8</v>
      </c>
      <c r="G3336" s="221">
        <f t="shared" si="371"/>
        <v>0.43685950382840072</v>
      </c>
      <c r="H3336" s="221">
        <v>2.6182538032305601E-2</v>
      </c>
      <c r="I3336" s="221">
        <f t="shared" si="372"/>
        <v>1</v>
      </c>
      <c r="J3336" s="221">
        <v>1</v>
      </c>
      <c r="K3336" s="221">
        <f t="shared" si="373"/>
        <v>-196.75729928130687</v>
      </c>
      <c r="L3336" s="221">
        <f t="shared" si="368"/>
        <v>4.1190505579150036E-19</v>
      </c>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row>
    <row r="3337" spans="1:74" s="12" customFormat="1" hidden="1" x14ac:dyDescent="0.25">
      <c r="A3337" s="127"/>
      <c r="B3337"/>
      <c r="C3337" s="221">
        <v>14800</v>
      </c>
      <c r="D3337" s="221">
        <f t="shared" si="369"/>
        <v>14800</v>
      </c>
      <c r="E3337" s="221">
        <f t="shared" si="367"/>
        <v>14.8</v>
      </c>
      <c r="F3337" s="221">
        <f t="shared" si="370"/>
        <v>1.4360045404255987E-8</v>
      </c>
      <c r="G3337" s="221">
        <f t="shared" si="371"/>
        <v>0.41402196443700645</v>
      </c>
      <c r="H3337" s="271">
        <v>9.3132406753016606E-10</v>
      </c>
      <c r="I3337" s="221">
        <f t="shared" si="372"/>
        <v>1</v>
      </c>
      <c r="J3337" s="221">
        <v>1</v>
      </c>
      <c r="K3337" s="221">
        <f t="shared" si="373"/>
        <v>-345.13439958017659</v>
      </c>
      <c r="L3337" s="221">
        <f t="shared" si="368"/>
        <v>5.2748499934818199E-20</v>
      </c>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row>
    <row r="3338" spans="1:74" s="12" customFormat="1" hidden="1" x14ac:dyDescent="0.25">
      <c r="A3338" s="127"/>
      <c r="B3338"/>
      <c r="C3338" s="221">
        <v>14810</v>
      </c>
      <c r="D3338" s="221">
        <f t="shared" si="369"/>
        <v>14810</v>
      </c>
      <c r="E3338" s="221">
        <f t="shared" si="367"/>
        <v>14.81</v>
      </c>
      <c r="F3338" s="221">
        <f t="shared" si="370"/>
        <v>1.6187137981066324E-8</v>
      </c>
      <c r="G3338" s="221">
        <f t="shared" si="371"/>
        <v>0.39119041678173688</v>
      </c>
      <c r="H3338" s="221">
        <v>3.1555882854916902E-3</v>
      </c>
      <c r="I3338" s="221">
        <f t="shared" si="372"/>
        <v>1</v>
      </c>
      <c r="J3338" s="221">
        <v>1</v>
      </c>
      <c r="K3338" s="221">
        <f t="shared" si="373"/>
        <v>-213.98722778100876</v>
      </c>
      <c r="L3338" s="221">
        <f t="shared" si="368"/>
        <v>9.9819978332542654E-22</v>
      </c>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row>
    <row r="3339" spans="1:74" s="12" customFormat="1" hidden="1" x14ac:dyDescent="0.25">
      <c r="A3339" s="127"/>
      <c r="B3339"/>
      <c r="C3339" s="221">
        <v>14820</v>
      </c>
      <c r="D3339" s="221">
        <f t="shared" si="369"/>
        <v>14820</v>
      </c>
      <c r="E3339" s="221">
        <f t="shared" si="367"/>
        <v>14.82</v>
      </c>
      <c r="F3339" s="221">
        <f t="shared" si="370"/>
        <v>1.8192387835076067E-8</v>
      </c>
      <c r="G3339" s="221">
        <f t="shared" si="371"/>
        <v>0.36839830731619355</v>
      </c>
      <c r="H3339" s="221">
        <v>2.7309732062735299E-4</v>
      </c>
      <c r="I3339" s="221">
        <f t="shared" si="372"/>
        <v>1</v>
      </c>
      <c r="J3339" s="221">
        <v>1</v>
      </c>
      <c r="K3339" s="221">
        <f t="shared" si="373"/>
        <v>-234.74950457378984</v>
      </c>
      <c r="L3339" s="221">
        <f t="shared" si="368"/>
        <v>1.1894404988477782E-21</v>
      </c>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row>
    <row r="3340" spans="1:74" s="12" customFormat="1" hidden="1" x14ac:dyDescent="0.25">
      <c r="A3340" s="127"/>
      <c r="B3340"/>
      <c r="C3340" s="221">
        <v>14830</v>
      </c>
      <c r="D3340" s="221">
        <f t="shared" si="369"/>
        <v>14830</v>
      </c>
      <c r="E3340" s="221">
        <f t="shared" si="367"/>
        <v>14.83</v>
      </c>
      <c r="F3340" s="221">
        <f t="shared" si="370"/>
        <v>2.038804292696881E-8</v>
      </c>
      <c r="G3340" s="221">
        <f t="shared" si="371"/>
        <v>0.34567877266240632</v>
      </c>
      <c r="H3340" s="221">
        <v>2.57613647514375E-3</v>
      </c>
      <c r="I3340" s="221">
        <f t="shared" si="372"/>
        <v>1</v>
      </c>
      <c r="J3340" s="221">
        <v>1</v>
      </c>
      <c r="K3340" s="221">
        <f t="shared" si="373"/>
        <v>-214.81965765129831</v>
      </c>
      <c r="L3340" s="221">
        <f t="shared" si="368"/>
        <v>9.9861874891561025E-22</v>
      </c>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row>
    <row r="3341" spans="1:74" s="12" customFormat="1" hidden="1" x14ac:dyDescent="0.25">
      <c r="A3341" s="127"/>
      <c r="B3341"/>
      <c r="C3341" s="221">
        <v>14840</v>
      </c>
      <c r="D3341" s="221">
        <f t="shared" si="369"/>
        <v>14840</v>
      </c>
      <c r="E3341" s="221">
        <f t="shared" si="367"/>
        <v>14.84</v>
      </c>
      <c r="F3341" s="221">
        <f t="shared" si="370"/>
        <v>2.2786844479647683E-8</v>
      </c>
      <c r="G3341" s="221">
        <f t="shared" si="371"/>
        <v>0.32306457943132455</v>
      </c>
      <c r="H3341" s="221">
        <v>2.7062321390621102E-3</v>
      </c>
      <c r="I3341" s="221">
        <f t="shared" si="372"/>
        <v>1</v>
      </c>
      <c r="J3341" s="221">
        <v>1</v>
      </c>
      <c r="K3341" s="221">
        <f t="shared" si="373"/>
        <v>-214.01322838866372</v>
      </c>
      <c r="L3341" s="221">
        <f t="shared" si="368"/>
        <v>3.6248601808828911E-21</v>
      </c>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row>
    <row r="3342" spans="1:74" s="12" customFormat="1" hidden="1" x14ac:dyDescent="0.25">
      <c r="A3342" s="127"/>
      <c r="B3342"/>
      <c r="C3342" s="221">
        <v>14850</v>
      </c>
      <c r="D3342" s="221">
        <f t="shared" si="369"/>
        <v>14850</v>
      </c>
      <c r="E3342" s="221">
        <f t="shared" si="367"/>
        <v>14.85</v>
      </c>
      <c r="F3342" s="221">
        <f t="shared" si="370"/>
        <v>2.5402031749510178E-8</v>
      </c>
      <c r="G3342" s="221">
        <f t="shared" si="371"/>
        <v>0.3005880650096282</v>
      </c>
      <c r="H3342" s="221">
        <v>1.96696707822304E-4</v>
      </c>
      <c r="I3342" s="221">
        <f t="shared" si="372"/>
        <v>1</v>
      </c>
      <c r="J3342" s="221">
        <v>1</v>
      </c>
      <c r="K3342" s="221">
        <f t="shared" si="373"/>
        <v>-236.46725443433792</v>
      </c>
      <c r="L3342" s="221">
        <f t="shared" si="368"/>
        <v>1.1474850806795579E-21</v>
      </c>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row>
    <row r="3343" spans="1:74" s="12" customFormat="1" hidden="1" x14ac:dyDescent="0.25">
      <c r="A3343" s="127"/>
      <c r="B3343"/>
      <c r="C3343" s="221">
        <v>14860</v>
      </c>
      <c r="D3343" s="221">
        <f t="shared" si="369"/>
        <v>14860</v>
      </c>
      <c r="E3343" s="221">
        <f t="shared" si="367"/>
        <v>14.86</v>
      </c>
      <c r="F3343" s="221">
        <f t="shared" si="370"/>
        <v>2.8247346516251503E-8</v>
      </c>
      <c r="G3343" s="221">
        <f t="shared" si="371"/>
        <v>0.27828107943211355</v>
      </c>
      <c r="H3343" s="221">
        <v>4.6170289671165999E-3</v>
      </c>
      <c r="I3343" s="221">
        <f t="shared" si="372"/>
        <v>1</v>
      </c>
      <c r="J3343" s="221">
        <v>1</v>
      </c>
      <c r="K3343" s="221">
        <f t="shared" si="373"/>
        <v>-208.80352127696131</v>
      </c>
      <c r="L3343" s="221">
        <f t="shared" si="368"/>
        <v>3.5711505787230927E-21</v>
      </c>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row>
    <row r="3344" spans="1:74" s="12" customFormat="1" hidden="1" x14ac:dyDescent="0.25">
      <c r="A3344" s="127"/>
      <c r="B3344"/>
      <c r="C3344" s="221">
        <v>14870</v>
      </c>
      <c r="D3344" s="221">
        <f t="shared" si="369"/>
        <v>14870</v>
      </c>
      <c r="E3344" s="221">
        <f t="shared" si="367"/>
        <v>14.87</v>
      </c>
      <c r="F3344" s="221">
        <f t="shared" si="370"/>
        <v>3.1337037294170519E-8</v>
      </c>
      <c r="G3344" s="221">
        <f t="shared" si="371"/>
        <v>0.25617492845641038</v>
      </c>
      <c r="H3344" s="221">
        <v>9.6745899372296107E-3</v>
      </c>
      <c r="I3344" s="221">
        <f t="shared" si="372"/>
        <v>1</v>
      </c>
      <c r="J3344" s="221">
        <v>1</v>
      </c>
      <c r="K3344" s="221">
        <f t="shared" si="373"/>
        <v>-202.1954575136397</v>
      </c>
      <c r="L3344" s="221">
        <f t="shared" si="368"/>
        <v>3.2466296381703168E-20</v>
      </c>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row>
    <row r="3345" spans="1:74" s="12" customFormat="1" hidden="1" x14ac:dyDescent="0.25">
      <c r="A3345" s="127"/>
      <c r="B3345"/>
      <c r="C3345" s="221">
        <v>14880</v>
      </c>
      <c r="D3345" s="221">
        <f t="shared" si="369"/>
        <v>14880</v>
      </c>
      <c r="E3345" s="221">
        <f t="shared" si="367"/>
        <v>14.88</v>
      </c>
      <c r="F3345" s="221">
        <f t="shared" si="370"/>
        <v>3.4685863267933908E-8</v>
      </c>
      <c r="G3345" s="221">
        <f t="shared" si="371"/>
        <v>0.23430031795399073</v>
      </c>
      <c r="H3345" s="271">
        <v>3.5573268429685402E-10</v>
      </c>
      <c r="I3345" s="221">
        <f t="shared" si="372"/>
        <v>1</v>
      </c>
      <c r="J3345" s="221">
        <v>1</v>
      </c>
      <c r="K3345" s="221">
        <f t="shared" si="373"/>
        <v>-350.77901689600822</v>
      </c>
      <c r="L3345" s="221">
        <f t="shared" si="368"/>
        <v>1.5079755139211558E-20</v>
      </c>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row>
    <row r="3346" spans="1:74" s="12" customFormat="1" hidden="1" x14ac:dyDescent="0.25">
      <c r="A3346" s="127"/>
      <c r="B3346"/>
      <c r="C3346" s="221">
        <v>14890</v>
      </c>
      <c r="D3346" s="221">
        <f t="shared" si="369"/>
        <v>14890</v>
      </c>
      <c r="E3346" s="221">
        <f t="shared" si="367"/>
        <v>14.89</v>
      </c>
      <c r="F3346" s="221">
        <f t="shared" si="370"/>
        <v>3.8309097955773863E-8</v>
      </c>
      <c r="G3346" s="221">
        <f t="shared" si="371"/>
        <v>0.2126872997281031</v>
      </c>
      <c r="H3346" s="221">
        <v>1.10268609715074E-2</v>
      </c>
      <c r="I3346" s="221">
        <f t="shared" si="372"/>
        <v>1</v>
      </c>
      <c r="J3346" s="221">
        <v>1</v>
      </c>
      <c r="K3346" s="221">
        <f t="shared" si="373"/>
        <v>-200.93009235103489</v>
      </c>
      <c r="L3346" s="221">
        <f t="shared" si="368"/>
        <v>2.0180447921015541E-20</v>
      </c>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row>
    <row r="3347" spans="1:74" s="12" customFormat="1" hidden="1" x14ac:dyDescent="0.25">
      <c r="A3347" s="127"/>
      <c r="B3347"/>
      <c r="C3347" s="221">
        <v>14900</v>
      </c>
      <c r="D3347" s="221">
        <f t="shared" si="369"/>
        <v>14900</v>
      </c>
      <c r="E3347" s="221">
        <f t="shared" si="367"/>
        <v>14.9</v>
      </c>
      <c r="F3347" s="221">
        <f t="shared" si="370"/>
        <v>4.2222532603079792E-8</v>
      </c>
      <c r="G3347" s="221">
        <f t="shared" si="371"/>
        <v>0.19136521886627408</v>
      </c>
      <c r="H3347" s="271">
        <v>1.6130990162233201E-9</v>
      </c>
      <c r="I3347" s="221">
        <f t="shared" si="372"/>
        <v>1</v>
      </c>
      <c r="J3347" s="221">
        <v>1</v>
      </c>
      <c r="K3347" s="221">
        <f t="shared" si="373"/>
        <v>-337.69863375003229</v>
      </c>
      <c r="L3347" s="221">
        <f t="shared" si="368"/>
        <v>2.0180452477390567E-20</v>
      </c>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row>
    <row r="3348" spans="1:74" s="12" customFormat="1" hidden="1" x14ac:dyDescent="0.25">
      <c r="A3348" s="127"/>
      <c r="B3348"/>
      <c r="C3348" s="221">
        <v>14910</v>
      </c>
      <c r="D3348" s="221">
        <f t="shared" si="369"/>
        <v>14910</v>
      </c>
      <c r="E3348" s="221">
        <f t="shared" si="367"/>
        <v>14.91</v>
      </c>
      <c r="F3348" s="221">
        <f t="shared" si="370"/>
        <v>4.6442479309362681E-8</v>
      </c>
      <c r="G3348" s="221">
        <f t="shared" si="371"/>
        <v>0.17036266273114944</v>
      </c>
      <c r="H3348" s="221">
        <v>2.04012078154211E-2</v>
      </c>
      <c r="I3348" s="221">
        <f t="shared" si="372"/>
        <v>1</v>
      </c>
      <c r="J3348" s="221">
        <v>1</v>
      </c>
      <c r="K3348" s="221">
        <f t="shared" si="373"/>
        <v>-195.84108609099118</v>
      </c>
      <c r="L3348" s="221">
        <f t="shared" si="368"/>
        <v>6.513755752414886E-20</v>
      </c>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row>
    <row r="3349" spans="1:74" s="12" customFormat="1" hidden="1" x14ac:dyDescent="0.25">
      <c r="A3349" s="127"/>
      <c r="B3349"/>
      <c r="C3349" s="221">
        <v>14920</v>
      </c>
      <c r="D3349" s="221">
        <f t="shared" si="369"/>
        <v>14920</v>
      </c>
      <c r="E3349" s="221">
        <f t="shared" si="367"/>
        <v>14.92</v>
      </c>
      <c r="F3349" s="221">
        <f t="shared" si="370"/>
        <v>5.0985773891545119E-8</v>
      </c>
      <c r="G3349" s="221">
        <f t="shared" si="371"/>
        <v>0.14970741168978272</v>
      </c>
      <c r="H3349" s="221">
        <v>2.02710991104521E-2</v>
      </c>
      <c r="I3349" s="221">
        <f t="shared" si="372"/>
        <v>1</v>
      </c>
      <c r="J3349" s="221">
        <v>1</v>
      </c>
      <c r="K3349" s="221">
        <f t="shared" si="373"/>
        <v>-196.20860770920314</v>
      </c>
      <c r="L3349" s="221">
        <f t="shared" si="368"/>
        <v>2.4986744726870458E-19</v>
      </c>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row>
    <row r="3350" spans="1:74" s="12" customFormat="1" hidden="1" x14ac:dyDescent="0.25">
      <c r="A3350" s="127"/>
      <c r="B3350"/>
      <c r="C3350" s="221">
        <v>14930</v>
      </c>
      <c r="D3350" s="221">
        <f t="shared" si="369"/>
        <v>14930</v>
      </c>
      <c r="E3350" s="221">
        <f t="shared" si="367"/>
        <v>14.93</v>
      </c>
      <c r="F3350" s="221">
        <f t="shared" si="370"/>
        <v>5.5869778486556628E-8</v>
      </c>
      <c r="G3350" s="221">
        <f t="shared" si="371"/>
        <v>0.12942639167758105</v>
      </c>
      <c r="H3350" s="221">
        <v>5.36293333987258E-3</v>
      </c>
      <c r="I3350" s="221">
        <f t="shared" si="372"/>
        <v>1</v>
      </c>
      <c r="J3350" s="221">
        <v>1</v>
      </c>
      <c r="K3350" s="221">
        <f t="shared" si="373"/>
        <v>-208.22795616455892</v>
      </c>
      <c r="L3350" s="221">
        <f t="shared" si="368"/>
        <v>9.3613122425585752E-20</v>
      </c>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row>
    <row r="3351" spans="1:74" s="12" customFormat="1" hidden="1" x14ac:dyDescent="0.25">
      <c r="A3351" s="127"/>
      <c r="B3351"/>
      <c r="C3351" s="221">
        <v>14940</v>
      </c>
      <c r="D3351" s="221">
        <f t="shared" si="369"/>
        <v>14940</v>
      </c>
      <c r="E3351" s="221">
        <f t="shared" si="367"/>
        <v>14.94</v>
      </c>
      <c r="F3351" s="221">
        <f t="shared" si="370"/>
        <v>6.1112383896185354E-8</v>
      </c>
      <c r="G3351" s="221">
        <f t="shared" si="371"/>
        <v>0.1095456286887319</v>
      </c>
      <c r="H3351" s="271">
        <v>1.75067417107053E-5</v>
      </c>
      <c r="I3351" s="221">
        <f t="shared" si="372"/>
        <v>1</v>
      </c>
      <c r="J3351" s="221">
        <v>1</v>
      </c>
      <c r="K3351" s="221">
        <f t="shared" si="373"/>
        <v>-258.62140796665363</v>
      </c>
      <c r="L3351" s="221">
        <f t="shared" si="368"/>
        <v>3.7823830477497553E-21</v>
      </c>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row>
    <row r="3352" spans="1:74" s="12" customFormat="1" hidden="1" x14ac:dyDescent="0.25">
      <c r="A3352" s="127"/>
      <c r="B3352"/>
      <c r="C3352" s="221">
        <v>14950</v>
      </c>
      <c r="D3352" s="221">
        <f t="shared" si="369"/>
        <v>14950</v>
      </c>
      <c r="E3352" s="221">
        <f t="shared" si="367"/>
        <v>14.95</v>
      </c>
      <c r="F3352" s="221">
        <f t="shared" si="370"/>
        <v>6.6732011677180638E-8</v>
      </c>
      <c r="G3352" s="221">
        <f t="shared" si="371"/>
        <v>9.0090205280681623E-2</v>
      </c>
      <c r="H3352" s="271">
        <v>1.6734664794261899E-5</v>
      </c>
      <c r="I3352" s="221">
        <f t="shared" si="372"/>
        <v>1</v>
      </c>
      <c r="J3352" s="221">
        <v>1</v>
      </c>
      <c r="K3352" s="221">
        <f t="shared" si="373"/>
        <v>-259.94742377557537</v>
      </c>
      <c r="L3352" s="221">
        <f t="shared" si="368"/>
        <v>1.1860046242295469E-25</v>
      </c>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row>
    <row r="3353" spans="1:74" s="12" customFormat="1" hidden="1" x14ac:dyDescent="0.25">
      <c r="A3353" s="127"/>
      <c r="B3353"/>
      <c r="C3353" s="221">
        <v>14960</v>
      </c>
      <c r="D3353" s="221">
        <f t="shared" si="369"/>
        <v>14960</v>
      </c>
      <c r="E3353" s="221">
        <f t="shared" si="367"/>
        <v>14.96</v>
      </c>
      <c r="F3353" s="221">
        <f t="shared" si="370"/>
        <v>7.2747615979533905E-8</v>
      </c>
      <c r="G3353" s="221">
        <f t="shared" si="371"/>
        <v>7.1084219175671495E-2</v>
      </c>
      <c r="H3353" s="221">
        <v>1.5719408884825401E-2</v>
      </c>
      <c r="I3353" s="221">
        <f t="shared" si="372"/>
        <v>1</v>
      </c>
      <c r="J3353" s="221">
        <v>1</v>
      </c>
      <c r="K3353" s="221">
        <f t="shared" si="373"/>
        <v>-201.79943652833688</v>
      </c>
      <c r="L3353" s="221">
        <f t="shared" si="368"/>
        <v>1.6560395601483108E-20</v>
      </c>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row>
    <row r="3354" spans="1:74" s="12" customFormat="1" hidden="1" x14ac:dyDescent="0.25">
      <c r="A3354" s="127"/>
      <c r="B3354"/>
      <c r="C3354" s="221">
        <v>14970</v>
      </c>
      <c r="D3354" s="221">
        <f t="shared" si="369"/>
        <v>14970</v>
      </c>
      <c r="E3354" s="221">
        <f t="shared" si="367"/>
        <v>14.97</v>
      </c>
      <c r="F3354" s="221">
        <f t="shared" si="370"/>
        <v>7.9178685135928306E-8</v>
      </c>
      <c r="G3354" s="221">
        <f t="shared" si="371"/>
        <v>5.2550744037525486E-2</v>
      </c>
      <c r="H3354" s="221">
        <v>0.13782044655411399</v>
      </c>
      <c r="I3354" s="221">
        <f t="shared" si="372"/>
        <v>1</v>
      </c>
      <c r="J3354" s="221">
        <v>1</v>
      </c>
      <c r="K3354" s="221">
        <f t="shared" si="373"/>
        <v>-184.82998384900131</v>
      </c>
      <c r="L3354" s="221">
        <f t="shared" si="368"/>
        <v>1.0717283810324754E-18</v>
      </c>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row>
    <row r="3355" spans="1:74" s="12" customFormat="1" hidden="1" x14ac:dyDescent="0.25">
      <c r="A3355" s="127"/>
      <c r="B3355"/>
      <c r="C3355" s="221">
        <v>14980</v>
      </c>
      <c r="D3355" s="221">
        <f t="shared" si="369"/>
        <v>14980</v>
      </c>
      <c r="E3355" s="221">
        <f t="shared" si="367"/>
        <v>14.98</v>
      </c>
      <c r="F3355" s="221">
        <f t="shared" si="370"/>
        <v>8.6045243005302713E-8</v>
      </c>
      <c r="G3355" s="221">
        <f t="shared" si="371"/>
        <v>3.4511792497009253E-2</v>
      </c>
      <c r="H3355" s="221">
        <v>0.44491567513520702</v>
      </c>
      <c r="I3355" s="221">
        <f t="shared" si="372"/>
        <v>1</v>
      </c>
      <c r="J3355" s="221">
        <v>1</v>
      </c>
      <c r="K3355" s="221">
        <f t="shared" si="373"/>
        <v>-177.58055822098567</v>
      </c>
      <c r="L3355" s="221">
        <f t="shared" si="368"/>
        <v>8.9744137913587119E-18</v>
      </c>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row>
    <row r="3356" spans="1:74" s="12" customFormat="1" hidden="1" x14ac:dyDescent="0.25">
      <c r="A3356" s="127"/>
      <c r="B3356"/>
      <c r="C3356" s="221">
        <v>14990</v>
      </c>
      <c r="D3356" s="221">
        <f t="shared" si="369"/>
        <v>14990</v>
      </c>
      <c r="E3356" s="221">
        <f t="shared" si="367"/>
        <v>14.99</v>
      </c>
      <c r="F3356" s="221">
        <f t="shared" si="370"/>
        <v>9.3367850073508607E-8</v>
      </c>
      <c r="G3356" s="221">
        <f t="shared" si="371"/>
        <v>1.6988281494054281E-2</v>
      </c>
      <c r="H3356" s="221">
        <v>0.82365531566111105</v>
      </c>
      <c r="I3356" s="221">
        <f t="shared" si="372"/>
        <v>1</v>
      </c>
      <c r="J3356" s="221">
        <v>1</v>
      </c>
      <c r="K3356" s="221">
        <f t="shared" si="373"/>
        <v>-177.67815374257748</v>
      </c>
      <c r="L3356" s="221">
        <f t="shared" si="368"/>
        <v>1.7261483170147422E-17</v>
      </c>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row>
    <row r="3357" spans="1:74" s="12" customFormat="1" hidden="1" x14ac:dyDescent="0.25">
      <c r="A3357" s="127"/>
      <c r="B3357"/>
      <c r="C3357" s="221">
        <v>15000</v>
      </c>
      <c r="D3357" s="221">
        <f t="shared" si="369"/>
        <v>15000</v>
      </c>
      <c r="E3357" s="221">
        <f t="shared" si="367"/>
        <v>15</v>
      </c>
      <c r="F3357" s="221">
        <f t="shared" si="370"/>
        <v>1.0116760431399412E-7</v>
      </c>
      <c r="G3357" s="221">
        <f t="shared" si="371"/>
        <v>1.5636789482551203E-16</v>
      </c>
      <c r="H3357" s="221">
        <v>1</v>
      </c>
      <c r="I3357" s="221">
        <f t="shared" si="372"/>
        <v>1</v>
      </c>
      <c r="J3357" s="221">
        <v>1</v>
      </c>
      <c r="K3357" s="221">
        <f t="shared" si="373"/>
        <v>-456.01621889642286</v>
      </c>
      <c r="L3357" s="221">
        <f t="shared" si="368"/>
        <v>4.2670195673327059E-18</v>
      </c>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row>
    <row r="3358" spans="1:74" s="12" customFormat="1" hidden="1" x14ac:dyDescent="0.25">
      <c r="A3358" s="127"/>
      <c r="B3358"/>
      <c r="C3358" s="221">
        <v>15010</v>
      </c>
      <c r="D3358" s="221">
        <f t="shared" si="369"/>
        <v>15010</v>
      </c>
      <c r="E3358" s="221">
        <f t="shared" si="367"/>
        <v>15.01</v>
      </c>
      <c r="F3358" s="221">
        <f t="shared" si="370"/>
        <v>1.0946614181147995E-7</v>
      </c>
      <c r="G3358" s="221">
        <f t="shared" si="371"/>
        <v>1.6434420822475398E-2</v>
      </c>
      <c r="H3358" s="221">
        <v>0.82365531566119299</v>
      </c>
      <c r="I3358" s="221">
        <f t="shared" si="372"/>
        <v>1</v>
      </c>
      <c r="J3358" s="221">
        <v>1</v>
      </c>
      <c r="K3358" s="221">
        <f t="shared" si="373"/>
        <v>-176.58440559150037</v>
      </c>
      <c r="L3358" s="221">
        <f t="shared" si="368"/>
        <v>5.489078598535853E-18</v>
      </c>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row>
    <row r="3359" spans="1:74" s="12" customFormat="1" hidden="1" x14ac:dyDescent="0.25">
      <c r="A3359" s="127"/>
      <c r="B3359"/>
      <c r="C3359" s="221">
        <v>15020</v>
      </c>
      <c r="D3359" s="221">
        <f t="shared" si="369"/>
        <v>15020</v>
      </c>
      <c r="E3359" s="221">
        <f t="shared" si="367"/>
        <v>15.02</v>
      </c>
      <c r="F3359" s="221">
        <f t="shared" si="370"/>
        <v>1.1828563715159654E-7</v>
      </c>
      <c r="G3359" s="221">
        <f t="shared" si="371"/>
        <v>3.2297534969251668E-2</v>
      </c>
      <c r="H3359" s="221">
        <v>0.44491567513520103</v>
      </c>
      <c r="I3359" s="221">
        <f t="shared" si="372"/>
        <v>1</v>
      </c>
      <c r="J3359" s="221">
        <v>1</v>
      </c>
      <c r="K3359" s="221">
        <f t="shared" si="373"/>
        <v>-175.39241804712336</v>
      </c>
      <c r="L3359" s="221">
        <f t="shared" si="368"/>
        <v>2.5304744725618232E-17</v>
      </c>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row>
    <row r="3360" spans="1:74" s="12" customFormat="1" hidden="1" x14ac:dyDescent="0.25">
      <c r="A3360" s="127"/>
      <c r="B3360"/>
      <c r="C3360" s="221">
        <v>15030</v>
      </c>
      <c r="D3360" s="221">
        <f t="shared" si="369"/>
        <v>15030</v>
      </c>
      <c r="E3360" s="221">
        <f t="shared" si="367"/>
        <v>15.03</v>
      </c>
      <c r="F3360" s="221">
        <f t="shared" si="370"/>
        <v>1.2764880357940056E-7</v>
      </c>
      <c r="G3360" s="221">
        <f t="shared" si="371"/>
        <v>4.7573106407736342E-2</v>
      </c>
      <c r="H3360" s="221">
        <v>0.13782044655410999</v>
      </c>
      <c r="I3360" s="221">
        <f t="shared" si="372"/>
        <v>1</v>
      </c>
      <c r="J3360" s="221">
        <v>1</v>
      </c>
      <c r="K3360" s="221">
        <f t="shared" si="373"/>
        <v>-181.54616175829301</v>
      </c>
      <c r="L3360" s="221">
        <f t="shared" si="368"/>
        <v>1.6086635953224277E-17</v>
      </c>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row>
    <row r="3361" spans="1:74" s="12" customFormat="1" hidden="1" x14ac:dyDescent="0.25">
      <c r="A3361" s="127"/>
      <c r="B3361"/>
      <c r="C3361" s="221">
        <v>15040</v>
      </c>
      <c r="D3361" s="221">
        <f t="shared" si="369"/>
        <v>15040</v>
      </c>
      <c r="E3361" s="221">
        <f t="shared" si="367"/>
        <v>15.04</v>
      </c>
      <c r="F3361" s="221">
        <f t="shared" si="370"/>
        <v>1.3757889292974534E-7</v>
      </c>
      <c r="G3361" s="221">
        <f t="shared" si="371"/>
        <v>6.224613131162806E-2</v>
      </c>
      <c r="H3361" s="221">
        <v>1.5719408884824499E-2</v>
      </c>
      <c r="I3361" s="221">
        <f t="shared" si="372"/>
        <v>1</v>
      </c>
      <c r="J3361" s="221">
        <v>1</v>
      </c>
      <c r="K3361" s="221">
        <f t="shared" si="373"/>
        <v>-197.41799228512184</v>
      </c>
      <c r="L3361" s="221">
        <f t="shared" si="368"/>
        <v>2.3597856448455832E-18</v>
      </c>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row>
    <row r="3362" spans="1:74" s="12" customFormat="1" hidden="1" x14ac:dyDescent="0.25">
      <c r="A3362" s="127"/>
      <c r="B3362"/>
      <c r="C3362" s="221">
        <v>15050</v>
      </c>
      <c r="D3362" s="221">
        <f t="shared" si="369"/>
        <v>15050</v>
      </c>
      <c r="E3362" s="221">
        <f t="shared" si="367"/>
        <v>15.05</v>
      </c>
      <c r="F3362" s="221">
        <f t="shared" si="370"/>
        <v>1.480996953324241E-7</v>
      </c>
      <c r="G3362" s="221">
        <f t="shared" si="371"/>
        <v>7.6302857681984956E-2</v>
      </c>
      <c r="H3362" s="271">
        <v>1.6734664794261401E-5</v>
      </c>
      <c r="I3362" s="221">
        <f t="shared" si="372"/>
        <v>1</v>
      </c>
      <c r="J3362" s="221">
        <v>1</v>
      </c>
      <c r="K3362" s="221">
        <f t="shared" si="373"/>
        <v>-254.46576027844816</v>
      </c>
      <c r="L3362" s="221">
        <f t="shared" si="368"/>
        <v>4.5431817335578977E-20</v>
      </c>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row>
    <row r="3363" spans="1:74" s="12" customFormat="1" hidden="1" x14ac:dyDescent="0.25">
      <c r="A3363" s="127"/>
      <c r="B3363"/>
      <c r="C3363" s="221">
        <v>15060</v>
      </c>
      <c r="D3363" s="221">
        <f t="shared" si="369"/>
        <v>15060</v>
      </c>
      <c r="E3363" s="221">
        <f t="shared" si="367"/>
        <v>15.06</v>
      </c>
      <c r="F3363" s="221">
        <f t="shared" si="370"/>
        <v>1.5923553869506121E-7</v>
      </c>
      <c r="G3363" s="221">
        <f t="shared" si="371"/>
        <v>8.9730802324785558E-2</v>
      </c>
      <c r="H3363" s="271">
        <v>1.7506741710730199E-5</v>
      </c>
      <c r="I3363" s="221">
        <f t="shared" si="372"/>
        <v>1</v>
      </c>
      <c r="J3363" s="221">
        <v>1</v>
      </c>
      <c r="K3363" s="221">
        <f t="shared" si="373"/>
        <v>-252.03626246433103</v>
      </c>
      <c r="L3363" s="221">
        <f t="shared" si="368"/>
        <v>4.8235372720591981E-25</v>
      </c>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row>
    <row r="3364" spans="1:74" s="12" customFormat="1" hidden="1" x14ac:dyDescent="0.25">
      <c r="A3364" s="127"/>
      <c r="B3364"/>
      <c r="C3364" s="221">
        <v>15070</v>
      </c>
      <c r="D3364" s="221">
        <f t="shared" si="369"/>
        <v>15070</v>
      </c>
      <c r="E3364" s="221">
        <f t="shared" si="367"/>
        <v>15.07</v>
      </c>
      <c r="F3364" s="221">
        <f t="shared" si="370"/>
        <v>1.7101128796664528E-7</v>
      </c>
      <c r="G3364" s="221">
        <f t="shared" si="371"/>
        <v>0.10251876516098915</v>
      </c>
      <c r="H3364" s="221">
        <v>5.3629333398728498E-3</v>
      </c>
      <c r="I3364" s="221">
        <f t="shared" si="372"/>
        <v>1</v>
      </c>
      <c r="J3364" s="221">
        <v>1</v>
      </c>
      <c r="K3364" s="221">
        <f t="shared" si="373"/>
        <v>-200.53538913701567</v>
      </c>
      <c r="L3364" s="221">
        <f t="shared" si="368"/>
        <v>2.2218199934402E-20</v>
      </c>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row>
    <row r="3365" spans="1:74" s="12" customFormat="1" hidden="1" x14ac:dyDescent="0.25">
      <c r="A3365" s="127"/>
      <c r="B3365"/>
      <c r="C3365" s="221">
        <v>15080</v>
      </c>
      <c r="D3365" s="221">
        <f t="shared" si="369"/>
        <v>15080</v>
      </c>
      <c r="E3365" s="221">
        <f t="shared" si="367"/>
        <v>15.08</v>
      </c>
      <c r="F3365" s="221">
        <f t="shared" si="370"/>
        <v>1.8345234418466824E-7</v>
      </c>
      <c r="G3365" s="221">
        <f t="shared" si="371"/>
        <v>0.1146568408509368</v>
      </c>
      <c r="H3365" s="221">
        <v>2.0271099110449099E-2</v>
      </c>
      <c r="I3365" s="221">
        <f t="shared" si="372"/>
        <v>1</v>
      </c>
      <c r="J3365" s="221">
        <v>1</v>
      </c>
      <c r="K3365" s="221">
        <f t="shared" si="373"/>
        <v>-187.40398931816983</v>
      </c>
      <c r="L3365" s="221">
        <f t="shared" si="368"/>
        <v>6.7705567467066208E-19</v>
      </c>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row>
    <row r="3366" spans="1:74" s="12" customFormat="1" hidden="1" x14ac:dyDescent="0.25">
      <c r="A3366" s="127"/>
      <c r="B3366"/>
      <c r="C3366" s="221">
        <v>15090</v>
      </c>
      <c r="D3366" s="221">
        <f t="shared" si="369"/>
        <v>15090</v>
      </c>
      <c r="E3366" s="221">
        <f t="shared" si="367"/>
        <v>15.09</v>
      </c>
      <c r="F3366" s="221">
        <f t="shared" si="370"/>
        <v>1.965846433087742E-7</v>
      </c>
      <c r="G3366" s="221">
        <f t="shared" si="371"/>
        <v>0.12613642772090208</v>
      </c>
      <c r="H3366" s="221">
        <v>2.0401207815424399E-2</v>
      </c>
      <c r="I3366" s="221">
        <f t="shared" si="372"/>
        <v>1</v>
      </c>
      <c r="J3366" s="221">
        <v>1</v>
      </c>
      <c r="K3366" s="221">
        <f t="shared" si="373"/>
        <v>-185.9190800818514</v>
      </c>
      <c r="L3366" s="221">
        <f t="shared" si="368"/>
        <v>2.1727805216951879E-18</v>
      </c>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row>
    <row r="3367" spans="1:74" s="12" customFormat="1" hidden="1" x14ac:dyDescent="0.25">
      <c r="A3367" s="127"/>
      <c r="B3367"/>
      <c r="C3367" s="221">
        <v>15100</v>
      </c>
      <c r="D3367" s="221">
        <f t="shared" si="369"/>
        <v>15100</v>
      </c>
      <c r="E3367" s="221">
        <f t="shared" si="367"/>
        <v>15.1</v>
      </c>
      <c r="F3367" s="221">
        <f t="shared" si="370"/>
        <v>2.1043465484387972E-7</v>
      </c>
      <c r="G3367" s="221">
        <f t="shared" si="371"/>
        <v>0.13695023398521938</v>
      </c>
      <c r="H3367" s="271">
        <v>1.61309361793177E-9</v>
      </c>
      <c r="I3367" s="221">
        <f t="shared" si="372"/>
        <v>1</v>
      </c>
      <c r="J3367" s="221">
        <v>1</v>
      </c>
      <c r="K3367" s="221">
        <f t="shared" si="373"/>
        <v>-326.65320773003947</v>
      </c>
      <c r="L3367" s="221">
        <f t="shared" si="368"/>
        <v>6.397820929272327E-19</v>
      </c>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row>
    <row r="3368" spans="1:74" s="12" customFormat="1" hidden="1" x14ac:dyDescent="0.25">
      <c r="A3368" s="127"/>
      <c r="B3368"/>
      <c r="C3368" s="221">
        <v>15110</v>
      </c>
      <c r="D3368" s="221">
        <f t="shared" si="369"/>
        <v>15110</v>
      </c>
      <c r="E3368" s="221">
        <f t="shared" si="367"/>
        <v>15.11</v>
      </c>
      <c r="F3368" s="221">
        <f t="shared" si="370"/>
        <v>2.2502938025563121E-7</v>
      </c>
      <c r="G3368" s="221">
        <f t="shared" si="371"/>
        <v>0.14709228126356227</v>
      </c>
      <c r="H3368" s="221">
        <v>1.1026860971507801E-2</v>
      </c>
      <c r="I3368" s="221">
        <f t="shared" si="372"/>
        <v>1</v>
      </c>
      <c r="J3368" s="221">
        <v>1</v>
      </c>
      <c r="K3368" s="221">
        <f t="shared" si="373"/>
        <v>-188.75437986836513</v>
      </c>
      <c r="L3368" s="221">
        <f t="shared" si="368"/>
        <v>3.3304439761377346E-19</v>
      </c>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row>
    <row r="3369" spans="1:74" s="12" customFormat="1" hidden="1" x14ac:dyDescent="0.25">
      <c r="A3369" s="127"/>
      <c r="B3369"/>
      <c r="C3369" s="221">
        <v>15120</v>
      </c>
      <c r="D3369" s="221">
        <f t="shared" si="369"/>
        <v>15120</v>
      </c>
      <c r="E3369" s="221">
        <f t="shared" si="367"/>
        <v>15.12</v>
      </c>
      <c r="F3369" s="221">
        <f t="shared" si="370"/>
        <v>2.4039635118116183E-7</v>
      </c>
      <c r="G3369" s="221">
        <f t="shared" si="371"/>
        <v>0.15655790539862341</v>
      </c>
      <c r="H3369" s="271">
        <v>3.5573653970429601E-10</v>
      </c>
      <c r="I3369" s="221">
        <f t="shared" si="372"/>
        <v>1</v>
      </c>
      <c r="J3369" s="221">
        <v>1</v>
      </c>
      <c r="K3369" s="221">
        <f t="shared" si="373"/>
        <v>-337.46537299908732</v>
      </c>
      <c r="L3369" s="221">
        <f t="shared" si="368"/>
        <v>3.3304433720904203E-19</v>
      </c>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row>
    <row r="3370" spans="1:74" s="12" customFormat="1" hidden="1" x14ac:dyDescent="0.25">
      <c r="A3370" s="127"/>
      <c r="B3370"/>
      <c r="C3370" s="221">
        <v>15130</v>
      </c>
      <c r="D3370" s="221">
        <f t="shared" si="369"/>
        <v>15130</v>
      </c>
      <c r="E3370" s="221">
        <f t="shared" si="367"/>
        <v>15.13</v>
      </c>
      <c r="F3370" s="221">
        <f t="shared" si="370"/>
        <v>2.5656362743801449E-7</v>
      </c>
      <c r="G3370" s="221">
        <f t="shared" si="371"/>
        <v>0.1653437545853145</v>
      </c>
      <c r="H3370" s="221">
        <v>9.6745899372292395E-3</v>
      </c>
      <c r="I3370" s="221">
        <f t="shared" si="372"/>
        <v>1</v>
      </c>
      <c r="J3370" s="221">
        <v>1</v>
      </c>
      <c r="K3370" s="221">
        <f t="shared" si="373"/>
        <v>-187.73569102425591</v>
      </c>
      <c r="L3370" s="221">
        <f t="shared" si="368"/>
        <v>4.2108612805215585E-19</v>
      </c>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row>
    <row r="3371" spans="1:74" s="12" customFormat="1" hidden="1" x14ac:dyDescent="0.25">
      <c r="A3371" s="127"/>
      <c r="B3371"/>
      <c r="C3371" s="221">
        <v>15140</v>
      </c>
      <c r="D3371" s="221">
        <f t="shared" si="369"/>
        <v>15140</v>
      </c>
      <c r="E3371" s="221">
        <f t="shared" si="367"/>
        <v>15.14</v>
      </c>
      <c r="F3371" s="221">
        <f t="shared" si="370"/>
        <v>2.735597948341894E-7</v>
      </c>
      <c r="G3371" s="221">
        <f t="shared" si="371"/>
        <v>0.17344778482840909</v>
      </c>
      <c r="H3371" s="221">
        <v>4.6170289671186799E-3</v>
      </c>
      <c r="I3371" s="221">
        <f t="shared" si="372"/>
        <v>1</v>
      </c>
      <c r="J3371" s="221">
        <v>1</v>
      </c>
      <c r="K3371" s="221">
        <f t="shared" si="373"/>
        <v>-193.18832747355782</v>
      </c>
      <c r="L3371" s="221">
        <f t="shared" si="368"/>
        <v>9.9060642369801409E-19</v>
      </c>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row>
    <row r="3372" spans="1:74" s="12" customFormat="1" hidden="1" x14ac:dyDescent="0.25">
      <c r="A3372" s="127"/>
      <c r="B3372"/>
      <c r="C3372" s="221">
        <v>15150</v>
      </c>
      <c r="D3372" s="221">
        <f t="shared" si="369"/>
        <v>15150</v>
      </c>
      <c r="E3372" s="221">
        <f t="shared" si="367"/>
        <v>15.15</v>
      </c>
      <c r="F3372" s="221">
        <f t="shared" si="370"/>
        <v>2.9141396278215288E-7</v>
      </c>
      <c r="G3372" s="221">
        <f t="shared" si="371"/>
        <v>0.18086925275124413</v>
      </c>
      <c r="H3372" s="221">
        <v>1.96696707822313E-4</v>
      </c>
      <c r="I3372" s="221">
        <f t="shared" si="372"/>
        <v>1</v>
      </c>
      <c r="J3372" s="221">
        <v>1</v>
      </c>
      <c r="K3372" s="221">
        <f t="shared" si="373"/>
        <v>-219.68655615879476</v>
      </c>
      <c r="L3372" s="221">
        <f t="shared" si="368"/>
        <v>1.3160428082880653E-19</v>
      </c>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row>
    <row r="3373" spans="1:74" s="12" customFormat="1" hidden="1" x14ac:dyDescent="0.25">
      <c r="A3373" s="127"/>
      <c r="B3373"/>
      <c r="C3373" s="221">
        <v>15160</v>
      </c>
      <c r="D3373" s="221">
        <f t="shared" si="369"/>
        <v>15160</v>
      </c>
      <c r="E3373" s="221">
        <f t="shared" si="367"/>
        <v>15.16</v>
      </c>
      <c r="F3373" s="221">
        <f t="shared" si="370"/>
        <v>3.101557617197322E-7</v>
      </c>
      <c r="G3373" s="221">
        <f t="shared" si="371"/>
        <v>0.18760870578372976</v>
      </c>
      <c r="H3373" s="221">
        <v>2.70623213906217E-3</v>
      </c>
      <c r="I3373" s="221">
        <f t="shared" si="372"/>
        <v>1</v>
      </c>
      <c r="J3373" s="221">
        <v>1</v>
      </c>
      <c r="K3373" s="221">
        <f t="shared" si="373"/>
        <v>-196.05604223430535</v>
      </c>
      <c r="L3373" s="221">
        <f t="shared" si="368"/>
        <v>7.0423547414092457E-20</v>
      </c>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row>
    <row r="3374" spans="1:74" s="12" customFormat="1" hidden="1" x14ac:dyDescent="0.25">
      <c r="A3374" s="127"/>
      <c r="B3374"/>
      <c r="C3374" s="221">
        <v>15170</v>
      </c>
      <c r="D3374" s="221">
        <f t="shared" si="369"/>
        <v>15170</v>
      </c>
      <c r="E3374" s="221">
        <f t="shared" si="367"/>
        <v>15.17</v>
      </c>
      <c r="F3374" s="221">
        <f t="shared" si="370"/>
        <v>3.2981534034078831E-7</v>
      </c>
      <c r="G3374" s="221">
        <f t="shared" si="371"/>
        <v>0.19366796976357092</v>
      </c>
      <c r="H3374" s="221">
        <v>2.5761364751436902E-3</v>
      </c>
      <c r="I3374" s="221">
        <f t="shared" si="372"/>
        <v>1</v>
      </c>
      <c r="J3374" s="221">
        <v>1</v>
      </c>
      <c r="K3374" s="221">
        <f t="shared" si="373"/>
        <v>-195.67404963493408</v>
      </c>
      <c r="L3374" s="221">
        <f t="shared" si="368"/>
        <v>2.5924201176460223E-19</v>
      </c>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row>
    <row r="3375" spans="1:74" s="12" customFormat="1" hidden="1" x14ac:dyDescent="0.25">
      <c r="A3375" s="127"/>
      <c r="B3375"/>
      <c r="C3375" s="221">
        <v>15180</v>
      </c>
      <c r="D3375" s="221">
        <f t="shared" si="369"/>
        <v>15180</v>
      </c>
      <c r="E3375" s="221">
        <f t="shared" ref="E3375:E3438" si="374">D3375/1000</f>
        <v>15.18</v>
      </c>
      <c r="F3375" s="221">
        <f t="shared" si="370"/>
        <v>3.5042336263854225E-7</v>
      </c>
      <c r="G3375" s="221">
        <f t="shared" si="371"/>
        <v>0.19905013399000743</v>
      </c>
      <c r="H3375" s="221">
        <v>2.7309732062733602E-4</v>
      </c>
      <c r="I3375" s="221">
        <f t="shared" si="372"/>
        <v>1</v>
      </c>
      <c r="J3375" s="221">
        <v>1</v>
      </c>
      <c r="K3375" s="221">
        <f t="shared" si="373"/>
        <v>-214.40254067390765</v>
      </c>
      <c r="L3375" s="221">
        <f t="shared" ref="L3375:L3438" si="375">(D3375-D3374)*((10^(K3375/20)+10^(K3374/20))/2)^2</f>
        <v>8.4271385461889484E-20</v>
      </c>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row>
    <row r="3376" spans="1:74" s="12" customFormat="1" hidden="1" x14ac:dyDescent="0.25">
      <c r="A3376" s="127"/>
      <c r="B3376"/>
      <c r="C3376" s="221">
        <v>15190</v>
      </c>
      <c r="D3376" s="221">
        <f t="shared" si="369"/>
        <v>15190</v>
      </c>
      <c r="E3376" s="221">
        <f t="shared" si="374"/>
        <v>15.19</v>
      </c>
      <c r="F3376" s="221">
        <f t="shared" si="370"/>
        <v>3.720110047644035E-7</v>
      </c>
      <c r="G3376" s="221">
        <f t="shared" si="371"/>
        <v>0.20375953377476907</v>
      </c>
      <c r="H3376" s="221">
        <v>3.1555882854917799E-3</v>
      </c>
      <c r="I3376" s="221">
        <f t="shared" si="372"/>
        <v>1</v>
      </c>
      <c r="J3376" s="221">
        <v>1</v>
      </c>
      <c r="K3376" s="221">
        <f t="shared" si="373"/>
        <v>-192.4249187861258</v>
      </c>
      <c r="L3376" s="221">
        <f t="shared" si="375"/>
        <v>1.6672634966611772E-19</v>
      </c>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row>
    <row r="3377" spans="1:74" s="12" customFormat="1" hidden="1" x14ac:dyDescent="0.25">
      <c r="A3377" s="127"/>
      <c r="B3377"/>
      <c r="C3377" s="221">
        <v>15200</v>
      </c>
      <c r="D3377" s="221">
        <f t="shared" si="369"/>
        <v>15200</v>
      </c>
      <c r="E3377" s="221">
        <f t="shared" si="374"/>
        <v>15.2</v>
      </c>
      <c r="F3377" s="221">
        <f t="shared" si="370"/>
        <v>3.9460995170520511E-7</v>
      </c>
      <c r="G3377" s="221">
        <f t="shared" si="371"/>
        <v>0.20780173054026443</v>
      </c>
      <c r="H3377" s="271">
        <v>9.3132434522208297E-10</v>
      </c>
      <c r="I3377" s="221">
        <f t="shared" si="372"/>
        <v>1</v>
      </c>
      <c r="J3377" s="221">
        <v>1</v>
      </c>
      <c r="K3377" s="221">
        <f t="shared" si="373"/>
        <v>-322.34163701421375</v>
      </c>
      <c r="L3377" s="221">
        <f t="shared" si="375"/>
        <v>1.430370047909642E-19</v>
      </c>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row>
    <row r="3378" spans="1:74" s="12" customFormat="1" hidden="1" x14ac:dyDescent="0.25">
      <c r="A3378" s="127"/>
      <c r="B3378"/>
      <c r="C3378" s="221">
        <v>15210</v>
      </c>
      <c r="D3378" s="221">
        <f t="shared" si="369"/>
        <v>15210</v>
      </c>
      <c r="E3378" s="221">
        <f t="shared" si="374"/>
        <v>15.21</v>
      </c>
      <c r="F3378" s="221">
        <f t="shared" si="370"/>
        <v>4.1825239378166533E-7</v>
      </c>
      <c r="G3378" s="221">
        <f t="shared" si="371"/>
        <v>0.21118348952005828</v>
      </c>
      <c r="H3378" s="221">
        <v>2.6182538032306302E-2</v>
      </c>
      <c r="I3378" s="221">
        <f t="shared" si="372"/>
        <v>1</v>
      </c>
      <c r="J3378" s="221">
        <v>1</v>
      </c>
      <c r="K3378" s="221">
        <f t="shared" si="373"/>
        <v>-172.71779719959937</v>
      </c>
      <c r="L3378" s="221">
        <f t="shared" si="375"/>
        <v>1.3370890044334797E-17</v>
      </c>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row>
    <row r="3379" spans="1:74" s="12" customFormat="1" hidden="1" x14ac:dyDescent="0.25">
      <c r="A3379" s="127"/>
      <c r="B3379"/>
      <c r="C3379" s="221">
        <v>15220</v>
      </c>
      <c r="D3379" s="221">
        <f t="shared" si="369"/>
        <v>15220</v>
      </c>
      <c r="E3379" s="221">
        <f t="shared" si="374"/>
        <v>15.22</v>
      </c>
      <c r="F3379" s="221">
        <f t="shared" si="370"/>
        <v>4.4297102297099305E-7</v>
      </c>
      <c r="G3379" s="221">
        <f t="shared" si="371"/>
        <v>0.2139127551217484</v>
      </c>
      <c r="H3379" s="221">
        <v>5.0657045484411398E-2</v>
      </c>
      <c r="I3379" s="221">
        <f t="shared" si="372"/>
        <v>1</v>
      </c>
      <c r="J3379" s="221">
        <v>1</v>
      </c>
      <c r="K3379" s="221">
        <f t="shared" si="373"/>
        <v>-166.37496289059442</v>
      </c>
      <c r="L3379" s="221">
        <f t="shared" si="375"/>
        <v>1.2647869206661895E-16</v>
      </c>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row>
    <row r="3380" spans="1:74" s="12" customFormat="1" hidden="1" x14ac:dyDescent="0.25">
      <c r="A3380" s="127"/>
      <c r="B3380"/>
      <c r="C3380" s="221">
        <v>15230</v>
      </c>
      <c r="D3380" s="221">
        <f t="shared" si="369"/>
        <v>15230</v>
      </c>
      <c r="E3380" s="221">
        <f t="shared" si="374"/>
        <v>15.23</v>
      </c>
      <c r="F3380" s="221">
        <f t="shared" si="370"/>
        <v>4.6879902905640095E-7</v>
      </c>
      <c r="G3380" s="221">
        <f t="shared" si="371"/>
        <v>0.21599862401719894</v>
      </c>
      <c r="H3380" s="221">
        <v>3.5478860246606098E-2</v>
      </c>
      <c r="I3380" s="221">
        <f t="shared" si="372"/>
        <v>1</v>
      </c>
      <c r="J3380" s="221">
        <v>1</v>
      </c>
      <c r="K3380" s="221">
        <f t="shared" si="373"/>
        <v>-168.89185304349181</v>
      </c>
      <c r="L3380" s="221">
        <f t="shared" si="375"/>
        <v>1.7609373472871733E-16</v>
      </c>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row>
    <row r="3381" spans="1:74" s="12" customFormat="1" hidden="1" x14ac:dyDescent="0.25">
      <c r="A3381" s="127"/>
      <c r="B3381"/>
      <c r="C3381" s="221">
        <v>15240</v>
      </c>
      <c r="D3381" s="221">
        <f t="shared" si="369"/>
        <v>15240</v>
      </c>
      <c r="E3381" s="221">
        <f t="shared" si="374"/>
        <v>15.24</v>
      </c>
      <c r="F3381" s="221">
        <f t="shared" si="370"/>
        <v>4.9577009560643125E-7</v>
      </c>
      <c r="G3381" s="221">
        <f t="shared" si="371"/>
        <v>0.21745131602970047</v>
      </c>
      <c r="H3381" s="271">
        <v>2.4382309825758801E-9</v>
      </c>
      <c r="I3381" s="221">
        <f t="shared" si="372"/>
        <v>1</v>
      </c>
      <c r="J3381" s="221">
        <v>1</v>
      </c>
      <c r="K3381" s="221">
        <f t="shared" si="373"/>
        <v>-311.60565574177724</v>
      </c>
      <c r="L3381" s="221">
        <f t="shared" si="375"/>
        <v>3.2266716095243429E-17</v>
      </c>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row>
    <row r="3382" spans="1:74" s="12" customFormat="1" hidden="1" x14ac:dyDescent="0.25">
      <c r="A3382" s="127"/>
      <c r="B3382"/>
      <c r="C3382" s="221">
        <v>15250</v>
      </c>
      <c r="D3382" s="221">
        <f t="shared" si="369"/>
        <v>15250</v>
      </c>
      <c r="E3382" s="221">
        <f t="shared" si="374"/>
        <v>15.25</v>
      </c>
      <c r="F3382" s="221">
        <f t="shared" si="370"/>
        <v>5.2391839578686703E-7</v>
      </c>
      <c r="G3382" s="221">
        <f t="shared" si="371"/>
        <v>0.21828214289222361</v>
      </c>
      <c r="H3382" s="271">
        <v>1.585331275635E-9</v>
      </c>
      <c r="I3382" s="221">
        <f t="shared" si="372"/>
        <v>1</v>
      </c>
      <c r="J3382" s="221">
        <v>1</v>
      </c>
      <c r="K3382" s="221">
        <f t="shared" si="373"/>
        <v>-314.83196232405089</v>
      </c>
      <c r="L3382" s="221">
        <f t="shared" si="375"/>
        <v>4.9318924660725616E-31</v>
      </c>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row>
    <row r="3383" spans="1:74" s="12" customFormat="1" hidden="1" x14ac:dyDescent="0.25">
      <c r="A3383" s="127"/>
      <c r="B3383"/>
      <c r="C3383" s="221">
        <v>15260</v>
      </c>
      <c r="D3383" s="221">
        <f t="shared" si="369"/>
        <v>15260</v>
      </c>
      <c r="E3383" s="221">
        <f t="shared" si="374"/>
        <v>15.26</v>
      </c>
      <c r="F3383" s="221">
        <f t="shared" si="370"/>
        <v>5.5327858800814348E-7</v>
      </c>
      <c r="G3383" s="221">
        <f t="shared" si="371"/>
        <v>0.21850347495518854</v>
      </c>
      <c r="H3383" s="221">
        <v>3.2358958185379399E-2</v>
      </c>
      <c r="I3383" s="221">
        <f t="shared" si="372"/>
        <v>1</v>
      </c>
      <c r="J3383" s="221">
        <v>1</v>
      </c>
      <c r="K3383" s="221">
        <f t="shared" si="373"/>
        <v>-168.15206515592462</v>
      </c>
      <c r="L3383" s="221">
        <f t="shared" si="375"/>
        <v>3.8258992858002959E-17</v>
      </c>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row>
    <row r="3384" spans="1:74" s="12" customFormat="1" hidden="1" x14ac:dyDescent="0.25">
      <c r="A3384" s="127"/>
      <c r="B3384"/>
      <c r="C3384" s="221">
        <v>15270</v>
      </c>
      <c r="D3384" s="221">
        <f t="shared" si="369"/>
        <v>15270</v>
      </c>
      <c r="E3384" s="221">
        <f t="shared" si="374"/>
        <v>15.27</v>
      </c>
      <c r="F3384" s="221">
        <f t="shared" si="370"/>
        <v>5.8388581141095468E-7</v>
      </c>
      <c r="G3384" s="221">
        <f t="shared" si="371"/>
        <v>0.21812870592635036</v>
      </c>
      <c r="H3384" s="221">
        <v>3.3311806719217803E-2</v>
      </c>
      <c r="I3384" s="221">
        <f t="shared" si="372"/>
        <v>1</v>
      </c>
      <c r="J3384" s="221">
        <v>1</v>
      </c>
      <c r="K3384" s="221">
        <f t="shared" si="373"/>
        <v>-167.44722134483908</v>
      </c>
      <c r="L3384" s="221">
        <f t="shared" si="375"/>
        <v>1.6624570670138954E-16</v>
      </c>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row>
    <row r="3385" spans="1:74" s="12" customFormat="1" hidden="1" x14ac:dyDescent="0.25">
      <c r="A3385" s="127"/>
      <c r="B3385"/>
      <c r="C3385" s="221">
        <v>15280</v>
      </c>
      <c r="D3385" s="221">
        <f t="shared" si="369"/>
        <v>15280</v>
      </c>
      <c r="E3385" s="221">
        <f t="shared" si="374"/>
        <v>15.28</v>
      </c>
      <c r="F3385" s="221">
        <f t="shared" si="370"/>
        <v>6.157756811929652E-7</v>
      </c>
      <c r="G3385" s="221">
        <f t="shared" si="371"/>
        <v>0.21717221572932793</v>
      </c>
      <c r="H3385" s="221">
        <v>1.17207465677564E-2</v>
      </c>
      <c r="I3385" s="221">
        <f t="shared" si="372"/>
        <v>1</v>
      </c>
      <c r="J3385" s="221">
        <v>1</v>
      </c>
      <c r="K3385" s="221">
        <f t="shared" si="373"/>
        <v>-176.09635857704427</v>
      </c>
      <c r="L3385" s="221">
        <f t="shared" si="375"/>
        <v>8.4392426261756156E-17</v>
      </c>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row>
    <row r="3386" spans="1:74" s="12" customFormat="1" hidden="1" x14ac:dyDescent="0.25">
      <c r="A3386" s="127"/>
      <c r="B3386"/>
      <c r="C3386" s="221">
        <v>15290</v>
      </c>
      <c r="D3386" s="221">
        <f t="shared" ref="D3386:D3449" si="376">C3386*(f_CLK_MHz/Nominal_Clock_Freq)</f>
        <v>15290</v>
      </c>
      <c r="E3386" s="221">
        <f t="shared" si="374"/>
        <v>15.29</v>
      </c>
      <c r="F3386" s="221">
        <f t="shared" ref="F3386:F3449" si="377">ABS(SIN(((MOD_CLK_DIV*PI()*$D3386*FIRST_STAGE_DECIMATION)/(f_CLK_MHz*1000000)))/(FIRST_STAGE_DECIMATION*SIN(((MOD_CLK_DIV*PI()*$D3386)/(f_CLK_MHz*1000000)))))^FIRST_STAGE_ORDER</f>
        <v>6.4898428377933628E-7</v>
      </c>
      <c r="G3386" s="221">
        <f t="shared" ref="G3386:G3449" si="378">ABS(SIN(((MOD_CLK_DIV*FIRST_STAGE_DECIMATION*PI()*$D3386*SECOND_STAGE_DECIMATION)/(f_CLK_MHz*1000000)))/(SECOND_STAGE_DECIMATION*SIN(((MOD_CLK_DIV*FIRST_STAGE_DECIMATION*PI()*$D3386)/(f_CLK_MHz*1000000)))))^SECOND_STAGE_ORDER</f>
        <v>0.21564933157103661</v>
      </c>
      <c r="H3386" s="221">
        <v>3.5411953593089497E-2</v>
      </c>
      <c r="I3386" s="221">
        <f t="shared" ref="I3386:I3449" si="379">IF(Avg_decimation&lt;&gt;0,(ABS(SIN(((MOD_CLK_DIV*FIRST_STAGE_DECIMATION*SECOND_STAGE_DECIMATION*FIR_DECIMATION*PI()*$D3386*Avg_decimation)/(f_CLK_MHz*1000000)))/(Avg_decimation*SIN(((MOD_CLK_DIV*FIRST_STAGE_DECIMATION*SECOND_STAGE_DECIMATION*FIR_DECIMATION*PI()*$D3386)/(f_CLK_MHz*1000000)))))^1),"-")</f>
        <v>1</v>
      </c>
      <c r="J3386" s="221">
        <v>1</v>
      </c>
      <c r="K3386" s="221">
        <f t="shared" ref="K3386:K3449" si="380">20*LOG10(IF(FIR_BYPASSED,F3386*G3386*J3386,F3386*G3386*H3386*I3386*J3386))</f>
        <v>-166.09735634951613</v>
      </c>
      <c r="L3386" s="221">
        <f t="shared" si="375"/>
        <v>1.0638746060095722E-16</v>
      </c>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row>
    <row r="3387" spans="1:74" s="12" customFormat="1" hidden="1" x14ac:dyDescent="0.25">
      <c r="A3387" s="127"/>
      <c r="B3387"/>
      <c r="C3387" s="221">
        <v>15300</v>
      </c>
      <c r="D3387" s="221">
        <f t="shared" si="376"/>
        <v>15300</v>
      </c>
      <c r="E3387" s="221">
        <f t="shared" si="374"/>
        <v>15.3</v>
      </c>
      <c r="F3387" s="221">
        <f t="shared" si="377"/>
        <v>6.8354817183997445E-7</v>
      </c>
      <c r="G3387" s="221">
        <f t="shared" si="378"/>
        <v>0.2135762873117926</v>
      </c>
      <c r="H3387" s="271">
        <v>4.7181419647493996E-15</v>
      </c>
      <c r="I3387" s="221">
        <f t="shared" si="379"/>
        <v>1</v>
      </c>
      <c r="J3387" s="221">
        <v>1</v>
      </c>
      <c r="K3387" s="221">
        <f t="shared" si="380"/>
        <v>-423.23813673776044</v>
      </c>
      <c r="L3387" s="221">
        <f t="shared" si="375"/>
        <v>6.1405090209742157E-17</v>
      </c>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row>
    <row r="3388" spans="1:74" s="12" customFormat="1" hidden="1" x14ac:dyDescent="0.25">
      <c r="A3388" s="127"/>
      <c r="B3388"/>
      <c r="C3388" s="221">
        <v>15310</v>
      </c>
      <c r="D3388" s="221">
        <f t="shared" si="376"/>
        <v>15310</v>
      </c>
      <c r="E3388" s="221">
        <f t="shared" si="374"/>
        <v>15.31</v>
      </c>
      <c r="F3388" s="221">
        <f t="shared" si="377"/>
        <v>7.1950435915614522E-7</v>
      </c>
      <c r="G3388" s="221">
        <f t="shared" si="378"/>
        <v>0.21097018123517403</v>
      </c>
      <c r="H3388" s="221">
        <v>3.5411953593085702E-2</v>
      </c>
      <c r="I3388" s="221">
        <f t="shared" si="379"/>
        <v>1</v>
      </c>
      <c r="J3388" s="221">
        <v>1</v>
      </c>
      <c r="K3388" s="221">
        <f t="shared" si="380"/>
        <v>-165.39191216303593</v>
      </c>
      <c r="L3388" s="221">
        <f t="shared" si="375"/>
        <v>7.223518549590223E-17</v>
      </c>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row>
    <row r="3389" spans="1:74" s="12" customFormat="1" hidden="1" x14ac:dyDescent="0.25">
      <c r="A3389" s="127"/>
      <c r="B3389"/>
      <c r="C3389" s="221">
        <v>15320</v>
      </c>
      <c r="D3389" s="221">
        <f t="shared" si="376"/>
        <v>15320</v>
      </c>
      <c r="E3389" s="221">
        <f t="shared" si="374"/>
        <v>15.32</v>
      </c>
      <c r="F3389" s="221">
        <f t="shared" si="377"/>
        <v>7.5689031533933127E-7</v>
      </c>
      <c r="G3389" s="221">
        <f t="shared" si="378"/>
        <v>0.20784893231775908</v>
      </c>
      <c r="H3389" s="221">
        <v>1.17207465677654E-2</v>
      </c>
      <c r="I3389" s="221">
        <f t="shared" si="379"/>
        <v>1</v>
      </c>
      <c r="J3389" s="221">
        <v>1</v>
      </c>
      <c r="K3389" s="221">
        <f t="shared" si="380"/>
        <v>-174.68527956425964</v>
      </c>
      <c r="L3389" s="221">
        <f t="shared" si="375"/>
        <v>1.3029266831285407E-16</v>
      </c>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row>
    <row r="3390" spans="1:74" s="12" customFormat="1" hidden="1" x14ac:dyDescent="0.25">
      <c r="A3390" s="127"/>
      <c r="B3390"/>
      <c r="C3390" s="221">
        <v>15330</v>
      </c>
      <c r="D3390" s="221">
        <f t="shared" si="376"/>
        <v>15330</v>
      </c>
      <c r="E3390" s="221">
        <f t="shared" si="374"/>
        <v>15.33</v>
      </c>
      <c r="F3390" s="221">
        <f t="shared" si="377"/>
        <v>7.9574396040501364E-7</v>
      </c>
      <c r="G3390" s="221">
        <f t="shared" si="378"/>
        <v>0.20423123510171901</v>
      </c>
      <c r="H3390" s="221">
        <v>3.3311806719212397E-2</v>
      </c>
      <c r="I3390" s="221">
        <f t="shared" si="379"/>
        <v>1</v>
      </c>
      <c r="J3390" s="221">
        <v>1</v>
      </c>
      <c r="K3390" s="221">
        <f t="shared" si="380"/>
        <v>-165.33012594336122</v>
      </c>
      <c r="L3390" s="221">
        <f t="shared" si="375"/>
        <v>1.3168146913922391E-16</v>
      </c>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row>
    <row r="3391" spans="1:74" s="12" customFormat="1" hidden="1" x14ac:dyDescent="0.25">
      <c r="A3391" s="127"/>
      <c r="B3391"/>
      <c r="C3391" s="221">
        <v>15340</v>
      </c>
      <c r="D3391" s="221">
        <f t="shared" si="376"/>
        <v>15340</v>
      </c>
      <c r="E3391" s="221">
        <f t="shared" si="374"/>
        <v>15.34</v>
      </c>
      <c r="F3391" s="221">
        <f t="shared" si="377"/>
        <v>8.3610365920424449E-7</v>
      </c>
      <c r="G3391" s="221">
        <f t="shared" si="378"/>
        <v>0.20013651327581014</v>
      </c>
      <c r="H3391" s="221">
        <v>3.2358958185384402E-2</v>
      </c>
      <c r="I3391" s="221">
        <f t="shared" si="379"/>
        <v>1</v>
      </c>
      <c r="J3391" s="221">
        <v>1</v>
      </c>
      <c r="K3391" s="221">
        <f t="shared" si="380"/>
        <v>-165.32838031415304</v>
      </c>
      <c r="L3391" s="221">
        <f t="shared" si="375"/>
        <v>2.9313973540424962E-16</v>
      </c>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row>
    <row r="3392" spans="1:74" s="12" customFormat="1" hidden="1" x14ac:dyDescent="0.25">
      <c r="A3392" s="127"/>
      <c r="B3392"/>
      <c r="C3392" s="221">
        <v>15350</v>
      </c>
      <c r="D3392" s="221">
        <f t="shared" si="376"/>
        <v>15350</v>
      </c>
      <c r="E3392" s="221">
        <f t="shared" si="374"/>
        <v>15.35</v>
      </c>
      <c r="F3392" s="221">
        <f t="shared" si="377"/>
        <v>8.7800821571562526E-7</v>
      </c>
      <c r="G3392" s="221">
        <f t="shared" si="378"/>
        <v>0.1955848720726685</v>
      </c>
      <c r="H3392" s="271">
        <v>1.58532671805296E-9</v>
      </c>
      <c r="I3392" s="221">
        <f t="shared" si="379"/>
        <v>1</v>
      </c>
      <c r="J3392" s="221">
        <v>1</v>
      </c>
      <c r="K3392" s="221">
        <f t="shared" si="380"/>
        <v>-311.30094761931508</v>
      </c>
      <c r="L3392" s="221">
        <f t="shared" si="375"/>
        <v>7.3299670253874249E-17</v>
      </c>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row>
    <row r="3393" spans="3:12" hidden="1" x14ac:dyDescent="0.25">
      <c r="C3393" s="221">
        <v>15360</v>
      </c>
      <c r="D3393" s="221">
        <f t="shared" si="376"/>
        <v>15360</v>
      </c>
      <c r="E3393" s="221">
        <f t="shared" si="374"/>
        <v>15.36</v>
      </c>
      <c r="F3393" s="221">
        <f t="shared" si="377"/>
        <v>9.2149686720046999E-7</v>
      </c>
      <c r="G3393" s="221">
        <f t="shared" si="378"/>
        <v>0.19059704959239743</v>
      </c>
      <c r="H3393" s="271">
        <v>2.4382356439505502E-9</v>
      </c>
      <c r="I3393" s="221">
        <f t="shared" si="379"/>
        <v>1</v>
      </c>
      <c r="J3393" s="221">
        <v>1</v>
      </c>
      <c r="K3393" s="221">
        <f t="shared" si="380"/>
        <v>-307.36628575064964</v>
      </c>
      <c r="L3393" s="221">
        <f t="shared" si="375"/>
        <v>1.2266768332160931E-30</v>
      </c>
    </row>
    <row r="3394" spans="3:12" hidden="1" x14ac:dyDescent="0.25">
      <c r="C3394" s="221">
        <v>15370</v>
      </c>
      <c r="D3394" s="221">
        <f t="shared" si="376"/>
        <v>15370</v>
      </c>
      <c r="E3394" s="221">
        <f t="shared" si="374"/>
        <v>15.37</v>
      </c>
      <c r="F3394" s="221">
        <f t="shared" si="377"/>
        <v>9.6660927822398132E-7</v>
      </c>
      <c r="G3394" s="221">
        <f t="shared" si="378"/>
        <v>0.18519436716426413</v>
      </c>
      <c r="H3394" s="221">
        <v>3.5478860246609102E-2</v>
      </c>
      <c r="I3394" s="221">
        <f t="shared" si="379"/>
        <v>1</v>
      </c>
      <c r="J3394" s="221">
        <v>1</v>
      </c>
      <c r="K3394" s="221">
        <f t="shared" si="380"/>
        <v>-163.94303215270537</v>
      </c>
      <c r="L3394" s="221">
        <f t="shared" si="375"/>
        <v>1.0084093224954222E-16</v>
      </c>
    </row>
    <row r="3395" spans="3:12" hidden="1" x14ac:dyDescent="0.25">
      <c r="C3395" s="221">
        <v>15380</v>
      </c>
      <c r="D3395" s="221">
        <f t="shared" si="376"/>
        <v>15380</v>
      </c>
      <c r="E3395" s="221">
        <f t="shared" si="374"/>
        <v>15.38</v>
      </c>
      <c r="F3395" s="221">
        <f t="shared" si="377"/>
        <v>1.013385534544935E-6</v>
      </c>
      <c r="G3395" s="221">
        <f t="shared" si="378"/>
        <v>0.17939867885992861</v>
      </c>
      <c r="H3395" s="221">
        <v>5.0657045484412799E-2</v>
      </c>
      <c r="I3395" s="221">
        <f t="shared" si="379"/>
        <v>1</v>
      </c>
      <c r="J3395" s="221">
        <v>1</v>
      </c>
      <c r="K3395" s="221">
        <f t="shared" si="380"/>
        <v>-160.71532404752759</v>
      </c>
      <c r="L3395" s="221">
        <f t="shared" si="375"/>
        <v>6.0532632565086427E-16</v>
      </c>
    </row>
    <row r="3396" spans="3:12" hidden="1" x14ac:dyDescent="0.25">
      <c r="C3396" s="221">
        <v>15390</v>
      </c>
      <c r="D3396" s="221">
        <f t="shared" si="376"/>
        <v>15390</v>
      </c>
      <c r="E3396" s="221">
        <f t="shared" si="374"/>
        <v>15.39</v>
      </c>
      <c r="F3396" s="221">
        <f t="shared" si="377"/>
        <v>1.0618661368768383E-6</v>
      </c>
      <c r="G3396" s="221">
        <f t="shared" si="378"/>
        <v>0.17323232027291424</v>
      </c>
      <c r="H3396" s="221">
        <v>2.6182538032303498E-2</v>
      </c>
      <c r="I3396" s="221">
        <f t="shared" si="379"/>
        <v>1</v>
      </c>
      <c r="J3396" s="221">
        <v>1</v>
      </c>
      <c r="K3396" s="221">
        <f t="shared" si="380"/>
        <v>-166.34579126597879</v>
      </c>
      <c r="L3396" s="221">
        <f t="shared" si="375"/>
        <v>4.9180190501352155E-16</v>
      </c>
    </row>
    <row r="3397" spans="3:12" hidden="1" x14ac:dyDescent="0.25">
      <c r="C3397" s="221">
        <v>15400</v>
      </c>
      <c r="D3397" s="221">
        <f t="shared" si="376"/>
        <v>15400</v>
      </c>
      <c r="E3397" s="221">
        <f t="shared" si="374"/>
        <v>15.4</v>
      </c>
      <c r="F3397" s="221">
        <f t="shared" si="377"/>
        <v>1.1120919945229849E-6</v>
      </c>
      <c r="G3397" s="221">
        <f t="shared" si="378"/>
        <v>0.1667180566801002</v>
      </c>
      <c r="H3397" s="271">
        <v>9.3132313092118197E-10</v>
      </c>
      <c r="I3397" s="221">
        <f t="shared" si="379"/>
        <v>1</v>
      </c>
      <c r="J3397" s="221">
        <v>1</v>
      </c>
      <c r="K3397" s="221">
        <f t="shared" si="380"/>
        <v>-315.25552513344905</v>
      </c>
      <c r="L3397" s="221">
        <f t="shared" si="375"/>
        <v>5.7991042115667575E-17</v>
      </c>
    </row>
    <row r="3398" spans="3:12" hidden="1" x14ac:dyDescent="0.25">
      <c r="C3398" s="221">
        <v>15410</v>
      </c>
      <c r="D3398" s="221">
        <f t="shared" si="376"/>
        <v>15410</v>
      </c>
      <c r="E3398" s="221">
        <f t="shared" si="374"/>
        <v>15.41</v>
      </c>
      <c r="F3398" s="221">
        <f t="shared" si="377"/>
        <v>1.1641044188883639E-6</v>
      </c>
      <c r="G3398" s="221">
        <f t="shared" si="378"/>
        <v>0.15987903070182441</v>
      </c>
      <c r="H3398" s="221">
        <v>3.15558828549139E-3</v>
      </c>
      <c r="I3398" s="221">
        <f t="shared" si="379"/>
        <v>1</v>
      </c>
      <c r="J3398" s="221">
        <v>1</v>
      </c>
      <c r="K3398" s="221">
        <f t="shared" si="380"/>
        <v>-184.62272440886392</v>
      </c>
      <c r="L3398" s="221">
        <f t="shared" si="375"/>
        <v>8.6231873766184828E-19</v>
      </c>
    </row>
    <row r="3399" spans="3:12" hidden="1" x14ac:dyDescent="0.25">
      <c r="C3399" s="221">
        <v>15420</v>
      </c>
      <c r="D3399" s="221">
        <f t="shared" si="376"/>
        <v>15420</v>
      </c>
      <c r="E3399" s="221">
        <f t="shared" si="374"/>
        <v>15.42</v>
      </c>
      <c r="F3399" s="221">
        <f t="shared" si="377"/>
        <v>1.2179451168708517E-6</v>
      </c>
      <c r="G3399" s="221">
        <f t="shared" si="378"/>
        <v>0.15273870957768718</v>
      </c>
      <c r="H3399" s="221">
        <v>2.7309732062735098E-4</v>
      </c>
      <c r="I3399" s="221">
        <f t="shared" si="379"/>
        <v>1</v>
      </c>
      <c r="J3399" s="221">
        <v>1</v>
      </c>
      <c r="K3399" s="221">
        <f t="shared" si="380"/>
        <v>-205.88211450156837</v>
      </c>
      <c r="L3399" s="221">
        <f t="shared" si="375"/>
        <v>1.0179567349554315E-18</v>
      </c>
    </row>
    <row r="3400" spans="3:12" hidden="1" x14ac:dyDescent="0.25">
      <c r="C3400" s="221">
        <v>15430</v>
      </c>
      <c r="D3400" s="221">
        <f t="shared" si="376"/>
        <v>15430</v>
      </c>
      <c r="E3400" s="221">
        <f t="shared" si="374"/>
        <v>15.43</v>
      </c>
      <c r="F3400" s="221">
        <f t="shared" si="377"/>
        <v>1.2736561841345057E-6</v>
      </c>
      <c r="G3400" s="221">
        <f t="shared" si="378"/>
        <v>0.14532083217539776</v>
      </c>
      <c r="H3400" s="221">
        <v>2.5761364751439699E-3</v>
      </c>
      <c r="I3400" s="221">
        <f t="shared" si="379"/>
        <v>1</v>
      </c>
      <c r="J3400" s="221">
        <v>1</v>
      </c>
      <c r="K3400" s="221">
        <f t="shared" si="380"/>
        <v>-186.43302096859605</v>
      </c>
      <c r="L3400" s="221">
        <f t="shared" si="375"/>
        <v>6.9595062795897087E-19</v>
      </c>
    </row>
    <row r="3401" spans="3:12" hidden="1" x14ac:dyDescent="0.25">
      <c r="C3401" s="221">
        <v>15440</v>
      </c>
      <c r="D3401" s="221">
        <f t="shared" si="376"/>
        <v>15440</v>
      </c>
      <c r="E3401" s="221">
        <f t="shared" si="374"/>
        <v>15.44</v>
      </c>
      <c r="F3401" s="221">
        <f t="shared" si="377"/>
        <v>1.3312800982675092E-6</v>
      </c>
      <c r="G3401" s="221">
        <f t="shared" si="378"/>
        <v>0.13764935585005969</v>
      </c>
      <c r="H3401" s="221">
        <v>2.7062321390619198E-3</v>
      </c>
      <c r="I3401" s="221">
        <f t="shared" si="379"/>
        <v>1</v>
      </c>
      <c r="J3401" s="221">
        <v>1</v>
      </c>
      <c r="K3401" s="221">
        <f t="shared" si="380"/>
        <v>-186.09182659134572</v>
      </c>
      <c r="L3401" s="221">
        <f t="shared" si="375"/>
        <v>2.3655119365620761E-18</v>
      </c>
    </row>
    <row r="3402" spans="3:12" hidden="1" x14ac:dyDescent="0.25">
      <c r="C3402" s="221">
        <v>15450</v>
      </c>
      <c r="D3402" s="221">
        <f t="shared" si="376"/>
        <v>15450</v>
      </c>
      <c r="E3402" s="221">
        <f t="shared" si="374"/>
        <v>15.45</v>
      </c>
      <c r="F3402" s="221">
        <f t="shared" si="377"/>
        <v>1.390859711827542E-6</v>
      </c>
      <c r="G3402" s="221">
        <f t="shared" si="378"/>
        <v>0.12974840327093043</v>
      </c>
      <c r="H3402" s="221">
        <v>1.96696707822296E-4</v>
      </c>
      <c r="I3402" s="221">
        <f t="shared" si="379"/>
        <v>1</v>
      </c>
      <c r="J3402" s="221">
        <v>1</v>
      </c>
      <c r="K3402" s="221">
        <f t="shared" si="380"/>
        <v>-208.99635119217913</v>
      </c>
      <c r="L3402" s="221">
        <f t="shared" si="375"/>
        <v>7.0599911009831676E-19</v>
      </c>
    </row>
    <row r="3403" spans="3:12" hidden="1" x14ac:dyDescent="0.25">
      <c r="C3403" s="221">
        <v>15460</v>
      </c>
      <c r="D3403" s="221">
        <f t="shared" si="376"/>
        <v>15460</v>
      </c>
      <c r="E3403" s="221">
        <f t="shared" si="374"/>
        <v>15.46</v>
      </c>
      <c r="F3403" s="221">
        <f t="shared" si="377"/>
        <v>1.452438245277031E-6</v>
      </c>
      <c r="G3403" s="221">
        <f t="shared" si="378"/>
        <v>0.12164220933225565</v>
      </c>
      <c r="H3403" s="221">
        <v>4.6170289671171403E-3</v>
      </c>
      <c r="I3403" s="221">
        <f t="shared" si="379"/>
        <v>1</v>
      </c>
      <c r="J3403" s="221">
        <v>1</v>
      </c>
      <c r="K3403" s="221">
        <f t="shared" si="380"/>
        <v>-181.76910850229854</v>
      </c>
      <c r="L3403" s="221">
        <f t="shared" si="375"/>
        <v>1.811450442972787E-18</v>
      </c>
    </row>
    <row r="3404" spans="3:12" hidden="1" x14ac:dyDescent="0.25">
      <c r="C3404" s="221">
        <v>15470</v>
      </c>
      <c r="D3404" s="221">
        <f t="shared" si="376"/>
        <v>15470</v>
      </c>
      <c r="E3404" s="221">
        <f t="shared" si="374"/>
        <v>15.47</v>
      </c>
      <c r="F3404" s="221">
        <f t="shared" si="377"/>
        <v>1.5160592798110215E-6</v>
      </c>
      <c r="G3404" s="221">
        <f t="shared" si="378"/>
        <v>0.11335506826392232</v>
      </c>
      <c r="H3404" s="221">
        <v>9.6745899372295292E-3</v>
      </c>
      <c r="I3404" s="221">
        <f t="shared" si="379"/>
        <v>1</v>
      </c>
      <c r="J3404" s="221">
        <v>1</v>
      </c>
      <c r="K3404" s="221">
        <f t="shared" si="380"/>
        <v>-175.58420615662752</v>
      </c>
      <c r="L3404" s="221">
        <f t="shared" si="375"/>
        <v>1.5355346580326566E-17</v>
      </c>
    </row>
    <row r="3405" spans="3:12" hidden="1" x14ac:dyDescent="0.25">
      <c r="C3405" s="221">
        <v>15480</v>
      </c>
      <c r="D3405" s="221">
        <f t="shared" si="376"/>
        <v>15480</v>
      </c>
      <c r="E3405" s="221">
        <f t="shared" si="374"/>
        <v>15.48</v>
      </c>
      <c r="F3405" s="221">
        <f t="shared" si="377"/>
        <v>1.5817667500801815E-6</v>
      </c>
      <c r="G3405" s="221">
        <f t="shared" si="378"/>
        <v>0.10491128105662735</v>
      </c>
      <c r="H3405" s="271">
        <v>3.5573370117255402E-10</v>
      </c>
      <c r="I3405" s="221">
        <f t="shared" si="379"/>
        <v>1</v>
      </c>
      <c r="J3405" s="221">
        <v>1</v>
      </c>
      <c r="K3405" s="221">
        <f t="shared" si="380"/>
        <v>-324.5782071359651</v>
      </c>
      <c r="L3405" s="221">
        <f t="shared" si="375"/>
        <v>6.9106583667878238E-18</v>
      </c>
    </row>
    <row r="3406" spans="3:12" hidden="1" x14ac:dyDescent="0.25">
      <c r="C3406" s="221">
        <v>15490</v>
      </c>
      <c r="D3406" s="221">
        <f t="shared" si="376"/>
        <v>15490</v>
      </c>
      <c r="E3406" s="221">
        <f t="shared" si="374"/>
        <v>15.49</v>
      </c>
      <c r="F3406" s="221">
        <f t="shared" si="377"/>
        <v>1.6496049368116979E-6</v>
      </c>
      <c r="G3406" s="221">
        <f t="shared" si="378"/>
        <v>9.6335103314999185E-2</v>
      </c>
      <c r="H3406" s="221">
        <v>1.1026860971507501E-2</v>
      </c>
      <c r="I3406" s="221">
        <f t="shared" si="379"/>
        <v>1</v>
      </c>
      <c r="J3406" s="221">
        <v>1</v>
      </c>
      <c r="K3406" s="221">
        <f t="shared" si="380"/>
        <v>-175.12767171809574</v>
      </c>
      <c r="L3406" s="221">
        <f t="shared" si="375"/>
        <v>7.6766698992653214E-18</v>
      </c>
    </row>
    <row r="3407" spans="3:12" hidden="1" x14ac:dyDescent="0.25">
      <c r="C3407" s="221">
        <v>15500</v>
      </c>
      <c r="D3407" s="221">
        <f t="shared" si="376"/>
        <v>15500</v>
      </c>
      <c r="E3407" s="221">
        <f t="shared" si="374"/>
        <v>15.5</v>
      </c>
      <c r="F3407" s="221">
        <f t="shared" si="377"/>
        <v>1.7196184593303972E-6</v>
      </c>
      <c r="G3407" s="221">
        <f t="shared" si="378"/>
        <v>8.7650693650526107E-2</v>
      </c>
      <c r="H3407" s="271">
        <v>1.6130976141422501E-9</v>
      </c>
      <c r="I3407" s="221">
        <f t="shared" si="379"/>
        <v>1</v>
      </c>
      <c r="J3407" s="221">
        <v>1</v>
      </c>
      <c r="K3407" s="221">
        <f t="shared" si="380"/>
        <v>-312.28303790712607</v>
      </c>
      <c r="L3407" s="221">
        <f t="shared" si="375"/>
        <v>7.6766715123139363E-18</v>
      </c>
    </row>
    <row r="3408" spans="3:12" hidden="1" x14ac:dyDescent="0.25">
      <c r="C3408" s="221">
        <v>15510</v>
      </c>
      <c r="D3408" s="221">
        <f t="shared" si="376"/>
        <v>15510</v>
      </c>
      <c r="E3408" s="221">
        <f t="shared" si="374"/>
        <v>15.51</v>
      </c>
      <c r="F3408" s="221">
        <f t="shared" si="377"/>
        <v>1.7918522679828861E-6</v>
      </c>
      <c r="G3408" s="221">
        <f t="shared" si="378"/>
        <v>7.8882062724288091E-2</v>
      </c>
      <c r="H3408" s="221">
        <v>2.0401207815421901E-2</v>
      </c>
      <c r="I3408" s="221">
        <f t="shared" si="379"/>
        <v>1</v>
      </c>
      <c r="J3408" s="221">
        <v>1</v>
      </c>
      <c r="K3408" s="221">
        <f t="shared" si="380"/>
        <v>-170.80127321681209</v>
      </c>
      <c r="L3408" s="221">
        <f t="shared" si="375"/>
        <v>2.0788002492688945E-17</v>
      </c>
    </row>
    <row r="3409" spans="3:12" hidden="1" x14ac:dyDescent="0.25">
      <c r="C3409" s="221">
        <v>15520</v>
      </c>
      <c r="D3409" s="221">
        <f t="shared" si="376"/>
        <v>15520</v>
      </c>
      <c r="E3409" s="221">
        <f t="shared" si="374"/>
        <v>15.52</v>
      </c>
      <c r="F3409" s="221">
        <f t="shared" si="377"/>
        <v>1.8663516364670603E-6</v>
      </c>
      <c r="G3409" s="221">
        <f t="shared" si="378"/>
        <v>7.0053023047584428E-2</v>
      </c>
      <c r="H3409" s="221">
        <v>2.0271099110454601E-2</v>
      </c>
      <c r="I3409" s="221">
        <f t="shared" si="379"/>
        <v>1</v>
      </c>
      <c r="J3409" s="221">
        <v>1</v>
      </c>
      <c r="K3409" s="221">
        <f t="shared" si="380"/>
        <v>-171.53404699304917</v>
      </c>
      <c r="L3409" s="221">
        <f t="shared" si="375"/>
        <v>7.6560807308130596E-17</v>
      </c>
    </row>
    <row r="3410" spans="3:12" hidden="1" x14ac:dyDescent="0.25">
      <c r="C3410" s="221">
        <v>15530</v>
      </c>
      <c r="D3410" s="221">
        <f t="shared" si="376"/>
        <v>15530</v>
      </c>
      <c r="E3410" s="221">
        <f t="shared" si="374"/>
        <v>15.53</v>
      </c>
      <c r="F3410" s="221">
        <f t="shared" si="377"/>
        <v>1.9431621540697964E-6</v>
      </c>
      <c r="G3410" s="221">
        <f t="shared" si="378"/>
        <v>6.118713964612299E-2</v>
      </c>
      <c r="H3410" s="221">
        <v>5.3629333398751804E-3</v>
      </c>
      <c r="I3410" s="221">
        <f t="shared" si="379"/>
        <v>1</v>
      </c>
      <c r="J3410" s="221">
        <v>1</v>
      </c>
      <c r="K3410" s="221">
        <f t="shared" si="380"/>
        <v>-183.90856812802141</v>
      </c>
      <c r="L3410" s="221">
        <f t="shared" si="375"/>
        <v>2.7026540264141186E-17</v>
      </c>
    </row>
    <row r="3411" spans="3:12" hidden="1" x14ac:dyDescent="0.25">
      <c r="C3411" s="221">
        <v>15540</v>
      </c>
      <c r="D3411" s="221">
        <f t="shared" si="376"/>
        <v>15540</v>
      </c>
      <c r="E3411" s="221">
        <f t="shared" si="374"/>
        <v>15.54</v>
      </c>
      <c r="F3411" s="221">
        <f t="shared" si="377"/>
        <v>2.0223297178150513E-6</v>
      </c>
      <c r="G3411" s="221">
        <f t="shared" si="378"/>
        <v>5.2307681691016523E-2</v>
      </c>
      <c r="H3411" s="271">
        <v>1.7506741710717501E-5</v>
      </c>
      <c r="I3411" s="221">
        <f t="shared" si="379"/>
        <v>1</v>
      </c>
      <c r="J3411" s="221">
        <v>1</v>
      </c>
      <c r="K3411" s="221">
        <f t="shared" si="380"/>
        <v>-234.647544792274</v>
      </c>
      <c r="L3411" s="221">
        <f t="shared" si="375"/>
        <v>1.022356208653746E-18</v>
      </c>
    </row>
    <row r="3412" spans="3:12" hidden="1" x14ac:dyDescent="0.25">
      <c r="C3412" s="221">
        <v>15550</v>
      </c>
      <c r="D3412" s="221">
        <f t="shared" si="376"/>
        <v>15550</v>
      </c>
      <c r="E3412" s="221">
        <f t="shared" si="374"/>
        <v>15.55</v>
      </c>
      <c r="F3412" s="221">
        <f t="shared" si="377"/>
        <v>2.1039005245251008E-6</v>
      </c>
      <c r="G3412" s="221">
        <f t="shared" si="378"/>
        <v>4.3437575197098656E-2</v>
      </c>
      <c r="H3412" s="271">
        <v>1.6734664794248699E-5</v>
      </c>
      <c r="I3412" s="221">
        <f t="shared" si="379"/>
        <v>1</v>
      </c>
      <c r="J3412" s="221">
        <v>1</v>
      </c>
      <c r="K3412" s="221">
        <f t="shared" si="380"/>
        <v>-236.30984413499917</v>
      </c>
      <c r="L3412" s="221">
        <f t="shared" si="375"/>
        <v>2.8582559780022504E-23</v>
      </c>
    </row>
    <row r="3413" spans="3:12" hidden="1" x14ac:dyDescent="0.25">
      <c r="C3413" s="221">
        <v>15560</v>
      </c>
      <c r="D3413" s="221">
        <f t="shared" si="376"/>
        <v>15560</v>
      </c>
      <c r="E3413" s="221">
        <f t="shared" si="374"/>
        <v>15.56</v>
      </c>
      <c r="F3413" s="221">
        <f t="shared" si="377"/>
        <v>2.1879210627972785E-6</v>
      </c>
      <c r="G3413" s="221">
        <f t="shared" si="378"/>
        <v>3.4599356886037429E-2</v>
      </c>
      <c r="H3413" s="221">
        <v>1.5719408884815499E-2</v>
      </c>
      <c r="I3413" s="221">
        <f t="shared" si="379"/>
        <v>1</v>
      </c>
      <c r="J3413" s="221">
        <v>1</v>
      </c>
      <c r="K3413" s="221">
        <f t="shared" si="380"/>
        <v>-178.48928227275508</v>
      </c>
      <c r="L3413" s="221">
        <f t="shared" si="375"/>
        <v>3.5491747100937955E-18</v>
      </c>
    </row>
    <row r="3414" spans="3:12" hidden="1" x14ac:dyDescent="0.25">
      <c r="C3414" s="221">
        <v>15570</v>
      </c>
      <c r="D3414" s="221">
        <f t="shared" si="376"/>
        <v>15570</v>
      </c>
      <c r="E3414" s="221">
        <f t="shared" si="374"/>
        <v>15.57</v>
      </c>
      <c r="F3414" s="221">
        <f t="shared" si="377"/>
        <v>2.2744381048989183E-6</v>
      </c>
      <c r="G3414" s="221">
        <f t="shared" si="378"/>
        <v>2.5815129308723411E-2</v>
      </c>
      <c r="H3414" s="221">
        <v>0.137820446554071</v>
      </c>
      <c r="I3414" s="221">
        <f t="shared" si="379"/>
        <v>1</v>
      </c>
      <c r="J3414" s="221">
        <v>1</v>
      </c>
      <c r="K3414" s="221">
        <f t="shared" si="380"/>
        <v>-161.83875839515593</v>
      </c>
      <c r="L3414" s="221">
        <f t="shared" si="375"/>
        <v>2.1539276836738938E-16</v>
      </c>
    </row>
    <row r="3415" spans="3:12" hidden="1" x14ac:dyDescent="0.25">
      <c r="C3415" s="221">
        <v>15580</v>
      </c>
      <c r="D3415" s="221">
        <f t="shared" si="376"/>
        <v>15580</v>
      </c>
      <c r="E3415" s="221">
        <f t="shared" si="374"/>
        <v>15.58</v>
      </c>
      <c r="F3415" s="221">
        <f t="shared" si="377"/>
        <v>2.3634986985827295E-6</v>
      </c>
      <c r="G3415" s="221">
        <f t="shared" si="378"/>
        <v>1.7106517317910054E-2</v>
      </c>
      <c r="H3415" s="221">
        <v>0.444915675135232</v>
      </c>
      <c r="I3415" s="221">
        <f t="shared" si="379"/>
        <v>1</v>
      </c>
      <c r="J3415" s="221">
        <v>1</v>
      </c>
      <c r="K3415" s="221">
        <f t="shared" si="380"/>
        <v>-154.90010648326322</v>
      </c>
      <c r="L3415" s="221">
        <f t="shared" si="375"/>
        <v>1.7004947963998629E-15</v>
      </c>
    </row>
    <row r="3416" spans="3:12" hidden="1" x14ac:dyDescent="0.25">
      <c r="C3416" s="221">
        <v>15590</v>
      </c>
      <c r="D3416" s="221">
        <f t="shared" si="376"/>
        <v>15590</v>
      </c>
      <c r="E3416" s="221">
        <f t="shared" si="374"/>
        <v>15.59</v>
      </c>
      <c r="F3416" s="221">
        <f t="shared" si="377"/>
        <v>2.455150158825061E-6</v>
      </c>
      <c r="G3416" s="221">
        <f t="shared" si="378"/>
        <v>8.4946259786131684E-3</v>
      </c>
      <c r="H3416" s="221">
        <v>0.82365531566113304</v>
      </c>
      <c r="I3416" s="221">
        <f t="shared" si="379"/>
        <v>1</v>
      </c>
      <c r="J3416" s="221">
        <v>1</v>
      </c>
      <c r="K3416" s="221">
        <f t="shared" si="380"/>
        <v>-155.3006434773261</v>
      </c>
      <c r="L3416" s="221">
        <f t="shared" si="375"/>
        <v>3.0916716150466806E-15</v>
      </c>
    </row>
    <row r="3417" spans="3:12" hidden="1" x14ac:dyDescent="0.25">
      <c r="C3417" s="221">
        <v>15600</v>
      </c>
      <c r="D3417" s="221">
        <f t="shared" si="376"/>
        <v>15600</v>
      </c>
      <c r="E3417" s="221">
        <f t="shared" si="374"/>
        <v>15.6</v>
      </c>
      <c r="F3417" s="221">
        <f t="shared" si="377"/>
        <v>2.5494400594899881E-6</v>
      </c>
      <c r="G3417" s="221">
        <f t="shared" si="378"/>
        <v>6.310782006797166E-16</v>
      </c>
      <c r="H3417" s="221">
        <v>1</v>
      </c>
      <c r="I3417" s="221">
        <f t="shared" si="379"/>
        <v>1</v>
      </c>
      <c r="J3417" s="221">
        <v>1</v>
      </c>
      <c r="K3417" s="221">
        <f t="shared" si="380"/>
        <v>-415.86944031542492</v>
      </c>
      <c r="L3417" s="221">
        <f t="shared" si="375"/>
        <v>7.3769299745250369E-16</v>
      </c>
    </row>
    <row r="3418" spans="3:12" hidden="1" x14ac:dyDescent="0.25">
      <c r="C3418" s="221">
        <v>15610</v>
      </c>
      <c r="D3418" s="221">
        <f t="shared" si="376"/>
        <v>15610</v>
      </c>
      <c r="E3418" s="221">
        <f t="shared" si="374"/>
        <v>15.61</v>
      </c>
      <c r="F3418" s="221">
        <f t="shared" si="377"/>
        <v>2.646416224920902E-6</v>
      </c>
      <c r="G3418" s="221">
        <f t="shared" si="378"/>
        <v>8.3574152313226849E-3</v>
      </c>
      <c r="H3418" s="221">
        <v>0.823655315661173</v>
      </c>
      <c r="I3418" s="221">
        <f t="shared" si="379"/>
        <v>1</v>
      </c>
      <c r="J3418" s="221">
        <v>1</v>
      </c>
      <c r="K3418" s="221">
        <f t="shared" si="380"/>
        <v>-154.79048727267633</v>
      </c>
      <c r="L3418" s="221">
        <f t="shared" si="375"/>
        <v>8.2964305380390745E-16</v>
      </c>
    </row>
    <row r="3419" spans="3:12" hidden="1" x14ac:dyDescent="0.25">
      <c r="C3419" s="221">
        <v>15620</v>
      </c>
      <c r="D3419" s="221">
        <f t="shared" si="376"/>
        <v>15620</v>
      </c>
      <c r="E3419" s="221">
        <f t="shared" si="374"/>
        <v>15.62</v>
      </c>
      <c r="F3419" s="221">
        <f t="shared" si="377"/>
        <v>2.7461267214626482E-6</v>
      </c>
      <c r="G3419" s="221">
        <f t="shared" si="378"/>
        <v>1.6558310940877664E-2</v>
      </c>
      <c r="H3419" s="221">
        <v>0.44491567513517599</v>
      </c>
      <c r="I3419" s="221">
        <f t="shared" si="379"/>
        <v>1</v>
      </c>
      <c r="J3419" s="221">
        <v>1</v>
      </c>
      <c r="K3419" s="221">
        <f t="shared" si="380"/>
        <v>-153.87971370380603</v>
      </c>
      <c r="L3419" s="221">
        <f t="shared" si="375"/>
        <v>3.6955847250448877E-15</v>
      </c>
    </row>
    <row r="3420" spans="3:12" hidden="1" x14ac:dyDescent="0.25">
      <c r="C3420" s="221">
        <v>15630</v>
      </c>
      <c r="D3420" s="221">
        <f t="shared" si="376"/>
        <v>15630</v>
      </c>
      <c r="E3420" s="221">
        <f t="shared" si="374"/>
        <v>15.63</v>
      </c>
      <c r="F3420" s="221">
        <f t="shared" si="377"/>
        <v>2.8486198489162374E-6</v>
      </c>
      <c r="G3420" s="221">
        <f t="shared" si="378"/>
        <v>2.4584050507175784E-2</v>
      </c>
      <c r="H3420" s="221">
        <v>0.137820446554096</v>
      </c>
      <c r="I3420" s="221">
        <f t="shared" si="379"/>
        <v>1</v>
      </c>
      <c r="J3420" s="221">
        <v>1</v>
      </c>
      <c r="K3420" s="221">
        <f t="shared" si="380"/>
        <v>-160.30796823349783</v>
      </c>
      <c r="L3420" s="221">
        <f t="shared" si="375"/>
        <v>2.2324108803154648E-15</v>
      </c>
    </row>
    <row r="3421" spans="3:12" hidden="1" x14ac:dyDescent="0.25">
      <c r="C3421" s="221">
        <v>15640</v>
      </c>
      <c r="D3421" s="221">
        <f t="shared" si="376"/>
        <v>15640</v>
      </c>
      <c r="E3421" s="221">
        <f t="shared" si="374"/>
        <v>15.64</v>
      </c>
      <c r="F3421" s="221">
        <f t="shared" si="377"/>
        <v>2.9539441319288677E-6</v>
      </c>
      <c r="G3421" s="221">
        <f t="shared" si="378"/>
        <v>3.241670318663372E-2</v>
      </c>
      <c r="H3421" s="221">
        <v>1.5719408884821401E-2</v>
      </c>
      <c r="I3421" s="221">
        <f t="shared" si="379"/>
        <v>1</v>
      </c>
      <c r="J3421" s="221">
        <v>1</v>
      </c>
      <c r="K3421" s="221">
        <f t="shared" si="380"/>
        <v>-176.44785335000444</v>
      </c>
      <c r="L3421" s="221">
        <f t="shared" si="375"/>
        <v>3.1119082143143824E-16</v>
      </c>
    </row>
    <row r="3422" spans="3:12" hidden="1" x14ac:dyDescent="0.25">
      <c r="C3422" s="221">
        <v>15650</v>
      </c>
      <c r="D3422" s="221">
        <f t="shared" si="376"/>
        <v>15650</v>
      </c>
      <c r="E3422" s="221">
        <f t="shared" si="374"/>
        <v>15.65</v>
      </c>
      <c r="F3422" s="221">
        <f t="shared" si="377"/>
        <v>3.0621483113212808E-6</v>
      </c>
      <c r="G3422" s="221">
        <f t="shared" si="378"/>
        <v>4.0039075959880911E-2</v>
      </c>
      <c r="H3422" s="271">
        <v>1.67346647942372E-5</v>
      </c>
      <c r="I3422" s="221">
        <f t="shared" si="379"/>
        <v>1</v>
      </c>
      <c r="J3422" s="221">
        <v>1</v>
      </c>
      <c r="K3422" s="221">
        <f t="shared" si="380"/>
        <v>-233.75745429901303</v>
      </c>
      <c r="L3422" s="221">
        <f t="shared" si="375"/>
        <v>5.6798624692634584E-18</v>
      </c>
    </row>
    <row r="3423" spans="3:12" hidden="1" x14ac:dyDescent="0.25">
      <c r="C3423" s="221">
        <v>15660</v>
      </c>
      <c r="D3423" s="221">
        <f t="shared" si="376"/>
        <v>15660</v>
      </c>
      <c r="E3423" s="221">
        <f t="shared" si="374"/>
        <v>15.66</v>
      </c>
      <c r="F3423" s="221">
        <f t="shared" si="377"/>
        <v>3.1732813353550795E-6</v>
      </c>
      <c r="G3423" s="221">
        <f t="shared" si="378"/>
        <v>4.7434743441357147E-2</v>
      </c>
      <c r="H3423" s="271">
        <v>1.7506741710657101E-5</v>
      </c>
      <c r="I3423" s="221">
        <f t="shared" si="379"/>
        <v>1</v>
      </c>
      <c r="J3423" s="221">
        <v>1</v>
      </c>
      <c r="K3423" s="221">
        <f t="shared" si="380"/>
        <v>-231.58379084798116</v>
      </c>
      <c r="L3423" s="221">
        <f t="shared" si="375"/>
        <v>5.4918621257731449E-23</v>
      </c>
    </row>
    <row r="3424" spans="3:12" hidden="1" x14ac:dyDescent="0.25">
      <c r="C3424" s="221">
        <v>15670</v>
      </c>
      <c r="D3424" s="221">
        <f t="shared" si="376"/>
        <v>15670</v>
      </c>
      <c r="E3424" s="221">
        <f t="shared" si="374"/>
        <v>15.67</v>
      </c>
      <c r="F3424" s="221">
        <f t="shared" si="377"/>
        <v>3.2873923509421582E-6</v>
      </c>
      <c r="G3424" s="221">
        <f t="shared" si="378"/>
        <v>5.4588075798825311E-2</v>
      </c>
      <c r="H3424" s="221">
        <v>5.3629333398736798E-3</v>
      </c>
      <c r="I3424" s="221">
        <f t="shared" si="379"/>
        <v>1</v>
      </c>
      <c r="J3424" s="221">
        <v>1</v>
      </c>
      <c r="K3424" s="221">
        <f t="shared" si="380"/>
        <v>-180.33296549921158</v>
      </c>
      <c r="L3424" s="221">
        <f t="shared" si="375"/>
        <v>2.3281906652425144E-18</v>
      </c>
    </row>
    <row r="3425" spans="3:12" hidden="1" x14ac:dyDescent="0.25">
      <c r="C3425" s="221">
        <v>15680</v>
      </c>
      <c r="D3425" s="221">
        <f t="shared" si="376"/>
        <v>15680</v>
      </c>
      <c r="E3425" s="221">
        <f t="shared" si="374"/>
        <v>15.68</v>
      </c>
      <c r="F3425" s="221">
        <f t="shared" si="377"/>
        <v>3.4045306947988896E-6</v>
      </c>
      <c r="G3425" s="221">
        <f t="shared" si="378"/>
        <v>6.1484264634325256E-2</v>
      </c>
      <c r="H3425" s="221">
        <v>2.0271099110449799E-2</v>
      </c>
      <c r="I3425" s="221">
        <f t="shared" si="379"/>
        <v>1</v>
      </c>
      <c r="J3425" s="221">
        <v>1</v>
      </c>
      <c r="K3425" s="221">
        <f t="shared" si="380"/>
        <v>-167.44602931518779</v>
      </c>
      <c r="L3425" s="221">
        <f t="shared" si="375"/>
        <v>6.7746733695579568E-17</v>
      </c>
    </row>
    <row r="3426" spans="3:12" hidden="1" x14ac:dyDescent="0.25">
      <c r="C3426" s="221">
        <v>15690</v>
      </c>
      <c r="D3426" s="221">
        <f t="shared" si="376"/>
        <v>15690</v>
      </c>
      <c r="E3426" s="221">
        <f t="shared" si="374"/>
        <v>15.69</v>
      </c>
      <c r="F3426" s="221">
        <f t="shared" si="377"/>
        <v>3.5247458845470172E-6</v>
      </c>
      <c r="G3426" s="221">
        <f t="shared" si="378"/>
        <v>6.8109346782913263E-2</v>
      </c>
      <c r="H3426" s="221">
        <v>2.0401207815423501E-2</v>
      </c>
      <c r="I3426" s="221">
        <f t="shared" si="379"/>
        <v>1</v>
      </c>
      <c r="J3426" s="221">
        <v>1</v>
      </c>
      <c r="K3426" s="221">
        <f t="shared" si="380"/>
        <v>-166.20019185956573</v>
      </c>
      <c r="L3426" s="221">
        <f t="shared" si="375"/>
        <v>2.0889146534120407E-16</v>
      </c>
    </row>
    <row r="3427" spans="3:12" hidden="1" x14ac:dyDescent="0.25">
      <c r="C3427" s="221">
        <v>15700</v>
      </c>
      <c r="D3427" s="221">
        <f t="shared" si="376"/>
        <v>15700</v>
      </c>
      <c r="E3427" s="221">
        <f t="shared" si="374"/>
        <v>15.7</v>
      </c>
      <c r="F3427" s="221">
        <f t="shared" si="377"/>
        <v>3.6480876097638142E-6</v>
      </c>
      <c r="G3427" s="221">
        <f t="shared" si="378"/>
        <v>7.4450225990596183E-2</v>
      </c>
      <c r="H3427" s="271">
        <v>1.6130950344633E-9</v>
      </c>
      <c r="I3427" s="221">
        <f t="shared" si="379"/>
        <v>1</v>
      </c>
      <c r="J3427" s="221">
        <v>1</v>
      </c>
      <c r="K3427" s="221">
        <f t="shared" si="380"/>
        <v>-307.16817531653379</v>
      </c>
      <c r="L3427" s="221">
        <f t="shared" si="375"/>
        <v>5.9968184413925723E-17</v>
      </c>
    </row>
    <row r="3428" spans="3:12" hidden="1" x14ac:dyDescent="0.25">
      <c r="C3428" s="221">
        <v>15710</v>
      </c>
      <c r="D3428" s="221">
        <f t="shared" si="376"/>
        <v>15710</v>
      </c>
      <c r="E3428" s="221">
        <f t="shared" si="374"/>
        <v>15.71</v>
      </c>
      <c r="F3428" s="221">
        <f t="shared" si="377"/>
        <v>3.7746057229836433E-6</v>
      </c>
      <c r="G3428" s="221">
        <f t="shared" si="378"/>
        <v>8.0494692437925688E-2</v>
      </c>
      <c r="H3428" s="221">
        <v>1.10268609715077E-2</v>
      </c>
      <c r="I3428" s="221">
        <f t="shared" si="379"/>
        <v>1</v>
      </c>
      <c r="J3428" s="221">
        <v>1</v>
      </c>
      <c r="K3428" s="221">
        <f t="shared" si="380"/>
        <v>-169.49818523369163</v>
      </c>
      <c r="L3428" s="221">
        <f t="shared" si="375"/>
        <v>2.8062192462943456E-17</v>
      </c>
    </row>
    <row r="3429" spans="3:12" hidden="1" x14ac:dyDescent="0.25">
      <c r="C3429" s="221">
        <v>15720</v>
      </c>
      <c r="D3429" s="221">
        <f t="shared" si="376"/>
        <v>15720</v>
      </c>
      <c r="E3429" s="221">
        <f t="shared" si="374"/>
        <v>15.72</v>
      </c>
      <c r="F3429" s="221">
        <f t="shared" si="377"/>
        <v>3.9043502306534897E-6</v>
      </c>
      <c r="G3429" s="221">
        <f t="shared" si="378"/>
        <v>8.6231440080760502E-2</v>
      </c>
      <c r="H3429" s="271">
        <v>3.5573553239199302E-10</v>
      </c>
      <c r="I3429" s="221">
        <f t="shared" si="379"/>
        <v>1</v>
      </c>
      <c r="J3429" s="221">
        <v>1</v>
      </c>
      <c r="K3429" s="221">
        <f t="shared" si="380"/>
        <v>-318.4331669274851</v>
      </c>
      <c r="L3429" s="221">
        <f t="shared" si="375"/>
        <v>2.8062187130018153E-17</v>
      </c>
    </row>
    <row r="3430" spans="3:12" hidden="1" x14ac:dyDescent="0.25">
      <c r="C3430" s="221">
        <v>15730</v>
      </c>
      <c r="D3430" s="221">
        <f t="shared" si="376"/>
        <v>15730</v>
      </c>
      <c r="E3430" s="221">
        <f t="shared" si="374"/>
        <v>15.73</v>
      </c>
      <c r="F3430" s="221">
        <f t="shared" si="377"/>
        <v>4.037371284044272E-6</v>
      </c>
      <c r="G3430" s="221">
        <f t="shared" si="378"/>
        <v>9.1650081784962367E-2</v>
      </c>
      <c r="H3430" s="221">
        <v>9.6745899372293505E-3</v>
      </c>
      <c r="I3430" s="221">
        <f t="shared" si="379"/>
        <v>1</v>
      </c>
      <c r="J3430" s="221">
        <v>1</v>
      </c>
      <c r="K3430" s="221">
        <f t="shared" si="380"/>
        <v>-168.92271774240345</v>
      </c>
      <c r="L3430" s="221">
        <f t="shared" si="375"/>
        <v>3.2038211458876878E-17</v>
      </c>
    </row>
    <row r="3431" spans="3:12" hidden="1" x14ac:dyDescent="0.25">
      <c r="C3431" s="221">
        <v>15740</v>
      </c>
      <c r="D3431" s="221">
        <f t="shared" si="376"/>
        <v>15740</v>
      </c>
      <c r="E3431" s="221">
        <f t="shared" si="374"/>
        <v>15.74</v>
      </c>
      <c r="F3431" s="221">
        <f t="shared" si="377"/>
        <v>4.1737191701206194E-6</v>
      </c>
      <c r="G3431" s="221">
        <f t="shared" si="378"/>
        <v>9.6741162236866296E-2</v>
      </c>
      <c r="H3431" s="221">
        <v>4.6170289671181499E-3</v>
      </c>
      <c r="I3431" s="221">
        <f t="shared" si="379"/>
        <v>1</v>
      </c>
      <c r="J3431" s="221">
        <v>1</v>
      </c>
      <c r="K3431" s="221">
        <f t="shared" si="380"/>
        <v>-174.59005751913909</v>
      </c>
      <c r="L3431" s="221">
        <f t="shared" si="375"/>
        <v>7.4094580062786426E-17</v>
      </c>
    </row>
    <row r="3432" spans="3:12" hidden="1" x14ac:dyDescent="0.25">
      <c r="C3432" s="221">
        <v>15750</v>
      </c>
      <c r="D3432" s="221">
        <f t="shared" si="376"/>
        <v>15750</v>
      </c>
      <c r="E3432" s="221">
        <f t="shared" si="374"/>
        <v>15.75</v>
      </c>
      <c r="F3432" s="221">
        <f t="shared" si="377"/>
        <v>4.313444302370953E-6</v>
      </c>
      <c r="G3432" s="221">
        <f t="shared" si="378"/>
        <v>0.10149616861661831</v>
      </c>
      <c r="H3432" s="221">
        <v>1.9669670782233601E-4</v>
      </c>
      <c r="I3432" s="221">
        <f t="shared" si="379"/>
        <v>1</v>
      </c>
      <c r="J3432" s="221">
        <v>1</v>
      </c>
      <c r="K3432" s="221">
        <f t="shared" si="380"/>
        <v>-201.29858132076754</v>
      </c>
      <c r="L3432" s="221">
        <f t="shared" si="375"/>
        <v>9.5094996816322047E-18</v>
      </c>
    </row>
    <row r="3433" spans="3:12" hidden="1" x14ac:dyDescent="0.25">
      <c r="C3433" s="221">
        <v>15760</v>
      </c>
      <c r="D3433" s="221">
        <f t="shared" si="376"/>
        <v>15760</v>
      </c>
      <c r="E3433" s="221">
        <f t="shared" si="374"/>
        <v>15.76</v>
      </c>
      <c r="F3433" s="221">
        <f t="shared" si="377"/>
        <v>4.4565972116005887E-6</v>
      </c>
      <c r="G3433" s="221">
        <f t="shared" si="378"/>
        <v>0.10590753902669517</v>
      </c>
      <c r="H3433" s="221">
        <v>2.7062321390615199E-3</v>
      </c>
      <c r="I3433" s="221">
        <f t="shared" si="379"/>
        <v>1</v>
      </c>
      <c r="J3433" s="221">
        <v>1</v>
      </c>
      <c r="K3433" s="221">
        <f t="shared" si="380"/>
        <v>-177.87409383875797</v>
      </c>
      <c r="L3433" s="221">
        <f t="shared" si="375"/>
        <v>4.647288551706902E-18</v>
      </c>
    </row>
    <row r="3434" spans="3:12" hidden="1" x14ac:dyDescent="0.25">
      <c r="C3434" s="221">
        <v>15770</v>
      </c>
      <c r="D3434" s="221">
        <f t="shared" si="376"/>
        <v>15770</v>
      </c>
      <c r="E3434" s="221">
        <f t="shared" si="374"/>
        <v>15.77</v>
      </c>
      <c r="F3434" s="221">
        <f t="shared" si="377"/>
        <v>4.6032285366894844E-6</v>
      </c>
      <c r="G3434" s="221">
        <f t="shared" si="378"/>
        <v>0.1099686686730182</v>
      </c>
      <c r="H3434" s="221">
        <v>2.5761364751443901E-3</v>
      </c>
      <c r="I3434" s="221">
        <f t="shared" si="379"/>
        <v>1</v>
      </c>
      <c r="J3434" s="221">
        <v>1</v>
      </c>
      <c r="K3434" s="221">
        <f t="shared" si="380"/>
        <v>-177.69399258048952</v>
      </c>
      <c r="L3434" s="221">
        <f t="shared" si="375"/>
        <v>1.6658747978380694E-17</v>
      </c>
    </row>
    <row r="3435" spans="3:12" hidden="1" x14ac:dyDescent="0.25">
      <c r="C3435" s="221">
        <v>15780</v>
      </c>
      <c r="D3435" s="221">
        <f t="shared" si="376"/>
        <v>15780</v>
      </c>
      <c r="E3435" s="221">
        <f t="shared" si="374"/>
        <v>15.78</v>
      </c>
      <c r="F3435" s="221">
        <f t="shared" si="377"/>
        <v>4.7533890153172737E-6</v>
      </c>
      <c r="G3435" s="221">
        <f t="shared" si="378"/>
        <v>0.113673913801348</v>
      </c>
      <c r="H3435" s="221">
        <v>2.7309732062734101E-4</v>
      </c>
      <c r="I3435" s="221">
        <f t="shared" si="379"/>
        <v>1</v>
      </c>
      <c r="J3435" s="221">
        <v>1</v>
      </c>
      <c r="K3435" s="221">
        <f t="shared" si="380"/>
        <v>-196.6203677891865</v>
      </c>
      <c r="L3435" s="221">
        <f t="shared" si="375"/>
        <v>5.2680944936162465E-18</v>
      </c>
    </row>
    <row r="3436" spans="3:12" hidden="1" x14ac:dyDescent="0.25">
      <c r="C3436" s="221">
        <v>15790</v>
      </c>
      <c r="D3436" s="221">
        <f t="shared" si="376"/>
        <v>15790</v>
      </c>
      <c r="E3436" s="221">
        <f t="shared" si="374"/>
        <v>15.79</v>
      </c>
      <c r="F3436" s="221">
        <f t="shared" si="377"/>
        <v>4.9071294746574322E-6</v>
      </c>
      <c r="G3436" s="221">
        <f t="shared" si="378"/>
        <v>0.11701859339672299</v>
      </c>
      <c r="H3436" s="221">
        <v>3.1555882854908701E-3</v>
      </c>
      <c r="I3436" s="221">
        <f t="shared" si="379"/>
        <v>1</v>
      </c>
      <c r="J3436" s="221">
        <v>1</v>
      </c>
      <c r="K3436" s="221">
        <f t="shared" si="380"/>
        <v>-174.83674548815659</v>
      </c>
      <c r="L3436" s="221">
        <f t="shared" si="375"/>
        <v>9.5999169188281775E-18</v>
      </c>
    </row>
    <row r="3437" spans="3:12" hidden="1" x14ac:dyDescent="0.25">
      <c r="C3437" s="221">
        <v>15800</v>
      </c>
      <c r="D3437" s="221">
        <f t="shared" si="376"/>
        <v>15800</v>
      </c>
      <c r="E3437" s="221">
        <f t="shared" si="374"/>
        <v>15.8</v>
      </c>
      <c r="F3437" s="221">
        <f t="shared" si="377"/>
        <v>5.0645008220431574E-6</v>
      </c>
      <c r="G3437" s="221">
        <f t="shared" si="378"/>
        <v>0.11999898865881052</v>
      </c>
      <c r="H3437" s="271">
        <v>9.3132135434119498E-10</v>
      </c>
      <c r="I3437" s="221">
        <f t="shared" si="379"/>
        <v>1</v>
      </c>
      <c r="J3437" s="221">
        <v>1</v>
      </c>
      <c r="K3437" s="221">
        <f t="shared" si="380"/>
        <v>-304.94372414260386</v>
      </c>
      <c r="L3437" s="221">
        <f t="shared" si="375"/>
        <v>8.2085364529282574E-18</v>
      </c>
    </row>
    <row r="3438" spans="3:12" hidden="1" x14ac:dyDescent="0.25">
      <c r="C3438" s="221">
        <v>15810</v>
      </c>
      <c r="D3438" s="221">
        <f t="shared" si="376"/>
        <v>15810</v>
      </c>
      <c r="E3438" s="221">
        <f t="shared" si="374"/>
        <v>15.81</v>
      </c>
      <c r="F3438" s="221">
        <f t="shared" si="377"/>
        <v>5.2255540356064517E-6</v>
      </c>
      <c r="G3438" s="221">
        <f t="shared" si="378"/>
        <v>0.12261234027109108</v>
      </c>
      <c r="H3438" s="221">
        <v>2.6182538032308501E-2</v>
      </c>
      <c r="I3438" s="221">
        <f t="shared" si="379"/>
        <v>1</v>
      </c>
      <c r="J3438" s="221">
        <v>1</v>
      </c>
      <c r="K3438" s="221">
        <f t="shared" si="380"/>
        <v>-155.50643464360257</v>
      </c>
      <c r="L3438" s="221">
        <f t="shared" si="375"/>
        <v>7.0355260209153205E-16</v>
      </c>
    </row>
    <row r="3439" spans="3:12" hidden="1" x14ac:dyDescent="0.25">
      <c r="C3439" s="221">
        <v>15820</v>
      </c>
      <c r="D3439" s="221">
        <f t="shared" si="376"/>
        <v>15820</v>
      </c>
      <c r="E3439" s="221">
        <f t="shared" ref="E3439:E3502" si="381">D3439/1000</f>
        <v>15.82</v>
      </c>
      <c r="F3439" s="221">
        <f t="shared" si="377"/>
        <v>5.3903401548931993E-6</v>
      </c>
      <c r="G3439" s="221">
        <f t="shared" si="378"/>
        <v>0.12485684348676157</v>
      </c>
      <c r="H3439" s="221">
        <v>5.0657045484411897E-2</v>
      </c>
      <c r="I3439" s="221">
        <f t="shared" si="379"/>
        <v>1</v>
      </c>
      <c r="J3439" s="221">
        <v>1</v>
      </c>
      <c r="K3439" s="221">
        <f t="shared" si="380"/>
        <v>-149.34663240472366</v>
      </c>
      <c r="L3439" s="221">
        <f t="shared" ref="L3439:L3502" si="382">(D3439-D3438)*((10^(K3439/20)+10^(K3438/20))/2)^2</f>
        <v>6.4691013050349812E-15</v>
      </c>
    </row>
    <row r="3440" spans="3:12" hidden="1" x14ac:dyDescent="0.25">
      <c r="C3440" s="221">
        <v>15830</v>
      </c>
      <c r="D3440" s="221">
        <f t="shared" si="376"/>
        <v>15830</v>
      </c>
      <c r="E3440" s="221">
        <f t="shared" si="381"/>
        <v>15.83</v>
      </c>
      <c r="F3440" s="221">
        <f t="shared" si="377"/>
        <v>5.5589102714560145E-6</v>
      </c>
      <c r="G3440" s="221">
        <f t="shared" si="378"/>
        <v>0.12673164105911128</v>
      </c>
      <c r="H3440" s="221">
        <v>3.5478860246603801E-2</v>
      </c>
      <c r="I3440" s="221">
        <f t="shared" si="379"/>
        <v>1</v>
      </c>
      <c r="J3440" s="221">
        <v>1</v>
      </c>
      <c r="K3440" s="221">
        <f t="shared" si="380"/>
        <v>-152.04311235328441</v>
      </c>
      <c r="L3440" s="221">
        <f t="shared" si="382"/>
        <v>8.7284037510469838E-15</v>
      </c>
    </row>
    <row r="3441" spans="3:12" hidden="1" x14ac:dyDescent="0.25">
      <c r="C3441" s="221">
        <v>15840</v>
      </c>
      <c r="D3441" s="221">
        <f t="shared" si="376"/>
        <v>15840</v>
      </c>
      <c r="E3441" s="221">
        <f t="shared" si="381"/>
        <v>15.84</v>
      </c>
      <c r="F3441" s="221">
        <f t="shared" si="377"/>
        <v>5.731315519426834E-6</v>
      </c>
      <c r="G3441" s="221">
        <f t="shared" si="378"/>
        <v>0.12823681404896939</v>
      </c>
      <c r="H3441" s="271">
        <v>2.4382326262123401E-9</v>
      </c>
      <c r="I3441" s="221">
        <f t="shared" si="379"/>
        <v>1</v>
      </c>
      <c r="J3441" s="221">
        <v>1</v>
      </c>
      <c r="K3441" s="221">
        <f t="shared" si="380"/>
        <v>-294.93315648248955</v>
      </c>
      <c r="L3441" s="221">
        <f t="shared" si="382"/>
        <v>1.5618122886377563E-15</v>
      </c>
    </row>
    <row r="3442" spans="3:12" hidden="1" x14ac:dyDescent="0.25">
      <c r="C3442" s="221">
        <v>15850</v>
      </c>
      <c r="D3442" s="221">
        <f t="shared" si="376"/>
        <v>15850</v>
      </c>
      <c r="E3442" s="221">
        <f t="shared" si="381"/>
        <v>15.85</v>
      </c>
      <c r="F3442" s="221">
        <f t="shared" si="377"/>
        <v>5.9076070660716607E-6</v>
      </c>
      <c r="G3442" s="221">
        <f t="shared" si="378"/>
        <v>0.12937337054649825</v>
      </c>
      <c r="H3442" s="271">
        <v>1.5853296857390101E-9</v>
      </c>
      <c r="I3442" s="221">
        <f t="shared" si="379"/>
        <v>1</v>
      </c>
      <c r="J3442" s="221">
        <v>1</v>
      </c>
      <c r="K3442" s="221">
        <f t="shared" si="380"/>
        <v>-298.33247827651815</v>
      </c>
      <c r="L3442" s="221">
        <f t="shared" si="382"/>
        <v>2.2554995642415838E-29</v>
      </c>
    </row>
    <row r="3443" spans="3:12" hidden="1" x14ac:dyDescent="0.25">
      <c r="C3443" s="221">
        <v>15860</v>
      </c>
      <c r="D3443" s="221">
        <f t="shared" si="376"/>
        <v>15860</v>
      </c>
      <c r="E3443" s="221">
        <f t="shared" si="381"/>
        <v>15.86</v>
      </c>
      <c r="F3443" s="221">
        <f t="shared" si="377"/>
        <v>6.0878361023290963E-6</v>
      </c>
      <c r="G3443" s="221">
        <f t="shared" si="378"/>
        <v>0.13014323234920219</v>
      </c>
      <c r="H3443" s="221">
        <v>3.23589581853811E-2</v>
      </c>
      <c r="I3443" s="221">
        <f t="shared" si="379"/>
        <v>1</v>
      </c>
      <c r="J3443" s="221">
        <v>1</v>
      </c>
      <c r="K3443" s="221">
        <f t="shared" si="380"/>
        <v>-151.82241856734788</v>
      </c>
      <c r="L3443" s="221">
        <f t="shared" si="382"/>
        <v>1.6432293865378163E-15</v>
      </c>
    </row>
    <row r="3444" spans="3:12" hidden="1" x14ac:dyDescent="0.25">
      <c r="C3444" s="221">
        <v>15870</v>
      </c>
      <c r="D3444" s="221">
        <f t="shared" si="376"/>
        <v>15870</v>
      </c>
      <c r="E3444" s="221">
        <f t="shared" si="381"/>
        <v>15.87</v>
      </c>
      <c r="F3444" s="221">
        <f t="shared" si="377"/>
        <v>6.2720538333353261E-6</v>
      </c>
      <c r="G3444" s="221">
        <f t="shared" si="378"/>
        <v>0.13054921964248903</v>
      </c>
      <c r="H3444" s="221">
        <v>3.3311806719215901E-2</v>
      </c>
      <c r="I3444" s="221">
        <f t="shared" si="379"/>
        <v>1</v>
      </c>
      <c r="J3444" s="221">
        <v>1</v>
      </c>
      <c r="K3444" s="221">
        <f t="shared" si="380"/>
        <v>-151.284355091549</v>
      </c>
      <c r="L3444" s="221">
        <f t="shared" si="382"/>
        <v>6.9996752623548786E-15</v>
      </c>
    </row>
    <row r="3445" spans="3:12" hidden="1" x14ac:dyDescent="0.25">
      <c r="C3445" s="221">
        <v>15880</v>
      </c>
      <c r="D3445" s="221">
        <f t="shared" si="376"/>
        <v>15880</v>
      </c>
      <c r="E3445" s="221">
        <f t="shared" si="381"/>
        <v>15.88</v>
      </c>
      <c r="F3445" s="221">
        <f t="shared" si="377"/>
        <v>6.4603114689368416E-6</v>
      </c>
      <c r="G3445" s="221">
        <f t="shared" si="378"/>
        <v>0.13059503373347406</v>
      </c>
      <c r="H3445" s="221">
        <v>1.17207465677595E-2</v>
      </c>
      <c r="I3445" s="221">
        <f t="shared" si="379"/>
        <v>1</v>
      </c>
      <c r="J3445" s="221">
        <v>1</v>
      </c>
      <c r="K3445" s="221">
        <f t="shared" si="380"/>
        <v>-160.09729211185521</v>
      </c>
      <c r="L3445" s="221">
        <f t="shared" si="382"/>
        <v>3.453039455467968E-15</v>
      </c>
    </row>
    <row r="3446" spans="3:12" hidden="1" x14ac:dyDescent="0.25">
      <c r="C3446" s="221">
        <v>15890</v>
      </c>
      <c r="D3446" s="221">
        <f t="shared" si="376"/>
        <v>15890</v>
      </c>
      <c r="E3446" s="221">
        <f t="shared" si="381"/>
        <v>15.89</v>
      </c>
      <c r="F3446" s="221">
        <f t="shared" si="377"/>
        <v>6.6526602141934756E-6</v>
      </c>
      <c r="G3446" s="221">
        <f t="shared" si="378"/>
        <v>0.13028523789289653</v>
      </c>
      <c r="H3446" s="221">
        <v>3.5411953593088998E-2</v>
      </c>
      <c r="I3446" s="221">
        <f t="shared" si="379"/>
        <v>1</v>
      </c>
      <c r="J3446" s="221">
        <v>1</v>
      </c>
      <c r="K3446" s="221">
        <f t="shared" si="380"/>
        <v>-150.259191218837</v>
      </c>
      <c r="L3446" s="221">
        <f t="shared" si="382"/>
        <v>4.1171841170222233E-15</v>
      </c>
    </row>
    <row r="3447" spans="3:12" hidden="1" x14ac:dyDescent="0.25">
      <c r="C3447" s="221">
        <v>15900</v>
      </c>
      <c r="D3447" s="221">
        <f t="shared" si="376"/>
        <v>15900</v>
      </c>
      <c r="E3447" s="221">
        <f t="shared" si="381"/>
        <v>15.9</v>
      </c>
      <c r="F3447" s="221">
        <f t="shared" si="377"/>
        <v>6.849151259873312E-6</v>
      </c>
      <c r="G3447" s="221">
        <f t="shared" si="378"/>
        <v>0.12962523636408269</v>
      </c>
      <c r="H3447" s="271">
        <v>1.4146676536628699E-15</v>
      </c>
      <c r="I3447" s="221">
        <f t="shared" si="379"/>
        <v>1</v>
      </c>
      <c r="J3447" s="221">
        <v>1</v>
      </c>
      <c r="K3447" s="221">
        <f t="shared" si="380"/>
        <v>-418.02038515401313</v>
      </c>
      <c r="L3447" s="221">
        <f t="shared" si="382"/>
        <v>2.3551625494356786E-15</v>
      </c>
    </row>
    <row r="3448" spans="3:12" hidden="1" x14ac:dyDescent="0.25">
      <c r="C3448" s="221">
        <v>15910</v>
      </c>
      <c r="D3448" s="221">
        <f t="shared" si="376"/>
        <v>15910</v>
      </c>
      <c r="E3448" s="221">
        <f t="shared" si="381"/>
        <v>15.91</v>
      </c>
      <c r="F3448" s="221">
        <f t="shared" si="377"/>
        <v>7.0498357729420374E-6</v>
      </c>
      <c r="G3448" s="221">
        <f t="shared" si="378"/>
        <v>0.12862125160176222</v>
      </c>
      <c r="H3448" s="221">
        <v>3.5411953593086298E-2</v>
      </c>
      <c r="I3448" s="221">
        <f t="shared" si="379"/>
        <v>1</v>
      </c>
      <c r="J3448" s="221">
        <v>1</v>
      </c>
      <c r="K3448" s="221">
        <f t="shared" si="380"/>
        <v>-149.8671676418472</v>
      </c>
      <c r="L3448" s="221">
        <f t="shared" si="382"/>
        <v>2.577645828095599E-15</v>
      </c>
    </row>
    <row r="3449" spans="3:12" hidden="1" x14ac:dyDescent="0.25">
      <c r="C3449" s="221">
        <v>15920</v>
      </c>
      <c r="D3449" s="221">
        <f t="shared" si="376"/>
        <v>15920</v>
      </c>
      <c r="E3449" s="221">
        <f t="shared" si="381"/>
        <v>15.92</v>
      </c>
      <c r="F3449" s="221">
        <f t="shared" si="377"/>
        <v>7.2547648870479876E-6</v>
      </c>
      <c r="G3449" s="221">
        <f t="shared" si="378"/>
        <v>0.12728029980728517</v>
      </c>
      <c r="H3449" s="221">
        <v>1.1720746567762201E-2</v>
      </c>
      <c r="I3449" s="221">
        <f t="shared" si="379"/>
        <v>1</v>
      </c>
      <c r="J3449" s="221">
        <v>1</v>
      </c>
      <c r="K3449" s="221">
        <f t="shared" si="380"/>
        <v>-159.31320385062568</v>
      </c>
      <c r="L3449" s="221">
        <f t="shared" si="382"/>
        <v>4.6080850518127539E-15</v>
      </c>
    </row>
    <row r="3450" spans="3:12" hidden="1" x14ac:dyDescent="0.25">
      <c r="C3450" s="221">
        <v>15930</v>
      </c>
      <c r="D3450" s="221">
        <f t="shared" ref="D3450:D3513" si="383">C3450*(f_CLK_MHz/Nominal_Clock_Freq)</f>
        <v>15930</v>
      </c>
      <c r="E3450" s="221">
        <f t="shared" si="381"/>
        <v>15.93</v>
      </c>
      <c r="F3450" s="221">
        <f t="shared" ref="F3450:F3513" si="384">ABS(SIN(((MOD_CLK_DIV*PI()*$D3450*FIRST_STAGE_DECIMATION)/(f_CLK_MHz*1000000)))/(FIRST_STAGE_DECIMATION*SIN(((MOD_CLK_DIV*PI()*$D3450)/(f_CLK_MHz*1000000)))))^FIRST_STAGE_ORDER</f>
        <v>7.4639896930053099E-6</v>
      </c>
      <c r="G3450" s="221">
        <f t="shared" ref="G3450:G3513" si="385">ABS(SIN(((MOD_CLK_DIV*FIRST_STAGE_DECIMATION*PI()*$D3450*SECOND_STAGE_DECIMATION)/(f_CLK_MHz*1000000)))/(SECOND_STAGE_DECIMATION*SIN(((MOD_CLK_DIV*FIRST_STAGE_DECIMATION*PI()*$D3450)/(f_CLK_MHz*1000000)))))^SECOND_STAGE_ORDER</f>
        <v>0.12561016483031734</v>
      </c>
      <c r="H3450" s="221">
        <v>3.3311806719214299E-2</v>
      </c>
      <c r="I3450" s="221">
        <f t="shared" ref="I3450:I3513" si="386">IF(Avg_decimation&lt;&gt;0,(ABS(SIN(((MOD_CLK_DIV*FIRST_STAGE_DECIMATION*SECOND_STAGE_DECIMATION*FIR_DECIMATION*PI()*$D3450*Avg_decimation)/(f_CLK_MHz*1000000)))/(Avg_decimation*SIN(((MOD_CLK_DIV*FIRST_STAGE_DECIMATION*SECOND_STAGE_DECIMATION*FIR_DECIMATION*PI()*$D3450)/(f_CLK_MHz*1000000)))))^1),"-")</f>
        <v>1</v>
      </c>
      <c r="J3450" s="221">
        <v>1</v>
      </c>
      <c r="K3450" s="221">
        <f t="shared" ref="K3450:K3513" si="387">20*LOG10(IF(FIR_BYPASSED,F3450*G3450*J3450,F3450*G3450*H3450*I3450*J3450))</f>
        <v>-150.10811990962105</v>
      </c>
      <c r="L3450" s="221">
        <f t="shared" si="382"/>
        <v>4.4214288460586047E-15</v>
      </c>
    </row>
    <row r="3451" spans="3:12" hidden="1" x14ac:dyDescent="0.25">
      <c r="C3451" s="221">
        <v>15940</v>
      </c>
      <c r="D3451" s="221">
        <f t="shared" si="383"/>
        <v>15940</v>
      </c>
      <c r="E3451" s="221">
        <f t="shared" si="381"/>
        <v>15.94</v>
      </c>
      <c r="F3451" s="221">
        <f t="shared" si="384"/>
        <v>7.6775612292768509E-6</v>
      </c>
      <c r="G3451" s="221">
        <f t="shared" si="385"/>
        <v>0.12361937051046681</v>
      </c>
      <c r="H3451" s="221">
        <v>3.2358958185382598E-2</v>
      </c>
      <c r="I3451" s="221">
        <f t="shared" si="386"/>
        <v>1</v>
      </c>
      <c r="J3451" s="221">
        <v>1</v>
      </c>
      <c r="K3451" s="221">
        <f t="shared" si="387"/>
        <v>-150.25391305506687</v>
      </c>
      <c r="L3451" s="221">
        <f t="shared" si="382"/>
        <v>9.592436672181142E-15</v>
      </c>
    </row>
    <row r="3452" spans="3:12" hidden="1" x14ac:dyDescent="0.25">
      <c r="C3452" s="221">
        <v>15950</v>
      </c>
      <c r="D3452" s="221">
        <f t="shared" si="383"/>
        <v>15950</v>
      </c>
      <c r="E3452" s="221">
        <f t="shared" si="381"/>
        <v>15.95</v>
      </c>
      <c r="F3452" s="221">
        <f t="shared" si="384"/>
        <v>7.8955304724592228E-6</v>
      </c>
      <c r="G3452" s="221">
        <f t="shared" si="385"/>
        <v>0.12131715153546138</v>
      </c>
      <c r="H3452" s="271">
        <v>1.5853283251379599E-9</v>
      </c>
      <c r="I3452" s="221">
        <f t="shared" si="386"/>
        <v>1</v>
      </c>
      <c r="J3452" s="221">
        <v>1</v>
      </c>
      <c r="K3452" s="221">
        <f t="shared" si="387"/>
        <v>-296.37154523964034</v>
      </c>
      <c r="L3452" s="221">
        <f t="shared" si="382"/>
        <v>2.3580268509269143E-15</v>
      </c>
    </row>
    <row r="3453" spans="3:12" hidden="1" x14ac:dyDescent="0.25">
      <c r="C3453" s="221">
        <v>15960</v>
      </c>
      <c r="D3453" s="221">
        <f t="shared" si="383"/>
        <v>15960</v>
      </c>
      <c r="E3453" s="221">
        <f t="shared" si="381"/>
        <v>15.96</v>
      </c>
      <c r="F3453" s="221">
        <f t="shared" si="384"/>
        <v>8.1179483277711476E-6</v>
      </c>
      <c r="G3453" s="221">
        <f t="shared" si="385"/>
        <v>0.11871342289548249</v>
      </c>
      <c r="H3453" s="271">
        <v>2.43823402085487E-9</v>
      </c>
      <c r="I3453" s="221">
        <f t="shared" si="386"/>
        <v>1</v>
      </c>
      <c r="J3453" s="221">
        <v>1</v>
      </c>
      <c r="K3453" s="221">
        <f t="shared" si="387"/>
        <v>-292.57957006727372</v>
      </c>
      <c r="L3453" s="221">
        <f t="shared" si="382"/>
        <v>3.7408915319674129E-29</v>
      </c>
    </row>
    <row r="3454" spans="3:12" hidden="1" x14ac:dyDescent="0.25">
      <c r="C3454" s="221">
        <v>15970</v>
      </c>
      <c r="D3454" s="221">
        <f t="shared" si="383"/>
        <v>15970</v>
      </c>
      <c r="E3454" s="221">
        <f t="shared" si="381"/>
        <v>15.97</v>
      </c>
      <c r="F3454" s="221">
        <f t="shared" si="384"/>
        <v>8.3448656195476528E-6</v>
      </c>
      <c r="G3454" s="221">
        <f t="shared" si="385"/>
        <v>0.11581874801602567</v>
      </c>
      <c r="H3454" s="221">
        <v>3.54788602466019E-2</v>
      </c>
      <c r="I3454" s="221">
        <f t="shared" si="386"/>
        <v>1</v>
      </c>
      <c r="J3454" s="221">
        <v>1</v>
      </c>
      <c r="K3454" s="221">
        <f t="shared" si="387"/>
        <v>-149.29664253672513</v>
      </c>
      <c r="L3454" s="221">
        <f t="shared" si="382"/>
        <v>2.9395159058647754E-15</v>
      </c>
    </row>
    <row r="3455" spans="3:12" hidden="1" x14ac:dyDescent="0.25">
      <c r="C3455" s="221">
        <v>15980</v>
      </c>
      <c r="D3455" s="221">
        <f t="shared" si="383"/>
        <v>15980</v>
      </c>
      <c r="E3455" s="221">
        <f t="shared" si="381"/>
        <v>15.98</v>
      </c>
      <c r="F3455" s="221">
        <f t="shared" si="384"/>
        <v>8.576333081741327E-6</v>
      </c>
      <c r="G3455" s="221">
        <f t="shared" si="385"/>
        <v>0.11264430565423279</v>
      </c>
      <c r="H3455" s="221">
        <v>5.0657045484414402E-2</v>
      </c>
      <c r="I3455" s="221">
        <f t="shared" si="386"/>
        <v>1</v>
      </c>
      <c r="J3455" s="221">
        <v>1</v>
      </c>
      <c r="K3455" s="221">
        <f t="shared" si="387"/>
        <v>-146.20698523380437</v>
      </c>
      <c r="L3455" s="221">
        <f t="shared" si="382"/>
        <v>1.7317474744369885E-14</v>
      </c>
    </row>
    <row r="3456" spans="3:12" hidden="1" x14ac:dyDescent="0.25">
      <c r="C3456" s="221">
        <v>15990</v>
      </c>
      <c r="D3456" s="221">
        <f t="shared" si="383"/>
        <v>15990</v>
      </c>
      <c r="E3456" s="221">
        <f t="shared" si="381"/>
        <v>15.99</v>
      </c>
      <c r="F3456" s="221">
        <f t="shared" si="384"/>
        <v>8.8124013484334063E-6</v>
      </c>
      <c r="G3456" s="221">
        <f t="shared" si="385"/>
        <v>0.10920185564599338</v>
      </c>
      <c r="H3456" s="221">
        <v>2.6182538032310299E-2</v>
      </c>
      <c r="I3456" s="221">
        <f t="shared" si="386"/>
        <v>1</v>
      </c>
      <c r="J3456" s="221">
        <v>1</v>
      </c>
      <c r="K3456" s="221">
        <f t="shared" si="387"/>
        <v>-151.97327940740934</v>
      </c>
      <c r="L3456" s="221">
        <f t="shared" si="382"/>
        <v>1.3739909022605897E-14</v>
      </c>
    </row>
    <row r="3457" spans="3:12" hidden="1" x14ac:dyDescent="0.25">
      <c r="C3457" s="221">
        <v>16000</v>
      </c>
      <c r="D3457" s="221">
        <f t="shared" si="383"/>
        <v>16000</v>
      </c>
      <c r="E3457" s="221">
        <f t="shared" si="381"/>
        <v>16</v>
      </c>
      <c r="F3457" s="221">
        <f t="shared" si="384"/>
        <v>9.053120944355379E-6</v>
      </c>
      <c r="G3457" s="221">
        <f t="shared" si="385"/>
        <v>0.10550370359324825</v>
      </c>
      <c r="H3457" s="271">
        <v>9.3132610851364595E-10</v>
      </c>
      <c r="I3457" s="221">
        <f t="shared" si="386"/>
        <v>1</v>
      </c>
      <c r="J3457" s="221">
        <v>1</v>
      </c>
      <c r="K3457" s="221">
        <f t="shared" si="387"/>
        <v>-301.0166438865715</v>
      </c>
      <c r="L3457" s="221">
        <f t="shared" si="382"/>
        <v>1.5871285302370528E-15</v>
      </c>
    </row>
    <row r="3458" spans="3:12" hidden="1" x14ac:dyDescent="0.25">
      <c r="C3458" s="221">
        <v>16010</v>
      </c>
      <c r="D3458" s="221">
        <f t="shared" si="383"/>
        <v>16010</v>
      </c>
      <c r="E3458" s="221">
        <f t="shared" si="381"/>
        <v>16.010000000000002</v>
      </c>
      <c r="F3458" s="221">
        <f t="shared" si="384"/>
        <v>9.298542275423819E-6</v>
      </c>
      <c r="G3458" s="221">
        <f t="shared" si="385"/>
        <v>0.10156266458283576</v>
      </c>
      <c r="H3458" s="221">
        <v>3.1555882854923099E-3</v>
      </c>
      <c r="I3458" s="221">
        <f t="shared" si="386"/>
        <v>1</v>
      </c>
      <c r="J3458" s="221">
        <v>1</v>
      </c>
      <c r="K3458" s="221">
        <f t="shared" si="387"/>
        <v>-170.51541416986868</v>
      </c>
      <c r="L3458" s="221">
        <f t="shared" si="382"/>
        <v>2.2202345211011262E-17</v>
      </c>
    </row>
    <row r="3459" spans="3:12" hidden="1" x14ac:dyDescent="0.25">
      <c r="C3459" s="221">
        <v>16020</v>
      </c>
      <c r="D3459" s="221">
        <f t="shared" si="383"/>
        <v>16020</v>
      </c>
      <c r="E3459" s="221">
        <f t="shared" si="381"/>
        <v>16.02</v>
      </c>
      <c r="F3459" s="221">
        <f t="shared" si="384"/>
        <v>9.5487156192895571E-6</v>
      </c>
      <c r="G3459" s="221">
        <f t="shared" si="385"/>
        <v>9.7392026029916853E-2</v>
      </c>
      <c r="H3459" s="221">
        <v>2.7309732062734702E-4</v>
      </c>
      <c r="I3459" s="221">
        <f t="shared" si="386"/>
        <v>1</v>
      </c>
      <c r="J3459" s="221">
        <v>1</v>
      </c>
      <c r="K3459" s="221">
        <f t="shared" si="387"/>
        <v>-191.90428401815416</v>
      </c>
      <c r="L3459" s="221">
        <f t="shared" si="382"/>
        <v>2.6147882335940609E-17</v>
      </c>
    </row>
    <row r="3460" spans="3:12" hidden="1" x14ac:dyDescent="0.25">
      <c r="C3460" s="221">
        <v>16030</v>
      </c>
      <c r="D3460" s="221">
        <f t="shared" si="383"/>
        <v>16030</v>
      </c>
      <c r="E3460" s="221">
        <f t="shared" si="381"/>
        <v>16.03</v>
      </c>
      <c r="F3460" s="221">
        <f t="shared" si="384"/>
        <v>9.8036911159036426E-6</v>
      </c>
      <c r="G3460" s="221">
        <f t="shared" si="385"/>
        <v>9.3005509740482967E-2</v>
      </c>
      <c r="H3460" s="221">
        <v>2.5761364751432799E-3</v>
      </c>
      <c r="I3460" s="221">
        <f t="shared" si="386"/>
        <v>1</v>
      </c>
      <c r="J3460" s="221">
        <v>1</v>
      </c>
      <c r="K3460" s="221">
        <f t="shared" si="387"/>
        <v>-172.58265672700281</v>
      </c>
      <c r="L3460" s="221">
        <f t="shared" si="382"/>
        <v>1.693754184533185E-17</v>
      </c>
    </row>
    <row r="3461" spans="3:12" hidden="1" x14ac:dyDescent="0.25">
      <c r="C3461" s="221">
        <v>16040</v>
      </c>
      <c r="D3461" s="221">
        <f t="shared" si="383"/>
        <v>16040</v>
      </c>
      <c r="E3461" s="221">
        <f t="shared" si="381"/>
        <v>16.04</v>
      </c>
      <c r="F3461" s="221">
        <f t="shared" si="384"/>
        <v>1.0063518758101497E-5</v>
      </c>
      <c r="G3461" s="221">
        <f t="shared" si="385"/>
        <v>8.8417233288648672E-2</v>
      </c>
      <c r="H3461" s="221">
        <v>2.7062321390617099E-3</v>
      </c>
      <c r="I3461" s="221">
        <f t="shared" si="386"/>
        <v>1</v>
      </c>
      <c r="J3461" s="221">
        <v>1</v>
      </c>
      <c r="K3461" s="221">
        <f t="shared" si="387"/>
        <v>-172.36696342243346</v>
      </c>
      <c r="L3461" s="221">
        <f t="shared" si="382"/>
        <v>5.6569969378133941E-17</v>
      </c>
    </row>
    <row r="3462" spans="3:12" hidden="1" x14ac:dyDescent="0.25">
      <c r="C3462" s="221">
        <v>16050</v>
      </c>
      <c r="D3462" s="221">
        <f t="shared" si="383"/>
        <v>16050</v>
      </c>
      <c r="E3462" s="221">
        <f t="shared" si="381"/>
        <v>16.05</v>
      </c>
      <c r="F3462" s="221">
        <f t="shared" si="384"/>
        <v>1.0328248382206375E-5</v>
      </c>
      <c r="G3462" s="221">
        <f t="shared" si="385"/>
        <v>8.3641670805470941E-2</v>
      </c>
      <c r="H3462" s="221">
        <v>1.9669670782230701E-4</v>
      </c>
      <c r="I3462" s="221">
        <f t="shared" si="386"/>
        <v>1</v>
      </c>
      <c r="J3462" s="221">
        <v>1</v>
      </c>
      <c r="K3462" s="221">
        <f t="shared" si="387"/>
        <v>-195.39507071406121</v>
      </c>
      <c r="L3462" s="221">
        <f t="shared" si="382"/>
        <v>1.6613856137431117E-17</v>
      </c>
    </row>
    <row r="3463" spans="3:12" hidden="1" x14ac:dyDescent="0.25">
      <c r="C3463" s="221">
        <v>16060</v>
      </c>
      <c r="D3463" s="221">
        <f t="shared" si="383"/>
        <v>16060</v>
      </c>
      <c r="E3463" s="221">
        <f t="shared" si="381"/>
        <v>16.059999999999999</v>
      </c>
      <c r="F3463" s="221">
        <f t="shared" si="384"/>
        <v>1.0597929658655352E-5</v>
      </c>
      <c r="G3463" s="221">
        <f t="shared" si="385"/>
        <v>7.8693613276773711E-2</v>
      </c>
      <c r="H3463" s="221">
        <v>4.6170289671176703E-3</v>
      </c>
      <c r="I3463" s="221">
        <f t="shared" si="386"/>
        <v>1</v>
      </c>
      <c r="J3463" s="221">
        <v>1</v>
      </c>
      <c r="K3463" s="221">
        <f t="shared" si="387"/>
        <v>-168.28953762607222</v>
      </c>
      <c r="L3463" s="221">
        <f t="shared" si="382"/>
        <v>4.0410525663984844E-17</v>
      </c>
    </row>
    <row r="3464" spans="3:12" hidden="1" x14ac:dyDescent="0.25">
      <c r="C3464" s="221">
        <v>16070</v>
      </c>
      <c r="D3464" s="221">
        <f t="shared" si="383"/>
        <v>16070</v>
      </c>
      <c r="E3464" s="221">
        <f t="shared" si="381"/>
        <v>16.07</v>
      </c>
      <c r="F3464" s="221">
        <f t="shared" si="384"/>
        <v>1.087261208264795E-5</v>
      </c>
      <c r="G3464" s="221">
        <f t="shared" si="385"/>
        <v>7.3588128447962073E-2</v>
      </c>
      <c r="H3464" s="221">
        <v>9.6745899372294199E-3</v>
      </c>
      <c r="I3464" s="221">
        <f t="shared" si="386"/>
        <v>1</v>
      </c>
      <c r="J3464" s="221">
        <v>1</v>
      </c>
      <c r="K3464" s="221">
        <f t="shared" si="387"/>
        <v>-162.22451565213777</v>
      </c>
      <c r="L3464" s="221">
        <f t="shared" si="382"/>
        <v>3.3588665476789723E-16</v>
      </c>
    </row>
    <row r="3465" spans="3:12" hidden="1" x14ac:dyDescent="0.25">
      <c r="C3465" s="221">
        <v>16080</v>
      </c>
      <c r="D3465" s="221">
        <f t="shared" si="383"/>
        <v>16080</v>
      </c>
      <c r="E3465" s="221">
        <f t="shared" si="381"/>
        <v>16.079999999999998</v>
      </c>
      <c r="F3465" s="221">
        <f t="shared" si="384"/>
        <v>1.1152344964820133E-5</v>
      </c>
      <c r="G3465" s="221">
        <f t="shared" si="385"/>
        <v>6.8340520434171978E-2</v>
      </c>
      <c r="H3465" s="271">
        <v>3.55734687189905E-10</v>
      </c>
      <c r="I3465" s="221">
        <f t="shared" si="386"/>
        <v>1</v>
      </c>
      <c r="J3465" s="221">
        <v>1</v>
      </c>
      <c r="K3465" s="221">
        <f t="shared" si="387"/>
        <v>-311.33658617929564</v>
      </c>
      <c r="L3465" s="221">
        <f t="shared" si="382"/>
        <v>1.497919497931907E-16</v>
      </c>
    </row>
    <row r="3466" spans="3:12" hidden="1" x14ac:dyDescent="0.25">
      <c r="C3466" s="221">
        <v>16090</v>
      </c>
      <c r="D3466" s="221">
        <f t="shared" si="383"/>
        <v>16090</v>
      </c>
      <c r="E3466" s="221">
        <f t="shared" si="381"/>
        <v>16.09</v>
      </c>
      <c r="F3466" s="221">
        <f t="shared" si="384"/>
        <v>1.1437177421944614E-5</v>
      </c>
      <c r="G3466" s="221">
        <f t="shared" si="385"/>
        <v>6.2966289134093176E-2</v>
      </c>
      <c r="H3466" s="221">
        <v>1.10268609715076E-2</v>
      </c>
      <c r="I3466" s="221">
        <f t="shared" si="386"/>
        <v>1</v>
      </c>
      <c r="J3466" s="221">
        <v>1</v>
      </c>
      <c r="K3466" s="221">
        <f t="shared" si="387"/>
        <v>-162.00242287037224</v>
      </c>
      <c r="L3466" s="221">
        <f t="shared" si="382"/>
        <v>1.5765137077849134E-16</v>
      </c>
    </row>
    <row r="3467" spans="3:12" hidden="1" x14ac:dyDescent="0.25">
      <c r="C3467" s="221">
        <v>16100</v>
      </c>
      <c r="D3467" s="221">
        <f t="shared" si="383"/>
        <v>16100</v>
      </c>
      <c r="E3467" s="221">
        <f t="shared" si="381"/>
        <v>16.100000000000001</v>
      </c>
      <c r="F3467" s="221">
        <f t="shared" si="384"/>
        <v>1.1727158367660057E-5</v>
      </c>
      <c r="G3467" s="221">
        <f t="shared" si="385"/>
        <v>5.7481089545644494E-2</v>
      </c>
      <c r="H3467" s="271">
        <v>1.6130962097237599E-9</v>
      </c>
      <c r="I3467" s="221">
        <f t="shared" si="386"/>
        <v>1</v>
      </c>
      <c r="J3467" s="221">
        <v>1</v>
      </c>
      <c r="K3467" s="221">
        <f t="shared" si="387"/>
        <v>-299.27243895348721</v>
      </c>
      <c r="L3467" s="221">
        <f t="shared" si="382"/>
        <v>1.5765140318781724E-16</v>
      </c>
    </row>
    <row r="3468" spans="3:12" hidden="1" x14ac:dyDescent="0.25">
      <c r="C3468" s="221">
        <v>16110</v>
      </c>
      <c r="D3468" s="221">
        <f t="shared" si="383"/>
        <v>16110</v>
      </c>
      <c r="E3468" s="221">
        <f t="shared" si="381"/>
        <v>16.11</v>
      </c>
      <c r="F3468" s="221">
        <f t="shared" si="384"/>
        <v>1.2022336503229716E-5</v>
      </c>
      <c r="G3468" s="221">
        <f t="shared" si="385"/>
        <v>5.1900691081317785E-2</v>
      </c>
      <c r="H3468" s="221">
        <v>2.04012078154228E-2</v>
      </c>
      <c r="I3468" s="221">
        <f t="shared" si="386"/>
        <v>1</v>
      </c>
      <c r="J3468" s="221">
        <v>1</v>
      </c>
      <c r="K3468" s="221">
        <f t="shared" si="387"/>
        <v>-157.90364199738374</v>
      </c>
      <c r="L3468" s="221">
        <f t="shared" si="382"/>
        <v>4.0511272322983054E-16</v>
      </c>
    </row>
    <row r="3469" spans="3:12" hidden="1" x14ac:dyDescent="0.25">
      <c r="C3469" s="221">
        <v>16120</v>
      </c>
      <c r="D3469" s="221">
        <f t="shared" si="383"/>
        <v>16120</v>
      </c>
      <c r="E3469" s="221">
        <f t="shared" si="381"/>
        <v>16.12</v>
      </c>
      <c r="F3469" s="221">
        <f t="shared" si="384"/>
        <v>1.2322760308331801E-5</v>
      </c>
      <c r="G3469" s="221">
        <f t="shared" si="385"/>
        <v>4.6240936980294044E-2</v>
      </c>
      <c r="H3469" s="221">
        <v>2.02710991104538E-2</v>
      </c>
      <c r="I3469" s="221">
        <f t="shared" si="386"/>
        <v>1</v>
      </c>
      <c r="J3469" s="221">
        <v>1</v>
      </c>
      <c r="K3469" s="221">
        <f t="shared" si="387"/>
        <v>-158.74776152641786</v>
      </c>
      <c r="L3469" s="221">
        <f t="shared" si="382"/>
        <v>1.4738552909374582E-15</v>
      </c>
    </row>
    <row r="3470" spans="3:12" hidden="1" x14ac:dyDescent="0.25">
      <c r="C3470" s="221">
        <v>16130</v>
      </c>
      <c r="D3470" s="221">
        <f t="shared" si="383"/>
        <v>16130</v>
      </c>
      <c r="E3470" s="221">
        <f t="shared" si="381"/>
        <v>16.13</v>
      </c>
      <c r="F3470" s="221">
        <f t="shared" si="384"/>
        <v>1.2628478031882807E-5</v>
      </c>
      <c r="G3470" s="221">
        <f t="shared" si="385"/>
        <v>4.0517703913649034E-2</v>
      </c>
      <c r="H3470" s="221">
        <v>5.3629333398743598E-3</v>
      </c>
      <c r="I3470" s="221">
        <f t="shared" si="386"/>
        <v>1</v>
      </c>
      <c r="J3470" s="221">
        <v>1</v>
      </c>
      <c r="K3470" s="221">
        <f t="shared" si="387"/>
        <v>-171.23203523255336</v>
      </c>
      <c r="L3470" s="221">
        <f t="shared" si="382"/>
        <v>5.1085938223890084E-16</v>
      </c>
    </row>
    <row r="3471" spans="3:12" hidden="1" x14ac:dyDescent="0.25">
      <c r="C3471" s="221">
        <v>16140</v>
      </c>
      <c r="D3471" s="221">
        <f t="shared" si="383"/>
        <v>16140</v>
      </c>
      <c r="E3471" s="221">
        <f t="shared" si="381"/>
        <v>16.14</v>
      </c>
      <c r="F3471" s="221">
        <f t="shared" si="384"/>
        <v>1.2939537682896065E-5</v>
      </c>
      <c r="G3471" s="221">
        <f t="shared" si="385"/>
        <v>3.4746861877828897E-2</v>
      </c>
      <c r="H3471" s="271">
        <v>1.75067417107461E-5</v>
      </c>
      <c r="I3471" s="221">
        <f t="shared" si="386"/>
        <v>1</v>
      </c>
      <c r="J3471" s="221">
        <v>1</v>
      </c>
      <c r="K3471" s="221">
        <f t="shared" si="387"/>
        <v>-222.0792065613997</v>
      </c>
      <c r="L3471" s="221">
        <f t="shared" si="382"/>
        <v>1.8933215992283854E-17</v>
      </c>
    </row>
    <row r="3472" spans="3:12" hidden="1" x14ac:dyDescent="0.25">
      <c r="C3472" s="221">
        <v>16150</v>
      </c>
      <c r="D3472" s="221">
        <f t="shared" si="383"/>
        <v>16150</v>
      </c>
      <c r="E3472" s="221">
        <f t="shared" si="381"/>
        <v>16.149999999999999</v>
      </c>
      <c r="F3472" s="221">
        <f t="shared" si="384"/>
        <v>1.3255987021375987E-5</v>
      </c>
      <c r="G3472" s="221">
        <f t="shared" si="385"/>
        <v>2.8944234470269326E-2</v>
      </c>
      <c r="H3472" s="271">
        <v>1.6734664794266399E-5</v>
      </c>
      <c r="I3472" s="221">
        <f t="shared" si="386"/>
        <v>1</v>
      </c>
      <c r="J3472" s="221">
        <v>1</v>
      </c>
      <c r="K3472" s="221">
        <f t="shared" si="387"/>
        <v>-223.84817689116881</v>
      </c>
      <c r="L3472" s="221">
        <f t="shared" si="382"/>
        <v>5.1065363465489952E-22</v>
      </c>
    </row>
    <row r="3473" spans="3:12" hidden="1" x14ac:dyDescent="0.25">
      <c r="C3473" s="221">
        <v>16160</v>
      </c>
      <c r="D3473" s="221">
        <f t="shared" si="383"/>
        <v>16160</v>
      </c>
      <c r="E3473" s="221">
        <f t="shared" si="381"/>
        <v>16.16</v>
      </c>
      <c r="F3473" s="221">
        <f t="shared" si="384"/>
        <v>1.3577873549250407E-5</v>
      </c>
      <c r="G3473" s="221">
        <f t="shared" si="385"/>
        <v>2.3125559639544806E-2</v>
      </c>
      <c r="H3473" s="221">
        <v>1.5719408884818702E-2</v>
      </c>
      <c r="I3473" s="221">
        <f t="shared" si="386"/>
        <v>1</v>
      </c>
      <c r="J3473" s="221">
        <v>1</v>
      </c>
      <c r="K3473" s="221">
        <f t="shared" si="387"/>
        <v>-166.13279556026711</v>
      </c>
      <c r="L3473" s="221">
        <f t="shared" si="382"/>
        <v>6.1064616217383912E-17</v>
      </c>
    </row>
    <row r="3474" spans="3:12" hidden="1" x14ac:dyDescent="0.25">
      <c r="C3474" s="221">
        <v>16170</v>
      </c>
      <c r="D3474" s="221">
        <f t="shared" si="383"/>
        <v>16170</v>
      </c>
      <c r="E3474" s="221">
        <f t="shared" si="381"/>
        <v>16.170000000000002</v>
      </c>
      <c r="F3474" s="221">
        <f t="shared" si="384"/>
        <v>1.3905244501341983E-5</v>
      </c>
      <c r="G3474" s="221">
        <f t="shared" si="385"/>
        <v>1.7306451000670901E-2</v>
      </c>
      <c r="H3474" s="221">
        <v>0.13782044655408501</v>
      </c>
      <c r="I3474" s="221">
        <f t="shared" si="386"/>
        <v>1</v>
      </c>
      <c r="J3474" s="221">
        <v>1</v>
      </c>
      <c r="K3474" s="221">
        <f t="shared" si="387"/>
        <v>-149.5859940102838</v>
      </c>
      <c r="L3474" s="221">
        <f t="shared" si="382"/>
        <v>3.6294784827359986E-15</v>
      </c>
    </row>
    <row r="3475" spans="3:12" hidden="1" x14ac:dyDescent="0.25">
      <c r="C3475" s="221">
        <v>16180</v>
      </c>
      <c r="D3475" s="221">
        <f t="shared" si="383"/>
        <v>16180</v>
      </c>
      <c r="E3475" s="221">
        <f t="shared" si="381"/>
        <v>16.18</v>
      </c>
      <c r="F3475" s="221">
        <f t="shared" si="384"/>
        <v>1.4238146836380984E-5</v>
      </c>
      <c r="G3475" s="221">
        <f t="shared" si="385"/>
        <v>1.1502359804205305E-2</v>
      </c>
      <c r="H3475" s="221">
        <v>0.44491567513515401</v>
      </c>
      <c r="I3475" s="221">
        <f t="shared" si="386"/>
        <v>1</v>
      </c>
      <c r="J3475" s="221">
        <v>1</v>
      </c>
      <c r="K3475" s="221">
        <f t="shared" si="387"/>
        <v>-142.74963753997213</v>
      </c>
      <c r="L3475" s="221">
        <f t="shared" si="382"/>
        <v>2.8106648762780353E-14</v>
      </c>
    </row>
    <row r="3476" spans="3:12" hidden="1" x14ac:dyDescent="0.25">
      <c r="C3476" s="221">
        <v>16190</v>
      </c>
      <c r="D3476" s="221">
        <f t="shared" si="383"/>
        <v>16190</v>
      </c>
      <c r="E3476" s="221">
        <f t="shared" si="381"/>
        <v>16.190000000000001</v>
      </c>
      <c r="F3476" s="221">
        <f t="shared" si="384"/>
        <v>1.4576627228059697E-5</v>
      </c>
      <c r="G3476" s="221">
        <f t="shared" si="385"/>
        <v>5.7285376457489132E-3</v>
      </c>
      <c r="H3476" s="221">
        <v>0.82365531566115402</v>
      </c>
      <c r="I3476" s="221">
        <f t="shared" si="386"/>
        <v>1</v>
      </c>
      <c r="J3476" s="221">
        <v>1</v>
      </c>
      <c r="K3476" s="221">
        <f t="shared" si="387"/>
        <v>-143.25107350696331</v>
      </c>
      <c r="L3476" s="221">
        <f t="shared" si="382"/>
        <v>5.0156387132602228E-14</v>
      </c>
    </row>
    <row r="3477" spans="3:12" hidden="1" x14ac:dyDescent="0.25">
      <c r="C3477" s="221">
        <v>16200</v>
      </c>
      <c r="D3477" s="221">
        <f t="shared" si="383"/>
        <v>16200</v>
      </c>
      <c r="E3477" s="221">
        <f t="shared" si="381"/>
        <v>16.2</v>
      </c>
      <c r="F3477" s="221">
        <f t="shared" si="384"/>
        <v>1.4920732056131149E-5</v>
      </c>
      <c r="G3477" s="221">
        <f t="shared" si="385"/>
        <v>2.2942667751109859E-15</v>
      </c>
      <c r="H3477" s="221">
        <v>1</v>
      </c>
      <c r="I3477" s="221">
        <f t="shared" si="386"/>
        <v>1</v>
      </c>
      <c r="J3477" s="221">
        <v>1</v>
      </c>
      <c r="K3477" s="221">
        <f t="shared" si="387"/>
        <v>-389.31131905402543</v>
      </c>
      <c r="L3477" s="221">
        <f t="shared" si="382"/>
        <v>1.1825857948530514E-14</v>
      </c>
    </row>
    <row r="3478" spans="3:12" hidden="1" x14ac:dyDescent="0.25">
      <c r="C3478" s="221">
        <v>16210</v>
      </c>
      <c r="D3478" s="221">
        <f t="shared" si="383"/>
        <v>16210</v>
      </c>
      <c r="E3478" s="221">
        <f t="shared" si="381"/>
        <v>16.21</v>
      </c>
      <c r="F3478" s="221">
        <f t="shared" si="384"/>
        <v>1.5270507397552377E-5</v>
      </c>
      <c r="G3478" s="221">
        <f t="shared" si="385"/>
        <v>5.6685093389308473E-3</v>
      </c>
      <c r="H3478" s="221">
        <v>0.82365531566123895</v>
      </c>
      <c r="I3478" s="221">
        <f t="shared" si="386"/>
        <v>1</v>
      </c>
      <c r="J3478" s="221">
        <v>1</v>
      </c>
      <c r="K3478" s="221">
        <f t="shared" si="387"/>
        <v>-142.93864320395627</v>
      </c>
      <c r="L3478" s="221">
        <f t="shared" si="382"/>
        <v>1.2707955585059624E-14</v>
      </c>
    </row>
    <row r="3479" spans="3:12" hidden="1" x14ac:dyDescent="0.25">
      <c r="C3479" s="221">
        <v>16220</v>
      </c>
      <c r="D3479" s="221">
        <f t="shared" si="383"/>
        <v>16220</v>
      </c>
      <c r="E3479" s="221">
        <f t="shared" si="381"/>
        <v>16.22</v>
      </c>
      <c r="F3479" s="221">
        <f t="shared" si="384"/>
        <v>1.5625999017675324E-5</v>
      </c>
      <c r="G3479" s="221">
        <f t="shared" si="385"/>
        <v>1.1262552832009711E-2</v>
      </c>
      <c r="H3479" s="221">
        <v>0.44491567513525399</v>
      </c>
      <c r="I3479" s="221">
        <f t="shared" si="386"/>
        <v>1</v>
      </c>
      <c r="J3479" s="221">
        <v>1</v>
      </c>
      <c r="K3479" s="221">
        <f t="shared" si="387"/>
        <v>-142.12475318269827</v>
      </c>
      <c r="L3479" s="221">
        <f t="shared" si="382"/>
        <v>5.5947814563703714E-14</v>
      </c>
    </row>
    <row r="3480" spans="3:12" hidden="1" x14ac:dyDescent="0.25">
      <c r="C3480" s="221">
        <v>16230</v>
      </c>
      <c r="D3480" s="221">
        <f t="shared" si="383"/>
        <v>16230</v>
      </c>
      <c r="E3480" s="221">
        <f t="shared" si="381"/>
        <v>16.23</v>
      </c>
      <c r="F3480" s="221">
        <f t="shared" si="384"/>
        <v>1.5987252361484853E-5</v>
      </c>
      <c r="G3480" s="221">
        <f t="shared" si="385"/>
        <v>1.6768032708451532E-2</v>
      </c>
      <c r="H3480" s="221">
        <v>0.13782044655414</v>
      </c>
      <c r="I3480" s="221">
        <f t="shared" si="386"/>
        <v>1</v>
      </c>
      <c r="J3480" s="221">
        <v>1</v>
      </c>
      <c r="K3480" s="221">
        <f t="shared" si="387"/>
        <v>-148.64860808740298</v>
      </c>
      <c r="L3480" s="221">
        <f t="shared" si="382"/>
        <v>3.3204267784359294E-14</v>
      </c>
    </row>
    <row r="3481" spans="3:12" hidden="1" x14ac:dyDescent="0.25">
      <c r="C3481" s="221">
        <v>16240</v>
      </c>
      <c r="D3481" s="221">
        <f t="shared" si="383"/>
        <v>16240</v>
      </c>
      <c r="E3481" s="221">
        <f t="shared" si="381"/>
        <v>16.239999999999998</v>
      </c>
      <c r="F3481" s="221">
        <f t="shared" si="384"/>
        <v>1.6354312544886805E-5</v>
      </c>
      <c r="G3481" s="221">
        <f t="shared" si="385"/>
        <v>2.2171223344556786E-2</v>
      </c>
      <c r="H3481" s="221">
        <v>1.5719408884818299E-2</v>
      </c>
      <c r="I3481" s="221">
        <f t="shared" si="386"/>
        <v>1</v>
      </c>
      <c r="J3481" s="221">
        <v>1</v>
      </c>
      <c r="K3481" s="221">
        <f t="shared" si="387"/>
        <v>-164.88283678269536</v>
      </c>
      <c r="L3481" s="221">
        <f t="shared" si="382"/>
        <v>4.5466959275239323E-15</v>
      </c>
    </row>
    <row r="3482" spans="3:12" hidden="1" x14ac:dyDescent="0.25">
      <c r="C3482" s="221">
        <v>16250</v>
      </c>
      <c r="D3482" s="221">
        <f t="shared" si="383"/>
        <v>16250</v>
      </c>
      <c r="E3482" s="221">
        <f t="shared" si="381"/>
        <v>16.25</v>
      </c>
      <c r="F3482" s="221">
        <f t="shared" si="384"/>
        <v>1.6727224346046007E-5</v>
      </c>
      <c r="G3482" s="221">
        <f t="shared" si="385"/>
        <v>2.7458802438372135E-2</v>
      </c>
      <c r="H3482" s="271">
        <v>1.67346647942914E-5</v>
      </c>
      <c r="I3482" s="221">
        <f t="shared" si="386"/>
        <v>1</v>
      </c>
      <c r="J3482" s="221">
        <v>1</v>
      </c>
      <c r="K3482" s="221">
        <f t="shared" si="387"/>
        <v>-222.28555016553659</v>
      </c>
      <c r="L3482" s="221">
        <f t="shared" si="382"/>
        <v>8.1437956898468263E-17</v>
      </c>
    </row>
    <row r="3483" spans="3:12" hidden="1" x14ac:dyDescent="0.25">
      <c r="C3483" s="221">
        <v>16260</v>
      </c>
      <c r="D3483" s="221">
        <f t="shared" si="383"/>
        <v>16260</v>
      </c>
      <c r="E3483" s="221">
        <f t="shared" si="381"/>
        <v>16.260000000000002</v>
      </c>
      <c r="F3483" s="221">
        <f t="shared" si="384"/>
        <v>1.7106032196778021E-5</v>
      </c>
      <c r="G3483" s="221">
        <f t="shared" si="385"/>
        <v>3.2617880913699444E-2</v>
      </c>
      <c r="H3483" s="271">
        <v>1.75067417106818E-5</v>
      </c>
      <c r="I3483" s="221">
        <f t="shared" si="386"/>
        <v>1</v>
      </c>
      <c r="J3483" s="221">
        <v>1</v>
      </c>
      <c r="K3483" s="221">
        <f t="shared" si="387"/>
        <v>-220.20379295475328</v>
      </c>
      <c r="L3483" s="221">
        <f t="shared" si="382"/>
        <v>7.6164867033506148E-22</v>
      </c>
    </row>
    <row r="3484" spans="3:12" hidden="1" x14ac:dyDescent="0.25">
      <c r="C3484" s="221">
        <v>16270</v>
      </c>
      <c r="D3484" s="221">
        <f t="shared" si="383"/>
        <v>16270</v>
      </c>
      <c r="E3484" s="221">
        <f t="shared" si="381"/>
        <v>16.27</v>
      </c>
      <c r="F3484" s="221">
        <f t="shared" si="384"/>
        <v>1.7490780173992864E-5</v>
      </c>
      <c r="G3484" s="221">
        <f t="shared" si="385"/>
        <v>3.7636031490488005E-2</v>
      </c>
      <c r="H3484" s="221">
        <v>5.36293333987447E-3</v>
      </c>
      <c r="I3484" s="221">
        <f t="shared" si="386"/>
        <v>1</v>
      </c>
      <c r="J3484" s="221">
        <v>1</v>
      </c>
      <c r="K3484" s="221">
        <f t="shared" si="387"/>
        <v>-169.04369192784213</v>
      </c>
      <c r="L3484" s="221">
        <f t="shared" si="382"/>
        <v>3.13307509346041E-17</v>
      </c>
    </row>
    <row r="3485" spans="3:12" hidden="1" x14ac:dyDescent="0.25">
      <c r="C3485" s="221">
        <v>16280</v>
      </c>
      <c r="D3485" s="221">
        <f t="shared" si="383"/>
        <v>16280</v>
      </c>
      <c r="E3485" s="221">
        <f t="shared" si="381"/>
        <v>16.28</v>
      </c>
      <c r="F3485" s="221">
        <f t="shared" si="384"/>
        <v>1.7881511991193979E-5</v>
      </c>
      <c r="G3485" s="221">
        <f t="shared" si="385"/>
        <v>4.2501315862220362E-2</v>
      </c>
      <c r="H3485" s="221">
        <v>2.0271099110450701E-2</v>
      </c>
      <c r="I3485" s="221">
        <f t="shared" si="386"/>
        <v>1</v>
      </c>
      <c r="J3485" s="221">
        <v>1</v>
      </c>
      <c r="K3485" s="221">
        <f t="shared" si="387"/>
        <v>-156.24632176948538</v>
      </c>
      <c r="L3485" s="221">
        <f t="shared" si="382"/>
        <v>8.9644147040738233E-16</v>
      </c>
    </row>
    <row r="3486" spans="3:12" hidden="1" x14ac:dyDescent="0.25">
      <c r="C3486" s="221">
        <v>16290</v>
      </c>
      <c r="D3486" s="221">
        <f t="shared" si="383"/>
        <v>16290</v>
      </c>
      <c r="E3486" s="221">
        <f t="shared" si="381"/>
        <v>16.29</v>
      </c>
      <c r="F3486" s="221">
        <f t="shared" si="384"/>
        <v>1.827827099003392E-5</v>
      </c>
      <c r="G3486" s="221">
        <f t="shared" si="385"/>
        <v>4.7202310424724815E-2</v>
      </c>
      <c r="H3486" s="221">
        <v>2.0401207815422699E-2</v>
      </c>
      <c r="I3486" s="221">
        <f t="shared" si="386"/>
        <v>1</v>
      </c>
      <c r="J3486" s="221">
        <v>1</v>
      </c>
      <c r="K3486" s="221">
        <f t="shared" si="387"/>
        <v>-155.08891503456482</v>
      </c>
      <c r="L3486" s="221">
        <f t="shared" si="382"/>
        <v>2.7237331759755997E-15</v>
      </c>
    </row>
    <row r="3487" spans="3:12" hidden="1" x14ac:dyDescent="0.25">
      <c r="C3487" s="221">
        <v>16300</v>
      </c>
      <c r="D3487" s="221">
        <f t="shared" si="383"/>
        <v>16300</v>
      </c>
      <c r="E3487" s="221">
        <f t="shared" si="381"/>
        <v>16.3</v>
      </c>
      <c r="F3487" s="221">
        <f t="shared" si="384"/>
        <v>1.8681100131926699E-5</v>
      </c>
      <c r="G3487" s="221">
        <f t="shared" si="385"/>
        <v>5.1728130504661525E-2</v>
      </c>
      <c r="H3487" s="271">
        <v>1.6130964285524099E-9</v>
      </c>
      <c r="I3487" s="221">
        <f t="shared" si="386"/>
        <v>1</v>
      </c>
      <c r="J3487" s="221">
        <v>1</v>
      </c>
      <c r="K3487" s="221">
        <f t="shared" si="387"/>
        <v>-296.14420878202878</v>
      </c>
      <c r="L3487" s="221">
        <f t="shared" si="382"/>
        <v>7.7454843743428317E-16</v>
      </c>
    </row>
    <row r="3488" spans="3:12" hidden="1" x14ac:dyDescent="0.25">
      <c r="C3488" s="221">
        <v>16310</v>
      </c>
      <c r="D3488" s="221">
        <f t="shared" si="383"/>
        <v>16310</v>
      </c>
      <c r="E3488" s="221">
        <f t="shared" si="381"/>
        <v>16.309999999999999</v>
      </c>
      <c r="F3488" s="221">
        <f t="shared" si="384"/>
        <v>1.9090041989719243E-5</v>
      </c>
      <c r="G3488" s="221">
        <f t="shared" si="385"/>
        <v>5.6068453039905868E-2</v>
      </c>
      <c r="H3488" s="221">
        <v>1.10268609715076E-2</v>
      </c>
      <c r="I3488" s="221">
        <f t="shared" si="386"/>
        <v>1</v>
      </c>
      <c r="J3488" s="221">
        <v>1</v>
      </c>
      <c r="K3488" s="221">
        <f t="shared" si="387"/>
        <v>-158.56045287121407</v>
      </c>
      <c r="L3488" s="221">
        <f t="shared" si="382"/>
        <v>3.4825297590914833E-16</v>
      </c>
    </row>
    <row r="3489" spans="3:12" hidden="1" x14ac:dyDescent="0.25">
      <c r="C3489" s="221">
        <v>16320</v>
      </c>
      <c r="D3489" s="221">
        <f t="shared" si="383"/>
        <v>16320</v>
      </c>
      <c r="E3489" s="221">
        <f t="shared" si="381"/>
        <v>16.32</v>
      </c>
      <c r="F3489" s="221">
        <f t="shared" si="384"/>
        <v>1.9505138739422217E-5</v>
      </c>
      <c r="G3489" s="221">
        <f t="shared" si="385"/>
        <v>6.0213537668128751E-2</v>
      </c>
      <c r="H3489" s="271">
        <v>3.5573454995467197E-10</v>
      </c>
      <c r="I3489" s="221">
        <f t="shared" si="386"/>
        <v>1</v>
      </c>
      <c r="J3489" s="221">
        <v>1</v>
      </c>
      <c r="K3489" s="221">
        <f t="shared" si="387"/>
        <v>-307.58061530843429</v>
      </c>
      <c r="L3489" s="221">
        <f t="shared" si="382"/>
        <v>3.482529085755836E-16</v>
      </c>
    </row>
    <row r="3490" spans="3:12" hidden="1" x14ac:dyDescent="0.25">
      <c r="C3490" s="221">
        <v>16330</v>
      </c>
      <c r="D3490" s="221">
        <f t="shared" si="383"/>
        <v>16330</v>
      </c>
      <c r="E3490" s="221">
        <f t="shared" si="381"/>
        <v>16.329999999999998</v>
      </c>
      <c r="F3490" s="221">
        <f t="shared" si="384"/>
        <v>1.9926432152002899E-5</v>
      </c>
      <c r="G3490" s="221">
        <f t="shared" si="385"/>
        <v>6.415424618399565E-2</v>
      </c>
      <c r="H3490" s="221">
        <v>9.6745899372294303E-3</v>
      </c>
      <c r="I3490" s="221">
        <f t="shared" si="386"/>
        <v>1</v>
      </c>
      <c r="J3490" s="221">
        <v>1</v>
      </c>
      <c r="K3490" s="221">
        <f t="shared" si="387"/>
        <v>-158.15424965156348</v>
      </c>
      <c r="L3490" s="221">
        <f t="shared" si="382"/>
        <v>3.8239752512219891E-16</v>
      </c>
    </row>
    <row r="3491" spans="3:12" hidden="1" x14ac:dyDescent="0.25">
      <c r="C3491" s="221">
        <v>16340</v>
      </c>
      <c r="D3491" s="221">
        <f t="shared" si="383"/>
        <v>16340</v>
      </c>
      <c r="E3491" s="221">
        <f t="shared" si="381"/>
        <v>16.34</v>
      </c>
      <c r="F3491" s="221">
        <f t="shared" si="384"/>
        <v>2.0353963585239516E-5</v>
      </c>
      <c r="G3491" s="221">
        <f t="shared" si="385"/>
        <v>6.7882060329616731E-2</v>
      </c>
      <c r="H3491" s="221">
        <v>4.6170289671175896E-3</v>
      </c>
      <c r="I3491" s="221">
        <f t="shared" si="386"/>
        <v>1</v>
      </c>
      <c r="J3491" s="221">
        <v>1</v>
      </c>
      <c r="K3491" s="221">
        <f t="shared" si="387"/>
        <v>-163.90466784220561</v>
      </c>
      <c r="L3491" s="221">
        <f t="shared" si="382"/>
        <v>8.7861238235946429E-16</v>
      </c>
    </row>
    <row r="3492" spans="3:12" hidden="1" x14ac:dyDescent="0.25">
      <c r="C3492" s="221">
        <v>16350</v>
      </c>
      <c r="D3492" s="221">
        <f t="shared" si="383"/>
        <v>16350</v>
      </c>
      <c r="E3492" s="221">
        <f t="shared" si="381"/>
        <v>16.350000000000001</v>
      </c>
      <c r="F3492" s="221">
        <f t="shared" si="384"/>
        <v>2.0787773975639651E-5</v>
      </c>
      <c r="G3492" s="221">
        <f t="shared" si="385"/>
        <v>7.13890978871944E-2</v>
      </c>
      <c r="H3492" s="221">
        <v>1.9669670782231701E-4</v>
      </c>
      <c r="I3492" s="221">
        <f t="shared" si="386"/>
        <v>1</v>
      </c>
      <c r="J3492" s="221">
        <v>1</v>
      </c>
      <c r="K3492" s="221">
        <f t="shared" si="387"/>
        <v>-190.69526057660568</v>
      </c>
      <c r="L3492" s="221">
        <f t="shared" si="382"/>
        <v>1.1125919337616442E-16</v>
      </c>
    </row>
    <row r="3493" spans="3:12" hidden="1" x14ac:dyDescent="0.25">
      <c r="C3493" s="221">
        <v>16360</v>
      </c>
      <c r="D3493" s="221">
        <f t="shared" si="383"/>
        <v>16360</v>
      </c>
      <c r="E3493" s="221">
        <f t="shared" si="381"/>
        <v>16.36</v>
      </c>
      <c r="F3493" s="221">
        <f t="shared" si="384"/>
        <v>2.1227903830422742E-5</v>
      </c>
      <c r="G3493" s="221">
        <f t="shared" si="385"/>
        <v>7.4668127047087404E-2</v>
      </c>
      <c r="H3493" s="221">
        <v>2.7062321390617199E-3</v>
      </c>
      <c r="I3493" s="221">
        <f t="shared" si="386"/>
        <v>1</v>
      </c>
      <c r="J3493" s="221">
        <v>1</v>
      </c>
      <c r="K3493" s="221">
        <f t="shared" si="387"/>
        <v>-167.35185166784436</v>
      </c>
      <c r="L3493" s="221">
        <f t="shared" si="382"/>
        <v>5.2473277614791237E-17</v>
      </c>
    </row>
    <row r="3494" spans="3:12" hidden="1" x14ac:dyDescent="0.25">
      <c r="C3494" s="221">
        <v>16370</v>
      </c>
      <c r="D3494" s="221">
        <f t="shared" si="383"/>
        <v>16370</v>
      </c>
      <c r="E3494" s="221">
        <f t="shared" si="381"/>
        <v>16.37</v>
      </c>
      <c r="F3494" s="221">
        <f t="shared" si="384"/>
        <v>2.167439321956939E-5</v>
      </c>
      <c r="G3494" s="221">
        <f t="shared" si="385"/>
        <v>7.7712579028916942E-2</v>
      </c>
      <c r="H3494" s="221">
        <v>2.5761364751441499E-3</v>
      </c>
      <c r="I3494" s="221">
        <f t="shared" si="386"/>
        <v>1</v>
      </c>
      <c r="J3494" s="221">
        <v>1</v>
      </c>
      <c r="K3494" s="221">
        <f t="shared" si="387"/>
        <v>-167.25185726139361</v>
      </c>
      <c r="L3494" s="221">
        <f t="shared" si="382"/>
        <v>1.8613538547041348E-16</v>
      </c>
    </row>
    <row r="3495" spans="3:12" hidden="1" x14ac:dyDescent="0.25">
      <c r="C3495" s="221">
        <v>16380</v>
      </c>
      <c r="D3495" s="221">
        <f t="shared" si="383"/>
        <v>16380</v>
      </c>
      <c r="E3495" s="221">
        <f t="shared" si="381"/>
        <v>16.38</v>
      </c>
      <c r="F3495" s="221">
        <f t="shared" si="384"/>
        <v>2.2127281767936847E-5</v>
      </c>
      <c r="G3495" s="221">
        <f t="shared" si="385"/>
        <v>8.0516558937736113E-2</v>
      </c>
      <c r="H3495" s="221">
        <v>2.7309732062735499E-4</v>
      </c>
      <c r="I3495" s="221">
        <f t="shared" si="386"/>
        <v>1</v>
      </c>
      <c r="J3495" s="221">
        <v>1</v>
      </c>
      <c r="K3495" s="221">
        <f t="shared" si="387"/>
        <v>-186.25738577037882</v>
      </c>
      <c r="L3495" s="221">
        <f t="shared" si="382"/>
        <v>5.8219134943941838E-17</v>
      </c>
    </row>
    <row r="3496" spans="3:12" hidden="1" x14ac:dyDescent="0.25">
      <c r="C3496" s="221">
        <v>16390</v>
      </c>
      <c r="D3496" s="221">
        <f t="shared" si="383"/>
        <v>16390</v>
      </c>
      <c r="E3496" s="221">
        <f t="shared" si="381"/>
        <v>16.39</v>
      </c>
      <c r="F3496" s="221">
        <f t="shared" si="384"/>
        <v>2.2586608647442945E-5</v>
      </c>
      <c r="G3496" s="221">
        <f t="shared" si="385"/>
        <v>8.3074854841665602E-2</v>
      </c>
      <c r="H3496" s="221">
        <v>3.1555882854911498E-3</v>
      </c>
      <c r="I3496" s="221">
        <f t="shared" si="386"/>
        <v>1</v>
      </c>
      <c r="J3496" s="221">
        <v>1</v>
      </c>
      <c r="K3496" s="221">
        <f t="shared" si="387"/>
        <v>-164.55198093459245</v>
      </c>
      <c r="L3496" s="221">
        <f t="shared" si="382"/>
        <v>1.026444322889956E-16</v>
      </c>
    </row>
    <row r="3497" spans="3:12" hidden="1" x14ac:dyDescent="0.25">
      <c r="C3497" s="221">
        <v>16400</v>
      </c>
      <c r="D3497" s="221">
        <f t="shared" si="383"/>
        <v>16400</v>
      </c>
      <c r="E3497" s="221">
        <f t="shared" si="381"/>
        <v>16.399999999999999</v>
      </c>
      <c r="F3497" s="221">
        <f t="shared" si="384"/>
        <v>2.3052412569318924E-5</v>
      </c>
      <c r="G3497" s="221">
        <f t="shared" si="385"/>
        <v>8.5382945061875132E-2</v>
      </c>
      <c r="H3497" s="271">
        <v>9.3132230799438697E-10</v>
      </c>
      <c r="I3497" s="221">
        <f t="shared" si="386"/>
        <v>1</v>
      </c>
      <c r="J3497" s="221">
        <v>1</v>
      </c>
      <c r="K3497" s="221">
        <f t="shared" si="387"/>
        <v>-294.73624960232877</v>
      </c>
      <c r="L3497" s="221">
        <f t="shared" si="382"/>
        <v>8.7648035024358053E-17</v>
      </c>
    </row>
    <row r="3498" spans="3:12" hidden="1" x14ac:dyDescent="0.25">
      <c r="C3498" s="221">
        <v>16410</v>
      </c>
      <c r="D3498" s="221">
        <f t="shared" si="383"/>
        <v>16410</v>
      </c>
      <c r="E3498" s="221">
        <f t="shared" si="381"/>
        <v>16.41</v>
      </c>
      <c r="F3498" s="221">
        <f t="shared" si="384"/>
        <v>2.3524731776433212E-5</v>
      </c>
      <c r="G3498" s="221">
        <f t="shared" si="385"/>
        <v>8.7437003670161495E-2</v>
      </c>
      <c r="H3498" s="221">
        <v>2.6182538032301601E-2</v>
      </c>
      <c r="I3498" s="221">
        <f t="shared" si="386"/>
        <v>1</v>
      </c>
      <c r="J3498" s="221">
        <v>1</v>
      </c>
      <c r="K3498" s="221">
        <f t="shared" si="387"/>
        <v>-145.37536619882789</v>
      </c>
      <c r="L3498" s="221">
        <f t="shared" si="382"/>
        <v>7.2510920496577287E-15</v>
      </c>
    </row>
    <row r="3499" spans="3:12" hidden="1" x14ac:dyDescent="0.25">
      <c r="C3499" s="221">
        <v>16420</v>
      </c>
      <c r="D3499" s="221">
        <f t="shared" si="383"/>
        <v>16420</v>
      </c>
      <c r="E3499" s="221">
        <f t="shared" si="381"/>
        <v>16.420000000000002</v>
      </c>
      <c r="F3499" s="221">
        <f t="shared" si="384"/>
        <v>2.400360403568585E-5</v>
      </c>
      <c r="G3499" s="221">
        <f t="shared" si="385"/>
        <v>8.9233904193811747E-2</v>
      </c>
      <c r="H3499" s="221">
        <v>5.0657045484410301E-2</v>
      </c>
      <c r="I3499" s="221">
        <f t="shared" si="386"/>
        <v>1</v>
      </c>
      <c r="J3499" s="221">
        <v>1</v>
      </c>
      <c r="K3499" s="221">
        <f t="shared" si="387"/>
        <v>-139.29107589443592</v>
      </c>
      <c r="L3499" s="221">
        <f t="shared" si="382"/>
        <v>6.5901774560761104E-14</v>
      </c>
    </row>
    <row r="3500" spans="3:12" hidden="1" x14ac:dyDescent="0.25">
      <c r="C3500" s="221">
        <v>16430</v>
      </c>
      <c r="D3500" s="221">
        <f t="shared" si="383"/>
        <v>16430</v>
      </c>
      <c r="E3500" s="221">
        <f t="shared" si="381"/>
        <v>16.43</v>
      </c>
      <c r="F3500" s="221">
        <f t="shared" si="384"/>
        <v>2.448906663047579E-5</v>
      </c>
      <c r="G3500" s="221">
        <f t="shared" si="385"/>
        <v>9.0771221531830787E-2</v>
      </c>
      <c r="H3500" s="221">
        <v>3.5478860246611003E-2</v>
      </c>
      <c r="I3500" s="221">
        <f t="shared" si="386"/>
        <v>1</v>
      </c>
      <c r="J3500" s="221">
        <v>1</v>
      </c>
      <c r="K3500" s="221">
        <f t="shared" si="387"/>
        <v>-142.06219855014194</v>
      </c>
      <c r="L3500" s="221">
        <f t="shared" si="382"/>
        <v>8.7768943011116523E-14</v>
      </c>
    </row>
    <row r="3501" spans="3:12" hidden="1" x14ac:dyDescent="0.25">
      <c r="C3501" s="221">
        <v>16440</v>
      </c>
      <c r="D3501" s="221">
        <f t="shared" si="383"/>
        <v>16440</v>
      </c>
      <c r="E3501" s="221">
        <f t="shared" si="381"/>
        <v>16.440000000000001</v>
      </c>
      <c r="F3501" s="221">
        <f t="shared" si="384"/>
        <v>2.498115635324101E-5</v>
      </c>
      <c r="G3501" s="221">
        <f t="shared" si="385"/>
        <v>9.204723209092365E-2</v>
      </c>
      <c r="H3501" s="271">
        <v>2.4382274749753101E-9</v>
      </c>
      <c r="I3501" s="221">
        <f t="shared" si="386"/>
        <v>1</v>
      </c>
      <c r="J3501" s="221">
        <v>1</v>
      </c>
      <c r="K3501" s="221">
        <f t="shared" si="387"/>
        <v>-285.02605016173499</v>
      </c>
      <c r="L3501" s="221">
        <f t="shared" si="382"/>
        <v>1.554963558049608E-14</v>
      </c>
    </row>
    <row r="3502" spans="3:12" hidden="1" x14ac:dyDescent="0.25">
      <c r="C3502" s="221">
        <v>16450</v>
      </c>
      <c r="D3502" s="221">
        <f t="shared" si="383"/>
        <v>16450</v>
      </c>
      <c r="E3502" s="221">
        <f t="shared" si="381"/>
        <v>16.45</v>
      </c>
      <c r="F3502" s="221">
        <f t="shared" si="384"/>
        <v>2.5479909498074093E-5</v>
      </c>
      <c r="G3502" s="221">
        <f t="shared" si="385"/>
        <v>9.3060912153971928E-2</v>
      </c>
      <c r="H3502" s="271">
        <v>1.58532808378504E-9</v>
      </c>
      <c r="I3502" s="221">
        <f t="shared" si="386"/>
        <v>1</v>
      </c>
      <c r="J3502" s="221">
        <v>1</v>
      </c>
      <c r="K3502" s="221">
        <f t="shared" si="387"/>
        <v>-288.49831321457737</v>
      </c>
      <c r="L3502" s="221">
        <f t="shared" si="382"/>
        <v>2.1928976987209335E-28</v>
      </c>
    </row>
    <row r="3503" spans="3:12" hidden="1" x14ac:dyDescent="0.25">
      <c r="C3503" s="221">
        <v>16460</v>
      </c>
      <c r="D3503" s="221">
        <f t="shared" si="383"/>
        <v>16460</v>
      </c>
      <c r="E3503" s="221">
        <f t="shared" ref="E3503:E3566" si="388">D3503/1000</f>
        <v>16.46</v>
      </c>
      <c r="F3503" s="221">
        <f t="shared" si="384"/>
        <v>2.5985361853411868E-5</v>
      </c>
      <c r="G3503" s="221">
        <f t="shared" si="385"/>
        <v>9.3811934497966237E-2</v>
      </c>
      <c r="H3503" s="221">
        <v>3.2358958185382897E-2</v>
      </c>
      <c r="I3503" s="221">
        <f t="shared" si="386"/>
        <v>1</v>
      </c>
      <c r="J3503" s="221">
        <v>1</v>
      </c>
      <c r="K3503" s="221">
        <f t="shared" si="387"/>
        <v>-142.06037217325527</v>
      </c>
      <c r="L3503" s="221">
        <f t="shared" ref="L3503:L3566" si="389">(D3503-D3502)*((10^(K3503/20)+10^(K3502/20))/2)^2</f>
        <v>1.5556175451944919E-14</v>
      </c>
    </row>
    <row r="3504" spans="3:12" hidden="1" x14ac:dyDescent="0.25">
      <c r="C3504" s="221">
        <v>16470</v>
      </c>
      <c r="D3504" s="221">
        <f t="shared" si="383"/>
        <v>16470</v>
      </c>
      <c r="E3504" s="221">
        <f t="shared" si="388"/>
        <v>16.47</v>
      </c>
      <c r="F3504" s="221">
        <f t="shared" si="384"/>
        <v>2.6497548694802912E-5</v>
      </c>
      <c r="G3504" s="221">
        <f t="shared" si="385"/>
        <v>9.430066328255142E-2</v>
      </c>
      <c r="H3504" s="221">
        <v>3.3311806719214E-2</v>
      </c>
      <c r="I3504" s="221">
        <f t="shared" si="386"/>
        <v>1</v>
      </c>
      <c r="J3504" s="221">
        <v>1</v>
      </c>
      <c r="K3504" s="221">
        <f t="shared" si="387"/>
        <v>-141.59362731266793</v>
      </c>
      <c r="L3504" s="221">
        <f t="shared" si="389"/>
        <v>6.5707281635862982E-14</v>
      </c>
    </row>
    <row r="3505" spans="3:12" hidden="1" x14ac:dyDescent="0.25">
      <c r="C3505" s="221">
        <v>16480</v>
      </c>
      <c r="D3505" s="221">
        <f t="shared" si="383"/>
        <v>16480</v>
      </c>
      <c r="E3505" s="221">
        <f t="shared" si="388"/>
        <v>16.48</v>
      </c>
      <c r="F3505" s="221">
        <f t="shared" si="384"/>
        <v>2.7016504777750862E-5</v>
      </c>
      <c r="G3505" s="221">
        <f t="shared" si="385"/>
        <v>9.4528147234447232E-2</v>
      </c>
      <c r="H3505" s="221">
        <v>1.17207465677627E-2</v>
      </c>
      <c r="I3505" s="221">
        <f t="shared" si="386"/>
        <v>1</v>
      </c>
      <c r="J3505" s="221">
        <v>1</v>
      </c>
      <c r="K3505" s="221">
        <f t="shared" si="387"/>
        <v>-150.47708833352377</v>
      </c>
      <c r="L3505" s="221">
        <f t="shared" si="389"/>
        <v>3.2018680663651757E-14</v>
      </c>
    </row>
    <row r="3506" spans="3:12" hidden="1" x14ac:dyDescent="0.25">
      <c r="C3506" s="221">
        <v>16490</v>
      </c>
      <c r="D3506" s="221">
        <f t="shared" si="383"/>
        <v>16490</v>
      </c>
      <c r="E3506" s="221">
        <f t="shared" si="388"/>
        <v>16.489999999999998</v>
      </c>
      <c r="F3506" s="221">
        <f t="shared" si="384"/>
        <v>2.7542264330637495E-5</v>
      </c>
      <c r="G3506" s="221">
        <f t="shared" si="385"/>
        <v>9.4496111157032076E-2</v>
      </c>
      <c r="H3506" s="221">
        <v>3.5411953593088498E-2</v>
      </c>
      <c r="I3506" s="221">
        <f t="shared" si="386"/>
        <v>1</v>
      </c>
      <c r="J3506" s="221">
        <v>1</v>
      </c>
      <c r="K3506" s="221">
        <f t="shared" si="387"/>
        <v>-140.70873070842205</v>
      </c>
      <c r="L3506" s="221">
        <f t="shared" si="389"/>
        <v>3.7269275802095479E-14</v>
      </c>
    </row>
    <row r="3507" spans="3:12" hidden="1" x14ac:dyDescent="0.25">
      <c r="C3507" s="221">
        <v>16500</v>
      </c>
      <c r="D3507" s="221">
        <f t="shared" si="383"/>
        <v>16500</v>
      </c>
      <c r="E3507" s="221">
        <f t="shared" si="388"/>
        <v>16.5</v>
      </c>
      <c r="F3507" s="221">
        <f t="shared" si="384"/>
        <v>2.8074861047723782E-5</v>
      </c>
      <c r="G3507" s="221">
        <f t="shared" si="385"/>
        <v>9.4206945798309349E-2</v>
      </c>
      <c r="H3507" s="271">
        <v>1.8888066574236602E-15</v>
      </c>
      <c r="I3507" s="221">
        <f t="shared" si="386"/>
        <v>1</v>
      </c>
      <c r="J3507" s="221">
        <v>1</v>
      </c>
      <c r="K3507" s="221">
        <f t="shared" si="387"/>
        <v>-406.02823911158998</v>
      </c>
      <c r="L3507" s="221">
        <f t="shared" si="389"/>
        <v>2.1235717429949597E-14</v>
      </c>
    </row>
    <row r="3508" spans="3:12" hidden="1" x14ac:dyDescent="0.25">
      <c r="C3508" s="221">
        <v>16510</v>
      </c>
      <c r="D3508" s="221">
        <f t="shared" si="383"/>
        <v>16510</v>
      </c>
      <c r="E3508" s="221">
        <f t="shared" si="388"/>
        <v>16.510000000000002</v>
      </c>
      <c r="F3508" s="221">
        <f t="shared" si="384"/>
        <v>2.8614328082231891E-5</v>
      </c>
      <c r="G3508" s="221">
        <f t="shared" si="385"/>
        <v>9.3663696114302752E-2</v>
      </c>
      <c r="H3508" s="221">
        <v>3.5411953593086798E-2</v>
      </c>
      <c r="I3508" s="221">
        <f t="shared" si="386"/>
        <v>1</v>
      </c>
      <c r="J3508" s="221">
        <v>1</v>
      </c>
      <c r="K3508" s="221">
        <f t="shared" si="387"/>
        <v>-140.45390539106464</v>
      </c>
      <c r="L3508" s="221">
        <f t="shared" si="389"/>
        <v>2.2519019115184529E-14</v>
      </c>
    </row>
    <row r="3509" spans="3:12" hidden="1" x14ac:dyDescent="0.25">
      <c r="C3509" s="221">
        <v>16520</v>
      </c>
      <c r="D3509" s="221">
        <f t="shared" si="383"/>
        <v>16520</v>
      </c>
      <c r="E3509" s="221">
        <f t="shared" si="388"/>
        <v>16.52</v>
      </c>
      <c r="F3509" s="221">
        <f t="shared" si="384"/>
        <v>2.9160698039507238E-5</v>
      </c>
      <c r="G3509" s="221">
        <f t="shared" si="385"/>
        <v>9.2870047968642622E-2</v>
      </c>
      <c r="H3509" s="221">
        <v>1.1720746567759101E-2</v>
      </c>
      <c r="I3509" s="221">
        <f t="shared" si="386"/>
        <v>1</v>
      </c>
      <c r="J3509" s="221">
        <v>1</v>
      </c>
      <c r="K3509" s="221">
        <f t="shared" si="387"/>
        <v>-149.9674227772139</v>
      </c>
      <c r="L3509" s="221">
        <f t="shared" si="389"/>
        <v>4.0100569270808369E-14</v>
      </c>
    </row>
    <row r="3510" spans="3:12" hidden="1" x14ac:dyDescent="0.25">
      <c r="C3510" s="221">
        <v>16530</v>
      </c>
      <c r="D3510" s="221">
        <f t="shared" si="383"/>
        <v>16530</v>
      </c>
      <c r="E3510" s="221">
        <f t="shared" si="388"/>
        <v>16.53</v>
      </c>
      <c r="F3510" s="221">
        <f t="shared" si="384"/>
        <v>2.9714002970263609E-5</v>
      </c>
      <c r="G3510" s="221">
        <f t="shared" si="385"/>
        <v>9.1830313312696935E-2</v>
      </c>
      <c r="H3510" s="221">
        <v>3.3311806719216103E-2</v>
      </c>
      <c r="I3510" s="221">
        <f t="shared" si="386"/>
        <v>1</v>
      </c>
      <c r="J3510" s="221">
        <v>1</v>
      </c>
      <c r="K3510" s="221">
        <f t="shared" si="387"/>
        <v>-140.82909167012281</v>
      </c>
      <c r="L3510" s="221">
        <f t="shared" si="389"/>
        <v>3.7600037147538344E-14</v>
      </c>
    </row>
    <row r="3511" spans="3:12" hidden="1" x14ac:dyDescent="0.25">
      <c r="C3511" s="221">
        <v>16540</v>
      </c>
      <c r="D3511" s="221">
        <f t="shared" si="383"/>
        <v>16540</v>
      </c>
      <c r="E3511" s="221">
        <f t="shared" si="388"/>
        <v>16.54</v>
      </c>
      <c r="F3511" s="221">
        <f t="shared" si="384"/>
        <v>3.0274274363910001E-5</v>
      </c>
      <c r="G3511" s="221">
        <f t="shared" si="385"/>
        <v>9.05494138940722E-2</v>
      </c>
      <c r="H3511" s="221">
        <v>3.2358958185380801E-2</v>
      </c>
      <c r="I3511" s="221">
        <f t="shared" si="386"/>
        <v>1</v>
      </c>
      <c r="J3511" s="221">
        <v>1</v>
      </c>
      <c r="K3511" s="221">
        <f t="shared" si="387"/>
        <v>-141.0409216633511</v>
      </c>
      <c r="L3511" s="221">
        <f t="shared" si="389"/>
        <v>8.0642486029700441E-14</v>
      </c>
    </row>
    <row r="3512" spans="3:12" hidden="1" x14ac:dyDescent="0.25">
      <c r="C3512" s="221">
        <v>16550</v>
      </c>
      <c r="D3512" s="221">
        <f t="shared" si="383"/>
        <v>16550</v>
      </c>
      <c r="E3512" s="221">
        <f t="shared" si="388"/>
        <v>16.55</v>
      </c>
      <c r="F3512" s="221">
        <f t="shared" si="384"/>
        <v>3.0841543141961276E-5</v>
      </c>
      <c r="G3512" s="221">
        <f t="shared" si="385"/>
        <v>8.9032863544633536E-2</v>
      </c>
      <c r="H3512" s="271">
        <v>1.58532992319559E-9</v>
      </c>
      <c r="I3512" s="221">
        <f t="shared" si="386"/>
        <v>1</v>
      </c>
      <c r="J3512" s="221">
        <v>1</v>
      </c>
      <c r="K3512" s="221">
        <f t="shared" si="387"/>
        <v>-287.22387803208983</v>
      </c>
      <c r="L3512" s="221">
        <f t="shared" si="389"/>
        <v>1.9671971428443003E-14</v>
      </c>
    </row>
    <row r="3513" spans="3:12" hidden="1" x14ac:dyDescent="0.25">
      <c r="C3513" s="221">
        <v>16560</v>
      </c>
      <c r="D3513" s="221">
        <f t="shared" si="383"/>
        <v>16560</v>
      </c>
      <c r="E3513" s="221">
        <f t="shared" si="388"/>
        <v>16.559999999999999</v>
      </c>
      <c r="F3513" s="221">
        <f t="shared" si="384"/>
        <v>3.1415839651532801E-5</v>
      </c>
      <c r="G3513" s="221">
        <f t="shared" si="385"/>
        <v>8.7286749102383557E-2</v>
      </c>
      <c r="H3513" s="271">
        <v>2.4382391599641401E-9</v>
      </c>
      <c r="I3513" s="221">
        <f t="shared" si="386"/>
        <v>1</v>
      </c>
      <c r="J3513" s="221">
        <v>1</v>
      </c>
      <c r="K3513" s="221">
        <f t="shared" si="387"/>
        <v>-283.4965341466567</v>
      </c>
      <c r="L3513" s="221">
        <f t="shared" si="389"/>
        <v>3.0466432687782387E-28</v>
      </c>
    </row>
    <row r="3514" spans="3:12" hidden="1" x14ac:dyDescent="0.25">
      <c r="C3514" s="221">
        <v>16570</v>
      </c>
      <c r="D3514" s="221">
        <f t="shared" ref="D3514:D3577" si="390">C3514*(f_CLK_MHz/Nominal_Clock_Freq)</f>
        <v>16570</v>
      </c>
      <c r="E3514" s="221">
        <f t="shared" si="388"/>
        <v>16.57</v>
      </c>
      <c r="F3514" s="221">
        <f t="shared" ref="F3514:F3577" si="391">ABS(SIN(((MOD_CLK_DIV*PI()*$D3514*FIRST_STAGE_DECIMATION)/(f_CLK_MHz*1000000)))/(FIRST_STAGE_DECIMATION*SIN(((MOD_CLK_DIV*PI()*$D3514)/(f_CLK_MHz*1000000)))))^FIRST_STAGE_ORDER</f>
        <v>3.1997193658921146E-5</v>
      </c>
      <c r="G3514" s="221">
        <f t="shared" ref="G3514:G3577" si="392">ABS(SIN(((MOD_CLK_DIV*FIRST_STAGE_DECIMATION*PI()*$D3514*SECOND_STAGE_DECIMATION)/(f_CLK_MHz*1000000)))/(SECOND_STAGE_DECIMATION*SIN(((MOD_CLK_DIV*FIRST_STAGE_DECIMATION*PI()*$D3514)/(f_CLK_MHz*1000000)))))^SECOND_STAGE_ORDER</f>
        <v>8.5317710024564883E-2</v>
      </c>
      <c r="H3514" s="221">
        <v>3.5478860246604203E-2</v>
      </c>
      <c r="I3514" s="221">
        <f t="shared" ref="I3514:I3577" si="393">IF(Avg_decimation&lt;&gt;0,(ABS(SIN(((MOD_CLK_DIV*FIRST_STAGE_DECIMATION*SECOND_STAGE_DECIMATION*FIR_DECIMATION*PI()*$D3514*Avg_decimation)/(f_CLK_MHz*1000000)))/(Avg_decimation*SIN(((MOD_CLK_DIV*FIRST_STAGE_DECIMATION*SECOND_STAGE_DECIMATION*FIR_DECIMATION*PI()*$D3514)/(f_CLK_MHz*1000000)))))^1),"-")</f>
        <v>1</v>
      </c>
      <c r="J3514" s="221">
        <v>1</v>
      </c>
      <c r="K3514" s="221">
        <f t="shared" ref="K3514:K3577" si="394">20*LOG10(IF(FIR_BYPASSED,F3514*G3514*J3514,F3514*G3514*H3514*I3514*J3514))</f>
        <v>-140.27758520433883</v>
      </c>
      <c r="L3514" s="221">
        <f t="shared" si="389"/>
        <v>2.3452089785597223E-14</v>
      </c>
    </row>
    <row r="3515" spans="3:12" hidden="1" x14ac:dyDescent="0.25">
      <c r="C3515" s="221">
        <v>16580</v>
      </c>
      <c r="D3515" s="221">
        <f t="shared" si="390"/>
        <v>16580</v>
      </c>
      <c r="E3515" s="221">
        <f t="shared" si="388"/>
        <v>16.579999999999998</v>
      </c>
      <c r="F3515" s="221">
        <f t="shared" si="391"/>
        <v>3.2585634343269489E-5</v>
      </c>
      <c r="G3515" s="221">
        <f t="shared" si="392"/>
        <v>8.3132916752243255E-2</v>
      </c>
      <c r="H3515" s="221">
        <v>5.0657045484413903E-2</v>
      </c>
      <c r="I3515" s="221">
        <f t="shared" si="393"/>
        <v>1</v>
      </c>
      <c r="J3515" s="221">
        <v>1</v>
      </c>
      <c r="K3515" s="221">
        <f t="shared" si="394"/>
        <v>-137.25121891143453</v>
      </c>
      <c r="L3515" s="221">
        <f t="shared" si="389"/>
        <v>1.369854256725523E-13</v>
      </c>
    </row>
    <row r="3516" spans="3:12" hidden="1" x14ac:dyDescent="0.25">
      <c r="C3516" s="221">
        <v>16590</v>
      </c>
      <c r="D3516" s="221">
        <f t="shared" si="390"/>
        <v>16590</v>
      </c>
      <c r="E3516" s="221">
        <f t="shared" si="388"/>
        <v>16.59</v>
      </c>
      <c r="F3516" s="221">
        <f t="shared" si="391"/>
        <v>3.3181190290320766E-5</v>
      </c>
      <c r="G3516" s="221">
        <f t="shared" si="392"/>
        <v>8.0740047889321459E-2</v>
      </c>
      <c r="H3516" s="221">
        <v>2.6182538032308099E-2</v>
      </c>
      <c r="I3516" s="221">
        <f t="shared" si="393"/>
        <v>1</v>
      </c>
      <c r="J3516" s="221">
        <v>1</v>
      </c>
      <c r="K3516" s="221">
        <f t="shared" si="394"/>
        <v>-143.08014586212448</v>
      </c>
      <c r="L3516" s="221">
        <f t="shared" si="389"/>
        <v>1.0750702535956309E-13</v>
      </c>
    </row>
    <row r="3517" spans="3:12" hidden="1" x14ac:dyDescent="0.25">
      <c r="C3517" s="221">
        <v>16600</v>
      </c>
      <c r="D3517" s="221">
        <f t="shared" si="390"/>
        <v>16600</v>
      </c>
      <c r="E3517" s="221">
        <f t="shared" si="388"/>
        <v>16.600000000000001</v>
      </c>
      <c r="F3517" s="221">
        <f t="shared" si="391"/>
        <v>3.3783889486256662E-5</v>
      </c>
      <c r="G3517" s="221">
        <f t="shared" si="392"/>
        <v>7.8147266261489684E-2</v>
      </c>
      <c r="H3517" s="271">
        <v>9.3132515554933701E-10</v>
      </c>
      <c r="I3517" s="221">
        <f t="shared" si="393"/>
        <v>1</v>
      </c>
      <c r="J3517" s="221">
        <v>1</v>
      </c>
      <c r="K3517" s="221">
        <f t="shared" si="394"/>
        <v>-292.18550456881655</v>
      </c>
      <c r="L3517" s="221">
        <f t="shared" si="389"/>
        <v>1.230057612039292E-14</v>
      </c>
    </row>
    <row r="3518" spans="3:12" hidden="1" x14ac:dyDescent="0.25">
      <c r="C3518" s="221">
        <v>16610</v>
      </c>
      <c r="D3518" s="221">
        <f t="shared" si="390"/>
        <v>16610</v>
      </c>
      <c r="E3518" s="221">
        <f t="shared" si="388"/>
        <v>16.61</v>
      </c>
      <c r="F3518" s="221">
        <f t="shared" si="391"/>
        <v>3.4393759311626834E-5</v>
      </c>
      <c r="G3518" s="221">
        <f t="shared" si="392"/>
        <v>7.5363193922983032E-2</v>
      </c>
      <c r="H3518" s="221">
        <v>3.1555882854920202E-3</v>
      </c>
      <c r="I3518" s="221">
        <f t="shared" si="393"/>
        <v>1</v>
      </c>
      <c r="J3518" s="221">
        <v>1</v>
      </c>
      <c r="K3518" s="221">
        <f t="shared" si="394"/>
        <v>-161.74561442711018</v>
      </c>
      <c r="L3518" s="221">
        <f t="shared" si="389"/>
        <v>1.6725489117714082E-16</v>
      </c>
    </row>
    <row r="3519" spans="3:12" hidden="1" x14ac:dyDescent="0.25">
      <c r="C3519" s="221">
        <v>16620</v>
      </c>
      <c r="D3519" s="221">
        <f t="shared" si="390"/>
        <v>16620</v>
      </c>
      <c r="E3519" s="221">
        <f t="shared" si="388"/>
        <v>16.62</v>
      </c>
      <c r="F3519" s="221">
        <f t="shared" si="391"/>
        <v>3.501082653536518E-5</v>
      </c>
      <c r="G3519" s="221">
        <f t="shared" si="392"/>
        <v>7.2396886181196926E-2</v>
      </c>
      <c r="H3519" s="221">
        <v>2.73097320627368E-4</v>
      </c>
      <c r="I3519" s="221">
        <f t="shared" si="393"/>
        <v>1</v>
      </c>
      <c r="J3519" s="221">
        <v>1</v>
      </c>
      <c r="K3519" s="221">
        <f t="shared" si="394"/>
        <v>-183.19520619195796</v>
      </c>
      <c r="L3519" s="221">
        <f t="shared" si="389"/>
        <v>1.9676197711894535E-16</v>
      </c>
    </row>
    <row r="3520" spans="3:12" hidden="1" x14ac:dyDescent="0.25">
      <c r="C3520" s="221">
        <v>16630</v>
      </c>
      <c r="D3520" s="221">
        <f t="shared" si="390"/>
        <v>16630</v>
      </c>
      <c r="E3520" s="221">
        <f t="shared" si="388"/>
        <v>16.63</v>
      </c>
      <c r="F3520" s="221">
        <f t="shared" si="391"/>
        <v>3.5635117308895887E-5</v>
      </c>
      <c r="G3520" s="221">
        <f t="shared" si="392"/>
        <v>6.9257804711223114E-2</v>
      </c>
      <c r="H3520" s="221">
        <v>2.5761364751435102E-3</v>
      </c>
      <c r="I3520" s="221">
        <f t="shared" si="393"/>
        <v>1</v>
      </c>
      <c r="J3520" s="221">
        <v>1</v>
      </c>
      <c r="K3520" s="221">
        <f t="shared" si="394"/>
        <v>-163.93368437935706</v>
      </c>
      <c r="L3520" s="221">
        <f t="shared" si="389"/>
        <v>1.2426130748575313E-16</v>
      </c>
    </row>
    <row r="3521" spans="3:12" hidden="1" x14ac:dyDescent="0.25">
      <c r="C3521" s="221">
        <v>16640</v>
      </c>
      <c r="D3521" s="221">
        <f t="shared" si="390"/>
        <v>16640</v>
      </c>
      <c r="E3521" s="221">
        <f t="shared" si="388"/>
        <v>16.64</v>
      </c>
      <c r="F3521" s="221">
        <f t="shared" si="391"/>
        <v>3.6266657160330589E-5</v>
      </c>
      <c r="G3521" s="221">
        <f t="shared" si="392"/>
        <v>6.5955789834168832E-2</v>
      </c>
      <c r="H3521" s="221">
        <v>2.70623213906236E-3</v>
      </c>
      <c r="I3521" s="221">
        <f t="shared" si="393"/>
        <v>1</v>
      </c>
      <c r="J3521" s="221">
        <v>1</v>
      </c>
      <c r="K3521" s="221">
        <f t="shared" si="394"/>
        <v>-163.7774900065852</v>
      </c>
      <c r="L3521" s="221">
        <f t="shared" si="389"/>
        <v>4.1160097028938751E-16</v>
      </c>
    </row>
    <row r="3522" spans="3:12" hidden="1" x14ac:dyDescent="0.25">
      <c r="C3522" s="221">
        <v>16650</v>
      </c>
      <c r="D3522" s="221">
        <f t="shared" si="390"/>
        <v>16650</v>
      </c>
      <c r="E3522" s="221">
        <f t="shared" si="388"/>
        <v>16.649999999999999</v>
      </c>
      <c r="F3522" s="221">
        <f t="shared" si="391"/>
        <v>3.6905470988755544E-5</v>
      </c>
      <c r="G3522" s="221">
        <f t="shared" si="392"/>
        <v>6.2501032034753504E-2</v>
      </c>
      <c r="H3522" s="221">
        <v>1.9669670782229701E-4</v>
      </c>
      <c r="I3522" s="221">
        <f t="shared" si="393"/>
        <v>1</v>
      </c>
      <c r="J3522" s="221">
        <v>1</v>
      </c>
      <c r="K3522" s="221">
        <f t="shared" si="394"/>
        <v>-186.86449936349803</v>
      </c>
      <c r="L3522" s="221">
        <f t="shared" si="389"/>
        <v>1.1995842749513879E-16</v>
      </c>
    </row>
    <row r="3523" spans="3:12" hidden="1" x14ac:dyDescent="0.25">
      <c r="C3523" s="221">
        <v>16660</v>
      </c>
      <c r="D3523" s="221">
        <f t="shared" si="390"/>
        <v>16660</v>
      </c>
      <c r="E3523" s="221">
        <f t="shared" si="388"/>
        <v>16.66</v>
      </c>
      <c r="F3523" s="221">
        <f t="shared" si="391"/>
        <v>3.7551583058609979E-5</v>
      </c>
      <c r="G3523" s="221">
        <f t="shared" si="392"/>
        <v>5.8904042795101745E-2</v>
      </c>
      <c r="H3523" s="221">
        <v>4.6170289671159902E-3</v>
      </c>
      <c r="I3523" s="221">
        <f t="shared" si="393"/>
        <v>1</v>
      </c>
      <c r="J3523" s="221">
        <v>1</v>
      </c>
      <c r="K3523" s="221">
        <f t="shared" si="394"/>
        <v>-159.81728094913208</v>
      </c>
      <c r="L3523" s="221">
        <f t="shared" si="389"/>
        <v>2.8442477412463337E-16</v>
      </c>
    </row>
    <row r="3524" spans="3:12" hidden="1" x14ac:dyDescent="0.25">
      <c r="C3524" s="221">
        <v>16670</v>
      </c>
      <c r="D3524" s="221">
        <f t="shared" si="390"/>
        <v>16670</v>
      </c>
      <c r="E3524" s="221">
        <f t="shared" si="388"/>
        <v>16.670000000000002</v>
      </c>
      <c r="F3524" s="221">
        <f t="shared" si="391"/>
        <v>3.8205016994157252E-5</v>
      </c>
      <c r="G3524" s="221">
        <f t="shared" si="392"/>
        <v>5.5175624822872492E-2</v>
      </c>
      <c r="H3524" s="221">
        <v>9.6745899372293401E-3</v>
      </c>
      <c r="I3524" s="221">
        <f t="shared" si="393"/>
        <v>1</v>
      </c>
      <c r="J3524" s="221">
        <v>1</v>
      </c>
      <c r="K3524" s="221">
        <f t="shared" si="394"/>
        <v>-153.80999553208491</v>
      </c>
      <c r="L3524" s="221">
        <f t="shared" si="389"/>
        <v>2.3418928298758954E-15</v>
      </c>
    </row>
    <row r="3525" spans="3:12" hidden="1" x14ac:dyDescent="0.25">
      <c r="C3525" s="221">
        <v>16680</v>
      </c>
      <c r="D3525" s="221">
        <f t="shared" si="390"/>
        <v>16680</v>
      </c>
      <c r="E3525" s="221">
        <f t="shared" si="388"/>
        <v>16.68</v>
      </c>
      <c r="F3525" s="221">
        <f t="shared" si="391"/>
        <v>3.8865795774048099E-5</v>
      </c>
      <c r="G3525" s="221">
        <f t="shared" si="392"/>
        <v>5.1326841752895667E-2</v>
      </c>
      <c r="H3525" s="271">
        <v>3.5573567446490402E-10</v>
      </c>
      <c r="I3525" s="221">
        <f t="shared" si="393"/>
        <v>1</v>
      </c>
      <c r="J3525" s="221">
        <v>1</v>
      </c>
      <c r="K3525" s="221">
        <f t="shared" si="394"/>
        <v>-302.97920947367481</v>
      </c>
      <c r="L3525" s="221">
        <f t="shared" si="389"/>
        <v>1.0397776682940517E-15</v>
      </c>
    </row>
    <row r="3526" spans="3:12" hidden="1" x14ac:dyDescent="0.25">
      <c r="C3526" s="221">
        <v>16690</v>
      </c>
      <c r="D3526" s="221">
        <f t="shared" si="390"/>
        <v>16690</v>
      </c>
      <c r="E3526" s="221">
        <f t="shared" si="388"/>
        <v>16.690000000000001</v>
      </c>
      <c r="F3526" s="221">
        <f t="shared" si="391"/>
        <v>3.9533941725977705E-5</v>
      </c>
      <c r="G3526" s="221">
        <f t="shared" si="392"/>
        <v>4.7368987402301693E-2</v>
      </c>
      <c r="H3526" s="221">
        <v>1.1026860971507801E-2</v>
      </c>
      <c r="I3526" s="221">
        <f t="shared" si="393"/>
        <v>1</v>
      </c>
      <c r="J3526" s="221">
        <v>1</v>
      </c>
      <c r="K3526" s="221">
        <f t="shared" si="394"/>
        <v>-153.70167764558894</v>
      </c>
      <c r="L3526" s="221">
        <f t="shared" si="389"/>
        <v>1.0660369890096701E-15</v>
      </c>
    </row>
    <row r="3527" spans="3:12" hidden="1" x14ac:dyDescent="0.25">
      <c r="C3527" s="221">
        <v>16700</v>
      </c>
      <c r="D3527" s="221">
        <f t="shared" si="390"/>
        <v>16700</v>
      </c>
      <c r="E3527" s="221">
        <f t="shared" si="388"/>
        <v>16.7</v>
      </c>
      <c r="F3527" s="221">
        <f t="shared" si="391"/>
        <v>4.0209476521436087E-5</v>
      </c>
      <c r="G3527" s="221">
        <f t="shared" si="392"/>
        <v>4.3313554659787E-2</v>
      </c>
      <c r="H3527" s="271">
        <v>1.6130948288141E-9</v>
      </c>
      <c r="I3527" s="221">
        <f t="shared" si="393"/>
        <v>1</v>
      </c>
      <c r="J3527" s="221">
        <v>1</v>
      </c>
      <c r="K3527" s="221">
        <f t="shared" si="394"/>
        <v>-291.02775709975379</v>
      </c>
      <c r="L3527" s="221">
        <f t="shared" si="389"/>
        <v>1.066037205806743E-15</v>
      </c>
    </row>
    <row r="3528" spans="3:12" hidden="1" x14ac:dyDescent="0.25">
      <c r="C3528" s="221">
        <v>16710</v>
      </c>
      <c r="D3528" s="221">
        <f t="shared" si="390"/>
        <v>16710</v>
      </c>
      <c r="E3528" s="221">
        <f t="shared" si="388"/>
        <v>16.71</v>
      </c>
      <c r="F3528" s="221">
        <f t="shared" si="391"/>
        <v>4.0892421170552387E-5</v>
      </c>
      <c r="G3528" s="221">
        <f t="shared" si="392"/>
        <v>3.9172204090031838E-2</v>
      </c>
      <c r="H3528" s="221">
        <v>2.0401207815423698E-2</v>
      </c>
      <c r="I3528" s="221">
        <f t="shared" si="393"/>
        <v>1</v>
      </c>
      <c r="J3528" s="221">
        <v>1</v>
      </c>
      <c r="K3528" s="221">
        <f t="shared" si="394"/>
        <v>-149.71446573043113</v>
      </c>
      <c r="L3528" s="221">
        <f t="shared" si="389"/>
        <v>2.6698908704184772E-15</v>
      </c>
    </row>
    <row r="3529" spans="3:12" hidden="1" x14ac:dyDescent="0.25">
      <c r="C3529" s="221">
        <v>16720</v>
      </c>
      <c r="D3529" s="221">
        <f t="shared" si="390"/>
        <v>16720</v>
      </c>
      <c r="E3529" s="221">
        <f t="shared" si="388"/>
        <v>16.72</v>
      </c>
      <c r="F3529" s="221">
        <f t="shared" si="391"/>
        <v>4.1582796017035405E-5</v>
      </c>
      <c r="G3529" s="221">
        <f t="shared" si="392"/>
        <v>3.4956732334533475E-2</v>
      </c>
      <c r="H3529" s="221">
        <v>2.0271099110453002E-2</v>
      </c>
      <c r="I3529" s="221">
        <f t="shared" si="393"/>
        <v>1</v>
      </c>
      <c r="J3529" s="221">
        <v>1</v>
      </c>
      <c r="K3529" s="221">
        <f t="shared" si="394"/>
        <v>-150.61356372032367</v>
      </c>
      <c r="L3529" s="221">
        <f t="shared" si="389"/>
        <v>9.6552018334982266E-15</v>
      </c>
    </row>
    <row r="3530" spans="3:12" hidden="1" x14ac:dyDescent="0.25">
      <c r="C3530" s="221">
        <v>16730</v>
      </c>
      <c r="D3530" s="221">
        <f t="shared" si="390"/>
        <v>16730</v>
      </c>
      <c r="E3530" s="221">
        <f t="shared" si="388"/>
        <v>16.73</v>
      </c>
      <c r="F3530" s="221">
        <f t="shared" si="391"/>
        <v>4.2280620733208339E-5</v>
      </c>
      <c r="G3530" s="221">
        <f t="shared" si="392"/>
        <v>3.0679040390136691E-2</v>
      </c>
      <c r="H3530" s="221">
        <v>5.3629333398735202E-3</v>
      </c>
      <c r="I3530" s="221">
        <f t="shared" si="393"/>
        <v>1</v>
      </c>
      <c r="J3530" s="221">
        <v>1</v>
      </c>
      <c r="K3530" s="221">
        <f t="shared" si="394"/>
        <v>-163.15228950650214</v>
      </c>
      <c r="L3530" s="221">
        <f t="shared" si="389"/>
        <v>3.3164886856766587E-15</v>
      </c>
    </row>
    <row r="3531" spans="3:12" hidden="1" x14ac:dyDescent="0.25">
      <c r="C3531" s="221">
        <v>16740</v>
      </c>
      <c r="D3531" s="221">
        <f t="shared" si="390"/>
        <v>16740</v>
      </c>
      <c r="E3531" s="221">
        <f t="shared" si="388"/>
        <v>16.739999999999998</v>
      </c>
      <c r="F3531" s="221">
        <f t="shared" si="391"/>
        <v>4.2985914315139993E-5</v>
      </c>
      <c r="G3531" s="221">
        <f t="shared" si="392"/>
        <v>2.6351101846309292E-2</v>
      </c>
      <c r="H3531" s="271">
        <v>1.7506741710710199E-5</v>
      </c>
      <c r="I3531" s="221">
        <f t="shared" si="393"/>
        <v>1</v>
      </c>
      <c r="J3531" s="221">
        <v>1</v>
      </c>
      <c r="K3531" s="221">
        <f t="shared" si="394"/>
        <v>-214.0533945491305</v>
      </c>
      <c r="L3531" s="221">
        <f t="shared" si="389"/>
        <v>1.216700211391014E-16</v>
      </c>
    </row>
    <row r="3532" spans="3:12" hidden="1" x14ac:dyDescent="0.25">
      <c r="C3532" s="221">
        <v>16750</v>
      </c>
      <c r="D3532" s="221">
        <f t="shared" si="390"/>
        <v>16750</v>
      </c>
      <c r="E3532" s="221">
        <f t="shared" si="388"/>
        <v>16.75</v>
      </c>
      <c r="F3532" s="221">
        <f t="shared" si="391"/>
        <v>4.3698695077871495E-5</v>
      </c>
      <c r="G3532" s="221">
        <f t="shared" si="392"/>
        <v>2.1984931161899309E-2</v>
      </c>
      <c r="H3532" s="271">
        <v>1.67346647942432E-5</v>
      </c>
      <c r="I3532" s="221">
        <f t="shared" si="393"/>
        <v>1</v>
      </c>
      <c r="J3532" s="221">
        <v>1</v>
      </c>
      <c r="K3532" s="221">
        <f t="shared" si="394"/>
        <v>-215.87578807892439</v>
      </c>
      <c r="L3532" s="221">
        <f t="shared" si="389"/>
        <v>3.2233806983927049E-21</v>
      </c>
    </row>
    <row r="3533" spans="3:12" hidden="1" x14ac:dyDescent="0.25">
      <c r="C3533" s="221">
        <v>16760</v>
      </c>
      <c r="D3533" s="221">
        <f t="shared" si="390"/>
        <v>16760</v>
      </c>
      <c r="E3533" s="221">
        <f t="shared" si="388"/>
        <v>16.760000000000002</v>
      </c>
      <c r="F3533" s="221">
        <f t="shared" si="391"/>
        <v>4.4418980650741472E-5</v>
      </c>
      <c r="G3533" s="221">
        <f t="shared" si="392"/>
        <v>1.7592552061454127E-2</v>
      </c>
      <c r="H3533" s="221">
        <v>1.57194088848218E-2</v>
      </c>
      <c r="I3533" s="221">
        <f t="shared" si="393"/>
        <v>1</v>
      </c>
      <c r="J3533" s="221">
        <v>1</v>
      </c>
      <c r="K3533" s="221">
        <f t="shared" si="394"/>
        <v>-158.21332712894974</v>
      </c>
      <c r="L3533" s="221">
        <f t="shared" si="389"/>
        <v>3.7821902550255551E-16</v>
      </c>
    </row>
    <row r="3534" spans="3:12" hidden="1" x14ac:dyDescent="0.25">
      <c r="C3534" s="221">
        <v>16770</v>
      </c>
      <c r="D3534" s="221">
        <f t="shared" si="390"/>
        <v>16770</v>
      </c>
      <c r="E3534" s="221">
        <f t="shared" si="388"/>
        <v>16.77</v>
      </c>
      <c r="F3534" s="221">
        <f t="shared" si="391"/>
        <v>4.5146787972807017E-5</v>
      </c>
      <c r="G3534" s="221">
        <f t="shared" si="392"/>
        <v>1.3185966130420234E-2</v>
      </c>
      <c r="H3534" s="221">
        <v>0.137820446554098</v>
      </c>
      <c r="I3534" s="221">
        <f t="shared" si="393"/>
        <v>1</v>
      </c>
      <c r="J3534" s="221">
        <v>1</v>
      </c>
      <c r="K3534" s="221">
        <f t="shared" si="394"/>
        <v>-141.71895068155368</v>
      </c>
      <c r="L3534" s="221">
        <f t="shared" si="389"/>
        <v>2.2244849249673649E-14</v>
      </c>
    </row>
    <row r="3535" spans="3:12" hidden="1" x14ac:dyDescent="0.25">
      <c r="C3535" s="221">
        <v>16780</v>
      </c>
      <c r="D3535" s="221">
        <f t="shared" si="390"/>
        <v>16780</v>
      </c>
      <c r="E3535" s="221">
        <f t="shared" si="388"/>
        <v>16.78</v>
      </c>
      <c r="F3535" s="221">
        <f t="shared" si="391"/>
        <v>4.588213328836293E-5</v>
      </c>
      <c r="G3535" s="221">
        <f t="shared" si="392"/>
        <v>8.7771216875993548E-3</v>
      </c>
      <c r="H3535" s="221">
        <v>0.44491567513517899</v>
      </c>
      <c r="I3535" s="221">
        <f t="shared" si="393"/>
        <v>1</v>
      </c>
      <c r="J3535" s="221">
        <v>1</v>
      </c>
      <c r="K3535" s="221">
        <f t="shared" si="394"/>
        <v>-134.93453142614749</v>
      </c>
      <c r="L3535" s="221">
        <f t="shared" si="389"/>
        <v>1.7058765950203785E-13</v>
      </c>
    </row>
    <row r="3536" spans="3:12" hidden="1" x14ac:dyDescent="0.25">
      <c r="C3536" s="221">
        <v>16790</v>
      </c>
      <c r="D3536" s="221">
        <f t="shared" si="390"/>
        <v>16790</v>
      </c>
      <c r="E3536" s="221">
        <f t="shared" si="388"/>
        <v>16.79</v>
      </c>
      <c r="F3536" s="221">
        <f t="shared" si="391"/>
        <v>4.6625032142558677E-5</v>
      </c>
      <c r="G3536" s="221">
        <f t="shared" si="392"/>
        <v>4.3778830120080239E-3</v>
      </c>
      <c r="H3536" s="221">
        <v>0.82365531566108696</v>
      </c>
      <c r="I3536" s="221">
        <f t="shared" si="393"/>
        <v>1</v>
      </c>
      <c r="J3536" s="221">
        <v>1</v>
      </c>
      <c r="K3536" s="221">
        <f t="shared" si="394"/>
        <v>-135.48742396472502</v>
      </c>
      <c r="L3536" s="221">
        <f t="shared" si="389"/>
        <v>3.0153802064284583E-13</v>
      </c>
    </row>
    <row r="3537" spans="3:12" hidden="1" x14ac:dyDescent="0.25">
      <c r="C3537" s="221">
        <v>16800</v>
      </c>
      <c r="D3537" s="221">
        <f t="shared" si="390"/>
        <v>16800</v>
      </c>
      <c r="E3537" s="221">
        <f t="shared" si="388"/>
        <v>16.8</v>
      </c>
      <c r="F3537" s="221">
        <f t="shared" si="391"/>
        <v>4.7375499377115058E-5</v>
      </c>
      <c r="G3537" s="221">
        <f t="shared" si="392"/>
        <v>2.8586797281201152E-16</v>
      </c>
      <c r="H3537" s="221">
        <v>1</v>
      </c>
      <c r="I3537" s="221">
        <f t="shared" si="393"/>
        <v>1</v>
      </c>
      <c r="J3537" s="221">
        <v>1</v>
      </c>
      <c r="K3537" s="221">
        <f t="shared" si="394"/>
        <v>-397.3656139445593</v>
      </c>
      <c r="L3537" s="221">
        <f t="shared" si="389"/>
        <v>7.0663901523294917E-14</v>
      </c>
    </row>
    <row r="3538" spans="3:12" hidden="1" x14ac:dyDescent="0.25">
      <c r="C3538" s="221">
        <v>16810</v>
      </c>
      <c r="D3538" s="221">
        <f t="shared" si="390"/>
        <v>16810</v>
      </c>
      <c r="E3538" s="221">
        <f t="shared" si="388"/>
        <v>16.809999999999999</v>
      </c>
      <c r="F3538" s="221">
        <f t="shared" si="391"/>
        <v>4.8133549126138185E-5</v>
      </c>
      <c r="G3538" s="221">
        <f t="shared" si="392"/>
        <v>4.344921673061229E-3</v>
      </c>
      <c r="H3538" s="221">
        <v>0.82365531566121797</v>
      </c>
      <c r="I3538" s="221">
        <f t="shared" si="393"/>
        <v>1</v>
      </c>
      <c r="J3538" s="221">
        <v>1</v>
      </c>
      <c r="K3538" s="221">
        <f t="shared" si="394"/>
        <v>-135.27649314246781</v>
      </c>
      <c r="L3538" s="221">
        <f t="shared" si="389"/>
        <v>7.4180660241122051E-14</v>
      </c>
    </row>
    <row r="3539" spans="3:12" hidden="1" x14ac:dyDescent="0.25">
      <c r="C3539" s="221">
        <v>16820</v>
      </c>
      <c r="D3539" s="221">
        <f t="shared" si="390"/>
        <v>16820</v>
      </c>
      <c r="E3539" s="221">
        <f t="shared" si="388"/>
        <v>16.82</v>
      </c>
      <c r="F3539" s="221">
        <f t="shared" si="391"/>
        <v>4.8899194812033801E-5</v>
      </c>
      <c r="G3539" s="221">
        <f t="shared" si="392"/>
        <v>8.6454498140115625E-3</v>
      </c>
      <c r="H3539" s="221">
        <v>0.44491567513522901</v>
      </c>
      <c r="I3539" s="221">
        <f t="shared" si="393"/>
        <v>1</v>
      </c>
      <c r="J3539" s="221">
        <v>1</v>
      </c>
      <c r="K3539" s="221">
        <f t="shared" si="394"/>
        <v>-134.51265981965142</v>
      </c>
      <c r="L3539" s="221">
        <f t="shared" si="389"/>
        <v>3.2462481943526465E-13</v>
      </c>
    </row>
    <row r="3540" spans="3:12" hidden="1" x14ac:dyDescent="0.25">
      <c r="C3540" s="221">
        <v>16830</v>
      </c>
      <c r="D3540" s="221">
        <f t="shared" si="390"/>
        <v>16830</v>
      </c>
      <c r="E3540" s="221">
        <f t="shared" si="388"/>
        <v>16.829999999999998</v>
      </c>
      <c r="F3540" s="221">
        <f t="shared" si="391"/>
        <v>4.9672449141520337E-5</v>
      </c>
      <c r="G3540" s="221">
        <f t="shared" si="392"/>
        <v>1.2890354325234875E-2</v>
      </c>
      <c r="H3540" s="221">
        <v>0.13782044655412601</v>
      </c>
      <c r="I3540" s="221">
        <f t="shared" si="393"/>
        <v>1</v>
      </c>
      <c r="J3540" s="221">
        <v>1</v>
      </c>
      <c r="K3540" s="221">
        <f t="shared" si="394"/>
        <v>-141.08611836477161</v>
      </c>
      <c r="L3540" s="221">
        <f t="shared" si="389"/>
        <v>1.9090447579279722E-13</v>
      </c>
    </row>
    <row r="3541" spans="3:12" hidden="1" x14ac:dyDescent="0.25">
      <c r="C3541" s="221">
        <v>16840</v>
      </c>
      <c r="D3541" s="221">
        <f t="shared" si="390"/>
        <v>16840</v>
      </c>
      <c r="E3541" s="221">
        <f t="shared" si="388"/>
        <v>16.84</v>
      </c>
      <c r="F3541" s="221">
        <f t="shared" si="391"/>
        <v>5.0453324101743415E-5</v>
      </c>
      <c r="G3541" s="221">
        <f t="shared" si="392"/>
        <v>1.7068635101534738E-2</v>
      </c>
      <c r="H3541" s="221">
        <v>1.5719408884828201E-2</v>
      </c>
      <c r="I3541" s="221">
        <f t="shared" si="393"/>
        <v>1</v>
      </c>
      <c r="J3541" s="221">
        <v>1</v>
      </c>
      <c r="K3541" s="221">
        <f t="shared" si="394"/>
        <v>-157.36950420757415</v>
      </c>
      <c r="L3541" s="221">
        <f t="shared" si="389"/>
        <v>2.5899387230644597E-14</v>
      </c>
    </row>
    <row r="3542" spans="3:12" hidden="1" x14ac:dyDescent="0.25">
      <c r="C3542" s="221">
        <v>16850</v>
      </c>
      <c r="D3542" s="221">
        <f t="shared" si="390"/>
        <v>16850</v>
      </c>
      <c r="E3542" s="221">
        <f t="shared" si="388"/>
        <v>16.850000000000001</v>
      </c>
      <c r="F3542" s="221">
        <f t="shared" si="391"/>
        <v>5.1241830956488486E-5</v>
      </c>
      <c r="G3542" s="221">
        <f t="shared" si="392"/>
        <v>2.1169549144065169E-2</v>
      </c>
      <c r="H3542" s="271">
        <v>1.67346647942564E-5</v>
      </c>
      <c r="I3542" s="221">
        <f t="shared" si="393"/>
        <v>1</v>
      </c>
      <c r="J3542" s="221">
        <v>1</v>
      </c>
      <c r="K3542" s="221">
        <f t="shared" si="394"/>
        <v>-214.82093468409806</v>
      </c>
      <c r="L3542" s="221">
        <f t="shared" si="389"/>
        <v>4.59360433101506E-16</v>
      </c>
    </row>
    <row r="3543" spans="3:12" hidden="1" x14ac:dyDescent="0.25">
      <c r="C3543" s="221">
        <v>16860</v>
      </c>
      <c r="D3543" s="221">
        <f t="shared" si="390"/>
        <v>16860</v>
      </c>
      <c r="E3543" s="221">
        <f t="shared" si="388"/>
        <v>16.86</v>
      </c>
      <c r="F3543" s="221">
        <f t="shared" si="391"/>
        <v>5.203798024249601E-5</v>
      </c>
      <c r="G3543" s="221">
        <f t="shared" si="392"/>
        <v>2.518263682723678E-2</v>
      </c>
      <c r="H3543" s="271">
        <v>1.7506741710714699E-5</v>
      </c>
      <c r="I3543" s="221">
        <f t="shared" si="393"/>
        <v>1</v>
      </c>
      <c r="J3543" s="221">
        <v>1</v>
      </c>
      <c r="K3543" s="221">
        <f t="shared" si="394"/>
        <v>-212.78746082907304</v>
      </c>
      <c r="L3543" s="221">
        <f t="shared" si="389"/>
        <v>4.221992430522271E-21</v>
      </c>
    </row>
    <row r="3544" spans="3:12" hidden="1" x14ac:dyDescent="0.25">
      <c r="C3544" s="221">
        <v>16870</v>
      </c>
      <c r="D3544" s="221">
        <f t="shared" si="390"/>
        <v>16870</v>
      </c>
      <c r="E3544" s="221">
        <f t="shared" si="388"/>
        <v>16.87</v>
      </c>
      <c r="F3544" s="221">
        <f t="shared" si="391"/>
        <v>5.2841781765875577E-5</v>
      </c>
      <c r="G3544" s="221">
        <f t="shared" si="392"/>
        <v>2.9097747257039158E-2</v>
      </c>
      <c r="H3544" s="221">
        <v>5.3629333398719399E-3</v>
      </c>
      <c r="I3544" s="221">
        <f t="shared" si="393"/>
        <v>1</v>
      </c>
      <c r="J3544" s="221">
        <v>1</v>
      </c>
      <c r="K3544" s="221">
        <f t="shared" si="394"/>
        <v>-161.67521561599852</v>
      </c>
      <c r="L3544" s="221">
        <f t="shared" si="389"/>
        <v>1.709352676882413E-16</v>
      </c>
    </row>
    <row r="3545" spans="3:12" hidden="1" x14ac:dyDescent="0.25">
      <c r="C3545" s="221">
        <v>16880</v>
      </c>
      <c r="D3545" s="221">
        <f t="shared" si="390"/>
        <v>16880</v>
      </c>
      <c r="E3545" s="221">
        <f t="shared" si="388"/>
        <v>16.88</v>
      </c>
      <c r="F3545" s="221">
        <f t="shared" si="391"/>
        <v>5.3653244598623415E-5</v>
      </c>
      <c r="G3545" s="221">
        <f t="shared" si="392"/>
        <v>3.2905062661858511E-2</v>
      </c>
      <c r="H3545" s="221">
        <v>2.02710991104482E-2</v>
      </c>
      <c r="I3545" s="221">
        <f t="shared" si="393"/>
        <v>1</v>
      </c>
      <c r="J3545" s="221">
        <v>1</v>
      </c>
      <c r="K3545" s="221">
        <f t="shared" si="394"/>
        <v>-148.92527980812483</v>
      </c>
      <c r="L3545" s="221">
        <f t="shared" si="389"/>
        <v>4.8474399570607805E-15</v>
      </c>
    </row>
    <row r="3546" spans="3:12" hidden="1" x14ac:dyDescent="0.25">
      <c r="C3546" s="221">
        <v>16890</v>
      </c>
      <c r="D3546" s="221">
        <f t="shared" si="390"/>
        <v>16890</v>
      </c>
      <c r="E3546" s="221">
        <f t="shared" si="388"/>
        <v>16.89</v>
      </c>
      <c r="F3546" s="221">
        <f t="shared" si="391"/>
        <v>5.4472377075239044E-5</v>
      </c>
      <c r="G3546" s="221">
        <f t="shared" si="392"/>
        <v>3.659512175964947E-2</v>
      </c>
      <c r="H3546" s="221">
        <v>2.0401207815421801E-2</v>
      </c>
      <c r="I3546" s="221">
        <f t="shared" si="393"/>
        <v>1</v>
      </c>
      <c r="J3546" s="221">
        <v>1</v>
      </c>
      <c r="K3546" s="221">
        <f t="shared" si="394"/>
        <v>-147.81489192454575</v>
      </c>
      <c r="L3546" s="221">
        <f t="shared" si="389"/>
        <v>1.4613847812111699E-14</v>
      </c>
    </row>
    <row r="3547" spans="3:12" hidden="1" x14ac:dyDescent="0.25">
      <c r="C3547" s="221">
        <v>16900</v>
      </c>
      <c r="D3547" s="221">
        <f t="shared" si="390"/>
        <v>16900</v>
      </c>
      <c r="E3547" s="221">
        <f t="shared" si="388"/>
        <v>16.899999999999999</v>
      </c>
      <c r="F3547" s="221">
        <f t="shared" si="391"/>
        <v>5.5299186789443966E-5</v>
      </c>
      <c r="G3547" s="221">
        <f t="shared" si="392"/>
        <v>4.0158842048267175E-2</v>
      </c>
      <c r="H3547" s="271">
        <v>1.61309781210974E-9</v>
      </c>
      <c r="I3547" s="221">
        <f t="shared" si="393"/>
        <v>1</v>
      </c>
      <c r="J3547" s="221">
        <v>1</v>
      </c>
      <c r="K3547" s="221">
        <f t="shared" si="394"/>
        <v>-288.91678742672366</v>
      </c>
      <c r="L3547" s="221">
        <f t="shared" si="389"/>
        <v>4.1347655839099291E-15</v>
      </c>
    </row>
    <row r="3548" spans="3:12" hidden="1" x14ac:dyDescent="0.25">
      <c r="C3548" s="221">
        <v>16910</v>
      </c>
      <c r="D3548" s="221">
        <f t="shared" si="390"/>
        <v>16910</v>
      </c>
      <c r="E3548" s="221">
        <f t="shared" si="388"/>
        <v>16.91</v>
      </c>
      <c r="F3548" s="221">
        <f t="shared" si="391"/>
        <v>5.6133680591003801E-5</v>
      </c>
      <c r="G3548" s="221">
        <f t="shared" si="392"/>
        <v>4.358754096874301E-2</v>
      </c>
      <c r="H3548" s="221">
        <v>1.1026860971507501E-2</v>
      </c>
      <c r="I3548" s="221">
        <f t="shared" si="393"/>
        <v>1</v>
      </c>
      <c r="J3548" s="221">
        <v>1</v>
      </c>
      <c r="K3548" s="221">
        <f t="shared" si="394"/>
        <v>-151.3792442670096</v>
      </c>
      <c r="L3548" s="221">
        <f t="shared" si="389"/>
        <v>1.8197666317366645E-15</v>
      </c>
    </row>
    <row r="3549" spans="3:12" hidden="1" x14ac:dyDescent="0.25">
      <c r="C3549" s="221">
        <v>16920</v>
      </c>
      <c r="D3549" s="221">
        <f t="shared" si="390"/>
        <v>16920</v>
      </c>
      <c r="E3549" s="221">
        <f t="shared" si="388"/>
        <v>16.920000000000002</v>
      </c>
      <c r="F3549" s="221">
        <f t="shared" si="391"/>
        <v>5.6975864582650653E-5</v>
      </c>
      <c r="G3549" s="221">
        <f t="shared" si="392"/>
        <v>4.6872955894468063E-2</v>
      </c>
      <c r="H3549" s="271">
        <v>3.55733532698014E-10</v>
      </c>
      <c r="I3549" s="221">
        <f t="shared" si="393"/>
        <v>1</v>
      </c>
      <c r="J3549" s="221">
        <v>1</v>
      </c>
      <c r="K3549" s="221">
        <f t="shared" si="394"/>
        <v>-300.44523857685215</v>
      </c>
      <c r="L3549" s="221">
        <f t="shared" si="389"/>
        <v>1.8197662766485077E-15</v>
      </c>
    </row>
    <row r="3550" spans="3:12" hidden="1" x14ac:dyDescent="0.25">
      <c r="C3550" s="221">
        <v>16930</v>
      </c>
      <c r="D3550" s="221">
        <f t="shared" si="390"/>
        <v>16930</v>
      </c>
      <c r="E3550" s="221">
        <f t="shared" si="388"/>
        <v>16.93</v>
      </c>
      <c r="F3550" s="221">
        <f t="shared" si="391"/>
        <v>5.7825744117108124E-5</v>
      </c>
      <c r="G3550" s="221">
        <f t="shared" si="392"/>
        <v>5.0007262902467417E-2</v>
      </c>
      <c r="H3550" s="221">
        <v>9.6745899372291094E-3</v>
      </c>
      <c r="I3550" s="221">
        <f t="shared" si="393"/>
        <v>1</v>
      </c>
      <c r="J3550" s="221">
        <v>1</v>
      </c>
      <c r="K3550" s="221">
        <f t="shared" si="394"/>
        <v>-151.06426238215096</v>
      </c>
      <c r="L3550" s="221">
        <f t="shared" si="389"/>
        <v>1.9566529407023736E-15</v>
      </c>
    </row>
    <row r="3551" spans="3:12" hidden="1" x14ac:dyDescent="0.25">
      <c r="C3551" s="221">
        <v>16940</v>
      </c>
      <c r="D3551" s="221">
        <f t="shared" si="390"/>
        <v>16940</v>
      </c>
      <c r="E3551" s="221">
        <f t="shared" si="388"/>
        <v>16.940000000000001</v>
      </c>
      <c r="F3551" s="221">
        <f t="shared" si="391"/>
        <v>5.868332379421838E-5</v>
      </c>
      <c r="G3551" s="221">
        <f t="shared" si="392"/>
        <v>5.2983094286315646E-2</v>
      </c>
      <c r="H3551" s="221">
        <v>4.6170289671170596E-3</v>
      </c>
      <c r="I3551" s="221">
        <f t="shared" si="393"/>
        <v>1</v>
      </c>
      <c r="J3551" s="221">
        <v>1</v>
      </c>
      <c r="K3551" s="221">
        <f t="shared" si="394"/>
        <v>-156.85970756988712</v>
      </c>
      <c r="L3551" s="221">
        <f t="shared" si="389"/>
        <v>4.4798810314720747E-15</v>
      </c>
    </row>
    <row r="3552" spans="3:12" hidden="1" x14ac:dyDescent="0.25">
      <c r="C3552" s="221">
        <v>16950</v>
      </c>
      <c r="D3552" s="221">
        <f t="shared" si="390"/>
        <v>16950</v>
      </c>
      <c r="E3552" s="221">
        <f t="shared" si="388"/>
        <v>16.95</v>
      </c>
      <c r="F3552" s="221">
        <f t="shared" si="391"/>
        <v>5.9548607458172989E-5</v>
      </c>
      <c r="G3552" s="221">
        <f t="shared" si="392"/>
        <v>5.5793554773601477E-2</v>
      </c>
      <c r="H3552" s="221">
        <v>1.9669670782231999E-4</v>
      </c>
      <c r="I3552" s="221">
        <f t="shared" si="393"/>
        <v>1</v>
      </c>
      <c r="J3552" s="221">
        <v>1</v>
      </c>
      <c r="K3552" s="221">
        <f t="shared" si="394"/>
        <v>-183.69494532968642</v>
      </c>
      <c r="L3552" s="221">
        <f t="shared" si="389"/>
        <v>5.6316682585658049E-16</v>
      </c>
    </row>
    <row r="3553" spans="3:12" hidden="1" x14ac:dyDescent="0.25">
      <c r="C3553" s="221">
        <v>16960</v>
      </c>
      <c r="D3553" s="221">
        <f t="shared" si="390"/>
        <v>16960</v>
      </c>
      <c r="E3553" s="221">
        <f t="shared" si="388"/>
        <v>16.96</v>
      </c>
      <c r="F3553" s="221">
        <f t="shared" si="391"/>
        <v>6.0421598194844919E-5</v>
      </c>
      <c r="G3553" s="221">
        <f t="shared" si="392"/>
        <v>5.8432236414409193E-2</v>
      </c>
      <c r="H3553" s="221">
        <v>2.7062321390619402E-3</v>
      </c>
      <c r="I3553" s="221">
        <f t="shared" si="393"/>
        <v>1</v>
      </c>
      <c r="J3553" s="221">
        <v>1</v>
      </c>
      <c r="K3553" s="221">
        <f t="shared" si="394"/>
        <v>-160.3958047090976</v>
      </c>
      <c r="L3553" s="221">
        <f t="shared" si="389"/>
        <v>2.6051072944630162E-16</v>
      </c>
    </row>
    <row r="3554" spans="3:12" hidden="1" x14ac:dyDescent="0.25">
      <c r="C3554" s="221">
        <v>16970</v>
      </c>
      <c r="D3554" s="221">
        <f t="shared" si="390"/>
        <v>16970</v>
      </c>
      <c r="E3554" s="221">
        <f t="shared" si="388"/>
        <v>16.97</v>
      </c>
      <c r="F3554" s="221">
        <f t="shared" si="391"/>
        <v>6.1302298329224487E-5</v>
      </c>
      <c r="G3554" s="221">
        <f t="shared" si="392"/>
        <v>6.0893232110805884E-2</v>
      </c>
      <c r="H3554" s="221">
        <v>2.5761364751439499E-3</v>
      </c>
      <c r="I3554" s="221">
        <f t="shared" si="393"/>
        <v>1</v>
      </c>
      <c r="J3554" s="221">
        <v>1</v>
      </c>
      <c r="K3554" s="221">
        <f t="shared" si="394"/>
        <v>-160.33970699319738</v>
      </c>
      <c r="L3554" s="221">
        <f t="shared" si="389"/>
        <v>9.1881683449532011E-16</v>
      </c>
    </row>
    <row r="3555" spans="3:12" hidden="1" x14ac:dyDescent="0.25">
      <c r="C3555" s="221">
        <v>16980</v>
      </c>
      <c r="D3555" s="221">
        <f t="shared" si="390"/>
        <v>16980</v>
      </c>
      <c r="E3555" s="221">
        <f t="shared" si="388"/>
        <v>16.98</v>
      </c>
      <c r="F3555" s="221">
        <f t="shared" si="391"/>
        <v>6.219070942295655E-5</v>
      </c>
      <c r="G3555" s="221">
        <f t="shared" si="392"/>
        <v>6.317114776094368E-2</v>
      </c>
      <c r="H3555" s="221">
        <v>2.73097320627348E-4</v>
      </c>
      <c r="I3555" s="221">
        <f t="shared" si="393"/>
        <v>1</v>
      </c>
      <c r="J3555" s="221">
        <v>1</v>
      </c>
      <c r="K3555" s="221">
        <f t="shared" si="394"/>
        <v>-179.38876564200416</v>
      </c>
      <c r="L3555" s="221">
        <f t="shared" si="389"/>
        <v>2.8565568411452462E-16</v>
      </c>
    </row>
    <row r="3556" spans="3:12" hidden="1" x14ac:dyDescent="0.25">
      <c r="C3556" s="221">
        <v>16990</v>
      </c>
      <c r="D3556" s="221">
        <f t="shared" si="390"/>
        <v>16990</v>
      </c>
      <c r="E3556" s="221">
        <f t="shared" si="388"/>
        <v>16.989999999999998</v>
      </c>
      <c r="F3556" s="221">
        <f t="shared" si="391"/>
        <v>6.3086832271983209E-5</v>
      </c>
      <c r="G3556" s="221">
        <f t="shared" si="392"/>
        <v>6.5261112995079557E-2</v>
      </c>
      <c r="H3556" s="221">
        <v>3.1555882854914399E-3</v>
      </c>
      <c r="I3556" s="221">
        <f t="shared" si="393"/>
        <v>1</v>
      </c>
      <c r="J3556" s="221">
        <v>1</v>
      </c>
      <c r="K3556" s="221">
        <f t="shared" si="394"/>
        <v>-157.72652935159567</v>
      </c>
      <c r="L3556" s="221">
        <f t="shared" si="389"/>
        <v>4.9454874337545076E-16</v>
      </c>
    </row>
    <row r="3557" spans="3:12" hidden="1" x14ac:dyDescent="0.25">
      <c r="C3557" s="221">
        <v>17000</v>
      </c>
      <c r="D3557" s="221">
        <f t="shared" si="390"/>
        <v>17000</v>
      </c>
      <c r="E3557" s="221">
        <f t="shared" si="388"/>
        <v>17</v>
      </c>
      <c r="F3557" s="221">
        <f t="shared" si="391"/>
        <v>6.3990666904287195E-5</v>
      </c>
      <c r="G3557" s="221">
        <f t="shared" si="392"/>
        <v>6.7158790484469155E-2</v>
      </c>
      <c r="H3557" s="271">
        <v>9.3132325733773708E-10</v>
      </c>
      <c r="I3557" s="221">
        <f t="shared" si="393"/>
        <v>1</v>
      </c>
      <c r="J3557" s="221">
        <v>1</v>
      </c>
      <c r="K3557" s="221">
        <f t="shared" si="394"/>
        <v>-287.9536009840233</v>
      </c>
      <c r="L3557" s="221">
        <f t="shared" si="389"/>
        <v>4.2197560167789118E-16</v>
      </c>
    </row>
    <row r="3558" spans="3:12" hidden="1" x14ac:dyDescent="0.25">
      <c r="C3558" s="221">
        <v>17010</v>
      </c>
      <c r="D3558" s="221">
        <f t="shared" si="390"/>
        <v>17010</v>
      </c>
      <c r="E3558" s="221">
        <f t="shared" si="388"/>
        <v>17.010000000000002</v>
      </c>
      <c r="F3558" s="221">
        <f t="shared" si="391"/>
        <v>6.4902212577739872E-5</v>
      </c>
      <c r="G3558" s="221">
        <f t="shared" si="392"/>
        <v>6.8860383807868311E-2</v>
      </c>
      <c r="H3558" s="221">
        <v>2.61825380323038E-2</v>
      </c>
      <c r="I3558" s="221">
        <f t="shared" si="393"/>
        <v>1</v>
      </c>
      <c r="J3558" s="221">
        <v>1</v>
      </c>
      <c r="K3558" s="221">
        <f t="shared" si="394"/>
        <v>-138.63518630751608</v>
      </c>
      <c r="L3558" s="221">
        <f t="shared" si="389"/>
        <v>3.4231143541985716E-14</v>
      </c>
    </row>
    <row r="3559" spans="3:12" hidden="1" x14ac:dyDescent="0.25">
      <c r="C3559" s="221">
        <v>17020</v>
      </c>
      <c r="D3559" s="221">
        <f t="shared" si="390"/>
        <v>17020</v>
      </c>
      <c r="E3559" s="221">
        <f t="shared" si="388"/>
        <v>17.02</v>
      </c>
      <c r="F3559" s="221">
        <f t="shared" si="391"/>
        <v>6.5821467778051217E-5</v>
      </c>
      <c r="G3559" s="221">
        <f t="shared" si="392"/>
        <v>7.0362643864110355E-2</v>
      </c>
      <c r="H3559" s="221">
        <v>5.0657045484410697E-2</v>
      </c>
      <c r="I3559" s="221">
        <f t="shared" si="393"/>
        <v>1</v>
      </c>
      <c r="J3559" s="221">
        <v>1</v>
      </c>
      <c r="K3559" s="221">
        <f t="shared" si="394"/>
        <v>-132.59300862701613</v>
      </c>
      <c r="L3559" s="221">
        <f t="shared" si="389"/>
        <v>3.0910284376116562E-13</v>
      </c>
    </row>
    <row r="3560" spans="3:12" hidden="1" x14ac:dyDescent="0.25">
      <c r="C3560" s="221">
        <v>17030</v>
      </c>
      <c r="D3560" s="221">
        <f t="shared" si="390"/>
        <v>17030</v>
      </c>
      <c r="E3560" s="221">
        <f t="shared" si="388"/>
        <v>17.03</v>
      </c>
      <c r="F3560" s="221">
        <f t="shared" si="391"/>
        <v>6.674843021682437E-5</v>
      </c>
      <c r="G3560" s="221">
        <f t="shared" si="392"/>
        <v>7.1662873822977396E-2</v>
      </c>
      <c r="H3560" s="221">
        <v>3.54788602466087E-2</v>
      </c>
      <c r="I3560" s="221">
        <f t="shared" si="393"/>
        <v>1</v>
      </c>
      <c r="J3560" s="221">
        <v>1</v>
      </c>
      <c r="K3560" s="221">
        <f t="shared" si="394"/>
        <v>-135.40590127115104</v>
      </c>
      <c r="L3560" s="221">
        <f t="shared" si="389"/>
        <v>4.0868801333972727E-13</v>
      </c>
    </row>
    <row r="3561" spans="3:12" hidden="1" x14ac:dyDescent="0.25">
      <c r="C3561" s="221">
        <v>17040</v>
      </c>
      <c r="D3561" s="221">
        <f t="shared" si="390"/>
        <v>17040</v>
      </c>
      <c r="E3561" s="221">
        <f t="shared" si="388"/>
        <v>17.04</v>
      </c>
      <c r="F3561" s="221">
        <f t="shared" si="391"/>
        <v>6.7683096829712755E-5</v>
      </c>
      <c r="G3561" s="221">
        <f t="shared" si="392"/>
        <v>7.2758932610362634E-2</v>
      </c>
      <c r="H3561" s="271">
        <v>2.4382291287175899E-9</v>
      </c>
      <c r="I3561" s="221">
        <f t="shared" si="393"/>
        <v>1</v>
      </c>
      <c r="J3561" s="221">
        <v>1</v>
      </c>
      <c r="K3561" s="221">
        <f t="shared" si="394"/>
        <v>-278.41117887718622</v>
      </c>
      <c r="L3561" s="221">
        <f t="shared" si="389"/>
        <v>7.2002892458970413E-14</v>
      </c>
    </row>
    <row r="3562" spans="3:12" hidden="1" x14ac:dyDescent="0.25">
      <c r="C3562" s="221">
        <v>17050</v>
      </c>
      <c r="D3562" s="221">
        <f t="shared" si="390"/>
        <v>17050</v>
      </c>
      <c r="E3562" s="221">
        <f t="shared" si="388"/>
        <v>17.05</v>
      </c>
      <c r="F3562" s="221">
        <f t="shared" si="391"/>
        <v>6.8625463774680038E-5</v>
      </c>
      <c r="G3562" s="221">
        <f t="shared" si="392"/>
        <v>7.3649236927469053E-2</v>
      </c>
      <c r="H3562" s="271">
        <v>1.58533312264597E-9</v>
      </c>
      <c r="I3562" s="221">
        <f t="shared" si="393"/>
        <v>1</v>
      </c>
      <c r="J3562" s="221">
        <v>1</v>
      </c>
      <c r="K3562" s="221">
        <f t="shared" si="394"/>
        <v>-281.92451845032491</v>
      </c>
      <c r="L3562" s="221">
        <f t="shared" si="389"/>
        <v>1.0019802101779829E-27</v>
      </c>
    </row>
    <row r="3563" spans="3:12" hidden="1" x14ac:dyDescent="0.25">
      <c r="C3563" s="221">
        <v>17060</v>
      </c>
      <c r="D3563" s="221">
        <f t="shared" si="390"/>
        <v>17060</v>
      </c>
      <c r="E3563" s="221">
        <f t="shared" si="388"/>
        <v>17.059999999999999</v>
      </c>
      <c r="F3563" s="221">
        <f t="shared" si="391"/>
        <v>6.9575526430363599E-5</v>
      </c>
      <c r="G3563" s="221">
        <f t="shared" si="392"/>
        <v>7.4332761807511832E-2</v>
      </c>
      <c r="H3563" s="221">
        <v>3.2358958185377297E-2</v>
      </c>
      <c r="I3563" s="221">
        <f t="shared" si="393"/>
        <v>1</v>
      </c>
      <c r="J3563" s="221">
        <v>1</v>
      </c>
      <c r="K3563" s="221">
        <f t="shared" si="394"/>
        <v>-135.52737397996722</v>
      </c>
      <c r="L3563" s="221">
        <f t="shared" si="389"/>
        <v>7.001686353314699E-14</v>
      </c>
    </row>
    <row r="3564" spans="3:12" hidden="1" x14ac:dyDescent="0.25">
      <c r="C3564" s="221">
        <v>17070</v>
      </c>
      <c r="D3564" s="221">
        <f t="shared" si="390"/>
        <v>17070</v>
      </c>
      <c r="E3564" s="221">
        <f t="shared" si="388"/>
        <v>17.07</v>
      </c>
      <c r="F3564" s="221">
        <f t="shared" si="391"/>
        <v>7.0533279394542181E-5</v>
      </c>
      <c r="G3564" s="221">
        <f t="shared" si="392"/>
        <v>7.4809039717117568E-2</v>
      </c>
      <c r="H3564" s="221">
        <v>3.3311806719219898E-2</v>
      </c>
      <c r="I3564" s="221">
        <f t="shared" si="393"/>
        <v>1</v>
      </c>
      <c r="J3564" s="221">
        <v>1</v>
      </c>
      <c r="K3564" s="221">
        <f t="shared" si="394"/>
        <v>-135.10107311017995</v>
      </c>
      <c r="L3564" s="221">
        <f t="shared" si="389"/>
        <v>2.9433313298486367E-13</v>
      </c>
    </row>
    <row r="3565" spans="3:12" hidden="1" x14ac:dyDescent="0.25">
      <c r="C3565" s="221">
        <v>17080</v>
      </c>
      <c r="D3565" s="221">
        <f t="shared" si="390"/>
        <v>17080</v>
      </c>
      <c r="E3565" s="221">
        <f t="shared" si="388"/>
        <v>17.079999999999998</v>
      </c>
      <c r="F3565" s="221">
        <f t="shared" si="391"/>
        <v>7.1498716482705114E-5</v>
      </c>
      <c r="G3565" s="221">
        <f t="shared" si="392"/>
        <v>7.5078158213265397E-2</v>
      </c>
      <c r="H3565" s="221">
        <v>1.17207465677528E-2</v>
      </c>
      <c r="I3565" s="221">
        <f t="shared" si="393"/>
        <v>1</v>
      </c>
      <c r="J3565" s="221">
        <v>1</v>
      </c>
      <c r="K3565" s="221">
        <f t="shared" si="394"/>
        <v>-144.0246573754379</v>
      </c>
      <c r="L3565" s="221">
        <f t="shared" si="389"/>
        <v>1.4242932744250016E-13</v>
      </c>
    </row>
    <row r="3566" spans="3:12" hidden="1" x14ac:dyDescent="0.25">
      <c r="C3566" s="221">
        <v>17090</v>
      </c>
      <c r="D3566" s="221">
        <f t="shared" si="390"/>
        <v>17090</v>
      </c>
      <c r="E3566" s="221">
        <f t="shared" si="388"/>
        <v>17.09</v>
      </c>
      <c r="F3566" s="221">
        <f t="shared" si="391"/>
        <v>7.2471830726726237E-5</v>
      </c>
      <c r="G3566" s="221">
        <f t="shared" si="392"/>
        <v>7.5140756170248235E-2</v>
      </c>
      <c r="H3566" s="221">
        <v>3.5411953593087901E-2</v>
      </c>
      <c r="I3566" s="221">
        <f t="shared" si="393"/>
        <v>1</v>
      </c>
      <c r="J3566" s="221">
        <v>1</v>
      </c>
      <c r="K3566" s="221">
        <f t="shared" si="394"/>
        <v>-134.29610640207221</v>
      </c>
      <c r="L3566" s="221">
        <f t="shared" si="389"/>
        <v>1.635275583477846E-13</v>
      </c>
    </row>
    <row r="3567" spans="3:12" hidden="1" x14ac:dyDescent="0.25">
      <c r="C3567" s="221">
        <v>17100</v>
      </c>
      <c r="D3567" s="221">
        <f t="shared" si="390"/>
        <v>17100</v>
      </c>
      <c r="E3567" s="221">
        <f t="shared" ref="E3567:E3630" si="395">D3567/1000</f>
        <v>17.100000000000001</v>
      </c>
      <c r="F3567" s="221">
        <f t="shared" si="391"/>
        <v>7.3452614373638824E-5</v>
      </c>
      <c r="G3567" s="221">
        <f t="shared" si="392"/>
        <v>7.4998018594701343E-2</v>
      </c>
      <c r="H3567" s="271">
        <v>8.4933708618676606E-15</v>
      </c>
      <c r="I3567" s="221">
        <f t="shared" si="393"/>
        <v>1</v>
      </c>
      <c r="J3567" s="221">
        <v>1</v>
      </c>
      <c r="K3567" s="221">
        <f t="shared" si="394"/>
        <v>-386.59725728537478</v>
      </c>
      <c r="L3567" s="221">
        <f t="shared" ref="L3567:L3630" si="396">(D3567-D3566)*((10^(K3567/20)+10^(K3566/20))/2)^2</f>
        <v>9.2967118110606902E-14</v>
      </c>
    </row>
    <row r="3568" spans="3:12" hidden="1" x14ac:dyDescent="0.25">
      <c r="C3568" s="221">
        <v>17110</v>
      </c>
      <c r="D3568" s="221">
        <f t="shared" si="390"/>
        <v>17110</v>
      </c>
      <c r="E3568" s="221">
        <f t="shared" si="395"/>
        <v>17.11</v>
      </c>
      <c r="F3568" s="221">
        <f t="shared" si="391"/>
        <v>7.4441058884516418E-5</v>
      </c>
      <c r="G3568" s="221">
        <f t="shared" si="392"/>
        <v>7.4651670050240884E-2</v>
      </c>
      <c r="H3568" s="221">
        <v>3.5411953593087402E-2</v>
      </c>
      <c r="I3568" s="221">
        <f t="shared" si="393"/>
        <v>1</v>
      </c>
      <c r="J3568" s="221">
        <v>1</v>
      </c>
      <c r="K3568" s="221">
        <f t="shared" si="394"/>
        <v>-134.11996087207461</v>
      </c>
      <c r="L3568" s="221">
        <f t="shared" si="396"/>
        <v>9.6815283487474219E-14</v>
      </c>
    </row>
    <row r="3569" spans="3:12" hidden="1" x14ac:dyDescent="0.25">
      <c r="C3569" s="221">
        <v>17120</v>
      </c>
      <c r="D3569" s="221">
        <f t="shared" si="390"/>
        <v>17120</v>
      </c>
      <c r="E3569" s="221">
        <f t="shared" si="395"/>
        <v>17.12</v>
      </c>
      <c r="F3569" s="221">
        <f t="shared" si="391"/>
        <v>7.5437154933453561E-5</v>
      </c>
      <c r="G3569" s="221">
        <f t="shared" si="392"/>
        <v>7.4103966716700623E-2</v>
      </c>
      <c r="H3569" s="221">
        <v>1.17207465677559E-2</v>
      </c>
      <c r="I3569" s="221">
        <f t="shared" si="393"/>
        <v>1</v>
      </c>
      <c r="J3569" s="221">
        <v>1</v>
      </c>
      <c r="K3569" s="221">
        <f t="shared" si="394"/>
        <v>-143.67235935266575</v>
      </c>
      <c r="L3569" s="221">
        <f t="shared" si="396"/>
        <v>1.7201731612449405E-13</v>
      </c>
    </row>
    <row r="3570" spans="3:12" hidden="1" x14ac:dyDescent="0.25">
      <c r="C3570" s="221">
        <v>17130</v>
      </c>
      <c r="D3570" s="221">
        <f t="shared" si="390"/>
        <v>17130</v>
      </c>
      <c r="E3570" s="221">
        <f t="shared" si="395"/>
        <v>17.13</v>
      </c>
      <c r="F3570" s="221">
        <f t="shared" si="391"/>
        <v>7.6440892406651458E-5</v>
      </c>
      <c r="G3570" s="221">
        <f t="shared" si="392"/>
        <v>7.3357687112297204E-2</v>
      </c>
      <c r="H3570" s="221">
        <v>3.3311806719217997E-2</v>
      </c>
      <c r="I3570" s="221">
        <f t="shared" si="393"/>
        <v>1</v>
      </c>
      <c r="J3570" s="221">
        <v>1</v>
      </c>
      <c r="K3570" s="221">
        <f t="shared" si="394"/>
        <v>-134.57260866792808</v>
      </c>
      <c r="L3570" s="221">
        <f t="shared" si="396"/>
        <v>1.591610418803895E-13</v>
      </c>
    </row>
    <row r="3571" spans="3:12" hidden="1" x14ac:dyDescent="0.25">
      <c r="C3571" s="221">
        <v>17140</v>
      </c>
      <c r="D3571" s="221">
        <f t="shared" si="390"/>
        <v>17140</v>
      </c>
      <c r="E3571" s="221">
        <f t="shared" si="395"/>
        <v>17.14</v>
      </c>
      <c r="F3571" s="221">
        <f t="shared" si="391"/>
        <v>7.745226040160546E-5</v>
      </c>
      <c r="G3571" s="221">
        <f t="shared" si="392"/>
        <v>7.2416121510323977E-2</v>
      </c>
      <c r="H3571" s="221">
        <v>3.2358958185379101E-2</v>
      </c>
      <c r="I3571" s="221">
        <f t="shared" si="393"/>
        <v>1</v>
      </c>
      <c r="J3571" s="221">
        <v>1</v>
      </c>
      <c r="K3571" s="221">
        <f t="shared" si="394"/>
        <v>-134.82272222526174</v>
      </c>
      <c r="L3571" s="221">
        <f t="shared" si="396"/>
        <v>3.3909663389079855E-13</v>
      </c>
    </row>
    <row r="3572" spans="3:12" hidden="1" x14ac:dyDescent="0.25">
      <c r="C3572" s="221">
        <v>17150</v>
      </c>
      <c r="D3572" s="221">
        <f t="shared" si="390"/>
        <v>17150</v>
      </c>
      <c r="E3572" s="221">
        <f t="shared" si="395"/>
        <v>17.149999999999999</v>
      </c>
      <c r="F3572" s="221">
        <f t="shared" si="391"/>
        <v>7.8471247226395133E-5</v>
      </c>
      <c r="G3572" s="221">
        <f t="shared" si="392"/>
        <v>7.1283060085138128E-2</v>
      </c>
      <c r="H3572" s="271">
        <v>1.5853315213574101E-9</v>
      </c>
      <c r="I3572" s="221">
        <f t="shared" si="393"/>
        <v>1</v>
      </c>
      <c r="J3572" s="221">
        <v>1</v>
      </c>
      <c r="K3572" s="221">
        <f t="shared" si="394"/>
        <v>-281.04366029376314</v>
      </c>
      <c r="L3572" s="221">
        <f t="shared" si="396"/>
        <v>8.2350801154488713E-14</v>
      </c>
    </row>
    <row r="3573" spans="3:12" hidden="1" x14ac:dyDescent="0.25">
      <c r="C3573" s="221">
        <v>17160</v>
      </c>
      <c r="D3573" s="221">
        <f t="shared" si="390"/>
        <v>17160</v>
      </c>
      <c r="E3573" s="221">
        <f t="shared" si="395"/>
        <v>17.16</v>
      </c>
      <c r="F3573" s="221">
        <f t="shared" si="391"/>
        <v>7.9497840399076869E-5</v>
      </c>
      <c r="G3573" s="221">
        <f t="shared" si="392"/>
        <v>6.9962779825269439E-2</v>
      </c>
      <c r="H3573" s="271">
        <v>2.4382375123267299E-9</v>
      </c>
      <c r="I3573" s="221">
        <f t="shared" si="393"/>
        <v>1</v>
      </c>
      <c r="J3573" s="221">
        <v>1</v>
      </c>
      <c r="K3573" s="221">
        <f t="shared" si="394"/>
        <v>-277.35403206950957</v>
      </c>
      <c r="L3573" s="221">
        <f t="shared" si="396"/>
        <v>1.2576535762843598E-27</v>
      </c>
    </row>
    <row r="3574" spans="3:12" hidden="1" x14ac:dyDescent="0.25">
      <c r="C3574" s="221">
        <v>17170</v>
      </c>
      <c r="D3574" s="221">
        <f t="shared" si="390"/>
        <v>17170</v>
      </c>
      <c r="E3574" s="221">
        <f t="shared" si="395"/>
        <v>17.170000000000002</v>
      </c>
      <c r="F3574" s="221">
        <f t="shared" si="391"/>
        <v>8.0532026647177866E-5</v>
      </c>
      <c r="G3574" s="221">
        <f t="shared" si="392"/>
        <v>6.8460030254434062E-2</v>
      </c>
      <c r="H3574" s="221">
        <v>3.5478860246606403E-2</v>
      </c>
      <c r="I3574" s="221">
        <f t="shared" si="393"/>
        <v>1</v>
      </c>
      <c r="J3574" s="221">
        <v>1</v>
      </c>
      <c r="K3574" s="221">
        <f t="shared" si="394"/>
        <v>-134.17249249938138</v>
      </c>
      <c r="L3574" s="221">
        <f t="shared" si="396"/>
        <v>9.5651287234419942E-14</v>
      </c>
    </row>
    <row r="3575" spans="3:12" hidden="1" x14ac:dyDescent="0.25">
      <c r="C3575" s="221">
        <v>17180</v>
      </c>
      <c r="D3575" s="221">
        <f t="shared" si="390"/>
        <v>17180</v>
      </c>
      <c r="E3575" s="221">
        <f t="shared" si="395"/>
        <v>17.18</v>
      </c>
      <c r="F3575" s="221">
        <f t="shared" si="391"/>
        <v>8.1573791907294324E-5</v>
      </c>
      <c r="G3575" s="221">
        <f t="shared" si="392"/>
        <v>6.6780018004067979E-2</v>
      </c>
      <c r="H3575" s="221">
        <v>5.0657045484413403E-2</v>
      </c>
      <c r="I3575" s="221">
        <f t="shared" si="393"/>
        <v>1</v>
      </c>
      <c r="J3575" s="221">
        <v>1</v>
      </c>
      <c r="K3575" s="221">
        <f t="shared" si="394"/>
        <v>-131.18325922110182</v>
      </c>
      <c r="L3575" s="221">
        <f t="shared" si="396"/>
        <v>5.5591538320378059E-13</v>
      </c>
    </row>
    <row r="3576" spans="3:12" hidden="1" x14ac:dyDescent="0.25">
      <c r="C3576" s="221">
        <v>17190</v>
      </c>
      <c r="D3576" s="221">
        <f t="shared" si="390"/>
        <v>17190</v>
      </c>
      <c r="E3576" s="221">
        <f t="shared" si="395"/>
        <v>17.190000000000001</v>
      </c>
      <c r="F3576" s="221">
        <f t="shared" si="391"/>
        <v>8.2623121324789175E-5</v>
      </c>
      <c r="G3576" s="221">
        <f t="shared" si="392"/>
        <v>6.4928390283704993E-2</v>
      </c>
      <c r="H3576" s="221">
        <v>2.6182538032306E-2</v>
      </c>
      <c r="I3576" s="221">
        <f t="shared" si="393"/>
        <v>1</v>
      </c>
      <c r="J3576" s="221">
        <v>1</v>
      </c>
      <c r="K3576" s="221">
        <f t="shared" si="394"/>
        <v>-137.04904046756721</v>
      </c>
      <c r="L3576" s="221">
        <f t="shared" si="396"/>
        <v>4.3349884889870823E-13</v>
      </c>
    </row>
    <row r="3577" spans="3:12" hidden="1" x14ac:dyDescent="0.25">
      <c r="C3577" s="221">
        <v>17200</v>
      </c>
      <c r="D3577" s="221">
        <f t="shared" si="390"/>
        <v>17200</v>
      </c>
      <c r="E3577" s="221">
        <f t="shared" si="395"/>
        <v>17.2</v>
      </c>
      <c r="F3577" s="221">
        <f t="shared" si="391"/>
        <v>8.3679999253593007E-5</v>
      </c>
      <c r="G3577" s="221">
        <f t="shared" si="392"/>
        <v>6.2911217298102159E-2</v>
      </c>
      <c r="H3577" s="271">
        <v>9.3132421429858507E-10</v>
      </c>
      <c r="I3577" s="221">
        <f t="shared" si="393"/>
        <v>1</v>
      </c>
      <c r="J3577" s="221">
        <v>1</v>
      </c>
      <c r="K3577" s="221">
        <f t="shared" si="394"/>
        <v>-286.19098698046605</v>
      </c>
      <c r="L3577" s="221">
        <f t="shared" si="396"/>
        <v>4.9321467751764064E-14</v>
      </c>
    </row>
    <row r="3578" spans="3:12" hidden="1" x14ac:dyDescent="0.25">
      <c r="C3578" s="221">
        <v>17210</v>
      </c>
      <c r="D3578" s="221">
        <f t="shared" ref="D3578:D3641" si="397">C3578*(f_CLK_MHz/Nominal_Clock_Freq)</f>
        <v>17210</v>
      </c>
      <c r="E3578" s="221">
        <f t="shared" si="395"/>
        <v>17.21</v>
      </c>
      <c r="F3578" s="221">
        <f t="shared" ref="F3578:F3641" si="398">ABS(SIN(((MOD_CLK_DIV*PI()*$D3578*FIRST_STAGE_DECIMATION)/(f_CLK_MHz*1000000)))/(FIRST_STAGE_DECIMATION*SIN(((MOD_CLK_DIV*PI()*$D3578)/(f_CLK_MHz*1000000)))))^FIRST_STAGE_ORDER</f>
        <v>8.4744409256104822E-5</v>
      </c>
      <c r="G3578" s="221">
        <f t="shared" ref="G3578:G3641" si="399">ABS(SIN(((MOD_CLK_DIV*FIRST_STAGE_DECIMATION*PI()*$D3578*SECOND_STAGE_DECIMATION)/(f_CLK_MHz*1000000)))/(SECOND_STAGE_DECIMATION*SIN(((MOD_CLK_DIV*FIRST_STAGE_DECIMATION*PI()*$D3578)/(f_CLK_MHz*1000000)))))^SECOND_STAGE_ORDER</f>
        <v>6.0734973662462555E-2</v>
      </c>
      <c r="H3578" s="221">
        <v>3.15558828549174E-3</v>
      </c>
      <c r="I3578" s="221">
        <f t="shared" ref="I3578:I3641" si="400">IF(Avg_decimation&lt;&gt;0,(ABS(SIN(((MOD_CLK_DIV*FIRST_STAGE_DECIMATION*SECOND_STAGE_DECIMATION*FIR_DECIMATION*PI()*$D3578*Avg_decimation)/(f_CLK_MHz*1000000)))/(Avg_decimation*SIN(((MOD_CLK_DIV*FIRST_STAGE_DECIMATION*SECOND_STAGE_DECIMATION*FIR_DECIMATION*PI()*$D3578)/(f_CLK_MHz*1000000)))))^1),"-")</f>
        <v>1</v>
      </c>
      <c r="J3578" s="221">
        <v>1</v>
      </c>
      <c r="K3578" s="221">
        <f t="shared" ref="K3578:K3641" si="401">20*LOG10(IF(FIR_BYPASSED,F3578*G3578*J3578,F3578*G3578*H3578*I3578*J3578))</f>
        <v>-155.78739521462302</v>
      </c>
      <c r="L3578" s="221">
        <f t="shared" si="396"/>
        <v>6.5947866393328844E-16</v>
      </c>
    </row>
    <row r="3579" spans="3:12" hidden="1" x14ac:dyDescent="0.25">
      <c r="C3579" s="221">
        <v>17220</v>
      </c>
      <c r="D3579" s="221">
        <f t="shared" si="397"/>
        <v>17220</v>
      </c>
      <c r="E3579" s="221">
        <f t="shared" si="395"/>
        <v>17.22</v>
      </c>
      <c r="F3579" s="221">
        <f t="shared" si="398"/>
        <v>8.581633410319664E-5</v>
      </c>
      <c r="G3579" s="221">
        <f t="shared" si="399"/>
        <v>5.8406518869393902E-2</v>
      </c>
      <c r="H3579" s="221">
        <v>2.7309732062733098E-4</v>
      </c>
      <c r="I3579" s="221">
        <f t="shared" si="400"/>
        <v>1</v>
      </c>
      <c r="J3579" s="221">
        <v>1</v>
      </c>
      <c r="K3579" s="221">
        <f t="shared" si="401"/>
        <v>-177.27302559993888</v>
      </c>
      <c r="L3579" s="221">
        <f t="shared" si="396"/>
        <v>7.75322596464884E-16</v>
      </c>
    </row>
    <row r="3580" spans="3:12" hidden="1" x14ac:dyDescent="0.25">
      <c r="C3580" s="221">
        <v>17230</v>
      </c>
      <c r="D3580" s="221">
        <f t="shared" si="397"/>
        <v>17230</v>
      </c>
      <c r="E3580" s="221">
        <f t="shared" si="395"/>
        <v>17.23</v>
      </c>
      <c r="F3580" s="221">
        <f t="shared" si="398"/>
        <v>8.6895755774316896E-5</v>
      </c>
      <c r="G3580" s="221">
        <f t="shared" si="399"/>
        <v>5.593307686340554E-2</v>
      </c>
      <c r="H3580" s="221">
        <v>2.5761364751437201E-3</v>
      </c>
      <c r="I3580" s="221">
        <f t="shared" si="400"/>
        <v>1</v>
      </c>
      <c r="J3580" s="221">
        <v>1</v>
      </c>
      <c r="K3580" s="221">
        <f t="shared" si="401"/>
        <v>-158.04727715956668</v>
      </c>
      <c r="L3580" s="221">
        <f t="shared" si="396"/>
        <v>4.823125160600262E-16</v>
      </c>
    </row>
    <row r="3581" spans="3:12" hidden="1" x14ac:dyDescent="0.25">
      <c r="C3581" s="221">
        <v>17240</v>
      </c>
      <c r="D3581" s="221">
        <f t="shared" si="397"/>
        <v>17240</v>
      </c>
      <c r="E3581" s="221">
        <f t="shared" si="395"/>
        <v>17.239999999999998</v>
      </c>
      <c r="F3581" s="221">
        <f t="shared" si="398"/>
        <v>8.7982655457695213E-5</v>
      </c>
      <c r="G3581" s="221">
        <f t="shared" si="399"/>
        <v>5.3322214780732444E-2</v>
      </c>
      <c r="H3581" s="221">
        <v>2.70623213906216E-3</v>
      </c>
      <c r="I3581" s="221">
        <f t="shared" si="400"/>
        <v>1</v>
      </c>
      <c r="J3581" s="221">
        <v>1</v>
      </c>
      <c r="K3581" s="221">
        <f t="shared" si="401"/>
        <v>-157.92659414356757</v>
      </c>
      <c r="L3581" s="221">
        <f t="shared" si="396"/>
        <v>1.5897447319927928E-15</v>
      </c>
    </row>
    <row r="3582" spans="3:12" hidden="1" x14ac:dyDescent="0.25">
      <c r="C3582" s="221">
        <v>17250</v>
      </c>
      <c r="D3582" s="221">
        <f t="shared" si="397"/>
        <v>17250</v>
      </c>
      <c r="E3582" s="221">
        <f t="shared" si="395"/>
        <v>17.25</v>
      </c>
      <c r="F3582" s="221">
        <f t="shared" si="398"/>
        <v>8.90770135506473E-5</v>
      </c>
      <c r="G3582" s="221">
        <f t="shared" si="399"/>
        <v>5.0581820914125428E-2</v>
      </c>
      <c r="H3582" s="221">
        <v>1.96696707822314E-4</v>
      </c>
      <c r="I3582" s="221">
        <f t="shared" si="400"/>
        <v>1</v>
      </c>
      <c r="J3582" s="221">
        <v>1</v>
      </c>
      <c r="K3582" s="221">
        <f t="shared" si="401"/>
        <v>-181.04885602279165</v>
      </c>
      <c r="L3582" s="221">
        <f t="shared" si="396"/>
        <v>4.6120062790479151E-16</v>
      </c>
    </row>
    <row r="3583" spans="3:12" hidden="1" x14ac:dyDescent="0.25">
      <c r="C3583" s="221">
        <v>17260</v>
      </c>
      <c r="D3583" s="221">
        <f t="shared" si="397"/>
        <v>17260</v>
      </c>
      <c r="E3583" s="221">
        <f t="shared" si="395"/>
        <v>17.260000000000002</v>
      </c>
      <c r="F3583" s="221">
        <f t="shared" si="398"/>
        <v>9.0178809659981871E-5</v>
      </c>
      <c r="G3583" s="221">
        <f t="shared" si="399"/>
        <v>4.7720081963933701E-2</v>
      </c>
      <c r="H3583" s="221">
        <v>4.6170289671165201E-3</v>
      </c>
      <c r="I3583" s="221">
        <f t="shared" si="400"/>
        <v>1</v>
      </c>
      <c r="J3583" s="221">
        <v>1</v>
      </c>
      <c r="K3583" s="221">
        <f t="shared" si="401"/>
        <v>-154.0366344265411</v>
      </c>
      <c r="L3583" s="221">
        <f t="shared" si="396"/>
        <v>1.0769145029140015E-15</v>
      </c>
    </row>
    <row r="3584" spans="3:12" hidden="1" x14ac:dyDescent="0.25">
      <c r="C3584" s="221">
        <v>17270</v>
      </c>
      <c r="D3584" s="221">
        <f t="shared" si="397"/>
        <v>17270</v>
      </c>
      <c r="E3584" s="221">
        <f t="shared" si="395"/>
        <v>17.27</v>
      </c>
      <c r="F3584" s="221">
        <f t="shared" si="398"/>
        <v>9.1288022602504962E-5</v>
      </c>
      <c r="G3584" s="221">
        <f t="shared" si="399"/>
        <v>4.4745459638299685E-2</v>
      </c>
      <c r="H3584" s="221">
        <v>9.6745899372296107E-3</v>
      </c>
      <c r="I3584" s="221">
        <f t="shared" si="400"/>
        <v>1</v>
      </c>
      <c r="J3584" s="221">
        <v>1</v>
      </c>
      <c r="K3584" s="221">
        <f t="shared" si="401"/>
        <v>-148.06409320395284</v>
      </c>
      <c r="L3584" s="221">
        <f t="shared" si="396"/>
        <v>8.8169447442450325E-15</v>
      </c>
    </row>
    <row r="3585" spans="3:12" hidden="1" x14ac:dyDescent="0.25">
      <c r="C3585" s="221">
        <v>17280</v>
      </c>
      <c r="D3585" s="221">
        <f t="shared" si="397"/>
        <v>17280</v>
      </c>
      <c r="E3585" s="221">
        <f t="shared" si="395"/>
        <v>17.28</v>
      </c>
      <c r="F3585" s="221">
        <f t="shared" si="398"/>
        <v>9.2404630405625737E-5</v>
      </c>
      <c r="G3585" s="221">
        <f t="shared" si="399"/>
        <v>4.1666666666667684E-2</v>
      </c>
      <c r="H3585" s="271">
        <v>3.5573253393228301E-10</v>
      </c>
      <c r="I3585" s="221">
        <f t="shared" si="400"/>
        <v>1</v>
      </c>
      <c r="J3585" s="221">
        <v>1</v>
      </c>
      <c r="K3585" s="221">
        <f t="shared" si="401"/>
        <v>-297.2678784299186</v>
      </c>
      <c r="L3585" s="221">
        <f t="shared" si="396"/>
        <v>3.904187965106742E-15</v>
      </c>
    </row>
    <row r="3586" spans="3:12" hidden="1" x14ac:dyDescent="0.25">
      <c r="C3586" s="221">
        <v>17290</v>
      </c>
      <c r="D3586" s="221">
        <f t="shared" si="397"/>
        <v>17290</v>
      </c>
      <c r="E3586" s="221">
        <f t="shared" si="395"/>
        <v>17.29</v>
      </c>
      <c r="F3586" s="221">
        <f t="shared" si="398"/>
        <v>9.352861030806002E-5</v>
      </c>
      <c r="G3586" s="221">
        <f t="shared" si="399"/>
        <v>3.8492642291959533E-2</v>
      </c>
      <c r="H3586" s="221">
        <v>1.10268609715074E-2</v>
      </c>
      <c r="I3586" s="221">
        <f t="shared" si="400"/>
        <v>1</v>
      </c>
      <c r="J3586" s="221">
        <v>1</v>
      </c>
      <c r="K3586" s="221">
        <f t="shared" si="401"/>
        <v>-148.02451791486692</v>
      </c>
      <c r="L3586" s="221">
        <f t="shared" si="396"/>
        <v>3.9399276529531242E-15</v>
      </c>
    </row>
    <row r="3587" spans="3:12" hidden="1" x14ac:dyDescent="0.25">
      <c r="C3587" s="221">
        <v>17300</v>
      </c>
      <c r="D3587" s="221">
        <f t="shared" si="397"/>
        <v>17300</v>
      </c>
      <c r="E3587" s="221">
        <f t="shared" si="395"/>
        <v>17.3</v>
      </c>
      <c r="F3587" s="221">
        <f t="shared" si="398"/>
        <v>9.4659938760635297E-5</v>
      </c>
      <c r="G3587" s="221">
        <f t="shared" si="399"/>
        <v>3.5232527307796482E-2</v>
      </c>
      <c r="H3587" s="271">
        <v>1.6130992193171299E-9</v>
      </c>
      <c r="I3587" s="221">
        <f t="shared" si="400"/>
        <v>1</v>
      </c>
      <c r="J3587" s="221">
        <v>1</v>
      </c>
      <c r="K3587" s="221">
        <f t="shared" si="401"/>
        <v>-285.3845780521234</v>
      </c>
      <c r="L3587" s="221">
        <f t="shared" si="396"/>
        <v>3.9399284489523213E-15</v>
      </c>
    </row>
    <row r="3588" spans="3:12" hidden="1" x14ac:dyDescent="0.25">
      <c r="C3588" s="221">
        <v>17310</v>
      </c>
      <c r="D3588" s="221">
        <f t="shared" si="397"/>
        <v>17310</v>
      </c>
      <c r="E3588" s="221">
        <f t="shared" si="395"/>
        <v>17.309999999999999</v>
      </c>
      <c r="F3588" s="221">
        <f t="shared" si="398"/>
        <v>9.5798591427191367E-5</v>
      </c>
      <c r="G3588" s="221">
        <f t="shared" si="399"/>
        <v>3.1895638707964323E-2</v>
      </c>
      <c r="H3588" s="221">
        <v>2.0401207815420899E-2</v>
      </c>
      <c r="I3588" s="221">
        <f t="shared" si="400"/>
        <v>1</v>
      </c>
      <c r="J3588" s="221">
        <v>1</v>
      </c>
      <c r="K3588" s="221">
        <f t="shared" si="401"/>
        <v>-144.10507386887463</v>
      </c>
      <c r="L3588" s="221">
        <f t="shared" si="396"/>
        <v>9.7147738863302609E-15</v>
      </c>
    </row>
    <row r="3589" spans="3:12" hidden="1" x14ac:dyDescent="0.25">
      <c r="C3589" s="221">
        <v>17320</v>
      </c>
      <c r="D3589" s="221">
        <f t="shared" si="397"/>
        <v>17320</v>
      </c>
      <c r="E3589" s="221">
        <f t="shared" si="395"/>
        <v>17.32</v>
      </c>
      <c r="F3589" s="221">
        <f t="shared" si="398"/>
        <v>9.6944543185582192E-5</v>
      </c>
      <c r="G3589" s="221">
        <f t="shared" si="399"/>
        <v>2.8491444015986602E-2</v>
      </c>
      <c r="H3589" s="221">
        <v>2.02710991104555E-2</v>
      </c>
      <c r="I3589" s="221">
        <f t="shared" si="400"/>
        <v>1</v>
      </c>
      <c r="J3589" s="221">
        <v>1</v>
      </c>
      <c r="K3589" s="221">
        <f t="shared" si="401"/>
        <v>-145.0376974707718</v>
      </c>
      <c r="L3589" s="221">
        <f t="shared" si="396"/>
        <v>3.500358739841374E-14</v>
      </c>
    </row>
    <row r="3590" spans="3:12" hidden="1" x14ac:dyDescent="0.25">
      <c r="C3590" s="221">
        <v>17330</v>
      </c>
      <c r="D3590" s="221">
        <f t="shared" si="397"/>
        <v>17330</v>
      </c>
      <c r="E3590" s="221">
        <f t="shared" si="395"/>
        <v>17.329999999999998</v>
      </c>
      <c r="F3590" s="221">
        <f t="shared" si="398"/>
        <v>9.8097768128772468E-5</v>
      </c>
      <c r="G3590" s="221">
        <f t="shared" si="399"/>
        <v>2.5029535363151421E-2</v>
      </c>
      <c r="H3590" s="221">
        <v>5.3629333398726902E-3</v>
      </c>
      <c r="I3590" s="221">
        <f t="shared" si="400"/>
        <v>1</v>
      </c>
      <c r="J3590" s="221">
        <v>1</v>
      </c>
      <c r="K3590" s="221">
        <f t="shared" si="401"/>
        <v>-157.6097137382196</v>
      </c>
      <c r="L3590" s="221">
        <f t="shared" si="396"/>
        <v>1.1957222393080934E-14</v>
      </c>
    </row>
    <row r="3591" spans="3:12" hidden="1" x14ac:dyDescent="0.25">
      <c r="C3591" s="221">
        <v>17340</v>
      </c>
      <c r="D3591" s="221">
        <f t="shared" si="397"/>
        <v>17340</v>
      </c>
      <c r="E3591" s="221">
        <f t="shared" si="395"/>
        <v>17.34</v>
      </c>
      <c r="F3591" s="221">
        <f t="shared" si="398"/>
        <v>9.9258239566035159E-5</v>
      </c>
      <c r="G3591" s="221">
        <f t="shared" si="399"/>
        <v>2.1519603383640409E-2</v>
      </c>
      <c r="H3591" s="271">
        <v>1.7506741710713899E-5</v>
      </c>
      <c r="I3591" s="221">
        <f t="shared" si="400"/>
        <v>1</v>
      </c>
      <c r="J3591" s="221">
        <v>1</v>
      </c>
      <c r="K3591" s="221">
        <f t="shared" si="401"/>
        <v>-208.54387689030889</v>
      </c>
      <c r="L3591" s="221">
        <f t="shared" si="396"/>
        <v>4.3594508055032235E-16</v>
      </c>
    </row>
    <row r="3592" spans="3:12" hidden="1" x14ac:dyDescent="0.25">
      <c r="C3592" s="221">
        <v>17350</v>
      </c>
      <c r="D3592" s="221">
        <f t="shared" si="397"/>
        <v>17350</v>
      </c>
      <c r="E3592" s="221">
        <f t="shared" si="395"/>
        <v>17.350000000000001</v>
      </c>
      <c r="F3592" s="221">
        <f t="shared" si="398"/>
        <v>1.0042593002424493E-4</v>
      </c>
      <c r="G3592" s="221">
        <f t="shared" si="399"/>
        <v>1.7971410995515552E-2</v>
      </c>
      <c r="H3592" s="271">
        <v>1.6734664794258101E-5</v>
      </c>
      <c r="I3592" s="221">
        <f t="shared" si="400"/>
        <v>1</v>
      </c>
      <c r="J3592" s="221">
        <v>1</v>
      </c>
      <c r="K3592" s="221">
        <f t="shared" si="401"/>
        <v>-210.39909887427143</v>
      </c>
      <c r="L3592" s="221">
        <f t="shared" si="396"/>
        <v>1.1423391029492038E-20</v>
      </c>
    </row>
    <row r="3593" spans="3:12" hidden="1" x14ac:dyDescent="0.25">
      <c r="C3593" s="221">
        <v>17360</v>
      </c>
      <c r="D3593" s="221">
        <f t="shared" si="397"/>
        <v>17360</v>
      </c>
      <c r="E3593" s="221">
        <f t="shared" si="395"/>
        <v>17.36</v>
      </c>
      <c r="F3593" s="221">
        <f t="shared" si="398"/>
        <v>1.0160081124926632E-4</v>
      </c>
      <c r="G3593" s="221">
        <f t="shared" si="399"/>
        <v>1.43947671363099E-2</v>
      </c>
      <c r="H3593" s="221">
        <v>1.5719408884824999E-2</v>
      </c>
      <c r="I3593" s="221">
        <f t="shared" si="400"/>
        <v>1</v>
      </c>
      <c r="J3593" s="221">
        <v>1</v>
      </c>
      <c r="K3593" s="221">
        <f t="shared" si="401"/>
        <v>-152.76923939809683</v>
      </c>
      <c r="L3593" s="221">
        <f t="shared" si="396"/>
        <v>1.3248185905725209E-15</v>
      </c>
    </row>
    <row r="3594" spans="3:12" hidden="1" x14ac:dyDescent="0.25">
      <c r="C3594" s="221">
        <v>17370</v>
      </c>
      <c r="D3594" s="221">
        <f t="shared" si="397"/>
        <v>17370</v>
      </c>
      <c r="E3594" s="221">
        <f t="shared" si="395"/>
        <v>17.37</v>
      </c>
      <c r="F3594" s="221">
        <f t="shared" si="398"/>
        <v>1.0278285420744247E-4</v>
      </c>
      <c r="G3594" s="221">
        <f t="shared" si="399"/>
        <v>1.079950052171196E-2</v>
      </c>
      <c r="H3594" s="221">
        <v>0.13782044655411299</v>
      </c>
      <c r="I3594" s="221">
        <f t="shared" si="400"/>
        <v>1</v>
      </c>
      <c r="J3594" s="221">
        <v>1</v>
      </c>
      <c r="K3594" s="221">
        <f t="shared" si="401"/>
        <v>-136.30724007821544</v>
      </c>
      <c r="L3594" s="221">
        <f t="shared" si="396"/>
        <v>7.7414593422071528E-14</v>
      </c>
    </row>
    <row r="3595" spans="3:12" hidden="1" x14ac:dyDescent="0.25">
      <c r="C3595" s="221">
        <v>17380</v>
      </c>
      <c r="D3595" s="221">
        <f t="shared" si="397"/>
        <v>17380</v>
      </c>
      <c r="E3595" s="221">
        <f t="shared" si="395"/>
        <v>17.38</v>
      </c>
      <c r="F3595" s="221">
        <f t="shared" si="398"/>
        <v>1.0397202908717581E-4</v>
      </c>
      <c r="G3595" s="221">
        <f t="shared" si="399"/>
        <v>7.1954334954408943E-3</v>
      </c>
      <c r="H3595" s="221">
        <v>0.44491567513520403</v>
      </c>
      <c r="I3595" s="221">
        <f t="shared" si="400"/>
        <v>1</v>
      </c>
      <c r="J3595" s="221">
        <v>1</v>
      </c>
      <c r="K3595" s="221">
        <f t="shared" si="401"/>
        <v>-129.55497619812104</v>
      </c>
      <c r="L3595" s="221">
        <f t="shared" si="396"/>
        <v>5.900847239517743E-13</v>
      </c>
    </row>
    <row r="3596" spans="3:12" hidden="1" x14ac:dyDescent="0.25">
      <c r="C3596" s="221">
        <v>17390</v>
      </c>
      <c r="D3596" s="221">
        <f t="shared" si="397"/>
        <v>17390</v>
      </c>
      <c r="E3596" s="221">
        <f t="shared" si="395"/>
        <v>17.39</v>
      </c>
      <c r="F3596" s="221">
        <f t="shared" si="398"/>
        <v>1.0516830530060762E-4</v>
      </c>
      <c r="G3596" s="221">
        <f t="shared" si="399"/>
        <v>3.5923560378420798E-3</v>
      </c>
      <c r="H3596" s="221">
        <v>0.82365531566110795</v>
      </c>
      <c r="I3596" s="221">
        <f t="shared" si="400"/>
        <v>1</v>
      </c>
      <c r="J3596" s="221">
        <v>1</v>
      </c>
      <c r="K3596" s="221">
        <f t="shared" si="401"/>
        <v>-130.13980491462601</v>
      </c>
      <c r="L3596" s="221">
        <f t="shared" si="396"/>
        <v>1.0369386550267381E-12</v>
      </c>
    </row>
    <row r="3597" spans="3:12" hidden="1" x14ac:dyDescent="0.25">
      <c r="C3597" s="221">
        <v>17400</v>
      </c>
      <c r="D3597" s="221">
        <f t="shared" si="397"/>
        <v>17400</v>
      </c>
      <c r="E3597" s="221">
        <f t="shared" si="395"/>
        <v>17.399999999999999</v>
      </c>
      <c r="F3597" s="221">
        <f t="shared" si="398"/>
        <v>1.0637165148538927E-4</v>
      </c>
      <c r="G3597" s="221">
        <f t="shared" si="399"/>
        <v>1.4841640211598298E-20</v>
      </c>
      <c r="H3597" s="221">
        <v>1</v>
      </c>
      <c r="I3597" s="221">
        <f t="shared" si="400"/>
        <v>1</v>
      </c>
      <c r="J3597" s="221">
        <v>1</v>
      </c>
      <c r="K3597" s="221">
        <f t="shared" si="401"/>
        <v>-476.03384397452476</v>
      </c>
      <c r="L3597" s="221">
        <f t="shared" si="396"/>
        <v>2.4208033808618253E-13</v>
      </c>
    </row>
    <row r="3598" spans="3:12" hidden="1" x14ac:dyDescent="0.25">
      <c r="C3598" s="221">
        <v>17410</v>
      </c>
      <c r="D3598" s="221">
        <f t="shared" si="397"/>
        <v>17410</v>
      </c>
      <c r="E3598" s="221">
        <f t="shared" si="395"/>
        <v>17.41</v>
      </c>
      <c r="F3598" s="221">
        <f t="shared" si="398"/>
        <v>1.07582035506552E-4</v>
      </c>
      <c r="G3598" s="221">
        <f t="shared" si="399"/>
        <v>3.5719863707844982E-3</v>
      </c>
      <c r="H3598" s="221">
        <v>0.82365531566119599</v>
      </c>
      <c r="I3598" s="221">
        <f t="shared" si="400"/>
        <v>1</v>
      </c>
      <c r="J3598" s="221">
        <v>1</v>
      </c>
      <c r="K3598" s="221">
        <f t="shared" si="401"/>
        <v>-129.99209888345609</v>
      </c>
      <c r="L3598" s="221">
        <f t="shared" si="396"/>
        <v>2.5045523881156459E-13</v>
      </c>
    </row>
    <row r="3599" spans="3:12" hidden="1" x14ac:dyDescent="0.25">
      <c r="C3599" s="221">
        <v>17420</v>
      </c>
      <c r="D3599" s="221">
        <f t="shared" si="397"/>
        <v>17420</v>
      </c>
      <c r="E3599" s="221">
        <f t="shared" si="395"/>
        <v>17.420000000000002</v>
      </c>
      <c r="F3599" s="221">
        <f t="shared" si="398"/>
        <v>1.0879942445846806E-4</v>
      </c>
      <c r="G3599" s="221">
        <f t="shared" si="399"/>
        <v>7.1140635493123936E-3</v>
      </c>
      <c r="H3599" s="221">
        <v>0.44491567513520403</v>
      </c>
      <c r="I3599" s="221">
        <f t="shared" si="400"/>
        <v>1</v>
      </c>
      <c r="J3599" s="221">
        <v>1</v>
      </c>
      <c r="K3599" s="221">
        <f t="shared" si="401"/>
        <v>-129.25955909375637</v>
      </c>
      <c r="L3599" s="221">
        <f t="shared" si="396"/>
        <v>1.0919157309059331E-12</v>
      </c>
    </row>
    <row r="3600" spans="3:12" hidden="1" x14ac:dyDescent="0.25">
      <c r="C3600" s="221">
        <v>17430</v>
      </c>
      <c r="D3600" s="221">
        <f t="shared" si="397"/>
        <v>17430</v>
      </c>
      <c r="E3600" s="221">
        <f t="shared" si="395"/>
        <v>17.43</v>
      </c>
      <c r="F3600" s="221">
        <f t="shared" si="398"/>
        <v>1.1002378466690709E-4</v>
      </c>
      <c r="G3600" s="221">
        <f t="shared" si="399"/>
        <v>1.0616825431057011E-2</v>
      </c>
      <c r="H3600" s="221">
        <v>0.13782044655411299</v>
      </c>
      <c r="I3600" s="221">
        <f t="shared" si="400"/>
        <v>1</v>
      </c>
      <c r="J3600" s="221">
        <v>1</v>
      </c>
      <c r="K3600" s="221">
        <f t="shared" si="401"/>
        <v>-135.86410181591231</v>
      </c>
      <c r="L3600" s="221">
        <f t="shared" si="396"/>
        <v>6.3846154332562794E-13</v>
      </c>
    </row>
    <row r="3601" spans="3:12" hidden="1" x14ac:dyDescent="0.25">
      <c r="C3601" s="221">
        <v>17440</v>
      </c>
      <c r="D3601" s="221">
        <f t="shared" si="397"/>
        <v>17440</v>
      </c>
      <c r="E3601" s="221">
        <f t="shared" si="395"/>
        <v>17.440000000000001</v>
      </c>
      <c r="F3601" s="221">
        <f t="shared" si="398"/>
        <v>1.1125508169118405E-4</v>
      </c>
      <c r="G3601" s="221">
        <f t="shared" si="399"/>
        <v>1.4071023548816893E-2</v>
      </c>
      <c r="H3601" s="221">
        <v>1.5719408884824999E-2</v>
      </c>
      <c r="I3601" s="221">
        <f t="shared" si="400"/>
        <v>1</v>
      </c>
      <c r="J3601" s="221">
        <v>1</v>
      </c>
      <c r="K3601" s="221">
        <f t="shared" si="401"/>
        <v>-152.17836484902915</v>
      </c>
      <c r="L3601" s="221">
        <f t="shared" si="396"/>
        <v>8.6115457073124459E-14</v>
      </c>
    </row>
    <row r="3602" spans="3:12" hidden="1" x14ac:dyDescent="0.25">
      <c r="C3602" s="221">
        <v>17450</v>
      </c>
      <c r="D3602" s="221">
        <f t="shared" si="397"/>
        <v>17450</v>
      </c>
      <c r="E3602" s="221">
        <f t="shared" si="395"/>
        <v>17.45</v>
      </c>
      <c r="F3602" s="221">
        <f t="shared" si="398"/>
        <v>1.1249328032640287E-4</v>
      </c>
      <c r="G3602" s="221">
        <f t="shared" si="399"/>
        <v>1.7467590746800116E-2</v>
      </c>
      <c r="H3602" s="271">
        <v>1.6734664794258101E-5</v>
      </c>
      <c r="I3602" s="221">
        <f t="shared" si="400"/>
        <v>1</v>
      </c>
      <c r="J3602" s="221">
        <v>1</v>
      </c>
      <c r="K3602" s="221">
        <f t="shared" si="401"/>
        <v>-209.66046786347249</v>
      </c>
      <c r="L3602" s="221">
        <f t="shared" si="396"/>
        <v>1.5179708089918249E-15</v>
      </c>
    </row>
    <row r="3603" spans="3:12" hidden="1" x14ac:dyDescent="0.25">
      <c r="C3603" s="221">
        <v>17460</v>
      </c>
      <c r="D3603" s="221">
        <f t="shared" si="397"/>
        <v>17460</v>
      </c>
      <c r="E3603" s="221">
        <f t="shared" si="395"/>
        <v>17.46</v>
      </c>
      <c r="F3603" s="221">
        <f t="shared" si="398"/>
        <v>1.1373834460578991E-4</v>
      </c>
      <c r="G3603" s="221">
        <f t="shared" si="399"/>
        <v>2.0797664253235707E-2</v>
      </c>
      <c r="H3603" s="271">
        <v>1.7506741710713899E-5</v>
      </c>
      <c r="I3603" s="221">
        <f t="shared" si="400"/>
        <v>1</v>
      </c>
      <c r="J3603" s="221">
        <v>1</v>
      </c>
      <c r="K3603" s="221">
        <f t="shared" si="401"/>
        <v>-207.65746419392516</v>
      </c>
      <c r="L3603" s="221">
        <f t="shared" si="396"/>
        <v>1.3799533821317998E-20</v>
      </c>
    </row>
    <row r="3604" spans="3:12" hidden="1" x14ac:dyDescent="0.25">
      <c r="C3604" s="221">
        <v>17470</v>
      </c>
      <c r="D3604" s="221">
        <f t="shared" si="397"/>
        <v>17470</v>
      </c>
      <c r="E3604" s="221">
        <f t="shared" si="395"/>
        <v>17.47</v>
      </c>
      <c r="F3604" s="221">
        <f t="shared" si="398"/>
        <v>1.1499023780312015E-4</v>
      </c>
      <c r="G3604" s="221">
        <f t="shared" si="399"/>
        <v>2.4052608094393139E-2</v>
      </c>
      <c r="H3604" s="221">
        <v>5.3629333398726902E-3</v>
      </c>
      <c r="I3604" s="221">
        <f t="shared" si="400"/>
        <v>1</v>
      </c>
      <c r="J3604" s="221">
        <v>1</v>
      </c>
      <c r="K3604" s="221">
        <f t="shared" si="401"/>
        <v>-156.57548908007971</v>
      </c>
      <c r="L3604" s="221">
        <f t="shared" si="396"/>
        <v>5.5311156981114319E-16</v>
      </c>
    </row>
    <row r="3605" spans="3:12" hidden="1" x14ac:dyDescent="0.25">
      <c r="C3605" s="221">
        <v>17480</v>
      </c>
      <c r="D3605" s="221">
        <f t="shared" si="397"/>
        <v>17480</v>
      </c>
      <c r="E3605" s="221">
        <f t="shared" si="395"/>
        <v>17.48</v>
      </c>
      <c r="F3605" s="221">
        <f t="shared" si="398"/>
        <v>1.1624892243523375E-4</v>
      </c>
      <c r="G3605" s="221">
        <f t="shared" si="399"/>
        <v>2.7224034794901299E-2</v>
      </c>
      <c r="H3605" s="221">
        <v>2.0271099110448901E-2</v>
      </c>
      <c r="I3605" s="221">
        <f t="shared" si="400"/>
        <v>1</v>
      </c>
      <c r="J3605" s="221">
        <v>1</v>
      </c>
      <c r="K3605" s="221">
        <f t="shared" si="401"/>
        <v>-143.85562551826911</v>
      </c>
      <c r="L3605" s="221">
        <f t="shared" si="396"/>
        <v>1.5597026264360066E-14</v>
      </c>
    </row>
    <row r="3606" spans="3:12" hidden="1" x14ac:dyDescent="0.25">
      <c r="C3606" s="221">
        <v>17490</v>
      </c>
      <c r="D3606" s="221">
        <f t="shared" si="397"/>
        <v>17490</v>
      </c>
      <c r="E3606" s="221">
        <f t="shared" si="395"/>
        <v>17.489999999999998</v>
      </c>
      <c r="F3606" s="221">
        <f t="shared" si="398"/>
        <v>1.1751436026464574E-4</v>
      </c>
      <c r="G3606" s="221">
        <f t="shared" si="399"/>
        <v>3.030382631136606E-2</v>
      </c>
      <c r="H3606" s="221">
        <v>2.04012078154245E-2</v>
      </c>
      <c r="I3606" s="221">
        <f t="shared" si="400"/>
        <v>1</v>
      </c>
      <c r="J3606" s="221">
        <v>1</v>
      </c>
      <c r="K3606" s="221">
        <f t="shared" si="401"/>
        <v>-142.77511422814126</v>
      </c>
      <c r="L3606" s="221">
        <f t="shared" si="396"/>
        <v>4.6788821306884266E-14</v>
      </c>
    </row>
    <row r="3607" spans="3:12" hidden="1" x14ac:dyDescent="0.25">
      <c r="C3607" s="221">
        <v>17500</v>
      </c>
      <c r="D3607" s="221">
        <f t="shared" si="397"/>
        <v>17500</v>
      </c>
      <c r="E3607" s="221">
        <f t="shared" si="395"/>
        <v>17.5</v>
      </c>
      <c r="F3607" s="221">
        <f t="shared" si="398"/>
        <v>1.1878651230224312E-4</v>
      </c>
      <c r="G3607" s="221">
        <f t="shared" si="399"/>
        <v>3.3284154148491812E-2</v>
      </c>
      <c r="H3607" s="271">
        <v>1.61309342241179E-9</v>
      </c>
      <c r="I3607" s="221">
        <f t="shared" si="400"/>
        <v>1</v>
      </c>
      <c r="J3607" s="221">
        <v>1</v>
      </c>
      <c r="K3607" s="221">
        <f t="shared" si="401"/>
        <v>-283.90671647660946</v>
      </c>
      <c r="L3607" s="221">
        <f t="shared" si="396"/>
        <v>1.319558541147469E-14</v>
      </c>
    </row>
    <row r="3608" spans="3:12" hidden="1" x14ac:dyDescent="0.25">
      <c r="C3608" s="221">
        <v>17510</v>
      </c>
      <c r="D3608" s="221">
        <f t="shared" si="397"/>
        <v>17510</v>
      </c>
      <c r="E3608" s="221">
        <f t="shared" si="395"/>
        <v>17.510000000000002</v>
      </c>
      <c r="F3608" s="221">
        <f t="shared" si="398"/>
        <v>1.2006533881007363E-4</v>
      </c>
      <c r="G3608" s="221">
        <f t="shared" si="399"/>
        <v>3.6157498609311264E-2</v>
      </c>
      <c r="H3608" s="221">
        <v>1.10268609715079E-2</v>
      </c>
      <c r="I3608" s="221">
        <f t="shared" si="400"/>
        <v>1</v>
      </c>
      <c r="J3608" s="221">
        <v>1</v>
      </c>
      <c r="K3608" s="221">
        <f t="shared" si="401"/>
        <v>-146.39864144289535</v>
      </c>
      <c r="L3608" s="221">
        <f t="shared" si="396"/>
        <v>5.728962507918037E-15</v>
      </c>
    </row>
    <row r="3609" spans="3:12" hidden="1" x14ac:dyDescent="0.25">
      <c r="C3609" s="221">
        <v>17520</v>
      </c>
      <c r="D3609" s="221">
        <f t="shared" si="397"/>
        <v>17520</v>
      </c>
      <c r="E3609" s="221">
        <f t="shared" si="395"/>
        <v>17.52</v>
      </c>
      <c r="F3609" s="221">
        <f t="shared" si="398"/>
        <v>1.2135079930422142E-4</v>
      </c>
      <c r="G3609" s="221">
        <f t="shared" si="399"/>
        <v>3.891666713356693E-2</v>
      </c>
      <c r="H3609" s="271">
        <v>3.5573668203493601E-10</v>
      </c>
      <c r="I3609" s="221">
        <f t="shared" si="400"/>
        <v>1</v>
      </c>
      <c r="J3609" s="221">
        <v>1</v>
      </c>
      <c r="K3609" s="221">
        <f t="shared" si="401"/>
        <v>-295.49386137887984</v>
      </c>
      <c r="L3609" s="221">
        <f t="shared" si="396"/>
        <v>5.728961383509305E-15</v>
      </c>
    </row>
    <row r="3610" spans="3:12" hidden="1" x14ac:dyDescent="0.25">
      <c r="C3610" s="221">
        <v>17530</v>
      </c>
      <c r="D3610" s="221">
        <f t="shared" si="397"/>
        <v>17530</v>
      </c>
      <c r="E3610" s="221">
        <f t="shared" si="395"/>
        <v>17.53</v>
      </c>
      <c r="F3610" s="221">
        <f t="shared" si="398"/>
        <v>1.226428525577749E-4</v>
      </c>
      <c r="G3610" s="221">
        <f t="shared" si="399"/>
        <v>4.1554811680872321E-2</v>
      </c>
      <c r="H3610" s="221">
        <v>9.6745899372292204E-3</v>
      </c>
      <c r="I3610" s="221">
        <f t="shared" si="400"/>
        <v>1</v>
      </c>
      <c r="J3610" s="221">
        <v>1</v>
      </c>
      <c r="K3610" s="221">
        <f t="shared" si="401"/>
        <v>-146.14207743953594</v>
      </c>
      <c r="L3610" s="221">
        <f t="shared" si="396"/>
        <v>6.0776025317970294E-15</v>
      </c>
    </row>
    <row r="3611" spans="3:12" hidden="1" x14ac:dyDescent="0.25">
      <c r="C3611" s="221">
        <v>17540</v>
      </c>
      <c r="D3611" s="221">
        <f t="shared" si="397"/>
        <v>17540</v>
      </c>
      <c r="E3611" s="221">
        <f t="shared" si="395"/>
        <v>17.54</v>
      </c>
      <c r="F3611" s="221">
        <f t="shared" si="398"/>
        <v>1.2394145660387897E-4</v>
      </c>
      <c r="G3611" s="221">
        <f t="shared" si="399"/>
        <v>4.406544511797076E-2</v>
      </c>
      <c r="H3611" s="221">
        <v>4.6170289671165201E-3</v>
      </c>
      <c r="I3611" s="221">
        <f t="shared" si="400"/>
        <v>1</v>
      </c>
      <c r="J3611" s="221">
        <v>1</v>
      </c>
      <c r="K3611" s="221">
        <f t="shared" si="401"/>
        <v>-151.96645286892138</v>
      </c>
      <c r="L3611" s="221">
        <f t="shared" si="396"/>
        <v>1.3883692198863874E-14</v>
      </c>
    </row>
    <row r="3612" spans="3:12" hidden="1" x14ac:dyDescent="0.25">
      <c r="C3612" s="221">
        <v>17550</v>
      </c>
      <c r="D3612" s="221">
        <f t="shared" si="397"/>
        <v>17550</v>
      </c>
      <c r="E3612" s="221">
        <f t="shared" si="395"/>
        <v>17.55</v>
      </c>
      <c r="F3612" s="221">
        <f t="shared" si="398"/>
        <v>1.2524656873887501E-4</v>
      </c>
      <c r="G3612" s="221">
        <f t="shared" si="399"/>
        <v>4.6442456572158945E-2</v>
      </c>
      <c r="H3612" s="221">
        <v>1.96696707822305E-4</v>
      </c>
      <c r="I3612" s="221">
        <f t="shared" si="400"/>
        <v>1</v>
      </c>
      <c r="J3612" s="221">
        <v>1</v>
      </c>
      <c r="K3612" s="221">
        <f t="shared" si="401"/>
        <v>-178.83043777069076</v>
      </c>
      <c r="L3612" s="221">
        <f t="shared" si="396"/>
        <v>1.7371509675475222E-15</v>
      </c>
    </row>
    <row r="3613" spans="3:12" hidden="1" x14ac:dyDescent="0.25">
      <c r="C3613" s="221">
        <v>17560</v>
      </c>
      <c r="D3613" s="221">
        <f t="shared" si="397"/>
        <v>17560</v>
      </c>
      <c r="E3613" s="221">
        <f t="shared" si="395"/>
        <v>17.559999999999999</v>
      </c>
      <c r="F3613" s="221">
        <f t="shared" si="398"/>
        <v>1.2655814552553135E-4</v>
      </c>
      <c r="G3613" s="221">
        <f t="shared" si="399"/>
        <v>4.8680125715833036E-2</v>
      </c>
      <c r="H3613" s="221">
        <v>2.70623213906216E-3</v>
      </c>
      <c r="I3613" s="221">
        <f t="shared" si="400"/>
        <v>1</v>
      </c>
      <c r="J3613" s="221">
        <v>1</v>
      </c>
      <c r="K3613" s="221">
        <f t="shared" si="401"/>
        <v>-155.55986318128527</v>
      </c>
      <c r="L3613" s="221">
        <f t="shared" si="396"/>
        <v>7.9360231638627207E-16</v>
      </c>
    </row>
    <row r="3614" spans="3:12" hidden="1" x14ac:dyDescent="0.25">
      <c r="C3614" s="221">
        <v>17570</v>
      </c>
      <c r="D3614" s="221">
        <f t="shared" si="397"/>
        <v>17570</v>
      </c>
      <c r="E3614" s="221">
        <f t="shared" si="395"/>
        <v>17.57</v>
      </c>
      <c r="F3614" s="221">
        <f t="shared" si="398"/>
        <v>1.2787614279635508E-4</v>
      </c>
      <c r="G3614" s="221">
        <f t="shared" si="399"/>
        <v>5.0773135949995794E-2</v>
      </c>
      <c r="H3614" s="221">
        <v>2.5761364751437201E-3</v>
      </c>
      <c r="I3614" s="221">
        <f t="shared" si="400"/>
        <v>1</v>
      </c>
      <c r="J3614" s="221">
        <v>1</v>
      </c>
      <c r="K3614" s="221">
        <f t="shared" si="401"/>
        <v>-155.5321523465729</v>
      </c>
      <c r="L3614" s="221">
        <f t="shared" si="396"/>
        <v>2.7886905737396857E-15</v>
      </c>
    </row>
    <row r="3615" spans="3:12" hidden="1" x14ac:dyDescent="0.25">
      <c r="C3615" s="221">
        <v>17580</v>
      </c>
      <c r="D3615" s="221">
        <f t="shared" si="397"/>
        <v>17580</v>
      </c>
      <c r="E3615" s="221">
        <f t="shared" si="395"/>
        <v>17.579999999999998</v>
      </c>
      <c r="F3615" s="221">
        <f t="shared" si="398"/>
        <v>1.2920051565699299E-4</v>
      </c>
      <c r="G3615" s="221">
        <f t="shared" si="399"/>
        <v>5.2716586457628618E-2</v>
      </c>
      <c r="H3615" s="221">
        <v>2.7309732062733098E-4</v>
      </c>
      <c r="I3615" s="221">
        <f t="shared" si="400"/>
        <v>1</v>
      </c>
      <c r="J3615" s="221">
        <v>1</v>
      </c>
      <c r="K3615" s="221">
        <f t="shared" si="401"/>
        <v>-174.60942065974803</v>
      </c>
      <c r="L3615" s="221">
        <f t="shared" si="396"/>
        <v>8.6360590593964357E-16</v>
      </c>
    </row>
    <row r="3616" spans="3:12" hidden="1" x14ac:dyDescent="0.25">
      <c r="C3616" s="221">
        <v>17590</v>
      </c>
      <c r="D3616" s="221">
        <f t="shared" si="397"/>
        <v>17590</v>
      </c>
      <c r="E3616" s="221">
        <f t="shared" si="395"/>
        <v>17.59</v>
      </c>
      <c r="F3616" s="221">
        <f t="shared" si="398"/>
        <v>1.3053121848971458E-4</v>
      </c>
      <c r="G3616" s="221">
        <f t="shared" si="399"/>
        <v>5.4506003100848112E-2</v>
      </c>
      <c r="H3616" s="221">
        <v>3.15558828549174E-3</v>
      </c>
      <c r="I3616" s="221">
        <f t="shared" si="400"/>
        <v>1</v>
      </c>
      <c r="J3616" s="221">
        <v>1</v>
      </c>
      <c r="K3616" s="221">
        <f t="shared" si="401"/>
        <v>-152.97521872295269</v>
      </c>
      <c r="L3616" s="221">
        <f t="shared" si="396"/>
        <v>1.4775913457927178E-15</v>
      </c>
    </row>
    <row r="3617" spans="3:12" hidden="1" x14ac:dyDescent="0.25">
      <c r="C3617" s="221">
        <v>17600</v>
      </c>
      <c r="D3617" s="221">
        <f t="shared" si="397"/>
        <v>17600</v>
      </c>
      <c r="E3617" s="221">
        <f t="shared" si="395"/>
        <v>17.600000000000001</v>
      </c>
      <c r="F3617" s="221">
        <f t="shared" si="398"/>
        <v>1.3186820495698218E-4</v>
      </c>
      <c r="G3617" s="221">
        <f t="shared" si="399"/>
        <v>5.613734813891106E-2</v>
      </c>
      <c r="H3617" s="271">
        <v>9.3132421429858507E-10</v>
      </c>
      <c r="I3617" s="221">
        <f t="shared" si="400"/>
        <v>1</v>
      </c>
      <c r="J3617" s="221">
        <v>1</v>
      </c>
      <c r="K3617" s="221">
        <f t="shared" si="401"/>
        <v>-283.23014235267516</v>
      </c>
      <c r="L3617" s="221">
        <f t="shared" si="396"/>
        <v>1.260138855980419E-15</v>
      </c>
    </row>
    <row r="3618" spans="3:12" hidden="1" x14ac:dyDescent="0.25">
      <c r="C3618" s="221">
        <v>17610</v>
      </c>
      <c r="D3618" s="221">
        <f t="shared" si="397"/>
        <v>17610</v>
      </c>
      <c r="E3618" s="221">
        <f t="shared" si="395"/>
        <v>17.61</v>
      </c>
      <c r="F3618" s="221">
        <f t="shared" si="398"/>
        <v>1.3321142800510398E-4</v>
      </c>
      <c r="G3618" s="221">
        <f t="shared" si="399"/>
        <v>5.760702874730439E-2</v>
      </c>
      <c r="H3618" s="221">
        <v>2.6182538032306E-2</v>
      </c>
      <c r="I3618" s="221">
        <f t="shared" si="400"/>
        <v>1</v>
      </c>
      <c r="J3618" s="221">
        <v>1</v>
      </c>
      <c r="K3618" s="221">
        <f t="shared" si="401"/>
        <v>-133.93942594536807</v>
      </c>
      <c r="L3618" s="221">
        <f t="shared" si="396"/>
        <v>1.0092469460890649E-13</v>
      </c>
    </row>
    <row r="3619" spans="3:12" hidden="1" x14ac:dyDescent="0.25">
      <c r="C3619" s="221">
        <v>17620</v>
      </c>
      <c r="D3619" s="221">
        <f t="shared" si="397"/>
        <v>17620</v>
      </c>
      <c r="E3619" s="221">
        <f t="shared" si="395"/>
        <v>17.62</v>
      </c>
      <c r="F3619" s="221">
        <f t="shared" si="398"/>
        <v>1.345608398679681E-4</v>
      </c>
      <c r="G3619" s="221">
        <f t="shared" si="399"/>
        <v>5.8911904321327375E-2</v>
      </c>
      <c r="H3619" s="221">
        <v>5.0657045484411301E-2</v>
      </c>
      <c r="I3619" s="221">
        <f t="shared" si="400"/>
        <v>1</v>
      </c>
      <c r="J3619" s="221">
        <v>1</v>
      </c>
      <c r="K3619" s="221">
        <f t="shared" si="401"/>
        <v>-127.92476785854322</v>
      </c>
      <c r="L3619" s="221">
        <f t="shared" si="396"/>
        <v>9.0749417687726599E-13</v>
      </c>
    </row>
    <row r="3620" spans="3:12" hidden="1" x14ac:dyDescent="0.25">
      <c r="C3620" s="221">
        <v>17630</v>
      </c>
      <c r="D3620" s="221">
        <f t="shared" si="397"/>
        <v>17630</v>
      </c>
      <c r="E3620" s="221">
        <f t="shared" si="395"/>
        <v>17.63</v>
      </c>
      <c r="F3620" s="221">
        <f t="shared" si="398"/>
        <v>1.3591639207086135E-4</v>
      </c>
      <c r="G3620" s="221">
        <f t="shared" si="399"/>
        <v>6.0049292550841182E-2</v>
      </c>
      <c r="H3620" s="221">
        <v>3.5478860246606403E-2</v>
      </c>
      <c r="I3620" s="221">
        <f t="shared" si="400"/>
        <v>1</v>
      </c>
      <c r="J3620" s="221">
        <v>1</v>
      </c>
      <c r="K3620" s="221">
        <f t="shared" si="401"/>
        <v>-130.76501214809522</v>
      </c>
      <c r="L3620" s="221">
        <f t="shared" si="396"/>
        <v>1.1941777398046645E-12</v>
      </c>
    </row>
    <row r="3621" spans="3:12" hidden="1" x14ac:dyDescent="0.25">
      <c r="C3621" s="221">
        <v>17640</v>
      </c>
      <c r="D3621" s="221">
        <f t="shared" si="397"/>
        <v>17640</v>
      </c>
      <c r="E3621" s="221">
        <f t="shared" si="395"/>
        <v>17.64</v>
      </c>
      <c r="F3621" s="221">
        <f t="shared" si="398"/>
        <v>1.3727803543436969E-4</v>
      </c>
      <c r="G3621" s="221">
        <f t="shared" si="399"/>
        <v>6.1016974256091205E-2</v>
      </c>
      <c r="H3621" s="271">
        <v>2.43823075441159E-9</v>
      </c>
      <c r="I3621" s="221">
        <f t="shared" si="400"/>
        <v>1</v>
      </c>
      <c r="J3621" s="221">
        <v>1</v>
      </c>
      <c r="K3621" s="221">
        <f t="shared" si="401"/>
        <v>-273.79746943740844</v>
      </c>
      <c r="L3621" s="221">
        <f t="shared" si="396"/>
        <v>2.0962296286651451E-13</v>
      </c>
    </row>
    <row r="3622" spans="3:12" hidden="1" x14ac:dyDescent="0.25">
      <c r="C3622" s="221">
        <v>17650</v>
      </c>
      <c r="D3622" s="221">
        <f t="shared" si="397"/>
        <v>17650</v>
      </c>
      <c r="E3622" s="221">
        <f t="shared" si="395"/>
        <v>17.649999999999999</v>
      </c>
      <c r="F3622" s="221">
        <f t="shared" si="398"/>
        <v>1.3864572007835844E-4</v>
      </c>
      <c r="G3622" s="221">
        <f t="shared" si="399"/>
        <v>6.1813196977776645E-2</v>
      </c>
      <c r="H3622" s="271">
        <v>1.5853315213574101E-9</v>
      </c>
      <c r="I3622" s="221">
        <f t="shared" si="400"/>
        <v>1</v>
      </c>
      <c r="J3622" s="221">
        <v>1</v>
      </c>
      <c r="K3622" s="221">
        <f t="shared" si="401"/>
        <v>-277.33784463205359</v>
      </c>
      <c r="L3622" s="221">
        <f t="shared" si="396"/>
        <v>2.8916720612831903E-27</v>
      </c>
    </row>
    <row r="3623" spans="3:12" hidden="1" x14ac:dyDescent="0.25">
      <c r="C3623" s="221">
        <v>17660</v>
      </c>
      <c r="D3623" s="221">
        <f t="shared" si="397"/>
        <v>17660</v>
      </c>
      <c r="E3623" s="221">
        <f t="shared" si="395"/>
        <v>17.66</v>
      </c>
      <c r="F3623" s="221">
        <f t="shared" si="398"/>
        <v>1.4001939542603395E-4</v>
      </c>
      <c r="G3623" s="221">
        <f t="shared" si="399"/>
        <v>6.2436677317820176E-2</v>
      </c>
      <c r="H3623" s="221">
        <v>3.2358958185379101E-2</v>
      </c>
      <c r="I3623" s="221">
        <f t="shared" si="400"/>
        <v>1</v>
      </c>
      <c r="J3623" s="221">
        <v>1</v>
      </c>
      <c r="K3623" s="221">
        <f t="shared" si="401"/>
        <v>-130.96754975658126</v>
      </c>
      <c r="L3623" s="221">
        <f t="shared" si="396"/>
        <v>2.0007142930127793E-13</v>
      </c>
    </row>
    <row r="3624" spans="3:12" hidden="1" x14ac:dyDescent="0.25">
      <c r="C3624" s="221">
        <v>17670</v>
      </c>
      <c r="D3624" s="221">
        <f t="shared" si="397"/>
        <v>17670</v>
      </c>
      <c r="E3624" s="221">
        <f t="shared" si="395"/>
        <v>17.670000000000002</v>
      </c>
      <c r="F3624" s="221">
        <f t="shared" si="398"/>
        <v>1.413990102080839E-4</v>
      </c>
      <c r="G3624" s="221">
        <f t="shared" si="399"/>
        <v>6.28866020305342E-2</v>
      </c>
      <c r="H3624" s="221">
        <v>3.3311806719217997E-2</v>
      </c>
      <c r="I3624" s="221">
        <f t="shared" si="400"/>
        <v>1</v>
      </c>
      <c r="J3624" s="221">
        <v>1</v>
      </c>
      <c r="K3624" s="221">
        <f t="shared" si="401"/>
        <v>-130.56794627185275</v>
      </c>
      <c r="L3624" s="221">
        <f t="shared" si="396"/>
        <v>8.3840716388721323E-13</v>
      </c>
    </row>
    <row r="3625" spans="3:12" hidden="1" x14ac:dyDescent="0.25">
      <c r="C3625" s="221">
        <v>17680</v>
      </c>
      <c r="D3625" s="221">
        <f t="shared" si="397"/>
        <v>17680</v>
      </c>
      <c r="E3625" s="221">
        <f t="shared" si="395"/>
        <v>17.68</v>
      </c>
      <c r="F3625" s="221">
        <f t="shared" si="398"/>
        <v>1.4278451246689809E-4</v>
      </c>
      <c r="G3625" s="221">
        <f t="shared" si="399"/>
        <v>6.3162627867150295E-2</v>
      </c>
      <c r="H3625" s="221">
        <v>1.17207465677559E-2</v>
      </c>
      <c r="I3625" s="221">
        <f t="shared" si="400"/>
        <v>1</v>
      </c>
      <c r="J3625" s="221">
        <v>1</v>
      </c>
      <c r="K3625" s="221">
        <f t="shared" si="401"/>
        <v>-139.51806862139202</v>
      </c>
      <c r="L3625" s="221">
        <f t="shared" si="396"/>
        <v>4.0384374711076093E-13</v>
      </c>
    </row>
    <row r="3626" spans="3:12" hidden="1" x14ac:dyDescent="0.25">
      <c r="C3626" s="221">
        <v>17690</v>
      </c>
      <c r="D3626" s="221">
        <f t="shared" si="397"/>
        <v>17690</v>
      </c>
      <c r="E3626" s="221">
        <f t="shared" si="395"/>
        <v>17.690000000000001</v>
      </c>
      <c r="F3626" s="221">
        <f t="shared" si="398"/>
        <v>1.4417584956086718E-4</v>
      </c>
      <c r="G3626" s="221">
        <f t="shared" si="399"/>
        <v>6.3264880179899077E-2</v>
      </c>
      <c r="H3626" s="221">
        <v>3.5411953593089601E-2</v>
      </c>
      <c r="I3626" s="221">
        <f t="shared" si="400"/>
        <v>1</v>
      </c>
      <c r="J3626" s="221">
        <v>1</v>
      </c>
      <c r="K3626" s="221">
        <f t="shared" si="401"/>
        <v>-129.81589809114428</v>
      </c>
      <c r="L3626" s="221">
        <f t="shared" si="396"/>
        <v>4.594745864242101E-13</v>
      </c>
    </row>
    <row r="3627" spans="3:12" hidden="1" x14ac:dyDescent="0.25">
      <c r="C3627" s="221">
        <v>17700</v>
      </c>
      <c r="D3627" s="221">
        <f t="shared" si="397"/>
        <v>17700</v>
      </c>
      <c r="E3627" s="221">
        <f t="shared" si="395"/>
        <v>17.7</v>
      </c>
      <c r="F3627" s="221">
        <f t="shared" si="398"/>
        <v>1.4557296816875814E-4</v>
      </c>
      <c r="G3627" s="221">
        <f t="shared" si="399"/>
        <v>6.3193950295025267E-2</v>
      </c>
      <c r="H3627" s="271">
        <v>5.1898965507811104E-15</v>
      </c>
      <c r="I3627" s="221">
        <f t="shared" si="400"/>
        <v>1</v>
      </c>
      <c r="J3627" s="221">
        <v>1</v>
      </c>
      <c r="K3627" s="221">
        <f t="shared" si="401"/>
        <v>-386.42170114726503</v>
      </c>
      <c r="L3627" s="221">
        <f t="shared" si="396"/>
        <v>2.6082559066517217E-13</v>
      </c>
    </row>
    <row r="3628" spans="3:12" hidden="1" x14ac:dyDescent="0.25">
      <c r="C3628" s="221">
        <v>17710</v>
      </c>
      <c r="D3628" s="221">
        <f t="shared" si="397"/>
        <v>17710</v>
      </c>
      <c r="E3628" s="221">
        <f t="shared" si="395"/>
        <v>17.71</v>
      </c>
      <c r="F3628" s="221">
        <f t="shared" si="398"/>
        <v>1.4697581429416634E-4</v>
      </c>
      <c r="G3628" s="221">
        <f t="shared" si="399"/>
        <v>6.2950891667290315E-2</v>
      </c>
      <c r="H3628" s="221">
        <v>3.5411953593085597E-2</v>
      </c>
      <c r="I3628" s="221">
        <f t="shared" si="400"/>
        <v>1</v>
      </c>
      <c r="J3628" s="221">
        <v>1</v>
      </c>
      <c r="K3628" s="221">
        <f t="shared" si="401"/>
        <v>-129.6920470508106</v>
      </c>
      <c r="L3628" s="221">
        <f t="shared" si="396"/>
        <v>2.6837082644649036E-13</v>
      </c>
    </row>
    <row r="3629" spans="3:12" hidden="1" x14ac:dyDescent="0.25">
      <c r="C3629" s="221">
        <v>17720</v>
      </c>
      <c r="D3629" s="221">
        <f t="shared" si="397"/>
        <v>17720</v>
      </c>
      <c r="E3629" s="221">
        <f t="shared" si="395"/>
        <v>17.72</v>
      </c>
      <c r="F3629" s="221">
        <f t="shared" si="398"/>
        <v>1.48384333270047E-4</v>
      </c>
      <c r="G3629" s="221">
        <f t="shared" si="399"/>
        <v>6.2537214831628232E-2</v>
      </c>
      <c r="H3629" s="221">
        <v>1.17207465677658E-2</v>
      </c>
      <c r="I3629" s="221">
        <f t="shared" si="400"/>
        <v>1</v>
      </c>
      <c r="J3629" s="221">
        <v>1</v>
      </c>
      <c r="K3629" s="221">
        <f t="shared" si="401"/>
        <v>-139.27036278679617</v>
      </c>
      <c r="L3629" s="221">
        <f t="shared" si="396"/>
        <v>4.7612052098611163E-13</v>
      </c>
    </row>
    <row r="3630" spans="3:12" hidden="1" x14ac:dyDescent="0.25">
      <c r="C3630" s="221">
        <v>17730</v>
      </c>
      <c r="D3630" s="221">
        <f t="shared" si="397"/>
        <v>17730</v>
      </c>
      <c r="E3630" s="221">
        <f t="shared" si="395"/>
        <v>17.73</v>
      </c>
      <c r="F3630" s="221">
        <f t="shared" si="398"/>
        <v>1.4979846976331842E-4</v>
      </c>
      <c r="G3630" s="221">
        <f t="shared" si="399"/>
        <v>6.1954881170684331E-2</v>
      </c>
      <c r="H3630" s="221">
        <v>3.3311806719212203E-2</v>
      </c>
      <c r="I3630" s="221">
        <f t="shared" si="400"/>
        <v>1</v>
      </c>
      <c r="J3630" s="221">
        <v>1</v>
      </c>
      <c r="K3630" s="221">
        <f t="shared" si="401"/>
        <v>-130.19637813474827</v>
      </c>
      <c r="L3630" s="221">
        <f t="shared" si="396"/>
        <v>4.3664616144438175E-13</v>
      </c>
    </row>
    <row r="3631" spans="3:12" hidden="1" x14ac:dyDescent="0.25">
      <c r="C3631" s="221">
        <v>17740</v>
      </c>
      <c r="D3631" s="221">
        <f t="shared" si="397"/>
        <v>17740</v>
      </c>
      <c r="E3631" s="221">
        <f t="shared" ref="E3631:E3694" si="402">D3631/1000</f>
        <v>17.739999999999998</v>
      </c>
      <c r="F3631" s="221">
        <f t="shared" si="398"/>
        <v>1.5121816777954121E-4</v>
      </c>
      <c r="G3631" s="221">
        <f t="shared" si="399"/>
        <v>6.1206295519967563E-2</v>
      </c>
      <c r="H3631" s="221">
        <v>3.2358958185384701E-2</v>
      </c>
      <c r="I3631" s="221">
        <f t="shared" si="400"/>
        <v>1</v>
      </c>
      <c r="J3631" s="221">
        <v>1</v>
      </c>
      <c r="K3631" s="221">
        <f t="shared" si="401"/>
        <v>-130.47210805349783</v>
      </c>
      <c r="L3631" s="221">
        <f t="shared" ref="L3631:L3694" si="403">(D3631-D3630)*((10^(K3631/20)+10^(K3630/20))/2)^2</f>
        <v>9.2615803237629591E-13</v>
      </c>
    </row>
    <row r="3632" spans="3:12" hidden="1" x14ac:dyDescent="0.25">
      <c r="C3632" s="221">
        <v>17750</v>
      </c>
      <c r="D3632" s="221">
        <f t="shared" si="397"/>
        <v>17750</v>
      </c>
      <c r="E3632" s="221">
        <f t="shared" si="402"/>
        <v>17.75</v>
      </c>
      <c r="F3632" s="221">
        <f t="shared" si="398"/>
        <v>1.5264337066767206E-4</v>
      </c>
      <c r="G3632" s="221">
        <f t="shared" si="399"/>
        <v>6.0294297635281775E-2</v>
      </c>
      <c r="H3632" s="271">
        <v>1.5853264680974899E-9</v>
      </c>
      <c r="I3632" s="221">
        <f t="shared" si="400"/>
        <v>1</v>
      </c>
      <c r="J3632" s="221">
        <v>1</v>
      </c>
      <c r="K3632" s="221">
        <f t="shared" si="401"/>
        <v>-276.71854202947009</v>
      </c>
      <c r="L3632" s="221">
        <f t="shared" si="403"/>
        <v>2.2424834453210344E-13</v>
      </c>
    </row>
    <row r="3633" spans="3:12" hidden="1" x14ac:dyDescent="0.25">
      <c r="C3633" s="221">
        <v>17760</v>
      </c>
      <c r="D3633" s="221">
        <f t="shared" si="397"/>
        <v>17760</v>
      </c>
      <c r="E3633" s="221">
        <f t="shared" si="402"/>
        <v>17.760000000000002</v>
      </c>
      <c r="F3633" s="221">
        <f t="shared" si="398"/>
        <v>1.5407402112489123E-4</v>
      </c>
      <c r="G3633" s="221">
        <f t="shared" si="399"/>
        <v>5.9222152549959592E-2</v>
      </c>
      <c r="H3633" s="271">
        <v>2.4382358807347501E-9</v>
      </c>
      <c r="I3633" s="221">
        <f t="shared" si="400"/>
        <v>1</v>
      </c>
      <c r="J3633" s="221">
        <v>1</v>
      </c>
      <c r="K3633" s="221">
        <f t="shared" si="401"/>
        <v>-273.05421352255433</v>
      </c>
      <c r="L3633" s="221">
        <f t="shared" si="403"/>
        <v>3.3926889718219821E-27</v>
      </c>
    </row>
    <row r="3634" spans="3:12" hidden="1" x14ac:dyDescent="0.25">
      <c r="C3634" s="221">
        <v>17770</v>
      </c>
      <c r="D3634" s="221">
        <f t="shared" si="397"/>
        <v>17770</v>
      </c>
      <c r="E3634" s="221">
        <f t="shared" si="402"/>
        <v>17.77</v>
      </c>
      <c r="F3634" s="221">
        <f t="shared" si="398"/>
        <v>1.5551006120150007E-4</v>
      </c>
      <c r="G3634" s="221">
        <f t="shared" si="399"/>
        <v>5.7993539852191328E-2</v>
      </c>
      <c r="H3634" s="221">
        <v>3.54788602466087E-2</v>
      </c>
      <c r="I3634" s="221">
        <f t="shared" si="400"/>
        <v>1</v>
      </c>
      <c r="J3634" s="221">
        <v>1</v>
      </c>
      <c r="K3634" s="221">
        <f t="shared" si="401"/>
        <v>-129.89784459269248</v>
      </c>
      <c r="L3634" s="221">
        <f t="shared" si="403"/>
        <v>2.5595028047659632E-13</v>
      </c>
    </row>
    <row r="3635" spans="3:12" hidden="1" x14ac:dyDescent="0.25">
      <c r="C3635" s="221">
        <v>17780</v>
      </c>
      <c r="D3635" s="221">
        <f t="shared" si="397"/>
        <v>17780</v>
      </c>
      <c r="E3635" s="221">
        <f t="shared" si="402"/>
        <v>17.78</v>
      </c>
      <c r="F3635" s="221">
        <f t="shared" si="398"/>
        <v>1.5695143230589427E-4</v>
      </c>
      <c r="G3635" s="221">
        <f t="shared" si="399"/>
        <v>5.6612541915434099E-2</v>
      </c>
      <c r="H3635" s="221">
        <v>5.0657045484412799E-2</v>
      </c>
      <c r="I3635" s="221">
        <f t="shared" si="400"/>
        <v>1</v>
      </c>
      <c r="J3635" s="221">
        <v>1</v>
      </c>
      <c r="K3635" s="221">
        <f t="shared" si="401"/>
        <v>-126.93364409947438</v>
      </c>
      <c r="L3635" s="221">
        <f t="shared" si="403"/>
        <v>1.4825503280402088E-12</v>
      </c>
    </row>
    <row r="3636" spans="3:12" hidden="1" x14ac:dyDescent="0.25">
      <c r="C3636" s="221">
        <v>17790</v>
      </c>
      <c r="D3636" s="221">
        <f t="shared" si="397"/>
        <v>17790</v>
      </c>
      <c r="E3636" s="221">
        <f t="shared" si="402"/>
        <v>17.79</v>
      </c>
      <c r="F3636" s="221">
        <f t="shared" si="398"/>
        <v>1.5839807520960365E-4</v>
      </c>
      <c r="G3636" s="221">
        <f t="shared" si="399"/>
        <v>5.5083631117470472E-2</v>
      </c>
      <c r="H3636" s="221">
        <v>2.61825380323038E-2</v>
      </c>
      <c r="I3636" s="221">
        <f t="shared" si="400"/>
        <v>1</v>
      </c>
      <c r="J3636" s="221">
        <v>1</v>
      </c>
      <c r="K3636" s="221">
        <f t="shared" si="401"/>
        <v>-132.82431591553799</v>
      </c>
      <c r="L3636" s="221">
        <f t="shared" si="403"/>
        <v>1.1510937184682382E-12</v>
      </c>
    </row>
    <row r="3637" spans="3:12" hidden="1" x14ac:dyDescent="0.25">
      <c r="C3637" s="221">
        <v>17800</v>
      </c>
      <c r="D3637" s="221">
        <f t="shared" si="397"/>
        <v>17800</v>
      </c>
      <c r="E3637" s="221">
        <f t="shared" si="402"/>
        <v>17.8</v>
      </c>
      <c r="F3637" s="221">
        <f t="shared" si="398"/>
        <v>1.5984993005240596E-4</v>
      </c>
      <c r="G3637" s="221">
        <f t="shared" si="399"/>
        <v>5.3411656086169754E-2</v>
      </c>
      <c r="H3637" s="271">
        <v>9.3132325733773708E-10</v>
      </c>
      <c r="I3637" s="221">
        <f t="shared" si="400"/>
        <v>1</v>
      </c>
      <c r="J3637" s="221">
        <v>1</v>
      </c>
      <c r="K3637" s="221">
        <f t="shared" si="401"/>
        <v>-281.99102114072849</v>
      </c>
      <c r="L3637" s="221">
        <f t="shared" si="403"/>
        <v>1.3046933456502462E-13</v>
      </c>
    </row>
    <row r="3638" spans="3:12" hidden="1" x14ac:dyDescent="0.25">
      <c r="C3638" s="221">
        <v>17810</v>
      </c>
      <c r="D3638" s="221">
        <f t="shared" si="397"/>
        <v>17810</v>
      </c>
      <c r="E3638" s="221">
        <f t="shared" si="402"/>
        <v>17.809999999999999</v>
      </c>
      <c r="F3638" s="221">
        <f t="shared" si="398"/>
        <v>1.6130693634750794E-4</v>
      </c>
      <c r="G3638" s="221">
        <f t="shared" si="399"/>
        <v>5.1601827012388003E-2</v>
      </c>
      <c r="H3638" s="221">
        <v>3.1555882854914399E-3</v>
      </c>
      <c r="I3638" s="221">
        <f t="shared" si="400"/>
        <v>1</v>
      </c>
      <c r="J3638" s="221">
        <v>1</v>
      </c>
      <c r="K3638" s="221">
        <f t="shared" si="401"/>
        <v>-151.61203086947356</v>
      </c>
      <c r="L3638" s="221">
        <f t="shared" si="403"/>
        <v>1.7247938090915682E-15</v>
      </c>
    </row>
    <row r="3639" spans="3:12" hidden="1" x14ac:dyDescent="0.25">
      <c r="C3639" s="221">
        <v>17820</v>
      </c>
      <c r="D3639" s="221">
        <f t="shared" si="397"/>
        <v>17820</v>
      </c>
      <c r="E3639" s="221">
        <f t="shared" si="402"/>
        <v>17.82</v>
      </c>
      <c r="F3639" s="221">
        <f t="shared" si="398"/>
        <v>1.6276903298679602E-4</v>
      </c>
      <c r="G3639" s="221">
        <f t="shared" si="399"/>
        <v>4.9659700072697766E-2</v>
      </c>
      <c r="H3639" s="221">
        <v>2.73097320627348E-4</v>
      </c>
      <c r="I3639" s="221">
        <f t="shared" si="400"/>
        <v>1</v>
      </c>
      <c r="J3639" s="221">
        <v>1</v>
      </c>
      <c r="K3639" s="221">
        <f t="shared" si="401"/>
        <v>-173.12213370293009</v>
      </c>
      <c r="L3639" s="221">
        <f t="shared" si="403"/>
        <v>2.0268840423708098E-15</v>
      </c>
    </row>
    <row r="3640" spans="3:12" hidden="1" x14ac:dyDescent="0.25">
      <c r="C3640" s="221">
        <v>17830</v>
      </c>
      <c r="D3640" s="221">
        <f t="shared" si="397"/>
        <v>17830</v>
      </c>
      <c r="E3640" s="221">
        <f t="shared" si="402"/>
        <v>17.829999999999998</v>
      </c>
      <c r="F3640" s="221">
        <f t="shared" si="398"/>
        <v>1.642361582461536E-4</v>
      </c>
      <c r="G3640" s="221">
        <f t="shared" si="399"/>
        <v>4.7591161006787265E-2</v>
      </c>
      <c r="H3640" s="221">
        <v>2.5761364751430201E-3</v>
      </c>
      <c r="I3640" s="221">
        <f t="shared" si="400"/>
        <v>1</v>
      </c>
      <c r="J3640" s="221">
        <v>1</v>
      </c>
      <c r="K3640" s="221">
        <f t="shared" si="401"/>
        <v>-153.92072111756218</v>
      </c>
      <c r="L3640" s="221">
        <f t="shared" si="403"/>
        <v>1.2480278246305527E-15</v>
      </c>
    </row>
    <row r="3641" spans="3:12" hidden="1" x14ac:dyDescent="0.25">
      <c r="C3641" s="221">
        <v>17840</v>
      </c>
      <c r="D3641" s="221">
        <f t="shared" si="397"/>
        <v>17840</v>
      </c>
      <c r="E3641" s="221">
        <f t="shared" si="402"/>
        <v>17.84</v>
      </c>
      <c r="F3641" s="221">
        <f t="shared" si="398"/>
        <v>1.6570824979084765E-4</v>
      </c>
      <c r="G3641" s="221">
        <f t="shared" si="399"/>
        <v>4.5402407896386762E-2</v>
      </c>
      <c r="H3641" s="221">
        <v>2.7062321390619501E-3</v>
      </c>
      <c r="I3641" s="221">
        <f t="shared" si="400"/>
        <v>1</v>
      </c>
      <c r="J3641" s="221">
        <v>1</v>
      </c>
      <c r="K3641" s="221">
        <f t="shared" si="401"/>
        <v>-153.82423872402055</v>
      </c>
      <c r="L3641" s="221">
        <f t="shared" si="403"/>
        <v>4.0998258024426914E-15</v>
      </c>
    </row>
    <row r="3642" spans="3:12" hidden="1" x14ac:dyDescent="0.25">
      <c r="C3642" s="221">
        <v>17850</v>
      </c>
      <c r="D3642" s="221">
        <f t="shared" ref="D3642:D3705" si="404">C3642*(f_CLK_MHz/Nominal_Clock_Freq)</f>
        <v>17850</v>
      </c>
      <c r="E3642" s="221">
        <f t="shared" si="402"/>
        <v>17.850000000000001</v>
      </c>
      <c r="F3642" s="221">
        <f t="shared" ref="F3642:F3705" si="405">ABS(SIN(((MOD_CLK_DIV*PI()*$D3642*FIRST_STAGE_DECIMATION)/(f_CLK_MHz*1000000)))/(FIRST_STAGE_DECIMATION*SIN(((MOD_CLK_DIV*PI()*$D3642)/(f_CLK_MHz*1000000)))))^FIRST_STAGE_ORDER</f>
        <v>1.6718524468098018E-4</v>
      </c>
      <c r="G3642" s="221">
        <f t="shared" ref="G3642:G3705" si="406">ABS(SIN(((MOD_CLK_DIV*FIRST_STAGE_DECIMATION*PI()*$D3642*SECOND_STAGE_DECIMATION)/(f_CLK_MHz*1000000)))/(SECOND_STAGE_DECIMATION*SIN(((MOD_CLK_DIV*FIRST_STAGE_DECIMATION*PI()*$D3642)/(f_CLK_MHz*1000000)))))^SECOND_STAGE_ORDER</f>
        <v>4.309993319446942E-2</v>
      </c>
      <c r="H3642" s="221">
        <v>1.9669670782229199E-4</v>
      </c>
      <c r="I3642" s="221">
        <f t="shared" ref="I3642:I3705" si="407">IF(Avg_decimation&lt;&gt;0,(ABS(SIN(((MOD_CLK_DIV*FIRST_STAGE_DECIMATION*SECOND_STAGE_DECIMATION*FIR_DECIMATION*PI()*$D3642*Avg_decimation)/(f_CLK_MHz*1000000)))/(Avg_decimation*SIN(((MOD_CLK_DIV*FIRST_STAGE_DECIMATION*SECOND_STAGE_DECIMATION*FIR_DECIMATION*PI()*$D3642)/(f_CLK_MHz*1000000)))))^1),"-")</f>
        <v>1</v>
      </c>
      <c r="J3642" s="221">
        <v>1</v>
      </c>
      <c r="K3642" s="221">
        <f t="shared" ref="K3642:K3705" si="408">20*LOG10(IF(FIR_BYPASSED,F3642*G3642*J3642,F3642*G3642*H3642*I3642*J3642))</f>
        <v>-176.97056733634804</v>
      </c>
      <c r="L3642" s="221">
        <f t="shared" si="403"/>
        <v>1.1856830160258696E-15</v>
      </c>
    </row>
    <row r="3643" spans="3:12" hidden="1" x14ac:dyDescent="0.25">
      <c r="C3643" s="221">
        <v>17860</v>
      </c>
      <c r="D3643" s="221">
        <f t="shared" si="404"/>
        <v>17860</v>
      </c>
      <c r="E3643" s="221">
        <f t="shared" si="402"/>
        <v>17.86</v>
      </c>
      <c r="F3643" s="221">
        <f t="shared" si="405"/>
        <v>1.6866707937700503E-4</v>
      </c>
      <c r="G3643" s="221">
        <f t="shared" si="406"/>
        <v>4.0690505055210713E-2</v>
      </c>
      <c r="H3643" s="221">
        <v>4.6170289671170596E-3</v>
      </c>
      <c r="I3643" s="221">
        <f t="shared" si="407"/>
        <v>1</v>
      </c>
      <c r="J3643" s="221">
        <v>1</v>
      </c>
      <c r="K3643" s="221">
        <f t="shared" si="408"/>
        <v>-149.98227990989983</v>
      </c>
      <c r="L3643" s="221">
        <f t="shared" si="403"/>
        <v>2.7398009581570173E-15</v>
      </c>
    </row>
    <row r="3644" spans="3:12" hidden="1" x14ac:dyDescent="0.25">
      <c r="C3644" s="221">
        <v>17870</v>
      </c>
      <c r="D3644" s="221">
        <f t="shared" si="404"/>
        <v>17870</v>
      </c>
      <c r="E3644" s="221">
        <f t="shared" si="402"/>
        <v>17.87</v>
      </c>
      <c r="F3644" s="221">
        <f t="shared" si="405"/>
        <v>1.7015368974530895E-4</v>
      </c>
      <c r="G3644" s="221">
        <f t="shared" si="406"/>
        <v>3.8181148016844545E-2</v>
      </c>
      <c r="H3644" s="221">
        <v>9.6745899372295292E-3</v>
      </c>
      <c r="I3644" s="221">
        <f t="shared" si="407"/>
        <v>1</v>
      </c>
      <c r="J3644" s="221">
        <v>1</v>
      </c>
      <c r="K3644" s="221">
        <f t="shared" si="408"/>
        <v>-144.03354160302075</v>
      </c>
      <c r="L3644" s="221">
        <f t="shared" si="403"/>
        <v>2.2344485822643551E-14</v>
      </c>
    </row>
    <row r="3645" spans="3:12" hidden="1" x14ac:dyDescent="0.25">
      <c r="C3645" s="221">
        <v>17880</v>
      </c>
      <c r="D3645" s="221">
        <f t="shared" si="404"/>
        <v>17880</v>
      </c>
      <c r="E3645" s="221">
        <f t="shared" si="402"/>
        <v>17.88</v>
      </c>
      <c r="F3645" s="221">
        <f t="shared" si="405"/>
        <v>1.7164501106385936E-4</v>
      </c>
      <c r="G3645" s="221">
        <f t="shared" si="406"/>
        <v>3.5579123090988943E-2</v>
      </c>
      <c r="H3645" s="271">
        <v>3.55733532698014E-10</v>
      </c>
      <c r="I3645" s="221">
        <f t="shared" si="407"/>
        <v>1</v>
      </c>
      <c r="J3645" s="221">
        <v>1</v>
      </c>
      <c r="K3645" s="221">
        <f t="shared" si="408"/>
        <v>-293.26097539647714</v>
      </c>
      <c r="L3645" s="221">
        <f t="shared" si="403"/>
        <v>9.8761090889752094E-15</v>
      </c>
    </row>
    <row r="3646" spans="3:12" hidden="1" x14ac:dyDescent="0.25">
      <c r="C3646" s="221">
        <v>17890</v>
      </c>
      <c r="D3646" s="221">
        <f t="shared" si="404"/>
        <v>17890</v>
      </c>
      <c r="E3646" s="221">
        <f t="shared" si="402"/>
        <v>17.89</v>
      </c>
      <c r="F3646" s="221">
        <f t="shared" si="405"/>
        <v>1.7314097802791187E-4</v>
      </c>
      <c r="G3646" s="221">
        <f t="shared" si="406"/>
        <v>3.2891907313368628E-2</v>
      </c>
      <c r="H3646" s="221">
        <v>1.1026860971507501E-2</v>
      </c>
      <c r="I3646" s="221">
        <f t="shared" si="407"/>
        <v>1</v>
      </c>
      <c r="J3646" s="221">
        <v>1</v>
      </c>
      <c r="K3646" s="221">
        <f t="shared" si="408"/>
        <v>-144.04118353721773</v>
      </c>
      <c r="L3646" s="221">
        <f t="shared" si="403"/>
        <v>9.8587461673388458E-15</v>
      </c>
    </row>
    <row r="3647" spans="3:12" hidden="1" x14ac:dyDescent="0.25">
      <c r="C3647" s="221">
        <v>17900</v>
      </c>
      <c r="D3647" s="221">
        <f t="shared" si="404"/>
        <v>17900</v>
      </c>
      <c r="E3647" s="221">
        <f t="shared" si="402"/>
        <v>17.899999999999999</v>
      </c>
      <c r="F3647" s="221">
        <f t="shared" si="405"/>
        <v>1.7464152475578086E-4</v>
      </c>
      <c r="G3647" s="221">
        <f t="shared" si="406"/>
        <v>3.0127172812038597E-2</v>
      </c>
      <c r="H3647" s="271">
        <v>1.61309781210974E-9</v>
      </c>
      <c r="I3647" s="221">
        <f t="shared" si="407"/>
        <v>1</v>
      </c>
      <c r="J3647" s="221">
        <v>1</v>
      </c>
      <c r="K3647" s="221">
        <f t="shared" si="408"/>
        <v>-281.42466809583857</v>
      </c>
      <c r="L3647" s="221">
        <f t="shared" si="403"/>
        <v>9.8587481500955767E-15</v>
      </c>
    </row>
    <row r="3648" spans="3:12" hidden="1" x14ac:dyDescent="0.25">
      <c r="C3648" s="221">
        <v>17910</v>
      </c>
      <c r="D3648" s="221">
        <f t="shared" si="404"/>
        <v>17910</v>
      </c>
      <c r="E3648" s="221">
        <f t="shared" si="402"/>
        <v>17.91</v>
      </c>
      <c r="F3648" s="221">
        <f t="shared" si="405"/>
        <v>1.7614658479467285E-4</v>
      </c>
      <c r="G3648" s="221">
        <f t="shared" si="406"/>
        <v>2.7292765450236914E-2</v>
      </c>
      <c r="H3648" s="221">
        <v>2.0401207815421801E-2</v>
      </c>
      <c r="I3648" s="221">
        <f t="shared" si="407"/>
        <v>1</v>
      </c>
      <c r="J3648" s="221">
        <v>1</v>
      </c>
      <c r="K3648" s="221">
        <f t="shared" si="408"/>
        <v>-140.16844699895782</v>
      </c>
      <c r="L3648" s="221">
        <f t="shared" si="403"/>
        <v>2.4048909273282912E-14</v>
      </c>
    </row>
    <row r="3649" spans="3:12" hidden="1" x14ac:dyDescent="0.25">
      <c r="C3649" s="221">
        <v>17920</v>
      </c>
      <c r="D3649" s="221">
        <f t="shared" si="404"/>
        <v>17920</v>
      </c>
      <c r="E3649" s="221">
        <f t="shared" si="402"/>
        <v>17.920000000000002</v>
      </c>
      <c r="F3649" s="221">
        <f t="shared" si="405"/>
        <v>1.7765609112658021E-4</v>
      </c>
      <c r="G3649" s="221">
        <f t="shared" si="406"/>
        <v>2.4396683101882581E-2</v>
      </c>
      <c r="H3649" s="221">
        <v>2.0271099110454702E-2</v>
      </c>
      <c r="I3649" s="221">
        <f t="shared" si="407"/>
        <v>1</v>
      </c>
      <c r="J3649" s="221">
        <v>1</v>
      </c>
      <c r="K3649" s="221">
        <f t="shared" si="408"/>
        <v>-141.12423631285819</v>
      </c>
      <c r="L3649" s="221">
        <f t="shared" si="403"/>
        <v>8.6433052631068123E-14</v>
      </c>
    </row>
    <row r="3650" spans="3:12" hidden="1" x14ac:dyDescent="0.25">
      <c r="C3650" s="221">
        <v>17930</v>
      </c>
      <c r="D3650" s="221">
        <f t="shared" si="404"/>
        <v>17930</v>
      </c>
      <c r="E3650" s="221">
        <f t="shared" si="402"/>
        <v>17.93</v>
      </c>
      <c r="F3650" s="221">
        <f t="shared" si="405"/>
        <v>1.7916997617423242E-4</v>
      </c>
      <c r="G3650" s="221">
        <f t="shared" si="406"/>
        <v>2.1447053618465779E-2</v>
      </c>
      <c r="H3650" s="221">
        <v>5.3629333398752602E-3</v>
      </c>
      <c r="I3650" s="221">
        <f t="shared" si="407"/>
        <v>1</v>
      </c>
      <c r="J3650" s="221">
        <v>1</v>
      </c>
      <c r="K3650" s="221">
        <f t="shared" si="408"/>
        <v>-153.71929455426516</v>
      </c>
      <c r="L3650" s="221">
        <f t="shared" si="403"/>
        <v>2.9412922052615232E-14</v>
      </c>
    </row>
    <row r="3651" spans="3:12" hidden="1" x14ac:dyDescent="0.25">
      <c r="C3651" s="221">
        <v>17940</v>
      </c>
      <c r="D3651" s="221">
        <f t="shared" si="404"/>
        <v>17940</v>
      </c>
      <c r="E3651" s="221">
        <f t="shared" si="402"/>
        <v>17.940000000000001</v>
      </c>
      <c r="F3651" s="221">
        <f t="shared" si="405"/>
        <v>1.8068817180710804E-4</v>
      </c>
      <c r="G3651" s="221">
        <f t="shared" si="406"/>
        <v>1.8452112546620335E-2</v>
      </c>
      <c r="H3651" s="271">
        <v>1.7506741710749901E-5</v>
      </c>
      <c r="I3651" s="221">
        <f t="shared" si="407"/>
        <v>1</v>
      </c>
      <c r="J3651" s="221">
        <v>1</v>
      </c>
      <c r="K3651" s="221">
        <f t="shared" si="408"/>
        <v>-204.67637714077685</v>
      </c>
      <c r="L3651" s="221">
        <f t="shared" si="403"/>
        <v>1.0677441921999354E-15</v>
      </c>
    </row>
    <row r="3652" spans="3:12" hidden="1" x14ac:dyDescent="0.25">
      <c r="C3652" s="221">
        <v>17950</v>
      </c>
      <c r="D3652" s="221">
        <f t="shared" si="404"/>
        <v>17950</v>
      </c>
      <c r="E3652" s="221">
        <f t="shared" si="402"/>
        <v>17.95</v>
      </c>
      <c r="F3652" s="221">
        <f t="shared" si="405"/>
        <v>1.8221060934750578E-4</v>
      </c>
      <c r="G3652" s="221">
        <f t="shared" si="406"/>
        <v>1.5420180656118975E-2</v>
      </c>
      <c r="H3652" s="271">
        <v>1.6734664794220201E-5</v>
      </c>
      <c r="I3652" s="221">
        <f t="shared" si="407"/>
        <v>1</v>
      </c>
      <c r="J3652" s="221">
        <v>1</v>
      </c>
      <c r="K3652" s="221">
        <f t="shared" si="408"/>
        <v>-206.5543972033652</v>
      </c>
      <c r="L3652" s="221">
        <f t="shared" si="403"/>
        <v>2.776688292862129E-20</v>
      </c>
    </row>
    <row r="3653" spans="3:12" hidden="1" x14ac:dyDescent="0.25">
      <c r="C3653" s="221">
        <v>17960</v>
      </c>
      <c r="D3653" s="221">
        <f t="shared" si="404"/>
        <v>17960</v>
      </c>
      <c r="E3653" s="221">
        <f t="shared" si="402"/>
        <v>17.96</v>
      </c>
      <c r="F3653" s="221">
        <f t="shared" si="405"/>
        <v>1.8373721957667038E-4</v>
      </c>
      <c r="G3653" s="221">
        <f t="shared" si="406"/>
        <v>1.2359641338256133E-2</v>
      </c>
      <c r="H3653" s="221">
        <v>1.57194088848151E-2</v>
      </c>
      <c r="I3653" s="221">
        <f t="shared" si="407"/>
        <v>1</v>
      </c>
      <c r="J3653" s="221">
        <v>1</v>
      </c>
      <c r="K3653" s="221">
        <f t="shared" si="408"/>
        <v>-148.94721561899846</v>
      </c>
      <c r="L3653" s="221">
        <f t="shared" si="403"/>
        <v>3.1941975401179641E-15</v>
      </c>
    </row>
    <row r="3654" spans="3:12" hidden="1" x14ac:dyDescent="0.25">
      <c r="C3654" s="221">
        <v>17970</v>
      </c>
      <c r="D3654" s="221">
        <f t="shared" si="404"/>
        <v>17970</v>
      </c>
      <c r="E3654" s="221">
        <f t="shared" si="402"/>
        <v>17.97</v>
      </c>
      <c r="F3654" s="221">
        <f t="shared" si="405"/>
        <v>1.852679327409772E-4</v>
      </c>
      <c r="G3654" s="221">
        <f t="shared" si="406"/>
        <v>9.2789179347043272E-3</v>
      </c>
      <c r="H3654" s="221">
        <v>0.137820446554069</v>
      </c>
      <c r="I3654" s="221">
        <f t="shared" si="407"/>
        <v>1</v>
      </c>
      <c r="J3654" s="221">
        <v>1</v>
      </c>
      <c r="K3654" s="221">
        <f t="shared" si="408"/>
        <v>-132.50777515888058</v>
      </c>
      <c r="L3654" s="221">
        <f t="shared" si="403"/>
        <v>1.8580798982996169E-13</v>
      </c>
    </row>
    <row r="3655" spans="3:12" hidden="1" x14ac:dyDescent="0.25">
      <c r="C3655" s="221">
        <v>17980</v>
      </c>
      <c r="D3655" s="221">
        <f t="shared" si="404"/>
        <v>17980</v>
      </c>
      <c r="E3655" s="221">
        <f t="shared" si="402"/>
        <v>17.98</v>
      </c>
      <c r="F3655" s="221">
        <f t="shared" si="405"/>
        <v>1.8680267855816925E-4</v>
      </c>
      <c r="G3655" s="221">
        <f t="shared" si="406"/>
        <v>6.1864510568550033E-3</v>
      </c>
      <c r="H3655" s="221">
        <v>0.44491567513522901</v>
      </c>
      <c r="I3655" s="221">
        <f t="shared" si="407"/>
        <v>1</v>
      </c>
      <c r="J3655" s="221">
        <v>1</v>
      </c>
      <c r="K3655" s="221">
        <f t="shared" si="408"/>
        <v>-125.7779522470569</v>
      </c>
      <c r="L3655" s="221">
        <f t="shared" si="403"/>
        <v>1.4103406479853172E-12</v>
      </c>
    </row>
    <row r="3656" spans="3:12" hidden="1" x14ac:dyDescent="0.25">
      <c r="C3656" s="221">
        <v>17990</v>
      </c>
      <c r="D3656" s="221">
        <f t="shared" si="404"/>
        <v>17990</v>
      </c>
      <c r="E3656" s="221">
        <f t="shared" si="402"/>
        <v>17.989999999999998</v>
      </c>
      <c r="F3656" s="221">
        <f t="shared" si="405"/>
        <v>1.8834138622365152E-4</v>
      </c>
      <c r="G3656" s="221">
        <f t="shared" si="406"/>
        <v>3.0906759554595147E-3</v>
      </c>
      <c r="H3656" s="221">
        <v>0.82365531566113004</v>
      </c>
      <c r="I3656" s="221">
        <f t="shared" si="407"/>
        <v>1</v>
      </c>
      <c r="J3656" s="221">
        <v>1</v>
      </c>
      <c r="K3656" s="221">
        <f t="shared" si="408"/>
        <v>-126.38510516697389</v>
      </c>
      <c r="L3656" s="221">
        <f t="shared" si="403"/>
        <v>2.4681839806012361E-12</v>
      </c>
    </row>
    <row r="3657" spans="3:12" hidden="1" x14ac:dyDescent="0.25">
      <c r="C3657" s="221">
        <v>18000</v>
      </c>
      <c r="D3657" s="221">
        <f t="shared" si="404"/>
        <v>18000</v>
      </c>
      <c r="E3657" s="221">
        <f t="shared" si="402"/>
        <v>18</v>
      </c>
      <c r="F3657" s="221">
        <f t="shared" si="405"/>
        <v>1.8988398441684062E-4</v>
      </c>
      <c r="G3657" s="221">
        <f t="shared" si="406"/>
        <v>2.0211362720914677E-16</v>
      </c>
      <c r="H3657" s="221">
        <v>1</v>
      </c>
      <c r="I3657" s="221">
        <f t="shared" si="407"/>
        <v>1</v>
      </c>
      <c r="J3657" s="221">
        <v>1</v>
      </c>
      <c r="K3657" s="221">
        <f t="shared" si="408"/>
        <v>-388.31832135425208</v>
      </c>
      <c r="L3657" s="221">
        <f t="shared" si="403"/>
        <v>5.7468451082273723E-13</v>
      </c>
    </row>
    <row r="3658" spans="3:12" hidden="1" x14ac:dyDescent="0.25">
      <c r="C3658" s="221">
        <v>18010</v>
      </c>
      <c r="D3658" s="221">
        <f t="shared" si="404"/>
        <v>18010</v>
      </c>
      <c r="E3658" s="221">
        <f t="shared" si="402"/>
        <v>18.010000000000002</v>
      </c>
      <c r="F3658" s="221">
        <f t="shared" si="405"/>
        <v>1.9143040130756186E-4</v>
      </c>
      <c r="G3658" s="221">
        <f t="shared" si="406"/>
        <v>3.0772196732807484E-3</v>
      </c>
      <c r="H3658" s="221">
        <v>0.823655315661175</v>
      </c>
      <c r="I3658" s="221">
        <f t="shared" si="407"/>
        <v>1</v>
      </c>
      <c r="J3658" s="221">
        <v>1</v>
      </c>
      <c r="K3658" s="221">
        <f t="shared" si="408"/>
        <v>-126.28170168624648</v>
      </c>
      <c r="L3658" s="221">
        <f t="shared" si="403"/>
        <v>5.8853167275554262E-13</v>
      </c>
    </row>
    <row r="3659" spans="3:12" hidden="1" x14ac:dyDescent="0.25">
      <c r="C3659" s="221">
        <v>18020</v>
      </c>
      <c r="D3659" s="221">
        <f t="shared" si="404"/>
        <v>18020</v>
      </c>
      <c r="E3659" s="221">
        <f t="shared" si="402"/>
        <v>18.02</v>
      </c>
      <c r="F3659" s="221">
        <f t="shared" si="405"/>
        <v>1.9298056456250293E-4</v>
      </c>
      <c r="G3659" s="221">
        <f t="shared" si="406"/>
        <v>6.1326982864579171E-3</v>
      </c>
      <c r="H3659" s="221">
        <v>0.44491567513517899</v>
      </c>
      <c r="I3659" s="221">
        <f t="shared" si="407"/>
        <v>1</v>
      </c>
      <c r="J3659" s="221">
        <v>1</v>
      </c>
      <c r="K3659" s="221">
        <f t="shared" si="408"/>
        <v>-125.571142429124</v>
      </c>
      <c r="L3659" s="221">
        <f t="shared" si="403"/>
        <v>2.5590819478561255E-12</v>
      </c>
    </row>
    <row r="3660" spans="3:12" hidden="1" x14ac:dyDescent="0.25">
      <c r="C3660" s="221">
        <v>18030</v>
      </c>
      <c r="D3660" s="221">
        <f t="shared" si="404"/>
        <v>18030</v>
      </c>
      <c r="E3660" s="221">
        <f t="shared" si="402"/>
        <v>18.03</v>
      </c>
      <c r="F3660" s="221">
        <f t="shared" si="405"/>
        <v>1.9453440135171795E-4</v>
      </c>
      <c r="G3660" s="221">
        <f t="shared" si="406"/>
        <v>9.1582452606882511E-3</v>
      </c>
      <c r="H3660" s="221">
        <v>0.137820446554099</v>
      </c>
      <c r="I3660" s="221">
        <f t="shared" si="407"/>
        <v>1</v>
      </c>
      <c r="J3660" s="221">
        <v>1</v>
      </c>
      <c r="K3660" s="221">
        <f t="shared" si="408"/>
        <v>-132.19755329050017</v>
      </c>
      <c r="L3660" s="221">
        <f t="shared" si="403"/>
        <v>1.4903228688219943E-12</v>
      </c>
    </row>
    <row r="3661" spans="3:12" hidden="1" x14ac:dyDescent="0.25">
      <c r="C3661" s="221">
        <v>18040</v>
      </c>
      <c r="D3661" s="221">
        <f t="shared" si="404"/>
        <v>18040</v>
      </c>
      <c r="E3661" s="221">
        <f t="shared" si="402"/>
        <v>18.04</v>
      </c>
      <c r="F3661" s="221">
        <f t="shared" si="405"/>
        <v>1.96091838355181E-4</v>
      </c>
      <c r="G3661" s="221">
        <f t="shared" si="406"/>
        <v>1.2145785716194612E-2</v>
      </c>
      <c r="H3661" s="221">
        <v>1.57194088848218E-2</v>
      </c>
      <c r="I3661" s="221">
        <f t="shared" si="407"/>
        <v>1</v>
      </c>
      <c r="J3661" s="221">
        <v>1</v>
      </c>
      <c r="K3661" s="221">
        <f t="shared" si="408"/>
        <v>-148.53357312962726</v>
      </c>
      <c r="L3661" s="221">
        <f t="shared" si="403"/>
        <v>2.0019249996106761E-13</v>
      </c>
    </row>
    <row r="3662" spans="3:12" hidden="1" x14ac:dyDescent="0.25">
      <c r="C3662" s="221">
        <v>18050</v>
      </c>
      <c r="D3662" s="221">
        <f t="shared" si="404"/>
        <v>18050</v>
      </c>
      <c r="E3662" s="221">
        <f t="shared" si="402"/>
        <v>18.05</v>
      </c>
      <c r="F3662" s="221">
        <f t="shared" si="405"/>
        <v>1.976528017693898E-4</v>
      </c>
      <c r="G3662" s="221">
        <f t="shared" si="406"/>
        <v>1.508738157614176E-2</v>
      </c>
      <c r="H3662" s="271">
        <v>1.67346647942432E-5</v>
      </c>
      <c r="I3662" s="221">
        <f t="shared" si="407"/>
        <v>1</v>
      </c>
      <c r="J3662" s="221">
        <v>1</v>
      </c>
      <c r="K3662" s="221">
        <f t="shared" si="408"/>
        <v>-206.03732266432274</v>
      </c>
      <c r="L3662" s="221">
        <f t="shared" si="403"/>
        <v>3.5134979692885066E-15</v>
      </c>
    </row>
    <row r="3663" spans="3:12" hidden="1" x14ac:dyDescent="0.25">
      <c r="C3663" s="221">
        <v>18060</v>
      </c>
      <c r="D3663" s="221">
        <f t="shared" si="404"/>
        <v>18060</v>
      </c>
      <c r="E3663" s="221">
        <f t="shared" si="402"/>
        <v>18.059999999999999</v>
      </c>
      <c r="F3663" s="221">
        <f t="shared" si="405"/>
        <v>1.9921721731401573E-4</v>
      </c>
      <c r="G3663" s="221">
        <f t="shared" si="406"/>
        <v>1.7975252220309951E-2</v>
      </c>
      <c r="H3663" s="271">
        <v>1.7506741710736701E-5</v>
      </c>
      <c r="I3663" s="221">
        <f t="shared" si="407"/>
        <v>1</v>
      </c>
      <c r="J3663" s="221">
        <v>1</v>
      </c>
      <c r="K3663" s="221">
        <f t="shared" si="408"/>
        <v>-204.05585626418556</v>
      </c>
      <c r="L3663" s="221">
        <f t="shared" si="403"/>
        <v>3.1694150300965852E-20</v>
      </c>
    </row>
    <row r="3664" spans="3:12" hidden="1" x14ac:dyDescent="0.25">
      <c r="C3664" s="221">
        <v>18070</v>
      </c>
      <c r="D3664" s="221">
        <f t="shared" si="404"/>
        <v>18070</v>
      </c>
      <c r="E3664" s="221">
        <f t="shared" si="402"/>
        <v>18.07</v>
      </c>
      <c r="F3664" s="221">
        <f t="shared" si="405"/>
        <v>2.0078501023860674E-4</v>
      </c>
      <c r="G3664" s="221">
        <f t="shared" si="406"/>
        <v>2.0801794635857067E-2</v>
      </c>
      <c r="H3664" s="221">
        <v>5.3629333398735098E-3</v>
      </c>
      <c r="I3664" s="221">
        <f t="shared" si="407"/>
        <v>1</v>
      </c>
      <c r="J3664" s="221">
        <v>1</v>
      </c>
      <c r="K3664" s="221">
        <f t="shared" si="408"/>
        <v>-152.9953101915969</v>
      </c>
      <c r="L3664" s="221">
        <f t="shared" si="403"/>
        <v>1.2613528863368512E-15</v>
      </c>
    </row>
    <row r="3665" spans="3:12" hidden="1" x14ac:dyDescent="0.25">
      <c r="C3665" s="221">
        <v>18080</v>
      </c>
      <c r="D3665" s="221">
        <f t="shared" si="404"/>
        <v>18080</v>
      </c>
      <c r="E3665" s="221">
        <f t="shared" si="402"/>
        <v>18.079999999999998</v>
      </c>
      <c r="F3665" s="221">
        <f t="shared" si="405"/>
        <v>2.0235610532933052E-4</v>
      </c>
      <c r="G3665" s="221">
        <f t="shared" si="406"/>
        <v>2.3559603014013046E-2</v>
      </c>
      <c r="H3665" s="221">
        <v>2.0271099110449699E-2</v>
      </c>
      <c r="I3665" s="221">
        <f t="shared" si="407"/>
        <v>1</v>
      </c>
      <c r="J3665" s="221">
        <v>1</v>
      </c>
      <c r="K3665" s="221">
        <f t="shared" si="408"/>
        <v>-140.29676845335513</v>
      </c>
      <c r="L3665" s="221">
        <f t="shared" si="403"/>
        <v>3.5426505385511217E-14</v>
      </c>
    </row>
    <row r="3666" spans="3:12" hidden="1" x14ac:dyDescent="0.25">
      <c r="C3666" s="221">
        <v>18090</v>
      </c>
      <c r="D3666" s="221">
        <f t="shared" si="404"/>
        <v>18090</v>
      </c>
      <c r="E3666" s="221">
        <f t="shared" si="402"/>
        <v>18.09</v>
      </c>
      <c r="F3666" s="221">
        <f t="shared" si="405"/>
        <v>2.0393042691576948E-4</v>
      </c>
      <c r="G3666" s="221">
        <f t="shared" si="406"/>
        <v>2.6241487743144231E-2</v>
      </c>
      <c r="H3666" s="221">
        <v>2.0401207815423698E-2</v>
      </c>
      <c r="I3666" s="221">
        <f t="shared" si="407"/>
        <v>1</v>
      </c>
      <c r="J3666" s="221">
        <v>1</v>
      </c>
      <c r="K3666" s="221">
        <f t="shared" si="408"/>
        <v>-139.23747276767668</v>
      </c>
      <c r="L3666" s="221">
        <f t="shared" si="403"/>
        <v>1.0590141951411056E-13</v>
      </c>
    </row>
    <row r="3667" spans="3:12" hidden="1" x14ac:dyDescent="0.25">
      <c r="C3667" s="221">
        <v>18100</v>
      </c>
      <c r="D3667" s="221">
        <f t="shared" si="404"/>
        <v>18100</v>
      </c>
      <c r="E3667" s="221">
        <f t="shared" si="402"/>
        <v>18.100000000000001</v>
      </c>
      <c r="F3667" s="221">
        <f t="shared" si="405"/>
        <v>2.0550789887775476E-4</v>
      </c>
      <c r="G3667" s="221">
        <f t="shared" si="406"/>
        <v>2.8840493750448455E-2</v>
      </c>
      <c r="H3667" s="271">
        <v>1.6130948288141E-9</v>
      </c>
      <c r="I3667" s="221">
        <f t="shared" si="407"/>
        <v>1</v>
      </c>
      <c r="J3667" s="221">
        <v>1</v>
      </c>
      <c r="K3667" s="221">
        <f t="shared" si="408"/>
        <v>-280.39017781533352</v>
      </c>
      <c r="L3667" s="221">
        <f t="shared" si="403"/>
        <v>2.9798390554867737E-14</v>
      </c>
    </row>
    <row r="3668" spans="3:12" hidden="1" x14ac:dyDescent="0.25">
      <c r="C3668" s="221">
        <v>18110</v>
      </c>
      <c r="D3668" s="221">
        <f t="shared" si="404"/>
        <v>18110</v>
      </c>
      <c r="E3668" s="221">
        <f t="shared" si="402"/>
        <v>18.11</v>
      </c>
      <c r="F3668" s="221">
        <f t="shared" si="405"/>
        <v>2.0708844465225159E-4</v>
      </c>
      <c r="G3668" s="221">
        <f t="shared" si="406"/>
        <v>3.1349918146408445E-2</v>
      </c>
      <c r="H3668" s="221">
        <v>1.10268609715077E-2</v>
      </c>
      <c r="I3668" s="221">
        <f t="shared" si="407"/>
        <v>1</v>
      </c>
      <c r="J3668" s="221">
        <v>1</v>
      </c>
      <c r="K3668" s="221">
        <f t="shared" si="408"/>
        <v>-142.90311646955325</v>
      </c>
      <c r="L3668" s="221">
        <f t="shared" si="403"/>
        <v>1.2812340670756623E-14</v>
      </c>
    </row>
    <row r="3669" spans="3:12" hidden="1" x14ac:dyDescent="0.25">
      <c r="C3669" s="221">
        <v>18120</v>
      </c>
      <c r="D3669" s="221">
        <f t="shared" si="404"/>
        <v>18120</v>
      </c>
      <c r="E3669" s="221">
        <f t="shared" si="402"/>
        <v>18.12</v>
      </c>
      <c r="F3669" s="221">
        <f t="shared" si="405"/>
        <v>2.0867198724028058E-4</v>
      </c>
      <c r="G3669" s="221">
        <f t="shared" si="406"/>
        <v>3.3763327128134693E-2</v>
      </c>
      <c r="H3669" s="271">
        <v>3.5573567446490402E-10</v>
      </c>
      <c r="I3669" s="221">
        <f t="shared" si="407"/>
        <v>1</v>
      </c>
      <c r="J3669" s="221">
        <v>1</v>
      </c>
      <c r="K3669" s="221">
        <f t="shared" si="408"/>
        <v>-292.01926382869487</v>
      </c>
      <c r="L3669" s="221">
        <f t="shared" si="403"/>
        <v>1.2812338145678104E-14</v>
      </c>
    </row>
    <row r="3670" spans="3:12" hidden="1" x14ac:dyDescent="0.25">
      <c r="C3670" s="221">
        <v>18130</v>
      </c>
      <c r="D3670" s="221">
        <f t="shared" si="404"/>
        <v>18130</v>
      </c>
      <c r="E3670" s="221">
        <f t="shared" si="402"/>
        <v>18.13</v>
      </c>
      <c r="F3670" s="221">
        <f t="shared" si="405"/>
        <v>2.1025844921388731E-4</v>
      </c>
      <c r="G3670" s="221">
        <f t="shared" si="406"/>
        <v>3.6074572099837957E-2</v>
      </c>
      <c r="H3670" s="221">
        <v>9.6745899372293297E-3</v>
      </c>
      <c r="I3670" s="221">
        <f t="shared" si="407"/>
        <v>1</v>
      </c>
      <c r="J3670" s="221">
        <v>1</v>
      </c>
      <c r="K3670" s="221">
        <f t="shared" si="408"/>
        <v>-142.6882557687149</v>
      </c>
      <c r="L3670" s="221">
        <f t="shared" si="403"/>
        <v>1.346215112080592E-14</v>
      </c>
    </row>
    <row r="3671" spans="3:12" hidden="1" x14ac:dyDescent="0.25">
      <c r="C3671" s="221">
        <v>18140</v>
      </c>
      <c r="D3671" s="221">
        <f t="shared" si="404"/>
        <v>18140</v>
      </c>
      <c r="E3671" s="221">
        <f t="shared" si="402"/>
        <v>18.14</v>
      </c>
      <c r="F3671" s="221">
        <f t="shared" si="405"/>
        <v>2.1184775272314722E-4</v>
      </c>
      <c r="G3671" s="221">
        <f t="shared" si="406"/>
        <v>3.8277804970893274E-2</v>
      </c>
      <c r="H3671" s="221">
        <v>4.6170289671181898E-3</v>
      </c>
      <c r="I3671" s="221">
        <f t="shared" si="407"/>
        <v>1</v>
      </c>
      <c r="J3671" s="221">
        <v>1</v>
      </c>
      <c r="K3671" s="221">
        <f t="shared" si="408"/>
        <v>-148.53333027961096</v>
      </c>
      <c r="L3671" s="221">
        <f t="shared" si="403"/>
        <v>3.07034583706253E-14</v>
      </c>
    </row>
    <row r="3672" spans="3:12" hidden="1" x14ac:dyDescent="0.25">
      <c r="C3672" s="221">
        <v>18150</v>
      </c>
      <c r="D3672" s="221">
        <f t="shared" si="404"/>
        <v>18150</v>
      </c>
      <c r="E3672" s="221">
        <f t="shared" si="402"/>
        <v>18.149999999999999</v>
      </c>
      <c r="F3672" s="221">
        <f t="shared" si="405"/>
        <v>2.1343981950321903E-4</v>
      </c>
      <c r="G3672" s="221">
        <f t="shared" si="406"/>
        <v>4.0367492594250098E-2</v>
      </c>
      <c r="H3672" s="221">
        <v>1.96696707822322E-4</v>
      </c>
      <c r="I3672" s="221">
        <f t="shared" si="407"/>
        <v>1</v>
      </c>
      <c r="J3672" s="221">
        <v>1</v>
      </c>
      <c r="K3672" s="221">
        <f t="shared" si="408"/>
        <v>-175.41791379408716</v>
      </c>
      <c r="L3672" s="221">
        <f t="shared" si="403"/>
        <v>3.8287809168852968E-15</v>
      </c>
    </row>
    <row r="3673" spans="3:12" hidden="1" x14ac:dyDescent="0.25">
      <c r="C3673" s="221">
        <v>18160</v>
      </c>
      <c r="D3673" s="221">
        <f t="shared" si="404"/>
        <v>18160</v>
      </c>
      <c r="E3673" s="221">
        <f t="shared" si="402"/>
        <v>18.16</v>
      </c>
      <c r="F3673" s="221">
        <f t="shared" si="405"/>
        <v>2.1503457088142963E-4</v>
      </c>
      <c r="G3673" s="221">
        <f t="shared" si="406"/>
        <v>4.2338430310356626E-2</v>
      </c>
      <c r="H3673" s="221">
        <v>2.70623213906149E-3</v>
      </c>
      <c r="I3673" s="221">
        <f t="shared" si="407"/>
        <v>1</v>
      </c>
      <c r="J3673" s="221">
        <v>1</v>
      </c>
      <c r="K3673" s="221">
        <f t="shared" si="408"/>
        <v>-152.16783826836013</v>
      </c>
      <c r="L3673" s="221">
        <f t="shared" si="403"/>
        <v>1.7335533091417161E-15</v>
      </c>
    </row>
    <row r="3674" spans="3:12" hidden="1" x14ac:dyDescent="0.25">
      <c r="C3674" s="221">
        <v>18170</v>
      </c>
      <c r="D3674" s="221">
        <f t="shared" si="404"/>
        <v>18170</v>
      </c>
      <c r="E3674" s="221">
        <f t="shared" si="402"/>
        <v>18.170000000000002</v>
      </c>
      <c r="F3674" s="221">
        <f t="shared" si="405"/>
        <v>2.1663192778440346E-4</v>
      </c>
      <c r="G3674" s="221">
        <f t="shared" si="406"/>
        <v>4.4185754564219006E-2</v>
      </c>
      <c r="H3674" s="221">
        <v>2.57613647514442E-3</v>
      </c>
      <c r="I3674" s="221">
        <f t="shared" si="407"/>
        <v>1</v>
      </c>
      <c r="J3674" s="221">
        <v>1</v>
      </c>
      <c r="K3674" s="221">
        <f t="shared" si="408"/>
        <v>-152.16052785747107</v>
      </c>
      <c r="L3674" s="221">
        <f t="shared" si="403"/>
        <v>6.075496438542477E-15</v>
      </c>
    </row>
    <row r="3675" spans="3:12" hidden="1" x14ac:dyDescent="0.25">
      <c r="C3675" s="221">
        <v>18180</v>
      </c>
      <c r="D3675" s="221">
        <f t="shared" si="404"/>
        <v>18180</v>
      </c>
      <c r="E3675" s="221">
        <f t="shared" si="402"/>
        <v>18.18</v>
      </c>
      <c r="F3675" s="221">
        <f t="shared" si="405"/>
        <v>2.1823181074522572E-4</v>
      </c>
      <c r="G3675" s="221">
        <f t="shared" si="406"/>
        <v>4.5904954565799953E-2</v>
      </c>
      <c r="H3675" s="221">
        <v>2.7309732062732903E-4</v>
      </c>
      <c r="I3675" s="221">
        <f t="shared" si="407"/>
        <v>1</v>
      </c>
      <c r="J3675" s="221">
        <v>1</v>
      </c>
      <c r="K3675" s="221">
        <f t="shared" si="408"/>
        <v>-171.25809885336616</v>
      </c>
      <c r="L3675" s="221">
        <f t="shared" si="403"/>
        <v>1.8761824956489663E-15</v>
      </c>
    </row>
    <row r="3676" spans="3:12" hidden="1" x14ac:dyDescent="0.25">
      <c r="C3676" s="221">
        <v>18190</v>
      </c>
      <c r="D3676" s="221">
        <f t="shared" si="404"/>
        <v>18190</v>
      </c>
      <c r="E3676" s="221">
        <f t="shared" si="402"/>
        <v>18.190000000000001</v>
      </c>
      <c r="F3676" s="221">
        <f t="shared" si="405"/>
        <v>2.1983413991064635E-4</v>
      </c>
      <c r="G3676" s="221">
        <f t="shared" si="406"/>
        <v>4.7491882966562357E-2</v>
      </c>
      <c r="H3676" s="221">
        <v>3.1555882854908202E-3</v>
      </c>
      <c r="I3676" s="221">
        <f t="shared" si="407"/>
        <v>1</v>
      </c>
      <c r="J3676" s="221">
        <v>1</v>
      </c>
      <c r="K3676" s="221">
        <f t="shared" si="408"/>
        <v>-149.64410274662643</v>
      </c>
      <c r="L3676" s="221">
        <f t="shared" si="403"/>
        <v>3.1828831762576529E-15</v>
      </c>
    </row>
    <row r="3677" spans="3:12" hidden="1" x14ac:dyDescent="0.25">
      <c r="C3677" s="221">
        <v>18200</v>
      </c>
      <c r="D3677" s="221">
        <f t="shared" si="404"/>
        <v>18200</v>
      </c>
      <c r="E3677" s="221">
        <f t="shared" si="402"/>
        <v>18.2</v>
      </c>
      <c r="F3677" s="221">
        <f t="shared" si="405"/>
        <v>2.2143883504831811E-4</v>
      </c>
      <c r="G3677" s="221">
        <f t="shared" si="406"/>
        <v>4.8942765527654565E-2</v>
      </c>
      <c r="H3677" s="271">
        <v>9.3132122716514104E-10</v>
      </c>
      <c r="I3677" s="221">
        <f t="shared" si="407"/>
        <v>1</v>
      </c>
      <c r="J3677" s="221">
        <v>1</v>
      </c>
      <c r="K3677" s="221">
        <f t="shared" si="408"/>
        <v>-279.91916409124485</v>
      </c>
      <c r="L3677" s="221">
        <f t="shared" si="403"/>
        <v>2.7135010884373539E-15</v>
      </c>
    </row>
    <row r="3678" spans="3:12" hidden="1" x14ac:dyDescent="0.25">
      <c r="C3678" s="221">
        <v>18210</v>
      </c>
      <c r="D3678" s="221">
        <f t="shared" si="404"/>
        <v>18210</v>
      </c>
      <c r="E3678" s="221">
        <f t="shared" si="402"/>
        <v>18.21</v>
      </c>
      <c r="F3678" s="221">
        <f t="shared" si="405"/>
        <v>2.230458155540658E-4</v>
      </c>
      <c r="G3678" s="221">
        <f t="shared" si="406"/>
        <v>5.0254209757976814E-2</v>
      </c>
      <c r="H3678" s="221">
        <v>2.6182538032308099E-2</v>
      </c>
      <c r="I3678" s="221">
        <f t="shared" si="407"/>
        <v>1</v>
      </c>
      <c r="J3678" s="221">
        <v>1</v>
      </c>
      <c r="K3678" s="221">
        <f t="shared" si="408"/>
        <v>-130.64843457437365</v>
      </c>
      <c r="L3678" s="221">
        <f t="shared" si="403"/>
        <v>2.1532605369514198E-13</v>
      </c>
    </row>
    <row r="3679" spans="3:12" hidden="1" x14ac:dyDescent="0.25">
      <c r="C3679" s="221">
        <v>18220</v>
      </c>
      <c r="D3679" s="221">
        <f t="shared" si="404"/>
        <v>18220</v>
      </c>
      <c r="E3679" s="221">
        <f t="shared" si="402"/>
        <v>18.22</v>
      </c>
      <c r="F3679" s="221">
        <f t="shared" si="405"/>
        <v>2.2465500045919869E-4</v>
      </c>
      <c r="G3679" s="221">
        <f t="shared" si="406"/>
        <v>5.1423212503153369E-2</v>
      </c>
      <c r="H3679" s="221">
        <v>5.06570454844118E-2</v>
      </c>
      <c r="I3679" s="221">
        <f t="shared" si="407"/>
        <v>1</v>
      </c>
      <c r="J3679" s="221">
        <v>1</v>
      </c>
      <c r="K3679" s="221">
        <f t="shared" si="408"/>
        <v>-124.653696989602</v>
      </c>
      <c r="L3679" s="221">
        <f t="shared" si="403"/>
        <v>1.9302597790078999E-12</v>
      </c>
    </row>
    <row r="3680" spans="3:12" hidden="1" x14ac:dyDescent="0.25">
      <c r="C3680" s="221">
        <v>18230</v>
      </c>
      <c r="D3680" s="221">
        <f t="shared" si="404"/>
        <v>18230</v>
      </c>
      <c r="E3680" s="221">
        <f t="shared" si="402"/>
        <v>18.23</v>
      </c>
      <c r="F3680" s="221">
        <f t="shared" si="405"/>
        <v>2.2626630843784916E-4</v>
      </c>
      <c r="G3680" s="221">
        <f t="shared" si="406"/>
        <v>5.244716646925919E-2</v>
      </c>
      <c r="H3680" s="221">
        <v>3.5478860246604203E-2</v>
      </c>
      <c r="I3680" s="221">
        <f t="shared" si="407"/>
        <v>1</v>
      </c>
      <c r="J3680" s="221">
        <v>1</v>
      </c>
      <c r="K3680" s="221">
        <f t="shared" si="408"/>
        <v>-127.51376838237006</v>
      </c>
      <c r="L3680" s="221">
        <f t="shared" si="403"/>
        <v>2.5313133476389821E-12</v>
      </c>
    </row>
    <row r="3681" spans="3:12" hidden="1" x14ac:dyDescent="0.25">
      <c r="C3681" s="221">
        <v>18240</v>
      </c>
      <c r="D3681" s="221">
        <f t="shared" si="404"/>
        <v>18240</v>
      </c>
      <c r="E3681" s="221">
        <f t="shared" si="402"/>
        <v>18.239999999999998</v>
      </c>
      <c r="F3681" s="221">
        <f t="shared" si="405"/>
        <v>2.2787965781434418E-4</v>
      </c>
      <c r="G3681" s="221">
        <f t="shared" si="406"/>
        <v>5.3323865668007363E-2</v>
      </c>
      <c r="H3681" s="271">
        <v>2.43823237655875E-9</v>
      </c>
      <c r="I3681" s="221">
        <f t="shared" si="407"/>
        <v>1</v>
      </c>
      <c r="J3681" s="221">
        <v>1</v>
      </c>
      <c r="K3681" s="221">
        <f t="shared" si="408"/>
        <v>-270.56595443655351</v>
      </c>
      <c r="L3681" s="221">
        <f t="shared" si="403"/>
        <v>4.4316273253267654E-13</v>
      </c>
    </row>
    <row r="3682" spans="3:12" hidden="1" x14ac:dyDescent="0.25">
      <c r="C3682" s="221">
        <v>18250</v>
      </c>
      <c r="D3682" s="221">
        <f t="shared" si="404"/>
        <v>18250</v>
      </c>
      <c r="E3682" s="221">
        <f t="shared" si="402"/>
        <v>18.25</v>
      </c>
      <c r="F3682" s="221">
        <f t="shared" si="405"/>
        <v>2.2949496657061088E-4</v>
      </c>
      <c r="G3682" s="221">
        <f t="shared" si="406"/>
        <v>5.4051509772998017E-2</v>
      </c>
      <c r="H3682" s="271">
        <v>1.58532991405598E-9</v>
      </c>
      <c r="I3682" s="221">
        <f t="shared" si="407"/>
        <v>1</v>
      </c>
      <c r="J3682" s="221">
        <v>1</v>
      </c>
      <c r="K3682" s="221">
        <f t="shared" si="408"/>
        <v>-274.12598702982314</v>
      </c>
      <c r="L3682" s="221">
        <f t="shared" si="403"/>
        <v>6.0745733984809468E-27</v>
      </c>
    </row>
    <row r="3683" spans="3:12" hidden="1" x14ac:dyDescent="0.25">
      <c r="C3683" s="221">
        <v>18260</v>
      </c>
      <c r="D3683" s="221">
        <f t="shared" si="404"/>
        <v>18260</v>
      </c>
      <c r="E3683" s="221">
        <f t="shared" si="402"/>
        <v>18.260000000000002</v>
      </c>
      <c r="F3683" s="221">
        <f t="shared" si="405"/>
        <v>2.3111215235361207E-4</v>
      </c>
      <c r="G3683" s="221">
        <f t="shared" si="406"/>
        <v>5.462870737951591E-2</v>
      </c>
      <c r="H3683" s="221">
        <v>3.2358958185380801E-2</v>
      </c>
      <c r="I3683" s="221">
        <f t="shared" si="407"/>
        <v>1</v>
      </c>
      <c r="J3683" s="221">
        <v>1</v>
      </c>
      <c r="K3683" s="221">
        <f t="shared" si="408"/>
        <v>-127.77523525231358</v>
      </c>
      <c r="L3683" s="221">
        <f t="shared" si="403"/>
        <v>4.1726938836172333E-13</v>
      </c>
    </row>
    <row r="3684" spans="3:12" hidden="1" x14ac:dyDescent="0.25">
      <c r="C3684" s="221">
        <v>18270</v>
      </c>
      <c r="D3684" s="221">
        <f t="shared" si="404"/>
        <v>18270</v>
      </c>
      <c r="E3684" s="221">
        <f t="shared" si="402"/>
        <v>18.27</v>
      </c>
      <c r="F3684" s="221">
        <f t="shared" si="405"/>
        <v>2.3273113248280976E-4</v>
      </c>
      <c r="G3684" s="221">
        <f t="shared" si="406"/>
        <v>5.5054478163285313E-2</v>
      </c>
      <c r="H3684" s="221">
        <v>3.3311806719216103E-2</v>
      </c>
      <c r="I3684" s="221">
        <f t="shared" si="407"/>
        <v>1</v>
      </c>
      <c r="J3684" s="221">
        <v>1</v>
      </c>
      <c r="K3684" s="221">
        <f t="shared" si="408"/>
        <v>-127.39509357367339</v>
      </c>
      <c r="L3684" s="221">
        <f t="shared" si="403"/>
        <v>1.7445824745571939E-12</v>
      </c>
    </row>
    <row r="3685" spans="3:12" hidden="1" x14ac:dyDescent="0.25">
      <c r="C3685" s="221">
        <v>18280</v>
      </c>
      <c r="D3685" s="221">
        <f t="shared" si="404"/>
        <v>18280</v>
      </c>
      <c r="E3685" s="221">
        <f t="shared" si="402"/>
        <v>18.28</v>
      </c>
      <c r="F3685" s="221">
        <f t="shared" si="405"/>
        <v>2.3435182395765926E-4</v>
      </c>
      <c r="G3685" s="221">
        <f t="shared" si="406"/>
        <v>5.5328253936504104E-2</v>
      </c>
      <c r="H3685" s="221">
        <v>1.1720746567759101E-2</v>
      </c>
      <c r="I3685" s="221">
        <f t="shared" si="407"/>
        <v>1</v>
      </c>
      <c r="J3685" s="221">
        <v>1</v>
      </c>
      <c r="K3685" s="221">
        <f t="shared" si="408"/>
        <v>-136.36458843342035</v>
      </c>
      <c r="L3685" s="221">
        <f t="shared" si="403"/>
        <v>8.375091286437269E-13</v>
      </c>
    </row>
    <row r="3686" spans="3:12" hidden="1" x14ac:dyDescent="0.25">
      <c r="C3686" s="221">
        <v>18290</v>
      </c>
      <c r="D3686" s="221">
        <f t="shared" si="404"/>
        <v>18290</v>
      </c>
      <c r="E3686" s="221">
        <f t="shared" si="402"/>
        <v>18.29</v>
      </c>
      <c r="F3686" s="221">
        <f t="shared" si="405"/>
        <v>2.3597414346512871E-4</v>
      </c>
      <c r="G3686" s="221">
        <f t="shared" si="406"/>
        <v>5.5449878602376608E-2</v>
      </c>
      <c r="H3686" s="221">
        <v>3.5411953593089102E-2</v>
      </c>
      <c r="I3686" s="221">
        <f t="shared" si="407"/>
        <v>1</v>
      </c>
      <c r="J3686" s="221">
        <v>1</v>
      </c>
      <c r="K3686" s="221">
        <f t="shared" si="408"/>
        <v>-126.68170191086922</v>
      </c>
      <c r="L3686" s="221">
        <f t="shared" si="403"/>
        <v>9.4657927675955046E-13</v>
      </c>
    </row>
    <row r="3687" spans="3:12" hidden="1" x14ac:dyDescent="0.25">
      <c r="C3687" s="221">
        <v>18300</v>
      </c>
      <c r="D3687" s="221">
        <f t="shared" si="404"/>
        <v>18300</v>
      </c>
      <c r="E3687" s="221">
        <f t="shared" si="402"/>
        <v>18.3</v>
      </c>
      <c r="F3687" s="221">
        <f t="shared" si="405"/>
        <v>2.3759800738724896E-4</v>
      </c>
      <c r="G3687" s="221">
        <f t="shared" si="406"/>
        <v>5.5419607012271346E-2</v>
      </c>
      <c r="H3687" s="271">
        <v>1.8864222396945799E-15</v>
      </c>
      <c r="I3687" s="221">
        <f t="shared" si="407"/>
        <v>1</v>
      </c>
      <c r="J3687" s="221">
        <v>1</v>
      </c>
      <c r="K3687" s="221">
        <f t="shared" si="408"/>
        <v>-392.09709712463302</v>
      </c>
      <c r="L3687" s="221">
        <f t="shared" si="403"/>
        <v>5.3674723709602711E-13</v>
      </c>
    </row>
    <row r="3688" spans="3:12" hidden="1" x14ac:dyDescent="0.25">
      <c r="C3688" s="221">
        <v>18310</v>
      </c>
      <c r="D3688" s="221">
        <f t="shared" si="404"/>
        <v>18310</v>
      </c>
      <c r="E3688" s="221">
        <f t="shared" si="402"/>
        <v>18.309999999999999</v>
      </c>
      <c r="F3688" s="221">
        <f t="shared" si="405"/>
        <v>2.3922333180868634E-4</v>
      </c>
      <c r="G3688" s="221">
        <f t="shared" si="406"/>
        <v>5.5238102732496651E-2</v>
      </c>
      <c r="H3688" s="221">
        <v>3.5411953593086201E-2</v>
      </c>
      <c r="I3688" s="221">
        <f t="shared" si="407"/>
        <v>1</v>
      </c>
      <c r="J3688" s="221">
        <v>1</v>
      </c>
      <c r="K3688" s="221">
        <f t="shared" si="408"/>
        <v>-126.59615650804935</v>
      </c>
      <c r="L3688" s="221">
        <f t="shared" si="403"/>
        <v>5.4742466070695604E-13</v>
      </c>
    </row>
    <row r="3689" spans="3:12" hidden="1" x14ac:dyDescent="0.25">
      <c r="C3689" s="221">
        <v>18320</v>
      </c>
      <c r="D3689" s="221">
        <f t="shared" si="404"/>
        <v>18320</v>
      </c>
      <c r="E3689" s="221">
        <f t="shared" si="402"/>
        <v>18.32</v>
      </c>
      <c r="F3689" s="221">
        <f t="shared" si="405"/>
        <v>2.4085003252434249E-4</v>
      </c>
      <c r="G3689" s="221">
        <f t="shared" si="406"/>
        <v>5.4906434730535393E-2</v>
      </c>
      <c r="H3689" s="221">
        <v>1.17207465677627E-2</v>
      </c>
      <c r="I3689" s="221">
        <f t="shared" si="407"/>
        <v>1</v>
      </c>
      <c r="J3689" s="221">
        <v>1</v>
      </c>
      <c r="K3689" s="221">
        <f t="shared" si="408"/>
        <v>-136.19349541718148</v>
      </c>
      <c r="L3689" s="221">
        <f t="shared" si="403"/>
        <v>9.7013514284497835E-13</v>
      </c>
    </row>
    <row r="3690" spans="3:12" hidden="1" x14ac:dyDescent="0.25">
      <c r="C3690" s="221">
        <v>18330</v>
      </c>
      <c r="D3690" s="221">
        <f t="shared" si="404"/>
        <v>18330</v>
      </c>
      <c r="E3690" s="221">
        <f t="shared" si="402"/>
        <v>18.329999999999998</v>
      </c>
      <c r="F3690" s="221">
        <f t="shared" si="405"/>
        <v>2.4247802504697544E-4</v>
      </c>
      <c r="G3690" s="221">
        <f t="shared" si="406"/>
        <v>5.4426072993390077E-2</v>
      </c>
      <c r="H3690" s="221">
        <v>3.3311806719214E-2</v>
      </c>
      <c r="I3690" s="221">
        <f t="shared" si="407"/>
        <v>1</v>
      </c>
      <c r="J3690" s="221">
        <v>1</v>
      </c>
      <c r="K3690" s="221">
        <f t="shared" si="408"/>
        <v>-127.13844852264864</v>
      </c>
      <c r="L3690" s="221">
        <f t="shared" si="403"/>
        <v>8.8392589386245759E-13</v>
      </c>
    </row>
    <row r="3691" spans="3:12" hidden="1" x14ac:dyDescent="0.25">
      <c r="C3691" s="221">
        <v>18340</v>
      </c>
      <c r="D3691" s="221">
        <f t="shared" si="404"/>
        <v>18340</v>
      </c>
      <c r="E3691" s="221">
        <f t="shared" si="402"/>
        <v>18.34</v>
      </c>
      <c r="F3691" s="221">
        <f t="shared" si="405"/>
        <v>2.441072246148494E-4</v>
      </c>
      <c r="G3691" s="221">
        <f t="shared" si="406"/>
        <v>5.3798883093458566E-2</v>
      </c>
      <c r="H3691" s="221">
        <v>3.2358958185382897E-2</v>
      </c>
      <c r="I3691" s="221">
        <f t="shared" si="407"/>
        <v>1</v>
      </c>
      <c r="J3691" s="221">
        <v>1</v>
      </c>
      <c r="K3691" s="221">
        <f t="shared" si="408"/>
        <v>-127.43303153397954</v>
      </c>
      <c r="L3691" s="221">
        <f t="shared" si="403"/>
        <v>1.8687485832599623E-12</v>
      </c>
    </row>
    <row r="3692" spans="3:12" hidden="1" x14ac:dyDescent="0.25">
      <c r="C3692" s="221">
        <v>18350</v>
      </c>
      <c r="D3692" s="221">
        <f t="shared" si="404"/>
        <v>18350</v>
      </c>
      <c r="E3692" s="221">
        <f t="shared" si="402"/>
        <v>18.350000000000001</v>
      </c>
      <c r="F3692" s="221">
        <f t="shared" si="405"/>
        <v>2.4573754619940037E-4</v>
      </c>
      <c r="G3692" s="221">
        <f t="shared" si="406"/>
        <v>5.3027119720079972E-2</v>
      </c>
      <c r="H3692" s="271">
        <v>1.58532808378504E-9</v>
      </c>
      <c r="I3692" s="221">
        <f t="shared" si="407"/>
        <v>1</v>
      </c>
      <c r="J3692" s="221">
        <v>1</v>
      </c>
      <c r="K3692" s="221">
        <f t="shared" si="408"/>
        <v>-273.69822582787288</v>
      </c>
      <c r="L3692" s="221">
        <f t="shared" si="403"/>
        <v>4.5147831706743825E-13</v>
      </c>
    </row>
    <row r="3693" spans="3:12" hidden="1" x14ac:dyDescent="0.25">
      <c r="C3693" s="221">
        <v>18360</v>
      </c>
      <c r="D3693" s="221">
        <f t="shared" si="404"/>
        <v>18360</v>
      </c>
      <c r="E3693" s="221">
        <f t="shared" si="402"/>
        <v>18.36</v>
      </c>
      <c r="F3693" s="221">
        <f t="shared" si="405"/>
        <v>2.4736890451292689E-4</v>
      </c>
      <c r="G3693" s="221">
        <f t="shared" si="406"/>
        <v>5.2113419197548978E-2</v>
      </c>
      <c r="H3693" s="271">
        <v>2.4382342572682601E-9</v>
      </c>
      <c r="I3693" s="221">
        <f t="shared" si="407"/>
        <v>1</v>
      </c>
      <c r="J3693" s="221">
        <v>1</v>
      </c>
      <c r="K3693" s="221">
        <f t="shared" si="408"/>
        <v>-270.05259793874365</v>
      </c>
      <c r="L3693" s="221">
        <f t="shared" si="403"/>
        <v>6.7833895904255007E-27</v>
      </c>
    </row>
    <row r="3694" spans="3:12" hidden="1" x14ac:dyDescent="0.25">
      <c r="C3694" s="221">
        <v>18370</v>
      </c>
      <c r="D3694" s="221">
        <f t="shared" si="404"/>
        <v>18370</v>
      </c>
      <c r="E3694" s="221">
        <f t="shared" si="402"/>
        <v>18.37</v>
      </c>
      <c r="F3694" s="221">
        <f t="shared" si="405"/>
        <v>2.490012140163024E-4</v>
      </c>
      <c r="G3694" s="221">
        <f t="shared" si="406"/>
        <v>5.1060791013002371E-2</v>
      </c>
      <c r="H3694" s="221">
        <v>3.5478860246601601E-2</v>
      </c>
      <c r="I3694" s="221">
        <f t="shared" si="407"/>
        <v>1</v>
      </c>
      <c r="J3694" s="221">
        <v>1</v>
      </c>
      <c r="K3694" s="221">
        <f t="shared" si="408"/>
        <v>-126.91482674617987</v>
      </c>
      <c r="L3694" s="221">
        <f t="shared" si="403"/>
        <v>5.0869491289805465E-13</v>
      </c>
    </row>
    <row r="3695" spans="3:12" hidden="1" x14ac:dyDescent="0.25">
      <c r="C3695" s="221">
        <v>18380</v>
      </c>
      <c r="D3695" s="221">
        <f t="shared" si="404"/>
        <v>18380</v>
      </c>
      <c r="E3695" s="221">
        <f t="shared" ref="E3695:E3758" si="409">D3695/1000</f>
        <v>18.38</v>
      </c>
      <c r="F3695" s="221">
        <f t="shared" si="405"/>
        <v>2.5063438892670352E-4</v>
      </c>
      <c r="G3695" s="221">
        <f t="shared" si="406"/>
        <v>4.9872608380101789E-2</v>
      </c>
      <c r="H3695" s="221">
        <v>5.0657045484414603E-2</v>
      </c>
      <c r="I3695" s="221">
        <f t="shared" si="407"/>
        <v>1</v>
      </c>
      <c r="J3695" s="221">
        <v>1</v>
      </c>
      <c r="K3695" s="221">
        <f t="shared" si="408"/>
        <v>-123.96914803080011</v>
      </c>
      <c r="L3695" s="221">
        <f t="shared" ref="L3695:L3758" si="410">(D3695-D3694)*((10^(K3695/20)+10^(K3694/20))/2)^2</f>
        <v>2.9391998394008123E-12</v>
      </c>
    </row>
    <row r="3696" spans="3:12" hidden="1" x14ac:dyDescent="0.25">
      <c r="C3696" s="221">
        <v>18390</v>
      </c>
      <c r="D3696" s="221">
        <f t="shared" si="404"/>
        <v>18390</v>
      </c>
      <c r="E3696" s="221">
        <f t="shared" si="409"/>
        <v>18.39</v>
      </c>
      <c r="F3696" s="221">
        <f t="shared" si="405"/>
        <v>2.5226834322535899E-4</v>
      </c>
      <c r="G3696" s="221">
        <f t="shared" si="406"/>
        <v>4.8552597866898466E-2</v>
      </c>
      <c r="H3696" s="221">
        <v>2.61825380323106E-2</v>
      </c>
      <c r="I3696" s="221">
        <f t="shared" si="407"/>
        <v>1</v>
      </c>
      <c r="J3696" s="221">
        <v>1</v>
      </c>
      <c r="K3696" s="221">
        <f t="shared" si="408"/>
        <v>-129.878260592777</v>
      </c>
      <c r="L3696" s="221">
        <f t="shared" si="410"/>
        <v>2.2747825665330075E-12</v>
      </c>
    </row>
    <row r="3697" spans="3:12" hidden="1" x14ac:dyDescent="0.25">
      <c r="C3697" s="221">
        <v>18400</v>
      </c>
      <c r="D3697" s="221">
        <f t="shared" si="404"/>
        <v>18400</v>
      </c>
      <c r="E3697" s="221">
        <f t="shared" si="409"/>
        <v>18.399999999999999</v>
      </c>
      <c r="F3697" s="221">
        <f t="shared" si="405"/>
        <v>2.5390299066531847E-4</v>
      </c>
      <c r="G3697" s="221">
        <f t="shared" si="406"/>
        <v>4.7104828118631037E-2</v>
      </c>
      <c r="H3697" s="271">
        <v>9.3132625160717509E-10</v>
      </c>
      <c r="I3697" s="221">
        <f t="shared" si="407"/>
        <v>1</v>
      </c>
      <c r="J3697" s="221">
        <v>1</v>
      </c>
      <c r="K3697" s="221">
        <f t="shared" si="408"/>
        <v>-279.06329830954894</v>
      </c>
      <c r="L3697" s="221">
        <f t="shared" si="410"/>
        <v>2.5710704656159777E-13</v>
      </c>
    </row>
    <row r="3698" spans="3:12" hidden="1" x14ac:dyDescent="0.25">
      <c r="C3698" s="221">
        <v>18410</v>
      </c>
      <c r="D3698" s="221">
        <f t="shared" si="404"/>
        <v>18410</v>
      </c>
      <c r="E3698" s="221">
        <f t="shared" si="409"/>
        <v>18.41</v>
      </c>
      <c r="F3698" s="221">
        <f t="shared" si="405"/>
        <v>2.5553824477923164E-4</v>
      </c>
      <c r="G3698" s="221">
        <f t="shared" si="406"/>
        <v>4.5533697708487385E-2</v>
      </c>
      <c r="H3698" s="221">
        <v>3.1555882854923398E-3</v>
      </c>
      <c r="I3698" s="221">
        <f t="shared" si="407"/>
        <v>1</v>
      </c>
      <c r="J3698" s="221">
        <v>1</v>
      </c>
      <c r="K3698" s="221">
        <f t="shared" si="408"/>
        <v>-148.70261674839338</v>
      </c>
      <c r="L3698" s="221">
        <f t="shared" si="410"/>
        <v>3.370377891687576E-15</v>
      </c>
    </row>
    <row r="3699" spans="3:12" hidden="1" x14ac:dyDescent="0.25">
      <c r="C3699" s="221">
        <v>18420</v>
      </c>
      <c r="D3699" s="221">
        <f t="shared" si="404"/>
        <v>18420</v>
      </c>
      <c r="E3699" s="221">
        <f t="shared" si="409"/>
        <v>18.420000000000002</v>
      </c>
      <c r="F3699" s="221">
        <f t="shared" si="405"/>
        <v>2.5717401888715436E-4</v>
      </c>
      <c r="G3699" s="221">
        <f t="shared" si="406"/>
        <v>4.3843922151557267E-2</v>
      </c>
      <c r="H3699" s="221">
        <v>2.7309732062735499E-4</v>
      </c>
      <c r="I3699" s="221">
        <f t="shared" si="407"/>
        <v>1</v>
      </c>
      <c r="J3699" s="221">
        <v>1</v>
      </c>
      <c r="K3699" s="221">
        <f t="shared" si="408"/>
        <v>-170.23092142172717</v>
      </c>
      <c r="L3699" s="221">
        <f t="shared" si="410"/>
        <v>3.9593996454388982E-15</v>
      </c>
    </row>
    <row r="3700" spans="3:12" hidden="1" x14ac:dyDescent="0.25">
      <c r="C3700" s="221">
        <v>18430</v>
      </c>
      <c r="D3700" s="221">
        <f t="shared" si="404"/>
        <v>18430</v>
      </c>
      <c r="E3700" s="221">
        <f t="shared" si="409"/>
        <v>18.43</v>
      </c>
      <c r="F3700" s="221">
        <f t="shared" si="405"/>
        <v>2.5881022610435458E-4</v>
      </c>
      <c r="G3700" s="221">
        <f t="shared" si="406"/>
        <v>4.204052011928839E-2</v>
      </c>
      <c r="H3700" s="221">
        <v>2.57613647514324E-3</v>
      </c>
      <c r="I3700" s="221">
        <f t="shared" si="407"/>
        <v>1</v>
      </c>
      <c r="J3700" s="221">
        <v>1</v>
      </c>
      <c r="K3700" s="221">
        <f t="shared" si="408"/>
        <v>-151.04763241273082</v>
      </c>
      <c r="L3700" s="221">
        <f t="shared" si="410"/>
        <v>2.4194261229401629E-15</v>
      </c>
    </row>
    <row r="3701" spans="3:12" hidden="1" x14ac:dyDescent="0.25">
      <c r="C3701" s="221">
        <v>18440</v>
      </c>
      <c r="D3701" s="221">
        <f t="shared" si="404"/>
        <v>18440</v>
      </c>
      <c r="E3701" s="221">
        <f t="shared" si="409"/>
        <v>18.440000000000001</v>
      </c>
      <c r="F3701" s="221">
        <f t="shared" si="405"/>
        <v>2.6044677934914957E-4</v>
      </c>
      <c r="G3701" s="221">
        <f t="shared" si="406"/>
        <v>4.0128798893730895E-2</v>
      </c>
      <c r="H3701" s="221">
        <v>2.7062321390617199E-3</v>
      </c>
      <c r="I3701" s="221">
        <f t="shared" si="407"/>
        <v>1</v>
      </c>
      <c r="J3701" s="221">
        <v>1</v>
      </c>
      <c r="K3701" s="221">
        <f t="shared" si="408"/>
        <v>-150.96919600586691</v>
      </c>
      <c r="L3701" s="221">
        <f t="shared" si="410"/>
        <v>7.9280692117441853E-15</v>
      </c>
    </row>
    <row r="3702" spans="3:12" hidden="1" x14ac:dyDescent="0.25">
      <c r="C3702" s="221">
        <v>18450</v>
      </c>
      <c r="D3702" s="221">
        <f t="shared" si="404"/>
        <v>18450</v>
      </c>
      <c r="E3702" s="221">
        <f t="shared" si="409"/>
        <v>18.45</v>
      </c>
      <c r="F3702" s="221">
        <f t="shared" si="405"/>
        <v>2.6208359135074184E-4</v>
      </c>
      <c r="G3702" s="221">
        <f t="shared" si="406"/>
        <v>3.8114339102752248E-2</v>
      </c>
      <c r="H3702" s="221">
        <v>1.96696707822306E-4</v>
      </c>
      <c r="I3702" s="221">
        <f t="shared" si="407"/>
        <v>1</v>
      </c>
      <c r="J3702" s="221">
        <v>1</v>
      </c>
      <c r="K3702" s="221">
        <f t="shared" si="408"/>
        <v>-174.1334936818609</v>
      </c>
      <c r="L3702" s="221">
        <f t="shared" si="410"/>
        <v>2.2874733261039192E-15</v>
      </c>
    </row>
    <row r="3703" spans="3:12" hidden="1" x14ac:dyDescent="0.25">
      <c r="C3703" s="221">
        <v>18460</v>
      </c>
      <c r="D3703" s="221">
        <f t="shared" si="404"/>
        <v>18460</v>
      </c>
      <c r="E3703" s="221">
        <f t="shared" si="409"/>
        <v>18.46</v>
      </c>
      <c r="F3703" s="221">
        <f t="shared" si="405"/>
        <v>2.6372057465707513E-4</v>
      </c>
      <c r="G3703" s="221">
        <f t="shared" si="406"/>
        <v>3.6002978779148279E-2</v>
      </c>
      <c r="H3703" s="221">
        <v>4.6170289671175896E-3</v>
      </c>
      <c r="I3703" s="221">
        <f t="shared" si="407"/>
        <v>1</v>
      </c>
      <c r="J3703" s="221">
        <v>1</v>
      </c>
      <c r="K3703" s="221">
        <f t="shared" si="408"/>
        <v>-147.1630990557347</v>
      </c>
      <c r="L3703" s="221">
        <f t="shared" si="410"/>
        <v>5.2446170173985033E-15</v>
      </c>
    </row>
    <row r="3704" spans="3:12" hidden="1" x14ac:dyDescent="0.25">
      <c r="C3704" s="221">
        <v>18470</v>
      </c>
      <c r="D3704" s="221">
        <f t="shared" si="404"/>
        <v>18470</v>
      </c>
      <c r="E3704" s="221">
        <f t="shared" si="409"/>
        <v>18.47</v>
      </c>
      <c r="F3704" s="221">
        <f t="shared" si="405"/>
        <v>2.6535764164270292E-4</v>
      </c>
      <c r="G3704" s="221">
        <f t="shared" si="406"/>
        <v>3.3800796788221815E-2</v>
      </c>
      <c r="H3704" s="221">
        <v>9.6745899372294303E-3</v>
      </c>
      <c r="I3704" s="221">
        <f t="shared" si="407"/>
        <v>1</v>
      </c>
      <c r="J3704" s="221">
        <v>1</v>
      </c>
      <c r="K3704" s="221">
        <f t="shared" si="408"/>
        <v>-141.2321779385677</v>
      </c>
      <c r="L3704" s="221">
        <f t="shared" si="410"/>
        <v>4.2648555445134129E-14</v>
      </c>
    </row>
    <row r="3705" spans="3:12" hidden="1" x14ac:dyDescent="0.25">
      <c r="C3705" s="221">
        <v>18480</v>
      </c>
      <c r="D3705" s="221">
        <f t="shared" si="404"/>
        <v>18480</v>
      </c>
      <c r="E3705" s="221">
        <f t="shared" si="409"/>
        <v>18.48</v>
      </c>
      <c r="F3705" s="221">
        <f t="shared" si="405"/>
        <v>2.6699470451665823E-4</v>
      </c>
      <c r="G3705" s="221">
        <f t="shared" si="406"/>
        <v>3.1514095669927723E-2</v>
      </c>
      <c r="H3705" s="271">
        <v>3.5573454995467197E-10</v>
      </c>
      <c r="I3705" s="221">
        <f t="shared" si="407"/>
        <v>1</v>
      </c>
      <c r="J3705" s="221">
        <v>1</v>
      </c>
      <c r="K3705" s="221">
        <f t="shared" si="408"/>
        <v>-290.4773291188622</v>
      </c>
      <c r="L3705" s="221">
        <f t="shared" si="410"/>
        <v>1.8824447773785328E-14</v>
      </c>
    </row>
    <row r="3706" spans="3:12" hidden="1" x14ac:dyDescent="0.25">
      <c r="C3706" s="221">
        <v>18490</v>
      </c>
      <c r="D3706" s="221">
        <f t="shared" ref="D3706:D3769" si="411">C3706*(f_CLK_MHz/Nominal_Clock_Freq)</f>
        <v>18490</v>
      </c>
      <c r="E3706" s="221">
        <f t="shared" si="409"/>
        <v>18.489999999999998</v>
      </c>
      <c r="F3706" s="221">
        <f t="shared" ref="F3706:F3769" si="412">ABS(SIN(((MOD_CLK_DIV*PI()*$D3706*FIRST_STAGE_DECIMATION)/(f_CLK_MHz*1000000)))/(FIRST_STAGE_DECIMATION*SIN(((MOD_CLK_DIV*PI()*$D3706)/(f_CLK_MHz*1000000)))))^FIRST_STAGE_ORDER</f>
        <v>2.6863167533034728E-4</v>
      </c>
      <c r="G3706" s="221">
        <f t="shared" ref="G3706:G3769" si="413">ABS(SIN(((MOD_CLK_DIV*FIRST_STAGE_DECIMATION*PI()*$D3706*SECOND_STAGE_DECIMATION)/(f_CLK_MHz*1000000)))/(SECOND_STAGE_DECIMATION*SIN(((MOD_CLK_DIV*FIRST_STAGE_DECIMATION*PI()*$D3706)/(f_CLK_MHz*1000000)))))^SECOND_STAGE_ORDER</f>
        <v>2.9149383943066147E-2</v>
      </c>
      <c r="H3706" s="221">
        <v>1.10268609715076E-2</v>
      </c>
      <c r="I3706" s="221">
        <f t="shared" ref="I3706:I3769" si="414">IF(Avg_decimation&lt;&gt;0,(ABS(SIN(((MOD_CLK_DIV*FIRST_STAGE_DECIMATION*SECOND_STAGE_DECIMATION*FIR_DECIMATION*PI()*$D3706*Avg_decimation)/(f_CLK_MHz*1000000)))/(Avg_decimation*SIN(((MOD_CLK_DIV*FIRST_STAGE_DECIMATION*SECOND_STAGE_DECIMATION*FIR_DECIMATION*PI()*$D3706)/(f_CLK_MHz*1000000)))))^1),"-")</f>
        <v>1</v>
      </c>
      <c r="J3706" s="221">
        <v>1</v>
      </c>
      <c r="K3706" s="221">
        <f t="shared" ref="K3706:K3769" si="415">20*LOG10(IF(FIR_BYPASSED,F3706*G3706*J3706,F3706*G3706*H3706*I3706*J3706))</f>
        <v>-141.27522999720341</v>
      </c>
      <c r="L3706" s="221">
        <f t="shared" si="410"/>
        <v>1.8638760980200543E-14</v>
      </c>
    </row>
    <row r="3707" spans="3:12" hidden="1" x14ac:dyDescent="0.25">
      <c r="C3707" s="221">
        <v>18500</v>
      </c>
      <c r="D3707" s="221">
        <f t="shared" si="411"/>
        <v>18500</v>
      </c>
      <c r="E3707" s="221">
        <f t="shared" si="409"/>
        <v>18.5</v>
      </c>
      <c r="F3707" s="221">
        <f t="shared" si="412"/>
        <v>2.7026846598543713E-4</v>
      </c>
      <c r="G3707" s="221">
        <f t="shared" si="413"/>
        <v>2.6713357920281275E-2</v>
      </c>
      <c r="H3707" s="271">
        <v>1.6130964285524099E-9</v>
      </c>
      <c r="I3707" s="221">
        <f t="shared" si="414"/>
        <v>1</v>
      </c>
      <c r="J3707" s="221">
        <v>1</v>
      </c>
      <c r="K3707" s="221">
        <f t="shared" si="415"/>
        <v>-278.67631621211859</v>
      </c>
      <c r="L3707" s="221">
        <f t="shared" si="410"/>
        <v>1.8638764715934411E-14</v>
      </c>
    </row>
    <row r="3708" spans="3:12" hidden="1" x14ac:dyDescent="0.25">
      <c r="C3708" s="221">
        <v>18510</v>
      </c>
      <c r="D3708" s="221">
        <f t="shared" si="411"/>
        <v>18510</v>
      </c>
      <c r="E3708" s="221">
        <f t="shared" si="409"/>
        <v>18.510000000000002</v>
      </c>
      <c r="F3708" s="221">
        <f t="shared" si="412"/>
        <v>2.7190498824176181E-4</v>
      </c>
      <c r="G3708" s="221">
        <f t="shared" si="413"/>
        <v>2.4212883083754244E-2</v>
      </c>
      <c r="H3708" s="221">
        <v>2.0401207815422699E-2</v>
      </c>
      <c r="I3708" s="221">
        <f t="shared" si="414"/>
        <v>1</v>
      </c>
      <c r="J3708" s="221">
        <v>1</v>
      </c>
      <c r="K3708" s="221">
        <f t="shared" si="415"/>
        <v>-137.43760880459877</v>
      </c>
      <c r="L3708" s="221">
        <f t="shared" si="410"/>
        <v>4.5100276403987723E-14</v>
      </c>
    </row>
    <row r="3709" spans="3:12" hidden="1" x14ac:dyDescent="0.25">
      <c r="C3709" s="221">
        <v>18520</v>
      </c>
      <c r="D3709" s="221">
        <f t="shared" si="411"/>
        <v>18520</v>
      </c>
      <c r="E3709" s="221">
        <f t="shared" si="409"/>
        <v>18.52</v>
      </c>
      <c r="F3709" s="221">
        <f t="shared" si="412"/>
        <v>2.7354115372523315E-4</v>
      </c>
      <c r="G3709" s="221">
        <f t="shared" si="413"/>
        <v>2.1654975072479529E-2</v>
      </c>
      <c r="H3709" s="221">
        <v>2.02710991104539E-2</v>
      </c>
      <c r="I3709" s="221">
        <f t="shared" si="414"/>
        <v>1</v>
      </c>
      <c r="J3709" s="221">
        <v>1</v>
      </c>
      <c r="K3709" s="221">
        <f t="shared" si="415"/>
        <v>-138.4108468101154</v>
      </c>
      <c r="L3709" s="221">
        <f t="shared" si="410"/>
        <v>1.6178551136834502E-13</v>
      </c>
    </row>
    <row r="3710" spans="3:12" hidden="1" x14ac:dyDescent="0.25">
      <c r="C3710" s="221">
        <v>18530</v>
      </c>
      <c r="D3710" s="221">
        <f t="shared" si="411"/>
        <v>18530</v>
      </c>
      <c r="E3710" s="221">
        <f t="shared" si="409"/>
        <v>18.53</v>
      </c>
      <c r="F3710" s="221">
        <f t="shared" si="412"/>
        <v>2.7517687393575235E-4</v>
      </c>
      <c r="G3710" s="221">
        <f t="shared" si="413"/>
        <v>1.9046780332856547E-2</v>
      </c>
      <c r="H3710" s="221">
        <v>5.36293333987447E-3</v>
      </c>
      <c r="I3710" s="221">
        <f t="shared" si="414"/>
        <v>1</v>
      </c>
      <c r="J3710" s="221">
        <v>1</v>
      </c>
      <c r="K3710" s="221">
        <f t="shared" si="415"/>
        <v>-151.02328190855818</v>
      </c>
      <c r="L3710" s="221">
        <f t="shared" si="410"/>
        <v>5.48968269227627E-14</v>
      </c>
    </row>
    <row r="3711" spans="3:12" hidden="1" x14ac:dyDescent="0.25">
      <c r="C3711" s="221">
        <v>18540</v>
      </c>
      <c r="D3711" s="221">
        <f t="shared" si="411"/>
        <v>18540</v>
      </c>
      <c r="E3711" s="221">
        <f t="shared" si="409"/>
        <v>18.54</v>
      </c>
      <c r="F3711" s="221">
        <f t="shared" si="412"/>
        <v>2.7681206025513224E-4</v>
      </c>
      <c r="G3711" s="221">
        <f t="shared" si="413"/>
        <v>1.6395556485094758E-2</v>
      </c>
      <c r="H3711" s="271">
        <v>1.7506741710742902E-5</v>
      </c>
      <c r="I3711" s="221">
        <f t="shared" si="414"/>
        <v>1</v>
      </c>
      <c r="J3711" s="221">
        <v>1</v>
      </c>
      <c r="K3711" s="221">
        <f t="shared" si="415"/>
        <v>-201.99767012429373</v>
      </c>
      <c r="L3711" s="221">
        <f t="shared" si="410"/>
        <v>1.9863857891357314E-15</v>
      </c>
    </row>
    <row r="3712" spans="3:12" hidden="1" x14ac:dyDescent="0.25">
      <c r="C3712" s="221">
        <v>18550</v>
      </c>
      <c r="D3712" s="221">
        <f t="shared" si="411"/>
        <v>18550</v>
      </c>
      <c r="E3712" s="221">
        <f t="shared" si="409"/>
        <v>18.55</v>
      </c>
      <c r="F3712" s="221">
        <f t="shared" si="412"/>
        <v>2.7844662395502541E-4</v>
      </c>
      <c r="G3712" s="221">
        <f t="shared" si="413"/>
        <v>1.3708652458468652E-2</v>
      </c>
      <c r="H3712" s="271">
        <v>1.67346647942914E-5</v>
      </c>
      <c r="I3712" s="221">
        <f t="shared" si="414"/>
        <v>1</v>
      </c>
      <c r="J3712" s="221">
        <v>1</v>
      </c>
      <c r="K3712" s="221">
        <f t="shared" si="415"/>
        <v>-203.89292518879665</v>
      </c>
      <c r="L3712" s="221">
        <f t="shared" si="410"/>
        <v>5.1360507176554519E-20</v>
      </c>
    </row>
    <row r="3713" spans="3:12" hidden="1" x14ac:dyDescent="0.25">
      <c r="C3713" s="221">
        <v>18560</v>
      </c>
      <c r="D3713" s="221">
        <f t="shared" si="411"/>
        <v>18560</v>
      </c>
      <c r="E3713" s="221">
        <f t="shared" si="409"/>
        <v>18.559999999999999</v>
      </c>
      <c r="F3713" s="221">
        <f t="shared" si="412"/>
        <v>2.8008047620484687E-4</v>
      </c>
      <c r="G3713" s="221">
        <f t="shared" si="413"/>
        <v>1.0993488448928565E-2</v>
      </c>
      <c r="H3713" s="221">
        <v>1.5719408884818299E-2</v>
      </c>
      <c r="I3713" s="221">
        <f t="shared" si="414"/>
        <v>1</v>
      </c>
      <c r="J3713" s="221">
        <v>1</v>
      </c>
      <c r="K3713" s="221">
        <f t="shared" si="415"/>
        <v>-146.30290857356084</v>
      </c>
      <c r="L3713" s="221">
        <f t="shared" si="410"/>
        <v>5.8721174791226479E-15</v>
      </c>
    </row>
    <row r="3714" spans="3:12" hidden="1" x14ac:dyDescent="0.25">
      <c r="C3714" s="221">
        <v>18570</v>
      </c>
      <c r="D3714" s="221">
        <f t="shared" si="411"/>
        <v>18570</v>
      </c>
      <c r="E3714" s="221">
        <f t="shared" si="409"/>
        <v>18.57</v>
      </c>
      <c r="F3714" s="221">
        <f t="shared" si="412"/>
        <v>2.8171352807971109E-4</v>
      </c>
      <c r="G3714" s="221">
        <f t="shared" si="413"/>
        <v>8.2575357528684584E-3</v>
      </c>
      <c r="H3714" s="221">
        <v>0.13782044655408299</v>
      </c>
      <c r="I3714" s="221">
        <f t="shared" si="414"/>
        <v>1</v>
      </c>
      <c r="J3714" s="221">
        <v>1</v>
      </c>
      <c r="K3714" s="221">
        <f t="shared" si="415"/>
        <v>-129.88056363802963</v>
      </c>
      <c r="L3714" s="221">
        <f t="shared" si="410"/>
        <v>3.4041569858500146E-13</v>
      </c>
    </row>
    <row r="3715" spans="3:12" hidden="1" x14ac:dyDescent="0.25">
      <c r="C3715" s="221">
        <v>18580</v>
      </c>
      <c r="D3715" s="221">
        <f t="shared" si="411"/>
        <v>18580</v>
      </c>
      <c r="E3715" s="221">
        <f t="shared" si="409"/>
        <v>18.579999999999998</v>
      </c>
      <c r="F3715" s="221">
        <f t="shared" si="412"/>
        <v>2.8334569056836086E-4</v>
      </c>
      <c r="G3715" s="221">
        <f t="shared" si="413"/>
        <v>5.5082965310018668E-3</v>
      </c>
      <c r="H3715" s="221">
        <v>0.44491567513515001</v>
      </c>
      <c r="I3715" s="221">
        <f t="shared" si="414"/>
        <v>1</v>
      </c>
      <c r="J3715" s="221">
        <v>1</v>
      </c>
      <c r="K3715" s="221">
        <f t="shared" si="415"/>
        <v>-123.16776738865394</v>
      </c>
      <c r="L3715" s="221">
        <f t="shared" si="410"/>
        <v>2.5756091628796663E-12</v>
      </c>
    </row>
    <row r="3716" spans="3:12" hidden="1" x14ac:dyDescent="0.25">
      <c r="C3716" s="221">
        <v>18590</v>
      </c>
      <c r="D3716" s="221">
        <f t="shared" si="411"/>
        <v>18590</v>
      </c>
      <c r="E3716" s="221">
        <f t="shared" si="409"/>
        <v>18.59</v>
      </c>
      <c r="F3716" s="221">
        <f t="shared" si="412"/>
        <v>2.8497687458110089E-4</v>
      </c>
      <c r="G3716" s="221">
        <f t="shared" si="413"/>
        <v>2.753283556321812E-3</v>
      </c>
      <c r="H3716" s="221">
        <v>0.82365531566106398</v>
      </c>
      <c r="I3716" s="221">
        <f t="shared" si="414"/>
        <v>1</v>
      </c>
      <c r="J3716" s="221">
        <v>1</v>
      </c>
      <c r="K3716" s="221">
        <f t="shared" si="415"/>
        <v>-123.7918786853501</v>
      </c>
      <c r="L3716" s="221">
        <f t="shared" si="410"/>
        <v>4.4934315753629108E-12</v>
      </c>
    </row>
    <row r="3717" spans="3:12" hidden="1" x14ac:dyDescent="0.25">
      <c r="C3717" s="221">
        <v>18600</v>
      </c>
      <c r="D3717" s="221">
        <f t="shared" si="411"/>
        <v>18600</v>
      </c>
      <c r="E3717" s="221">
        <f t="shared" si="409"/>
        <v>18.600000000000001</v>
      </c>
      <c r="F3717" s="221">
        <f t="shared" si="412"/>
        <v>2.8660699095773456E-4</v>
      </c>
      <c r="G3717" s="221">
        <f t="shared" si="413"/>
        <v>3.8605506922882334E-16</v>
      </c>
      <c r="H3717" s="221">
        <v>1</v>
      </c>
      <c r="I3717" s="221">
        <f t="shared" si="414"/>
        <v>1</v>
      </c>
      <c r="J3717" s="221">
        <v>1</v>
      </c>
      <c r="K3717" s="221">
        <f t="shared" si="415"/>
        <v>-379.12127921913839</v>
      </c>
      <c r="L3717" s="221">
        <f t="shared" si="410"/>
        <v>1.0441241482529392E-12</v>
      </c>
    </row>
    <row r="3718" spans="3:12" hidden="1" x14ac:dyDescent="0.25">
      <c r="C3718" s="221">
        <v>18610</v>
      </c>
      <c r="D3718" s="221">
        <f t="shared" si="411"/>
        <v>18610</v>
      </c>
      <c r="E3718" s="221">
        <f t="shared" si="409"/>
        <v>18.61</v>
      </c>
      <c r="F3718" s="221">
        <f t="shared" si="412"/>
        <v>2.8823595047549222E-4</v>
      </c>
      <c r="G3718" s="221">
        <f t="shared" si="413"/>
        <v>2.7440806912098479E-3</v>
      </c>
      <c r="H3718" s="221">
        <v>0.82365531566124195</v>
      </c>
      <c r="I3718" s="221">
        <f t="shared" si="414"/>
        <v>1</v>
      </c>
      <c r="J3718" s="221">
        <v>1</v>
      </c>
      <c r="K3718" s="221">
        <f t="shared" si="415"/>
        <v>-123.72218937802431</v>
      </c>
      <c r="L3718" s="221">
        <f t="shared" si="410"/>
        <v>1.0610138935981067E-12</v>
      </c>
    </row>
    <row r="3719" spans="3:12" hidden="1" x14ac:dyDescent="0.25">
      <c r="C3719" s="221">
        <v>18620</v>
      </c>
      <c r="D3719" s="221">
        <f t="shared" si="411"/>
        <v>18620</v>
      </c>
      <c r="E3719" s="221">
        <f t="shared" si="409"/>
        <v>18.62</v>
      </c>
      <c r="F3719" s="221">
        <f t="shared" si="412"/>
        <v>2.8986366385696431E-4</v>
      </c>
      <c r="G3719" s="221">
        <f t="shared" si="413"/>
        <v>5.4715347728820744E-3</v>
      </c>
      <c r="H3719" s="221">
        <v>0.44491567513525798</v>
      </c>
      <c r="I3719" s="221">
        <f t="shared" si="414"/>
        <v>1</v>
      </c>
      <c r="J3719" s="221">
        <v>1</v>
      </c>
      <c r="K3719" s="221">
        <f t="shared" si="415"/>
        <v>-123.02838704165025</v>
      </c>
      <c r="L3719" s="221">
        <f t="shared" si="410"/>
        <v>4.6043012414448138E-12</v>
      </c>
    </row>
    <row r="3720" spans="3:12" hidden="1" x14ac:dyDescent="0.25">
      <c r="C3720" s="221">
        <v>18630</v>
      </c>
      <c r="D3720" s="221">
        <f t="shared" si="411"/>
        <v>18630</v>
      </c>
      <c r="E3720" s="221">
        <f t="shared" si="409"/>
        <v>18.63</v>
      </c>
      <c r="F3720" s="221">
        <f t="shared" si="412"/>
        <v>2.9149004177803079E-4</v>
      </c>
      <c r="G3720" s="221">
        <f t="shared" si="413"/>
        <v>8.1750079835104447E-3</v>
      </c>
      <c r="H3720" s="221">
        <v>0.13782044655408501</v>
      </c>
      <c r="I3720" s="221">
        <f t="shared" si="414"/>
        <v>1</v>
      </c>
      <c r="J3720" s="221">
        <v>1</v>
      </c>
      <c r="K3720" s="221">
        <f t="shared" si="415"/>
        <v>-129.67148878652392</v>
      </c>
      <c r="L3720" s="221">
        <f t="shared" si="410"/>
        <v>2.6731630626421325E-12</v>
      </c>
    </row>
    <row r="3721" spans="3:12" hidden="1" x14ac:dyDescent="0.25">
      <c r="C3721" s="221">
        <v>18640</v>
      </c>
      <c r="D3721" s="221">
        <f t="shared" si="411"/>
        <v>18640</v>
      </c>
      <c r="E3721" s="221">
        <f t="shared" si="409"/>
        <v>18.64</v>
      </c>
      <c r="F3721" s="221">
        <f t="shared" si="412"/>
        <v>2.9311499487578172E-4</v>
      </c>
      <c r="G3721" s="221">
        <f t="shared" si="413"/>
        <v>1.084723507585255E-2</v>
      </c>
      <c r="H3721" s="221">
        <v>1.5719408884818702E-2</v>
      </c>
      <c r="I3721" s="221">
        <f t="shared" si="414"/>
        <v>1</v>
      </c>
      <c r="J3721" s="221">
        <v>1</v>
      </c>
      <c r="K3721" s="221">
        <f t="shared" si="415"/>
        <v>-146.02413401999814</v>
      </c>
      <c r="L3721" s="221">
        <f t="shared" si="410"/>
        <v>3.5795998246214459E-13</v>
      </c>
    </row>
    <row r="3722" spans="3:12" hidden="1" x14ac:dyDescent="0.25">
      <c r="C3722" s="221">
        <v>18650</v>
      </c>
      <c r="D3722" s="221">
        <f t="shared" si="411"/>
        <v>18650</v>
      </c>
      <c r="E3722" s="221">
        <f t="shared" si="409"/>
        <v>18.649999999999999</v>
      </c>
      <c r="F3722" s="221">
        <f t="shared" si="412"/>
        <v>2.9473843375644164E-4</v>
      </c>
      <c r="G3722" s="221">
        <f t="shared" si="413"/>
        <v>1.3481059047890143E-2</v>
      </c>
      <c r="H3722" s="271">
        <v>1.6734664794266399E-5</v>
      </c>
      <c r="I3722" s="221">
        <f t="shared" si="414"/>
        <v>1</v>
      </c>
      <c r="J3722" s="221">
        <v>1</v>
      </c>
      <c r="K3722" s="221">
        <f t="shared" si="415"/>
        <v>-203.54444400252828</v>
      </c>
      <c r="L3722" s="221">
        <f t="shared" si="410"/>
        <v>6.2615436931643677E-15</v>
      </c>
    </row>
    <row r="3723" spans="3:12" hidden="1" x14ac:dyDescent="0.25">
      <c r="C3723" s="221">
        <v>18660</v>
      </c>
      <c r="D3723" s="221">
        <f t="shared" si="411"/>
        <v>18660</v>
      </c>
      <c r="E3723" s="221">
        <f t="shared" si="409"/>
        <v>18.66</v>
      </c>
      <c r="F3723" s="221">
        <f t="shared" si="412"/>
        <v>2.9636026900328082E-4</v>
      </c>
      <c r="G3723" s="221">
        <f t="shared" si="413"/>
        <v>1.6069450023223051E-2</v>
      </c>
      <c r="H3723" s="271">
        <v>1.7506741710724101E-5</v>
      </c>
      <c r="I3723" s="221">
        <f t="shared" si="414"/>
        <v>1</v>
      </c>
      <c r="J3723" s="221">
        <v>1</v>
      </c>
      <c r="K3723" s="221">
        <f t="shared" si="415"/>
        <v>-201.57947364103038</v>
      </c>
      <c r="L3723" s="221">
        <f t="shared" si="410"/>
        <v>5.6149887565889316E-20</v>
      </c>
    </row>
    <row r="3724" spans="3:12" hidden="1" x14ac:dyDescent="0.25">
      <c r="C3724" s="221">
        <v>18670</v>
      </c>
      <c r="D3724" s="221">
        <f t="shared" si="411"/>
        <v>18670</v>
      </c>
      <c r="E3724" s="221">
        <f t="shared" si="409"/>
        <v>18.670000000000002</v>
      </c>
      <c r="F3724" s="221">
        <f t="shared" si="412"/>
        <v>2.979804111845288E-4</v>
      </c>
      <c r="G3724" s="221">
        <f t="shared" si="413"/>
        <v>1.8605523731815968E-2</v>
      </c>
      <c r="H3724" s="221">
        <v>5.3629333398743598E-3</v>
      </c>
      <c r="I3724" s="221">
        <f t="shared" si="414"/>
        <v>1</v>
      </c>
      <c r="J3724" s="221">
        <v>1</v>
      </c>
      <c r="K3724" s="221">
        <f t="shared" si="415"/>
        <v>-150.53535972977971</v>
      </c>
      <c r="L3724" s="221">
        <f t="shared" si="410"/>
        <v>2.2224717127199175E-15</v>
      </c>
    </row>
    <row r="3725" spans="3:12" hidden="1" x14ac:dyDescent="0.25">
      <c r="C3725" s="221">
        <v>18680</v>
      </c>
      <c r="D3725" s="221">
        <f t="shared" si="411"/>
        <v>18680</v>
      </c>
      <c r="E3725" s="221">
        <f t="shared" si="409"/>
        <v>18.68</v>
      </c>
      <c r="F3725" s="221">
        <f t="shared" si="412"/>
        <v>2.9959877086127129E-4</v>
      </c>
      <c r="G3725" s="221">
        <f t="shared" si="413"/>
        <v>2.1082559543183062E-2</v>
      </c>
      <c r="H3725" s="221">
        <v>2.02710991104505E-2</v>
      </c>
      <c r="I3725" s="221">
        <f t="shared" si="414"/>
        <v>1</v>
      </c>
      <c r="J3725" s="221">
        <v>1</v>
      </c>
      <c r="K3725" s="221">
        <f t="shared" si="415"/>
        <v>-137.85318680231893</v>
      </c>
      <c r="L3725" s="221">
        <f t="shared" si="410"/>
        <v>6.2229271874434254E-14</v>
      </c>
    </row>
    <row r="3726" spans="3:12" hidden="1" x14ac:dyDescent="0.25">
      <c r="C3726" s="221">
        <v>18690</v>
      </c>
      <c r="D3726" s="221">
        <f t="shared" si="411"/>
        <v>18690</v>
      </c>
      <c r="E3726" s="221">
        <f t="shared" si="409"/>
        <v>18.690000000000001</v>
      </c>
      <c r="F3726" s="221">
        <f t="shared" si="412"/>
        <v>3.0121525859534752E-4</v>
      </c>
      <c r="G3726" s="221">
        <f t="shared" si="413"/>
        <v>2.3494018005462001E-2</v>
      </c>
      <c r="H3726" s="221">
        <v>2.04012078154228E-2</v>
      </c>
      <c r="I3726" s="221">
        <f t="shared" si="414"/>
        <v>1</v>
      </c>
      <c r="J3726" s="221">
        <v>1</v>
      </c>
      <c r="K3726" s="221">
        <f t="shared" si="415"/>
        <v>-136.81019709838566</v>
      </c>
      <c r="L3726" s="221">
        <f t="shared" si="410"/>
        <v>1.8552198182722274E-13</v>
      </c>
    </row>
    <row r="3727" spans="3:12" hidden="1" x14ac:dyDescent="0.25">
      <c r="C3727" s="221">
        <v>18700</v>
      </c>
      <c r="D3727" s="221">
        <f t="shared" si="411"/>
        <v>18700</v>
      </c>
      <c r="E3727" s="221">
        <f t="shared" si="409"/>
        <v>18.7</v>
      </c>
      <c r="F3727" s="221">
        <f t="shared" si="412"/>
        <v>3.0282978495723675E-4</v>
      </c>
      <c r="G3727" s="221">
        <f t="shared" si="413"/>
        <v>2.5833557845249277E-2</v>
      </c>
      <c r="H3727" s="271">
        <v>1.6130962097237599E-9</v>
      </c>
      <c r="I3727" s="221">
        <f t="shared" si="414"/>
        <v>1</v>
      </c>
      <c r="J3727" s="221">
        <v>1</v>
      </c>
      <c r="K3727" s="221">
        <f t="shared" si="415"/>
        <v>-277.97913837950779</v>
      </c>
      <c r="L3727" s="221">
        <f t="shared" si="410"/>
        <v>5.2109916199287893E-14</v>
      </c>
    </row>
    <row r="3728" spans="3:12" hidden="1" x14ac:dyDescent="0.25">
      <c r="C3728" s="221">
        <v>18710</v>
      </c>
      <c r="D3728" s="221">
        <f t="shared" si="411"/>
        <v>18710</v>
      </c>
      <c r="E3728" s="221">
        <f t="shared" si="409"/>
        <v>18.71</v>
      </c>
      <c r="F3728" s="221">
        <f t="shared" si="412"/>
        <v>3.0444226053393084E-4</v>
      </c>
      <c r="G3728" s="221">
        <f t="shared" si="413"/>
        <v>2.8095052384635208E-2</v>
      </c>
      <c r="H3728" s="221">
        <v>1.10268609715076E-2</v>
      </c>
      <c r="I3728" s="221">
        <f t="shared" si="414"/>
        <v>1</v>
      </c>
      <c r="J3728" s="221">
        <v>1</v>
      </c>
      <c r="K3728" s="221">
        <f t="shared" si="415"/>
        <v>-140.50826633726223</v>
      </c>
      <c r="L3728" s="221">
        <f t="shared" si="410"/>
        <v>2.22389096871729E-14</v>
      </c>
    </row>
    <row r="3729" spans="3:12" hidden="1" x14ac:dyDescent="0.25">
      <c r="C3729" s="221">
        <v>18720</v>
      </c>
      <c r="D3729" s="221">
        <f t="shared" si="411"/>
        <v>18720</v>
      </c>
      <c r="E3729" s="221">
        <f t="shared" si="409"/>
        <v>18.72</v>
      </c>
      <c r="F3729" s="221">
        <f t="shared" si="412"/>
        <v>3.0605259593680448E-4</v>
      </c>
      <c r="G3729" s="221">
        <f t="shared" si="413"/>
        <v>3.0272605333555958E-2</v>
      </c>
      <c r="H3729" s="271">
        <v>3.5573468641953598E-10</v>
      </c>
      <c r="I3729" s="221">
        <f t="shared" si="414"/>
        <v>1</v>
      </c>
      <c r="J3729" s="221">
        <v>1</v>
      </c>
      <c r="K3729" s="221">
        <f t="shared" si="415"/>
        <v>-289.6405583942518</v>
      </c>
      <c r="L3729" s="221">
        <f t="shared" si="410"/>
        <v>2.2238905290316231E-14</v>
      </c>
    </row>
    <row r="3730" spans="3:12" hidden="1" x14ac:dyDescent="0.25">
      <c r="C3730" s="221">
        <v>18730</v>
      </c>
      <c r="D3730" s="221">
        <f t="shared" si="411"/>
        <v>18730</v>
      </c>
      <c r="E3730" s="221">
        <f t="shared" si="409"/>
        <v>18.73</v>
      </c>
      <c r="F3730" s="221">
        <f t="shared" si="412"/>
        <v>3.0766070180946733E-4</v>
      </c>
      <c r="G3730" s="221">
        <f t="shared" si="413"/>
        <v>3.2360565917348885E-2</v>
      </c>
      <c r="H3730" s="221">
        <v>9.6745899372294199E-3</v>
      </c>
      <c r="I3730" s="221">
        <f t="shared" si="414"/>
        <v>1</v>
      </c>
      <c r="J3730" s="221">
        <v>1</v>
      </c>
      <c r="K3730" s="221">
        <f t="shared" si="415"/>
        <v>-140.32558598904944</v>
      </c>
      <c r="L3730" s="221">
        <f t="shared" si="410"/>
        <v>2.3194309045452664E-14</v>
      </c>
    </row>
    <row r="3731" spans="3:12" hidden="1" x14ac:dyDescent="0.25">
      <c r="C3731" s="221">
        <v>18740</v>
      </c>
      <c r="D3731" s="221">
        <f t="shared" si="411"/>
        <v>18740</v>
      </c>
      <c r="E3731" s="221">
        <f t="shared" si="409"/>
        <v>18.739999999999998</v>
      </c>
      <c r="F3731" s="221">
        <f t="shared" si="412"/>
        <v>3.0926648883560702E-4</v>
      </c>
      <c r="G3731" s="221">
        <f t="shared" si="413"/>
        <v>3.4353543301269794E-2</v>
      </c>
      <c r="H3731" s="221">
        <v>4.6170289671176798E-3</v>
      </c>
      <c r="I3731" s="221">
        <f t="shared" si="414"/>
        <v>1</v>
      </c>
      <c r="J3731" s="221">
        <v>1</v>
      </c>
      <c r="K3731" s="221">
        <f t="shared" si="415"/>
        <v>-146.18665998277234</v>
      </c>
      <c r="L3731" s="221">
        <f t="shared" si="410"/>
        <v>5.2834071399248859E-14</v>
      </c>
    </row>
    <row r="3732" spans="3:12" hidden="1" x14ac:dyDescent="0.25">
      <c r="C3732" s="221">
        <v>18750</v>
      </c>
      <c r="D3732" s="221">
        <f t="shared" si="411"/>
        <v>18750</v>
      </c>
      <c r="E3732" s="221">
        <f t="shared" si="409"/>
        <v>18.75</v>
      </c>
      <c r="F3732" s="221">
        <f t="shared" si="412"/>
        <v>3.1086986774682201E-4</v>
      </c>
      <c r="G3732" s="221">
        <f t="shared" si="413"/>
        <v>3.6246420275727241E-2</v>
      </c>
      <c r="H3732" s="221">
        <v>1.96696707822324E-4</v>
      </c>
      <c r="I3732" s="221">
        <f t="shared" si="414"/>
        <v>1</v>
      </c>
      <c r="J3732" s="221">
        <v>1</v>
      </c>
      <c r="K3732" s="221">
        <f t="shared" si="415"/>
        <v>-173.08718317509653</v>
      </c>
      <c r="L3732" s="221">
        <f t="shared" si="410"/>
        <v>6.5714102254513625E-15</v>
      </c>
    </row>
    <row r="3733" spans="3:12" hidden="1" x14ac:dyDescent="0.25">
      <c r="C3733" s="221">
        <v>18760</v>
      </c>
      <c r="D3733" s="221">
        <f t="shared" si="411"/>
        <v>18760</v>
      </c>
      <c r="E3733" s="221">
        <f t="shared" si="409"/>
        <v>18.760000000000002</v>
      </c>
      <c r="F3733" s="221">
        <f t="shared" si="412"/>
        <v>3.1247074933043572E-4</v>
      </c>
      <c r="G3733" s="221">
        <f t="shared" si="413"/>
        <v>3.8034366168011438E-2</v>
      </c>
      <c r="H3733" s="221">
        <v>2.7062321390617099E-3</v>
      </c>
      <c r="I3733" s="221">
        <f t="shared" si="414"/>
        <v>1</v>
      </c>
      <c r="J3733" s="221">
        <v>1</v>
      </c>
      <c r="K3733" s="221">
        <f t="shared" si="415"/>
        <v>-149.8529880093177</v>
      </c>
      <c r="L3733" s="221">
        <f t="shared" si="410"/>
        <v>2.9547756969127111E-15</v>
      </c>
    </row>
    <row r="3734" spans="3:12" hidden="1" x14ac:dyDescent="0.25">
      <c r="C3734" s="221">
        <v>18770</v>
      </c>
      <c r="D3734" s="221">
        <f t="shared" si="411"/>
        <v>18770</v>
      </c>
      <c r="E3734" s="221">
        <f t="shared" si="409"/>
        <v>18.77</v>
      </c>
      <c r="F3734" s="221">
        <f t="shared" si="412"/>
        <v>3.1406904443729921E-4</v>
      </c>
      <c r="G3734" s="221">
        <f t="shared" si="413"/>
        <v>3.971284894847936E-2</v>
      </c>
      <c r="H3734" s="221">
        <v>2.5761364751441902E-3</v>
      </c>
      <c r="I3734" s="221">
        <f t="shared" si="414"/>
        <v>1</v>
      </c>
      <c r="J3734" s="221">
        <v>1</v>
      </c>
      <c r="K3734" s="221">
        <f t="shared" si="415"/>
        <v>-149.86149912287874</v>
      </c>
      <c r="L3734" s="221">
        <f t="shared" si="410"/>
        <v>1.0334173476582757E-14</v>
      </c>
    </row>
    <row r="3735" spans="3:12" hidden="1" x14ac:dyDescent="0.25">
      <c r="C3735" s="221">
        <v>18780</v>
      </c>
      <c r="D3735" s="221">
        <f t="shared" si="411"/>
        <v>18780</v>
      </c>
      <c r="E3735" s="221">
        <f t="shared" si="409"/>
        <v>18.78</v>
      </c>
      <c r="F3735" s="221">
        <f t="shared" si="412"/>
        <v>3.1566466398958196E-4</v>
      </c>
      <c r="G3735" s="221">
        <f t="shared" si="413"/>
        <v>4.1277646501365832E-2</v>
      </c>
      <c r="H3735" s="221">
        <v>2.7309732062734702E-4</v>
      </c>
      <c r="I3735" s="221">
        <f t="shared" si="414"/>
        <v>1</v>
      </c>
      <c r="J3735" s="221">
        <v>1</v>
      </c>
      <c r="K3735" s="221">
        <f t="shared" si="415"/>
        <v>-168.97483328550322</v>
      </c>
      <c r="L3735" s="221">
        <f t="shared" si="410"/>
        <v>3.1843489855061761E-15</v>
      </c>
    </row>
    <row r="3736" spans="3:12" hidden="1" x14ac:dyDescent="0.25">
      <c r="C3736" s="221">
        <v>18790</v>
      </c>
      <c r="D3736" s="221">
        <f t="shared" si="411"/>
        <v>18790</v>
      </c>
      <c r="E3736" s="221">
        <f t="shared" si="409"/>
        <v>18.79</v>
      </c>
      <c r="F3736" s="221">
        <f t="shared" si="412"/>
        <v>3.1725751898853708E-4</v>
      </c>
      <c r="G3736" s="221">
        <f t="shared" si="413"/>
        <v>4.2724857032688787E-2</v>
      </c>
      <c r="H3736" s="221">
        <v>3.1555882854911199E-3</v>
      </c>
      <c r="I3736" s="221">
        <f t="shared" si="414"/>
        <v>1</v>
      </c>
      <c r="J3736" s="221">
        <v>1</v>
      </c>
      <c r="K3736" s="221">
        <f t="shared" si="415"/>
        <v>-147.37654246099868</v>
      </c>
      <c r="L3736" s="221">
        <f t="shared" si="410"/>
        <v>5.3665755578767988E-15</v>
      </c>
    </row>
    <row r="3737" spans="3:12" hidden="1" x14ac:dyDescent="0.25">
      <c r="C3737" s="221">
        <v>18800</v>
      </c>
      <c r="D3737" s="221">
        <f t="shared" si="411"/>
        <v>18800</v>
      </c>
      <c r="E3737" s="221">
        <f t="shared" si="409"/>
        <v>18.8</v>
      </c>
      <c r="F3737" s="221">
        <f t="shared" si="412"/>
        <v>3.1884752052226166E-4</v>
      </c>
      <c r="G3737" s="221">
        <f t="shared" si="413"/>
        <v>4.4050908590079693E-2</v>
      </c>
      <c r="H3737" s="271">
        <v>9.3132217105328598E-10</v>
      </c>
      <c r="I3737" s="221">
        <f t="shared" si="414"/>
        <v>1</v>
      </c>
      <c r="J3737" s="221">
        <v>1</v>
      </c>
      <c r="K3737" s="221">
        <f t="shared" si="415"/>
        <v>-277.66724286898841</v>
      </c>
      <c r="L3737" s="221">
        <f t="shared" si="410"/>
        <v>4.5738932900668363E-15</v>
      </c>
    </row>
    <row r="3738" spans="3:12" hidden="1" x14ac:dyDescent="0.25">
      <c r="C3738" s="221">
        <v>18810</v>
      </c>
      <c r="D3738" s="221">
        <f t="shared" si="411"/>
        <v>18810</v>
      </c>
      <c r="E3738" s="221">
        <f t="shared" si="409"/>
        <v>18.809999999999999</v>
      </c>
      <c r="F3738" s="221">
        <f t="shared" si="412"/>
        <v>3.2043457977343112E-4</v>
      </c>
      <c r="G3738" s="221">
        <f t="shared" si="413"/>
        <v>4.5252567671801379E-2</v>
      </c>
      <c r="H3738" s="221">
        <v>2.6182538032301299E-2</v>
      </c>
      <c r="I3738" s="221">
        <f t="shared" si="414"/>
        <v>1</v>
      </c>
      <c r="J3738" s="221">
        <v>1</v>
      </c>
      <c r="K3738" s="221">
        <f t="shared" si="415"/>
        <v>-128.41211307016604</v>
      </c>
      <c r="L3738" s="221">
        <f t="shared" si="410"/>
        <v>3.6035348921386609E-13</v>
      </c>
    </row>
    <row r="3739" spans="3:12" hidden="1" x14ac:dyDescent="0.25">
      <c r="C3739" s="221">
        <v>18820</v>
      </c>
      <c r="D3739" s="221">
        <f t="shared" si="411"/>
        <v>18820</v>
      </c>
      <c r="E3739" s="221">
        <f t="shared" si="409"/>
        <v>18.82</v>
      </c>
      <c r="F3739" s="221">
        <f t="shared" si="412"/>
        <v>3.2201860802701668E-4</v>
      </c>
      <c r="G3739" s="221">
        <f t="shared" si="413"/>
        <v>4.6326946904682371E-2</v>
      </c>
      <c r="H3739" s="221">
        <v>5.0657045484410197E-2</v>
      </c>
      <c r="I3739" s="221">
        <f t="shared" si="414"/>
        <v>1</v>
      </c>
      <c r="J3739" s="221">
        <v>1</v>
      </c>
      <c r="K3739" s="221">
        <f t="shared" si="415"/>
        <v>-122.43290990872828</v>
      </c>
      <c r="L3739" s="221">
        <f t="shared" si="410"/>
        <v>3.2226535618542174E-12</v>
      </c>
    </row>
    <row r="3740" spans="3:12" hidden="1" x14ac:dyDescent="0.25">
      <c r="C3740" s="221">
        <v>18830</v>
      </c>
      <c r="D3740" s="221">
        <f t="shared" si="411"/>
        <v>18830</v>
      </c>
      <c r="E3740" s="221">
        <f t="shared" si="409"/>
        <v>18.829999999999998</v>
      </c>
      <c r="F3740" s="221">
        <f t="shared" si="412"/>
        <v>3.2359951667798885E-4</v>
      </c>
      <c r="G3740" s="221">
        <f t="shared" si="413"/>
        <v>4.7271511773231335E-2</v>
      </c>
      <c r="H3740" s="221">
        <v>3.5478860246611302E-2</v>
      </c>
      <c r="I3740" s="221">
        <f t="shared" si="414"/>
        <v>1</v>
      </c>
      <c r="J3740" s="221">
        <v>1</v>
      </c>
      <c r="K3740" s="221">
        <f t="shared" si="415"/>
        <v>-125.30845968875347</v>
      </c>
      <c r="L3740" s="221">
        <f t="shared" si="410"/>
        <v>4.2148033040434992E-12</v>
      </c>
    </row>
    <row r="3741" spans="3:12" hidden="1" x14ac:dyDescent="0.25">
      <c r="C3741" s="221">
        <v>18840</v>
      </c>
      <c r="D3741" s="221">
        <f t="shared" si="411"/>
        <v>18840</v>
      </c>
      <c r="E3741" s="221">
        <f t="shared" si="409"/>
        <v>18.84</v>
      </c>
      <c r="F3741" s="221">
        <f t="shared" si="412"/>
        <v>3.25177217238994E-4</v>
      </c>
      <c r="G3741" s="221">
        <f t="shared" si="413"/>
        <v>4.8084086384744686E-2</v>
      </c>
      <c r="H3741" s="271">
        <v>2.4382272622774201E-9</v>
      </c>
      <c r="I3741" s="221">
        <f t="shared" si="414"/>
        <v>1</v>
      </c>
      <c r="J3741" s="221">
        <v>1</v>
      </c>
      <c r="K3741" s="221">
        <f t="shared" si="415"/>
        <v>-268.37608676437162</v>
      </c>
      <c r="L3741" s="221">
        <f t="shared" si="410"/>
        <v>7.3636663254265903E-13</v>
      </c>
    </row>
    <row r="3742" spans="3:12" hidden="1" x14ac:dyDescent="0.25">
      <c r="C3742" s="221">
        <v>18850</v>
      </c>
      <c r="D3742" s="221">
        <f t="shared" si="411"/>
        <v>18850</v>
      </c>
      <c r="E3742" s="221">
        <f t="shared" si="409"/>
        <v>18.850000000000001</v>
      </c>
      <c r="F3742" s="221">
        <f t="shared" si="412"/>
        <v>3.2675162134801445E-4</v>
      </c>
      <c r="G3742" s="221">
        <f t="shared" si="413"/>
        <v>4.87628582578324E-2</v>
      </c>
      <c r="H3742" s="271">
        <v>1.5853283251379599E-9</v>
      </c>
      <c r="I3742" s="221">
        <f t="shared" si="414"/>
        <v>1</v>
      </c>
      <c r="J3742" s="221">
        <v>1</v>
      </c>
      <c r="K3742" s="221">
        <f t="shared" si="415"/>
        <v>-271.95147750886355</v>
      </c>
      <c r="L3742" s="221">
        <f t="shared" si="410"/>
        <v>1.0043617652772681E-26</v>
      </c>
    </row>
    <row r="3743" spans="3:12" hidden="1" x14ac:dyDescent="0.25">
      <c r="C3743" s="221">
        <v>18860</v>
      </c>
      <c r="D3743" s="221">
        <f t="shared" si="411"/>
        <v>18860</v>
      </c>
      <c r="E3743" s="221">
        <f t="shared" si="409"/>
        <v>18.86</v>
      </c>
      <c r="F3743" s="221">
        <f t="shared" si="412"/>
        <v>3.2832264077600472E-4</v>
      </c>
      <c r="G3743" s="221">
        <f t="shared" si="413"/>
        <v>4.9306382124397759E-2</v>
      </c>
      <c r="H3743" s="221">
        <v>3.2358958185382598E-2</v>
      </c>
      <c r="I3743" s="221">
        <f t="shared" si="414"/>
        <v>1</v>
      </c>
      <c r="J3743" s="221">
        <v>1</v>
      </c>
      <c r="K3743" s="221">
        <f t="shared" si="415"/>
        <v>-125.61602999552736</v>
      </c>
      <c r="L3743" s="221">
        <f t="shared" si="410"/>
        <v>6.8602043255334724E-13</v>
      </c>
    </row>
    <row r="3744" spans="3:12" hidden="1" x14ac:dyDescent="0.25">
      <c r="C3744" s="221">
        <v>18870</v>
      </c>
      <c r="D3744" s="221">
        <f t="shared" si="411"/>
        <v>18870</v>
      </c>
      <c r="E3744" s="221">
        <f t="shared" si="409"/>
        <v>18.87</v>
      </c>
      <c r="F3744" s="221">
        <f t="shared" si="412"/>
        <v>3.298901874345116E-4</v>
      </c>
      <c r="G3744" s="221">
        <f t="shared" si="413"/>
        <v>4.9713582737755481E-2</v>
      </c>
      <c r="H3744" s="221">
        <v>3.3311806719214299E-2</v>
      </c>
      <c r="I3744" s="221">
        <f t="shared" si="414"/>
        <v>1</v>
      </c>
      <c r="J3744" s="221">
        <v>1</v>
      </c>
      <c r="K3744" s="221">
        <f t="shared" si="415"/>
        <v>-125.25114703040842</v>
      </c>
      <c r="L3744" s="221">
        <f t="shared" si="410"/>
        <v>2.8630750863033737E-12</v>
      </c>
    </row>
    <row r="3745" spans="3:12" hidden="1" x14ac:dyDescent="0.25">
      <c r="C3745" s="221">
        <v>18880</v>
      </c>
      <c r="D3745" s="221">
        <f t="shared" si="411"/>
        <v>18880</v>
      </c>
      <c r="E3745" s="221">
        <f t="shared" si="409"/>
        <v>18.88</v>
      </c>
      <c r="F3745" s="221">
        <f t="shared" si="412"/>
        <v>3.3145417338326089E-4</v>
      </c>
      <c r="G3745" s="221">
        <f t="shared" si="413"/>
        <v>4.9983756682222262E-2</v>
      </c>
      <c r="H3745" s="221">
        <v>1.1720746567762201E-2</v>
      </c>
      <c r="I3745" s="221">
        <f t="shared" si="414"/>
        <v>1</v>
      </c>
      <c r="J3745" s="221">
        <v>1</v>
      </c>
      <c r="K3745" s="221">
        <f t="shared" si="415"/>
        <v>-134.23584678211608</v>
      </c>
      <c r="L3745" s="221">
        <f t="shared" si="410"/>
        <v>1.3708351313936405E-12</v>
      </c>
    </row>
    <row r="3746" spans="3:12" hidden="1" x14ac:dyDescent="0.25">
      <c r="C3746" s="221">
        <v>18890</v>
      </c>
      <c r="D3746" s="221">
        <f t="shared" si="411"/>
        <v>18890</v>
      </c>
      <c r="E3746" s="221">
        <f t="shared" si="409"/>
        <v>18.89</v>
      </c>
      <c r="F3746" s="221">
        <f t="shared" si="412"/>
        <v>3.3301451083772902E-4</v>
      </c>
      <c r="G3746" s="221">
        <f t="shared" si="413"/>
        <v>5.0116573182178915E-2</v>
      </c>
      <c r="H3746" s="221">
        <v>3.5411953593088498E-2</v>
      </c>
      <c r="I3746" s="221">
        <f t="shared" si="414"/>
        <v>1</v>
      </c>
      <c r="J3746" s="221">
        <v>1</v>
      </c>
      <c r="K3746" s="221">
        <f t="shared" si="415"/>
        <v>-124.56811176059729</v>
      </c>
      <c r="L3746" s="221">
        <f t="shared" si="410"/>
        <v>1.5413116648935224E-12</v>
      </c>
    </row>
    <row r="3747" spans="3:12" hidden="1" x14ac:dyDescent="0.25">
      <c r="C3747" s="221">
        <v>18900</v>
      </c>
      <c r="D3747" s="221">
        <f t="shared" si="411"/>
        <v>18900</v>
      </c>
      <c r="E3747" s="221">
        <f t="shared" si="409"/>
        <v>18.899999999999999</v>
      </c>
      <c r="F3747" s="221">
        <f t="shared" si="412"/>
        <v>3.3457111217668822E-4</v>
      </c>
      <c r="G3747" s="221">
        <f t="shared" si="413"/>
        <v>5.0112073911253774E-2</v>
      </c>
      <c r="H3747" s="271">
        <v>1.41705207139195E-15</v>
      </c>
      <c r="I3747" s="221">
        <f t="shared" si="414"/>
        <v>1</v>
      </c>
      <c r="J3747" s="221">
        <v>1</v>
      </c>
      <c r="K3747" s="221">
        <f t="shared" si="415"/>
        <v>-392.48366748278721</v>
      </c>
      <c r="L3747" s="221">
        <f t="shared" si="410"/>
        <v>8.7323037205914989E-13</v>
      </c>
    </row>
    <row r="3748" spans="3:12" hidden="1" x14ac:dyDescent="0.25">
      <c r="C3748" s="221">
        <v>18910</v>
      </c>
      <c r="D3748" s="221">
        <f t="shared" si="411"/>
        <v>18910</v>
      </c>
      <c r="E3748" s="221">
        <f t="shared" si="409"/>
        <v>18.91</v>
      </c>
      <c r="F3748" s="221">
        <f t="shared" si="412"/>
        <v>3.3612388994972396E-4</v>
      </c>
      <c r="G3748" s="221">
        <f t="shared" si="413"/>
        <v>4.9970671804932143E-2</v>
      </c>
      <c r="H3748" s="221">
        <v>3.5411953593086701E-2</v>
      </c>
      <c r="I3748" s="221">
        <f t="shared" si="414"/>
        <v>1</v>
      </c>
      <c r="J3748" s="221">
        <v>1</v>
      </c>
      <c r="K3748" s="221">
        <f t="shared" si="415"/>
        <v>-124.5127108896921</v>
      </c>
      <c r="L3748" s="221">
        <f t="shared" si="410"/>
        <v>8.8444110743695465E-13</v>
      </c>
    </row>
    <row r="3749" spans="3:12" hidden="1" x14ac:dyDescent="0.25">
      <c r="C3749" s="221">
        <v>18920</v>
      </c>
      <c r="D3749" s="221">
        <f t="shared" si="411"/>
        <v>18920</v>
      </c>
      <c r="E3749" s="221">
        <f t="shared" si="409"/>
        <v>18.920000000000002</v>
      </c>
      <c r="F3749" s="221">
        <f t="shared" si="412"/>
        <v>3.3767275688472749E-4</v>
      </c>
      <c r="G3749" s="221">
        <f t="shared" si="413"/>
        <v>4.9693148882526086E-2</v>
      </c>
      <c r="H3749" s="221">
        <v>1.17207465677595E-2</v>
      </c>
      <c r="I3749" s="221">
        <f t="shared" si="414"/>
        <v>1</v>
      </c>
      <c r="J3749" s="221">
        <v>1</v>
      </c>
      <c r="K3749" s="221">
        <f t="shared" si="415"/>
        <v>-134.12504367126621</v>
      </c>
      <c r="L3749" s="221">
        <f t="shared" si="410"/>
        <v>1.5660440307269958E-12</v>
      </c>
    </row>
    <row r="3750" spans="3:12" hidden="1" x14ac:dyDescent="0.25">
      <c r="C3750" s="221">
        <v>18930</v>
      </c>
      <c r="D3750" s="221">
        <f t="shared" si="411"/>
        <v>18930</v>
      </c>
      <c r="E3750" s="221">
        <f t="shared" si="409"/>
        <v>18.93</v>
      </c>
      <c r="F3750" s="221">
        <f t="shared" si="412"/>
        <v>3.3921762589536711E-4</v>
      </c>
      <c r="G3750" s="221">
        <f t="shared" si="413"/>
        <v>4.9280653087050083E-2</v>
      </c>
      <c r="H3750" s="221">
        <v>3.3311806719215901E-2</v>
      </c>
      <c r="I3750" s="221">
        <f t="shared" si="414"/>
        <v>1</v>
      </c>
      <c r="J3750" s="221">
        <v>1</v>
      </c>
      <c r="K3750" s="221">
        <f t="shared" si="415"/>
        <v>-125.08493894143993</v>
      </c>
      <c r="L3750" s="221">
        <f t="shared" si="410"/>
        <v>1.4195691617289583E-12</v>
      </c>
    </row>
    <row r="3751" spans="3:12" hidden="1" x14ac:dyDescent="0.25">
      <c r="C3751" s="221">
        <v>18940</v>
      </c>
      <c r="D3751" s="221">
        <f t="shared" si="411"/>
        <v>18940</v>
      </c>
      <c r="E3751" s="221">
        <f t="shared" si="409"/>
        <v>18.940000000000001</v>
      </c>
      <c r="F3751" s="221">
        <f t="shared" si="412"/>
        <v>3.4075841008851965E-4</v>
      </c>
      <c r="G3751" s="221">
        <f t="shared" si="413"/>
        <v>4.8734694154131876E-2</v>
      </c>
      <c r="H3751" s="221">
        <v>3.23589581853811E-2</v>
      </c>
      <c r="I3751" s="221">
        <f t="shared" si="414"/>
        <v>1</v>
      </c>
      <c r="J3751" s="221">
        <v>1</v>
      </c>
      <c r="K3751" s="221">
        <f t="shared" si="415"/>
        <v>-125.39441282096703</v>
      </c>
      <c r="L3751" s="221">
        <f t="shared" si="410"/>
        <v>2.9934377731848674E-12</v>
      </c>
    </row>
    <row r="3752" spans="3:12" hidden="1" x14ac:dyDescent="0.25">
      <c r="C3752" s="221">
        <v>18950</v>
      </c>
      <c r="D3752" s="221">
        <f t="shared" si="411"/>
        <v>18950</v>
      </c>
      <c r="E3752" s="221">
        <f t="shared" si="409"/>
        <v>18.95</v>
      </c>
      <c r="F3752" s="221">
        <f t="shared" si="412"/>
        <v>3.4229502277169024E-4</v>
      </c>
      <c r="G3752" s="221">
        <f t="shared" si="413"/>
        <v>4.8057138523626898E-2</v>
      </c>
      <c r="H3752" s="271">
        <v>1.5853296857390101E-9</v>
      </c>
      <c r="I3752" s="221">
        <f t="shared" si="414"/>
        <v>1</v>
      </c>
      <c r="J3752" s="221">
        <v>1</v>
      </c>
      <c r="K3752" s="221">
        <f t="shared" si="415"/>
        <v>-271.67443831703815</v>
      </c>
      <c r="L3752" s="221">
        <f t="shared" si="410"/>
        <v>7.2193611616505749E-13</v>
      </c>
    </row>
    <row r="3753" spans="3:12" hidden="1" x14ac:dyDescent="0.25">
      <c r="C3753" s="221">
        <v>18960</v>
      </c>
      <c r="D3753" s="221">
        <f t="shared" si="411"/>
        <v>18960</v>
      </c>
      <c r="E3753" s="221">
        <f t="shared" si="409"/>
        <v>18.96</v>
      </c>
      <c r="F3753" s="221">
        <f t="shared" si="412"/>
        <v>3.4382737746038586E-4</v>
      </c>
      <c r="G3753" s="221">
        <f t="shared" si="413"/>
        <v>4.7250203310115764E-2</v>
      </c>
      <c r="H3753" s="271">
        <v>2.43823937790033E-9</v>
      </c>
      <c r="I3753" s="221">
        <f t="shared" si="414"/>
        <v>1</v>
      </c>
      <c r="J3753" s="221">
        <v>1</v>
      </c>
      <c r="K3753" s="221">
        <f t="shared" si="415"/>
        <v>-268.04359045721907</v>
      </c>
      <c r="L3753" s="221">
        <f t="shared" si="410"/>
        <v>1.0787826726905851E-26</v>
      </c>
    </row>
    <row r="3754" spans="3:12" hidden="1" x14ac:dyDescent="0.25">
      <c r="C3754" s="221">
        <v>18970</v>
      </c>
      <c r="D3754" s="221">
        <f t="shared" si="411"/>
        <v>18970</v>
      </c>
      <c r="E3754" s="221">
        <f t="shared" si="409"/>
        <v>18.97</v>
      </c>
      <c r="F3754" s="221">
        <f t="shared" si="412"/>
        <v>3.4535538788547395E-4</v>
      </c>
      <c r="G3754" s="221">
        <f t="shared" si="413"/>
        <v>4.631644935090961E-2</v>
      </c>
      <c r="H3754" s="221">
        <v>3.5478860246603898E-2</v>
      </c>
      <c r="I3754" s="221">
        <f t="shared" si="414"/>
        <v>1</v>
      </c>
      <c r="J3754" s="221">
        <v>1</v>
      </c>
      <c r="K3754" s="221">
        <f t="shared" si="415"/>
        <v>-124.92057691497392</v>
      </c>
      <c r="L3754" s="221">
        <f t="shared" si="410"/>
        <v>8.0516034596648475E-13</v>
      </c>
    </row>
    <row r="3755" spans="3:12" hidden="1" x14ac:dyDescent="0.25">
      <c r="C3755" s="221">
        <v>18980</v>
      </c>
      <c r="D3755" s="221">
        <f t="shared" si="411"/>
        <v>18980</v>
      </c>
      <c r="E3755" s="221">
        <f t="shared" si="409"/>
        <v>18.98</v>
      </c>
      <c r="F3755" s="221">
        <f t="shared" si="412"/>
        <v>3.4687896800050398E-4</v>
      </c>
      <c r="G3755" s="221">
        <f t="shared" si="413"/>
        <v>4.5258773352590237E-2</v>
      </c>
      <c r="H3755" s="221">
        <v>5.0657045484414E-2</v>
      </c>
      <c r="I3755" s="221">
        <f t="shared" si="414"/>
        <v>1</v>
      </c>
      <c r="J3755" s="221">
        <v>1</v>
      </c>
      <c r="K3755" s="221">
        <f t="shared" si="415"/>
        <v>-121.98958791973637</v>
      </c>
      <c r="L3755" s="221">
        <f t="shared" si="410"/>
        <v>4.642977186523046E-12</v>
      </c>
    </row>
    <row r="3756" spans="3:12" hidden="1" x14ac:dyDescent="0.25">
      <c r="C3756" s="221">
        <v>18990</v>
      </c>
      <c r="D3756" s="221">
        <f t="shared" si="411"/>
        <v>18990</v>
      </c>
      <c r="E3756" s="221">
        <f t="shared" si="409"/>
        <v>18.989999999999998</v>
      </c>
      <c r="F3756" s="221">
        <f t="shared" si="412"/>
        <v>3.4839803198899623E-4</v>
      </c>
      <c r="G3756" s="221">
        <f t="shared" si="413"/>
        <v>4.408039915945041E-2</v>
      </c>
      <c r="H3756" s="221">
        <v>2.6182538032308401E-2</v>
      </c>
      <c r="I3756" s="221">
        <f t="shared" si="414"/>
        <v>1</v>
      </c>
      <c r="J3756" s="221">
        <v>1</v>
      </c>
      <c r="K3756" s="221">
        <f t="shared" si="415"/>
        <v>-127.91334090619195</v>
      </c>
      <c r="L3756" s="221">
        <f t="shared" si="410"/>
        <v>3.584296917029367E-12</v>
      </c>
    </row>
    <row r="3757" spans="3:12" hidden="1" x14ac:dyDescent="0.25">
      <c r="C3757" s="221">
        <v>19000</v>
      </c>
      <c r="D3757" s="221">
        <f t="shared" si="411"/>
        <v>19000</v>
      </c>
      <c r="E3757" s="221">
        <f t="shared" si="409"/>
        <v>19</v>
      </c>
      <c r="F3757" s="221">
        <f t="shared" si="412"/>
        <v>3.4991249427170318E-4</v>
      </c>
      <c r="G3757" s="221">
        <f t="shared" si="413"/>
        <v>4.2784868169456737E-2</v>
      </c>
      <c r="H3757" s="271">
        <v>9.3132529232030597E-10</v>
      </c>
      <c r="I3757" s="221">
        <f t="shared" si="414"/>
        <v>1</v>
      </c>
      <c r="J3757" s="221">
        <v>1</v>
      </c>
      <c r="K3757" s="221">
        <f t="shared" si="415"/>
        <v>-277.11297908787492</v>
      </c>
      <c r="L3757" s="221">
        <f t="shared" si="410"/>
        <v>4.0420897115657992E-13</v>
      </c>
    </row>
    <row r="3758" spans="3:12" hidden="1" x14ac:dyDescent="0.25">
      <c r="C3758" s="221">
        <v>19010</v>
      </c>
      <c r="D3758" s="221">
        <f t="shared" si="411"/>
        <v>19010</v>
      </c>
      <c r="E3758" s="221">
        <f t="shared" si="409"/>
        <v>19.010000000000002</v>
      </c>
      <c r="F3758" s="221">
        <f t="shared" si="412"/>
        <v>3.514222695138386E-4</v>
      </c>
      <c r="G3758" s="221">
        <f t="shared" si="413"/>
        <v>4.1376028925571552E-2</v>
      </c>
      <c r="H3758" s="221">
        <v>3.1555882854920701E-3</v>
      </c>
      <c r="I3758" s="221">
        <f t="shared" si="414"/>
        <v>1</v>
      </c>
      <c r="J3758" s="221">
        <v>1</v>
      </c>
      <c r="K3758" s="221">
        <f t="shared" si="415"/>
        <v>-146.76683157802171</v>
      </c>
      <c r="L3758" s="221">
        <f t="shared" si="410"/>
        <v>5.2632877592745304E-15</v>
      </c>
    </row>
    <row r="3759" spans="3:12" hidden="1" x14ac:dyDescent="0.25">
      <c r="C3759" s="221">
        <v>19020</v>
      </c>
      <c r="D3759" s="221">
        <f t="shared" si="411"/>
        <v>19020</v>
      </c>
      <c r="E3759" s="221">
        <f t="shared" ref="E3759:E3822" si="416">D3759/1000</f>
        <v>19.02</v>
      </c>
      <c r="F3759" s="221">
        <f t="shared" si="412"/>
        <v>3.5292727263226784E-4</v>
      </c>
      <c r="G3759" s="221">
        <f t="shared" si="413"/>
        <v>3.9858025912370615E-2</v>
      </c>
      <c r="H3759" s="221">
        <v>2.7309732062735201E-4</v>
      </c>
      <c r="I3759" s="221">
        <f t="shared" si="414"/>
        <v>1</v>
      </c>
      <c r="J3759" s="221">
        <v>1</v>
      </c>
      <c r="K3759" s="221">
        <f t="shared" si="415"/>
        <v>-168.30963111155495</v>
      </c>
      <c r="L3759" s="221">
        <f t="shared" ref="L3759:L3822" si="417">(D3759-D3758)*((10^(K3759/20)+10^(K3758/20))/2)^2</f>
        <v>6.1815272344524499E-15</v>
      </c>
    </row>
    <row r="3760" spans="3:12" hidden="1" x14ac:dyDescent="0.25">
      <c r="C3760" s="221">
        <v>19030</v>
      </c>
      <c r="D3760" s="221">
        <f t="shared" si="411"/>
        <v>19030</v>
      </c>
      <c r="E3760" s="221">
        <f t="shared" si="416"/>
        <v>19.03</v>
      </c>
      <c r="F3760" s="221">
        <f t="shared" si="412"/>
        <v>3.5442741880267357E-4</v>
      </c>
      <c r="G3760" s="221">
        <f t="shared" si="413"/>
        <v>3.8235287589926649E-2</v>
      </c>
      <c r="H3760" s="221">
        <v>2.5761364751434698E-3</v>
      </c>
      <c r="I3760" s="221">
        <f t="shared" si="414"/>
        <v>1</v>
      </c>
      <c r="J3760" s="221">
        <v>1</v>
      </c>
      <c r="K3760" s="221">
        <f t="shared" si="415"/>
        <v>-149.14078920410714</v>
      </c>
      <c r="L3760" s="221">
        <f t="shared" si="417"/>
        <v>3.7543935720892011E-15</v>
      </c>
    </row>
    <row r="3761" spans="3:12" hidden="1" x14ac:dyDescent="0.25">
      <c r="C3761" s="221">
        <v>19040</v>
      </c>
      <c r="D3761" s="221">
        <f t="shared" si="411"/>
        <v>19040</v>
      </c>
      <c r="E3761" s="221">
        <f t="shared" si="416"/>
        <v>19.04</v>
      </c>
      <c r="F3761" s="221">
        <f t="shared" si="412"/>
        <v>3.559226234666771E-4</v>
      </c>
      <c r="G3761" s="221">
        <f t="shared" si="413"/>
        <v>3.6512513698885182E-2</v>
      </c>
      <c r="H3761" s="221">
        <v>2.7062321390623999E-3</v>
      </c>
      <c r="I3761" s="221">
        <f t="shared" si="414"/>
        <v>1</v>
      </c>
      <c r="J3761" s="221">
        <v>1</v>
      </c>
      <c r="K3761" s="221">
        <f t="shared" si="415"/>
        <v>-149.0767525158989</v>
      </c>
      <c r="L3761" s="221">
        <f t="shared" si="417"/>
        <v>1.2278033538665623E-14</v>
      </c>
    </row>
    <row r="3762" spans="3:12" hidden="1" x14ac:dyDescent="0.25">
      <c r="C3762" s="221">
        <v>19050</v>
      </c>
      <c r="D3762" s="221">
        <f t="shared" si="411"/>
        <v>19050</v>
      </c>
      <c r="E3762" s="221">
        <f t="shared" si="416"/>
        <v>19.05</v>
      </c>
      <c r="F3762" s="221">
        <f t="shared" si="412"/>
        <v>3.5741280233893323E-4</v>
      </c>
      <c r="G3762" s="221">
        <f t="shared" si="413"/>
        <v>3.4694661872483427E-2</v>
      </c>
      <c r="H3762" s="221">
        <v>1.9669670782228801E-4</v>
      </c>
      <c r="I3762" s="221">
        <f t="shared" si="414"/>
        <v>1</v>
      </c>
      <c r="J3762" s="221">
        <v>1</v>
      </c>
      <c r="K3762" s="221">
        <f t="shared" si="415"/>
        <v>-172.25540290010167</v>
      </c>
      <c r="L3762" s="221">
        <f t="shared" si="417"/>
        <v>3.5359590799755553E-15</v>
      </c>
    </row>
    <row r="3763" spans="3:12" hidden="1" x14ac:dyDescent="0.25">
      <c r="C3763" s="221">
        <v>19060</v>
      </c>
      <c r="D3763" s="221">
        <f t="shared" si="411"/>
        <v>19060</v>
      </c>
      <c r="E3763" s="221">
        <f t="shared" si="416"/>
        <v>19.059999999999999</v>
      </c>
      <c r="F3763" s="221">
        <f t="shared" si="412"/>
        <v>3.5889787141418512E-4</v>
      </c>
      <c r="G3763" s="221">
        <f t="shared" si="413"/>
        <v>3.278693359303532E-2</v>
      </c>
      <c r="H3763" s="221">
        <v>4.6170289671159104E-3</v>
      </c>
      <c r="I3763" s="221">
        <f t="shared" si="414"/>
        <v>1</v>
      </c>
      <c r="J3763" s="221">
        <v>1</v>
      </c>
      <c r="K3763" s="221">
        <f t="shared" si="415"/>
        <v>-145.29931434089508</v>
      </c>
      <c r="L3763" s="221">
        <f t="shared" si="417"/>
        <v>8.05663465386041E-15</v>
      </c>
    </row>
    <row r="3764" spans="3:12" hidden="1" x14ac:dyDescent="0.25">
      <c r="C3764" s="221">
        <v>19070</v>
      </c>
      <c r="D3764" s="221">
        <f t="shared" si="411"/>
        <v>19070</v>
      </c>
      <c r="E3764" s="221">
        <f t="shared" si="416"/>
        <v>19.07</v>
      </c>
      <c r="F3764" s="221">
        <f t="shared" si="412"/>
        <v>3.6037774697428142E-4</v>
      </c>
      <c r="G3764" s="221">
        <f t="shared" si="413"/>
        <v>3.0794759532035889E-2</v>
      </c>
      <c r="H3764" s="221">
        <v>9.6745899372293505E-3</v>
      </c>
      <c r="I3764" s="221">
        <f t="shared" si="414"/>
        <v>1</v>
      </c>
      <c r="J3764" s="221">
        <v>1</v>
      </c>
      <c r="K3764" s="221">
        <f t="shared" si="415"/>
        <v>-139.38265301527682</v>
      </c>
      <c r="L3764" s="221">
        <f t="shared" si="417"/>
        <v>6.536355773692163E-14</v>
      </c>
    </row>
    <row r="3765" spans="3:12" hidden="1" x14ac:dyDescent="0.25">
      <c r="C3765" s="221">
        <v>19080</v>
      </c>
      <c r="D3765" s="221">
        <f t="shared" si="411"/>
        <v>19080</v>
      </c>
      <c r="E3765" s="221">
        <f t="shared" si="416"/>
        <v>19.079999999999998</v>
      </c>
      <c r="F3765" s="221">
        <f t="shared" si="412"/>
        <v>3.6185234559516177E-4</v>
      </c>
      <c r="G3765" s="221">
        <f t="shared" si="413"/>
        <v>2.872378431457745E-2</v>
      </c>
      <c r="H3765" s="271">
        <v>3.5573553239199302E-10</v>
      </c>
      <c r="I3765" s="221">
        <f t="shared" si="414"/>
        <v>1</v>
      </c>
      <c r="J3765" s="221">
        <v>1</v>
      </c>
      <c r="K3765" s="221">
        <f t="shared" si="415"/>
        <v>-288.64199408656378</v>
      </c>
      <c r="L3765" s="221">
        <f t="shared" si="417"/>
        <v>2.8818723290603761E-14</v>
      </c>
    </row>
    <row r="3766" spans="3:12" hidden="1" x14ac:dyDescent="0.25">
      <c r="C3766" s="221">
        <v>19090</v>
      </c>
      <c r="D3766" s="221">
        <f t="shared" si="411"/>
        <v>19090</v>
      </c>
      <c r="E3766" s="221">
        <f t="shared" si="416"/>
        <v>19.09</v>
      </c>
      <c r="F3766" s="221">
        <f t="shared" si="412"/>
        <v>3.6332158415379717E-4</v>
      </c>
      <c r="G3766" s="221">
        <f t="shared" si="413"/>
        <v>2.6579850750204338E-2</v>
      </c>
      <c r="H3766" s="221">
        <v>1.10268609715077E-2</v>
      </c>
      <c r="I3766" s="221">
        <f t="shared" si="414"/>
        <v>1</v>
      </c>
      <c r="J3766" s="221">
        <v>1</v>
      </c>
      <c r="K3766" s="221">
        <f t="shared" si="415"/>
        <v>-139.45408727864302</v>
      </c>
      <c r="L3766" s="221">
        <f t="shared" si="417"/>
        <v>2.8348580085146207E-14</v>
      </c>
    </row>
    <row r="3767" spans="3:12" hidden="1" x14ac:dyDescent="0.25">
      <c r="C3767" s="221">
        <v>19100</v>
      </c>
      <c r="D3767" s="221">
        <f t="shared" si="411"/>
        <v>19100</v>
      </c>
      <c r="E3767" s="221">
        <f t="shared" si="416"/>
        <v>19.100000000000001</v>
      </c>
      <c r="F3767" s="221">
        <f t="shared" si="412"/>
        <v>3.6478537983510218E-4</v>
      </c>
      <c r="G3767" s="221">
        <f t="shared" si="413"/>
        <v>2.43689835736332E-2</v>
      </c>
      <c r="H3767" s="271">
        <v>1.6131008045126801E-9</v>
      </c>
      <c r="I3767" s="221">
        <f t="shared" si="414"/>
        <v>1</v>
      </c>
      <c r="J3767" s="221">
        <v>1</v>
      </c>
      <c r="K3767" s="221">
        <f t="shared" si="415"/>
        <v>-276.86927305993424</v>
      </c>
      <c r="L3767" s="221">
        <f t="shared" si="417"/>
        <v>2.8348585751384348E-14</v>
      </c>
    </row>
    <row r="3768" spans="3:12" hidden="1" x14ac:dyDescent="0.25">
      <c r="C3768" s="221">
        <v>19110</v>
      </c>
      <c r="D3768" s="221">
        <f t="shared" si="411"/>
        <v>19110</v>
      </c>
      <c r="E3768" s="221">
        <f t="shared" si="416"/>
        <v>19.11</v>
      </c>
      <c r="F3768" s="221">
        <f t="shared" si="412"/>
        <v>3.6624365013879641E-4</v>
      </c>
      <c r="G3768" s="221">
        <f t="shared" si="413"/>
        <v>2.2097372739975307E-2</v>
      </c>
      <c r="H3768" s="221">
        <v>2.0401207815423501E-2</v>
      </c>
      <c r="I3768" s="221">
        <f t="shared" si="414"/>
        <v>1</v>
      </c>
      <c r="J3768" s="221">
        <v>1</v>
      </c>
      <c r="K3768" s="221">
        <f t="shared" si="415"/>
        <v>-135.64466750106124</v>
      </c>
      <c r="L3768" s="221">
        <f t="shared" si="417"/>
        <v>6.815117281260747E-14</v>
      </c>
    </row>
    <row r="3769" spans="3:12" hidden="1" x14ac:dyDescent="0.25">
      <c r="C3769" s="221">
        <v>19120</v>
      </c>
      <c r="D3769" s="221">
        <f t="shared" si="411"/>
        <v>19120</v>
      </c>
      <c r="E3769" s="221">
        <f t="shared" si="416"/>
        <v>19.12</v>
      </c>
      <c r="F3769" s="221">
        <f t="shared" si="412"/>
        <v>3.6769631288623503E-4</v>
      </c>
      <c r="G3769" s="221">
        <f t="shared" si="413"/>
        <v>1.9771356320145286E-2</v>
      </c>
      <c r="H3769" s="221">
        <v>2.0271099110453099E-2</v>
      </c>
      <c r="I3769" s="221">
        <f t="shared" si="414"/>
        <v>1</v>
      </c>
      <c r="J3769" s="221">
        <v>1</v>
      </c>
      <c r="K3769" s="221">
        <f t="shared" si="415"/>
        <v>-136.631939299408</v>
      </c>
      <c r="L3769" s="221">
        <f t="shared" si="417"/>
        <v>2.4410215845476326E-13</v>
      </c>
    </row>
    <row r="3770" spans="3:12" hidden="1" x14ac:dyDescent="0.25">
      <c r="C3770" s="221">
        <v>19130</v>
      </c>
      <c r="D3770" s="221">
        <f t="shared" ref="D3770:D3833" si="418">C3770*(f_CLK_MHz/Nominal_Clock_Freq)</f>
        <v>19130</v>
      </c>
      <c r="E3770" s="221">
        <f t="shared" si="416"/>
        <v>19.13</v>
      </c>
      <c r="F3770" s="221">
        <f t="shared" ref="F3770:F3833" si="419">ABS(SIN(((MOD_CLK_DIV*PI()*$D3770*FIRST_STAGE_DECIMATION)/(f_CLK_MHz*1000000)))/(FIRST_STAGE_DECIMATION*SIN(((MOD_CLK_DIV*PI()*$D3770)/(f_CLK_MHz*1000000)))))^FIRST_STAGE_ORDER</f>
        <v>3.6914328622719738E-4</v>
      </c>
      <c r="G3770" s="221">
        <f t="shared" ref="G3770:G3833" si="420">ABS(SIN(((MOD_CLK_DIV*FIRST_STAGE_DECIMATION*PI()*$D3770*SECOND_STAGE_DECIMATION)/(f_CLK_MHz*1000000)))/(SECOND_STAGE_DECIMATION*SIN(((MOD_CLK_DIV*FIRST_STAGE_DECIMATION*PI()*$D3770)/(f_CLK_MHz*1000000)))))^SECOND_STAGE_ORDER</f>
        <v>1.7397403043118806E-2</v>
      </c>
      <c r="H3770" s="221">
        <v>5.3629333398736798E-3</v>
      </c>
      <c r="I3770" s="221">
        <f t="shared" ref="I3770:I3833" si="421">IF(Avg_decimation&lt;&gt;0,(ABS(SIN(((MOD_CLK_DIV*FIRST_STAGE_DECIMATION*SECOND_STAGE_DECIMATION*FIR_DECIMATION*PI()*$D3770*Avg_decimation)/(f_CLK_MHz*1000000)))/(Avg_decimation*SIN(((MOD_CLK_DIV*FIRST_STAGE_DECIMATION*SECOND_STAGE_DECIMATION*FIR_DECIMATION*PI()*$D3770)/(f_CLK_MHz*1000000)))))^1),"-")</f>
        <v>1</v>
      </c>
      <c r="J3770" s="221">
        <v>1</v>
      </c>
      <c r="K3770" s="221">
        <f t="shared" ref="K3770:K3833" si="422">20*LOG10(IF(FIR_BYPASSED,F3770*G3770*J3770,F3770*G3770*H3770*I3770*J3770))</f>
        <v>-149.25836404492475</v>
      </c>
      <c r="L3770" s="221">
        <f t="shared" si="417"/>
        <v>8.2636669327514035E-14</v>
      </c>
    </row>
    <row r="3771" spans="3:12" hidden="1" x14ac:dyDescent="0.25">
      <c r="C3771" s="221">
        <v>19140</v>
      </c>
      <c r="D3771" s="221">
        <f t="shared" si="418"/>
        <v>19140</v>
      </c>
      <c r="E3771" s="221">
        <f t="shared" si="416"/>
        <v>19.14</v>
      </c>
      <c r="F3771" s="221">
        <f t="shared" si="419"/>
        <v>3.7058448864663176E-4</v>
      </c>
      <c r="G3771" s="221">
        <f t="shared" si="420"/>
        <v>1.4982094532505826E-2</v>
      </c>
      <c r="H3771" s="271">
        <v>1.7506741710707801E-5</v>
      </c>
      <c r="I3771" s="221">
        <f t="shared" si="421"/>
        <v>1</v>
      </c>
      <c r="J3771" s="221">
        <v>1</v>
      </c>
      <c r="K3771" s="221">
        <f t="shared" si="422"/>
        <v>-200.24669810627839</v>
      </c>
      <c r="L3771" s="221">
        <f t="shared" si="417"/>
        <v>2.98230088983254E-15</v>
      </c>
    </row>
    <row r="3772" spans="3:12" hidden="1" x14ac:dyDescent="0.25">
      <c r="C3772" s="221">
        <v>19150</v>
      </c>
      <c r="D3772" s="221">
        <f t="shared" si="418"/>
        <v>19150</v>
      </c>
      <c r="E3772" s="221">
        <f t="shared" si="416"/>
        <v>19.149999999999999</v>
      </c>
      <c r="F3772" s="221">
        <f t="shared" si="419"/>
        <v>3.7201983897136104E-4</v>
      </c>
      <c r="G3772" s="221">
        <f t="shared" si="420"/>
        <v>1.2532107285600653E-2</v>
      </c>
      <c r="H3772" s="271">
        <v>1.6734664794211399E-5</v>
      </c>
      <c r="I3772" s="221">
        <f t="shared" si="421"/>
        <v>1</v>
      </c>
      <c r="J3772" s="221">
        <v>1</v>
      </c>
      <c r="K3772" s="221">
        <f t="shared" si="422"/>
        <v>-202.1558555562743</v>
      </c>
      <c r="L3772" s="221">
        <f t="shared" si="417"/>
        <v>7.6755092400605684E-20</v>
      </c>
    </row>
    <row r="3773" spans="3:12" hidden="1" x14ac:dyDescent="0.25">
      <c r="C3773" s="221">
        <v>19160</v>
      </c>
      <c r="D3773" s="221">
        <f t="shared" si="418"/>
        <v>19160</v>
      </c>
      <c r="E3773" s="221">
        <f t="shared" si="416"/>
        <v>19.16</v>
      </c>
      <c r="F3773" s="221">
        <f t="shared" si="419"/>
        <v>3.7344925637675E-4</v>
      </c>
      <c r="G3773" s="221">
        <f t="shared" si="420"/>
        <v>1.0054194443660262E-2</v>
      </c>
      <c r="H3773" s="221">
        <v>1.5719408884821401E-2</v>
      </c>
      <c r="I3773" s="221">
        <f t="shared" si="421"/>
        <v>1</v>
      </c>
      <c r="J3773" s="221">
        <v>1</v>
      </c>
      <c r="K3773" s="221">
        <f t="shared" si="422"/>
        <v>-144.57969820475279</v>
      </c>
      <c r="L3773" s="221">
        <f t="shared" si="417"/>
        <v>8.7320778836441564E-15</v>
      </c>
    </row>
    <row r="3774" spans="3:12" hidden="1" x14ac:dyDescent="0.25">
      <c r="C3774" s="221">
        <v>19170</v>
      </c>
      <c r="D3774" s="221">
        <f t="shared" si="418"/>
        <v>19170</v>
      </c>
      <c r="E3774" s="221">
        <f t="shared" si="416"/>
        <v>19.170000000000002</v>
      </c>
      <c r="F3774" s="221">
        <f t="shared" si="419"/>
        <v>3.7487266039332021E-4</v>
      </c>
      <c r="G3774" s="221">
        <f t="shared" si="420"/>
        <v>7.5551674025635717E-3</v>
      </c>
      <c r="H3774" s="221">
        <v>0.137820446554096</v>
      </c>
      <c r="I3774" s="221">
        <f t="shared" si="421"/>
        <v>1</v>
      </c>
      <c r="J3774" s="221">
        <v>1</v>
      </c>
      <c r="K3774" s="221">
        <f t="shared" si="422"/>
        <v>-128.17116974681173</v>
      </c>
      <c r="L3774" s="221">
        <f t="shared" si="417"/>
        <v>5.0481275401366705E-13</v>
      </c>
    </row>
    <row r="3775" spans="3:12" hidden="1" x14ac:dyDescent="0.25">
      <c r="C3775" s="221">
        <v>19180</v>
      </c>
      <c r="D3775" s="221">
        <f t="shared" si="418"/>
        <v>19180</v>
      </c>
      <c r="E3775" s="221">
        <f t="shared" si="416"/>
        <v>19.18</v>
      </c>
      <c r="F3775" s="221">
        <f t="shared" si="419"/>
        <v>3.7628997091333354E-4</v>
      </c>
      <c r="G3775" s="221">
        <f t="shared" si="420"/>
        <v>5.0418773133448468E-3</v>
      </c>
      <c r="H3775" s="221">
        <v>0.44491567513517599</v>
      </c>
      <c r="I3775" s="221">
        <f t="shared" si="421"/>
        <v>1</v>
      </c>
      <c r="J3775" s="221">
        <v>1</v>
      </c>
      <c r="K3775" s="221">
        <f t="shared" si="422"/>
        <v>-121.47214752155568</v>
      </c>
      <c r="L3775" s="221">
        <f t="shared" si="417"/>
        <v>3.8095814009253825E-12</v>
      </c>
    </row>
    <row r="3776" spans="3:12" hidden="1" x14ac:dyDescent="0.25">
      <c r="C3776" s="221">
        <v>19190</v>
      </c>
      <c r="D3776" s="221">
        <f t="shared" si="418"/>
        <v>19190</v>
      </c>
      <c r="E3776" s="221">
        <f t="shared" si="416"/>
        <v>19.190000000000001</v>
      </c>
      <c r="F3776" s="221">
        <f t="shared" si="419"/>
        <v>3.7770110819732424E-4</v>
      </c>
      <c r="G3776" s="221">
        <f t="shared" si="420"/>
        <v>2.5211965222509871E-3</v>
      </c>
      <c r="H3776" s="221">
        <v>0.82365531566108496</v>
      </c>
      <c r="I3776" s="221">
        <f t="shared" si="421"/>
        <v>1</v>
      </c>
      <c r="J3776" s="221">
        <v>1</v>
      </c>
      <c r="K3776" s="221">
        <f t="shared" si="422"/>
        <v>-122.10999071877653</v>
      </c>
      <c r="L3776" s="221">
        <f t="shared" si="417"/>
        <v>6.6294645399675102E-12</v>
      </c>
    </row>
    <row r="3777" spans="3:12" hidden="1" x14ac:dyDescent="0.25">
      <c r="C3777" s="221">
        <v>19200</v>
      </c>
      <c r="D3777" s="221">
        <f t="shared" si="418"/>
        <v>19200</v>
      </c>
      <c r="E3777" s="221">
        <f t="shared" si="416"/>
        <v>19.2</v>
      </c>
      <c r="F3777" s="221">
        <f t="shared" si="419"/>
        <v>3.7910599288058582E-4</v>
      </c>
      <c r="G3777" s="221">
        <f t="shared" si="420"/>
        <v>1.8862394406366562E-16</v>
      </c>
      <c r="H3777" s="221">
        <v>1</v>
      </c>
      <c r="I3777" s="221">
        <f t="shared" si="421"/>
        <v>1</v>
      </c>
      <c r="J3777" s="221">
        <v>1</v>
      </c>
      <c r="K3777" s="221">
        <f t="shared" si="422"/>
        <v>-382.91285057315906</v>
      </c>
      <c r="L3777" s="221">
        <f t="shared" si="417"/>
        <v>1.5379454684849806E-12</v>
      </c>
    </row>
    <row r="3778" spans="3:12" hidden="1" x14ac:dyDescent="0.25">
      <c r="C3778" s="221">
        <v>19210</v>
      </c>
      <c r="D3778" s="221">
        <f t="shared" si="418"/>
        <v>19210</v>
      </c>
      <c r="E3778" s="221">
        <f t="shared" si="416"/>
        <v>19.21</v>
      </c>
      <c r="F3778" s="221">
        <f t="shared" si="419"/>
        <v>3.805045459796225E-4</v>
      </c>
      <c r="G3778" s="221">
        <f t="shared" si="420"/>
        <v>2.5148531901264871E-3</v>
      </c>
      <c r="H3778" s="221">
        <v>0.82365531566122097</v>
      </c>
      <c r="I3778" s="221">
        <f t="shared" si="421"/>
        <v>1</v>
      </c>
      <c r="J3778" s="221">
        <v>1</v>
      </c>
      <c r="K3778" s="221">
        <f t="shared" si="422"/>
        <v>-122.06764014737007</v>
      </c>
      <c r="L3778" s="221">
        <f t="shared" si="417"/>
        <v>1.5530162283240681E-12</v>
      </c>
    </row>
    <row r="3779" spans="3:12" hidden="1" x14ac:dyDescent="0.25">
      <c r="C3779" s="221">
        <v>19220</v>
      </c>
      <c r="D3779" s="221">
        <f t="shared" si="418"/>
        <v>19220</v>
      </c>
      <c r="E3779" s="221">
        <f t="shared" si="416"/>
        <v>19.22</v>
      </c>
      <c r="F3779" s="221">
        <f t="shared" si="419"/>
        <v>3.8189668889854276E-4</v>
      </c>
      <c r="G3779" s="221">
        <f t="shared" si="420"/>
        <v>5.0165383359965059E-3</v>
      </c>
      <c r="H3779" s="221">
        <v>0.444915675135232</v>
      </c>
      <c r="I3779" s="221">
        <f t="shared" si="421"/>
        <v>1</v>
      </c>
      <c r="J3779" s="221">
        <v>1</v>
      </c>
      <c r="K3779" s="221">
        <f t="shared" si="422"/>
        <v>-121.38744529237151</v>
      </c>
      <c r="L3779" s="221">
        <f t="shared" si="417"/>
        <v>6.7283935599805203E-12</v>
      </c>
    </row>
    <row r="3780" spans="3:12" hidden="1" x14ac:dyDescent="0.25">
      <c r="C3780" s="221">
        <v>19230</v>
      </c>
      <c r="D3780" s="221">
        <f t="shared" si="418"/>
        <v>19230</v>
      </c>
      <c r="E3780" s="221">
        <f t="shared" si="416"/>
        <v>19.23</v>
      </c>
      <c r="F3780" s="221">
        <f t="shared" si="419"/>
        <v>3.8328234343541485E-4</v>
      </c>
      <c r="G3780" s="221">
        <f t="shared" si="420"/>
        <v>7.4982833830987694E-3</v>
      </c>
      <c r="H3780" s="221">
        <v>0.13782044655412801</v>
      </c>
      <c r="I3780" s="221">
        <f t="shared" si="421"/>
        <v>1</v>
      </c>
      <c r="J3780" s="221">
        <v>1</v>
      </c>
      <c r="K3780" s="221">
        <f t="shared" si="422"/>
        <v>-128.04411368704436</v>
      </c>
      <c r="L3780" s="221">
        <f t="shared" si="417"/>
        <v>3.8966282687437119E-12</v>
      </c>
    </row>
    <row r="3781" spans="3:12" hidden="1" x14ac:dyDescent="0.25">
      <c r="C3781" s="221">
        <v>19240</v>
      </c>
      <c r="D3781" s="221">
        <f t="shared" si="418"/>
        <v>19240</v>
      </c>
      <c r="E3781" s="221">
        <f t="shared" si="416"/>
        <v>19.239999999999998</v>
      </c>
      <c r="F3781" s="221">
        <f t="shared" si="419"/>
        <v>3.8466143178857767E-4</v>
      </c>
      <c r="G3781" s="221">
        <f t="shared" si="420"/>
        <v>9.953387055221535E-3</v>
      </c>
      <c r="H3781" s="221">
        <v>1.57194088848286E-2</v>
      </c>
      <c r="I3781" s="221">
        <f t="shared" si="421"/>
        <v>1</v>
      </c>
      <c r="J3781" s="221">
        <v>1</v>
      </c>
      <c r="K3781" s="221">
        <f t="shared" si="422"/>
        <v>-144.41028505503306</v>
      </c>
      <c r="L3781" s="221">
        <f t="shared" si="417"/>
        <v>5.2046730370997054E-13</v>
      </c>
    </row>
    <row r="3782" spans="3:12" hidden="1" x14ac:dyDescent="0.25">
      <c r="C3782" s="221">
        <v>19250</v>
      </c>
      <c r="D3782" s="221">
        <f t="shared" si="418"/>
        <v>19250</v>
      </c>
      <c r="E3782" s="221">
        <f t="shared" si="416"/>
        <v>19.25</v>
      </c>
      <c r="F3782" s="221">
        <f t="shared" si="419"/>
        <v>3.8603387656289419E-4</v>
      </c>
      <c r="G3782" s="221">
        <f t="shared" si="420"/>
        <v>1.2375236741394017E-2</v>
      </c>
      <c r="H3782" s="271">
        <v>1.67346647942737E-5</v>
      </c>
      <c r="I3782" s="221">
        <f t="shared" si="421"/>
        <v>1</v>
      </c>
      <c r="J3782" s="221">
        <v>1</v>
      </c>
      <c r="K3782" s="221">
        <f t="shared" si="422"/>
        <v>-201.94408097045869</v>
      </c>
      <c r="L3782" s="221">
        <f t="shared" si="417"/>
        <v>9.0795541175448825E-15</v>
      </c>
    </row>
    <row r="3783" spans="3:12" hidden="1" x14ac:dyDescent="0.25">
      <c r="C3783" s="221">
        <v>19260</v>
      </c>
      <c r="D3783" s="221">
        <f t="shared" si="418"/>
        <v>19260</v>
      </c>
      <c r="E3783" s="221">
        <f t="shared" si="416"/>
        <v>19.260000000000002</v>
      </c>
      <c r="F3783" s="221">
        <f t="shared" si="419"/>
        <v>3.8739960077597039E-4</v>
      </c>
      <c r="G3783" s="221">
        <f t="shared" si="420"/>
        <v>1.4757326101873804E-2</v>
      </c>
      <c r="H3783" s="271">
        <v>1.75067417106892E-5</v>
      </c>
      <c r="I3783" s="221">
        <f t="shared" si="421"/>
        <v>1</v>
      </c>
      <c r="J3783" s="221">
        <v>1</v>
      </c>
      <c r="K3783" s="221">
        <f t="shared" si="422"/>
        <v>-199.99255665131389</v>
      </c>
      <c r="L3783" s="221">
        <f t="shared" si="417"/>
        <v>8.1028430285634731E-20</v>
      </c>
    </row>
    <row r="3784" spans="3:12" hidden="1" x14ac:dyDescent="0.25">
      <c r="C3784" s="221">
        <v>19270</v>
      </c>
      <c r="D3784" s="221">
        <f t="shared" si="418"/>
        <v>19270</v>
      </c>
      <c r="E3784" s="221">
        <f t="shared" si="416"/>
        <v>19.27</v>
      </c>
      <c r="F3784" s="221">
        <f t="shared" si="419"/>
        <v>3.8875852786431439E-4</v>
      </c>
      <c r="G3784" s="221">
        <f t="shared" si="420"/>
        <v>1.7093272346813983E-2</v>
      </c>
      <c r="H3784" s="221">
        <v>5.3629333398717803E-3</v>
      </c>
      <c r="I3784" s="221">
        <f t="shared" si="421"/>
        <v>1</v>
      </c>
      <c r="J3784" s="221">
        <v>1</v>
      </c>
      <c r="K3784" s="221">
        <f t="shared" si="422"/>
        <v>-148.96184920031888</v>
      </c>
      <c r="L3784" s="221">
        <f t="shared" si="417"/>
        <v>3.1929421253758589E-15</v>
      </c>
    </row>
    <row r="3785" spans="3:12" hidden="1" x14ac:dyDescent="0.25">
      <c r="C3785" s="221">
        <v>19280</v>
      </c>
      <c r="D3785" s="221">
        <f t="shared" si="418"/>
        <v>19280</v>
      </c>
      <c r="E3785" s="221">
        <f t="shared" si="416"/>
        <v>19.28</v>
      </c>
      <c r="F3785" s="221">
        <f t="shared" si="419"/>
        <v>3.9011058168945468E-4</v>
      </c>
      <c r="G3785" s="221">
        <f t="shared" si="420"/>
        <v>1.9376833142243269E-2</v>
      </c>
      <c r="H3785" s="221">
        <v>2.0271099110447999E-2</v>
      </c>
      <c r="I3785" s="221">
        <f t="shared" si="421"/>
        <v>1</v>
      </c>
      <c r="J3785" s="221">
        <v>1</v>
      </c>
      <c r="K3785" s="221">
        <f t="shared" si="422"/>
        <v>-136.29304345701905</v>
      </c>
      <c r="L3785" s="221">
        <f t="shared" si="417"/>
        <v>8.9178696660846135E-14</v>
      </c>
    </row>
    <row r="3786" spans="3:12" hidden="1" x14ac:dyDescent="0.25">
      <c r="C3786" s="221">
        <v>19290</v>
      </c>
      <c r="D3786" s="221">
        <f t="shared" si="418"/>
        <v>19290</v>
      </c>
      <c r="E3786" s="221">
        <f t="shared" si="416"/>
        <v>19.29</v>
      </c>
      <c r="F3786" s="221">
        <f t="shared" si="419"/>
        <v>3.9145568654400873E-4</v>
      </c>
      <c r="G3786" s="221">
        <f t="shared" si="420"/>
        <v>2.160192309905639E-2</v>
      </c>
      <c r="H3786" s="221">
        <v>2.0401207815421901E-2</v>
      </c>
      <c r="I3786" s="221">
        <f t="shared" si="421"/>
        <v>1</v>
      </c>
      <c r="J3786" s="221">
        <v>1</v>
      </c>
      <c r="K3786" s="221">
        <f t="shared" si="422"/>
        <v>-135.26338196459389</v>
      </c>
      <c r="L3786" s="221">
        <f t="shared" si="417"/>
        <v>2.6527943924131484E-13</v>
      </c>
    </row>
    <row r="3787" spans="3:12" hidden="1" x14ac:dyDescent="0.25">
      <c r="C3787" s="221">
        <v>19300</v>
      </c>
      <c r="D3787" s="221">
        <f t="shared" si="418"/>
        <v>19300</v>
      </c>
      <c r="E3787" s="221">
        <f t="shared" si="416"/>
        <v>19.3</v>
      </c>
      <c r="F3787" s="221">
        <f t="shared" si="419"/>
        <v>3.9279376715769523E-4</v>
      </c>
      <c r="G3787" s="221">
        <f t="shared" si="420"/>
        <v>2.3762629801939893E-2</v>
      </c>
      <c r="H3787" s="271">
        <v>1.6130976141422501E-9</v>
      </c>
      <c r="I3787" s="221">
        <f t="shared" si="421"/>
        <v>1</v>
      </c>
      <c r="J3787" s="221">
        <v>1</v>
      </c>
      <c r="K3787" s="221">
        <f t="shared" si="422"/>
        <v>-276.44560522330181</v>
      </c>
      <c r="L3787" s="221">
        <f t="shared" si="417"/>
        <v>7.440496008091376E-14</v>
      </c>
    </row>
    <row r="3788" spans="3:12" hidden="1" x14ac:dyDescent="0.25">
      <c r="C3788" s="221">
        <v>19310</v>
      </c>
      <c r="D3788" s="221">
        <f t="shared" si="418"/>
        <v>19310</v>
      </c>
      <c r="E3788" s="221">
        <f t="shared" si="416"/>
        <v>19.309999999999999</v>
      </c>
      <c r="F3788" s="221">
        <f t="shared" si="419"/>
        <v>3.9412474870330528E-4</v>
      </c>
      <c r="G3788" s="221">
        <f t="shared" si="420"/>
        <v>2.5853229336490584E-2</v>
      </c>
      <c r="H3788" s="221">
        <v>1.1026860971507501E-2</v>
      </c>
      <c r="I3788" s="221">
        <f t="shared" si="421"/>
        <v>1</v>
      </c>
      <c r="J3788" s="221">
        <v>1</v>
      </c>
      <c r="K3788" s="221">
        <f t="shared" si="422"/>
        <v>-138.98799190995288</v>
      </c>
      <c r="L3788" s="221">
        <f t="shared" si="417"/>
        <v>3.156028628561407E-14</v>
      </c>
    </row>
    <row r="3789" spans="3:12" hidden="1" x14ac:dyDescent="0.25">
      <c r="C3789" s="221">
        <v>19320</v>
      </c>
      <c r="D3789" s="221">
        <f t="shared" si="418"/>
        <v>19320</v>
      </c>
      <c r="E3789" s="221">
        <f t="shared" si="416"/>
        <v>19.32</v>
      </c>
      <c r="F3789" s="221">
        <f t="shared" si="419"/>
        <v>3.9544855680261515E-4</v>
      </c>
      <c r="G3789" s="221">
        <f t="shared" si="420"/>
        <v>2.7868201274175067E-2</v>
      </c>
      <c r="H3789" s="271">
        <v>3.5573370117255402E-10</v>
      </c>
      <c r="I3789" s="221">
        <f t="shared" si="421"/>
        <v>1</v>
      </c>
      <c r="J3789" s="221">
        <v>1</v>
      </c>
      <c r="K3789" s="221">
        <f t="shared" si="422"/>
        <v>-288.1335211131011</v>
      </c>
      <c r="L3789" s="221">
        <f t="shared" si="417"/>
        <v>3.1560280029566627E-14</v>
      </c>
    </row>
    <row r="3790" spans="3:12" hidden="1" x14ac:dyDescent="0.25">
      <c r="C3790" s="221">
        <v>19330</v>
      </c>
      <c r="D3790" s="221">
        <f t="shared" si="418"/>
        <v>19330</v>
      </c>
      <c r="E3790" s="221">
        <f t="shared" si="416"/>
        <v>19.329999999999998</v>
      </c>
      <c r="F3790" s="221">
        <f t="shared" si="419"/>
        <v>3.9676511753225567E-4</v>
      </c>
      <c r="G3790" s="221">
        <f t="shared" si="420"/>
        <v>2.9802243076349495E-2</v>
      </c>
      <c r="H3790" s="221">
        <v>9.6745899372291198E-3</v>
      </c>
      <c r="I3790" s="221">
        <f t="shared" si="421"/>
        <v>1</v>
      </c>
      <c r="J3790" s="221">
        <v>1</v>
      </c>
      <c r="K3790" s="221">
        <f t="shared" si="422"/>
        <v>-138.83169995752741</v>
      </c>
      <c r="L3790" s="221">
        <f t="shared" si="417"/>
        <v>3.2716741507671188E-14</v>
      </c>
    </row>
    <row r="3791" spans="3:12" hidden="1" x14ac:dyDescent="0.25">
      <c r="C3791" s="221">
        <v>19340</v>
      </c>
      <c r="D3791" s="221">
        <f t="shared" si="418"/>
        <v>19340</v>
      </c>
      <c r="E3791" s="221">
        <f t="shared" si="416"/>
        <v>19.34</v>
      </c>
      <c r="F3791" s="221">
        <f t="shared" si="419"/>
        <v>3.9807435742952039E-4</v>
      </c>
      <c r="G3791" s="221">
        <f t="shared" si="420"/>
        <v>3.165028388017696E-2</v>
      </c>
      <c r="H3791" s="221">
        <v>4.6170289671171403E-3</v>
      </c>
      <c r="I3791" s="221">
        <f t="shared" si="421"/>
        <v>1</v>
      </c>
      <c r="J3791" s="221">
        <v>1</v>
      </c>
      <c r="K3791" s="221">
        <f t="shared" si="422"/>
        <v>-144.70591176539966</v>
      </c>
      <c r="L3791" s="221">
        <f t="shared" si="417"/>
        <v>7.4449125118002485E-14</v>
      </c>
    </row>
    <row r="3792" spans="3:12" hidden="1" x14ac:dyDescent="0.25">
      <c r="C3792" s="221">
        <v>19350</v>
      </c>
      <c r="D3792" s="221">
        <f t="shared" si="418"/>
        <v>19350</v>
      </c>
      <c r="E3792" s="221">
        <f t="shared" si="416"/>
        <v>19.350000000000001</v>
      </c>
      <c r="F3792" s="221">
        <f t="shared" si="419"/>
        <v>3.9937620349813144E-4</v>
      </c>
      <c r="G3792" s="221">
        <f t="shared" si="420"/>
        <v>3.3407497630992641E-2</v>
      </c>
      <c r="H3792" s="221">
        <v>1.96696707822315E-4</v>
      </c>
      <c r="I3792" s="221">
        <f t="shared" si="421"/>
        <v>1</v>
      </c>
      <c r="J3792" s="221">
        <v>1</v>
      </c>
      <c r="K3792" s="221">
        <f t="shared" si="422"/>
        <v>-171.61953556879763</v>
      </c>
      <c r="L3792" s="221">
        <f t="shared" si="417"/>
        <v>9.2401029143902088E-15</v>
      </c>
    </row>
    <row r="3793" spans="3:12" hidden="1" x14ac:dyDescent="0.25">
      <c r="C3793" s="221">
        <v>19360</v>
      </c>
      <c r="D3793" s="221">
        <f t="shared" si="418"/>
        <v>19360</v>
      </c>
      <c r="E3793" s="221">
        <f t="shared" si="416"/>
        <v>19.36</v>
      </c>
      <c r="F3793" s="221">
        <f t="shared" si="419"/>
        <v>4.0067058321394713E-4</v>
      </c>
      <c r="G3793" s="221">
        <f t="shared" si="420"/>
        <v>3.5069315527509588E-2</v>
      </c>
      <c r="H3793" s="221">
        <v>2.7062321390619198E-3</v>
      </c>
      <c r="I3793" s="221">
        <f t="shared" si="421"/>
        <v>1</v>
      </c>
      <c r="J3793" s="221">
        <v>1</v>
      </c>
      <c r="K3793" s="221">
        <f t="shared" si="422"/>
        <v>-148.39840409768095</v>
      </c>
      <c r="L3793" s="221">
        <f t="shared" si="417"/>
        <v>4.1311140846833617E-15</v>
      </c>
    </row>
    <row r="3794" spans="3:12" hidden="1" x14ac:dyDescent="0.25">
      <c r="C3794" s="221">
        <v>19370</v>
      </c>
      <c r="D3794" s="221">
        <f t="shared" si="418"/>
        <v>19370</v>
      </c>
      <c r="E3794" s="221">
        <f t="shared" si="416"/>
        <v>19.37</v>
      </c>
      <c r="F3794" s="221">
        <f t="shared" si="419"/>
        <v>4.0195742453061567E-4</v>
      </c>
      <c r="G3794" s="221">
        <f t="shared" si="420"/>
        <v>3.6631437748140677E-2</v>
      </c>
      <c r="H3794" s="221">
        <v>2.5761364751439699E-3</v>
      </c>
      <c r="I3794" s="221">
        <f t="shared" si="421"/>
        <v>1</v>
      </c>
      <c r="J3794" s="221">
        <v>1</v>
      </c>
      <c r="K3794" s="221">
        <f t="shared" si="422"/>
        <v>-148.41994227386647</v>
      </c>
      <c r="L3794" s="221">
        <f t="shared" si="417"/>
        <v>1.4423921462772809E-14</v>
      </c>
    </row>
    <row r="3795" spans="3:12" hidden="1" x14ac:dyDescent="0.25">
      <c r="C3795" s="221">
        <v>19380</v>
      </c>
      <c r="D3795" s="221">
        <f t="shared" si="418"/>
        <v>19380</v>
      </c>
      <c r="E3795" s="221">
        <f t="shared" si="416"/>
        <v>19.38</v>
      </c>
      <c r="F3795" s="221">
        <f t="shared" si="419"/>
        <v>4.0323665588518244E-4</v>
      </c>
      <c r="G3795" s="221">
        <f t="shared" si="420"/>
        <v>3.8089844428699032E-2</v>
      </c>
      <c r="H3795" s="221">
        <v>2.7309732062734198E-4</v>
      </c>
      <c r="I3795" s="221">
        <f t="shared" si="421"/>
        <v>1</v>
      </c>
      <c r="J3795" s="221">
        <v>1</v>
      </c>
      <c r="K3795" s="221">
        <f t="shared" si="422"/>
        <v>-167.54626714917836</v>
      </c>
      <c r="L3795" s="221">
        <f t="shared" si="417"/>
        <v>4.4365655807201103E-15</v>
      </c>
    </row>
    <row r="3796" spans="3:12" hidden="1" x14ac:dyDescent="0.25">
      <c r="C3796" s="221">
        <v>19390</v>
      </c>
      <c r="D3796" s="221">
        <f t="shared" si="418"/>
        <v>19390</v>
      </c>
      <c r="E3796" s="221">
        <f t="shared" si="416"/>
        <v>19.39</v>
      </c>
      <c r="F3796" s="221">
        <f t="shared" si="419"/>
        <v>4.0450820620363358E-4</v>
      </c>
      <c r="G3796" s="221">
        <f t="shared" si="420"/>
        <v>3.944080586380274E-2</v>
      </c>
      <c r="H3796" s="221">
        <v>3.15558828549139E-3</v>
      </c>
      <c r="I3796" s="221">
        <f t="shared" si="421"/>
        <v>1</v>
      </c>
      <c r="J3796" s="221">
        <v>1</v>
      </c>
      <c r="K3796" s="221">
        <f t="shared" si="422"/>
        <v>-145.96093096729015</v>
      </c>
      <c r="L3796" s="221">
        <f t="shared" si="417"/>
        <v>7.4363181513302432E-15</v>
      </c>
    </row>
    <row r="3797" spans="3:12" hidden="1" x14ac:dyDescent="0.25">
      <c r="C3797" s="221">
        <v>19400</v>
      </c>
      <c r="D3797" s="221">
        <f t="shared" si="418"/>
        <v>19400</v>
      </c>
      <c r="E3797" s="221">
        <f t="shared" si="416"/>
        <v>19.399999999999999</v>
      </c>
      <c r="F3797" s="221">
        <f t="shared" si="419"/>
        <v>4.0577200490639424E-4</v>
      </c>
      <c r="G3797" s="221">
        <f t="shared" si="420"/>
        <v>4.0680891906425501E-2</v>
      </c>
      <c r="H3797" s="271">
        <v>9.3132313092118197E-10</v>
      </c>
      <c r="I3797" s="221">
        <f t="shared" si="421"/>
        <v>1</v>
      </c>
      <c r="J3797" s="221">
        <v>1</v>
      </c>
      <c r="K3797" s="221">
        <f t="shared" si="422"/>
        <v>-276.26454127336154</v>
      </c>
      <c r="L3797" s="221">
        <f t="shared" si="417"/>
        <v>6.3364669963848287E-15</v>
      </c>
    </row>
    <row r="3798" spans="3:12" hidden="1" x14ac:dyDescent="0.25">
      <c r="C3798" s="221">
        <v>19410</v>
      </c>
      <c r="D3798" s="221">
        <f t="shared" si="418"/>
        <v>19410</v>
      </c>
      <c r="E3798" s="221">
        <f t="shared" si="416"/>
        <v>19.41</v>
      </c>
      <c r="F3798" s="221">
        <f t="shared" si="419"/>
        <v>4.0702798191376543E-4</v>
      </c>
      <c r="G3798" s="221">
        <f t="shared" si="420"/>
        <v>4.1806980542233418E-2</v>
      </c>
      <c r="H3798" s="221">
        <v>2.6182538032303498E-2</v>
      </c>
      <c r="I3798" s="221">
        <f t="shared" si="421"/>
        <v>1</v>
      </c>
      <c r="J3798" s="221">
        <v>1</v>
      </c>
      <c r="K3798" s="221">
        <f t="shared" si="422"/>
        <v>-127.02230375988263</v>
      </c>
      <c r="L3798" s="221">
        <f t="shared" si="417"/>
        <v>4.9626044729780501E-13</v>
      </c>
    </row>
    <row r="3799" spans="3:12" hidden="1" x14ac:dyDescent="0.25">
      <c r="C3799" s="221">
        <v>19420</v>
      </c>
      <c r="D3799" s="221">
        <f t="shared" si="418"/>
        <v>19420</v>
      </c>
      <c r="E3799" s="221">
        <f t="shared" si="416"/>
        <v>19.420000000000002</v>
      </c>
      <c r="F3799" s="221">
        <f t="shared" si="419"/>
        <v>4.0827606765131034E-4</v>
      </c>
      <c r="G3799" s="221">
        <f t="shared" si="420"/>
        <v>4.2816265617587328E-2</v>
      </c>
      <c r="H3799" s="221">
        <v>5.0657045484410697E-2</v>
      </c>
      <c r="I3799" s="221">
        <f t="shared" si="421"/>
        <v>1</v>
      </c>
      <c r="J3799" s="221">
        <v>1</v>
      </c>
      <c r="K3799" s="221">
        <f t="shared" si="422"/>
        <v>-121.05594868800088</v>
      </c>
      <c r="L3799" s="221">
        <f t="shared" si="417"/>
        <v>4.4293457896759724E-12</v>
      </c>
    </row>
    <row r="3800" spans="3:12" hidden="1" x14ac:dyDescent="0.25">
      <c r="C3800" s="221">
        <v>19430</v>
      </c>
      <c r="D3800" s="221">
        <f t="shared" si="418"/>
        <v>19430</v>
      </c>
      <c r="E3800" s="221">
        <f t="shared" si="416"/>
        <v>19.43</v>
      </c>
      <c r="F3800" s="221">
        <f t="shared" si="419"/>
        <v>4.0951619305518297E-4</v>
      </c>
      <c r="G3800" s="221">
        <f t="shared" si="420"/>
        <v>4.3706263702389531E-2</v>
      </c>
      <c r="H3800" s="221">
        <v>3.5478860246609102E-2</v>
      </c>
      <c r="I3800" s="221">
        <f t="shared" si="421"/>
        <v>1</v>
      </c>
      <c r="J3800" s="221">
        <v>1</v>
      </c>
      <c r="K3800" s="221">
        <f t="shared" si="422"/>
        <v>-123.94431158505485</v>
      </c>
      <c r="L3800" s="221">
        <f t="shared" si="417"/>
        <v>5.7801365404136016E-12</v>
      </c>
    </row>
    <row r="3801" spans="3:12" hidden="1" x14ac:dyDescent="0.25">
      <c r="C3801" s="221">
        <v>19440</v>
      </c>
      <c r="D3801" s="221">
        <f t="shared" si="418"/>
        <v>19440</v>
      </c>
      <c r="E3801" s="221">
        <f t="shared" si="416"/>
        <v>19.440000000000001</v>
      </c>
      <c r="F3801" s="221">
        <f t="shared" si="419"/>
        <v>4.1074828957740085E-4</v>
      </c>
      <c r="G3801" s="221">
        <f t="shared" si="420"/>
        <v>4.4474820071299291E-2</v>
      </c>
      <c r="H3801" s="271">
        <v>2.4382288862396601E-9</v>
      </c>
      <c r="I3801" s="221">
        <f t="shared" si="421"/>
        <v>1</v>
      </c>
      <c r="J3801" s="221">
        <v>1</v>
      </c>
      <c r="K3801" s="221">
        <f t="shared" si="422"/>
        <v>-267.02471128903471</v>
      </c>
      <c r="L3801" s="221">
        <f t="shared" si="417"/>
        <v>1.0081122941507366E-12</v>
      </c>
    </row>
    <row r="3802" spans="3:12" hidden="1" x14ac:dyDescent="0.25">
      <c r="C3802" s="221">
        <v>19450</v>
      </c>
      <c r="D3802" s="221">
        <f t="shared" si="418"/>
        <v>19450</v>
      </c>
      <c r="E3802" s="221">
        <f t="shared" si="416"/>
        <v>19.45</v>
      </c>
      <c r="F3802" s="221">
        <f t="shared" si="419"/>
        <v>4.1197228919106051E-4</v>
      </c>
      <c r="G3802" s="221">
        <f t="shared" si="420"/>
        <v>4.51201137892226E-2</v>
      </c>
      <c r="H3802" s="271">
        <v>1.58533334398764E-9</v>
      </c>
      <c r="I3802" s="221">
        <f t="shared" si="421"/>
        <v>1</v>
      </c>
      <c r="J3802" s="221">
        <v>1</v>
      </c>
      <c r="K3802" s="221">
        <f t="shared" si="422"/>
        <v>-270.61282429781636</v>
      </c>
      <c r="L3802" s="221">
        <f t="shared" si="417"/>
        <v>1.369370391838972E-26</v>
      </c>
    </row>
    <row r="3803" spans="3:12" hidden="1" x14ac:dyDescent="0.25">
      <c r="C3803" s="221">
        <v>19460</v>
      </c>
      <c r="D3803" s="221">
        <f t="shared" si="418"/>
        <v>19460</v>
      </c>
      <c r="E3803" s="221">
        <f t="shared" si="416"/>
        <v>19.46</v>
      </c>
      <c r="F3803" s="221">
        <f t="shared" si="419"/>
        <v>4.1318812439550035E-4</v>
      </c>
      <c r="G3803" s="221">
        <f t="shared" si="420"/>
        <v>4.5640661889393051E-2</v>
      </c>
      <c r="H3803" s="221">
        <v>3.2358958185376999E-2</v>
      </c>
      <c r="I3803" s="221">
        <f t="shared" si="421"/>
        <v>1</v>
      </c>
      <c r="J3803" s="221">
        <v>1</v>
      </c>
      <c r="K3803" s="221">
        <f t="shared" si="422"/>
        <v>-124.29011408757923</v>
      </c>
      <c r="L3803" s="221">
        <f t="shared" si="417"/>
        <v>9.3095489938441302E-13</v>
      </c>
    </row>
    <row r="3804" spans="3:12" hidden="1" x14ac:dyDescent="0.25">
      <c r="C3804" s="221">
        <v>19470</v>
      </c>
      <c r="D3804" s="221">
        <f t="shared" si="418"/>
        <v>19470</v>
      </c>
      <c r="E3804" s="221">
        <f t="shared" si="416"/>
        <v>19.47</v>
      </c>
      <c r="F3804" s="221">
        <f t="shared" si="419"/>
        <v>4.1439572822140019E-4</v>
      </c>
      <c r="G3804" s="221">
        <f t="shared" si="420"/>
        <v>4.6035322634802929E-2</v>
      </c>
      <c r="H3804" s="221">
        <v>3.33118067192201E-2</v>
      </c>
      <c r="I3804" s="221">
        <f t="shared" si="421"/>
        <v>1</v>
      </c>
      <c r="J3804" s="221">
        <v>1</v>
      </c>
      <c r="K3804" s="221">
        <f t="shared" si="422"/>
        <v>-123.93790701881871</v>
      </c>
      <c r="L3804" s="221">
        <f t="shared" si="417"/>
        <v>3.8795151706230514E-12</v>
      </c>
    </row>
    <row r="3805" spans="3:12" hidden="1" x14ac:dyDescent="0.25">
      <c r="C3805" s="221">
        <v>19480</v>
      </c>
      <c r="D3805" s="221">
        <f t="shared" si="418"/>
        <v>19480</v>
      </c>
      <c r="E3805" s="221">
        <f t="shared" si="416"/>
        <v>19.48</v>
      </c>
      <c r="F3805" s="221">
        <f t="shared" si="419"/>
        <v>4.1559503423582749E-4</v>
      </c>
      <c r="G3805" s="221">
        <f t="shared" si="420"/>
        <v>4.6303297856205135E-2</v>
      </c>
      <c r="H3805" s="221">
        <v>1.1720746567752301E-2</v>
      </c>
      <c r="I3805" s="221">
        <f t="shared" si="421"/>
        <v>1</v>
      </c>
      <c r="J3805" s="221">
        <v>1</v>
      </c>
      <c r="K3805" s="221">
        <f t="shared" si="422"/>
        <v>-132.93524901878425</v>
      </c>
      <c r="L3805" s="221">
        <f t="shared" si="417"/>
        <v>1.8534372420724115E-12</v>
      </c>
    </row>
    <row r="3806" spans="3:12" hidden="1" x14ac:dyDescent="0.25">
      <c r="C3806" s="221">
        <v>19490</v>
      </c>
      <c r="D3806" s="221">
        <f t="shared" si="418"/>
        <v>19490</v>
      </c>
      <c r="E3806" s="221">
        <f t="shared" si="416"/>
        <v>19.489999999999998</v>
      </c>
      <c r="F3806" s="221">
        <f t="shared" si="419"/>
        <v>4.1678597654722685E-4</v>
      </c>
      <c r="G3806" s="221">
        <f t="shared" si="420"/>
        <v>4.6444134362376453E-2</v>
      </c>
      <c r="H3806" s="221">
        <v>3.5411953593087998E-2</v>
      </c>
      <c r="I3806" s="221">
        <f t="shared" si="421"/>
        <v>1</v>
      </c>
      <c r="J3806" s="221">
        <v>1</v>
      </c>
      <c r="K3806" s="221">
        <f t="shared" si="422"/>
        <v>-123.28012285617328</v>
      </c>
      <c r="L3806" s="221">
        <f t="shared" si="417"/>
        <v>2.074919963130208E-12</v>
      </c>
    </row>
    <row r="3807" spans="3:12" hidden="1" x14ac:dyDescent="0.25">
      <c r="C3807" s="221">
        <v>19500</v>
      </c>
      <c r="D3807" s="221">
        <f t="shared" si="418"/>
        <v>19500</v>
      </c>
      <c r="E3807" s="221">
        <f t="shared" si="416"/>
        <v>19.5</v>
      </c>
      <c r="F3807" s="221">
        <f t="shared" si="419"/>
        <v>4.1796848981034583E-4</v>
      </c>
      <c r="G3807" s="221">
        <f t="shared" si="420"/>
        <v>4.6457724420815222E-2</v>
      </c>
      <c r="H3807" s="271">
        <v>4.7205263824784898E-15</v>
      </c>
      <c r="I3807" s="221">
        <f t="shared" si="421"/>
        <v>1</v>
      </c>
      <c r="J3807" s="221">
        <v>1</v>
      </c>
      <c r="K3807" s="221">
        <f t="shared" si="422"/>
        <v>-380.75616190573373</v>
      </c>
      <c r="L3807" s="221">
        <f t="shared" si="417"/>
        <v>1.1747020402740045E-12</v>
      </c>
    </row>
    <row r="3808" spans="3:12" hidden="1" x14ac:dyDescent="0.25">
      <c r="C3808" s="221">
        <v>19510</v>
      </c>
      <c r="D3808" s="221">
        <f t="shared" si="418"/>
        <v>19510</v>
      </c>
      <c r="E3808" s="221">
        <f t="shared" si="416"/>
        <v>19.510000000000002</v>
      </c>
      <c r="F3808" s="221">
        <f t="shared" si="419"/>
        <v>4.1914250923110667E-4</v>
      </c>
      <c r="G3808" s="221">
        <f t="shared" si="420"/>
        <v>4.6344305309522549E-2</v>
      </c>
      <c r="H3808" s="221">
        <v>3.5411953593087298E-2</v>
      </c>
      <c r="I3808" s="221">
        <f t="shared" si="421"/>
        <v>1</v>
      </c>
      <c r="J3808" s="221">
        <v>1</v>
      </c>
      <c r="K3808" s="221">
        <f t="shared" si="422"/>
        <v>-123.24984056031752</v>
      </c>
      <c r="L3808" s="221">
        <f t="shared" si="417"/>
        <v>1.1829215744301599E-12</v>
      </c>
    </row>
    <row r="3809" spans="3:12" hidden="1" x14ac:dyDescent="0.25">
      <c r="C3809" s="221">
        <v>19520</v>
      </c>
      <c r="D3809" s="221">
        <f t="shared" si="418"/>
        <v>19520</v>
      </c>
      <c r="E3809" s="221">
        <f t="shared" si="416"/>
        <v>19.52</v>
      </c>
      <c r="F3809" s="221">
        <f t="shared" si="419"/>
        <v>4.2030797057141802E-4</v>
      </c>
      <c r="G3809" s="221">
        <f t="shared" si="420"/>
        <v>4.6104457942991804E-2</v>
      </c>
      <c r="H3809" s="221">
        <v>1.17207465677564E-2</v>
      </c>
      <c r="I3809" s="221">
        <f t="shared" si="421"/>
        <v>1</v>
      </c>
      <c r="J3809" s="221">
        <v>1</v>
      </c>
      <c r="K3809" s="221">
        <f t="shared" si="422"/>
        <v>-132.87468356575806</v>
      </c>
      <c r="L3809" s="221">
        <f t="shared" si="417"/>
        <v>2.0930533493129936E-12</v>
      </c>
    </row>
    <row r="3810" spans="3:12" hidden="1" x14ac:dyDescent="0.25">
      <c r="C3810" s="221">
        <v>19530</v>
      </c>
      <c r="D3810" s="221">
        <f t="shared" si="418"/>
        <v>19530</v>
      </c>
      <c r="E3810" s="221">
        <f t="shared" si="416"/>
        <v>19.53</v>
      </c>
      <c r="F3810" s="221">
        <f t="shared" si="419"/>
        <v>4.21464810153929E-4</v>
      </c>
      <c r="G3810" s="221">
        <f t="shared" si="420"/>
        <v>4.5739104577989041E-2</v>
      </c>
      <c r="H3810" s="221">
        <v>3.3311806719217803E-2</v>
      </c>
      <c r="I3810" s="221">
        <f t="shared" si="421"/>
        <v>1</v>
      </c>
      <c r="J3810" s="221">
        <v>1</v>
      </c>
      <c r="K3810" s="221">
        <f t="shared" si="422"/>
        <v>-123.84705668596054</v>
      </c>
      <c r="L3810" s="221">
        <f t="shared" si="417"/>
        <v>1.8891681971731501E-12</v>
      </c>
    </row>
    <row r="3811" spans="3:12" hidden="1" x14ac:dyDescent="0.25">
      <c r="C3811" s="221">
        <v>19540</v>
      </c>
      <c r="D3811" s="221">
        <f t="shared" si="418"/>
        <v>19540</v>
      </c>
      <c r="E3811" s="221">
        <f t="shared" si="416"/>
        <v>19.54</v>
      </c>
      <c r="F3811" s="221">
        <f t="shared" si="419"/>
        <v>4.2261296486671848E-4</v>
      </c>
      <c r="G3811" s="221">
        <f t="shared" si="420"/>
        <v>4.5249505607147335E-2</v>
      </c>
      <c r="H3811" s="221">
        <v>3.2358958185379399E-2</v>
      </c>
      <c r="I3811" s="221">
        <f t="shared" si="421"/>
        <v>1</v>
      </c>
      <c r="J3811" s="221">
        <v>1</v>
      </c>
      <c r="K3811" s="221">
        <f t="shared" si="422"/>
        <v>-124.16897629076679</v>
      </c>
      <c r="L3811" s="221">
        <f t="shared" si="417"/>
        <v>3.9750947177714464E-12</v>
      </c>
    </row>
    <row r="3812" spans="3:12" hidden="1" x14ac:dyDescent="0.25">
      <c r="C3812" s="221">
        <v>19550</v>
      </c>
      <c r="D3812" s="221">
        <f t="shared" si="418"/>
        <v>19550</v>
      </c>
      <c r="E3812" s="221">
        <f t="shared" si="416"/>
        <v>19.55</v>
      </c>
      <c r="F3812" s="221">
        <f t="shared" si="419"/>
        <v>4.2375237216792902E-4</v>
      </c>
      <c r="G3812" s="221">
        <f t="shared" si="420"/>
        <v>4.4637255450812978E-2</v>
      </c>
      <c r="H3812" s="271">
        <v>1.585331275635E-9</v>
      </c>
      <c r="I3812" s="221">
        <f t="shared" si="421"/>
        <v>1</v>
      </c>
      <c r="J3812" s="221">
        <v>1</v>
      </c>
      <c r="K3812" s="221">
        <f t="shared" si="422"/>
        <v>-270.46140692366095</v>
      </c>
      <c r="L3812" s="221">
        <f t="shared" si="417"/>
        <v>9.5728757414126805E-13</v>
      </c>
    </row>
    <row r="3813" spans="3:12" hidden="1" x14ac:dyDescent="0.25">
      <c r="C3813" s="221">
        <v>19560</v>
      </c>
      <c r="D3813" s="221">
        <f t="shared" si="418"/>
        <v>19560</v>
      </c>
      <c r="E3813" s="221">
        <f t="shared" si="416"/>
        <v>19.559999999999999</v>
      </c>
      <c r="F3813" s="221">
        <f t="shared" si="419"/>
        <v>4.2488297009034157E-4</v>
      </c>
      <c r="G3813" s="221">
        <f t="shared" si="420"/>
        <v>4.3904277559959771E-2</v>
      </c>
      <c r="H3813" s="271">
        <v>2.4382377600013301E-9</v>
      </c>
      <c r="I3813" s="221">
        <f t="shared" si="421"/>
        <v>1</v>
      </c>
      <c r="J3813" s="221">
        <v>1</v>
      </c>
      <c r="K3813" s="221">
        <f t="shared" si="422"/>
        <v>-266.84295575381026</v>
      </c>
      <c r="L3813" s="221">
        <f t="shared" si="417"/>
        <v>1.4239337452321635E-26</v>
      </c>
    </row>
    <row r="3814" spans="3:12" hidden="1" x14ac:dyDescent="0.25">
      <c r="C3814" s="221">
        <v>19570</v>
      </c>
      <c r="D3814" s="221">
        <f t="shared" si="418"/>
        <v>19570</v>
      </c>
      <c r="E3814" s="221">
        <f t="shared" si="416"/>
        <v>19.57</v>
      </c>
      <c r="F3814" s="221">
        <f t="shared" si="419"/>
        <v>4.2600469724588365E-4</v>
      </c>
      <c r="G3814" s="221">
        <f t="shared" si="420"/>
        <v>4.3052818545335526E-2</v>
      </c>
      <c r="H3814" s="221">
        <v>3.5478860246606098E-2</v>
      </c>
      <c r="I3814" s="221">
        <f t="shared" si="421"/>
        <v>1</v>
      </c>
      <c r="J3814" s="221">
        <v>1</v>
      </c>
      <c r="K3814" s="221">
        <f t="shared" si="422"/>
        <v>-123.73228727484872</v>
      </c>
      <c r="L3814" s="221">
        <f t="shared" si="417"/>
        <v>1.0585499156908598E-12</v>
      </c>
    </row>
    <row r="3815" spans="3:12" hidden="1" x14ac:dyDescent="0.25">
      <c r="C3815" s="221">
        <v>19580</v>
      </c>
      <c r="D3815" s="221">
        <f t="shared" si="418"/>
        <v>19580</v>
      </c>
      <c r="E3815" s="221">
        <f t="shared" si="416"/>
        <v>19.579999999999998</v>
      </c>
      <c r="F3815" s="221">
        <f t="shared" si="419"/>
        <v>4.271174928300827E-4</v>
      </c>
      <c r="G3815" s="221">
        <f t="shared" si="420"/>
        <v>4.2085441450299396E-2</v>
      </c>
      <c r="H3815" s="221">
        <v>5.06570454844135E-2</v>
      </c>
      <c r="I3815" s="221">
        <f t="shared" si="421"/>
        <v>1</v>
      </c>
      <c r="J3815" s="221">
        <v>1</v>
      </c>
      <c r="K3815" s="221">
        <f t="shared" si="422"/>
        <v>-120.81361795943705</v>
      </c>
      <c r="L3815" s="221">
        <f t="shared" si="417"/>
        <v>6.094060866509723E-12</v>
      </c>
    </row>
    <row r="3816" spans="3:12" hidden="1" x14ac:dyDescent="0.25">
      <c r="C3816" s="221">
        <v>19590</v>
      </c>
      <c r="D3816" s="221">
        <f t="shared" si="418"/>
        <v>19590</v>
      </c>
      <c r="E3816" s="221">
        <f t="shared" si="416"/>
        <v>19.59</v>
      </c>
      <c r="F3816" s="221">
        <f t="shared" si="419"/>
        <v>4.2822129662645653E-4</v>
      </c>
      <c r="G3816" s="221">
        <f t="shared" si="420"/>
        <v>4.1005018187054876E-2</v>
      </c>
      <c r="H3816" s="221">
        <v>2.6182538032306302E-2</v>
      </c>
      <c r="I3816" s="221">
        <f t="shared" si="421"/>
        <v>1</v>
      </c>
      <c r="J3816" s="221">
        <v>1</v>
      </c>
      <c r="K3816" s="221">
        <f t="shared" si="422"/>
        <v>-126.74965971861442</v>
      </c>
      <c r="L3816" s="221">
        <f t="shared" si="417"/>
        <v>4.6944908004236463E-12</v>
      </c>
    </row>
    <row r="3817" spans="3:12" hidden="1" x14ac:dyDescent="0.25">
      <c r="C3817" s="221">
        <v>19600</v>
      </c>
      <c r="D3817" s="221">
        <f t="shared" si="418"/>
        <v>19600</v>
      </c>
      <c r="E3817" s="221">
        <f t="shared" si="416"/>
        <v>19.600000000000001</v>
      </c>
      <c r="F3817" s="221">
        <f t="shared" si="419"/>
        <v>4.2931604901083815E-4</v>
      </c>
      <c r="G3817" s="221">
        <f t="shared" si="420"/>
        <v>3.9814721158180057E-2</v>
      </c>
      <c r="H3817" s="271">
        <v>9.3132434522208297E-10</v>
      </c>
      <c r="I3817" s="221">
        <f t="shared" si="421"/>
        <v>1</v>
      </c>
      <c r="J3817" s="221">
        <v>1</v>
      </c>
      <c r="K3817" s="221">
        <f t="shared" si="422"/>
        <v>-275.9615648370326</v>
      </c>
      <c r="L3817" s="221">
        <f t="shared" si="417"/>
        <v>5.2841369756001286E-13</v>
      </c>
    </row>
    <row r="3818" spans="3:12" hidden="1" x14ac:dyDescent="0.25">
      <c r="C3818" s="221">
        <v>19610</v>
      </c>
      <c r="D3818" s="221">
        <f t="shared" si="418"/>
        <v>19610</v>
      </c>
      <c r="E3818" s="221">
        <f t="shared" si="416"/>
        <v>19.61</v>
      </c>
      <c r="F3818" s="221">
        <f t="shared" si="419"/>
        <v>4.3040169095564823E-4</v>
      </c>
      <c r="G3818" s="221">
        <f t="shared" si="420"/>
        <v>3.8518014087482122E-2</v>
      </c>
      <c r="H3818" s="221">
        <v>3.1555882854917799E-3</v>
      </c>
      <c r="I3818" s="221">
        <f t="shared" si="421"/>
        <v>1</v>
      </c>
      <c r="J3818" s="221">
        <v>1</v>
      </c>
      <c r="K3818" s="221">
        <f t="shared" si="422"/>
        <v>-145.62763616529784</v>
      </c>
      <c r="L3818" s="221">
        <f t="shared" si="417"/>
        <v>6.8418989622913802E-15</v>
      </c>
    </row>
    <row r="3819" spans="3:12" hidden="1" x14ac:dyDescent="0.25">
      <c r="C3819" s="221">
        <v>19620</v>
      </c>
      <c r="D3819" s="221">
        <f t="shared" si="418"/>
        <v>19620</v>
      </c>
      <c r="E3819" s="221">
        <f t="shared" si="416"/>
        <v>19.62</v>
      </c>
      <c r="F3819" s="221">
        <f t="shared" si="419"/>
        <v>4.3147816403409274E-4</v>
      </c>
      <c r="G3819" s="221">
        <f t="shared" si="420"/>
        <v>3.7118642086255836E-2</v>
      </c>
      <c r="H3819" s="221">
        <v>2.7309732062733602E-4</v>
      </c>
      <c r="I3819" s="221">
        <f t="shared" si="421"/>
        <v>1</v>
      </c>
      <c r="J3819" s="221">
        <v>1</v>
      </c>
      <c r="K3819" s="221">
        <f t="shared" si="422"/>
        <v>-167.18263317194956</v>
      </c>
      <c r="L3819" s="221">
        <f t="shared" si="417"/>
        <v>8.0338025683041084E-15</v>
      </c>
    </row>
    <row r="3820" spans="3:12" hidden="1" x14ac:dyDescent="0.25">
      <c r="C3820" s="221">
        <v>19630</v>
      </c>
      <c r="D3820" s="221">
        <f t="shared" si="418"/>
        <v>19630</v>
      </c>
      <c r="E3820" s="221">
        <f t="shared" si="416"/>
        <v>19.63</v>
      </c>
      <c r="F3820" s="221">
        <f t="shared" si="419"/>
        <v>4.3254541042431096E-4</v>
      </c>
      <c r="G3820" s="221">
        <f t="shared" si="420"/>
        <v>3.5620620983033369E-2</v>
      </c>
      <c r="H3820" s="221">
        <v>2.5761364751436902E-3</v>
      </c>
      <c r="I3820" s="221">
        <f t="shared" si="421"/>
        <v>1</v>
      </c>
      <c r="J3820" s="221">
        <v>1</v>
      </c>
      <c r="K3820" s="221">
        <f t="shared" si="422"/>
        <v>-148.02595877252583</v>
      </c>
      <c r="L3820" s="221">
        <f t="shared" si="417"/>
        <v>4.8544891771362683E-15</v>
      </c>
    </row>
    <row r="3821" spans="3:12" hidden="1" x14ac:dyDescent="0.25">
      <c r="C3821" s="221">
        <v>19640</v>
      </c>
      <c r="D3821" s="221">
        <f t="shared" si="418"/>
        <v>19640</v>
      </c>
      <c r="E3821" s="221">
        <f t="shared" si="416"/>
        <v>19.64</v>
      </c>
      <c r="F3821" s="221">
        <f t="shared" si="419"/>
        <v>4.3360337291345415E-4</v>
      </c>
      <c r="G3821" s="221">
        <f t="shared" si="420"/>
        <v>3.4028225946801112E-2</v>
      </c>
      <c r="H3821" s="221">
        <v>2.70623213906217E-3</v>
      </c>
      <c r="I3821" s="221">
        <f t="shared" si="421"/>
        <v>1</v>
      </c>
      <c r="J3821" s="221">
        <v>1</v>
      </c>
      <c r="K3821" s="221">
        <f t="shared" si="422"/>
        <v>-147.97405985845367</v>
      </c>
      <c r="L3821" s="221">
        <f t="shared" si="417"/>
        <v>1.5849039387406775E-14</v>
      </c>
    </row>
    <row r="3822" spans="3:12" hidden="1" x14ac:dyDescent="0.25">
      <c r="C3822" s="221">
        <v>19650</v>
      </c>
      <c r="D3822" s="221">
        <f t="shared" si="418"/>
        <v>19650</v>
      </c>
      <c r="E3822" s="221">
        <f t="shared" si="416"/>
        <v>19.649999999999999</v>
      </c>
      <c r="F3822" s="221">
        <f t="shared" si="419"/>
        <v>4.3465199490169855E-4</v>
      </c>
      <c r="G3822" s="221">
        <f t="shared" si="420"/>
        <v>3.234597943549801E-2</v>
      </c>
      <c r="H3822" s="221">
        <v>1.96696707822303E-4</v>
      </c>
      <c r="I3822" s="221">
        <f t="shared" si="421"/>
        <v>1</v>
      </c>
      <c r="J3822" s="221">
        <v>1</v>
      </c>
      <c r="K3822" s="221">
        <f t="shared" si="422"/>
        <v>-171.16481851241869</v>
      </c>
      <c r="L3822" s="221">
        <f t="shared" si="417"/>
        <v>4.5571992654184703E-15</v>
      </c>
    </row>
    <row r="3823" spans="3:12" hidden="1" x14ac:dyDescent="0.25">
      <c r="C3823" s="221">
        <v>19660</v>
      </c>
      <c r="D3823" s="221">
        <f t="shared" si="418"/>
        <v>19660</v>
      </c>
      <c r="E3823" s="221">
        <f t="shared" ref="E3823:E3886" si="423">D3823/1000</f>
        <v>19.66</v>
      </c>
      <c r="F3823" s="221">
        <f t="shared" si="419"/>
        <v>4.3569122040620494E-4</v>
      </c>
      <c r="G3823" s="221">
        <f t="shared" si="420"/>
        <v>3.057863850334978E-2</v>
      </c>
      <c r="H3823" s="221">
        <v>4.6170289671164499E-3</v>
      </c>
      <c r="I3823" s="221">
        <f t="shared" si="421"/>
        <v>1</v>
      </c>
      <c r="J3823" s="221">
        <v>1</v>
      </c>
      <c r="K3823" s="221">
        <f t="shared" si="422"/>
        <v>-144.2208089464585</v>
      </c>
      <c r="L3823" s="221">
        <f t="shared" ref="L3823:L3886" si="424">(D3823-D3822)*((10^(K3823/20)+10^(K3822/20))/2)^2</f>
        <v>1.0328949222080965E-14</v>
      </c>
    </row>
    <row r="3824" spans="3:12" hidden="1" x14ac:dyDescent="0.25">
      <c r="C3824" s="221">
        <v>19670</v>
      </c>
      <c r="D3824" s="221">
        <f t="shared" si="418"/>
        <v>19670</v>
      </c>
      <c r="E3824" s="221">
        <f t="shared" si="423"/>
        <v>19.670000000000002</v>
      </c>
      <c r="F3824" s="221">
        <f t="shared" si="419"/>
        <v>4.3672099406500705E-4</v>
      </c>
      <c r="G3824" s="221">
        <f t="shared" si="420"/>
        <v>2.8731181502222196E-2</v>
      </c>
      <c r="H3824" s="221">
        <v>9.6745899372296402E-3</v>
      </c>
      <c r="I3824" s="221">
        <f t="shared" si="421"/>
        <v>1</v>
      </c>
      <c r="J3824" s="221">
        <v>1</v>
      </c>
      <c r="K3824" s="221">
        <f t="shared" si="422"/>
        <v>-138.31619756377884</v>
      </c>
      <c r="L3824" s="221">
        <f t="shared" si="424"/>
        <v>8.3634658882982437E-14</v>
      </c>
    </row>
    <row r="3825" spans="3:12" hidden="1" x14ac:dyDescent="0.25">
      <c r="C3825" s="221">
        <v>19680</v>
      </c>
      <c r="D3825" s="221">
        <f t="shared" si="418"/>
        <v>19680</v>
      </c>
      <c r="E3825" s="221">
        <f t="shared" si="423"/>
        <v>19.68</v>
      </c>
      <c r="F3825" s="221">
        <f t="shared" si="419"/>
        <v>4.3774126114083672E-4</v>
      </c>
      <c r="G3825" s="221">
        <f t="shared" si="420"/>
        <v>2.6808794213757262E-2</v>
      </c>
      <c r="H3825" s="271">
        <v>3.5573241302263899E-10</v>
      </c>
      <c r="I3825" s="221">
        <f t="shared" si="421"/>
        <v>1</v>
      </c>
      <c r="J3825" s="221">
        <v>1</v>
      </c>
      <c r="K3825" s="221">
        <f t="shared" si="422"/>
        <v>-287.58763591732958</v>
      </c>
      <c r="L3825" s="221">
        <f t="shared" si="424"/>
        <v>3.6840056040292857E-14</v>
      </c>
    </row>
    <row r="3826" spans="3:12" hidden="1" x14ac:dyDescent="0.25">
      <c r="C3826" s="221">
        <v>19690</v>
      </c>
      <c r="D3826" s="221">
        <f t="shared" si="418"/>
        <v>19690</v>
      </c>
      <c r="E3826" s="221">
        <f t="shared" si="423"/>
        <v>19.690000000000001</v>
      </c>
      <c r="F3826" s="221">
        <f t="shared" si="419"/>
        <v>4.3875196752489161E-4</v>
      </c>
      <c r="G3826" s="221">
        <f t="shared" si="420"/>
        <v>2.4816855450477678E-2</v>
      </c>
      <c r="H3826" s="221">
        <v>1.10268609715074E-2</v>
      </c>
      <c r="I3826" s="221">
        <f t="shared" si="421"/>
        <v>1</v>
      </c>
      <c r="J3826" s="221">
        <v>1</v>
      </c>
      <c r="K3826" s="221">
        <f t="shared" si="422"/>
        <v>-138.41164545879661</v>
      </c>
      <c r="L3826" s="221">
        <f t="shared" si="424"/>
        <v>3.6039229132964207E-14</v>
      </c>
    </row>
    <row r="3827" spans="3:12" hidden="1" x14ac:dyDescent="0.25">
      <c r="C3827" s="221">
        <v>19700</v>
      </c>
      <c r="D3827" s="221">
        <f t="shared" si="418"/>
        <v>19700</v>
      </c>
      <c r="E3827" s="221">
        <f t="shared" si="423"/>
        <v>19.7</v>
      </c>
      <c r="F3827" s="221">
        <f t="shared" si="419"/>
        <v>4.3975305974053048E-4</v>
      </c>
      <c r="G3827" s="221">
        <f t="shared" si="420"/>
        <v>2.2760922165398444E-2</v>
      </c>
      <c r="H3827" s="271">
        <v>1.6130993938358399E-9</v>
      </c>
      <c r="I3827" s="221">
        <f t="shared" si="421"/>
        <v>1</v>
      </c>
      <c r="J3827" s="221">
        <v>1</v>
      </c>
      <c r="K3827" s="221">
        <f t="shared" si="422"/>
        <v>-275.8388029690617</v>
      </c>
      <c r="L3827" s="221">
        <f t="shared" si="424"/>
        <v>3.6039236319584077E-14</v>
      </c>
    </row>
    <row r="3828" spans="3:12" hidden="1" x14ac:dyDescent="0.25">
      <c r="C3828" s="221">
        <v>19710</v>
      </c>
      <c r="D3828" s="221">
        <f t="shared" si="418"/>
        <v>19710</v>
      </c>
      <c r="E3828" s="221">
        <f t="shared" si="423"/>
        <v>19.71</v>
      </c>
      <c r="F3828" s="221">
        <f t="shared" si="419"/>
        <v>4.4074448494691164E-4</v>
      </c>
      <c r="G3828" s="221">
        <f t="shared" si="420"/>
        <v>2.0646714110937641E-2</v>
      </c>
      <c r="H3828" s="221">
        <v>2.0401207815420801E-2</v>
      </c>
      <c r="I3828" s="221">
        <f t="shared" si="421"/>
        <v>1</v>
      </c>
      <c r="J3828" s="221">
        <v>1</v>
      </c>
      <c r="K3828" s="221">
        <f t="shared" si="422"/>
        <v>-134.6261257857218</v>
      </c>
      <c r="L3828" s="221">
        <f t="shared" si="424"/>
        <v>8.6164328072054327E-14</v>
      </c>
    </row>
    <row r="3829" spans="3:12" hidden="1" x14ac:dyDescent="0.25">
      <c r="C3829" s="221">
        <v>19720</v>
      </c>
      <c r="D3829" s="221">
        <f t="shared" si="418"/>
        <v>19720</v>
      </c>
      <c r="E3829" s="221">
        <f t="shared" si="423"/>
        <v>19.72</v>
      </c>
      <c r="F3829" s="221">
        <f t="shared" si="419"/>
        <v>4.4172619094256361E-4</v>
      </c>
      <c r="G3829" s="221">
        <f t="shared" si="420"/>
        <v>1.8480098089017138E-2</v>
      </c>
      <c r="H3829" s="221">
        <v>2.0271099110452301E-2</v>
      </c>
      <c r="I3829" s="221">
        <f t="shared" si="421"/>
        <v>1</v>
      </c>
      <c r="J3829" s="221">
        <v>1</v>
      </c>
      <c r="K3829" s="221">
        <f t="shared" si="422"/>
        <v>-135.6253056121592</v>
      </c>
      <c r="L3829" s="221">
        <f t="shared" si="424"/>
        <v>3.0822253968611787E-13</v>
      </c>
    </row>
    <row r="3830" spans="3:12" hidden="1" x14ac:dyDescent="0.25">
      <c r="C3830" s="221">
        <v>19730</v>
      </c>
      <c r="D3830" s="221">
        <f t="shared" si="418"/>
        <v>19730</v>
      </c>
      <c r="E3830" s="221">
        <f t="shared" si="423"/>
        <v>19.73</v>
      </c>
      <c r="F3830" s="221">
        <f t="shared" si="419"/>
        <v>4.4269812616888957E-4</v>
      </c>
      <c r="G3830" s="221">
        <f t="shared" si="420"/>
        <v>1.6267071835292461E-2</v>
      </c>
      <c r="H3830" s="221">
        <v>5.3629333398728498E-3</v>
      </c>
      <c r="I3830" s="221">
        <f t="shared" si="421"/>
        <v>1</v>
      </c>
      <c r="J3830" s="221">
        <v>1</v>
      </c>
      <c r="K3830" s="221">
        <f t="shared" si="422"/>
        <v>-148.26361065909475</v>
      </c>
      <c r="L3830" s="221">
        <f t="shared" si="424"/>
        <v>1.0413848154532317E-13</v>
      </c>
    </row>
    <row r="3831" spans="3:12" hidden="1" x14ac:dyDescent="0.25">
      <c r="C3831" s="221">
        <v>19740</v>
      </c>
      <c r="D3831" s="221">
        <f t="shared" si="418"/>
        <v>19740</v>
      </c>
      <c r="E3831" s="221">
        <f t="shared" si="423"/>
        <v>19.739999999999998</v>
      </c>
      <c r="F3831" s="221">
        <f t="shared" si="419"/>
        <v>4.4366023971361172E-4</v>
      </c>
      <c r="G3831" s="221">
        <f t="shared" si="420"/>
        <v>1.4013747581313503E-2</v>
      </c>
      <c r="H3831" s="271">
        <v>1.7506741710730199E-5</v>
      </c>
      <c r="I3831" s="221">
        <f t="shared" si="421"/>
        <v>1</v>
      </c>
      <c r="J3831" s="221">
        <v>1</v>
      </c>
      <c r="K3831" s="221">
        <f t="shared" si="422"/>
        <v>-199.26379751034409</v>
      </c>
      <c r="L3831" s="221">
        <f t="shared" si="424"/>
        <v>3.7499326117903444E-15</v>
      </c>
    </row>
    <row r="3832" spans="3:12" hidden="1" x14ac:dyDescent="0.25">
      <c r="C3832" s="221">
        <v>19750</v>
      </c>
      <c r="D3832" s="221">
        <f t="shared" si="418"/>
        <v>19750</v>
      </c>
      <c r="E3832" s="221">
        <f t="shared" si="423"/>
        <v>19.75</v>
      </c>
      <c r="F3832" s="221">
        <f t="shared" si="419"/>
        <v>4.4461248131414652E-4</v>
      </c>
      <c r="G3832" s="221">
        <f t="shared" si="420"/>
        <v>1.1726335339235006E-2</v>
      </c>
      <c r="H3832" s="271">
        <v>1.6734664794255099E-5</v>
      </c>
      <c r="I3832" s="221">
        <f t="shared" si="421"/>
        <v>1</v>
      </c>
      <c r="J3832" s="221">
        <v>1</v>
      </c>
      <c r="K3832" s="221">
        <f t="shared" si="422"/>
        <v>-201.18478045237782</v>
      </c>
      <c r="L3832" s="221">
        <f t="shared" si="424"/>
        <v>9.6132647583051405E-20</v>
      </c>
    </row>
    <row r="3833" spans="3:12" hidden="1" x14ac:dyDescent="0.25">
      <c r="C3833" s="221">
        <v>19760</v>
      </c>
      <c r="D3833" s="221">
        <f t="shared" si="418"/>
        <v>19760</v>
      </c>
      <c r="E3833" s="221">
        <f t="shared" si="423"/>
        <v>19.760000000000002</v>
      </c>
      <c r="F3833" s="221">
        <f t="shared" si="419"/>
        <v>4.4555480136091867E-4</v>
      </c>
      <c r="G3833" s="221">
        <f t="shared" si="420"/>
        <v>9.4111259543231719E-3</v>
      </c>
      <c r="H3833" s="221">
        <v>1.5719408884824499E-2</v>
      </c>
      <c r="I3833" s="221">
        <f t="shared" si="421"/>
        <v>1</v>
      </c>
      <c r="J3833" s="221">
        <v>1</v>
      </c>
      <c r="K3833" s="221">
        <f t="shared" si="422"/>
        <v>-143.62042150722488</v>
      </c>
      <c r="L3833" s="221">
        <f t="shared" si="424"/>
        <v>1.0890475165470504E-14</v>
      </c>
    </row>
    <row r="3834" spans="3:12" hidden="1" x14ac:dyDescent="0.25">
      <c r="C3834" s="221">
        <v>19770</v>
      </c>
      <c r="D3834" s="221">
        <f t="shared" ref="D3834:D3897" si="425">C3834*(f_CLK_MHz/Nominal_Clock_Freq)</f>
        <v>19770</v>
      </c>
      <c r="E3834" s="221">
        <f t="shared" si="423"/>
        <v>19.77</v>
      </c>
      <c r="F3834" s="221">
        <f t="shared" ref="F3834:F3897" si="426">ABS(SIN(((MOD_CLK_DIV*PI()*$D3834*FIRST_STAGE_DECIMATION)/(f_CLK_MHz*1000000)))/(FIRST_STAGE_DECIMATION*SIN(((MOD_CLK_DIV*PI()*$D3834)/(f_CLK_MHz*1000000)))))^FIRST_STAGE_ORDER</f>
        <v>4.4648715090060519E-4</v>
      </c>
      <c r="G3834" s="221">
        <f t="shared" ref="G3834:G3897" si="427">ABS(SIN(((MOD_CLK_DIV*FIRST_STAGE_DECIMATION*PI()*$D3834*SECOND_STAGE_DECIMATION)/(f_CLK_MHz*1000000)))/(SECOND_STAGE_DECIMATION*SIN(((MOD_CLK_DIV*FIRST_STAGE_DECIMATION*PI()*$D3834)/(f_CLK_MHz*1000000)))))^SECOND_STAGE_ORDER</f>
        <v>7.0744739710650586E-3</v>
      </c>
      <c r="H3834" s="221">
        <v>0.13782044655410999</v>
      </c>
      <c r="I3834" s="221">
        <f t="shared" ref="I3834:I3897" si="428">IF(Avg_decimation&lt;&gt;0,(ABS(SIN(((MOD_CLK_DIV*FIRST_STAGE_DECIMATION*SECOND_STAGE_DECIMATION*FIR_DECIMATION*PI()*$D3834*Avg_decimation)/(f_CLK_MHz*1000000)))/(Avg_decimation*SIN(((MOD_CLK_DIV*FIRST_STAGE_DECIMATION*SECOND_STAGE_DECIMATION*FIR_DECIMATION*PI()*$D3834)/(f_CLK_MHz*1000000)))))^1),"-")</f>
        <v>1</v>
      </c>
      <c r="J3834" s="221">
        <v>1</v>
      </c>
      <c r="K3834" s="221">
        <f t="shared" ref="K3834:K3897" si="429">20*LOG10(IF(FIR_BYPASSED,F3834*G3834*J3834,F3834*G3834*H3834*I3834*J3834))</f>
        <v>-127.22366458060903</v>
      </c>
      <c r="L3834" s="221">
        <f t="shared" si="424"/>
        <v>6.2810976006798772E-13</v>
      </c>
    </row>
    <row r="3835" spans="3:12" hidden="1" x14ac:dyDescent="0.25">
      <c r="C3835" s="221">
        <v>19780</v>
      </c>
      <c r="D3835" s="221">
        <f t="shared" si="425"/>
        <v>19780</v>
      </c>
      <c r="E3835" s="221">
        <f t="shared" si="423"/>
        <v>19.78</v>
      </c>
      <c r="F3835" s="221">
        <f t="shared" si="426"/>
        <v>4.4740948163931715E-4</v>
      </c>
      <c r="G3835" s="221">
        <f t="shared" si="427"/>
        <v>4.7227803591044764E-3</v>
      </c>
      <c r="H3835" s="221">
        <v>0.44491567513520103</v>
      </c>
      <c r="I3835" s="221">
        <f t="shared" si="428"/>
        <v>1</v>
      </c>
      <c r="J3835" s="221">
        <v>1</v>
      </c>
      <c r="K3835" s="221">
        <f t="shared" si="429"/>
        <v>-120.53638722086546</v>
      </c>
      <c r="L3835" s="221">
        <f t="shared" si="424"/>
        <v>4.7296046746020347E-12</v>
      </c>
    </row>
    <row r="3836" spans="3:12" hidden="1" x14ac:dyDescent="0.25">
      <c r="C3836" s="221">
        <v>19790</v>
      </c>
      <c r="D3836" s="221">
        <f t="shared" si="425"/>
        <v>19790</v>
      </c>
      <c r="E3836" s="221">
        <f t="shared" si="423"/>
        <v>19.79</v>
      </c>
      <c r="F3836" s="221">
        <f t="shared" si="426"/>
        <v>4.4832174594571688E-4</v>
      </c>
      <c r="G3836" s="221">
        <f t="shared" si="427"/>
        <v>2.3624751455000059E-3</v>
      </c>
      <c r="H3836" s="221">
        <v>0.82365531566110595</v>
      </c>
      <c r="I3836" s="221">
        <f t="shared" si="428"/>
        <v>1</v>
      </c>
      <c r="J3836" s="221">
        <v>1</v>
      </c>
      <c r="K3836" s="221">
        <f t="shared" si="429"/>
        <v>-121.18594882555684</v>
      </c>
      <c r="L3836" s="221">
        <f t="shared" si="424"/>
        <v>8.2127813881739196E-12</v>
      </c>
    </row>
    <row r="3837" spans="3:12" hidden="1" x14ac:dyDescent="0.25">
      <c r="C3837" s="221">
        <v>19800</v>
      </c>
      <c r="D3837" s="221">
        <f t="shared" si="425"/>
        <v>19800</v>
      </c>
      <c r="E3837" s="221">
        <f t="shared" si="423"/>
        <v>19.8</v>
      </c>
      <c r="F3837" s="221">
        <f t="shared" si="426"/>
        <v>4.4922389685406785E-4</v>
      </c>
      <c r="G3837" s="221">
        <f t="shared" si="427"/>
        <v>2.211129829634812E-17</v>
      </c>
      <c r="H3837" s="221">
        <v>1</v>
      </c>
      <c r="I3837" s="221">
        <f t="shared" si="428"/>
        <v>1</v>
      </c>
      <c r="J3837" s="221">
        <v>1</v>
      </c>
      <c r="K3837" s="221">
        <f t="shared" si="429"/>
        <v>-400.05845811158372</v>
      </c>
      <c r="L3837" s="221">
        <f t="shared" si="424"/>
        <v>1.9025896335330297E-12</v>
      </c>
    </row>
    <row r="3838" spans="3:12" hidden="1" x14ac:dyDescent="0.25">
      <c r="C3838" s="221">
        <v>19810</v>
      </c>
      <c r="D3838" s="221">
        <f t="shared" si="425"/>
        <v>19810</v>
      </c>
      <c r="E3838" s="221">
        <f t="shared" si="423"/>
        <v>19.809999999999999</v>
      </c>
      <c r="F3838" s="221">
        <f t="shared" si="426"/>
        <v>4.5011588806721624E-4</v>
      </c>
      <c r="G3838" s="221">
        <f t="shared" si="427"/>
        <v>2.3582091799469766E-3</v>
      </c>
      <c r="H3838" s="221">
        <v>0.82365531566119898</v>
      </c>
      <c r="I3838" s="221">
        <f t="shared" si="428"/>
        <v>1</v>
      </c>
      <c r="J3838" s="221">
        <v>1</v>
      </c>
      <c r="K3838" s="221">
        <f t="shared" si="429"/>
        <v>-121.16695651888631</v>
      </c>
      <c r="L3838" s="221">
        <f t="shared" si="424"/>
        <v>1.9109281442348322E-12</v>
      </c>
    </row>
    <row r="3839" spans="3:12" hidden="1" x14ac:dyDescent="0.25">
      <c r="C3839" s="221">
        <v>19820</v>
      </c>
      <c r="D3839" s="221">
        <f t="shared" si="425"/>
        <v>19820</v>
      </c>
      <c r="E3839" s="221">
        <f t="shared" si="423"/>
        <v>19.82</v>
      </c>
      <c r="F3839" s="221">
        <f t="shared" si="426"/>
        <v>4.5099767395951219E-4</v>
      </c>
      <c r="G3839" s="221">
        <f t="shared" si="427"/>
        <v>4.7057396378079727E-3</v>
      </c>
      <c r="H3839" s="221">
        <v>0.44491567513520702</v>
      </c>
      <c r="I3839" s="221">
        <f t="shared" si="428"/>
        <v>1</v>
      </c>
      <c r="J3839" s="221">
        <v>1</v>
      </c>
      <c r="K3839" s="221">
        <f t="shared" si="429"/>
        <v>-120.49840192958277</v>
      </c>
      <c r="L3839" s="221">
        <f t="shared" si="424"/>
        <v>8.2675180839696901E-12</v>
      </c>
    </row>
    <row r="3840" spans="3:12" hidden="1" x14ac:dyDescent="0.25">
      <c r="C3840" s="221">
        <v>19830</v>
      </c>
      <c r="D3840" s="221">
        <f t="shared" si="425"/>
        <v>19830</v>
      </c>
      <c r="E3840" s="221">
        <f t="shared" si="423"/>
        <v>19.829999999999998</v>
      </c>
      <c r="F3840" s="221">
        <f t="shared" si="426"/>
        <v>4.5186920957966101E-4</v>
      </c>
      <c r="G3840" s="221">
        <f t="shared" si="427"/>
        <v>7.0362190337490797E-3</v>
      </c>
      <c r="H3840" s="221">
        <v>0.13782044655411399</v>
      </c>
      <c r="I3840" s="221">
        <f t="shared" si="428"/>
        <v>1</v>
      </c>
      <c r="J3840" s="221">
        <v>1</v>
      </c>
      <c r="K3840" s="221">
        <f t="shared" si="429"/>
        <v>-127.16668494880501</v>
      </c>
      <c r="L3840" s="221">
        <f t="shared" si="424"/>
        <v>4.777767280122155E-12</v>
      </c>
    </row>
    <row r="3841" spans="3:12" hidden="1" x14ac:dyDescent="0.25">
      <c r="C3841" s="221">
        <v>19840</v>
      </c>
      <c r="D3841" s="221">
        <f t="shared" si="425"/>
        <v>19840</v>
      </c>
      <c r="E3841" s="221">
        <f t="shared" si="423"/>
        <v>19.84</v>
      </c>
      <c r="F3841" s="221">
        <f t="shared" si="426"/>
        <v>4.5273045065350918E-4</v>
      </c>
      <c r="G3841" s="221">
        <f t="shared" si="427"/>
        <v>9.3433325814907958E-3</v>
      </c>
      <c r="H3841" s="221">
        <v>1.5719408884825401E-2</v>
      </c>
      <c r="I3841" s="221">
        <f t="shared" si="428"/>
        <v>1</v>
      </c>
      <c r="J3841" s="221">
        <v>1</v>
      </c>
      <c r="K3841" s="221">
        <f t="shared" si="429"/>
        <v>-143.54444550095056</v>
      </c>
      <c r="L3841" s="221">
        <f t="shared" si="424"/>
        <v>6.3677139798188855E-13</v>
      </c>
    </row>
    <row r="3842" spans="3:12" hidden="1" x14ac:dyDescent="0.25">
      <c r="C3842" s="221">
        <v>19850</v>
      </c>
      <c r="D3842" s="221">
        <f t="shared" si="425"/>
        <v>19850</v>
      </c>
      <c r="E3842" s="221">
        <f t="shared" si="423"/>
        <v>19.850000000000001</v>
      </c>
      <c r="F3842" s="221">
        <f t="shared" si="426"/>
        <v>4.5358135358676359E-4</v>
      </c>
      <c r="G3842" s="221">
        <f t="shared" si="427"/>
        <v>1.1620840000552369E-2</v>
      </c>
      <c r="H3842" s="271">
        <v>1.6734664794261899E-5</v>
      </c>
      <c r="I3842" s="221">
        <f t="shared" si="428"/>
        <v>1</v>
      </c>
      <c r="J3842" s="221">
        <v>1</v>
      </c>
      <c r="K3842" s="221">
        <f t="shared" si="429"/>
        <v>-201.08980535954001</v>
      </c>
      <c r="L3842" s="221">
        <f t="shared" si="424"/>
        <v>1.1082734872294493E-14</v>
      </c>
    </row>
    <row r="3843" spans="3:12" hidden="1" x14ac:dyDescent="0.25">
      <c r="C3843" s="221">
        <v>19860</v>
      </c>
      <c r="D3843" s="221">
        <f t="shared" si="425"/>
        <v>19860</v>
      </c>
      <c r="E3843" s="221">
        <f t="shared" si="423"/>
        <v>19.86</v>
      </c>
      <c r="F3843" s="221">
        <f t="shared" si="426"/>
        <v>4.5442187546764471E-4</v>
      </c>
      <c r="G3843" s="221">
        <f t="shared" si="427"/>
        <v>1.3862592238789837E-2</v>
      </c>
      <c r="H3843" s="271">
        <v>1.7506741710707001E-5</v>
      </c>
      <c r="I3843" s="221">
        <f t="shared" si="428"/>
        <v>1</v>
      </c>
      <c r="J3843" s="221">
        <v>1</v>
      </c>
      <c r="K3843" s="221">
        <f t="shared" si="429"/>
        <v>-199.14981994060039</v>
      </c>
      <c r="L3843" s="221">
        <f t="shared" si="424"/>
        <v>9.8497155561790661E-20</v>
      </c>
    </row>
    <row r="3844" spans="3:12" hidden="1" x14ac:dyDescent="0.25">
      <c r="C3844" s="221">
        <v>19870</v>
      </c>
      <c r="D3844" s="221">
        <f t="shared" si="425"/>
        <v>19870</v>
      </c>
      <c r="E3844" s="221">
        <f t="shared" si="423"/>
        <v>19.87</v>
      </c>
      <c r="F3844" s="221">
        <f t="shared" si="426"/>
        <v>4.5525197406947693E-4</v>
      </c>
      <c r="G3844" s="221">
        <f t="shared" si="427"/>
        <v>1.6062547920832348E-2</v>
      </c>
      <c r="H3844" s="221">
        <v>5.3629333398726303E-3</v>
      </c>
      <c r="I3844" s="221">
        <f t="shared" si="428"/>
        <v>1</v>
      </c>
      <c r="J3844" s="221">
        <v>1</v>
      </c>
      <c r="K3844" s="221">
        <f t="shared" si="429"/>
        <v>-148.13062654361616</v>
      </c>
      <c r="L3844" s="221">
        <f t="shared" si="424"/>
        <v>3.866486864244433E-15</v>
      </c>
    </row>
    <row r="3845" spans="3:12" hidden="1" x14ac:dyDescent="0.25">
      <c r="C3845" s="221">
        <v>19880</v>
      </c>
      <c r="D3845" s="221">
        <f t="shared" si="425"/>
        <v>19880</v>
      </c>
      <c r="E3845" s="221">
        <f t="shared" si="423"/>
        <v>19.88</v>
      </c>
      <c r="F3845" s="221">
        <f t="shared" si="426"/>
        <v>4.5607160785320262E-4</v>
      </c>
      <c r="G3845" s="221">
        <f t="shared" si="427"/>
        <v>1.8214789478787324E-2</v>
      </c>
      <c r="H3845" s="221">
        <v>2.02710991104488E-2</v>
      </c>
      <c r="I3845" s="221">
        <f t="shared" si="428"/>
        <v>1</v>
      </c>
      <c r="J3845" s="221">
        <v>1</v>
      </c>
      <c r="K3845" s="221">
        <f t="shared" si="429"/>
        <v>-135.47331020351365</v>
      </c>
      <c r="L3845" s="221">
        <f t="shared" si="424"/>
        <v>1.0775845479753833E-13</v>
      </c>
    </row>
    <row r="3846" spans="3:12" hidden="1" x14ac:dyDescent="0.25">
      <c r="C3846" s="221">
        <v>19890</v>
      </c>
      <c r="D3846" s="221">
        <f t="shared" si="425"/>
        <v>19890</v>
      </c>
      <c r="E3846" s="221">
        <f t="shared" si="423"/>
        <v>19.89</v>
      </c>
      <c r="F3846" s="221">
        <f t="shared" si="426"/>
        <v>4.5688073596984095E-4</v>
      </c>
      <c r="G3846" s="221">
        <f t="shared" si="427"/>
        <v>2.0313538922547416E-2</v>
      </c>
      <c r="H3846" s="221">
        <v>2.04012078154246E-2</v>
      </c>
      <c r="I3846" s="221">
        <f t="shared" si="428"/>
        <v>1</v>
      </c>
      <c r="J3846" s="221">
        <v>1</v>
      </c>
      <c r="K3846" s="221">
        <f t="shared" si="429"/>
        <v>-134.45511365758531</v>
      </c>
      <c r="L3846" s="221">
        <f t="shared" si="424"/>
        <v>3.199410159523195E-13</v>
      </c>
    </row>
    <row r="3847" spans="3:12" hidden="1" x14ac:dyDescent="0.25">
      <c r="C3847" s="221">
        <v>19900</v>
      </c>
      <c r="D3847" s="221">
        <f t="shared" si="425"/>
        <v>19900</v>
      </c>
      <c r="E3847" s="221">
        <f t="shared" si="423"/>
        <v>19.899999999999999</v>
      </c>
      <c r="F3847" s="221">
        <f t="shared" si="426"/>
        <v>4.5767931826287521E-4</v>
      </c>
      <c r="G3847" s="221">
        <f t="shared" si="427"/>
        <v>2.2353173208038628E-2</v>
      </c>
      <c r="H3847" s="271">
        <v>1.6130932579767201E-9</v>
      </c>
      <c r="I3847" s="221">
        <f t="shared" si="428"/>
        <v>1</v>
      </c>
      <c r="J3847" s="221">
        <v>1</v>
      </c>
      <c r="K3847" s="221">
        <f t="shared" si="429"/>
        <v>-275.64880105516397</v>
      </c>
      <c r="L3847" s="221">
        <f t="shared" si="424"/>
        <v>8.9624907122270305E-14</v>
      </c>
    </row>
    <row r="3848" spans="3:12" hidden="1" x14ac:dyDescent="0.25">
      <c r="C3848" s="221">
        <v>19910</v>
      </c>
      <c r="D3848" s="221">
        <f t="shared" si="425"/>
        <v>19910</v>
      </c>
      <c r="E3848" s="221">
        <f t="shared" si="423"/>
        <v>19.91</v>
      </c>
      <c r="F3848" s="221">
        <f t="shared" si="426"/>
        <v>4.5846731527056855E-4</v>
      </c>
      <c r="G3848" s="221">
        <f t="shared" si="427"/>
        <v>2.4328239162890997E-2</v>
      </c>
      <c r="H3848" s="221">
        <v>1.10268609715079E-2</v>
      </c>
      <c r="I3848" s="221">
        <f t="shared" si="428"/>
        <v>1</v>
      </c>
      <c r="J3848" s="221">
        <v>1</v>
      </c>
      <c r="K3848" s="221">
        <f t="shared" si="429"/>
        <v>-138.20258089584783</v>
      </c>
      <c r="L3848" s="221">
        <f t="shared" si="424"/>
        <v>3.7816561316369376E-14</v>
      </c>
    </row>
    <row r="3849" spans="3:12" hidden="1" x14ac:dyDescent="0.25">
      <c r="C3849" s="221">
        <v>19920</v>
      </c>
      <c r="D3849" s="221">
        <f t="shared" si="425"/>
        <v>19920</v>
      </c>
      <c r="E3849" s="221">
        <f t="shared" si="423"/>
        <v>19.920000000000002</v>
      </c>
      <c r="F3849" s="221">
        <f t="shared" si="426"/>
        <v>4.5924468822822157E-4</v>
      </c>
      <c r="G3849" s="221">
        <f t="shared" si="427"/>
        <v>2.6233467930281296E-2</v>
      </c>
      <c r="H3849" s="271">
        <v>3.5573682921170902E-10</v>
      </c>
      <c r="I3849" s="221">
        <f t="shared" si="428"/>
        <v>1</v>
      </c>
      <c r="J3849" s="221">
        <v>1</v>
      </c>
      <c r="K3849" s="221">
        <f t="shared" si="429"/>
        <v>-287.3594264507667</v>
      </c>
      <c r="L3849" s="221">
        <f t="shared" si="424"/>
        <v>3.7816553803431089E-14</v>
      </c>
    </row>
    <row r="3850" spans="3:12" hidden="1" x14ac:dyDescent="0.25">
      <c r="C3850" s="221">
        <v>19930</v>
      </c>
      <c r="D3850" s="221">
        <f t="shared" si="425"/>
        <v>19930</v>
      </c>
      <c r="E3850" s="221">
        <f t="shared" si="423"/>
        <v>19.93</v>
      </c>
      <c r="F3850" s="221">
        <f t="shared" si="426"/>
        <v>4.6001139907035627E-4</v>
      </c>
      <c r="G3850" s="221">
        <f t="shared" si="427"/>
        <v>2.8063788893008396E-2</v>
      </c>
      <c r="H3850" s="221">
        <v>9.67458993722921E-3</v>
      </c>
      <c r="I3850" s="221">
        <f t="shared" si="428"/>
        <v>1</v>
      </c>
      <c r="J3850" s="221">
        <v>1</v>
      </c>
      <c r="K3850" s="221">
        <f t="shared" si="429"/>
        <v>-138.06905070688839</v>
      </c>
      <c r="L3850" s="221">
        <f t="shared" si="424"/>
        <v>3.8997338462998265E-14</v>
      </c>
    </row>
    <row r="3851" spans="3:12" hidden="1" x14ac:dyDescent="0.25">
      <c r="C3851" s="221">
        <v>19940</v>
      </c>
      <c r="D3851" s="221">
        <f t="shared" si="425"/>
        <v>19940</v>
      </c>
      <c r="E3851" s="221">
        <f t="shared" si="423"/>
        <v>19.940000000000001</v>
      </c>
      <c r="F3851" s="221">
        <f t="shared" si="426"/>
        <v>4.6076741043283968E-4</v>
      </c>
      <c r="G3851" s="221">
        <f t="shared" si="427"/>
        <v>2.9814343041345386E-2</v>
      </c>
      <c r="H3851" s="221">
        <v>4.6170289671165999E-3</v>
      </c>
      <c r="I3851" s="221">
        <f t="shared" si="428"/>
        <v>1</v>
      </c>
      <c r="J3851" s="221">
        <v>1</v>
      </c>
      <c r="K3851" s="221">
        <f t="shared" si="429"/>
        <v>-143.95460804478438</v>
      </c>
      <c r="L3851" s="221">
        <f t="shared" si="424"/>
        <v>8.8662963620472399E-14</v>
      </c>
    </row>
    <row r="3852" spans="3:12" hidden="1" x14ac:dyDescent="0.25">
      <c r="C3852" s="221">
        <v>19950</v>
      </c>
      <c r="D3852" s="221">
        <f t="shared" si="425"/>
        <v>19950</v>
      </c>
      <c r="E3852" s="221">
        <f t="shared" si="423"/>
        <v>19.95</v>
      </c>
      <c r="F3852" s="221">
        <f t="shared" si="426"/>
        <v>4.6151268565493124E-4</v>
      </c>
      <c r="G3852" s="221">
        <f t="shared" si="427"/>
        <v>3.1480495749739289E-2</v>
      </c>
      <c r="H3852" s="221">
        <v>1.9669670782230801E-4</v>
      </c>
      <c r="I3852" s="221">
        <f t="shared" si="428"/>
        <v>1</v>
      </c>
      <c r="J3852" s="221">
        <v>1</v>
      </c>
      <c r="K3852" s="221">
        <f t="shared" si="429"/>
        <v>-170.87955405958132</v>
      </c>
      <c r="L3852" s="221">
        <f t="shared" si="424"/>
        <v>1.0983944654762744E-14</v>
      </c>
    </row>
    <row r="3853" spans="3:12" hidden="1" x14ac:dyDescent="0.25">
      <c r="C3853" s="221">
        <v>19960</v>
      </c>
      <c r="D3853" s="221">
        <f t="shared" si="425"/>
        <v>19960</v>
      </c>
      <c r="E3853" s="221">
        <f t="shared" si="423"/>
        <v>19.96</v>
      </c>
      <c r="F3853" s="221">
        <f t="shared" si="426"/>
        <v>4.6224718878127218E-4</v>
      </c>
      <c r="G3853" s="221">
        <f t="shared" si="427"/>
        <v>3.3057848929059414E-2</v>
      </c>
      <c r="H3853" s="221">
        <v>2.7062321390621102E-3</v>
      </c>
      <c r="I3853" s="221">
        <f t="shared" si="428"/>
        <v>1</v>
      </c>
      <c r="J3853" s="221">
        <v>1</v>
      </c>
      <c r="K3853" s="221">
        <f t="shared" si="429"/>
        <v>-147.66972166661498</v>
      </c>
      <c r="L3853" s="221">
        <f t="shared" si="424"/>
        <v>4.8866183590385158E-15</v>
      </c>
    </row>
    <row r="3854" spans="3:12" hidden="1" x14ac:dyDescent="0.25">
      <c r="C3854" s="221">
        <v>19970</v>
      </c>
      <c r="D3854" s="221">
        <f t="shared" si="425"/>
        <v>19970</v>
      </c>
      <c r="E3854" s="221">
        <f t="shared" si="423"/>
        <v>19.97</v>
      </c>
      <c r="F3854" s="221">
        <f t="shared" si="426"/>
        <v>4.6297088456380382E-4</v>
      </c>
      <c r="G3854" s="221">
        <f t="shared" si="427"/>
        <v>3.4542252522823738E-2</v>
      </c>
      <c r="H3854" s="221">
        <v>2.57613647514375E-3</v>
      </c>
      <c r="I3854" s="221">
        <f t="shared" si="428"/>
        <v>1</v>
      </c>
      <c r="J3854" s="221">
        <v>1</v>
      </c>
      <c r="K3854" s="221">
        <f t="shared" si="429"/>
        <v>-147.70253597188326</v>
      </c>
      <c r="L3854" s="221">
        <f t="shared" si="424"/>
        <v>1.7036825206825322E-14</v>
      </c>
    </row>
    <row r="3855" spans="3:12" hidden="1" x14ac:dyDescent="0.25">
      <c r="C3855" s="221">
        <v>19980</v>
      </c>
      <c r="D3855" s="221">
        <f t="shared" si="425"/>
        <v>19980</v>
      </c>
      <c r="E3855" s="221">
        <f t="shared" si="423"/>
        <v>19.98</v>
      </c>
      <c r="F3855" s="221">
        <f t="shared" si="426"/>
        <v>4.6368373846361914E-4</v>
      </c>
      <c r="G3855" s="221">
        <f t="shared" si="427"/>
        <v>3.5929815317623424E-2</v>
      </c>
      <c r="H3855" s="221">
        <v>2.7309732062735299E-4</v>
      </c>
      <c r="I3855" s="221">
        <f t="shared" si="428"/>
        <v>1</v>
      </c>
      <c r="J3855" s="221">
        <v>1</v>
      </c>
      <c r="K3855" s="221">
        <f t="shared" si="429"/>
        <v>-166.84011421020142</v>
      </c>
      <c r="L3855" s="221">
        <f t="shared" si="424"/>
        <v>5.2320941474305809E-15</v>
      </c>
    </row>
    <row r="3856" spans="3:12" hidden="1" x14ac:dyDescent="0.25">
      <c r="C3856" s="221">
        <v>19990</v>
      </c>
      <c r="D3856" s="221">
        <f t="shared" si="425"/>
        <v>19990</v>
      </c>
      <c r="E3856" s="221">
        <f t="shared" si="423"/>
        <v>19.989999999999998</v>
      </c>
      <c r="F3856" s="221">
        <f t="shared" si="426"/>
        <v>4.6438571665274636E-4</v>
      </c>
      <c r="G3856" s="221">
        <f t="shared" si="427"/>
        <v>3.7216915039852125E-2</v>
      </c>
      <c r="H3856" s="221">
        <v>3.1555882854916902E-3</v>
      </c>
      <c r="I3856" s="221">
        <f t="shared" si="428"/>
        <v>1</v>
      </c>
      <c r="J3856" s="221">
        <v>1</v>
      </c>
      <c r="K3856" s="221">
        <f t="shared" si="429"/>
        <v>-145.26600880707113</v>
      </c>
      <c r="L3856" s="221">
        <f t="shared" si="424"/>
        <v>8.7284394716577861E-15</v>
      </c>
    </row>
    <row r="3857" spans="3:12" hidden="1" x14ac:dyDescent="0.25">
      <c r="C3857" s="221">
        <v>20000</v>
      </c>
      <c r="D3857" s="221">
        <f t="shared" si="425"/>
        <v>20000</v>
      </c>
      <c r="E3857" s="221">
        <f t="shared" si="423"/>
        <v>20</v>
      </c>
      <c r="F3857" s="221">
        <f t="shared" si="426"/>
        <v>4.6507678601586945E-4</v>
      </c>
      <c r="G3857" s="221">
        <f t="shared" si="427"/>
        <v>3.8400207712786634E-2</v>
      </c>
      <c r="H3857" s="271">
        <v>9.3132406753016606E-10</v>
      </c>
      <c r="I3857" s="221">
        <f t="shared" si="428"/>
        <v>1</v>
      </c>
      <c r="J3857" s="221">
        <v>1</v>
      </c>
      <c r="K3857" s="221">
        <f t="shared" si="429"/>
        <v>-275.58081875313638</v>
      </c>
      <c r="L3857" s="221">
        <f t="shared" si="424"/>
        <v>7.4360002013559005E-15</v>
      </c>
    </row>
    <row r="3858" spans="3:12" hidden="1" x14ac:dyDescent="0.25">
      <c r="C3858" s="221">
        <v>20010</v>
      </c>
      <c r="D3858" s="221">
        <f t="shared" si="425"/>
        <v>20010</v>
      </c>
      <c r="E3858" s="221">
        <f t="shared" si="423"/>
        <v>20.010000000000002</v>
      </c>
      <c r="F3858" s="221">
        <f t="shared" si="426"/>
        <v>4.657569141519764E-4</v>
      </c>
      <c r="G3858" s="221">
        <f t="shared" si="427"/>
        <v>3.9476636250087065E-2</v>
      </c>
      <c r="H3858" s="221">
        <v>2.6182538032305702E-2</v>
      </c>
      <c r="I3858" s="221">
        <f t="shared" si="428"/>
        <v>1</v>
      </c>
      <c r="J3858" s="221">
        <v>1</v>
      </c>
      <c r="K3858" s="221">
        <f t="shared" si="429"/>
        <v>-126.34977612595497</v>
      </c>
      <c r="L3858" s="221">
        <f t="shared" si="424"/>
        <v>5.7937856808543528E-13</v>
      </c>
    </row>
    <row r="3859" spans="3:12" hidden="1" x14ac:dyDescent="0.25">
      <c r="C3859" s="221">
        <v>20020</v>
      </c>
      <c r="D3859" s="221">
        <f t="shared" si="425"/>
        <v>20020</v>
      </c>
      <c r="E3859" s="221">
        <f t="shared" si="423"/>
        <v>20.02</v>
      </c>
      <c r="F3859" s="221">
        <f t="shared" si="426"/>
        <v>4.6642606937594367E-4</v>
      </c>
      <c r="G3859" s="221">
        <f t="shared" si="427"/>
        <v>4.0443438263854714E-2</v>
      </c>
      <c r="H3859" s="221">
        <v>5.0657045484411203E-2</v>
      </c>
      <c r="I3859" s="221">
        <f t="shared" si="428"/>
        <v>1</v>
      </c>
      <c r="J3859" s="221">
        <v>1</v>
      </c>
      <c r="K3859" s="221">
        <f t="shared" si="429"/>
        <v>-120.39458515951425</v>
      </c>
      <c r="L3859" s="221">
        <f t="shared" si="424"/>
        <v>5.162377824283912E-12</v>
      </c>
    </row>
    <row r="3860" spans="3:12" hidden="1" x14ac:dyDescent="0.25">
      <c r="C3860" s="221">
        <v>20030</v>
      </c>
      <c r="D3860" s="221">
        <f t="shared" si="425"/>
        <v>20030</v>
      </c>
      <c r="E3860" s="221">
        <f t="shared" si="423"/>
        <v>20.03</v>
      </c>
      <c r="F3860" s="221">
        <f t="shared" si="426"/>
        <v>4.6708422072005371E-4</v>
      </c>
      <c r="G3860" s="221">
        <f t="shared" si="427"/>
        <v>4.1298153067514866E-2</v>
      </c>
      <c r="H3860" s="221">
        <v>3.5478860246606798E-2</v>
      </c>
      <c r="I3860" s="221">
        <f t="shared" si="428"/>
        <v>1</v>
      </c>
      <c r="J3860" s="221">
        <v>1</v>
      </c>
      <c r="K3860" s="221">
        <f t="shared" si="429"/>
        <v>-123.29409029359951</v>
      </c>
      <c r="L3860" s="221">
        <f t="shared" si="424"/>
        <v>6.723715018164893E-12</v>
      </c>
    </row>
    <row r="3861" spans="3:12" hidden="1" x14ac:dyDescent="0.25">
      <c r="C3861" s="221">
        <v>20040</v>
      </c>
      <c r="D3861" s="221">
        <f t="shared" si="425"/>
        <v>20040</v>
      </c>
      <c r="E3861" s="221">
        <f t="shared" si="423"/>
        <v>20.04</v>
      </c>
      <c r="F3861" s="221">
        <f t="shared" si="426"/>
        <v>4.6773133793544551E-4</v>
      </c>
      <c r="G3861" s="221">
        <f t="shared" si="427"/>
        <v>4.2038627855981205E-2</v>
      </c>
      <c r="H3861" s="271">
        <v>2.4382305323092102E-9</v>
      </c>
      <c r="I3861" s="221">
        <f t="shared" si="428"/>
        <v>1</v>
      </c>
      <c r="J3861" s="221">
        <v>1</v>
      </c>
      <c r="K3861" s="221">
        <f t="shared" si="429"/>
        <v>-266.3856046784361</v>
      </c>
      <c r="L3861" s="221">
        <f t="shared" si="424"/>
        <v>1.1709302887703843E-12</v>
      </c>
    </row>
    <row r="3862" spans="3:12" hidden="1" x14ac:dyDescent="0.25">
      <c r="C3862" s="221">
        <v>20050</v>
      </c>
      <c r="D3862" s="221">
        <f t="shared" si="425"/>
        <v>20050</v>
      </c>
      <c r="E3862" s="221">
        <f t="shared" si="423"/>
        <v>20.05</v>
      </c>
      <c r="F3862" s="221">
        <f t="shared" si="426"/>
        <v>4.6836739149349438E-4</v>
      </c>
      <c r="G3862" s="221">
        <f t="shared" si="427"/>
        <v>4.2663023047767375E-2</v>
      </c>
      <c r="H3862" s="271">
        <v>1.58533176438594E-9</v>
      </c>
      <c r="I3862" s="221">
        <f t="shared" si="428"/>
        <v>1</v>
      </c>
      <c r="J3862" s="221">
        <v>1</v>
      </c>
      <c r="K3862" s="221">
        <f t="shared" si="429"/>
        <v>-269.98483123320148</v>
      </c>
      <c r="L3862" s="221">
        <f t="shared" si="424"/>
        <v>1.5848539879945352E-26</v>
      </c>
    </row>
    <row r="3863" spans="3:12" hidden="1" x14ac:dyDescent="0.25">
      <c r="C3863" s="221">
        <v>20060</v>
      </c>
      <c r="D3863" s="221">
        <f t="shared" si="425"/>
        <v>20060</v>
      </c>
      <c r="E3863" s="221">
        <f t="shared" si="423"/>
        <v>20.059999999999999</v>
      </c>
      <c r="F3863" s="221">
        <f t="shared" si="426"/>
        <v>4.6899235258713239E-4</v>
      </c>
      <c r="G3863" s="221">
        <f t="shared" si="427"/>
        <v>4.3169816775984492E-2</v>
      </c>
      <c r="H3863" s="221">
        <v>3.23589581853789E-2</v>
      </c>
      <c r="I3863" s="221">
        <f t="shared" si="428"/>
        <v>1</v>
      </c>
      <c r="J3863" s="221">
        <v>1</v>
      </c>
      <c r="K3863" s="221">
        <f t="shared" si="429"/>
        <v>-123.67319005281688</v>
      </c>
      <c r="L3863" s="221">
        <f t="shared" si="424"/>
        <v>1.0730526845153808E-12</v>
      </c>
    </row>
    <row r="3864" spans="3:12" hidden="1" x14ac:dyDescent="0.25">
      <c r="C3864" s="221">
        <v>20070</v>
      </c>
      <c r="D3864" s="221">
        <f t="shared" si="425"/>
        <v>20070</v>
      </c>
      <c r="E3864" s="221">
        <f t="shared" si="423"/>
        <v>20.07</v>
      </c>
      <c r="F3864" s="221">
        <f t="shared" si="426"/>
        <v>4.696061931320941E-4</v>
      </c>
      <c r="G3864" s="221">
        <f t="shared" si="427"/>
        <v>4.3557808517447359E-2</v>
      </c>
      <c r="H3864" s="221">
        <v>3.3311806719218302E-2</v>
      </c>
      <c r="I3864" s="221">
        <f t="shared" si="428"/>
        <v>1</v>
      </c>
      <c r="J3864" s="221">
        <v>1</v>
      </c>
      <c r="K3864" s="221">
        <f t="shared" si="429"/>
        <v>-123.33203949806295</v>
      </c>
      <c r="L3864" s="221">
        <f t="shared" si="424"/>
        <v>4.4658692241472279E-12</v>
      </c>
    </row>
    <row r="3865" spans="3:12" hidden="1" x14ac:dyDescent="0.25">
      <c r="C3865" s="221">
        <v>20080</v>
      </c>
      <c r="D3865" s="221">
        <f t="shared" si="425"/>
        <v>20080</v>
      </c>
      <c r="E3865" s="221">
        <f t="shared" si="423"/>
        <v>20.079999999999998</v>
      </c>
      <c r="F3865" s="221">
        <f t="shared" si="426"/>
        <v>4.7020888576810281E-4</v>
      </c>
      <c r="G3865" s="221">
        <f t="shared" si="427"/>
        <v>4.3826121851435473E-2</v>
      </c>
      <c r="H3865" s="221">
        <v>1.17207465677555E-2</v>
      </c>
      <c r="I3865" s="221">
        <f t="shared" si="428"/>
        <v>1</v>
      </c>
      <c r="J3865" s="221">
        <v>1</v>
      </c>
      <c r="K3865" s="221">
        <f t="shared" si="429"/>
        <v>-132.34041701352157</v>
      </c>
      <c r="L3865" s="221">
        <f t="shared" si="424"/>
        <v>2.1294904530962331E-12</v>
      </c>
    </row>
    <row r="3866" spans="3:12" hidden="1" x14ac:dyDescent="0.25">
      <c r="C3866" s="221">
        <v>20090</v>
      </c>
      <c r="D3866" s="221">
        <f t="shared" si="425"/>
        <v>20090</v>
      </c>
      <c r="E3866" s="221">
        <f t="shared" si="423"/>
        <v>20.09</v>
      </c>
      <c r="F3866" s="221">
        <f t="shared" si="426"/>
        <v>4.7080040385998219E-4</v>
      </c>
      <c r="G3866" s="221">
        <f t="shared" si="427"/>
        <v>4.3974206341987461E-2</v>
      </c>
      <c r="H3866" s="221">
        <v>3.5411953593089698E-2</v>
      </c>
      <c r="I3866" s="221">
        <f t="shared" si="428"/>
        <v>1</v>
      </c>
      <c r="J3866" s="221">
        <v>1</v>
      </c>
      <c r="K3866" s="221">
        <f t="shared" si="429"/>
        <v>-122.69630553867421</v>
      </c>
      <c r="L3866" s="221">
        <f t="shared" si="424"/>
        <v>2.3749578548195648E-12</v>
      </c>
    </row>
    <row r="3867" spans="3:12" hidden="1" x14ac:dyDescent="0.25">
      <c r="C3867" s="221">
        <v>20100</v>
      </c>
      <c r="D3867" s="221">
        <f t="shared" si="425"/>
        <v>20100</v>
      </c>
      <c r="E3867" s="221">
        <f t="shared" si="423"/>
        <v>20.100000000000001</v>
      </c>
      <c r="F3867" s="221">
        <f t="shared" si="426"/>
        <v>4.7138072149870852E-4</v>
      </c>
      <c r="G3867" s="221">
        <f t="shared" si="427"/>
        <v>4.4001838539959592E-2</v>
      </c>
      <c r="H3867" s="271">
        <v>5.6616511368128203E-15</v>
      </c>
      <c r="I3867" s="221">
        <f t="shared" si="428"/>
        <v>1</v>
      </c>
      <c r="J3867" s="221">
        <v>1</v>
      </c>
      <c r="K3867" s="221">
        <f t="shared" si="429"/>
        <v>-378.60428509749681</v>
      </c>
      <c r="L3867" s="221">
        <f t="shared" si="424"/>
        <v>1.3437220839237517E-12</v>
      </c>
    </row>
    <row r="3868" spans="3:12" hidden="1" x14ac:dyDescent="0.25">
      <c r="C3868" s="221">
        <v>20110</v>
      </c>
      <c r="D3868" s="221">
        <f t="shared" si="425"/>
        <v>20110</v>
      </c>
      <c r="E3868" s="221">
        <f t="shared" si="423"/>
        <v>20.11</v>
      </c>
      <c r="F3868" s="221">
        <f t="shared" si="426"/>
        <v>4.7194981350239353E-4</v>
      </c>
      <c r="G3868" s="221">
        <f t="shared" si="427"/>
        <v>4.3909122103436185E-2</v>
      </c>
      <c r="H3868" s="221">
        <v>3.54119535930855E-2</v>
      </c>
      <c r="I3868" s="221">
        <f t="shared" si="428"/>
        <v>1</v>
      </c>
      <c r="J3868" s="221">
        <v>1</v>
      </c>
      <c r="K3868" s="221">
        <f t="shared" si="429"/>
        <v>-122.68799081304175</v>
      </c>
      <c r="L3868" s="221">
        <f t="shared" si="424"/>
        <v>1.3462971529149913E-12</v>
      </c>
    </row>
    <row r="3869" spans="3:12" hidden="1" x14ac:dyDescent="0.25">
      <c r="C3869" s="221">
        <v>20120</v>
      </c>
      <c r="D3869" s="221">
        <f t="shared" si="425"/>
        <v>20120</v>
      </c>
      <c r="E3869" s="221">
        <f t="shared" si="423"/>
        <v>20.12</v>
      </c>
      <c r="F3869" s="221">
        <f t="shared" si="426"/>
        <v>4.725076554171987E-4</v>
      </c>
      <c r="G3869" s="221">
        <f t="shared" si="427"/>
        <v>4.369648703743579E-2</v>
      </c>
      <c r="H3869" s="221">
        <v>1.1720746567766199E-2</v>
      </c>
      <c r="I3869" s="221">
        <f t="shared" si="428"/>
        <v>1</v>
      </c>
      <c r="J3869" s="221">
        <v>1</v>
      </c>
      <c r="K3869" s="221">
        <f t="shared" si="429"/>
        <v>-132.32378703731945</v>
      </c>
      <c r="L3869" s="221">
        <f t="shared" si="424"/>
        <v>2.3806388427109091E-12</v>
      </c>
    </row>
    <row r="3870" spans="3:12" hidden="1" x14ac:dyDescent="0.25">
      <c r="C3870" s="221">
        <v>20130</v>
      </c>
      <c r="D3870" s="221">
        <f t="shared" si="425"/>
        <v>20130</v>
      </c>
      <c r="E3870" s="221">
        <f t="shared" si="423"/>
        <v>20.13</v>
      </c>
      <c r="F3870" s="221">
        <f t="shared" si="426"/>
        <v>4.7305422351818637E-4</v>
      </c>
      <c r="G3870" s="221">
        <f t="shared" si="427"/>
        <v>4.3364688056208328E-2</v>
      </c>
      <c r="H3870" s="221">
        <v>3.3311806719211898E-2</v>
      </c>
      <c r="I3870" s="221">
        <f t="shared" si="428"/>
        <v>1</v>
      </c>
      <c r="J3870" s="221">
        <v>1</v>
      </c>
      <c r="K3870" s="221">
        <f t="shared" si="429"/>
        <v>-123.30709322143088</v>
      </c>
      <c r="L3870" s="221">
        <f t="shared" si="424"/>
        <v>2.140684973658686E-12</v>
      </c>
    </row>
    <row r="3871" spans="3:12" hidden="1" x14ac:dyDescent="0.25">
      <c r="C3871" s="221">
        <v>20140</v>
      </c>
      <c r="D3871" s="221">
        <f t="shared" si="425"/>
        <v>20140</v>
      </c>
      <c r="E3871" s="221">
        <f t="shared" si="423"/>
        <v>20.14</v>
      </c>
      <c r="F3871" s="221">
        <f t="shared" si="426"/>
        <v>4.7358949481010306E-4</v>
      </c>
      <c r="G3871" s="221">
        <f t="shared" si="427"/>
        <v>4.2914802073758994E-2</v>
      </c>
      <c r="H3871" s="221">
        <v>3.2358958185384902E-2</v>
      </c>
      <c r="I3871" s="221">
        <f t="shared" si="428"/>
        <v>1</v>
      </c>
      <c r="J3871" s="221">
        <v>1</v>
      </c>
      <c r="K3871" s="221">
        <f t="shared" si="429"/>
        <v>-123.63992590086289</v>
      </c>
      <c r="L3871" s="221">
        <f t="shared" si="424"/>
        <v>4.4958152476558277E-12</v>
      </c>
    </row>
    <row r="3872" spans="3:12" hidden="1" x14ac:dyDescent="0.25">
      <c r="C3872" s="221">
        <v>20150</v>
      </c>
      <c r="D3872" s="221">
        <f t="shared" si="425"/>
        <v>20150</v>
      </c>
      <c r="E3872" s="221">
        <f t="shared" si="423"/>
        <v>20.149999999999999</v>
      </c>
      <c r="F3872" s="221">
        <f t="shared" si="426"/>
        <v>4.7411344702809821E-4</v>
      </c>
      <c r="G3872" s="221">
        <f t="shared" si="427"/>
        <v>4.2348224830554573E-2</v>
      </c>
      <c r="H3872" s="271">
        <v>1.5853262489604201E-9</v>
      </c>
      <c r="I3872" s="221">
        <f t="shared" si="428"/>
        <v>1</v>
      </c>
      <c r="J3872" s="221">
        <v>1</v>
      </c>
      <c r="K3872" s="221">
        <f t="shared" si="429"/>
        <v>-269.94327732454929</v>
      </c>
      <c r="L3872" s="221">
        <f t="shared" si="424"/>
        <v>1.0813031312427313E-12</v>
      </c>
    </row>
    <row r="3873" spans="3:12" hidden="1" x14ac:dyDescent="0.25">
      <c r="C3873" s="221">
        <v>20160</v>
      </c>
      <c r="D3873" s="221">
        <f t="shared" si="425"/>
        <v>20160</v>
      </c>
      <c r="E3873" s="221">
        <f t="shared" si="423"/>
        <v>20.16</v>
      </c>
      <c r="F3873" s="221">
        <f t="shared" si="426"/>
        <v>4.7462605863837163E-4</v>
      </c>
      <c r="G3873" s="221">
        <f t="shared" si="427"/>
        <v>4.1666666666666533E-2</v>
      </c>
      <c r="H3873" s="271">
        <v>2.4382361072908502E-9</v>
      </c>
      <c r="I3873" s="221">
        <f t="shared" si="428"/>
        <v>1</v>
      </c>
      <c r="J3873" s="221">
        <v>1</v>
      </c>
      <c r="K3873" s="221">
        <f t="shared" si="429"/>
        <v>-266.33567809067063</v>
      </c>
      <c r="L3873" s="221">
        <f t="shared" si="424"/>
        <v>1.6019497696551358E-26</v>
      </c>
    </row>
    <row r="3874" spans="3:12" hidden="1" x14ac:dyDescent="0.25">
      <c r="C3874" s="221">
        <v>20170</v>
      </c>
      <c r="D3874" s="221">
        <f t="shared" si="425"/>
        <v>20170</v>
      </c>
      <c r="E3874" s="221">
        <f t="shared" si="423"/>
        <v>20.170000000000002</v>
      </c>
      <c r="F3874" s="221">
        <f t="shared" si="426"/>
        <v>4.7512730883876451E-4</v>
      </c>
      <c r="G3874" s="221">
        <f t="shared" si="427"/>
        <v>4.0872147453870279E-2</v>
      </c>
      <c r="H3874" s="221">
        <v>3.5478860246608401E-2</v>
      </c>
      <c r="I3874" s="221">
        <f t="shared" si="428"/>
        <v>1</v>
      </c>
      <c r="J3874" s="221">
        <v>1</v>
      </c>
      <c r="K3874" s="221">
        <f t="shared" si="429"/>
        <v>-123.23585781517266</v>
      </c>
      <c r="L3874" s="221">
        <f t="shared" si="424"/>
        <v>1.186736467056214E-12</v>
      </c>
    </row>
    <row r="3875" spans="3:12" hidden="1" x14ac:dyDescent="0.25">
      <c r="C3875" s="221">
        <v>20180</v>
      </c>
      <c r="D3875" s="221">
        <f t="shared" si="425"/>
        <v>20180</v>
      </c>
      <c r="E3875" s="221">
        <f t="shared" si="423"/>
        <v>20.18</v>
      </c>
      <c r="F3875" s="221">
        <f t="shared" si="426"/>
        <v>4.756171775592728E-4</v>
      </c>
      <c r="G3875" s="221">
        <f t="shared" si="427"/>
        <v>3.9966990701448754E-2</v>
      </c>
      <c r="H3875" s="221">
        <v>5.0657045484412903E-2</v>
      </c>
      <c r="I3875" s="221">
        <f t="shared" si="428"/>
        <v>1</v>
      </c>
      <c r="J3875" s="221">
        <v>1</v>
      </c>
      <c r="K3875" s="221">
        <f t="shared" si="429"/>
        <v>-120.32802325442454</v>
      </c>
      <c r="L3875" s="221">
        <f t="shared" si="424"/>
        <v>6.8220985443030247E-12</v>
      </c>
    </row>
    <row r="3876" spans="3:12" hidden="1" x14ac:dyDescent="0.25">
      <c r="C3876" s="221">
        <v>20190</v>
      </c>
      <c r="D3876" s="221">
        <f t="shared" si="425"/>
        <v>20190</v>
      </c>
      <c r="E3876" s="221">
        <f t="shared" si="423"/>
        <v>20.190000000000001</v>
      </c>
      <c r="F3876" s="221">
        <f t="shared" si="426"/>
        <v>4.7609564546250652E-4</v>
      </c>
      <c r="G3876" s="221">
        <f t="shared" si="427"/>
        <v>3.8953816852643021E-2</v>
      </c>
      <c r="H3876" s="221">
        <v>2.6182538032304099E-2</v>
      </c>
      <c r="I3876" s="221">
        <f t="shared" si="428"/>
        <v>1</v>
      </c>
      <c r="J3876" s="221">
        <v>1</v>
      </c>
      <c r="K3876" s="221">
        <f t="shared" si="429"/>
        <v>-126.2748805927404</v>
      </c>
      <c r="L3876" s="221">
        <f t="shared" si="424"/>
        <v>5.2454801758285883E-12</v>
      </c>
    </row>
    <row r="3877" spans="3:12" hidden="1" x14ac:dyDescent="0.25">
      <c r="C3877" s="221">
        <v>20200</v>
      </c>
      <c r="D3877" s="221">
        <f t="shared" si="425"/>
        <v>20200</v>
      </c>
      <c r="E3877" s="221">
        <f t="shared" si="423"/>
        <v>20.2</v>
      </c>
      <c r="F3877" s="221">
        <f t="shared" si="426"/>
        <v>4.7656269394407379E-4</v>
      </c>
      <c r="G3877" s="221">
        <f t="shared" si="427"/>
        <v>3.7835535790825679E-2</v>
      </c>
      <c r="H3877" s="271">
        <v>9.3132338523798599E-10</v>
      </c>
      <c r="I3877" s="221">
        <f t="shared" si="428"/>
        <v>1</v>
      </c>
      <c r="J3877" s="221">
        <v>1</v>
      </c>
      <c r="K3877" s="221">
        <f t="shared" si="429"/>
        <v>-275.49759122785309</v>
      </c>
      <c r="L3877" s="221">
        <f t="shared" si="424"/>
        <v>5.8945679637897877E-13</v>
      </c>
    </row>
    <row r="3878" spans="3:12" hidden="1" x14ac:dyDescent="0.25">
      <c r="C3878" s="221">
        <v>20210</v>
      </c>
      <c r="D3878" s="221">
        <f t="shared" si="425"/>
        <v>20210</v>
      </c>
      <c r="E3878" s="221">
        <f t="shared" si="423"/>
        <v>20.21</v>
      </c>
      <c r="F3878" s="221">
        <f t="shared" si="426"/>
        <v>4.7701830513290631E-4</v>
      </c>
      <c r="G3878" s="221">
        <f t="shared" si="427"/>
        <v>3.6615338576559651E-2</v>
      </c>
      <c r="H3878" s="221">
        <v>3.1555882854914898E-3</v>
      </c>
      <c r="I3878" s="221">
        <f t="shared" si="428"/>
        <v>1</v>
      </c>
      <c r="J3878" s="221">
        <v>1</v>
      </c>
      <c r="K3878" s="221">
        <f t="shared" si="429"/>
        <v>-145.17443130978259</v>
      </c>
      <c r="L3878" s="221">
        <f t="shared" si="424"/>
        <v>7.5944642547983364E-15</v>
      </c>
    </row>
    <row r="3879" spans="3:12" hidden="1" x14ac:dyDescent="0.25">
      <c r="C3879" s="221">
        <v>20220</v>
      </c>
      <c r="D3879" s="221">
        <f t="shared" si="425"/>
        <v>20220</v>
      </c>
      <c r="E3879" s="221">
        <f t="shared" si="423"/>
        <v>20.22</v>
      </c>
      <c r="F3879" s="221">
        <f t="shared" si="426"/>
        <v>4.7746246189151484E-4</v>
      </c>
      <c r="G3879" s="221">
        <f t="shared" si="427"/>
        <v>3.5296688438741508E-2</v>
      </c>
      <c r="H3879" s="221">
        <v>2.7309732062735797E-4</v>
      </c>
      <c r="I3879" s="221">
        <f t="shared" si="428"/>
        <v>1</v>
      </c>
      <c r="J3879" s="221">
        <v>1</v>
      </c>
      <c r="K3879" s="221">
        <f t="shared" si="429"/>
        <v>-166.74018732467385</v>
      </c>
      <c r="L3879" s="221">
        <f t="shared" si="424"/>
        <v>8.9157662525476815E-15</v>
      </c>
    </row>
    <row r="3880" spans="3:12" hidden="1" x14ac:dyDescent="0.25">
      <c r="C3880" s="221">
        <v>20230</v>
      </c>
      <c r="D3880" s="221">
        <f t="shared" si="425"/>
        <v>20230</v>
      </c>
      <c r="E3880" s="221">
        <f t="shared" si="423"/>
        <v>20.23</v>
      </c>
      <c r="F3880" s="221">
        <f t="shared" si="426"/>
        <v>4.7789514781618192E-4</v>
      </c>
      <c r="G3880" s="221">
        <f t="shared" si="427"/>
        <v>3.3883311044976397E-2</v>
      </c>
      <c r="H3880" s="221">
        <v>2.5761364751429798E-3</v>
      </c>
      <c r="I3880" s="221">
        <f t="shared" si="428"/>
        <v>1</v>
      </c>
      <c r="J3880" s="221">
        <v>1</v>
      </c>
      <c r="K3880" s="221">
        <f t="shared" si="429"/>
        <v>-147.59425339202863</v>
      </c>
      <c r="L3880" s="221">
        <f t="shared" si="424"/>
        <v>5.3631598651068364E-15</v>
      </c>
    </row>
    <row r="3881" spans="3:12" hidden="1" x14ac:dyDescent="0.25">
      <c r="C3881" s="221">
        <v>20240</v>
      </c>
      <c r="D3881" s="221">
        <f t="shared" si="425"/>
        <v>20240</v>
      </c>
      <c r="E3881" s="221">
        <f t="shared" si="423"/>
        <v>20.239999999999998</v>
      </c>
      <c r="F3881" s="221">
        <f t="shared" si="426"/>
        <v>4.7831634723709103E-4</v>
      </c>
      <c r="G3881" s="221">
        <f t="shared" si="427"/>
        <v>3.237918407824137E-2</v>
      </c>
      <c r="H3881" s="221">
        <v>2.7062321390619501E-3</v>
      </c>
      <c r="I3881" s="221">
        <f t="shared" si="428"/>
        <v>1</v>
      </c>
      <c r="J3881" s="221">
        <v>1</v>
      </c>
      <c r="K3881" s="221">
        <f t="shared" si="429"/>
        <v>-147.55307655950924</v>
      </c>
      <c r="L3881" s="221">
        <f t="shared" si="424"/>
        <v>1.748380453325526E-14</v>
      </c>
    </row>
    <row r="3882" spans="3:12" hidden="1" x14ac:dyDescent="0.25">
      <c r="C3882" s="221">
        <v>20250</v>
      </c>
      <c r="D3882" s="221">
        <f t="shared" si="425"/>
        <v>20250</v>
      </c>
      <c r="E3882" s="221">
        <f t="shared" si="423"/>
        <v>20.25</v>
      </c>
      <c r="F3882" s="221">
        <f t="shared" si="426"/>
        <v>4.7872604521838639E-4</v>
      </c>
      <c r="G3882" s="221">
        <f t="shared" si="427"/>
        <v>3.0788526148702991E-2</v>
      </c>
      <c r="H3882" s="221">
        <v>1.9669670782229901E-4</v>
      </c>
      <c r="I3882" s="221">
        <f t="shared" si="428"/>
        <v>1</v>
      </c>
      <c r="J3882" s="221">
        <v>1</v>
      </c>
      <c r="K3882" s="221">
        <f t="shared" si="429"/>
        <v>-170.75453906516196</v>
      </c>
      <c r="L3882" s="221">
        <f t="shared" si="424"/>
        <v>5.0202698117759033E-15</v>
      </c>
    </row>
    <row r="3883" spans="3:12" hidden="1" x14ac:dyDescent="0.25">
      <c r="C3883" s="221">
        <v>20260</v>
      </c>
      <c r="D3883" s="221">
        <f t="shared" si="425"/>
        <v>20260</v>
      </c>
      <c r="E3883" s="221">
        <f t="shared" si="423"/>
        <v>20.260000000000002</v>
      </c>
      <c r="F3883" s="221">
        <f t="shared" si="426"/>
        <v>4.7912422755817238E-4</v>
      </c>
      <c r="G3883" s="221">
        <f t="shared" si="427"/>
        <v>2.9115785071293615E-2</v>
      </c>
      <c r="H3883" s="221">
        <v>4.6170289671169902E-3</v>
      </c>
      <c r="I3883" s="221">
        <f t="shared" si="428"/>
        <v>1</v>
      </c>
      <c r="J3883" s="221">
        <v>1</v>
      </c>
      <c r="K3883" s="221">
        <f t="shared" si="429"/>
        <v>-143.8212152754991</v>
      </c>
      <c r="L3883" s="221">
        <f t="shared" si="424"/>
        <v>1.1325607587890552E-14</v>
      </c>
    </row>
    <row r="3884" spans="3:12" hidden="1" x14ac:dyDescent="0.25">
      <c r="C3884" s="221">
        <v>20270</v>
      </c>
      <c r="D3884" s="221">
        <f t="shared" si="425"/>
        <v>20270</v>
      </c>
      <c r="E3884" s="221">
        <f t="shared" si="423"/>
        <v>20.27</v>
      </c>
      <c r="F3884" s="221">
        <f t="shared" si="426"/>
        <v>4.7951088078844462E-4</v>
      </c>
      <c r="G3884" s="221">
        <f t="shared" si="427"/>
        <v>2.736562554132102E-2</v>
      </c>
      <c r="H3884" s="221">
        <v>9.6745899372295604E-3</v>
      </c>
      <c r="I3884" s="221">
        <f t="shared" si="428"/>
        <v>1</v>
      </c>
      <c r="J3884" s="221">
        <v>1</v>
      </c>
      <c r="K3884" s="221">
        <f t="shared" si="429"/>
        <v>-137.92727174733443</v>
      </c>
      <c r="L3884" s="221">
        <f t="shared" si="424"/>
        <v>9.1545665385374673E-14</v>
      </c>
    </row>
    <row r="3885" spans="3:12" hidden="1" x14ac:dyDescent="0.25">
      <c r="C3885" s="221">
        <v>20280</v>
      </c>
      <c r="D3885" s="221">
        <f t="shared" si="425"/>
        <v>20280</v>
      </c>
      <c r="E3885" s="221">
        <f t="shared" si="423"/>
        <v>20.28</v>
      </c>
      <c r="F3885" s="221">
        <f t="shared" si="426"/>
        <v>4.7988599217496371E-4</v>
      </c>
      <c r="G3885" s="221">
        <f t="shared" si="427"/>
        <v>2.5542916241935509E-2</v>
      </c>
      <c r="H3885" s="271">
        <v>3.5573340911321101E-10</v>
      </c>
      <c r="I3885" s="221">
        <f t="shared" si="428"/>
        <v>1</v>
      </c>
      <c r="J3885" s="221">
        <v>1</v>
      </c>
      <c r="K3885" s="221">
        <f t="shared" si="429"/>
        <v>-287.20933586492913</v>
      </c>
      <c r="L3885" s="221">
        <f t="shared" si="424"/>
        <v>4.0291446920530799E-14</v>
      </c>
    </row>
    <row r="3886" spans="3:12" hidden="1" x14ac:dyDescent="0.25">
      <c r="C3886" s="221">
        <v>20290</v>
      </c>
      <c r="D3886" s="221">
        <f t="shared" si="425"/>
        <v>20290</v>
      </c>
      <c r="E3886" s="221">
        <f t="shared" si="423"/>
        <v>20.29</v>
      </c>
      <c r="F3886" s="221">
        <f t="shared" si="426"/>
        <v>4.8024954971705402E-4</v>
      </c>
      <c r="G3886" s="221">
        <f t="shared" si="427"/>
        <v>2.3652716418768694E-2</v>
      </c>
      <c r="H3886" s="221">
        <v>1.1026860971507501E-2</v>
      </c>
      <c r="I3886" s="221">
        <f t="shared" si="428"/>
        <v>1</v>
      </c>
      <c r="J3886" s="221">
        <v>1</v>
      </c>
      <c r="K3886" s="221">
        <f t="shared" si="429"/>
        <v>-138.04400219615027</v>
      </c>
      <c r="L3886" s="221">
        <f t="shared" si="424"/>
        <v>3.9222910711744377E-14</v>
      </c>
    </row>
    <row r="3887" spans="3:12" hidden="1" x14ac:dyDescent="0.25">
      <c r="C3887" s="221">
        <v>20300</v>
      </c>
      <c r="D3887" s="221">
        <f t="shared" si="425"/>
        <v>20300</v>
      </c>
      <c r="E3887" s="221">
        <f t="shared" ref="E3887:E3950" si="430">D3887/1000</f>
        <v>20.3</v>
      </c>
      <c r="F3887" s="221">
        <f t="shared" si="426"/>
        <v>4.806015421473493E-4</v>
      </c>
      <c r="G3887" s="221">
        <f t="shared" si="427"/>
        <v>2.1700261958436898E-2</v>
      </c>
      <c r="H3887" s="271">
        <v>1.6130980106032101E-9</v>
      </c>
      <c r="I3887" s="221">
        <f t="shared" si="428"/>
        <v>1</v>
      </c>
      <c r="J3887" s="221">
        <v>1</v>
      </c>
      <c r="K3887" s="221">
        <f t="shared" si="429"/>
        <v>-275.48178215679451</v>
      </c>
      <c r="L3887" s="221">
        <f t="shared" ref="L3887:L3950" si="431">(D3887-D3886)*((10^(K3887/20)+10^(K3886/20))/2)^2</f>
        <v>3.9222918516983889E-14</v>
      </c>
    </row>
    <row r="3888" spans="3:12" hidden="1" x14ac:dyDescent="0.25">
      <c r="C3888" s="221">
        <v>20310</v>
      </c>
      <c r="D3888" s="221">
        <f t="shared" si="425"/>
        <v>20310</v>
      </c>
      <c r="E3888" s="221">
        <f t="shared" si="430"/>
        <v>20.309999999999999</v>
      </c>
      <c r="F3888" s="221">
        <f t="shared" si="426"/>
        <v>4.8094195893146665E-4</v>
      </c>
      <c r="G3888" s="221">
        <f t="shared" si="427"/>
        <v>1.969095100887704E-2</v>
      </c>
      <c r="H3888" s="221">
        <v>2.04012078154217E-2</v>
      </c>
      <c r="I3888" s="221">
        <f t="shared" si="428"/>
        <v>1</v>
      </c>
      <c r="J3888" s="221">
        <v>1</v>
      </c>
      <c r="K3888" s="221">
        <f t="shared" si="429"/>
        <v>-134.27969521164374</v>
      </c>
      <c r="L3888" s="221">
        <f t="shared" si="431"/>
        <v>9.3319104614852159E-14</v>
      </c>
    </row>
    <row r="3889" spans="3:12" hidden="1" x14ac:dyDescent="0.25">
      <c r="C3889" s="221">
        <v>20320</v>
      </c>
      <c r="D3889" s="221">
        <f t="shared" si="425"/>
        <v>20320</v>
      </c>
      <c r="E3889" s="221">
        <f t="shared" si="430"/>
        <v>20.32</v>
      </c>
      <c r="F3889" s="221">
        <f t="shared" si="426"/>
        <v>4.812707902676231E-4</v>
      </c>
      <c r="G3889" s="221">
        <f t="shared" si="427"/>
        <v>1.7630329180666513E-2</v>
      </c>
      <c r="H3889" s="221">
        <v>2.0271099110454799E-2</v>
      </c>
      <c r="I3889" s="221">
        <f t="shared" si="428"/>
        <v>1</v>
      </c>
      <c r="J3889" s="221">
        <v>1</v>
      </c>
      <c r="K3889" s="221">
        <f t="shared" si="429"/>
        <v>-135.28945555792984</v>
      </c>
      <c r="L3889" s="221">
        <f t="shared" si="431"/>
        <v>3.3343330815876628E-13</v>
      </c>
    </row>
    <row r="3890" spans="3:12" hidden="1" x14ac:dyDescent="0.25">
      <c r="C3890" s="221">
        <v>20330</v>
      </c>
      <c r="D3890" s="221">
        <f t="shared" si="425"/>
        <v>20330</v>
      </c>
      <c r="E3890" s="221">
        <f t="shared" si="430"/>
        <v>20.329999999999998</v>
      </c>
      <c r="F3890" s="221">
        <f t="shared" si="426"/>
        <v>4.8158802708618385E-4</v>
      </c>
      <c r="G3890" s="221">
        <f t="shared" si="427"/>
        <v>1.5524074369556835E-2</v>
      </c>
      <c r="H3890" s="221">
        <v>5.3629333398753998E-3</v>
      </c>
      <c r="I3890" s="221">
        <f t="shared" si="428"/>
        <v>1</v>
      </c>
      <c r="J3890" s="221">
        <v>1</v>
      </c>
      <c r="K3890" s="221">
        <f t="shared" si="429"/>
        <v>-147.93832410679181</v>
      </c>
      <c r="L3890" s="221">
        <f t="shared" si="431"/>
        <v>1.1245957929786897E-13</v>
      </c>
    </row>
    <row r="3891" spans="3:12" hidden="1" x14ac:dyDescent="0.25">
      <c r="C3891" s="221">
        <v>20340</v>
      </c>
      <c r="D3891" s="221">
        <f t="shared" si="425"/>
        <v>20340</v>
      </c>
      <c r="E3891" s="221">
        <f t="shared" si="430"/>
        <v>20.34</v>
      </c>
      <c r="F3891" s="221">
        <f t="shared" si="426"/>
        <v>4.818936610491495E-4</v>
      </c>
      <c r="G3891" s="221">
        <f t="shared" si="427"/>
        <v>1.3377981241392275E-2</v>
      </c>
      <c r="H3891" s="271">
        <v>1.75067417107257E-5</v>
      </c>
      <c r="I3891" s="221">
        <f t="shared" si="428"/>
        <v>1</v>
      </c>
      <c r="J3891" s="221">
        <v>1</v>
      </c>
      <c r="K3891" s="221">
        <f t="shared" si="429"/>
        <v>-198.94905758982301</v>
      </c>
      <c r="L3891" s="221">
        <f t="shared" si="431"/>
        <v>4.0415611696714701E-15</v>
      </c>
    </row>
    <row r="3892" spans="3:12" hidden="1" x14ac:dyDescent="0.25">
      <c r="C3892" s="221">
        <v>20350</v>
      </c>
      <c r="D3892" s="221">
        <f t="shared" si="425"/>
        <v>20350</v>
      </c>
      <c r="E3892" s="221">
        <f t="shared" si="430"/>
        <v>20.350000000000001</v>
      </c>
      <c r="F3892" s="221">
        <f t="shared" si="426"/>
        <v>4.8218768454958208E-4</v>
      </c>
      <c r="G3892" s="221">
        <f t="shared" si="427"/>
        <v>1.1197945421476526E-2</v>
      </c>
      <c r="H3892" s="271">
        <v>1.6734664794249699E-5</v>
      </c>
      <c r="I3892" s="221">
        <f t="shared" si="428"/>
        <v>1</v>
      </c>
      <c r="J3892" s="221">
        <v>1</v>
      </c>
      <c r="K3892" s="221">
        <f t="shared" si="429"/>
        <v>-200.88057044044649</v>
      </c>
      <c r="L3892" s="221">
        <f t="shared" si="431"/>
        <v>1.0324678609704956E-19</v>
      </c>
    </row>
    <row r="3893" spans="3:12" hidden="1" x14ac:dyDescent="0.25">
      <c r="C3893" s="221">
        <v>20360</v>
      </c>
      <c r="D3893" s="221">
        <f t="shared" si="425"/>
        <v>20360</v>
      </c>
      <c r="E3893" s="221">
        <f t="shared" si="430"/>
        <v>20.36</v>
      </c>
      <c r="F3893" s="221">
        <f t="shared" si="426"/>
        <v>4.8247009071096536E-4</v>
      </c>
      <c r="G3893" s="221">
        <f t="shared" si="427"/>
        <v>8.9899474311566155E-3</v>
      </c>
      <c r="H3893" s="221">
        <v>1.5719408884814601E-2</v>
      </c>
      <c r="I3893" s="221">
        <f t="shared" si="428"/>
        <v>1</v>
      </c>
      <c r="J3893" s="221">
        <v>1</v>
      </c>
      <c r="K3893" s="221">
        <f t="shared" si="429"/>
        <v>-143.32672482687522</v>
      </c>
      <c r="L3893" s="221">
        <f t="shared" si="431"/>
        <v>1.1652467160504643E-14</v>
      </c>
    </row>
    <row r="3894" spans="3:12" hidden="1" x14ac:dyDescent="0.25">
      <c r="C3894" s="221">
        <v>20370</v>
      </c>
      <c r="D3894" s="221">
        <f t="shared" si="425"/>
        <v>20370</v>
      </c>
      <c r="E3894" s="221">
        <f t="shared" si="430"/>
        <v>20.37</v>
      </c>
      <c r="F3894" s="221">
        <f t="shared" si="426"/>
        <v>4.827408733865032E-4</v>
      </c>
      <c r="G3894" s="221">
        <f t="shared" si="427"/>
        <v>6.7600364150292138E-3</v>
      </c>
      <c r="H3894" s="221">
        <v>0.137820446554067</v>
      </c>
      <c r="I3894" s="221">
        <f t="shared" si="428"/>
        <v>1</v>
      </c>
      <c r="J3894" s="221">
        <v>1</v>
      </c>
      <c r="K3894" s="221">
        <f t="shared" si="429"/>
        <v>-126.9404648002199</v>
      </c>
      <c r="L3894" s="221">
        <f t="shared" si="431"/>
        <v>6.70646447353728E-13</v>
      </c>
    </row>
    <row r="3895" spans="3:12" hidden="1" x14ac:dyDescent="0.25">
      <c r="C3895" s="221">
        <v>20380</v>
      </c>
      <c r="D3895" s="221">
        <f t="shared" si="425"/>
        <v>20380</v>
      </c>
      <c r="E3895" s="221">
        <f t="shared" si="430"/>
        <v>20.38</v>
      </c>
      <c r="F3895" s="221">
        <f t="shared" si="426"/>
        <v>4.8300002715836034E-4</v>
      </c>
      <c r="G3895" s="221">
        <f t="shared" si="427"/>
        <v>4.514313702700474E-3</v>
      </c>
      <c r="H3895" s="221">
        <v>0.44491567513522501</v>
      </c>
      <c r="I3895" s="221">
        <f t="shared" si="428"/>
        <v>1</v>
      </c>
      <c r="J3895" s="221">
        <v>1</v>
      </c>
      <c r="K3895" s="221">
        <f t="shared" si="429"/>
        <v>-120.2636680534424</v>
      </c>
      <c r="L3895" s="221">
        <f t="shared" si="431"/>
        <v>5.0399776094820743E-12</v>
      </c>
    </row>
    <row r="3896" spans="3:12" hidden="1" x14ac:dyDescent="0.25">
      <c r="C3896" s="221">
        <v>20390</v>
      </c>
      <c r="D3896" s="221">
        <f t="shared" si="425"/>
        <v>20390</v>
      </c>
      <c r="E3896" s="221">
        <f t="shared" si="430"/>
        <v>20.39</v>
      </c>
      <c r="F3896" s="221">
        <f t="shared" si="426"/>
        <v>4.8324754733683364E-4</v>
      </c>
      <c r="G3896" s="221">
        <f t="shared" si="427"/>
        <v>2.2589162493946388E-3</v>
      </c>
      <c r="H3896" s="221">
        <v>0.82365531566112704</v>
      </c>
      <c r="I3896" s="221">
        <f t="shared" si="428"/>
        <v>1</v>
      </c>
      <c r="J3896" s="221">
        <v>1</v>
      </c>
      <c r="K3896" s="221">
        <f t="shared" si="429"/>
        <v>-120.92369412796282</v>
      </c>
      <c r="L3896" s="221">
        <f t="shared" si="431"/>
        <v>8.7349147040397387E-12</v>
      </c>
    </row>
    <row r="3897" spans="3:12" hidden="1" x14ac:dyDescent="0.25">
      <c r="C3897" s="221">
        <v>20400</v>
      </c>
      <c r="D3897" s="221">
        <f t="shared" si="425"/>
        <v>20400</v>
      </c>
      <c r="E3897" s="221">
        <f t="shared" si="430"/>
        <v>20.399999999999999</v>
      </c>
      <c r="F3897" s="221">
        <f t="shared" si="426"/>
        <v>4.8348342995946787E-4</v>
      </c>
      <c r="G3897" s="221">
        <f t="shared" si="427"/>
        <v>4.8618864744129382E-16</v>
      </c>
      <c r="H3897" s="221">
        <v>1</v>
      </c>
      <c r="I3897" s="221">
        <f t="shared" si="428"/>
        <v>1</v>
      </c>
      <c r="J3897" s="221">
        <v>1</v>
      </c>
      <c r="K3897" s="221">
        <f t="shared" si="429"/>
        <v>-372.57627183503024</v>
      </c>
      <c r="L3897" s="221">
        <f t="shared" si="431"/>
        <v>2.0210199281684674E-12</v>
      </c>
    </row>
    <row r="3898" spans="3:12" hidden="1" x14ac:dyDescent="0.25">
      <c r="C3898" s="221">
        <v>20410</v>
      </c>
      <c r="D3898" s="221">
        <f t="shared" ref="D3898:D3961" si="432">C3898*(f_CLK_MHz/Nominal_Clock_Freq)</f>
        <v>20410</v>
      </c>
      <c r="E3898" s="221">
        <f t="shared" si="430"/>
        <v>20.41</v>
      </c>
      <c r="F3898" s="221">
        <f t="shared" ref="F3898:F3961" si="433">ABS(SIN(((MOD_CLK_DIV*PI()*$D3898*FIRST_STAGE_DECIMATION)/(f_CLK_MHz*1000000)))/(FIRST_STAGE_DECIMATION*SIN(((MOD_CLK_DIV*PI()*$D3898)/(f_CLK_MHz*1000000)))))^FIRST_STAGE_ORDER</f>
        <v>4.8370767179010569E-4</v>
      </c>
      <c r="G3898" s="221">
        <f t="shared" ref="G3898:G3961" si="434">ABS(SIN(((MOD_CLK_DIV*FIRST_STAGE_DECIMATION*PI()*$D3898*SECOND_STAGE_DECIMATION)/(f_CLK_MHz*1000000)))/(SECOND_STAGE_DECIMATION*SIN(((MOD_CLK_DIV*FIRST_STAGE_DECIMATION*PI()*$D3898)/(f_CLK_MHz*1000000)))))^SECOND_STAGE_ORDER</f>
        <v>2.2562767787058864E-3</v>
      </c>
      <c r="H3898" s="221">
        <v>0.823655315661179</v>
      </c>
      <c r="I3898" s="221">
        <f t="shared" ref="I3898:I3961" si="435">IF(Avg_decimation&lt;&gt;0,(ABS(SIN(((MOD_CLK_DIV*FIRST_STAGE_DECIMATION*SECOND_STAGE_DECIMATION*FIR_DECIMATION*PI()*$D3898*Avg_decimation)/(f_CLK_MHz*1000000)))/(Avg_decimation*SIN(((MOD_CLK_DIV*FIRST_STAGE_DECIMATION*SECOND_STAGE_DECIMATION*FIR_DECIMATION*PI()*$D3898)/(f_CLK_MHz*1000000)))))^1),"-")</f>
        <v>1</v>
      </c>
      <c r="J3898" s="221">
        <v>1</v>
      </c>
      <c r="K3898" s="221">
        <f t="shared" ref="K3898:K3961" si="436">20*LOG10(IF(FIR_BYPASSED,F3898*G3898*J3898,F3898*G3898*H3898*I3898*J3898))</f>
        <v>-120.92558290316964</v>
      </c>
      <c r="L3898" s="221">
        <f t="shared" si="431"/>
        <v>2.0201411644406031E-12</v>
      </c>
    </row>
    <row r="3899" spans="3:12" hidden="1" x14ac:dyDescent="0.25">
      <c r="C3899" s="221">
        <v>20420</v>
      </c>
      <c r="D3899" s="221">
        <f t="shared" si="432"/>
        <v>20420</v>
      </c>
      <c r="E3899" s="221">
        <f t="shared" si="430"/>
        <v>20.420000000000002</v>
      </c>
      <c r="F3899" s="221">
        <f t="shared" si="433"/>
        <v>4.8392027031788162E-4</v>
      </c>
      <c r="G3899" s="221">
        <f t="shared" si="434"/>
        <v>4.5037701528882123E-3</v>
      </c>
      <c r="H3899" s="221">
        <v>0.44491567513518199</v>
      </c>
      <c r="I3899" s="221">
        <f t="shared" si="435"/>
        <v>1</v>
      </c>
      <c r="J3899" s="221">
        <v>1</v>
      </c>
      <c r="K3899" s="221">
        <f t="shared" si="436"/>
        <v>-120.26744520987764</v>
      </c>
      <c r="L3899" s="221">
        <f t="shared" si="431"/>
        <v>8.7291466832647213E-12</v>
      </c>
    </row>
    <row r="3900" spans="3:12" hidden="1" x14ac:dyDescent="0.25">
      <c r="C3900" s="221">
        <v>20430</v>
      </c>
      <c r="D3900" s="221">
        <f t="shared" si="432"/>
        <v>20430</v>
      </c>
      <c r="E3900" s="221">
        <f t="shared" si="430"/>
        <v>20.43</v>
      </c>
      <c r="F3900" s="221">
        <f t="shared" si="433"/>
        <v>4.8412122375615017E-4</v>
      </c>
      <c r="G3900" s="221">
        <f t="shared" si="434"/>
        <v>6.7363671188548834E-3</v>
      </c>
      <c r="H3900" s="221">
        <v>0.137820446554101</v>
      </c>
      <c r="I3900" s="221">
        <f t="shared" si="435"/>
        <v>1</v>
      </c>
      <c r="J3900" s="221">
        <v>1</v>
      </c>
      <c r="K3900" s="221">
        <f t="shared" si="436"/>
        <v>-126.94612954989863</v>
      </c>
      <c r="L3900" s="221">
        <f t="shared" si="431"/>
        <v>5.0349029547424017E-12</v>
      </c>
    </row>
    <row r="3901" spans="3:12" hidden="1" x14ac:dyDescent="0.25">
      <c r="C3901" s="221">
        <v>20440</v>
      </c>
      <c r="D3901" s="221">
        <f t="shared" si="432"/>
        <v>20440</v>
      </c>
      <c r="E3901" s="221">
        <f t="shared" si="430"/>
        <v>20.440000000000001</v>
      </c>
      <c r="F3901" s="221">
        <f t="shared" si="433"/>
        <v>4.8431053104135331E-4</v>
      </c>
      <c r="G3901" s="221">
        <f t="shared" si="434"/>
        <v>8.9480020981340183E-3</v>
      </c>
      <c r="H3901" s="221">
        <v>1.5719408884822199E-2</v>
      </c>
      <c r="I3901" s="221">
        <f t="shared" si="435"/>
        <v>1</v>
      </c>
      <c r="J3901" s="221">
        <v>1</v>
      </c>
      <c r="K3901" s="221">
        <f t="shared" si="436"/>
        <v>-143.33427598778223</v>
      </c>
      <c r="L3901" s="221">
        <f t="shared" si="431"/>
        <v>6.6973396292320737E-13</v>
      </c>
    </row>
    <row r="3902" spans="3:12" hidden="1" x14ac:dyDescent="0.25">
      <c r="C3902" s="221">
        <v>20450</v>
      </c>
      <c r="D3902" s="221">
        <f t="shared" si="432"/>
        <v>20450</v>
      </c>
      <c r="E3902" s="221">
        <f t="shared" si="430"/>
        <v>20.45</v>
      </c>
      <c r="F3902" s="221">
        <f t="shared" si="433"/>
        <v>4.8448819183183448E-4</v>
      </c>
      <c r="G3902" s="221">
        <f t="shared" si="434"/>
        <v>1.1132673286271114E-2</v>
      </c>
      <c r="H3902" s="271">
        <v>1.6734664794273598E-5</v>
      </c>
      <c r="I3902" s="221">
        <f t="shared" si="435"/>
        <v>1</v>
      </c>
      <c r="J3902" s="221">
        <v>1</v>
      </c>
      <c r="K3902" s="221">
        <f t="shared" si="436"/>
        <v>-200.89000643647424</v>
      </c>
      <c r="L3902" s="221">
        <f t="shared" si="431"/>
        <v>1.1632217716232236E-14</v>
      </c>
    </row>
    <row r="3903" spans="3:12" hidden="1" x14ac:dyDescent="0.25">
      <c r="C3903" s="221">
        <v>20460</v>
      </c>
      <c r="D3903" s="221">
        <f t="shared" si="432"/>
        <v>20460</v>
      </c>
      <c r="E3903" s="221">
        <f t="shared" si="430"/>
        <v>20.46</v>
      </c>
      <c r="F3903" s="221">
        <f t="shared" si="433"/>
        <v>4.8465420650658153E-4</v>
      </c>
      <c r="G3903" s="221">
        <f t="shared" si="434"/>
        <v>1.3284458811627639E-2</v>
      </c>
      <c r="H3903" s="271">
        <v>1.7506741710687001E-5</v>
      </c>
      <c r="I3903" s="221">
        <f t="shared" si="435"/>
        <v>1</v>
      </c>
      <c r="J3903" s="221">
        <v>1</v>
      </c>
      <c r="K3903" s="221">
        <f t="shared" si="436"/>
        <v>-198.96037645075432</v>
      </c>
      <c r="L3903" s="221">
        <f t="shared" si="431"/>
        <v>1.0299790218748085E-19</v>
      </c>
    </row>
    <row r="3904" spans="3:12" hidden="1" x14ac:dyDescent="0.25">
      <c r="C3904" s="221">
        <v>20470</v>
      </c>
      <c r="D3904" s="221">
        <f t="shared" si="432"/>
        <v>20470</v>
      </c>
      <c r="E3904" s="221">
        <f t="shared" si="430"/>
        <v>20.47</v>
      </c>
      <c r="F3904" s="221">
        <f t="shared" si="433"/>
        <v>4.848085761639213E-4</v>
      </c>
      <c r="G3904" s="221">
        <f t="shared" si="434"/>
        <v>1.5397532661002116E-2</v>
      </c>
      <c r="H3904" s="221">
        <v>5.3629333398734196E-3</v>
      </c>
      <c r="I3904" s="221">
        <f t="shared" si="435"/>
        <v>1</v>
      </c>
      <c r="J3904" s="221">
        <v>1</v>
      </c>
      <c r="K3904" s="221">
        <f t="shared" si="436"/>
        <v>-147.95152346807765</v>
      </c>
      <c r="L3904" s="221">
        <f t="shared" si="431"/>
        <v>4.0293013384411288E-15</v>
      </c>
    </row>
    <row r="3905" spans="3:12" hidden="1" x14ac:dyDescent="0.25">
      <c r="C3905" s="221">
        <v>20480</v>
      </c>
      <c r="D3905" s="221">
        <f t="shared" si="432"/>
        <v>20480</v>
      </c>
      <c r="E3905" s="221">
        <f t="shared" si="430"/>
        <v>20.48</v>
      </c>
      <c r="F3905" s="221">
        <f t="shared" si="433"/>
        <v>4.8495130262014532E-4</v>
      </c>
      <c r="G3905" s="221">
        <f t="shared" si="434"/>
        <v>1.7466180329580673E-2</v>
      </c>
      <c r="H3905" s="221">
        <v>2.0271099110449602E-2</v>
      </c>
      <c r="I3905" s="221">
        <f t="shared" si="435"/>
        <v>1</v>
      </c>
      <c r="J3905" s="221">
        <v>1</v>
      </c>
      <c r="K3905" s="221">
        <f t="shared" si="436"/>
        <v>-135.30453266073727</v>
      </c>
      <c r="L3905" s="221">
        <f t="shared" si="431"/>
        <v>1.120789992067456E-13</v>
      </c>
    </row>
    <row r="3906" spans="3:12" hidden="1" x14ac:dyDescent="0.25">
      <c r="C3906" s="221">
        <v>20490</v>
      </c>
      <c r="D3906" s="221">
        <f t="shared" si="432"/>
        <v>20490</v>
      </c>
      <c r="E3906" s="221">
        <f t="shared" si="430"/>
        <v>20.49</v>
      </c>
      <c r="F3906" s="221">
        <f t="shared" si="433"/>
        <v>4.8508238840808295E-4</v>
      </c>
      <c r="G3906" s="221">
        <f t="shared" si="434"/>
        <v>1.9484814153506259E-2</v>
      </c>
      <c r="H3906" s="221">
        <v>2.0401207815423799E-2</v>
      </c>
      <c r="I3906" s="221">
        <f t="shared" si="435"/>
        <v>1</v>
      </c>
      <c r="J3906" s="221">
        <v>1</v>
      </c>
      <c r="K3906" s="221">
        <f t="shared" si="436"/>
        <v>-134.29664690265264</v>
      </c>
      <c r="L3906" s="221">
        <f t="shared" si="431"/>
        <v>3.3220189432437745E-13</v>
      </c>
    </row>
    <row r="3907" spans="3:12" hidden="1" x14ac:dyDescent="0.25">
      <c r="C3907" s="221">
        <v>20500</v>
      </c>
      <c r="D3907" s="221">
        <f t="shared" si="432"/>
        <v>20500</v>
      </c>
      <c r="E3907" s="221">
        <f t="shared" si="430"/>
        <v>20.5</v>
      </c>
      <c r="F3907" s="221">
        <f t="shared" si="433"/>
        <v>4.8520183677561017E-4</v>
      </c>
      <c r="G3907" s="221">
        <f t="shared" si="434"/>
        <v>2.1447988284228441E-2</v>
      </c>
      <c r="H3907" s="271">
        <v>1.6130946274083E-9</v>
      </c>
      <c r="I3907" s="221">
        <f t="shared" si="435"/>
        <v>1</v>
      </c>
      <c r="J3907" s="221">
        <v>1</v>
      </c>
      <c r="K3907" s="221">
        <f t="shared" si="436"/>
        <v>-275.50062310525595</v>
      </c>
      <c r="L3907" s="221">
        <f t="shared" si="431"/>
        <v>9.2955564805809796E-14</v>
      </c>
    </row>
    <row r="3908" spans="3:12" hidden="1" x14ac:dyDescent="0.25">
      <c r="C3908" s="221">
        <v>20510</v>
      </c>
      <c r="D3908" s="221">
        <f t="shared" si="432"/>
        <v>20510</v>
      </c>
      <c r="E3908" s="221">
        <f t="shared" si="430"/>
        <v>20.51</v>
      </c>
      <c r="F3908" s="221">
        <f t="shared" si="433"/>
        <v>4.8530965168410497E-4</v>
      </c>
      <c r="G3908" s="221">
        <f t="shared" si="434"/>
        <v>2.3350413264827282E-2</v>
      </c>
      <c r="H3908" s="221">
        <v>1.1026860971507801E-2</v>
      </c>
      <c r="I3908" s="221">
        <f t="shared" si="435"/>
        <v>1</v>
      </c>
      <c r="J3908" s="221">
        <v>1</v>
      </c>
      <c r="K3908" s="221">
        <f t="shared" si="436"/>
        <v>-138.06469202501964</v>
      </c>
      <c r="L3908" s="221">
        <f t="shared" si="431"/>
        <v>3.903650456784203E-14</v>
      </c>
    </row>
    <row r="3909" spans="3:12" hidden="1" x14ac:dyDescent="0.25">
      <c r="C3909" s="221">
        <v>20520</v>
      </c>
      <c r="D3909" s="221">
        <f t="shared" si="432"/>
        <v>20520</v>
      </c>
      <c r="E3909" s="221">
        <f t="shared" si="430"/>
        <v>20.52</v>
      </c>
      <c r="F3909" s="221">
        <f t="shared" si="433"/>
        <v>4.8540583780684132E-4</v>
      </c>
      <c r="G3909" s="221">
        <f t="shared" si="434"/>
        <v>2.518697016958011E-2</v>
      </c>
      <c r="H3909" s="271">
        <v>3.5573584090579098E-10</v>
      </c>
      <c r="I3909" s="221">
        <f t="shared" si="435"/>
        <v>1</v>
      </c>
      <c r="J3909" s="221">
        <v>1</v>
      </c>
      <c r="K3909" s="221">
        <f t="shared" si="436"/>
        <v>-287.23182907723265</v>
      </c>
      <c r="L3909" s="221">
        <f t="shared" si="431"/>
        <v>3.9036496796901774E-14</v>
      </c>
    </row>
    <row r="3910" spans="3:12" hidden="1" x14ac:dyDescent="0.25">
      <c r="C3910" s="221">
        <v>20530</v>
      </c>
      <c r="D3910" s="221">
        <f t="shared" si="432"/>
        <v>20530</v>
      </c>
      <c r="E3910" s="221">
        <f t="shared" si="430"/>
        <v>20.53</v>
      </c>
      <c r="F3910" s="221">
        <f t="shared" si="433"/>
        <v>4.854904005273244E-4</v>
      </c>
      <c r="G3910" s="221">
        <f t="shared" si="434"/>
        <v>2.6952724269263956E-2</v>
      </c>
      <c r="H3910" s="221">
        <v>9.6745899372293106E-3</v>
      </c>
      <c r="I3910" s="221">
        <f t="shared" si="435"/>
        <v>1</v>
      </c>
      <c r="J3910" s="221">
        <v>1</v>
      </c>
      <c r="K3910" s="221">
        <f t="shared" si="436"/>
        <v>-137.9516823633333</v>
      </c>
      <c r="L3910" s="221">
        <f t="shared" si="431"/>
        <v>4.0065613958326013E-14</v>
      </c>
    </row>
    <row r="3911" spans="3:12" hidden="1" x14ac:dyDescent="0.25">
      <c r="C3911" s="221">
        <v>20540</v>
      </c>
      <c r="D3911" s="221">
        <f t="shared" si="432"/>
        <v>20540</v>
      </c>
      <c r="E3911" s="221">
        <f t="shared" si="430"/>
        <v>20.54</v>
      </c>
      <c r="F3911" s="221">
        <f t="shared" si="433"/>
        <v>4.8556334593757264E-4</v>
      </c>
      <c r="G3911" s="221">
        <f t="shared" si="434"/>
        <v>2.8642938186001776E-2</v>
      </c>
      <c r="H3911" s="221">
        <v>4.6170289671183E-3</v>
      </c>
      <c r="I3911" s="221">
        <f t="shared" si="435"/>
        <v>1</v>
      </c>
      <c r="J3911" s="221">
        <v>1</v>
      </c>
      <c r="K3911" s="221">
        <f t="shared" si="436"/>
        <v>-143.84747879056673</v>
      </c>
      <c r="L3911" s="221">
        <f t="shared" si="431"/>
        <v>9.1019482775373105E-14</v>
      </c>
    </row>
    <row r="3912" spans="3:12" hidden="1" x14ac:dyDescent="0.25">
      <c r="C3912" s="221">
        <v>20550</v>
      </c>
      <c r="D3912" s="221">
        <f t="shared" si="432"/>
        <v>20550</v>
      </c>
      <c r="E3912" s="221">
        <f t="shared" si="430"/>
        <v>20.55</v>
      </c>
      <c r="F3912" s="221">
        <f t="shared" si="433"/>
        <v>4.8562468083633554E-4</v>
      </c>
      <c r="G3912" s="221">
        <f t="shared" si="434"/>
        <v>3.025308450283111E-2</v>
      </c>
      <c r="H3912" s="221">
        <v>1.96696707822324E-4</v>
      </c>
      <c r="I3912" s="221">
        <f t="shared" si="435"/>
        <v>1</v>
      </c>
      <c r="J3912" s="221">
        <v>1</v>
      </c>
      <c r="K3912" s="221">
        <f t="shared" si="436"/>
        <v>-170.78264995562321</v>
      </c>
      <c r="L3912" s="221">
        <f t="shared" si="431"/>
        <v>1.1257117572158558E-14</v>
      </c>
    </row>
    <row r="3913" spans="3:12" hidden="1" x14ac:dyDescent="0.25">
      <c r="C3913" s="221">
        <v>20560</v>
      </c>
      <c r="D3913" s="221">
        <f t="shared" si="432"/>
        <v>20560</v>
      </c>
      <c r="E3913" s="221">
        <f t="shared" si="430"/>
        <v>20.56</v>
      </c>
      <c r="F3913" s="221">
        <f t="shared" si="433"/>
        <v>4.8567441272726243E-4</v>
      </c>
      <c r="G3913" s="221">
        <f t="shared" si="434"/>
        <v>3.1778857794701611E-2</v>
      </c>
      <c r="H3913" s="221">
        <v>2.7062321390614601E-3</v>
      </c>
      <c r="I3913" s="221">
        <f t="shared" si="435"/>
        <v>1</v>
      </c>
      <c r="J3913" s="221">
        <v>1</v>
      </c>
      <c r="K3913" s="221">
        <f t="shared" si="436"/>
        <v>-147.58302890587223</v>
      </c>
      <c r="L3913" s="221">
        <f t="shared" si="431"/>
        <v>4.9859020089145823E-15</v>
      </c>
    </row>
    <row r="3914" spans="3:12" hidden="1" x14ac:dyDescent="0.25">
      <c r="C3914" s="221">
        <v>20570</v>
      </c>
      <c r="D3914" s="221">
        <f t="shared" si="432"/>
        <v>20570</v>
      </c>
      <c r="E3914" s="221">
        <f t="shared" si="430"/>
        <v>20.57</v>
      </c>
      <c r="F3914" s="221">
        <f t="shared" si="433"/>
        <v>4.8571254981700753E-4</v>
      </c>
      <c r="G3914" s="221">
        <f t="shared" si="434"/>
        <v>3.3216186049168019E-2</v>
      </c>
      <c r="H3914" s="221">
        <v>2.57613647514444E-3</v>
      </c>
      <c r="I3914" s="221">
        <f t="shared" si="435"/>
        <v>1</v>
      </c>
      <c r="J3914" s="221">
        <v>1</v>
      </c>
      <c r="K3914" s="221">
        <f t="shared" si="436"/>
        <v>-147.62604087871469</v>
      </c>
      <c r="L3914" s="221">
        <f t="shared" si="431"/>
        <v>1.7359978108242788E-14</v>
      </c>
    </row>
    <row r="3915" spans="3:12" hidden="1" x14ac:dyDescent="0.25">
      <c r="C3915" s="221">
        <v>20580</v>
      </c>
      <c r="D3915" s="221">
        <f t="shared" si="432"/>
        <v>20580</v>
      </c>
      <c r="E3915" s="221">
        <f t="shared" si="430"/>
        <v>20.58</v>
      </c>
      <c r="F3915" s="221">
        <f t="shared" si="433"/>
        <v>4.8573910101328265E-4</v>
      </c>
      <c r="G3915" s="221">
        <f t="shared" si="434"/>
        <v>3.4561241446710224E-2</v>
      </c>
      <c r="H3915" s="221">
        <v>2.7309732062733602E-4</v>
      </c>
      <c r="I3915" s="221">
        <f t="shared" si="435"/>
        <v>1</v>
      </c>
      <c r="J3915" s="221">
        <v>1</v>
      </c>
      <c r="K3915" s="221">
        <f t="shared" si="436"/>
        <v>-166.77380323976968</v>
      </c>
      <c r="L3915" s="221">
        <f t="shared" si="431"/>
        <v>5.3238256801170981E-15</v>
      </c>
    </row>
    <row r="3916" spans="3:12" hidden="1" x14ac:dyDescent="0.25">
      <c r="C3916" s="221">
        <v>20590</v>
      </c>
      <c r="D3916" s="221">
        <f t="shared" si="432"/>
        <v>20590</v>
      </c>
      <c r="E3916" s="221">
        <f t="shared" si="430"/>
        <v>20.59</v>
      </c>
      <c r="F3916" s="221">
        <f t="shared" si="433"/>
        <v>4.8575407592285348E-4</v>
      </c>
      <c r="G3916" s="221">
        <f t="shared" si="434"/>
        <v>3.5810450472370137E-2</v>
      </c>
      <c r="H3916" s="221">
        <v>3.1555882854919799E-3</v>
      </c>
      <c r="I3916" s="221">
        <f t="shared" si="435"/>
        <v>1</v>
      </c>
      <c r="J3916" s="221">
        <v>1</v>
      </c>
      <c r="K3916" s="221">
        <f t="shared" si="436"/>
        <v>-145.20986854470141</v>
      </c>
      <c r="L3916" s="221">
        <f t="shared" si="431"/>
        <v>8.8435979138566439E-15</v>
      </c>
    </row>
    <row r="3917" spans="3:12" hidden="1" x14ac:dyDescent="0.25">
      <c r="C3917" s="221">
        <v>20600</v>
      </c>
      <c r="D3917" s="221">
        <f t="shared" si="432"/>
        <v>20600</v>
      </c>
      <c r="E3917" s="221">
        <f t="shared" si="430"/>
        <v>20.6</v>
      </c>
      <c r="F3917" s="221">
        <f t="shared" si="433"/>
        <v>4.8575748484947943E-4</v>
      </c>
      <c r="G3917" s="221">
        <f t="shared" si="434"/>
        <v>3.6960503332181205E-2</v>
      </c>
      <c r="H3917" s="271">
        <v>9.3132109077809503E-10</v>
      </c>
      <c r="I3917" s="221">
        <f t="shared" si="435"/>
        <v>1</v>
      </c>
      <c r="J3917" s="221">
        <v>1</v>
      </c>
      <c r="K3917" s="221">
        <f t="shared" si="436"/>
        <v>-275.53486367611583</v>
      </c>
      <c r="L3917" s="221">
        <f t="shared" si="431"/>
        <v>7.5327476525255173E-15</v>
      </c>
    </row>
    <row r="3918" spans="3:12" hidden="1" x14ac:dyDescent="0.25">
      <c r="C3918" s="221">
        <v>20610</v>
      </c>
      <c r="D3918" s="221">
        <f t="shared" si="432"/>
        <v>20610</v>
      </c>
      <c r="E3918" s="221">
        <f t="shared" si="430"/>
        <v>20.61</v>
      </c>
      <c r="F3918" s="221">
        <f t="shared" si="433"/>
        <v>4.857493387917986E-4</v>
      </c>
      <c r="G3918" s="221">
        <f t="shared" si="434"/>
        <v>3.8008362649786492E-2</v>
      </c>
      <c r="H3918" s="221">
        <v>2.6182538032307801E-2</v>
      </c>
      <c r="I3918" s="221">
        <f t="shared" si="435"/>
        <v>1</v>
      </c>
      <c r="J3918" s="221">
        <v>1</v>
      </c>
      <c r="K3918" s="221">
        <f t="shared" si="436"/>
        <v>-126.31393755336431</v>
      </c>
      <c r="L3918" s="221">
        <f t="shared" si="431"/>
        <v>5.8417946061111362E-13</v>
      </c>
    </row>
    <row r="3919" spans="3:12" hidden="1" x14ac:dyDescent="0.25">
      <c r="C3919" s="221">
        <v>20620</v>
      </c>
      <c r="D3919" s="221">
        <f t="shared" si="432"/>
        <v>20620</v>
      </c>
      <c r="E3919" s="221">
        <f t="shared" si="430"/>
        <v>20.62</v>
      </c>
      <c r="F3919" s="221">
        <f t="shared" si="433"/>
        <v>4.8572964944115733E-4</v>
      </c>
      <c r="G3919" s="221">
        <f t="shared" si="434"/>
        <v>3.8951271420559895E-2</v>
      </c>
      <c r="H3919" s="221">
        <v>5.0657045484411703E-2</v>
      </c>
      <c r="I3919" s="221">
        <f t="shared" si="435"/>
        <v>1</v>
      </c>
      <c r="J3919" s="221">
        <v>1</v>
      </c>
      <c r="K3919" s="221">
        <f t="shared" si="436"/>
        <v>-120.36887782597594</v>
      </c>
      <c r="L3919" s="221">
        <f t="shared" si="431"/>
        <v>5.1970878375170929E-12</v>
      </c>
    </row>
    <row r="3920" spans="3:12" hidden="1" x14ac:dyDescent="0.25">
      <c r="C3920" s="221">
        <v>20630</v>
      </c>
      <c r="D3920" s="221">
        <f t="shared" si="432"/>
        <v>20630</v>
      </c>
      <c r="E3920" s="221">
        <f t="shared" si="430"/>
        <v>20.63</v>
      </c>
      <c r="F3920" s="221">
        <f t="shared" si="433"/>
        <v>4.8569842917938508E-4</v>
      </c>
      <c r="G3920" s="221">
        <f t="shared" si="434"/>
        <v>3.9786760202574489E-2</v>
      </c>
      <c r="H3920" s="221">
        <v>3.5478860246604502E-2</v>
      </c>
      <c r="I3920" s="221">
        <f t="shared" si="435"/>
        <v>1</v>
      </c>
      <c r="J3920" s="221">
        <v>1</v>
      </c>
      <c r="K3920" s="221">
        <f t="shared" si="436"/>
        <v>-123.27850129912859</v>
      </c>
      <c r="L3920" s="221">
        <f t="shared" si="431"/>
        <v>6.7570623138524851E-12</v>
      </c>
    </row>
    <row r="3921" spans="3:12" hidden="1" x14ac:dyDescent="0.25">
      <c r="C3921" s="221">
        <v>20640</v>
      </c>
      <c r="D3921" s="221">
        <f t="shared" si="432"/>
        <v>20640</v>
      </c>
      <c r="E3921" s="221">
        <f t="shared" si="430"/>
        <v>20.64</v>
      </c>
      <c r="F3921" s="221">
        <f t="shared" si="433"/>
        <v>4.8565569107651837E-4</v>
      </c>
      <c r="G3921" s="221">
        <f t="shared" si="434"/>
        <v>4.0512653525810356E-2</v>
      </c>
      <c r="H3921" s="271">
        <v>2.4382321518580301E-9</v>
      </c>
      <c r="I3921" s="221">
        <f t="shared" si="435"/>
        <v>1</v>
      </c>
      <c r="J3921" s="221">
        <v>1</v>
      </c>
      <c r="K3921" s="221">
        <f t="shared" si="436"/>
        <v>-266.38011548081147</v>
      </c>
      <c r="L3921" s="221">
        <f t="shared" si="431"/>
        <v>1.1751408937041865E-12</v>
      </c>
    </row>
    <row r="3922" spans="3:12" hidden="1" x14ac:dyDescent="0.25">
      <c r="C3922" s="221">
        <v>20650</v>
      </c>
      <c r="D3922" s="221">
        <f t="shared" si="432"/>
        <v>20650</v>
      </c>
      <c r="E3922" s="221">
        <f t="shared" si="430"/>
        <v>20.65</v>
      </c>
      <c r="F3922" s="221">
        <f t="shared" si="433"/>
        <v>4.8560144888846487E-4</v>
      </c>
      <c r="G3922" s="221">
        <f t="shared" si="434"/>
        <v>4.1127075503106097E-2</v>
      </c>
      <c r="H3922" s="271">
        <v>1.5853301548396199E-9</v>
      </c>
      <c r="I3922" s="221">
        <f t="shared" si="435"/>
        <v>1</v>
      </c>
      <c r="J3922" s="221">
        <v>1</v>
      </c>
      <c r="K3922" s="221">
        <f t="shared" si="436"/>
        <v>-269.98944954370643</v>
      </c>
      <c r="L3922" s="221">
        <f t="shared" si="431"/>
        <v>1.5853902283134042E-26</v>
      </c>
    </row>
    <row r="3923" spans="3:12" hidden="1" x14ac:dyDescent="0.25">
      <c r="C3923" s="221">
        <v>20660</v>
      </c>
      <c r="D3923" s="221">
        <f t="shared" si="432"/>
        <v>20660</v>
      </c>
      <c r="E3923" s="221">
        <f t="shared" si="430"/>
        <v>20.66</v>
      </c>
      <c r="F3923" s="221">
        <f t="shared" si="433"/>
        <v>4.855357170546188E-4</v>
      </c>
      <c r="G3923" s="221">
        <f t="shared" si="434"/>
        <v>4.1628454628512626E-2</v>
      </c>
      <c r="H3923" s="221">
        <v>3.23589581853806E-2</v>
      </c>
      <c r="I3923" s="221">
        <f t="shared" si="435"/>
        <v>1</v>
      </c>
      <c r="J3923" s="221">
        <v>1</v>
      </c>
      <c r="K3923" s="221">
        <f t="shared" si="436"/>
        <v>-123.68787994479158</v>
      </c>
      <c r="L3923" s="221">
        <f t="shared" si="431"/>
        <v>1.0694292448493719E-12</v>
      </c>
    </row>
    <row r="3924" spans="3:12" hidden="1" x14ac:dyDescent="0.25">
      <c r="C3924" s="221">
        <v>20670</v>
      </c>
      <c r="D3924" s="221">
        <f t="shared" si="432"/>
        <v>20670</v>
      </c>
      <c r="E3924" s="221">
        <f t="shared" si="430"/>
        <v>20.67</v>
      </c>
      <c r="F3924" s="221">
        <f t="shared" si="433"/>
        <v>4.8545851069542369E-4</v>
      </c>
      <c r="G3924" s="221">
        <f t="shared" si="434"/>
        <v>4.2015527750889806E-2</v>
      </c>
      <c r="H3924" s="221">
        <v>3.3311806719216401E-2</v>
      </c>
      <c r="I3924" s="221">
        <f t="shared" si="435"/>
        <v>1</v>
      </c>
      <c r="J3924" s="221">
        <v>1</v>
      </c>
      <c r="K3924" s="221">
        <f t="shared" si="436"/>
        <v>-123.35679739547528</v>
      </c>
      <c r="L3924" s="221">
        <f t="shared" si="431"/>
        <v>4.4455333542204991E-12</v>
      </c>
    </row>
    <row r="3925" spans="3:12" hidden="1" x14ac:dyDescent="0.25">
      <c r="C3925" s="221">
        <v>20680</v>
      </c>
      <c r="D3925" s="221">
        <f t="shared" si="432"/>
        <v>20680</v>
      </c>
      <c r="E3925" s="221">
        <f t="shared" si="430"/>
        <v>20.68</v>
      </c>
      <c r="F3925" s="221">
        <f t="shared" si="433"/>
        <v>4.8536984560987632E-4</v>
      </c>
      <c r="G3925" s="221">
        <f t="shared" si="434"/>
        <v>4.2287343212808873E-2</v>
      </c>
      <c r="H3925" s="221">
        <v>1.1720746567758599E-2</v>
      </c>
      <c r="I3925" s="221">
        <f t="shared" si="435"/>
        <v>1</v>
      </c>
      <c r="J3925" s="221">
        <v>1</v>
      </c>
      <c r="K3925" s="221">
        <f t="shared" si="436"/>
        <v>-132.37523064671402</v>
      </c>
      <c r="L3925" s="221">
        <f t="shared" si="431"/>
        <v>2.1161032631347821E-12</v>
      </c>
    </row>
    <row r="3926" spans="3:12" hidden="1" x14ac:dyDescent="0.25">
      <c r="C3926" s="221">
        <v>20690</v>
      </c>
      <c r="D3926" s="221">
        <f t="shared" si="432"/>
        <v>20690</v>
      </c>
      <c r="E3926" s="221">
        <f t="shared" si="430"/>
        <v>20.69</v>
      </c>
      <c r="F3926" s="221">
        <f t="shared" si="433"/>
        <v>4.8526973827298618E-4</v>
      </c>
      <c r="G3926" s="221">
        <f t="shared" si="434"/>
        <v>4.244326314706251E-2</v>
      </c>
      <c r="H3926" s="221">
        <v>3.5411953593089199E-2</v>
      </c>
      <c r="I3926" s="221">
        <f t="shared" si="435"/>
        <v>1</v>
      </c>
      <c r="J3926" s="221">
        <v>1</v>
      </c>
      <c r="K3926" s="221">
        <f t="shared" si="436"/>
        <v>-122.74116276239266</v>
      </c>
      <c r="L3926" s="221">
        <f t="shared" si="431"/>
        <v>2.3519018008739631E-12</v>
      </c>
    </row>
    <row r="3927" spans="3:12" hidden="1" x14ac:dyDescent="0.25">
      <c r="C3927" s="221">
        <v>20700</v>
      </c>
      <c r="D3927" s="221">
        <f t="shared" si="432"/>
        <v>20700</v>
      </c>
      <c r="E3927" s="221">
        <f t="shared" si="430"/>
        <v>20.7</v>
      </c>
      <c r="F3927" s="221">
        <f t="shared" si="433"/>
        <v>4.851582058331793E-4</v>
      </c>
      <c r="G3927" s="221">
        <f t="shared" si="434"/>
        <v>4.2482964925346603E-2</v>
      </c>
      <c r="H3927" s="271">
        <v>2.3581768257263001E-15</v>
      </c>
      <c r="I3927" s="221">
        <f t="shared" si="435"/>
        <v>1</v>
      </c>
      <c r="J3927" s="221">
        <v>1</v>
      </c>
      <c r="K3927" s="221">
        <f t="shared" si="436"/>
        <v>-386.26650865171229</v>
      </c>
      <c r="L3927" s="221">
        <f t="shared" si="431"/>
        <v>1.3299145345854268E-12</v>
      </c>
    </row>
    <row r="3928" spans="3:12" hidden="1" x14ac:dyDescent="0.25">
      <c r="C3928" s="221">
        <v>20710</v>
      </c>
      <c r="D3928" s="221">
        <f t="shared" si="432"/>
        <v>20710</v>
      </c>
      <c r="E3928" s="221">
        <f t="shared" si="430"/>
        <v>20.71</v>
      </c>
      <c r="F3928" s="221">
        <f t="shared" si="433"/>
        <v>4.8503526610964851E-4</v>
      </c>
      <c r="G3928" s="221">
        <f t="shared" si="434"/>
        <v>4.2406441755953019E-2</v>
      </c>
      <c r="H3928" s="221">
        <v>3.5411953593086097E-2</v>
      </c>
      <c r="I3928" s="221">
        <f t="shared" si="435"/>
        <v>1</v>
      </c>
      <c r="J3928" s="221">
        <v>1</v>
      </c>
      <c r="K3928" s="221">
        <f t="shared" si="436"/>
        <v>-122.75289927690105</v>
      </c>
      <c r="L3928" s="221">
        <f t="shared" si="431"/>
        <v>1.3263253824490135E-12</v>
      </c>
    </row>
    <row r="3929" spans="3:12" hidden="1" x14ac:dyDescent="0.25">
      <c r="C3929" s="221">
        <v>20720</v>
      </c>
      <c r="D3929" s="221">
        <f t="shared" si="432"/>
        <v>20720</v>
      </c>
      <c r="E3929" s="221">
        <f t="shared" si="430"/>
        <v>20.72</v>
      </c>
      <c r="F3929" s="221">
        <f t="shared" si="433"/>
        <v>4.849009375896573E-4</v>
      </c>
      <c r="G3929" s="221">
        <f t="shared" si="434"/>
        <v>4.221400242959019E-2</v>
      </c>
      <c r="H3929" s="221">
        <v>1.1720746567763099E-2</v>
      </c>
      <c r="I3929" s="221">
        <f t="shared" si="435"/>
        <v>1</v>
      </c>
      <c r="J3929" s="221">
        <v>1</v>
      </c>
      <c r="K3929" s="221">
        <f t="shared" si="436"/>
        <v>-132.39870339690046</v>
      </c>
      <c r="L3929" s="221">
        <f t="shared" si="431"/>
        <v>2.3439837188260637E-12</v>
      </c>
    </row>
    <row r="3930" spans="3:12" hidden="1" x14ac:dyDescent="0.25">
      <c r="C3930" s="221">
        <v>20730</v>
      </c>
      <c r="D3930" s="221">
        <f t="shared" si="432"/>
        <v>20730</v>
      </c>
      <c r="E3930" s="221">
        <f t="shared" si="430"/>
        <v>20.73</v>
      </c>
      <c r="F3930" s="221">
        <f t="shared" si="433"/>
        <v>4.847552394257884E-4</v>
      </c>
      <c r="G3930" s="221">
        <f t="shared" si="434"/>
        <v>4.1906270214730895E-2</v>
      </c>
      <c r="H3930" s="221">
        <v>3.3311806719213799E-2</v>
      </c>
      <c r="I3930" s="221">
        <f t="shared" si="435"/>
        <v>1</v>
      </c>
      <c r="J3930" s="221">
        <v>1</v>
      </c>
      <c r="K3930" s="221">
        <f t="shared" si="436"/>
        <v>-123.3920058236849</v>
      </c>
      <c r="L3930" s="221">
        <f t="shared" si="431"/>
        <v>2.1005016780507147E-12</v>
      </c>
    </row>
    <row r="3931" spans="3:12" hidden="1" x14ac:dyDescent="0.25">
      <c r="C3931" s="221">
        <v>20740</v>
      </c>
      <c r="D3931" s="221">
        <f t="shared" si="432"/>
        <v>20740</v>
      </c>
      <c r="E3931" s="221">
        <f t="shared" si="430"/>
        <v>20.74</v>
      </c>
      <c r="F3931" s="221">
        <f t="shared" si="433"/>
        <v>4.8459819143314688E-4</v>
      </c>
      <c r="G3931" s="221">
        <f t="shared" si="434"/>
        <v>4.1484180906161378E-2</v>
      </c>
      <c r="H3931" s="221">
        <v>3.2358958185383202E-2</v>
      </c>
      <c r="I3931" s="221">
        <f t="shared" si="435"/>
        <v>1</v>
      </c>
      <c r="J3931" s="221">
        <v>1</v>
      </c>
      <c r="K3931" s="221">
        <f t="shared" si="436"/>
        <v>-123.7348232144945</v>
      </c>
      <c r="L3931" s="221">
        <f t="shared" si="431"/>
        <v>4.4038008140729053E-12</v>
      </c>
    </row>
    <row r="3932" spans="3:12" hidden="1" x14ac:dyDescent="0.25">
      <c r="C3932" s="221">
        <v>20750</v>
      </c>
      <c r="D3932" s="221">
        <f t="shared" si="432"/>
        <v>20750</v>
      </c>
      <c r="E3932" s="221">
        <f t="shared" si="430"/>
        <v>20.75</v>
      </c>
      <c r="F3932" s="221">
        <f t="shared" si="433"/>
        <v>4.8442981408650755E-4</v>
      </c>
      <c r="G3932" s="221">
        <f t="shared" si="434"/>
        <v>4.0948980032668794E-2</v>
      </c>
      <c r="H3932" s="271">
        <v>1.58532785223715E-9</v>
      </c>
      <c r="I3932" s="221">
        <f t="shared" si="435"/>
        <v>1</v>
      </c>
      <c r="J3932" s="221">
        <v>1</v>
      </c>
      <c r="K3932" s="221">
        <f t="shared" si="436"/>
        <v>-270.04813915525591</v>
      </c>
      <c r="L3932" s="221">
        <f t="shared" si="431"/>
        <v>1.0579319402640103E-12</v>
      </c>
    </row>
    <row r="3933" spans="3:12" hidden="1" x14ac:dyDescent="0.25">
      <c r="C3933" s="221">
        <v>20760</v>
      </c>
      <c r="D3933" s="221">
        <f t="shared" si="432"/>
        <v>20760</v>
      </c>
      <c r="E3933" s="221">
        <f t="shared" si="430"/>
        <v>20.76</v>
      </c>
      <c r="F3933" s="221">
        <f t="shared" si="433"/>
        <v>4.842501285174181E-4</v>
      </c>
      <c r="G3933" s="221">
        <f t="shared" si="434"/>
        <v>4.0302219232050039E-2</v>
      </c>
      <c r="H3933" s="271">
        <v>2.4382344867935102E-9</v>
      </c>
      <c r="I3933" s="221">
        <f t="shared" si="435"/>
        <v>1</v>
      </c>
      <c r="J3933" s="221">
        <v>1</v>
      </c>
      <c r="K3933" s="221">
        <f t="shared" si="436"/>
        <v>-266.45051649038908</v>
      </c>
      <c r="L3933" s="221">
        <f t="shared" si="431"/>
        <v>1.5615715650467057E-26</v>
      </c>
    </row>
    <row r="3934" spans="3:12" hidden="1" x14ac:dyDescent="0.25">
      <c r="C3934" s="221">
        <v>20770</v>
      </c>
      <c r="D3934" s="221">
        <f t="shared" si="432"/>
        <v>20770</v>
      </c>
      <c r="E3934" s="221">
        <f t="shared" si="430"/>
        <v>20.77</v>
      </c>
      <c r="F3934" s="221">
        <f t="shared" si="433"/>
        <v>4.8405915651124972E-4</v>
      </c>
      <c r="G3934" s="221">
        <f t="shared" si="434"/>
        <v>3.954575180384854E-2</v>
      </c>
      <c r="H3934" s="221">
        <v>3.5478860246601303E-2</v>
      </c>
      <c r="I3934" s="221">
        <f t="shared" si="435"/>
        <v>1</v>
      </c>
      <c r="J3934" s="221">
        <v>1</v>
      </c>
      <c r="K3934" s="221">
        <f t="shared" si="436"/>
        <v>-123.36064128494468</v>
      </c>
      <c r="L3934" s="221">
        <f t="shared" si="431"/>
        <v>1.1531238136628964E-12</v>
      </c>
    </row>
    <row r="3935" spans="3:12" hidden="1" x14ac:dyDescent="0.25">
      <c r="C3935" s="221">
        <v>20780</v>
      </c>
      <c r="D3935" s="221">
        <f t="shared" si="432"/>
        <v>20780</v>
      </c>
      <c r="E3935" s="221">
        <f t="shared" si="430"/>
        <v>20.78</v>
      </c>
      <c r="F3935" s="221">
        <f t="shared" si="433"/>
        <v>4.8385692050420287E-4</v>
      </c>
      <c r="G3935" s="221">
        <f t="shared" si="434"/>
        <v>3.8681727452418629E-2</v>
      </c>
      <c r="H3935" s="221">
        <v>5.0657045484414499E-2</v>
      </c>
      <c r="I3935" s="221">
        <f t="shared" si="435"/>
        <v>1</v>
      </c>
      <c r="J3935" s="221">
        <v>1</v>
      </c>
      <c r="K3935" s="221">
        <f t="shared" si="436"/>
        <v>-120.46274651767422</v>
      </c>
      <c r="L3935" s="221">
        <f t="shared" si="431"/>
        <v>6.6200362585474725E-12</v>
      </c>
    </row>
    <row r="3936" spans="3:12" hidden="1" x14ac:dyDescent="0.25">
      <c r="C3936" s="221">
        <v>20790</v>
      </c>
      <c r="D3936" s="221">
        <f t="shared" si="432"/>
        <v>20790</v>
      </c>
      <c r="E3936" s="221">
        <f t="shared" si="430"/>
        <v>20.79</v>
      </c>
      <c r="F3936" s="221">
        <f t="shared" si="433"/>
        <v>4.8364344358025761E-4</v>
      </c>
      <c r="G3936" s="221">
        <f t="shared" si="434"/>
        <v>3.7712586235068048E-2</v>
      </c>
      <c r="H3936" s="221">
        <v>2.6182538032310999E-2</v>
      </c>
      <c r="I3936" s="221">
        <f t="shared" si="435"/>
        <v>1</v>
      </c>
      <c r="J3936" s="221">
        <v>1</v>
      </c>
      <c r="K3936" s="221">
        <f t="shared" si="436"/>
        <v>-126.4195327193346</v>
      </c>
      <c r="L3936" s="221">
        <f t="shared" si="431"/>
        <v>5.0813628975213098E-12</v>
      </c>
    </row>
    <row r="3937" spans="3:12" hidden="1" x14ac:dyDescent="0.25">
      <c r="C3937" s="221">
        <v>20800</v>
      </c>
      <c r="D3937" s="221">
        <f t="shared" si="432"/>
        <v>20800</v>
      </c>
      <c r="E3937" s="221">
        <f t="shared" si="430"/>
        <v>20.8</v>
      </c>
      <c r="F3937" s="221">
        <f t="shared" si="433"/>
        <v>4.8341874946808574E-4</v>
      </c>
      <c r="G3937" s="221">
        <f t="shared" si="434"/>
        <v>3.6641051732159327E-2</v>
      </c>
      <c r="H3937" s="271">
        <v>9.3132637811297203E-10</v>
      </c>
      <c r="I3937" s="221">
        <f t="shared" si="435"/>
        <v>1</v>
      </c>
      <c r="J3937" s="221">
        <v>1</v>
      </c>
      <c r="K3937" s="221">
        <f t="shared" si="436"/>
        <v>-275.65213349373744</v>
      </c>
      <c r="L3937" s="221">
        <f t="shared" si="431"/>
        <v>5.7014689924067725E-13</v>
      </c>
    </row>
    <row r="3938" spans="3:12" hidden="1" x14ac:dyDescent="0.25">
      <c r="C3938" s="221">
        <v>20810</v>
      </c>
      <c r="D3938" s="221">
        <f t="shared" si="432"/>
        <v>20810</v>
      </c>
      <c r="E3938" s="221">
        <f t="shared" si="430"/>
        <v>20.81</v>
      </c>
      <c r="F3938" s="221">
        <f t="shared" si="433"/>
        <v>4.8318286253790923E-4</v>
      </c>
      <c r="G3938" s="221">
        <f t="shared" si="434"/>
        <v>3.5470123458106281E-2</v>
      </c>
      <c r="H3938" s="221">
        <v>3.1555882854911801E-3</v>
      </c>
      <c r="I3938" s="221">
        <f t="shared" si="435"/>
        <v>1</v>
      </c>
      <c r="J3938" s="221">
        <v>1</v>
      </c>
      <c r="K3938" s="221">
        <f t="shared" si="436"/>
        <v>-145.33890884725136</v>
      </c>
      <c r="L3938" s="221">
        <f t="shared" si="431"/>
        <v>7.3122223489977285E-15</v>
      </c>
    </row>
    <row r="3939" spans="3:12" hidden="1" x14ac:dyDescent="0.25">
      <c r="C3939" s="221">
        <v>20820</v>
      </c>
      <c r="D3939" s="221">
        <f t="shared" si="432"/>
        <v>20820</v>
      </c>
      <c r="E3939" s="221">
        <f t="shared" si="430"/>
        <v>20.82</v>
      </c>
      <c r="F3939" s="221">
        <f t="shared" si="433"/>
        <v>4.8293580779831162E-4</v>
      </c>
      <c r="G3939" s="221">
        <f t="shared" si="434"/>
        <v>3.4203068534230746E-2</v>
      </c>
      <c r="H3939" s="221">
        <v>2.7309732062734898E-4</v>
      </c>
      <c r="I3939" s="221">
        <f t="shared" si="435"/>
        <v>1</v>
      </c>
      <c r="J3939" s="221">
        <v>1</v>
      </c>
      <c r="K3939" s="221">
        <f t="shared" si="436"/>
        <v>-166.91456164577059</v>
      </c>
      <c r="L3939" s="221">
        <f t="shared" si="431"/>
        <v>8.5829125279001477E-15</v>
      </c>
    </row>
    <row r="3940" spans="3:12" hidden="1" x14ac:dyDescent="0.25">
      <c r="C3940" s="221">
        <v>20830</v>
      </c>
      <c r="D3940" s="221">
        <f t="shared" si="432"/>
        <v>20830</v>
      </c>
      <c r="E3940" s="221">
        <f t="shared" si="430"/>
        <v>20.83</v>
      </c>
      <c r="F3940" s="221">
        <f t="shared" si="433"/>
        <v>4.8267761089300517E-4</v>
      </c>
      <c r="G3940" s="221">
        <f t="shared" si="434"/>
        <v>3.2843412646394649E-2</v>
      </c>
      <c r="H3940" s="221">
        <v>2.5761364751432101E-3</v>
      </c>
      <c r="I3940" s="221">
        <f t="shared" si="435"/>
        <v>1</v>
      </c>
      <c r="J3940" s="221">
        <v>1</v>
      </c>
      <c r="K3940" s="221">
        <f t="shared" si="436"/>
        <v>-147.77851403883884</v>
      </c>
      <c r="L3940" s="221">
        <f t="shared" si="431"/>
        <v>5.1415370250602848E-15</v>
      </c>
    </row>
    <row r="3941" spans="3:12" hidden="1" x14ac:dyDescent="0.25">
      <c r="C3941" s="221">
        <v>20840</v>
      </c>
      <c r="D3941" s="221">
        <f t="shared" si="432"/>
        <v>20840</v>
      </c>
      <c r="E3941" s="221">
        <f t="shared" si="430"/>
        <v>20.84</v>
      </c>
      <c r="F3941" s="221">
        <f t="shared" si="433"/>
        <v>4.8240829809755281E-4</v>
      </c>
      <c r="G3941" s="221">
        <f t="shared" si="434"/>
        <v>3.1394930312237591E-2</v>
      </c>
      <c r="H3941" s="221">
        <v>2.7062321390617602E-3</v>
      </c>
      <c r="I3941" s="221">
        <f t="shared" si="435"/>
        <v>1</v>
      </c>
      <c r="J3941" s="221">
        <v>1</v>
      </c>
      <c r="K3941" s="221">
        <f t="shared" si="436"/>
        <v>-147.74721319101323</v>
      </c>
      <c r="L3941" s="221">
        <f t="shared" si="431"/>
        <v>1.6738442643424725E-14</v>
      </c>
    </row>
    <row r="3942" spans="3:12" hidden="1" x14ac:dyDescent="0.25">
      <c r="C3942" s="221">
        <v>20850</v>
      </c>
      <c r="D3942" s="221">
        <f t="shared" si="432"/>
        <v>20850</v>
      </c>
      <c r="E3942" s="221">
        <f t="shared" si="430"/>
        <v>20.85</v>
      </c>
      <c r="F3942" s="221">
        <f t="shared" si="433"/>
        <v>4.8212789631604179E-4</v>
      </c>
      <c r="G3942" s="221">
        <f t="shared" si="434"/>
        <v>2.9861634484653881E-2</v>
      </c>
      <c r="H3942" s="221">
        <v>1.9669670782230899E-4</v>
      </c>
      <c r="I3942" s="221">
        <f t="shared" si="435"/>
        <v>1</v>
      </c>
      <c r="J3942" s="221">
        <v>1</v>
      </c>
      <c r="K3942" s="221">
        <f t="shared" si="436"/>
        <v>-170.95854145677433</v>
      </c>
      <c r="L3942" s="221">
        <f t="shared" si="431"/>
        <v>4.8000924458846608E-15</v>
      </c>
    </row>
    <row r="3943" spans="3:12" hidden="1" x14ac:dyDescent="0.25">
      <c r="C3943" s="221">
        <v>20860</v>
      </c>
      <c r="D3943" s="221">
        <f t="shared" si="432"/>
        <v>20860</v>
      </c>
      <c r="E3943" s="221">
        <f t="shared" si="430"/>
        <v>20.86</v>
      </c>
      <c r="F3943" s="221">
        <f t="shared" si="433"/>
        <v>4.8183643307771185E-4</v>
      </c>
      <c r="G3943" s="221">
        <f t="shared" si="434"/>
        <v>2.8247765519932747E-2</v>
      </c>
      <c r="H3943" s="221">
        <v>4.6170289671175202E-3</v>
      </c>
      <c r="I3943" s="221">
        <f t="shared" si="435"/>
        <v>1</v>
      </c>
      <c r="J3943" s="221">
        <v>1</v>
      </c>
      <c r="K3943" s="221">
        <f t="shared" si="436"/>
        <v>-144.03507331862804</v>
      </c>
      <c r="L3943" s="221">
        <f t="shared" si="431"/>
        <v>1.0782468069118418E-14</v>
      </c>
    </row>
    <row r="3944" spans="3:12" hidden="1" x14ac:dyDescent="0.25">
      <c r="C3944" s="221">
        <v>20870</v>
      </c>
      <c r="D3944" s="221">
        <f t="shared" si="432"/>
        <v>20870</v>
      </c>
      <c r="E3944" s="221">
        <f t="shared" si="430"/>
        <v>20.87</v>
      </c>
      <c r="F3944" s="221">
        <f t="shared" si="433"/>
        <v>4.8153393653354356E-4</v>
      </c>
      <c r="G3944" s="221">
        <f t="shared" si="434"/>
        <v>2.6557779540642774E-2</v>
      </c>
      <c r="H3944" s="221">
        <v>9.6745899372298605E-3</v>
      </c>
      <c r="I3944" s="221">
        <f t="shared" si="435"/>
        <v>1</v>
      </c>
      <c r="J3944" s="221">
        <v>1</v>
      </c>
      <c r="K3944" s="221">
        <f t="shared" si="436"/>
        <v>-138.15097544893658</v>
      </c>
      <c r="L3944" s="221">
        <f t="shared" si="431"/>
        <v>8.7015962189360519E-14</v>
      </c>
    </row>
    <row r="3945" spans="3:12" hidden="1" x14ac:dyDescent="0.25">
      <c r="C3945" s="221">
        <v>20880</v>
      </c>
      <c r="D3945" s="221">
        <f t="shared" si="432"/>
        <v>20880</v>
      </c>
      <c r="E3945" s="221">
        <f t="shared" si="430"/>
        <v>20.88</v>
      </c>
      <c r="F3945" s="221">
        <f t="shared" si="433"/>
        <v>4.8122043545279457E-4</v>
      </c>
      <c r="G3945" s="221">
        <f t="shared" si="434"/>
        <v>2.47963362249429E-2</v>
      </c>
      <c r="H3945" s="271">
        <v>3.55734388866921E-10</v>
      </c>
      <c r="I3945" s="221">
        <f t="shared" si="435"/>
        <v>1</v>
      </c>
      <c r="J3945" s="221">
        <v>1</v>
      </c>
      <c r="K3945" s="221">
        <f t="shared" si="436"/>
        <v>-287.4428514246041</v>
      </c>
      <c r="L3945" s="221">
        <f t="shared" si="431"/>
        <v>3.8268592869892847E-14</v>
      </c>
    </row>
    <row r="3946" spans="3:12" hidden="1" x14ac:dyDescent="0.25">
      <c r="C3946" s="221">
        <v>20890</v>
      </c>
      <c r="D3946" s="221">
        <f t="shared" si="432"/>
        <v>20890</v>
      </c>
      <c r="E3946" s="221">
        <f t="shared" si="430"/>
        <v>20.89</v>
      </c>
      <c r="F3946" s="221">
        <f t="shared" si="433"/>
        <v>4.808959592195025E-4</v>
      </c>
      <c r="G3946" s="221">
        <f t="shared" si="434"/>
        <v>2.2968286055543938E-2</v>
      </c>
      <c r="H3946" s="221">
        <v>1.10268609715071E-2</v>
      </c>
      <c r="I3946" s="221">
        <f t="shared" si="435"/>
        <v>1</v>
      </c>
      <c r="J3946" s="221">
        <v>1</v>
      </c>
      <c r="K3946" s="221">
        <f t="shared" si="436"/>
        <v>-138.28736769557864</v>
      </c>
      <c r="L3946" s="221">
        <f t="shared" si="431"/>
        <v>3.7085425767075299E-14</v>
      </c>
    </row>
    <row r="3947" spans="3:12" hidden="1" x14ac:dyDescent="0.25">
      <c r="C3947" s="221">
        <v>20900</v>
      </c>
      <c r="D3947" s="221">
        <f t="shared" si="432"/>
        <v>20900</v>
      </c>
      <c r="E3947" s="221">
        <f t="shared" si="430"/>
        <v>20.9</v>
      </c>
      <c r="F3947" s="221">
        <f t="shared" si="433"/>
        <v>4.8056053782893096E-4</v>
      </c>
      <c r="G3947" s="221">
        <f t="shared" si="434"/>
        <v>2.1078657062914112E-2</v>
      </c>
      <c r="H3947" s="271">
        <v>1.6130966100099999E-9</v>
      </c>
      <c r="I3947" s="221">
        <f t="shared" si="435"/>
        <v>1</v>
      </c>
      <c r="J3947" s="221">
        <v>1</v>
      </c>
      <c r="K3947" s="221">
        <f t="shared" si="436"/>
        <v>-275.73497156614729</v>
      </c>
      <c r="L3947" s="221">
        <f t="shared" si="431"/>
        <v>3.7085433132771278E-14</v>
      </c>
    </row>
    <row r="3948" spans="3:12" hidden="1" x14ac:dyDescent="0.25">
      <c r="C3948" s="221">
        <v>20910</v>
      </c>
      <c r="D3948" s="221">
        <f t="shared" si="432"/>
        <v>20910</v>
      </c>
      <c r="E3948" s="221">
        <f t="shared" si="430"/>
        <v>20.91</v>
      </c>
      <c r="F3948" s="221">
        <f t="shared" si="433"/>
        <v>4.8021420188398557E-4</v>
      </c>
      <c r="G3948" s="221">
        <f t="shared" si="434"/>
        <v>1.9132641098725763E-2</v>
      </c>
      <c r="H3948" s="221">
        <v>2.0401207815419001E-2</v>
      </c>
      <c r="I3948" s="221">
        <f t="shared" si="435"/>
        <v>1</v>
      </c>
      <c r="J3948" s="221">
        <v>1</v>
      </c>
      <c r="K3948" s="221">
        <f t="shared" si="436"/>
        <v>-134.54268391247544</v>
      </c>
      <c r="L3948" s="221">
        <f t="shared" si="431"/>
        <v>8.7835826692801011E-14</v>
      </c>
    </row>
    <row r="3949" spans="3:12" hidden="1" x14ac:dyDescent="0.25">
      <c r="C3949" s="221">
        <v>20920</v>
      </c>
      <c r="D3949" s="221">
        <f t="shared" si="432"/>
        <v>20920</v>
      </c>
      <c r="E3949" s="221">
        <f t="shared" si="430"/>
        <v>20.92</v>
      </c>
      <c r="F3949" s="221">
        <f t="shared" si="433"/>
        <v>4.7985698259158098E-4</v>
      </c>
      <c r="G3949" s="221">
        <f t="shared" si="434"/>
        <v>1.7135579676700367E-2</v>
      </c>
      <c r="H3949" s="221">
        <v>2.0271099110454101E-2</v>
      </c>
      <c r="I3949" s="221">
        <f t="shared" si="435"/>
        <v>1</v>
      </c>
      <c r="J3949" s="221">
        <v>1</v>
      </c>
      <c r="K3949" s="221">
        <f t="shared" si="436"/>
        <v>-135.56224167012599</v>
      </c>
      <c r="L3949" s="221">
        <f t="shared" si="431"/>
        <v>3.1350813949636227E-13</v>
      </c>
    </row>
    <row r="3950" spans="3:12" hidden="1" x14ac:dyDescent="0.25">
      <c r="C3950" s="221">
        <v>20930</v>
      </c>
      <c r="D3950" s="221">
        <f t="shared" si="432"/>
        <v>20930</v>
      </c>
      <c r="E3950" s="221">
        <f t="shared" si="430"/>
        <v>20.93</v>
      </c>
      <c r="F3950" s="221">
        <f t="shared" si="433"/>
        <v>4.7948891175896528E-4</v>
      </c>
      <c r="G3950" s="221">
        <f t="shared" si="434"/>
        <v>1.5092949419204546E-2</v>
      </c>
      <c r="H3950" s="221">
        <v>5.3629333398711896E-3</v>
      </c>
      <c r="I3950" s="221">
        <f t="shared" si="435"/>
        <v>1</v>
      </c>
      <c r="J3950" s="221">
        <v>1</v>
      </c>
      <c r="K3950" s="221">
        <f t="shared" si="436"/>
        <v>-148.22089832161569</v>
      </c>
      <c r="L3950" s="221">
        <f t="shared" si="431"/>
        <v>1.0556814557407405E-13</v>
      </c>
    </row>
    <row r="3951" spans="3:12" hidden="1" x14ac:dyDescent="0.25">
      <c r="C3951" s="221">
        <v>20940</v>
      </c>
      <c r="D3951" s="221">
        <f t="shared" si="432"/>
        <v>20940</v>
      </c>
      <c r="E3951" s="221">
        <f t="shared" ref="E3951:E4014" si="437">D3951/1000</f>
        <v>20.94</v>
      </c>
      <c r="F3951" s="221">
        <f t="shared" si="433"/>
        <v>4.7911002179000647E-4</v>
      </c>
      <c r="G3951" s="221">
        <f t="shared" si="434"/>
        <v>1.301034714894217E-2</v>
      </c>
      <c r="H3951" s="271">
        <v>1.7506741710745101E-5</v>
      </c>
      <c r="I3951" s="221">
        <f t="shared" si="435"/>
        <v>1</v>
      </c>
      <c r="J3951" s="221">
        <v>1</v>
      </c>
      <c r="K3951" s="221">
        <f t="shared" si="436"/>
        <v>-199.24141071110782</v>
      </c>
      <c r="L3951" s="221">
        <f t="shared" ref="L3951:L4014" si="438">(D3951-D3950)*((10^(K3951/20)+10^(K3950/20))/2)^2</f>
        <v>3.7869449456111107E-15</v>
      </c>
    </row>
    <row r="3952" spans="3:12" hidden="1" x14ac:dyDescent="0.25">
      <c r="C3952" s="221">
        <v>20950</v>
      </c>
      <c r="D3952" s="221">
        <f t="shared" si="432"/>
        <v>20950</v>
      </c>
      <c r="E3952" s="221">
        <f t="shared" si="437"/>
        <v>20.95</v>
      </c>
      <c r="F3952" s="221">
        <f t="shared" si="433"/>
        <v>4.78720345681435E-4</v>
      </c>
      <c r="G3952" s="221">
        <f t="shared" si="434"/>
        <v>1.089347466602362E-2</v>
      </c>
      <c r="H3952" s="271">
        <v>1.6734664794248401E-5</v>
      </c>
      <c r="I3952" s="221">
        <f t="shared" si="435"/>
        <v>1</v>
      </c>
      <c r="J3952" s="221">
        <v>1</v>
      </c>
      <c r="K3952" s="221">
        <f t="shared" si="436"/>
        <v>-201.1826933842774</v>
      </c>
      <c r="L3952" s="221">
        <f t="shared" si="438"/>
        <v>9.6428845047526196E-20</v>
      </c>
    </row>
    <row r="3953" spans="3:12" hidden="1" x14ac:dyDescent="0.25">
      <c r="C3953" s="221">
        <v>20960</v>
      </c>
      <c r="D3953" s="221">
        <f t="shared" si="432"/>
        <v>20960</v>
      </c>
      <c r="E3953" s="221">
        <f t="shared" si="437"/>
        <v>20.96</v>
      </c>
      <c r="F3953" s="221">
        <f t="shared" si="433"/>
        <v>4.7831991701904777E-4</v>
      </c>
      <c r="G3953" s="221">
        <f t="shared" si="434"/>
        <v>8.7481232515311796E-3</v>
      </c>
      <c r="H3953" s="221">
        <v>1.57194088848178E-2</v>
      </c>
      <c r="I3953" s="221">
        <f t="shared" si="435"/>
        <v>1</v>
      </c>
      <c r="J3953" s="221">
        <v>1</v>
      </c>
      <c r="K3953" s="221">
        <f t="shared" si="436"/>
        <v>-143.63860862110462</v>
      </c>
      <c r="L3953" s="221">
        <f t="shared" si="438"/>
        <v>1.0845031076737846E-14</v>
      </c>
    </row>
    <row r="3954" spans="3:12" hidden="1" x14ac:dyDescent="0.25">
      <c r="C3954" s="221">
        <v>20970</v>
      </c>
      <c r="D3954" s="221">
        <f t="shared" si="432"/>
        <v>20970</v>
      </c>
      <c r="E3954" s="221">
        <f t="shared" si="437"/>
        <v>20.97</v>
      </c>
      <c r="F3954" s="221">
        <f t="shared" si="433"/>
        <v>4.7790876997387039E-4</v>
      </c>
      <c r="G3954" s="221">
        <f t="shared" si="434"/>
        <v>6.5801579393633142E-3</v>
      </c>
      <c r="H3954" s="221">
        <v>0.13782044655408099</v>
      </c>
      <c r="I3954" s="221">
        <f t="shared" si="435"/>
        <v>1</v>
      </c>
      <c r="J3954" s="221">
        <v>1</v>
      </c>
      <c r="K3954" s="221">
        <f t="shared" si="436"/>
        <v>-127.26210058413493</v>
      </c>
      <c r="L3954" s="221">
        <f t="shared" si="438"/>
        <v>6.2295759844001535E-13</v>
      </c>
    </row>
    <row r="3955" spans="3:12" hidden="1" x14ac:dyDescent="0.25">
      <c r="C3955" s="221">
        <v>20980</v>
      </c>
      <c r="D3955" s="221">
        <f t="shared" si="432"/>
        <v>20980</v>
      </c>
      <c r="E3955" s="221">
        <f t="shared" si="437"/>
        <v>20.98</v>
      </c>
      <c r="F3955" s="221">
        <f t="shared" si="433"/>
        <v>4.774869392982807E-4</v>
      </c>
      <c r="G3955" s="221">
        <f t="shared" si="434"/>
        <v>4.3955015987926617E-3</v>
      </c>
      <c r="H3955" s="221">
        <v>0.44491567513514702</v>
      </c>
      <c r="I3955" s="221">
        <f t="shared" si="435"/>
        <v>1</v>
      </c>
      <c r="J3955" s="221">
        <v>1</v>
      </c>
      <c r="K3955" s="221">
        <f t="shared" si="436"/>
        <v>-120.59504707735906</v>
      </c>
      <c r="L3955" s="221">
        <f t="shared" si="438"/>
        <v>4.6730394926328631E-12</v>
      </c>
    </row>
    <row r="3956" spans="3:12" hidden="1" x14ac:dyDescent="0.25">
      <c r="C3956" s="221">
        <v>20990</v>
      </c>
      <c r="D3956" s="221">
        <f t="shared" si="432"/>
        <v>20990</v>
      </c>
      <c r="E3956" s="221">
        <f t="shared" si="437"/>
        <v>20.99</v>
      </c>
      <c r="F3956" s="221">
        <f t="shared" si="433"/>
        <v>4.7705446032209287E-4</v>
      </c>
      <c r="G3956" s="221">
        <f t="shared" si="434"/>
        <v>2.2001188705889534E-3</v>
      </c>
      <c r="H3956" s="221">
        <v>0.82365531566114702</v>
      </c>
      <c r="I3956" s="221">
        <f t="shared" si="435"/>
        <v>1</v>
      </c>
      <c r="J3956" s="221">
        <v>1</v>
      </c>
      <c r="K3956" s="221">
        <f t="shared" si="436"/>
        <v>-121.26480775285276</v>
      </c>
      <c r="L3956" s="221">
        <f t="shared" si="438"/>
        <v>8.0844905219265809E-12</v>
      </c>
    </row>
    <row r="3957" spans="3:12" hidden="1" x14ac:dyDescent="0.25">
      <c r="C3957" s="221">
        <v>21000</v>
      </c>
      <c r="D3957" s="221">
        <f t="shared" si="432"/>
        <v>21000</v>
      </c>
      <c r="E3957" s="221">
        <f t="shared" si="437"/>
        <v>21</v>
      </c>
      <c r="F3957" s="221">
        <f t="shared" si="433"/>
        <v>4.7661136894860479E-4</v>
      </c>
      <c r="G3957" s="221">
        <f t="shared" si="434"/>
        <v>3.2951627705397731E-16</v>
      </c>
      <c r="H3957" s="221">
        <v>1</v>
      </c>
      <c r="I3957" s="221">
        <f t="shared" si="435"/>
        <v>1</v>
      </c>
      <c r="J3957" s="221">
        <v>1</v>
      </c>
      <c r="K3957" s="221">
        <f t="shared" si="436"/>
        <v>-376.07917460217601</v>
      </c>
      <c r="L3957" s="221">
        <f t="shared" si="438"/>
        <v>1.8683542892310991E-12</v>
      </c>
    </row>
    <row r="3958" spans="3:12" hidden="1" x14ac:dyDescent="0.25">
      <c r="C3958" s="221">
        <v>21010</v>
      </c>
      <c r="D3958" s="221">
        <f t="shared" si="432"/>
        <v>21010</v>
      </c>
      <c r="E3958" s="221">
        <f t="shared" si="437"/>
        <v>21.01</v>
      </c>
      <c r="F3958" s="221">
        <f t="shared" si="433"/>
        <v>4.7615770165060107E-4</v>
      </c>
      <c r="G3958" s="221">
        <f t="shared" si="434"/>
        <v>2.1988553899451755E-3</v>
      </c>
      <c r="H3958" s="221">
        <v>0.82365531566115702</v>
      </c>
      <c r="I3958" s="221">
        <f t="shared" si="435"/>
        <v>1</v>
      </c>
      <c r="J3958" s="221">
        <v>1</v>
      </c>
      <c r="K3958" s="221">
        <f t="shared" si="436"/>
        <v>-121.28614025366932</v>
      </c>
      <c r="L3958" s="221">
        <f t="shared" si="438"/>
        <v>1.8591994545836894E-12</v>
      </c>
    </row>
    <row r="3959" spans="3:12" hidden="1" x14ac:dyDescent="0.25">
      <c r="C3959" s="221">
        <v>21020</v>
      </c>
      <c r="D3959" s="221">
        <f t="shared" si="432"/>
        <v>21020</v>
      </c>
      <c r="E3959" s="221">
        <f t="shared" si="437"/>
        <v>21.02</v>
      </c>
      <c r="F3959" s="221">
        <f t="shared" si="433"/>
        <v>4.7569349546632906E-4</v>
      </c>
      <c r="G3959" s="221">
        <f t="shared" si="434"/>
        <v>4.3904545411372438E-3</v>
      </c>
      <c r="H3959" s="221">
        <v>0.44491567513526098</v>
      </c>
      <c r="I3959" s="221">
        <f t="shared" si="435"/>
        <v>1</v>
      </c>
      <c r="J3959" s="221">
        <v>1</v>
      </c>
      <c r="K3959" s="221">
        <f t="shared" si="436"/>
        <v>-120.63771190446755</v>
      </c>
      <c r="L3959" s="221">
        <f t="shared" si="438"/>
        <v>8.0243957872072007E-12</v>
      </c>
    </row>
    <row r="3960" spans="3:12" hidden="1" x14ac:dyDescent="0.25">
      <c r="C3960" s="221">
        <v>21030</v>
      </c>
      <c r="D3960" s="221">
        <f t="shared" si="432"/>
        <v>21030</v>
      </c>
      <c r="E3960" s="221">
        <f t="shared" si="437"/>
        <v>21.03</v>
      </c>
      <c r="F3960" s="221">
        <f t="shared" si="433"/>
        <v>4.7521878799542582E-4</v>
      </c>
      <c r="G3960" s="221">
        <f t="shared" si="434"/>
        <v>6.568827775453024E-3</v>
      </c>
      <c r="H3960" s="221">
        <v>0.13782044655408701</v>
      </c>
      <c r="I3960" s="221">
        <f t="shared" si="435"/>
        <v>1</v>
      </c>
      <c r="J3960" s="221">
        <v>1</v>
      </c>
      <c r="K3960" s="221">
        <f t="shared" si="436"/>
        <v>-127.32609738847728</v>
      </c>
      <c r="L3960" s="221">
        <f t="shared" si="438"/>
        <v>4.620163051172584E-12</v>
      </c>
    </row>
    <row r="3961" spans="3:12" hidden="1" x14ac:dyDescent="0.25">
      <c r="C3961" s="221">
        <v>21040</v>
      </c>
      <c r="D3961" s="221">
        <f t="shared" si="432"/>
        <v>21040</v>
      </c>
      <c r="E3961" s="221">
        <f t="shared" si="437"/>
        <v>21.04</v>
      </c>
      <c r="F3961" s="221">
        <f t="shared" si="433"/>
        <v>4.7473361739481715E-4</v>
      </c>
      <c r="G3961" s="221">
        <f t="shared" si="434"/>
        <v>8.7280446386103425E-3</v>
      </c>
      <c r="H3961" s="221">
        <v>1.5719408884832298E-2</v>
      </c>
      <c r="I3961" s="221">
        <f t="shared" si="435"/>
        <v>1</v>
      </c>
      <c r="J3961" s="221">
        <v>1</v>
      </c>
      <c r="K3961" s="221">
        <f t="shared" si="436"/>
        <v>-143.72393687907214</v>
      </c>
      <c r="L3961" s="221">
        <f t="shared" si="438"/>
        <v>6.1344838289417177E-13</v>
      </c>
    </row>
    <row r="3962" spans="3:12" hidden="1" x14ac:dyDescent="0.25">
      <c r="C3962" s="221">
        <v>21050</v>
      </c>
      <c r="D3962" s="221">
        <f t="shared" ref="D3962:D4025" si="439">C3962*(f_CLK_MHz/Nominal_Clock_Freq)</f>
        <v>21050</v>
      </c>
      <c r="E3962" s="221">
        <f t="shared" si="437"/>
        <v>21.05</v>
      </c>
      <c r="F3962" s="221">
        <f t="shared" ref="F3962:F4025" si="440">ABS(SIN(((MOD_CLK_DIV*PI()*$D3962*FIRST_STAGE_DECIMATION)/(f_CLK_MHz*1000000)))/(FIRST_STAGE_DECIMATION*SIN(((MOD_CLK_DIV*PI()*$D3962)/(f_CLK_MHz*1000000)))))^FIRST_STAGE_ORDER</f>
        <v>4.7423802237457608E-4</v>
      </c>
      <c r="G3962" s="221">
        <f t="shared" ref="G3962:G4025" si="441">ABS(SIN(((MOD_CLK_DIV*FIRST_STAGE_DECIMATION*PI()*$D3962*SECOND_STAGE_DECIMATION)/(f_CLK_MHz*1000000)))/(SECOND_STAGE_DECIMATION*SIN(((MOD_CLK_DIV*FIRST_STAGE_DECIMATION*PI()*$D3962)/(f_CLK_MHz*1000000)))))^SECOND_STAGE_ORDER</f>
        <v>1.0862229929488961E-2</v>
      </c>
      <c r="H3962" s="271">
        <v>1.6734664794255401E-5</v>
      </c>
      <c r="I3962" s="221">
        <f t="shared" ref="I3962:I4025" si="442">IF(Avg_decimation&lt;&gt;0,(ABS(SIN(((MOD_CLK_DIV*FIRST_STAGE_DECIMATION*SECOND_STAGE_DECIMATION*FIR_DECIMATION*PI()*$D3962*Avg_decimation)/(f_CLK_MHz*1000000)))/(Avg_decimation*SIN(((MOD_CLK_DIV*FIRST_STAGE_DECIMATION*SECOND_STAGE_DECIMATION*FIR_DECIMATION*PI()*$D3962)/(f_CLK_MHz*1000000)))))^1),"-")</f>
        <v>1</v>
      </c>
      <c r="J3962" s="221">
        <v>1</v>
      </c>
      <c r="K3962" s="221">
        <f t="shared" ref="K3962:K4025" si="443">20*LOG10(IF(FIR_BYPASSED,F3962*G3962*J3962,F3962*G3962*H3962*I3962*J3962))</f>
        <v>-201.28935239770641</v>
      </c>
      <c r="L3962" s="221">
        <f t="shared" si="438"/>
        <v>1.0633963177786236E-14</v>
      </c>
    </row>
    <row r="3963" spans="3:12" hidden="1" x14ac:dyDescent="0.25">
      <c r="C3963" s="221">
        <v>21060</v>
      </c>
      <c r="D3963" s="221">
        <f t="shared" si="439"/>
        <v>21060</v>
      </c>
      <c r="E3963" s="221">
        <f t="shared" si="437"/>
        <v>21.06</v>
      </c>
      <c r="F3963" s="221">
        <f t="shared" si="440"/>
        <v>4.7373204219374799E-4</v>
      </c>
      <c r="G3963" s="221">
        <f t="shared" si="441"/>
        <v>1.2965579571862031E-2</v>
      </c>
      <c r="H3963" s="271">
        <v>1.7506741710651602E-5</v>
      </c>
      <c r="I3963" s="221">
        <f t="shared" si="442"/>
        <v>1</v>
      </c>
      <c r="J3963" s="221">
        <v>1</v>
      </c>
      <c r="K3963" s="221">
        <f t="shared" si="443"/>
        <v>-199.36939960727298</v>
      </c>
      <c r="L3963" s="221">
        <f t="shared" si="438"/>
        <v>9.3833200595639889E-20</v>
      </c>
    </row>
    <row r="3964" spans="3:12" hidden="1" x14ac:dyDescent="0.25">
      <c r="C3964" s="221">
        <v>21070</v>
      </c>
      <c r="D3964" s="221">
        <f t="shared" si="439"/>
        <v>21070</v>
      </c>
      <c r="E3964" s="221">
        <f t="shared" si="437"/>
        <v>21.07</v>
      </c>
      <c r="F3964" s="221">
        <f t="shared" si="440"/>
        <v>4.7321571665613892E-4</v>
      </c>
      <c r="G3964" s="221">
        <f t="shared" si="441"/>
        <v>1.503237628600681E-2</v>
      </c>
      <c r="H3964" s="221">
        <v>5.3629333398742297E-3</v>
      </c>
      <c r="I3964" s="221">
        <f t="shared" si="442"/>
        <v>1</v>
      </c>
      <c r="J3964" s="221">
        <v>1</v>
      </c>
      <c r="K3964" s="221">
        <f t="shared" si="443"/>
        <v>-148.37021605300447</v>
      </c>
      <c r="L3964" s="221">
        <f t="shared" si="438"/>
        <v>3.6590067098783254E-15</v>
      </c>
    </row>
    <row r="3965" spans="3:12" hidden="1" x14ac:dyDescent="0.25">
      <c r="C3965" s="221">
        <v>21080</v>
      </c>
      <c r="D3965" s="221">
        <f t="shared" si="439"/>
        <v>21080</v>
      </c>
      <c r="E3965" s="221">
        <f t="shared" si="437"/>
        <v>21.08</v>
      </c>
      <c r="F3965" s="221">
        <f t="shared" si="440"/>
        <v>4.7268908610606904E-4</v>
      </c>
      <c r="G3965" s="221">
        <f t="shared" si="441"/>
        <v>1.7057005018139365E-2</v>
      </c>
      <c r="H3965" s="221">
        <v>2.02710991104471E-2</v>
      </c>
      <c r="I3965" s="221">
        <f t="shared" si="442"/>
        <v>1</v>
      </c>
      <c r="J3965" s="221">
        <v>1</v>
      </c>
      <c r="K3965" s="221">
        <f t="shared" si="443"/>
        <v>-135.73288701470642</v>
      </c>
      <c r="L3965" s="221">
        <f t="shared" si="438"/>
        <v>1.0159482117503149E-13</v>
      </c>
    </row>
    <row r="3966" spans="3:12" hidden="1" x14ac:dyDescent="0.25">
      <c r="C3966" s="221">
        <v>21090</v>
      </c>
      <c r="D3966" s="221">
        <f t="shared" si="439"/>
        <v>21090</v>
      </c>
      <c r="E3966" s="221">
        <f t="shared" si="437"/>
        <v>21.09</v>
      </c>
      <c r="F3966" s="221">
        <f t="shared" si="440"/>
        <v>4.7215219142409233E-4</v>
      </c>
      <c r="G3966" s="221">
        <f t="shared" si="441"/>
        <v>1.9033968086360886E-2</v>
      </c>
      <c r="H3966" s="221">
        <v>2.04012078154229E-2</v>
      </c>
      <c r="I3966" s="221">
        <f t="shared" si="442"/>
        <v>1</v>
      </c>
      <c r="J3966" s="221">
        <v>1</v>
      </c>
      <c r="K3966" s="221">
        <f t="shared" si="443"/>
        <v>-134.73465547340734</v>
      </c>
      <c r="L3966" s="221">
        <f t="shared" si="438"/>
        <v>3.0064647571034208E-13</v>
      </c>
    </row>
    <row r="3967" spans="3:12" hidden="1" x14ac:dyDescent="0.25">
      <c r="C3967" s="221">
        <v>21100</v>
      </c>
      <c r="D3967" s="221">
        <f t="shared" si="439"/>
        <v>21100</v>
      </c>
      <c r="E3967" s="221">
        <f t="shared" si="437"/>
        <v>21.1</v>
      </c>
      <c r="F3967" s="221">
        <f t="shared" si="440"/>
        <v>4.7160507402268522E-4</v>
      </c>
      <c r="G3967" s="221">
        <f t="shared" si="441"/>
        <v>2.0957900002518577E-2</v>
      </c>
      <c r="H3967" s="271">
        <v>1.6130902437507399E-9</v>
      </c>
      <c r="I3967" s="221">
        <f t="shared" si="442"/>
        <v>1</v>
      </c>
      <c r="J3967" s="221">
        <v>1</v>
      </c>
      <c r="K3967" s="221">
        <f t="shared" si="443"/>
        <v>-275.94830205168114</v>
      </c>
      <c r="L3967" s="221">
        <f t="shared" si="438"/>
        <v>8.4037773343615168E-14</v>
      </c>
    </row>
    <row r="3968" spans="3:12" hidden="1" x14ac:dyDescent="0.25">
      <c r="C3968" s="221">
        <v>21110</v>
      </c>
      <c r="D3968" s="221">
        <f t="shared" si="439"/>
        <v>21110</v>
      </c>
      <c r="E3968" s="221">
        <f t="shared" si="437"/>
        <v>21.11</v>
      </c>
      <c r="F3968" s="221">
        <f t="shared" si="440"/>
        <v>4.7104777584189587E-4</v>
      </c>
      <c r="G3968" s="221">
        <f t="shared" si="441"/>
        <v>2.2823581930330374E-2</v>
      </c>
      <c r="H3968" s="221">
        <v>1.10268609715077E-2</v>
      </c>
      <c r="I3968" s="221">
        <f t="shared" si="442"/>
        <v>1</v>
      </c>
      <c r="J3968" s="221">
        <v>1</v>
      </c>
      <c r="K3968" s="221">
        <f t="shared" si="443"/>
        <v>-138.52198679949791</v>
      </c>
      <c r="L3968" s="221">
        <f t="shared" si="438"/>
        <v>3.5135120354196764E-14</v>
      </c>
    </row>
    <row r="3969" spans="3:12" hidden="1" x14ac:dyDescent="0.25">
      <c r="C3969" s="221">
        <v>21120</v>
      </c>
      <c r="D3969" s="221">
        <f t="shared" si="439"/>
        <v>21120</v>
      </c>
      <c r="E3969" s="221">
        <f t="shared" si="437"/>
        <v>21.12</v>
      </c>
      <c r="F3969" s="221">
        <f t="shared" si="440"/>
        <v>4.7048033934496782E-4</v>
      </c>
      <c r="G3969" s="221">
        <f t="shared" si="441"/>
        <v>2.4625955741058213E-2</v>
      </c>
      <c r="H3969" s="271">
        <v>3.5573895708171101E-10</v>
      </c>
      <c r="I3969" s="221">
        <f t="shared" si="442"/>
        <v>1</v>
      </c>
      <c r="J3969" s="221">
        <v>1</v>
      </c>
      <c r="K3969" s="221">
        <f t="shared" si="443"/>
        <v>-287.69867996495753</v>
      </c>
      <c r="L3969" s="221">
        <f t="shared" si="438"/>
        <v>3.5135113346753547E-14</v>
      </c>
    </row>
    <row r="3970" spans="3:12" hidden="1" x14ac:dyDescent="0.25">
      <c r="C3970" s="221">
        <v>21130</v>
      </c>
      <c r="D3970" s="221">
        <f t="shared" si="439"/>
        <v>21130</v>
      </c>
      <c r="E3970" s="221">
        <f t="shared" si="437"/>
        <v>21.13</v>
      </c>
      <c r="F3970" s="221">
        <f t="shared" si="440"/>
        <v>4.6990280751392602E-4</v>
      </c>
      <c r="G3970" s="221">
        <f t="shared" si="441"/>
        <v>2.6360137629166506E-2</v>
      </c>
      <c r="H3970" s="221">
        <v>9.6745899372289897E-3</v>
      </c>
      <c r="I3970" s="221">
        <f t="shared" si="442"/>
        <v>1</v>
      </c>
      <c r="J3970" s="221">
        <v>1</v>
      </c>
      <c r="K3970" s="221">
        <f t="shared" si="443"/>
        <v>-138.42823441007621</v>
      </c>
      <c r="L3970" s="221">
        <f t="shared" si="438"/>
        <v>3.5901830941846634E-14</v>
      </c>
    </row>
    <row r="3971" spans="3:12" hidden="1" x14ac:dyDescent="0.25">
      <c r="C3971" s="221">
        <v>21140</v>
      </c>
      <c r="D3971" s="221">
        <f t="shared" si="439"/>
        <v>21140</v>
      </c>
      <c r="E3971" s="221">
        <f t="shared" si="437"/>
        <v>21.14</v>
      </c>
      <c r="F3971" s="221">
        <f t="shared" si="440"/>
        <v>4.6931522384513458E-4</v>
      </c>
      <c r="G3971" s="221">
        <f t="shared" si="441"/>
        <v>2.8021431251544892E-2</v>
      </c>
      <c r="H3971" s="221">
        <v>4.6170289671155296E-3</v>
      </c>
      <c r="I3971" s="221">
        <f t="shared" si="442"/>
        <v>1</v>
      </c>
      <c r="J3971" s="221">
        <v>1</v>
      </c>
      <c r="K3971" s="221">
        <f t="shared" si="443"/>
        <v>-144.33364888860774</v>
      </c>
      <c r="L3971" s="221">
        <f t="shared" si="438"/>
        <v>8.1499622551234744E-14</v>
      </c>
    </row>
    <row r="3972" spans="3:12" hidden="1" x14ac:dyDescent="0.25">
      <c r="C3972" s="221">
        <v>21150</v>
      </c>
      <c r="D3972" s="221">
        <f t="shared" si="439"/>
        <v>21150</v>
      </c>
      <c r="E3972" s="221">
        <f t="shared" si="437"/>
        <v>21.15</v>
      </c>
      <c r="F3972" s="221">
        <f t="shared" si="440"/>
        <v>4.6871763234482012E-4</v>
      </c>
      <c r="G3972" s="221">
        <f t="shared" si="441"/>
        <v>2.9605340355212156E-2</v>
      </c>
      <c r="H3972" s="221">
        <v>1.9669670782232501E-4</v>
      </c>
      <c r="I3972" s="221">
        <f t="shared" si="442"/>
        <v>1</v>
      </c>
      <c r="J3972" s="221">
        <v>1</v>
      </c>
      <c r="K3972" s="221">
        <f t="shared" si="443"/>
        <v>-171.27843118882799</v>
      </c>
      <c r="L3972" s="221">
        <f t="shared" si="438"/>
        <v>1.0063958188477412E-14</v>
      </c>
    </row>
    <row r="3973" spans="3:12" hidden="1" x14ac:dyDescent="0.25">
      <c r="C3973" s="221">
        <v>21160</v>
      </c>
      <c r="D3973" s="221">
        <f t="shared" si="439"/>
        <v>21160</v>
      </c>
      <c r="E3973" s="221">
        <f t="shared" si="437"/>
        <v>21.16</v>
      </c>
      <c r="F3973" s="221">
        <f t="shared" si="440"/>
        <v>4.6811007752456889E-4</v>
      </c>
      <c r="G3973" s="221">
        <f t="shared" si="441"/>
        <v>3.1107580859780045E-2</v>
      </c>
      <c r="H3973" s="221">
        <v>2.70623213906254E-3</v>
      </c>
      <c r="I3973" s="221">
        <f t="shared" si="442"/>
        <v>1</v>
      </c>
      <c r="J3973" s="221">
        <v>1</v>
      </c>
      <c r="K3973" s="221">
        <f t="shared" si="443"/>
        <v>-148.08841446307062</v>
      </c>
      <c r="L3973" s="221">
        <f t="shared" si="438"/>
        <v>4.4388182604441683E-15</v>
      </c>
    </row>
    <row r="3974" spans="3:12" hidden="1" x14ac:dyDescent="0.25">
      <c r="C3974" s="221">
        <v>21170</v>
      </c>
      <c r="D3974" s="221">
        <f t="shared" si="439"/>
        <v>21170</v>
      </c>
      <c r="E3974" s="221">
        <f t="shared" si="437"/>
        <v>21.17</v>
      </c>
      <c r="F3974" s="221">
        <f t="shared" si="440"/>
        <v>4.6749260439678931E-4</v>
      </c>
      <c r="G3974" s="221">
        <f t="shared" si="441"/>
        <v>3.2524092362418294E-2</v>
      </c>
      <c r="H3974" s="221">
        <v>2.5761364751442201E-3</v>
      </c>
      <c r="I3974" s="221">
        <f t="shared" si="442"/>
        <v>1</v>
      </c>
      <c r="J3974" s="221">
        <v>1</v>
      </c>
      <c r="K3974" s="221">
        <f t="shared" si="443"/>
        <v>-148.14102405340233</v>
      </c>
      <c r="L3974" s="221">
        <f t="shared" si="438"/>
        <v>1.5435903587542884E-14</v>
      </c>
    </row>
    <row r="3975" spans="3:12" hidden="1" x14ac:dyDescent="0.25">
      <c r="C3975" s="221">
        <v>21180</v>
      </c>
      <c r="D3975" s="221">
        <f t="shared" si="439"/>
        <v>21180</v>
      </c>
      <c r="E3975" s="221">
        <f t="shared" si="437"/>
        <v>21.18</v>
      </c>
      <c r="F3975" s="221">
        <f t="shared" si="440"/>
        <v>4.6686525847014661E-4</v>
      </c>
      <c r="G3975" s="221">
        <f t="shared" si="441"/>
        <v>3.3851049034663856E-2</v>
      </c>
      <c r="H3975" s="221">
        <v>2.7309732062735602E-4</v>
      </c>
      <c r="I3975" s="221">
        <f t="shared" si="442"/>
        <v>1</v>
      </c>
      <c r="J3975" s="221">
        <v>1</v>
      </c>
      <c r="K3975" s="221">
        <f t="shared" si="443"/>
        <v>-167.29837742979902</v>
      </c>
      <c r="L3975" s="221">
        <f t="shared" si="438"/>
        <v>4.7274862017195627E-15</v>
      </c>
    </row>
    <row r="3976" spans="3:12" hidden="1" x14ac:dyDescent="0.25">
      <c r="C3976" s="221">
        <v>21190</v>
      </c>
      <c r="D3976" s="221">
        <f t="shared" si="439"/>
        <v>21190</v>
      </c>
      <c r="E3976" s="221">
        <f t="shared" si="437"/>
        <v>21.19</v>
      </c>
      <c r="F3976" s="221">
        <f t="shared" si="440"/>
        <v>4.6622808574497081E-4</v>
      </c>
      <c r="G3976" s="221">
        <f t="shared" si="441"/>
        <v>3.5084869882009685E-2</v>
      </c>
      <c r="H3976" s="221">
        <v>3.15558828549107E-3</v>
      </c>
      <c r="I3976" s="221">
        <f t="shared" si="442"/>
        <v>1</v>
      </c>
      <c r="J3976" s="221">
        <v>1</v>
      </c>
      <c r="K3976" s="221">
        <f t="shared" si="443"/>
        <v>-145.74402725202242</v>
      </c>
      <c r="L3976" s="221">
        <f t="shared" si="438"/>
        <v>7.8214457426572828E-15</v>
      </c>
    </row>
    <row r="3977" spans="3:12" hidden="1" x14ac:dyDescent="0.25">
      <c r="C3977" s="221">
        <v>21200</v>
      </c>
      <c r="D3977" s="221">
        <f t="shared" si="439"/>
        <v>21200</v>
      </c>
      <c r="E3977" s="221">
        <f t="shared" si="437"/>
        <v>21.2</v>
      </c>
      <c r="F3977" s="221">
        <f t="shared" si="440"/>
        <v>4.6558113270863104E-4</v>
      </c>
      <c r="G3977" s="221">
        <f t="shared" si="441"/>
        <v>3.6222228338971381E-2</v>
      </c>
      <c r="H3977" s="271">
        <v>9.3132202715467001E-10</v>
      </c>
      <c r="I3977" s="221">
        <f t="shared" si="442"/>
        <v>1</v>
      </c>
      <c r="J3977" s="221">
        <v>1</v>
      </c>
      <c r="K3977" s="221">
        <f t="shared" si="443"/>
        <v>-276.07859177343994</v>
      </c>
      <c r="L3977" s="221">
        <f t="shared" si="438"/>
        <v>6.6609710751294612E-15</v>
      </c>
    </row>
    <row r="3978" spans="3:12" hidden="1" x14ac:dyDescent="0.25">
      <c r="C3978" s="221">
        <v>21210</v>
      </c>
      <c r="D3978" s="221">
        <f t="shared" si="439"/>
        <v>21210</v>
      </c>
      <c r="E3978" s="221">
        <f t="shared" si="437"/>
        <v>21.21</v>
      </c>
      <c r="F3978" s="221">
        <f t="shared" si="440"/>
        <v>4.6492444633088601E-4</v>
      </c>
      <c r="G3978" s="221">
        <f t="shared" si="441"/>
        <v>3.7260061174080608E-2</v>
      </c>
      <c r="H3978" s="221">
        <v>2.6182538032301E-2</v>
      </c>
      <c r="I3978" s="221">
        <f t="shared" si="442"/>
        <v>1</v>
      </c>
      <c r="J3978" s="221">
        <v>1</v>
      </c>
      <c r="K3978" s="221">
        <f t="shared" si="443"/>
        <v>-126.86724621604986</v>
      </c>
      <c r="L3978" s="221">
        <f t="shared" si="438"/>
        <v>5.1429868886204152E-13</v>
      </c>
    </row>
    <row r="3979" spans="3:12" hidden="1" x14ac:dyDescent="0.25">
      <c r="C3979" s="221">
        <v>21220</v>
      </c>
      <c r="D3979" s="221">
        <f t="shared" si="439"/>
        <v>21220</v>
      </c>
      <c r="E3979" s="221">
        <f t="shared" si="437"/>
        <v>21.22</v>
      </c>
      <c r="F3979" s="221">
        <f t="shared" si="440"/>
        <v>4.6425807405920484E-4</v>
      </c>
      <c r="G3979" s="221">
        <f t="shared" si="441"/>
        <v>3.8195576681149652E-2</v>
      </c>
      <c r="H3979" s="221">
        <v>5.0657045484412203E-2</v>
      </c>
      <c r="I3979" s="221">
        <f t="shared" si="442"/>
        <v>1</v>
      </c>
      <c r="J3979" s="221">
        <v>1</v>
      </c>
      <c r="K3979" s="221">
        <f t="shared" si="443"/>
        <v>-120.93175213352799</v>
      </c>
      <c r="L3979" s="221">
        <f t="shared" si="438"/>
        <v>4.568708504995192E-12</v>
      </c>
    </row>
    <row r="3980" spans="3:12" hidden="1" x14ac:dyDescent="0.25">
      <c r="C3980" s="221">
        <v>21230</v>
      </c>
      <c r="D3980" s="221">
        <f t="shared" si="439"/>
        <v>21230</v>
      </c>
      <c r="E3980" s="221">
        <f t="shared" si="437"/>
        <v>21.23</v>
      </c>
      <c r="F3980" s="221">
        <f t="shared" si="440"/>
        <v>4.6358206381406344E-4</v>
      </c>
      <c r="G3980" s="221">
        <f t="shared" si="441"/>
        <v>3.9026262135038098E-2</v>
      </c>
      <c r="H3980" s="221">
        <v>3.54788602466116E-2</v>
      </c>
      <c r="I3980" s="221">
        <f t="shared" si="442"/>
        <v>1</v>
      </c>
      <c r="J3980" s="221">
        <v>1</v>
      </c>
      <c r="K3980" s="221">
        <f t="shared" si="443"/>
        <v>-123.85093516708682</v>
      </c>
      <c r="L3980" s="221">
        <f t="shared" si="438"/>
        <v>5.9302357692357632E-12</v>
      </c>
    </row>
    <row r="3981" spans="3:12" hidden="1" x14ac:dyDescent="0.25">
      <c r="C3981" s="221">
        <v>21240</v>
      </c>
      <c r="D3981" s="221">
        <f t="shared" si="439"/>
        <v>21240</v>
      </c>
      <c r="E3981" s="221">
        <f t="shared" si="437"/>
        <v>21.24</v>
      </c>
      <c r="F3981" s="221">
        <f t="shared" si="440"/>
        <v>4.628964639842072E-4</v>
      </c>
      <c r="G3981" s="221">
        <f t="shared" si="441"/>
        <v>3.9749890492163438E-2</v>
      </c>
      <c r="H3981" s="271">
        <v>2.4382337956597301E-9</v>
      </c>
      <c r="I3981" s="221">
        <f t="shared" si="442"/>
        <v>1</v>
      </c>
      <c r="J3981" s="221">
        <v>1</v>
      </c>
      <c r="K3981" s="221">
        <f t="shared" si="443"/>
        <v>-266.9620970716195</v>
      </c>
      <c r="L3981" s="221">
        <f t="shared" si="438"/>
        <v>1.0300221230299424E-12</v>
      </c>
    </row>
    <row r="3982" spans="3:12" hidden="1" x14ac:dyDescent="0.25">
      <c r="C3982" s="221">
        <v>21250</v>
      </c>
      <c r="D3982" s="221">
        <f t="shared" si="439"/>
        <v>21250</v>
      </c>
      <c r="E3982" s="221">
        <f t="shared" si="437"/>
        <v>21.25</v>
      </c>
      <c r="F3982" s="221">
        <f t="shared" si="440"/>
        <v>4.6220132342189905E-4</v>
      </c>
      <c r="G3982" s="221">
        <f t="shared" si="441"/>
        <v>4.0364526317994608E-2</v>
      </c>
      <c r="H3982" s="271">
        <v>1.5853351828369599E-9</v>
      </c>
      <c r="I3982" s="221">
        <f t="shared" si="442"/>
        <v>1</v>
      </c>
      <c r="J3982" s="221">
        <v>1</v>
      </c>
      <c r="K3982" s="221">
        <f t="shared" si="443"/>
        <v>-270.58095714184253</v>
      </c>
      <c r="L3982" s="221">
        <f t="shared" si="438"/>
        <v>1.3853496642764448E-26</v>
      </c>
    </row>
    <row r="3983" spans="3:12" hidden="1" x14ac:dyDescent="0.25">
      <c r="C3983" s="221">
        <v>21260</v>
      </c>
      <c r="D3983" s="221">
        <f t="shared" si="439"/>
        <v>21260</v>
      </c>
      <c r="E3983" s="221">
        <f t="shared" si="437"/>
        <v>21.26</v>
      </c>
      <c r="F3983" s="221">
        <f t="shared" si="440"/>
        <v>4.6149669143813135E-4</v>
      </c>
      <c r="G3983" s="221">
        <f t="shared" si="441"/>
        <v>4.086853092587734E-2</v>
      </c>
      <c r="H3983" s="221">
        <v>3.2358958185382397E-2</v>
      </c>
      <c r="I3983" s="221">
        <f t="shared" si="442"/>
        <v>1</v>
      </c>
      <c r="J3983" s="221">
        <v>1</v>
      </c>
      <c r="K3983" s="221">
        <f t="shared" si="443"/>
        <v>-124.28895701324718</v>
      </c>
      <c r="L3983" s="221">
        <f t="shared" si="438"/>
        <v>9.3120296353315707E-13</v>
      </c>
    </row>
    <row r="3984" spans="3:12" hidden="1" x14ac:dyDescent="0.25">
      <c r="C3984" s="221">
        <v>21270</v>
      </c>
      <c r="D3984" s="221">
        <f t="shared" si="439"/>
        <v>21270</v>
      </c>
      <c r="E3984" s="221">
        <f t="shared" si="437"/>
        <v>21.27</v>
      </c>
      <c r="F3984" s="221">
        <f t="shared" si="440"/>
        <v>4.6078261779782025E-4</v>
      </c>
      <c r="G3984" s="221">
        <f t="shared" si="441"/>
        <v>4.126056671362812E-2</v>
      </c>
      <c r="H3984" s="221">
        <v>3.3311806719222299E-2</v>
      </c>
      <c r="I3984" s="221">
        <f t="shared" si="442"/>
        <v>1</v>
      </c>
      <c r="J3984" s="221">
        <v>1</v>
      </c>
      <c r="K3984" s="221">
        <f t="shared" si="443"/>
        <v>-123.96741071126114</v>
      </c>
      <c r="L3984" s="221">
        <f t="shared" si="438"/>
        <v>3.8666102542990434E-12</v>
      </c>
    </row>
    <row r="3985" spans="3:12" hidden="1" x14ac:dyDescent="0.25">
      <c r="C3985" s="221">
        <v>21280</v>
      </c>
      <c r="D3985" s="221">
        <f t="shared" si="439"/>
        <v>21280</v>
      </c>
      <c r="E3985" s="221">
        <f t="shared" si="437"/>
        <v>21.28</v>
      </c>
      <c r="F3985" s="221">
        <f t="shared" si="440"/>
        <v>4.6005915271496862E-4</v>
      </c>
      <c r="G3985" s="221">
        <f t="shared" si="441"/>
        <v>4.1539600686510768E-2</v>
      </c>
      <c r="H3985" s="221">
        <v>1.17207465677618E-2</v>
      </c>
      <c r="I3985" s="221">
        <f t="shared" si="442"/>
        <v>1</v>
      </c>
      <c r="J3985" s="221">
        <v>1</v>
      </c>
      <c r="K3985" s="221">
        <f t="shared" si="443"/>
        <v>-132.99537463649682</v>
      </c>
      <c r="L3985" s="221">
        <f t="shared" si="438"/>
        <v>1.8374960632843752E-12</v>
      </c>
    </row>
    <row r="3986" spans="3:12" hidden="1" x14ac:dyDescent="0.25">
      <c r="C3986" s="221">
        <v>21290</v>
      </c>
      <c r="D3986" s="221">
        <f t="shared" si="439"/>
        <v>21290</v>
      </c>
      <c r="E3986" s="221">
        <f t="shared" si="437"/>
        <v>21.29</v>
      </c>
      <c r="F3986" s="221">
        <f t="shared" si="440"/>
        <v>4.5932634684781401E-4</v>
      </c>
      <c r="G3986" s="221">
        <f t="shared" si="441"/>
        <v>4.1704907157377034E-2</v>
      </c>
      <c r="H3986" s="221">
        <v>3.5411953593088602E-2</v>
      </c>
      <c r="I3986" s="221">
        <f t="shared" si="442"/>
        <v>1</v>
      </c>
      <c r="J3986" s="221">
        <v>1</v>
      </c>
      <c r="K3986" s="221">
        <f t="shared" si="443"/>
        <v>-123.37083195432911</v>
      </c>
      <c r="L3986" s="221">
        <f t="shared" si="438"/>
        <v>2.0355820547680246E-12</v>
      </c>
    </row>
    <row r="3987" spans="3:12" hidden="1" x14ac:dyDescent="0.25">
      <c r="C3987" s="221">
        <v>21300</v>
      </c>
      <c r="D3987" s="221">
        <f t="shared" si="439"/>
        <v>21300</v>
      </c>
      <c r="E3987" s="221">
        <f t="shared" si="437"/>
        <v>21.3</v>
      </c>
      <c r="F3987" s="221">
        <f t="shared" si="440"/>
        <v>4.5858425129394247E-4</v>
      </c>
      <c r="G3987" s="221">
        <f t="shared" si="441"/>
        <v>4.1756069616970821E-2</v>
      </c>
      <c r="H3987" s="271">
        <v>9.4529748536023891E-16</v>
      </c>
      <c r="I3987" s="221">
        <f t="shared" si="442"/>
        <v>1</v>
      </c>
      <c r="J3987" s="221">
        <v>1</v>
      </c>
      <c r="K3987" s="221">
        <f t="shared" si="443"/>
        <v>-394.84585496619894</v>
      </c>
      <c r="L3987" s="221">
        <f t="shared" si="438"/>
        <v>1.1504210329404521E-12</v>
      </c>
    </row>
    <row r="3988" spans="3:12" hidden="1" x14ac:dyDescent="0.25">
      <c r="C3988" s="221">
        <v>21310</v>
      </c>
      <c r="D3988" s="221">
        <f t="shared" si="439"/>
        <v>21310</v>
      </c>
      <c r="E3988" s="221">
        <f t="shared" si="437"/>
        <v>21.31</v>
      </c>
      <c r="F3988" s="221">
        <f t="shared" si="440"/>
        <v>4.5783291758539322E-4</v>
      </c>
      <c r="G3988" s="221">
        <f t="shared" si="441"/>
        <v>4.1692981769611621E-2</v>
      </c>
      <c r="H3988" s="221">
        <v>3.5411953593084397E-2</v>
      </c>
      <c r="I3988" s="221">
        <f t="shared" si="442"/>
        <v>1</v>
      </c>
      <c r="J3988" s="221">
        <v>1</v>
      </c>
      <c r="K3988" s="221">
        <f t="shared" si="443"/>
        <v>-123.40160286236981</v>
      </c>
      <c r="L3988" s="221">
        <f t="shared" si="438"/>
        <v>1.1422988049247428E-12</v>
      </c>
    </row>
    <row r="3989" spans="3:12" hidden="1" x14ac:dyDescent="0.25">
      <c r="C3989" s="221">
        <v>21320</v>
      </c>
      <c r="D3989" s="221">
        <f t="shared" si="439"/>
        <v>21320</v>
      </c>
      <c r="E3989" s="221">
        <f t="shared" si="437"/>
        <v>21.32</v>
      </c>
      <c r="F3989" s="221">
        <f t="shared" si="440"/>
        <v>4.5707239768372351E-4</v>
      </c>
      <c r="G3989" s="221">
        <f t="shared" si="441"/>
        <v>4.1515847731718174E-2</v>
      </c>
      <c r="H3989" s="221">
        <v>1.1720746567759999E-2</v>
      </c>
      <c r="I3989" s="221">
        <f t="shared" si="442"/>
        <v>1</v>
      </c>
      <c r="J3989" s="221">
        <v>1</v>
      </c>
      <c r="K3989" s="221">
        <f t="shared" si="443"/>
        <v>-133.056916375561</v>
      </c>
      <c r="L3989" s="221">
        <f t="shared" si="438"/>
        <v>2.0176633728400125E-12</v>
      </c>
    </row>
    <row r="3990" spans="3:12" hidden="1" x14ac:dyDescent="0.25">
      <c r="C3990" s="221">
        <v>21330</v>
      </c>
      <c r="D3990" s="221">
        <f t="shared" si="439"/>
        <v>21330</v>
      </c>
      <c r="E3990" s="221">
        <f t="shared" si="437"/>
        <v>21.33</v>
      </c>
      <c r="F3990" s="221">
        <f t="shared" si="440"/>
        <v>4.5630274397506787E-4</v>
      </c>
      <c r="G3990" s="221">
        <f t="shared" si="441"/>
        <v>4.1225181392871908E-2</v>
      </c>
      <c r="H3990" s="221">
        <v>3.3311806719207901E-2</v>
      </c>
      <c r="I3990" s="221">
        <f t="shared" si="442"/>
        <v>1</v>
      </c>
      <c r="J3990" s="221">
        <v>1</v>
      </c>
      <c r="K3990" s="221">
        <f t="shared" si="443"/>
        <v>-124.05972312731421</v>
      </c>
      <c r="L3990" s="221">
        <f t="shared" si="438"/>
        <v>1.8021883212797498E-12</v>
      </c>
    </row>
    <row r="3991" spans="3:12" hidden="1" x14ac:dyDescent="0.25">
      <c r="C3991" s="221">
        <v>21340</v>
      </c>
      <c r="D3991" s="221">
        <f t="shared" si="439"/>
        <v>21340</v>
      </c>
      <c r="E3991" s="221">
        <f t="shared" si="437"/>
        <v>21.34</v>
      </c>
      <c r="F3991" s="221">
        <f t="shared" si="440"/>
        <v>4.5552400926516579E-4</v>
      </c>
      <c r="G3991" s="221">
        <f t="shared" si="441"/>
        <v>4.082180494136458E-2</v>
      </c>
      <c r="H3991" s="221">
        <v>3.2358958185381398E-2</v>
      </c>
      <c r="I3991" s="221">
        <f t="shared" si="442"/>
        <v>1</v>
      </c>
      <c r="J3991" s="221">
        <v>1</v>
      </c>
      <c r="K3991" s="221">
        <f t="shared" si="443"/>
        <v>-124.41203987521939</v>
      </c>
      <c r="L3991" s="221">
        <f t="shared" si="438"/>
        <v>3.7721631735387977E-12</v>
      </c>
    </row>
    <row r="3992" spans="3:12" hidden="1" x14ac:dyDescent="0.25">
      <c r="C3992" s="221">
        <v>21350</v>
      </c>
      <c r="D3992" s="221">
        <f t="shared" si="439"/>
        <v>21350</v>
      </c>
      <c r="E3992" s="221">
        <f t="shared" si="437"/>
        <v>21.35</v>
      </c>
      <c r="F3992" s="221">
        <f t="shared" si="440"/>
        <v>4.547362467743771E-4</v>
      </c>
      <c r="G3992" s="221">
        <f t="shared" si="441"/>
        <v>4.0306846558415328E-2</v>
      </c>
      <c r="H3992" s="271">
        <v>1.5853228142983601E-9</v>
      </c>
      <c r="I3992" s="221">
        <f t="shared" si="442"/>
        <v>1</v>
      </c>
      <c r="J3992" s="221">
        <v>1</v>
      </c>
      <c r="K3992" s="221">
        <f t="shared" si="443"/>
        <v>-270.73487790785981</v>
      </c>
      <c r="L3992" s="221">
        <f t="shared" si="438"/>
        <v>9.0518232074725204E-13</v>
      </c>
    </row>
    <row r="3993" spans="3:12" hidden="1" x14ac:dyDescent="0.25">
      <c r="C3993" s="221">
        <v>21360</v>
      </c>
      <c r="D3993" s="221">
        <f t="shared" si="439"/>
        <v>21360</v>
      </c>
      <c r="E3993" s="221">
        <f t="shared" si="437"/>
        <v>21.36</v>
      </c>
      <c r="F3993" s="221">
        <f t="shared" si="440"/>
        <v>4.5393951013266283E-4</v>
      </c>
      <c r="G3993" s="221">
        <f t="shared" si="441"/>
        <v>3.9681737287461959E-2</v>
      </c>
      <c r="H3993" s="271">
        <v>2.43823961389994E-9</v>
      </c>
      <c r="I3993" s="221">
        <f t="shared" si="442"/>
        <v>1</v>
      </c>
      <c r="J3993" s="221">
        <v>1</v>
      </c>
      <c r="K3993" s="221">
        <f t="shared" si="443"/>
        <v>-267.14669909738154</v>
      </c>
      <c r="L3993" s="221">
        <f t="shared" si="438"/>
        <v>1.3314336612823535E-26</v>
      </c>
    </row>
    <row r="3994" spans="3:12" hidden="1" x14ac:dyDescent="0.25">
      <c r="C3994" s="221">
        <v>21370</v>
      </c>
      <c r="D3994" s="221">
        <f t="shared" si="439"/>
        <v>21370</v>
      </c>
      <c r="E3994" s="221">
        <f t="shared" si="437"/>
        <v>21.37</v>
      </c>
      <c r="F3994" s="221">
        <f t="shared" si="440"/>
        <v>4.5313385337456631E-4</v>
      </c>
      <c r="G3994" s="221">
        <f t="shared" si="441"/>
        <v>3.8948207087149682E-2</v>
      </c>
      <c r="H3994" s="221">
        <v>3.5478860246613002E-2</v>
      </c>
      <c r="I3994" s="221">
        <f t="shared" si="442"/>
        <v>1</v>
      </c>
      <c r="J3994" s="221">
        <v>1</v>
      </c>
      <c r="K3994" s="221">
        <f t="shared" si="443"/>
        <v>-124.06632720998614</v>
      </c>
      <c r="L3994" s="221">
        <f t="shared" si="438"/>
        <v>9.8018341218720933E-13</v>
      </c>
    </row>
    <row r="3995" spans="3:12" hidden="1" x14ac:dyDescent="0.25">
      <c r="C3995" s="221">
        <v>21380</v>
      </c>
      <c r="D3995" s="221">
        <f t="shared" si="439"/>
        <v>21380</v>
      </c>
      <c r="E3995" s="221">
        <f t="shared" si="437"/>
        <v>21.38</v>
      </c>
      <c r="F3995" s="221">
        <f t="shared" si="440"/>
        <v>4.5231933093415716E-4</v>
      </c>
      <c r="G3995" s="221">
        <f t="shared" si="441"/>
        <v>3.8108280078815934E-2</v>
      </c>
      <c r="H3995" s="221">
        <v>5.0657045484414097E-2</v>
      </c>
      <c r="I3995" s="221">
        <f t="shared" si="442"/>
        <v>1</v>
      </c>
      <c r="J3995" s="221">
        <v>1</v>
      </c>
      <c r="K3995" s="221">
        <f t="shared" si="443"/>
        <v>-121.17791292755155</v>
      </c>
      <c r="L3995" s="221">
        <f t="shared" si="438"/>
        <v>5.6200415664432557E-12</v>
      </c>
    </row>
    <row r="3996" spans="3:12" hidden="1" x14ac:dyDescent="0.25">
      <c r="C3996" s="221">
        <v>21390</v>
      </c>
      <c r="D3996" s="221">
        <f t="shared" si="439"/>
        <v>21390</v>
      </c>
      <c r="E3996" s="221">
        <f t="shared" si="437"/>
        <v>21.39</v>
      </c>
      <c r="F3996" s="221">
        <f t="shared" si="440"/>
        <v>4.5149599763996635E-4</v>
      </c>
      <c r="G3996" s="221">
        <f t="shared" si="441"/>
        <v>3.7164269001429329E-2</v>
      </c>
      <c r="H3996" s="221">
        <v>2.61825380322998E-2</v>
      </c>
      <c r="I3996" s="221">
        <f t="shared" si="442"/>
        <v>1</v>
      </c>
      <c r="J3996" s="221">
        <v>1</v>
      </c>
      <c r="K3996" s="221">
        <f t="shared" si="443"/>
        <v>-127.14417514476438</v>
      </c>
      <c r="L3996" s="221">
        <f t="shared" si="438"/>
        <v>4.3067163606855131E-12</v>
      </c>
    </row>
    <row r="3997" spans="3:12" hidden="1" x14ac:dyDescent="0.25">
      <c r="C3997" s="221">
        <v>21400</v>
      </c>
      <c r="D3997" s="221">
        <f t="shared" si="439"/>
        <v>21400</v>
      </c>
      <c r="E3997" s="221">
        <f t="shared" si="437"/>
        <v>21.4</v>
      </c>
      <c r="F3997" s="221">
        <f t="shared" si="440"/>
        <v>4.5066390870990107E-4</v>
      </c>
      <c r="G3997" s="221">
        <f t="shared" si="441"/>
        <v>3.6118768889070313E-2</v>
      </c>
      <c r="H3997" s="271">
        <v>9.313254085339619E-10</v>
      </c>
      <c r="I3997" s="221">
        <f t="shared" si="442"/>
        <v>1</v>
      </c>
      <c r="J3997" s="221">
        <v>1</v>
      </c>
      <c r="K3997" s="221">
        <f t="shared" si="443"/>
        <v>-276.38625660719703</v>
      </c>
      <c r="L3997" s="221">
        <f t="shared" si="438"/>
        <v>4.8252800515234145E-13</v>
      </c>
    </row>
    <row r="3998" spans="3:12" hidden="1" x14ac:dyDescent="0.25">
      <c r="C3998" s="221">
        <v>21410</v>
      </c>
      <c r="D3998" s="221">
        <f t="shared" si="439"/>
        <v>21410</v>
      </c>
      <c r="E3998" s="221">
        <f t="shared" si="437"/>
        <v>21.41</v>
      </c>
      <c r="F3998" s="221">
        <f t="shared" si="440"/>
        <v>4.4982311974613913E-4</v>
      </c>
      <c r="G3998" s="221">
        <f t="shared" si="441"/>
        <v>3.4974649988096393E-2</v>
      </c>
      <c r="H3998" s="221">
        <v>3.15558828549091E-3</v>
      </c>
      <c r="I3998" s="221">
        <f t="shared" si="442"/>
        <v>1</v>
      </c>
      <c r="J3998" s="221">
        <v>1</v>
      </c>
      <c r="K3998" s="221">
        <f t="shared" si="443"/>
        <v>-146.08249029219894</v>
      </c>
      <c r="L3998" s="221">
        <f t="shared" si="438"/>
        <v>6.1615679844041371E-15</v>
      </c>
    </row>
    <row r="3999" spans="3:12" hidden="1" x14ac:dyDescent="0.25">
      <c r="C3999" s="221">
        <v>21420</v>
      </c>
      <c r="D3999" s="221">
        <f t="shared" si="439"/>
        <v>21420</v>
      </c>
      <c r="E3999" s="221">
        <f t="shared" si="437"/>
        <v>21.42</v>
      </c>
      <c r="F3999" s="221">
        <f t="shared" si="440"/>
        <v>4.4897368673001207E-4</v>
      </c>
      <c r="G3999" s="221">
        <f t="shared" si="441"/>
        <v>3.373504993320562E-2</v>
      </c>
      <c r="H3999" s="221">
        <v>2.7309732062735001E-4</v>
      </c>
      <c r="I3999" s="221">
        <f t="shared" si="442"/>
        <v>1</v>
      </c>
      <c r="J3999" s="221">
        <v>1</v>
      </c>
      <c r="K3999" s="221">
        <f t="shared" si="443"/>
        <v>-167.66760629235461</v>
      </c>
      <c r="L3999" s="221">
        <f t="shared" si="438"/>
        <v>7.2310892695771255E-15</v>
      </c>
    </row>
    <row r="4000" spans="3:12" hidden="1" x14ac:dyDescent="0.25">
      <c r="C4000" s="221">
        <v>21430</v>
      </c>
      <c r="D4000" s="221">
        <f t="shared" si="439"/>
        <v>21430</v>
      </c>
      <c r="E4000" s="221">
        <f t="shared" si="437"/>
        <v>21.43</v>
      </c>
      <c r="F4000" s="221">
        <f t="shared" si="440"/>
        <v>4.481156660168657E-4</v>
      </c>
      <c r="G4000" s="221">
        <f t="shared" si="441"/>
        <v>3.240336520355365E-2</v>
      </c>
      <c r="H4000" s="221">
        <v>2.57613647514341E-3</v>
      </c>
      <c r="I4000" s="221">
        <f t="shared" si="442"/>
        <v>1</v>
      </c>
      <c r="J4000" s="221">
        <v>1</v>
      </c>
      <c r="K4000" s="221">
        <f t="shared" si="443"/>
        <v>-148.54101781311311</v>
      </c>
      <c r="L4000" s="221">
        <f t="shared" si="438"/>
        <v>4.3145621272432846E-15</v>
      </c>
    </row>
    <row r="4001" spans="3:12" hidden="1" x14ac:dyDescent="0.25">
      <c r="C4001" s="221">
        <v>21440</v>
      </c>
      <c r="D4001" s="221">
        <f t="shared" si="439"/>
        <v>21440</v>
      </c>
      <c r="E4001" s="221">
        <f t="shared" si="437"/>
        <v>21.44</v>
      </c>
      <c r="F4001" s="221">
        <f t="shared" si="440"/>
        <v>4.4724911433090763E-4</v>
      </c>
      <c r="G4001" s="221">
        <f t="shared" si="441"/>
        <v>3.0983241882039981E-2</v>
      </c>
      <c r="H4001" s="221">
        <v>2.7062321390624198E-3</v>
      </c>
      <c r="I4001" s="221">
        <f t="shared" si="442"/>
        <v>1</v>
      </c>
      <c r="J4001" s="221">
        <v>1</v>
      </c>
      <c r="K4001" s="221">
        <f t="shared" si="443"/>
        <v>-148.51917211740846</v>
      </c>
      <c r="L4001" s="221">
        <f t="shared" si="438"/>
        <v>1.4027852485576563E-14</v>
      </c>
    </row>
    <row r="4002" spans="3:12" hidden="1" x14ac:dyDescent="0.25">
      <c r="C4002" s="221">
        <v>21450</v>
      </c>
      <c r="D4002" s="221">
        <f t="shared" si="439"/>
        <v>21450</v>
      </c>
      <c r="E4002" s="221">
        <f t="shared" si="437"/>
        <v>21.45</v>
      </c>
      <c r="F4002" s="221">
        <f t="shared" si="440"/>
        <v>4.4637408876003928E-4</v>
      </c>
      <c r="G4002" s="221">
        <f t="shared" si="441"/>
        <v>2.9478565742716543E-2</v>
      </c>
      <c r="H4002" s="221">
        <v>1.9669670782231099E-4</v>
      </c>
      <c r="I4002" s="221">
        <f t="shared" si="442"/>
        <v>1</v>
      </c>
      <c r="J4002" s="221">
        <v>1</v>
      </c>
      <c r="K4002" s="221">
        <f t="shared" si="443"/>
        <v>-171.73995165792797</v>
      </c>
      <c r="L4002" s="221">
        <f t="shared" si="438"/>
        <v>4.0178401906154951E-15</v>
      </c>
    </row>
    <row r="4003" spans="3:12" hidden="1" x14ac:dyDescent="0.25">
      <c r="C4003" s="221">
        <v>21460</v>
      </c>
      <c r="D4003" s="221">
        <f t="shared" si="439"/>
        <v>21460</v>
      </c>
      <c r="E4003" s="221">
        <f t="shared" si="437"/>
        <v>21.46</v>
      </c>
      <c r="F4003" s="221">
        <f t="shared" si="440"/>
        <v>4.4549064675067357E-4</v>
      </c>
      <c r="G4003" s="221">
        <f t="shared" si="441"/>
        <v>2.7893451693084718E-2</v>
      </c>
      <c r="H4003" s="221">
        <v>4.6170289671158401E-3</v>
      </c>
      <c r="I4003" s="221">
        <f t="shared" si="442"/>
        <v>1</v>
      </c>
      <c r="J4003" s="221">
        <v>1</v>
      </c>
      <c r="K4003" s="221">
        <f t="shared" si="443"/>
        <v>-144.82593101520661</v>
      </c>
      <c r="L4003" s="221">
        <f t="shared" si="438"/>
        <v>8.9882091647814361E-15</v>
      </c>
    </row>
    <row r="4004" spans="3:12" hidden="1" x14ac:dyDescent="0.25">
      <c r="C4004" s="221">
        <v>21470</v>
      </c>
      <c r="D4004" s="221">
        <f t="shared" si="439"/>
        <v>21470</v>
      </c>
      <c r="E4004" s="221">
        <f t="shared" si="437"/>
        <v>21.47</v>
      </c>
      <c r="F4004" s="221">
        <f t="shared" si="440"/>
        <v>4.4459884610253449E-4</v>
      </c>
      <c r="G4004" s="221">
        <f t="shared" si="441"/>
        <v>2.6232232599757606E-2</v>
      </c>
      <c r="H4004" s="221">
        <v>9.6745899372293696E-3</v>
      </c>
      <c r="I4004" s="221">
        <f t="shared" si="442"/>
        <v>1</v>
      </c>
      <c r="J4004" s="221">
        <v>1</v>
      </c>
      <c r="K4004" s="221">
        <f t="shared" si="443"/>
        <v>-138.95127695946528</v>
      </c>
      <c r="L4004" s="221">
        <f t="shared" si="438"/>
        <v>7.242474769180931E-14</v>
      </c>
    </row>
    <row r="4005" spans="3:12" hidden="1" x14ac:dyDescent="0.25">
      <c r="C4005" s="221">
        <v>21480</v>
      </c>
      <c r="D4005" s="221">
        <f t="shared" si="439"/>
        <v>21480</v>
      </c>
      <c r="E4005" s="221">
        <f t="shared" si="437"/>
        <v>21.48</v>
      </c>
      <c r="F4005" s="221">
        <f t="shared" si="440"/>
        <v>4.4369874496344631E-4</v>
      </c>
      <c r="G4005" s="221">
        <f t="shared" si="441"/>
        <v>2.4499447527634156E-2</v>
      </c>
      <c r="H4005" s="271">
        <v>3.5573126658722298E-10</v>
      </c>
      <c r="I4005" s="221">
        <f t="shared" si="442"/>
        <v>1</v>
      </c>
      <c r="J4005" s="221">
        <v>1</v>
      </c>
      <c r="K4005" s="221">
        <f t="shared" si="443"/>
        <v>-288.2526694016795</v>
      </c>
      <c r="L4005" s="221">
        <f t="shared" si="438"/>
        <v>3.1828219355415166E-14</v>
      </c>
    </row>
    <row r="4006" spans="3:12" hidden="1" x14ac:dyDescent="0.25">
      <c r="C4006" s="221">
        <v>21490</v>
      </c>
      <c r="D4006" s="221">
        <f t="shared" si="439"/>
        <v>21490</v>
      </c>
      <c r="E4006" s="221">
        <f t="shared" si="437"/>
        <v>21.49</v>
      </c>
      <c r="F4006" s="221">
        <f t="shared" si="440"/>
        <v>4.4279040182410907E-4</v>
      </c>
      <c r="G4006" s="221">
        <f t="shared" si="441"/>
        <v>2.2699829424261929E-2</v>
      </c>
      <c r="H4006" s="221">
        <v>1.10268609715077E-2</v>
      </c>
      <c r="I4006" s="221">
        <f t="shared" si="442"/>
        <v>1</v>
      </c>
      <c r="J4006" s="221">
        <v>1</v>
      </c>
      <c r="K4006" s="221">
        <f t="shared" si="443"/>
        <v>-139.10654618025146</v>
      </c>
      <c r="L4006" s="221">
        <f t="shared" si="438"/>
        <v>3.0710396310730361E-14</v>
      </c>
    </row>
    <row r="4007" spans="3:12" hidden="1" x14ac:dyDescent="0.25">
      <c r="C4007" s="221">
        <v>21500</v>
      </c>
      <c r="D4007" s="221">
        <f t="shared" si="439"/>
        <v>21500</v>
      </c>
      <c r="E4007" s="221">
        <f t="shared" si="437"/>
        <v>21.5</v>
      </c>
      <c r="F4007" s="221">
        <f t="shared" si="440"/>
        <v>4.4187387551285944E-4</v>
      </c>
      <c r="G4007" s="221">
        <f t="shared" si="441"/>
        <v>2.0838292282597794E-2</v>
      </c>
      <c r="H4007" s="271">
        <v>1.61310103537653E-9</v>
      </c>
      <c r="I4007" s="221">
        <f t="shared" si="442"/>
        <v>1</v>
      </c>
      <c r="J4007" s="221">
        <v>1</v>
      </c>
      <c r="K4007" s="221">
        <f t="shared" si="443"/>
        <v>-276.56355957712145</v>
      </c>
      <c r="L4007" s="221">
        <f t="shared" si="438"/>
        <v>3.0710402399024361E-14</v>
      </c>
    </row>
    <row r="4008" spans="3:12" hidden="1" x14ac:dyDescent="0.25">
      <c r="C4008" s="221">
        <v>21510</v>
      </c>
      <c r="D4008" s="221">
        <f t="shared" si="439"/>
        <v>21510</v>
      </c>
      <c r="E4008" s="221">
        <f t="shared" si="437"/>
        <v>21.51</v>
      </c>
      <c r="F4008" s="221">
        <f t="shared" si="440"/>
        <v>4.4094922519041969E-4</v>
      </c>
      <c r="G4008" s="221">
        <f t="shared" si="441"/>
        <v>1.891991781671884E-2</v>
      </c>
      <c r="H4008" s="221">
        <v>2.04012078154234E-2</v>
      </c>
      <c r="I4008" s="221">
        <f t="shared" si="442"/>
        <v>1</v>
      </c>
      <c r="J4008" s="221">
        <v>1</v>
      </c>
      <c r="K4008" s="221">
        <f t="shared" si="443"/>
        <v>-135.38072581579286</v>
      </c>
      <c r="L4008" s="221">
        <f t="shared" si="438"/>
        <v>7.2421497861604594E-14</v>
      </c>
    </row>
    <row r="4009" spans="3:12" hidden="1" x14ac:dyDescent="0.25">
      <c r="C4009" s="221">
        <v>21520</v>
      </c>
      <c r="D4009" s="221">
        <f t="shared" si="439"/>
        <v>21520</v>
      </c>
      <c r="E4009" s="221">
        <f t="shared" si="437"/>
        <v>21.52</v>
      </c>
      <c r="F4009" s="221">
        <f t="shared" si="440"/>
        <v>4.40016510344639E-4</v>
      </c>
      <c r="G4009" s="221">
        <f t="shared" si="441"/>
        <v>1.6949941686376317E-2</v>
      </c>
      <c r="H4009" s="221">
        <v>2.0271099110453199E-2</v>
      </c>
      <c r="I4009" s="221">
        <f t="shared" si="442"/>
        <v>1</v>
      </c>
      <c r="J4009" s="221">
        <v>1</v>
      </c>
      <c r="K4009" s="221">
        <f t="shared" si="443"/>
        <v>-136.40971044245646</v>
      </c>
      <c r="L4009" s="221">
        <f t="shared" si="438"/>
        <v>2.5822664103256334E-13</v>
      </c>
    </row>
    <row r="4010" spans="3:12" hidden="1" x14ac:dyDescent="0.25">
      <c r="C4010" s="221">
        <v>21530</v>
      </c>
      <c r="D4010" s="221">
        <f t="shared" si="439"/>
        <v>21530</v>
      </c>
      <c r="E4010" s="221">
        <f t="shared" si="437"/>
        <v>21.53</v>
      </c>
      <c r="F4010" s="221">
        <f t="shared" si="440"/>
        <v>4.3907579078521263E-4</v>
      </c>
      <c r="G4010" s="221">
        <f t="shared" si="441"/>
        <v>1.4933739307466706E-2</v>
      </c>
      <c r="H4010" s="221">
        <v>5.3629333398737301E-3</v>
      </c>
      <c r="I4010" s="221">
        <f t="shared" si="442"/>
        <v>1</v>
      </c>
      <c r="J4010" s="221">
        <v>1</v>
      </c>
      <c r="K4010" s="221">
        <f t="shared" si="443"/>
        <v>-149.07779086538648</v>
      </c>
      <c r="L4010" s="221">
        <f t="shared" si="438"/>
        <v>8.6817666538788269E-14</v>
      </c>
    </row>
    <row r="4011" spans="3:12" hidden="1" x14ac:dyDescent="0.25">
      <c r="C4011" s="221">
        <v>21540</v>
      </c>
      <c r="D4011" s="221">
        <f t="shared" si="439"/>
        <v>21540</v>
      </c>
      <c r="E4011" s="221">
        <f t="shared" si="437"/>
        <v>21.54</v>
      </c>
      <c r="F4011" s="221">
        <f t="shared" si="440"/>
        <v>4.3812712663840502E-4</v>
      </c>
      <c r="G4011" s="221">
        <f t="shared" si="441"/>
        <v>1.287681128661893E-2</v>
      </c>
      <c r="H4011" s="271">
        <v>1.7506741710710999E-5</v>
      </c>
      <c r="I4011" s="221">
        <f t="shared" si="442"/>
        <v>1</v>
      </c>
      <c r="J4011" s="221">
        <v>1</v>
      </c>
      <c r="K4011" s="221">
        <f t="shared" si="443"/>
        <v>-200.1077240255843</v>
      </c>
      <c r="L4011" s="221">
        <f t="shared" si="438"/>
        <v>3.1088308793087333E-15</v>
      </c>
    </row>
    <row r="4012" spans="3:12" hidden="1" x14ac:dyDescent="0.25">
      <c r="C4012" s="221">
        <v>21550</v>
      </c>
      <c r="D4012" s="221">
        <f t="shared" si="439"/>
        <v>21550</v>
      </c>
      <c r="E4012" s="221">
        <f t="shared" si="437"/>
        <v>21.55</v>
      </c>
      <c r="F4012" s="221">
        <f t="shared" si="440"/>
        <v>4.3717057834174913E-4</v>
      </c>
      <c r="G4012" s="221">
        <f t="shared" si="441"/>
        <v>1.0784768519073076E-2</v>
      </c>
      <c r="H4012" s="271">
        <v>1.6734664794236902E-5</v>
      </c>
      <c r="I4012" s="221">
        <f t="shared" si="442"/>
        <v>1</v>
      </c>
      <c r="J4012" s="221">
        <v>1</v>
      </c>
      <c r="K4012" s="221">
        <f t="shared" si="443"/>
        <v>-202.05842456533861</v>
      </c>
      <c r="L4012" s="221">
        <f t="shared" si="438"/>
        <v>7.8914583810362762E-20</v>
      </c>
    </row>
    <row r="4013" spans="3:12" hidden="1" x14ac:dyDescent="0.25">
      <c r="C4013" s="221">
        <v>21560</v>
      </c>
      <c r="D4013" s="221">
        <f t="shared" si="439"/>
        <v>21560</v>
      </c>
      <c r="E4013" s="221">
        <f t="shared" si="437"/>
        <v>21.56</v>
      </c>
      <c r="F4013" s="221">
        <f t="shared" si="440"/>
        <v>4.3620620663874601E-4</v>
      </c>
      <c r="G4013" s="221">
        <f t="shared" si="441"/>
        <v>8.6633169899725353E-3</v>
      </c>
      <c r="H4013" s="221">
        <v>1.5719408884807801E-2</v>
      </c>
      <c r="I4013" s="221">
        <f t="shared" si="442"/>
        <v>1</v>
      </c>
      <c r="J4013" s="221">
        <v>1</v>
      </c>
      <c r="K4013" s="221">
        <f t="shared" si="443"/>
        <v>-144.52375486120911</v>
      </c>
      <c r="L4013" s="221">
        <f t="shared" si="438"/>
        <v>8.8453989404924968E-15</v>
      </c>
    </row>
    <row r="4014" spans="3:12" hidden="1" x14ac:dyDescent="0.25">
      <c r="C4014" s="221">
        <v>21570</v>
      </c>
      <c r="D4014" s="221">
        <f t="shared" si="439"/>
        <v>21570</v>
      </c>
      <c r="E4014" s="221">
        <f t="shared" si="437"/>
        <v>21.57</v>
      </c>
      <c r="F4014" s="221">
        <f t="shared" si="440"/>
        <v>4.3523407257354684E-4</v>
      </c>
      <c r="G4014" s="221">
        <f t="shared" si="441"/>
        <v>6.5182423199134244E-3</v>
      </c>
      <c r="H4014" s="221">
        <v>0.13782044655409401</v>
      </c>
      <c r="I4014" s="221">
        <f t="shared" si="442"/>
        <v>1</v>
      </c>
      <c r="J4014" s="221">
        <v>1</v>
      </c>
      <c r="K4014" s="221">
        <f t="shared" si="443"/>
        <v>-128.15665917213539</v>
      </c>
      <c r="L4014" s="221">
        <f t="shared" si="438"/>
        <v>5.0713865177639574E-13</v>
      </c>
    </row>
    <row r="4015" spans="3:12" hidden="1" x14ac:dyDescent="0.25">
      <c r="C4015" s="221">
        <v>21580</v>
      </c>
      <c r="D4015" s="221">
        <f t="shared" si="439"/>
        <v>21580</v>
      </c>
      <c r="E4015" s="221">
        <f t="shared" ref="E4015:E4078" si="444">D4015/1000</f>
        <v>21.58</v>
      </c>
      <c r="F4015" s="221">
        <f t="shared" si="440"/>
        <v>4.3425423748563393E-4</v>
      </c>
      <c r="G4015" s="221">
        <f t="shared" si="441"/>
        <v>4.3553940963651496E-3</v>
      </c>
      <c r="H4015" s="221">
        <v>0.44491567513527502</v>
      </c>
      <c r="I4015" s="221">
        <f t="shared" si="442"/>
        <v>1</v>
      </c>
      <c r="J4015" s="221">
        <v>1</v>
      </c>
      <c r="K4015" s="221">
        <f t="shared" si="443"/>
        <v>-121.49901539840681</v>
      </c>
      <c r="L4015" s="221">
        <f t="shared" ref="L4015:L4078" si="445">(D4015-D4014)*((10^(K4015/20)+10^(K4014/20))/2)^2</f>
        <v>3.797528328388987E-12</v>
      </c>
    </row>
    <row r="4016" spans="3:12" hidden="1" x14ac:dyDescent="0.25">
      <c r="C4016" s="221">
        <v>21590</v>
      </c>
      <c r="D4016" s="221">
        <f t="shared" si="439"/>
        <v>21590</v>
      </c>
      <c r="E4016" s="221">
        <f t="shared" si="444"/>
        <v>21.59</v>
      </c>
      <c r="F4016" s="221">
        <f t="shared" si="440"/>
        <v>4.3326676300448953E-4</v>
      </c>
      <c r="G4016" s="221">
        <f t="shared" si="441"/>
        <v>2.1806700330644171E-3</v>
      </c>
      <c r="H4016" s="221">
        <v>0.82365531566108097</v>
      </c>
      <c r="I4016" s="221">
        <f t="shared" si="442"/>
        <v>1</v>
      </c>
      <c r="J4016" s="221">
        <v>1</v>
      </c>
      <c r="K4016" s="221">
        <f t="shared" si="443"/>
        <v>-122.17818328825722</v>
      </c>
      <c r="L4016" s="221">
        <f t="shared" si="445"/>
        <v>6.5584878166067347E-12</v>
      </c>
    </row>
    <row r="4017" spans="3:12" hidden="1" x14ac:dyDescent="0.25">
      <c r="C4017" s="221">
        <v>21600</v>
      </c>
      <c r="D4017" s="221">
        <f t="shared" si="439"/>
        <v>21600</v>
      </c>
      <c r="E4017" s="221">
        <f t="shared" si="444"/>
        <v>21.6</v>
      </c>
      <c r="F4017" s="221">
        <f t="shared" si="440"/>
        <v>4.3227171104425307E-4</v>
      </c>
      <c r="G4017" s="221">
        <f t="shared" si="441"/>
        <v>4.0834667823045717E-16</v>
      </c>
      <c r="H4017" s="221">
        <v>1</v>
      </c>
      <c r="I4017" s="221">
        <f t="shared" si="442"/>
        <v>1</v>
      </c>
      <c r="J4017" s="221">
        <v>1</v>
      </c>
      <c r="K4017" s="221">
        <f t="shared" si="443"/>
        <v>-375.06428315550266</v>
      </c>
      <c r="L4017" s="221">
        <f t="shared" si="445"/>
        <v>1.5139853747161351E-12</v>
      </c>
    </row>
    <row r="4018" spans="3:12" hidden="1" x14ac:dyDescent="0.25">
      <c r="C4018" s="221">
        <v>21610</v>
      </c>
      <c r="D4018" s="221">
        <f t="shared" si="439"/>
        <v>21610</v>
      </c>
      <c r="E4018" s="221">
        <f t="shared" si="444"/>
        <v>21.61</v>
      </c>
      <c r="F4018" s="221">
        <f t="shared" si="440"/>
        <v>4.3126914379838116E-4</v>
      </c>
      <c r="G4018" s="221">
        <f t="shared" si="441"/>
        <v>2.1806700330640502E-3</v>
      </c>
      <c r="H4018" s="221">
        <v>0.82365531566122396</v>
      </c>
      <c r="I4018" s="221">
        <f t="shared" si="442"/>
        <v>1</v>
      </c>
      <c r="J4018" s="221">
        <v>1</v>
      </c>
      <c r="K4018" s="221">
        <f t="shared" si="443"/>
        <v>-122.21832304579837</v>
      </c>
      <c r="L4018" s="221">
        <f t="shared" si="445"/>
        <v>1.5000568002199878E-12</v>
      </c>
    </row>
    <row r="4019" spans="3:12" hidden="1" x14ac:dyDescent="0.25">
      <c r="C4019" s="221">
        <v>21620</v>
      </c>
      <c r="D4019" s="221">
        <f t="shared" si="439"/>
        <v>21620</v>
      </c>
      <c r="E4019" s="221">
        <f t="shared" si="444"/>
        <v>21.62</v>
      </c>
      <c r="F4019" s="221">
        <f t="shared" si="440"/>
        <v>4.3025912373429218E-4</v>
      </c>
      <c r="G4019" s="221">
        <f t="shared" si="441"/>
        <v>4.3553940963653734E-3</v>
      </c>
      <c r="H4019" s="221">
        <v>0.44491567513513303</v>
      </c>
      <c r="I4019" s="221">
        <f t="shared" si="442"/>
        <v>1</v>
      </c>
      <c r="J4019" s="221">
        <v>1</v>
      </c>
      <c r="K4019" s="221">
        <f t="shared" si="443"/>
        <v>-121.57929493072935</v>
      </c>
      <c r="L4019" s="221">
        <f t="shared" si="445"/>
        <v>6.4670562965105564E-12</v>
      </c>
    </row>
    <row r="4020" spans="3:12" hidden="1" x14ac:dyDescent="0.25">
      <c r="C4020" s="221">
        <v>21630</v>
      </c>
      <c r="D4020" s="221">
        <f t="shared" si="439"/>
        <v>21630</v>
      </c>
      <c r="E4020" s="221">
        <f t="shared" si="444"/>
        <v>21.63</v>
      </c>
      <c r="F4020" s="221">
        <f t="shared" si="440"/>
        <v>4.292417135880075E-4</v>
      </c>
      <c r="G4020" s="221">
        <f t="shared" si="441"/>
        <v>6.5182423199124772E-3</v>
      </c>
      <c r="H4020" s="221">
        <v>0.13782044655413001</v>
      </c>
      <c r="I4020" s="221">
        <f t="shared" si="442"/>
        <v>1</v>
      </c>
      <c r="J4020" s="221">
        <v>1</v>
      </c>
      <c r="K4020" s="221">
        <f t="shared" si="443"/>
        <v>-128.27707851370931</v>
      </c>
      <c r="L4020" s="221">
        <f t="shared" si="445"/>
        <v>3.717078094930741E-12</v>
      </c>
    </row>
    <row r="4021" spans="3:12" hidden="1" x14ac:dyDescent="0.25">
      <c r="C4021" s="221">
        <v>21640</v>
      </c>
      <c r="D4021" s="221">
        <f t="shared" si="439"/>
        <v>21640</v>
      </c>
      <c r="E4021" s="221">
        <f t="shared" si="444"/>
        <v>21.64</v>
      </c>
      <c r="F4021" s="221">
        <f t="shared" si="440"/>
        <v>4.2821697635878791E-4</v>
      </c>
      <c r="G4021" s="221">
        <f t="shared" si="441"/>
        <v>8.6633169899715985E-3</v>
      </c>
      <c r="H4021" s="221">
        <v>1.57194088848291E-2</v>
      </c>
      <c r="I4021" s="221">
        <f t="shared" si="442"/>
        <v>1</v>
      </c>
      <c r="J4021" s="221">
        <v>1</v>
      </c>
      <c r="K4021" s="221">
        <f t="shared" si="443"/>
        <v>-144.68431406374162</v>
      </c>
      <c r="L4021" s="221">
        <f t="shared" si="445"/>
        <v>4.9267034870809591E-13</v>
      </c>
    </row>
    <row r="4022" spans="3:12" hidden="1" x14ac:dyDescent="0.25">
      <c r="C4022" s="221">
        <v>21650</v>
      </c>
      <c r="D4022" s="221">
        <f t="shared" si="439"/>
        <v>21650</v>
      </c>
      <c r="E4022" s="221">
        <f t="shared" si="444"/>
        <v>21.65</v>
      </c>
      <c r="F4022" s="221">
        <f t="shared" si="440"/>
        <v>4.2718497530376494E-4</v>
      </c>
      <c r="G4022" s="221">
        <f t="shared" si="441"/>
        <v>1.0784768519072722E-2</v>
      </c>
      <c r="H4022" s="271">
        <v>1.6734664794299199E-5</v>
      </c>
      <c r="I4022" s="221">
        <f t="shared" si="442"/>
        <v>1</v>
      </c>
      <c r="J4022" s="221">
        <v>1</v>
      </c>
      <c r="K4022" s="221">
        <f t="shared" si="443"/>
        <v>-202.25912369777001</v>
      </c>
      <c r="L4022" s="221">
        <f t="shared" si="445"/>
        <v>8.5242502828783574E-15</v>
      </c>
    </row>
    <row r="4023" spans="3:12" hidden="1" x14ac:dyDescent="0.25">
      <c r="C4023" s="221">
        <v>21660</v>
      </c>
      <c r="D4023" s="221">
        <f t="shared" si="439"/>
        <v>21660</v>
      </c>
      <c r="E4023" s="221">
        <f t="shared" si="444"/>
        <v>21.66</v>
      </c>
      <c r="F4023" s="221">
        <f t="shared" si="440"/>
        <v>4.2614577393256501E-4</v>
      </c>
      <c r="G4023" s="221">
        <f t="shared" si="441"/>
        <v>1.2876811286618016E-2</v>
      </c>
      <c r="H4023" s="271">
        <v>1.7506741710758999E-5</v>
      </c>
      <c r="I4023" s="221">
        <f t="shared" si="442"/>
        <v>1</v>
      </c>
      <c r="J4023" s="221">
        <v>1</v>
      </c>
      <c r="K4023" s="221">
        <f t="shared" si="443"/>
        <v>-200.34856317413468</v>
      </c>
      <c r="L4023" s="221">
        <f t="shared" si="445"/>
        <v>7.4964943873923084E-20</v>
      </c>
    </row>
    <row r="4024" spans="3:12" hidden="1" x14ac:dyDescent="0.25">
      <c r="C4024" s="221">
        <v>21670</v>
      </c>
      <c r="D4024" s="221">
        <f t="shared" si="439"/>
        <v>21670</v>
      </c>
      <c r="E4024" s="221">
        <f t="shared" si="444"/>
        <v>21.67</v>
      </c>
      <c r="F4024" s="221">
        <f t="shared" si="440"/>
        <v>4.2509943600193471E-4</v>
      </c>
      <c r="G4024" s="221">
        <f t="shared" si="441"/>
        <v>1.4933739307466365E-2</v>
      </c>
      <c r="H4024" s="221">
        <v>5.3629333398716797E-3</v>
      </c>
      <c r="I4024" s="221">
        <f t="shared" si="442"/>
        <v>1</v>
      </c>
      <c r="J4024" s="221">
        <v>1</v>
      </c>
      <c r="K4024" s="221">
        <f t="shared" si="443"/>
        <v>-149.35877013350219</v>
      </c>
      <c r="L4024" s="221">
        <f t="shared" si="445"/>
        <v>2.9141401780845858E-15</v>
      </c>
    </row>
    <row r="4025" spans="3:12" hidden="1" x14ac:dyDescent="0.25">
      <c r="C4025" s="221">
        <v>21680</v>
      </c>
      <c r="D4025" s="221">
        <f t="shared" si="439"/>
        <v>21680</v>
      </c>
      <c r="E4025" s="221">
        <f t="shared" si="444"/>
        <v>21.68</v>
      </c>
      <c r="F4025" s="221">
        <f t="shared" si="440"/>
        <v>4.2404602551035297E-4</v>
      </c>
      <c r="G4025" s="221">
        <f t="shared" si="441"/>
        <v>1.6949941686375983E-2</v>
      </c>
      <c r="H4025" s="221">
        <v>2.0271099110451201E-2</v>
      </c>
      <c r="I4025" s="221">
        <f t="shared" si="442"/>
        <v>1</v>
      </c>
      <c r="J4025" s="221">
        <v>1</v>
      </c>
      <c r="K4025" s="221">
        <f t="shared" si="443"/>
        <v>-136.73082995077559</v>
      </c>
      <c r="L4025" s="221">
        <f t="shared" si="445"/>
        <v>8.0770920717195357E-14</v>
      </c>
    </row>
    <row r="4026" spans="3:12" hidden="1" x14ac:dyDescent="0.25">
      <c r="C4026" s="221">
        <v>21690</v>
      </c>
      <c r="D4026" s="221">
        <f t="shared" ref="D4026:D4089" si="446">C4026*(f_CLK_MHz/Nominal_Clock_Freq)</f>
        <v>21690</v>
      </c>
      <c r="E4026" s="221">
        <f t="shared" si="444"/>
        <v>21.69</v>
      </c>
      <c r="F4026" s="221">
        <f t="shared" ref="F4026:F4089" si="447">ABS(SIN(((MOD_CLK_DIV*PI()*$D4026*FIRST_STAGE_DECIMATION)/(f_CLK_MHz*1000000)))/(FIRST_STAGE_DECIMATION*SIN(((MOD_CLK_DIV*PI()*$D4026)/(f_CLK_MHz*1000000)))))^FIRST_STAGE_ORDER</f>
        <v>4.2298560669265409E-4</v>
      </c>
      <c r="G4026" s="221">
        <f t="shared" ref="G4026:G4089" si="448">ABS(SIN(((MOD_CLK_DIV*FIRST_STAGE_DECIMATION*PI()*$D4026*SECOND_STAGE_DECIMATION)/(f_CLK_MHz*1000000)))/(SECOND_STAGE_DECIMATION*SIN(((MOD_CLK_DIV*FIRST_STAGE_DECIMATION*PI()*$D4026)/(f_CLK_MHz*1000000)))))^SECOND_STAGE_ORDER</f>
        <v>1.891991781671851E-2</v>
      </c>
      <c r="H4026" s="221">
        <v>2.04012078154256E-2</v>
      </c>
      <c r="I4026" s="221">
        <f t="shared" ref="I4026:I4089" si="449">IF(Avg_decimation&lt;&gt;0,(ABS(SIN(((MOD_CLK_DIV*FIRST_STAGE_DECIMATION*SECOND_STAGE_DECIMATION*FIR_DECIMATION*PI()*$D4026*Avg_decimation)/(f_CLK_MHz*1000000)))/(Avg_decimation*SIN(((MOD_CLK_DIV*FIRST_STAGE_DECIMATION*SECOND_STAGE_DECIMATION*FIR_DECIMATION*PI()*$D4026)/(f_CLK_MHz*1000000)))))^1),"-")</f>
        <v>1</v>
      </c>
      <c r="J4026" s="221">
        <v>1</v>
      </c>
      <c r="K4026" s="221">
        <f t="shared" ref="K4026:K4089" si="450">20*LOG10(IF(FIR_BYPASSED,F4026*G4026*J4026,F4026*G4026*H4026*I4026*J4026))</f>
        <v>-135.74198570222239</v>
      </c>
      <c r="L4026" s="221">
        <f t="shared" si="445"/>
        <v>2.3865231089189093E-13</v>
      </c>
    </row>
    <row r="4027" spans="3:12" hidden="1" x14ac:dyDescent="0.25">
      <c r="C4027" s="221">
        <v>21700</v>
      </c>
      <c r="D4027" s="221">
        <f t="shared" si="446"/>
        <v>21700</v>
      </c>
      <c r="E4027" s="221">
        <f t="shared" si="444"/>
        <v>21.7</v>
      </c>
      <c r="F4027" s="221">
        <f t="shared" si="447"/>
        <v>4.2191824401463372E-4</v>
      </c>
      <c r="G4027" s="221">
        <f t="shared" si="448"/>
        <v>2.0838292282597988E-2</v>
      </c>
      <c r="H4027" s="271">
        <v>1.6130974324833799E-9</v>
      </c>
      <c r="I4027" s="221">
        <f t="shared" si="449"/>
        <v>1</v>
      </c>
      <c r="J4027" s="221">
        <v>1</v>
      </c>
      <c r="K4027" s="221">
        <f t="shared" si="450"/>
        <v>-276.96497939693808</v>
      </c>
      <c r="L4027" s="221">
        <f t="shared" si="445"/>
        <v>6.6641001308416565E-14</v>
      </c>
    </row>
    <row r="4028" spans="3:12" hidden="1" x14ac:dyDescent="0.25">
      <c r="C4028" s="221">
        <v>21710</v>
      </c>
      <c r="D4028" s="221">
        <f t="shared" si="446"/>
        <v>21710</v>
      </c>
      <c r="E4028" s="221">
        <f t="shared" si="444"/>
        <v>21.71</v>
      </c>
      <c r="F4028" s="221">
        <f t="shared" si="447"/>
        <v>4.2084400216766316E-4</v>
      </c>
      <c r="G4028" s="221">
        <f t="shared" si="448"/>
        <v>2.2699829424261124E-2</v>
      </c>
      <c r="H4028" s="221">
        <v>1.1026860971508E-2</v>
      </c>
      <c r="I4028" s="221">
        <f t="shared" si="449"/>
        <v>1</v>
      </c>
      <c r="J4028" s="221">
        <v>1</v>
      </c>
      <c r="K4028" s="221">
        <f t="shared" si="450"/>
        <v>-139.54808730558335</v>
      </c>
      <c r="L4028" s="221">
        <f t="shared" si="445"/>
        <v>2.774159294865218E-14</v>
      </c>
    </row>
    <row r="4029" spans="3:12" hidden="1" x14ac:dyDescent="0.25">
      <c r="C4029" s="221">
        <v>21720</v>
      </c>
      <c r="D4029" s="221">
        <f t="shared" si="446"/>
        <v>21720</v>
      </c>
      <c r="E4029" s="221">
        <f t="shared" si="444"/>
        <v>21.72</v>
      </c>
      <c r="F4029" s="221">
        <f t="shared" si="447"/>
        <v>4.1976294606329423E-4</v>
      </c>
      <c r="G4029" s="221">
        <f t="shared" si="448"/>
        <v>2.4499447527633379E-2</v>
      </c>
      <c r="H4029" s="271">
        <v>3.5573383242160197E-10</v>
      </c>
      <c r="I4029" s="221">
        <f t="shared" si="449"/>
        <v>1</v>
      </c>
      <c r="J4029" s="221">
        <v>1</v>
      </c>
      <c r="K4029" s="221">
        <f t="shared" si="450"/>
        <v>-288.73428877253394</v>
      </c>
      <c r="L4029" s="221">
        <f t="shared" si="445"/>
        <v>2.7741587405583963E-14</v>
      </c>
    </row>
    <row r="4030" spans="3:12" hidden="1" x14ac:dyDescent="0.25">
      <c r="C4030" s="221">
        <v>21730</v>
      </c>
      <c r="D4030" s="221">
        <f t="shared" si="446"/>
        <v>21730</v>
      </c>
      <c r="E4030" s="221">
        <f t="shared" si="444"/>
        <v>21.73</v>
      </c>
      <c r="F4030" s="221">
        <f t="shared" si="447"/>
        <v>4.1867514082787288E-4</v>
      </c>
      <c r="G4030" s="221">
        <f t="shared" si="448"/>
        <v>2.623223259975686E-2</v>
      </c>
      <c r="H4030" s="221">
        <v>9.6745899372291007E-3</v>
      </c>
      <c r="I4030" s="221">
        <f t="shared" si="449"/>
        <v>1</v>
      </c>
      <c r="J4030" s="221">
        <v>1</v>
      </c>
      <c r="K4030" s="221">
        <f t="shared" si="450"/>
        <v>-139.4731000822029</v>
      </c>
      <c r="L4030" s="221">
        <f t="shared" si="445"/>
        <v>2.822474522296504E-14</v>
      </c>
    </row>
    <row r="4031" spans="3:12" hidden="1" x14ac:dyDescent="0.25">
      <c r="C4031" s="221">
        <v>21740</v>
      </c>
      <c r="D4031" s="221">
        <f t="shared" si="446"/>
        <v>21740</v>
      </c>
      <c r="E4031" s="221">
        <f t="shared" si="444"/>
        <v>21.74</v>
      </c>
      <c r="F4031" s="221">
        <f t="shared" si="447"/>
        <v>4.1758065179714016E-4</v>
      </c>
      <c r="G4031" s="221">
        <f t="shared" si="448"/>
        <v>2.7893451693084E-2</v>
      </c>
      <c r="H4031" s="221">
        <v>4.6170289671172201E-3</v>
      </c>
      <c r="I4031" s="221">
        <f t="shared" si="449"/>
        <v>1</v>
      </c>
      <c r="J4031" s="221">
        <v>1</v>
      </c>
      <c r="K4031" s="221">
        <f t="shared" si="450"/>
        <v>-145.38789546418525</v>
      </c>
      <c r="L4031" s="221">
        <f t="shared" si="445"/>
        <v>6.4025602777523916E-14</v>
      </c>
    </row>
    <row r="4032" spans="3:12" hidden="1" x14ac:dyDescent="0.25">
      <c r="C4032" s="221">
        <v>21750</v>
      </c>
      <c r="D4032" s="221">
        <f t="shared" si="446"/>
        <v>21750</v>
      </c>
      <c r="E4032" s="221">
        <f t="shared" si="444"/>
        <v>21.75</v>
      </c>
      <c r="F4032" s="221">
        <f t="shared" si="447"/>
        <v>4.1647954451084297E-4</v>
      </c>
      <c r="G4032" s="221">
        <f t="shared" si="448"/>
        <v>2.9478565742716283E-2</v>
      </c>
      <c r="H4032" s="221">
        <v>1.9669670782233899E-4</v>
      </c>
      <c r="I4032" s="221">
        <f t="shared" si="449"/>
        <v>1</v>
      </c>
      <c r="J4032" s="221">
        <v>1</v>
      </c>
      <c r="K4032" s="221">
        <f t="shared" si="450"/>
        <v>-172.34205767450135</v>
      </c>
      <c r="L4032" s="221">
        <f t="shared" si="445"/>
        <v>7.8941220248505331E-15</v>
      </c>
    </row>
    <row r="4033" spans="3:12" hidden="1" x14ac:dyDescent="0.25">
      <c r="C4033" s="221">
        <v>21760</v>
      </c>
      <c r="D4033" s="221">
        <f t="shared" si="446"/>
        <v>21760</v>
      </c>
      <c r="E4033" s="221">
        <f t="shared" si="444"/>
        <v>21.76</v>
      </c>
      <c r="F4033" s="221">
        <f t="shared" si="447"/>
        <v>4.1537188470733906E-4</v>
      </c>
      <c r="G4033" s="221">
        <f t="shared" si="448"/>
        <v>3.098324188204013E-2</v>
      </c>
      <c r="H4033" s="221">
        <v>2.7062321390618799E-3</v>
      </c>
      <c r="I4033" s="221">
        <f t="shared" si="449"/>
        <v>1</v>
      </c>
      <c r="J4033" s="221">
        <v>1</v>
      </c>
      <c r="K4033" s="221">
        <f t="shared" si="450"/>
        <v>-149.16141996017046</v>
      </c>
      <c r="L4033" s="221">
        <f t="shared" si="445"/>
        <v>3.4675888556535521E-15</v>
      </c>
    </row>
    <row r="4034" spans="3:12" hidden="1" x14ac:dyDescent="0.25">
      <c r="C4034" s="221">
        <v>21770</v>
      </c>
      <c r="D4034" s="221">
        <f t="shared" si="446"/>
        <v>21770</v>
      </c>
      <c r="E4034" s="221">
        <f t="shared" si="444"/>
        <v>21.77</v>
      </c>
      <c r="F4034" s="221">
        <f t="shared" si="447"/>
        <v>4.1425773831820845E-4</v>
      </c>
      <c r="G4034" s="221">
        <f t="shared" si="448"/>
        <v>3.2403365203553421E-2</v>
      </c>
      <c r="H4034" s="221">
        <v>2.5761364751449101E-3</v>
      </c>
      <c r="I4034" s="221">
        <f t="shared" si="449"/>
        <v>1</v>
      </c>
      <c r="J4034" s="221">
        <v>1</v>
      </c>
      <c r="K4034" s="221">
        <f t="shared" si="450"/>
        <v>-149.22340775788956</v>
      </c>
      <c r="L4034" s="221">
        <f t="shared" si="445"/>
        <v>1.2043816885559772E-14</v>
      </c>
    </row>
    <row r="4035" spans="3:12" hidden="1" x14ac:dyDescent="0.25">
      <c r="C4035" s="221">
        <v>21780</v>
      </c>
      <c r="D4035" s="221">
        <f t="shared" si="446"/>
        <v>21780</v>
      </c>
      <c r="E4035" s="221">
        <f t="shared" si="444"/>
        <v>21.78</v>
      </c>
      <c r="F4035" s="221">
        <f t="shared" si="447"/>
        <v>4.1313717146285856E-4</v>
      </c>
      <c r="G4035" s="221">
        <f t="shared" si="448"/>
        <v>3.3735049933205405E-2</v>
      </c>
      <c r="H4035" s="221">
        <v>2.7309732062735499E-4</v>
      </c>
      <c r="I4035" s="221">
        <f t="shared" si="449"/>
        <v>1</v>
      </c>
      <c r="J4035" s="221">
        <v>1</v>
      </c>
      <c r="K4035" s="221">
        <f t="shared" si="450"/>
        <v>-168.39013863223627</v>
      </c>
      <c r="L4035" s="221">
        <f t="shared" si="445"/>
        <v>3.6838239907033973E-15</v>
      </c>
    </row>
    <row r="4036" spans="3:12" hidden="1" x14ac:dyDescent="0.25">
      <c r="C4036" s="221">
        <v>21790</v>
      </c>
      <c r="D4036" s="221">
        <f t="shared" si="446"/>
        <v>21790</v>
      </c>
      <c r="E4036" s="221">
        <f t="shared" si="444"/>
        <v>21.79</v>
      </c>
      <c r="F4036" s="221">
        <f t="shared" si="447"/>
        <v>4.1201025044314E-4</v>
      </c>
      <c r="G4036" s="221">
        <f t="shared" si="448"/>
        <v>3.4974649988096837E-2</v>
      </c>
      <c r="H4036" s="221">
        <v>3.1555882854925601E-3</v>
      </c>
      <c r="I4036" s="221">
        <f t="shared" si="449"/>
        <v>1</v>
      </c>
      <c r="J4036" s="221">
        <v>1</v>
      </c>
      <c r="K4036" s="221">
        <f t="shared" si="450"/>
        <v>-146.84516533750022</v>
      </c>
      <c r="L4036" s="221">
        <f t="shared" si="445"/>
        <v>6.0707957168901722E-15</v>
      </c>
    </row>
    <row r="4037" spans="3:12" hidden="1" x14ac:dyDescent="0.25">
      <c r="C4037" s="221">
        <v>21800</v>
      </c>
      <c r="D4037" s="221">
        <f t="shared" si="446"/>
        <v>21800</v>
      </c>
      <c r="E4037" s="221">
        <f t="shared" si="444"/>
        <v>21.8</v>
      </c>
      <c r="F4037" s="221">
        <f t="shared" si="447"/>
        <v>4.1087704173795584E-4</v>
      </c>
      <c r="G4037" s="221">
        <f t="shared" si="448"/>
        <v>3.6118768889070126E-2</v>
      </c>
      <c r="H4037" s="271">
        <v>9.3132298803309595E-10</v>
      </c>
      <c r="I4037" s="221">
        <f t="shared" si="449"/>
        <v>1</v>
      </c>
      <c r="J4037" s="221">
        <v>1</v>
      </c>
      <c r="K4037" s="221">
        <f t="shared" si="450"/>
        <v>-277.18909726002346</v>
      </c>
      <c r="L4037" s="221">
        <f t="shared" si="445"/>
        <v>5.1692048000190506E-15</v>
      </c>
    </row>
    <row r="4038" spans="3:12" hidden="1" x14ac:dyDescent="0.25">
      <c r="C4038" s="221">
        <v>21810</v>
      </c>
      <c r="D4038" s="221">
        <f t="shared" si="446"/>
        <v>21810</v>
      </c>
      <c r="E4038" s="221">
        <f t="shared" si="444"/>
        <v>21.81</v>
      </c>
      <c r="F4038" s="221">
        <f t="shared" si="447"/>
        <v>4.0973761199788095E-4</v>
      </c>
      <c r="G4038" s="221">
        <f t="shared" si="448"/>
        <v>3.7164269001429703E-2</v>
      </c>
      <c r="H4038" s="221">
        <v>2.6182538032312099E-2</v>
      </c>
      <c r="I4038" s="221">
        <f t="shared" si="449"/>
        <v>1</v>
      </c>
      <c r="J4038" s="221">
        <v>1</v>
      </c>
      <c r="K4038" s="221">
        <f t="shared" si="450"/>
        <v>-127.98713660086838</v>
      </c>
      <c r="L4038" s="221">
        <f t="shared" si="445"/>
        <v>3.9739864200053262E-13</v>
      </c>
    </row>
    <row r="4039" spans="3:12" hidden="1" x14ac:dyDescent="0.25">
      <c r="C4039" s="221">
        <v>21820</v>
      </c>
      <c r="D4039" s="221">
        <f t="shared" si="446"/>
        <v>21820</v>
      </c>
      <c r="E4039" s="221">
        <f t="shared" si="444"/>
        <v>21.82</v>
      </c>
      <c r="F4039" s="221">
        <f t="shared" si="447"/>
        <v>4.085920280397823E-4</v>
      </c>
      <c r="G4039" s="221">
        <f t="shared" si="448"/>
        <v>3.8108280078815546E-2</v>
      </c>
      <c r="H4039" s="221">
        <v>5.06570454844106E-2</v>
      </c>
      <c r="I4039" s="221">
        <f t="shared" si="449"/>
        <v>1</v>
      </c>
      <c r="J4039" s="221">
        <v>1</v>
      </c>
      <c r="K4039" s="221">
        <f t="shared" si="450"/>
        <v>-122.06101812353189</v>
      </c>
      <c r="L4039" s="221">
        <f t="shared" si="445"/>
        <v>3.5251818758769359E-12</v>
      </c>
    </row>
    <row r="4040" spans="3:12" hidden="1" x14ac:dyDescent="0.25">
      <c r="C4040" s="221">
        <v>21830</v>
      </c>
      <c r="D4040" s="221">
        <f t="shared" si="446"/>
        <v>21830</v>
      </c>
      <c r="E4040" s="221">
        <f t="shared" si="444"/>
        <v>21.83</v>
      </c>
      <c r="F4040" s="221">
        <f t="shared" si="447"/>
        <v>4.0744035684144004E-4</v>
      </c>
      <c r="G4040" s="221">
        <f t="shared" si="448"/>
        <v>3.8948207087149772E-2</v>
      </c>
      <c r="H4040" s="221">
        <v>3.5478860246599998E-2</v>
      </c>
      <c r="I4040" s="221">
        <f t="shared" si="449"/>
        <v>1</v>
      </c>
      <c r="J4040" s="221">
        <v>1</v>
      </c>
      <c r="K4040" s="221">
        <f t="shared" si="450"/>
        <v>-124.98957652515115</v>
      </c>
      <c r="L4040" s="221">
        <f t="shared" si="445"/>
        <v>4.5683014597799731E-12</v>
      </c>
    </row>
    <row r="4041" spans="3:12" hidden="1" x14ac:dyDescent="0.25">
      <c r="C4041" s="221">
        <v>21840</v>
      </c>
      <c r="D4041" s="221">
        <f t="shared" si="446"/>
        <v>21840</v>
      </c>
      <c r="E4041" s="221">
        <f t="shared" si="444"/>
        <v>21.84</v>
      </c>
      <c r="F4041" s="221">
        <f t="shared" si="447"/>
        <v>4.0628266553617662E-4</v>
      </c>
      <c r="G4041" s="221">
        <f t="shared" si="448"/>
        <v>3.9681737287461848E-2</v>
      </c>
      <c r="H4041" s="271">
        <v>2.4382286595599399E-9</v>
      </c>
      <c r="I4041" s="221">
        <f t="shared" si="449"/>
        <v>1</v>
      </c>
      <c r="J4041" s="221">
        <v>1</v>
      </c>
      <c r="K4041" s="221">
        <f t="shared" si="450"/>
        <v>-268.11013195168624</v>
      </c>
      <c r="L4041" s="221">
        <f t="shared" si="445"/>
        <v>7.924692452772104E-13</v>
      </c>
    </row>
    <row r="4042" spans="3:12" hidden="1" x14ac:dyDescent="0.25">
      <c r="C4042" s="221">
        <v>21850</v>
      </c>
      <c r="D4042" s="221">
        <f t="shared" si="446"/>
        <v>21850</v>
      </c>
      <c r="E4042" s="221">
        <f t="shared" si="444"/>
        <v>21.85</v>
      </c>
      <c r="F4042" s="221">
        <f t="shared" si="447"/>
        <v>4.0511902140749059E-4</v>
      </c>
      <c r="G4042" s="221">
        <f t="shared" si="448"/>
        <v>4.0306846558415384E-2</v>
      </c>
      <c r="H4042" s="271">
        <v>1.5853269312652401E-9</v>
      </c>
      <c r="I4042" s="221">
        <f t="shared" si="449"/>
        <v>1</v>
      </c>
      <c r="J4042" s="221">
        <v>1</v>
      </c>
      <c r="K4042" s="221">
        <f t="shared" si="450"/>
        <v>-271.7383941117273</v>
      </c>
      <c r="L4042" s="221">
        <f t="shared" si="445"/>
        <v>1.0626309772154332E-26</v>
      </c>
    </row>
    <row r="4043" spans="3:12" hidden="1" x14ac:dyDescent="0.25">
      <c r="C4043" s="221">
        <v>21860</v>
      </c>
      <c r="D4043" s="221">
        <f t="shared" si="446"/>
        <v>21860</v>
      </c>
      <c r="E4043" s="221">
        <f t="shared" si="444"/>
        <v>21.86</v>
      </c>
      <c r="F4043" s="221">
        <f t="shared" si="447"/>
        <v>4.0394949188369129E-4</v>
      </c>
      <c r="G4043" s="221">
        <f t="shared" si="448"/>
        <v>4.0821804941364628E-2</v>
      </c>
      <c r="H4043" s="221">
        <v>3.2358958185376797E-2</v>
      </c>
      <c r="I4043" s="221">
        <f t="shared" si="449"/>
        <v>1</v>
      </c>
      <c r="J4043" s="221">
        <v>1</v>
      </c>
      <c r="K4043" s="221">
        <f t="shared" si="450"/>
        <v>-125.45572399628873</v>
      </c>
      <c r="L4043" s="221">
        <f t="shared" si="445"/>
        <v>7.1181584503912859E-13</v>
      </c>
    </row>
    <row r="4044" spans="3:12" hidden="1" x14ac:dyDescent="0.25">
      <c r="C4044" s="221">
        <v>21870</v>
      </c>
      <c r="D4044" s="221">
        <f t="shared" si="446"/>
        <v>21870</v>
      </c>
      <c r="E4044" s="221">
        <f t="shared" si="444"/>
        <v>21.87</v>
      </c>
      <c r="F4044" s="221">
        <f t="shared" si="447"/>
        <v>4.0277414453254452E-4</v>
      </c>
      <c r="G4044" s="221">
        <f t="shared" si="448"/>
        <v>4.1225181392871846E-2</v>
      </c>
      <c r="H4044" s="221">
        <v>3.3311806719220398E-2</v>
      </c>
      <c r="I4044" s="221">
        <f t="shared" si="449"/>
        <v>1</v>
      </c>
      <c r="J4044" s="221">
        <v>1</v>
      </c>
      <c r="K4044" s="221">
        <f t="shared" si="450"/>
        <v>-125.14355305730491</v>
      </c>
      <c r="L4044" s="221">
        <f t="shared" si="445"/>
        <v>2.9524080622226074E-12</v>
      </c>
    </row>
    <row r="4045" spans="3:12" hidden="1" x14ac:dyDescent="0.25">
      <c r="C4045" s="221">
        <v>21880</v>
      </c>
      <c r="D4045" s="221">
        <f t="shared" si="446"/>
        <v>21880</v>
      </c>
      <c r="E4045" s="221">
        <f t="shared" si="444"/>
        <v>21.88</v>
      </c>
      <c r="F4045" s="221">
        <f t="shared" si="447"/>
        <v>4.0159304705592172E-4</v>
      </c>
      <c r="G4045" s="221">
        <f t="shared" si="448"/>
        <v>4.1515847731718077E-2</v>
      </c>
      <c r="H4045" s="221">
        <v>1.17207465677519E-2</v>
      </c>
      <c r="I4045" s="221">
        <f t="shared" si="449"/>
        <v>1</v>
      </c>
      <c r="J4045" s="221">
        <v>1</v>
      </c>
      <c r="K4045" s="221">
        <f t="shared" si="450"/>
        <v>-134.18089258005335</v>
      </c>
      <c r="L4045" s="221">
        <f t="shared" si="445"/>
        <v>1.4007715900224023E-12</v>
      </c>
    </row>
    <row r="4046" spans="3:12" hidden="1" x14ac:dyDescent="0.25">
      <c r="C4046" s="221">
        <v>21890</v>
      </c>
      <c r="D4046" s="221">
        <f t="shared" si="446"/>
        <v>21890</v>
      </c>
      <c r="E4046" s="221">
        <f t="shared" si="444"/>
        <v>21.89</v>
      </c>
      <c r="F4046" s="221">
        <f t="shared" si="447"/>
        <v>4.0040626728445489E-4</v>
      </c>
      <c r="G4046" s="221">
        <f t="shared" si="448"/>
        <v>4.1692981769611573E-2</v>
      </c>
      <c r="H4046" s="221">
        <v>3.5411953593088102E-2</v>
      </c>
      <c r="I4046" s="221">
        <f t="shared" si="449"/>
        <v>1</v>
      </c>
      <c r="J4046" s="221">
        <v>1</v>
      </c>
      <c r="K4046" s="221">
        <f t="shared" si="450"/>
        <v>-124.56572582416875</v>
      </c>
      <c r="L4046" s="221">
        <f t="shared" si="445"/>
        <v>1.546792512405311E-12</v>
      </c>
    </row>
    <row r="4047" spans="3:12" hidden="1" x14ac:dyDescent="0.25">
      <c r="C4047" s="221">
        <v>21900</v>
      </c>
      <c r="D4047" s="221">
        <f t="shared" si="446"/>
        <v>21900</v>
      </c>
      <c r="E4047" s="221">
        <f t="shared" si="444"/>
        <v>21.9</v>
      </c>
      <c r="F4047" s="221">
        <f t="shared" si="447"/>
        <v>3.9921387317220174E-4</v>
      </c>
      <c r="G4047" s="221">
        <f t="shared" si="448"/>
        <v>4.1756069616970815E-2</v>
      </c>
      <c r="H4047" s="271">
        <v>9.4368800339310899E-15</v>
      </c>
      <c r="I4047" s="221">
        <f t="shared" si="449"/>
        <v>1</v>
      </c>
      <c r="J4047" s="221">
        <v>1</v>
      </c>
      <c r="K4047" s="221">
        <f t="shared" si="450"/>
        <v>-376.06492655491502</v>
      </c>
      <c r="L4047" s="221">
        <f t="shared" si="445"/>
        <v>8.7371024105583231E-13</v>
      </c>
    </row>
    <row r="4048" spans="3:12" hidden="1" x14ac:dyDescent="0.25">
      <c r="C4048" s="221">
        <v>21910</v>
      </c>
      <c r="D4048" s="221">
        <f t="shared" si="446"/>
        <v>21910</v>
      </c>
      <c r="E4048" s="221">
        <f t="shared" si="444"/>
        <v>21.91</v>
      </c>
      <c r="F4048" s="221">
        <f t="shared" si="447"/>
        <v>3.9801593279131434E-4</v>
      </c>
      <c r="G4048" s="221">
        <f t="shared" si="448"/>
        <v>4.1704907157377041E-2</v>
      </c>
      <c r="H4048" s="221">
        <v>3.54119535930872E-2</v>
      </c>
      <c r="I4048" s="221">
        <f t="shared" si="449"/>
        <v>1</v>
      </c>
      <c r="J4048" s="221">
        <v>1</v>
      </c>
      <c r="K4048" s="221">
        <f t="shared" si="450"/>
        <v>-124.61524994824443</v>
      </c>
      <c r="L4048" s="221">
        <f t="shared" si="445"/>
        <v>8.638036082757551E-13</v>
      </c>
    </row>
    <row r="4049" spans="3:12" hidden="1" x14ac:dyDescent="0.25">
      <c r="C4049" s="221">
        <v>21920</v>
      </c>
      <c r="D4049" s="221">
        <f t="shared" si="446"/>
        <v>21920</v>
      </c>
      <c r="E4049" s="221">
        <f t="shared" si="444"/>
        <v>21.92</v>
      </c>
      <c r="F4049" s="221">
        <f t="shared" si="447"/>
        <v>3.9681251432671899E-4</v>
      </c>
      <c r="G4049" s="221">
        <f t="shared" si="448"/>
        <v>4.153960068651074E-2</v>
      </c>
      <c r="H4049" s="221">
        <v>1.1720746567769801E-2</v>
      </c>
      <c r="I4049" s="221">
        <f t="shared" si="449"/>
        <v>1</v>
      </c>
      <c r="J4049" s="221">
        <v>1</v>
      </c>
      <c r="K4049" s="221">
        <f t="shared" si="450"/>
        <v>-134.27994093972308</v>
      </c>
      <c r="L4049" s="221">
        <f t="shared" si="445"/>
        <v>1.5249371219651298E-12</v>
      </c>
    </row>
    <row r="4050" spans="3:12" hidden="1" x14ac:dyDescent="0.25">
      <c r="C4050" s="221">
        <v>21930</v>
      </c>
      <c r="D4050" s="221">
        <f t="shared" si="446"/>
        <v>21930</v>
      </c>
      <c r="E4050" s="221">
        <f t="shared" si="444"/>
        <v>21.93</v>
      </c>
      <c r="F4050" s="221">
        <f t="shared" si="447"/>
        <v>3.9560368607080381E-4</v>
      </c>
      <c r="G4050" s="221">
        <f t="shared" si="448"/>
        <v>4.1260566713628176E-2</v>
      </c>
      <c r="H4050" s="221">
        <v>3.3311806719217497E-2</v>
      </c>
      <c r="I4050" s="221">
        <f t="shared" si="449"/>
        <v>1</v>
      </c>
      <c r="J4050" s="221">
        <v>1</v>
      </c>
      <c r="K4050" s="221">
        <f t="shared" si="450"/>
        <v>-125.29212587566411</v>
      </c>
      <c r="L4050" s="221">
        <f t="shared" si="445"/>
        <v>1.3577057548306195E-12</v>
      </c>
    </row>
    <row r="4051" spans="3:12" hidden="1" x14ac:dyDescent="0.25">
      <c r="C4051" s="221">
        <v>21940</v>
      </c>
      <c r="D4051" s="221">
        <f t="shared" si="446"/>
        <v>21940</v>
      </c>
      <c r="E4051" s="221">
        <f t="shared" si="444"/>
        <v>21.94</v>
      </c>
      <c r="F4051" s="221">
        <f t="shared" si="447"/>
        <v>3.9438951641811273E-4</v>
      </c>
      <c r="G4051" s="221">
        <f t="shared" si="448"/>
        <v>4.0868530925877417E-2</v>
      </c>
      <c r="H4051" s="221">
        <v>3.23589581853869E-2</v>
      </c>
      <c r="I4051" s="221">
        <f t="shared" si="449"/>
        <v>1</v>
      </c>
      <c r="J4051" s="221">
        <v>1</v>
      </c>
      <c r="K4051" s="221">
        <f t="shared" si="450"/>
        <v>-125.65382160793089</v>
      </c>
      <c r="L4051" s="221">
        <f t="shared" si="445"/>
        <v>2.8372060862387515E-12</v>
      </c>
    </row>
    <row r="4052" spans="3:12" hidden="1" x14ac:dyDescent="0.25">
      <c r="C4052" s="221">
        <v>21950</v>
      </c>
      <c r="D4052" s="221">
        <f t="shared" si="446"/>
        <v>21950</v>
      </c>
      <c r="E4052" s="221">
        <f t="shared" si="444"/>
        <v>21.95</v>
      </c>
      <c r="F4052" s="221">
        <f t="shared" si="447"/>
        <v>3.9317007386005352E-4</v>
      </c>
      <c r="G4052" s="221">
        <f t="shared" si="448"/>
        <v>4.0364526317994545E-2</v>
      </c>
      <c r="H4052" s="271">
        <v>1.58533107661336E-9</v>
      </c>
      <c r="I4052" s="221">
        <f t="shared" si="449"/>
        <v>1</v>
      </c>
      <c r="J4052" s="221">
        <v>1</v>
      </c>
      <c r="K4052" s="221">
        <f t="shared" si="450"/>
        <v>-271.98599425079613</v>
      </c>
      <c r="L4052" s="221">
        <f t="shared" si="445"/>
        <v>6.8007669055971884E-13</v>
      </c>
    </row>
    <row r="4053" spans="3:12" hidden="1" x14ac:dyDescent="0.25">
      <c r="C4053" s="221">
        <v>21960</v>
      </c>
      <c r="D4053" s="221">
        <f t="shared" si="446"/>
        <v>21960</v>
      </c>
      <c r="E4053" s="221">
        <f t="shared" si="444"/>
        <v>21.96</v>
      </c>
      <c r="F4053" s="221">
        <f t="shared" si="447"/>
        <v>3.9194542697961122E-4</v>
      </c>
      <c r="G4053" s="221">
        <f t="shared" si="448"/>
        <v>3.9749890492163549E-2</v>
      </c>
      <c r="H4053" s="271">
        <v>2.4382379761224599E-9</v>
      </c>
      <c r="I4053" s="221">
        <f t="shared" si="449"/>
        <v>1</v>
      </c>
      <c r="J4053" s="221">
        <v>1</v>
      </c>
      <c r="K4053" s="221">
        <f t="shared" si="450"/>
        <v>-268.40724741092407</v>
      </c>
      <c r="L4053" s="221">
        <f t="shared" si="445"/>
        <v>9.9687424273151525E-27</v>
      </c>
    </row>
    <row r="4054" spans="3:12" hidden="1" x14ac:dyDescent="0.25">
      <c r="C4054" s="221">
        <v>21970</v>
      </c>
      <c r="D4054" s="221">
        <f t="shared" si="446"/>
        <v>21970</v>
      </c>
      <c r="E4054" s="221">
        <f t="shared" si="444"/>
        <v>21.97</v>
      </c>
      <c r="F4054" s="221">
        <f t="shared" si="447"/>
        <v>3.9071564444607298E-4</v>
      </c>
      <c r="G4054" s="221">
        <f t="shared" si="448"/>
        <v>3.9026262135038438E-2</v>
      </c>
      <c r="H4054" s="221">
        <v>3.5478860246605799E-2</v>
      </c>
      <c r="I4054" s="221">
        <f t="shared" si="449"/>
        <v>1</v>
      </c>
      <c r="J4054" s="221">
        <v>1</v>
      </c>
      <c r="K4054" s="221">
        <f t="shared" si="450"/>
        <v>-125.33625163993926</v>
      </c>
      <c r="L4054" s="221">
        <f t="shared" si="445"/>
        <v>7.3166942256223524E-13</v>
      </c>
    </row>
    <row r="4055" spans="3:12" hidden="1" x14ac:dyDescent="0.25">
      <c r="C4055" s="221">
        <v>21980</v>
      </c>
      <c r="D4055" s="221">
        <f t="shared" si="446"/>
        <v>21980</v>
      </c>
      <c r="E4055" s="221">
        <f t="shared" si="444"/>
        <v>21.98</v>
      </c>
      <c r="F4055" s="221">
        <f t="shared" si="447"/>
        <v>3.8948079500976726E-4</v>
      </c>
      <c r="G4055" s="221">
        <f t="shared" si="448"/>
        <v>3.8195576681150048E-2</v>
      </c>
      <c r="H4055" s="221">
        <v>5.06570454844157E-2</v>
      </c>
      <c r="I4055" s="221">
        <f t="shared" si="449"/>
        <v>1</v>
      </c>
      <c r="J4055" s="221">
        <v>1</v>
      </c>
      <c r="K4055" s="221">
        <f t="shared" si="450"/>
        <v>-122.45722048575858</v>
      </c>
      <c r="L4055" s="221">
        <f t="shared" si="445"/>
        <v>4.1898720012380221E-12</v>
      </c>
    </row>
    <row r="4056" spans="3:12" hidden="1" x14ac:dyDescent="0.25">
      <c r="C4056" s="221">
        <v>21990</v>
      </c>
      <c r="D4056" s="221">
        <f t="shared" si="446"/>
        <v>21990</v>
      </c>
      <c r="E4056" s="221">
        <f t="shared" si="444"/>
        <v>21.99</v>
      </c>
      <c r="F4056" s="221">
        <f t="shared" si="447"/>
        <v>3.882409474968068E-4</v>
      </c>
      <c r="G4056" s="221">
        <f t="shared" si="448"/>
        <v>3.7260061174081038E-2</v>
      </c>
      <c r="H4056" s="221">
        <v>2.61825380323066E-2</v>
      </c>
      <c r="I4056" s="221">
        <f t="shared" si="449"/>
        <v>1</v>
      </c>
      <c r="J4056" s="221">
        <v>1</v>
      </c>
      <c r="K4056" s="221">
        <f t="shared" si="450"/>
        <v>-128.43286710310215</v>
      </c>
      <c r="L4056" s="221">
        <f t="shared" si="445"/>
        <v>3.2055422687193321E-12</v>
      </c>
    </row>
    <row r="4057" spans="3:12" hidden="1" x14ac:dyDescent="0.25">
      <c r="C4057" s="221">
        <v>22000</v>
      </c>
      <c r="D4057" s="221">
        <f t="shared" si="446"/>
        <v>22000</v>
      </c>
      <c r="E4057" s="221">
        <f t="shared" si="444"/>
        <v>22</v>
      </c>
      <c r="F4057" s="221">
        <f t="shared" si="447"/>
        <v>3.8699617080385166E-4</v>
      </c>
      <c r="G4057" s="221">
        <f t="shared" si="448"/>
        <v>3.6222228338971561E-2</v>
      </c>
      <c r="H4057" s="271">
        <v>9.3132843146358501E-10</v>
      </c>
      <c r="I4057" s="221">
        <f t="shared" si="449"/>
        <v>1</v>
      </c>
      <c r="J4057" s="221">
        <v>1</v>
      </c>
      <c r="K4057" s="221">
        <f t="shared" si="450"/>
        <v>-277.68430613903502</v>
      </c>
      <c r="L4057" s="221">
        <f t="shared" si="445"/>
        <v>3.586355427302491E-13</v>
      </c>
    </row>
    <row r="4058" spans="3:12" hidden="1" x14ac:dyDescent="0.25">
      <c r="C4058" s="221">
        <v>22010</v>
      </c>
      <c r="D4058" s="221">
        <f t="shared" si="446"/>
        <v>22010</v>
      </c>
      <c r="E4058" s="221">
        <f t="shared" si="444"/>
        <v>22.01</v>
      </c>
      <c r="F4058" s="221">
        <f t="shared" si="447"/>
        <v>3.8574653389287746E-4</v>
      </c>
      <c r="G4058" s="221">
        <f t="shared" si="448"/>
        <v>3.508486988200956E-2</v>
      </c>
      <c r="H4058" s="221">
        <v>3.1555882854918098E-3</v>
      </c>
      <c r="I4058" s="221">
        <f t="shared" si="449"/>
        <v>1</v>
      </c>
      <c r="J4058" s="221">
        <v>1</v>
      </c>
      <c r="K4058" s="221">
        <f t="shared" si="450"/>
        <v>-147.38995524413329</v>
      </c>
      <c r="L4058" s="221">
        <f t="shared" si="445"/>
        <v>4.5597890338358544E-15</v>
      </c>
    </row>
    <row r="4059" spans="3:12" hidden="1" x14ac:dyDescent="0.25">
      <c r="C4059" s="221">
        <v>22020</v>
      </c>
      <c r="D4059" s="221">
        <f t="shared" si="446"/>
        <v>22020</v>
      </c>
      <c r="E4059" s="221">
        <f t="shared" si="444"/>
        <v>22.02</v>
      </c>
      <c r="F4059" s="221">
        <f t="shared" si="447"/>
        <v>3.8449210578595877E-4</v>
      </c>
      <c r="G4059" s="221">
        <f t="shared" si="448"/>
        <v>3.3851049034663377E-2</v>
      </c>
      <c r="H4059" s="221">
        <v>2.7309732062734101E-4</v>
      </c>
      <c r="I4059" s="221">
        <f t="shared" si="449"/>
        <v>1</v>
      </c>
      <c r="J4059" s="221">
        <v>1</v>
      </c>
      <c r="K4059" s="221">
        <f t="shared" si="450"/>
        <v>-168.98446002669488</v>
      </c>
      <c r="L4059" s="221">
        <f t="shared" si="445"/>
        <v>5.3503852468404652E-15</v>
      </c>
    </row>
    <row r="4060" spans="3:12" hidden="1" x14ac:dyDescent="0.25">
      <c r="C4060" s="221">
        <v>22030</v>
      </c>
      <c r="D4060" s="221">
        <f t="shared" si="446"/>
        <v>22030</v>
      </c>
      <c r="E4060" s="221">
        <f t="shared" si="444"/>
        <v>22.03</v>
      </c>
      <c r="F4060" s="221">
        <f t="shared" si="447"/>
        <v>3.8323295556006798E-4</v>
      </c>
      <c r="G4060" s="221">
        <f t="shared" si="448"/>
        <v>3.2524092362418523E-2</v>
      </c>
      <c r="H4060" s="221">
        <v>2.5761364751436498E-3</v>
      </c>
      <c r="I4060" s="221">
        <f t="shared" si="449"/>
        <v>1</v>
      </c>
      <c r="J4060" s="221">
        <v>1</v>
      </c>
      <c r="K4060" s="221">
        <f t="shared" si="450"/>
        <v>-149.86726197961789</v>
      </c>
      <c r="L4060" s="221">
        <f t="shared" si="445"/>
        <v>3.1798442956083964E-15</v>
      </c>
    </row>
    <row r="4061" spans="3:12" hidden="1" x14ac:dyDescent="0.25">
      <c r="C4061" s="221">
        <v>22040</v>
      </c>
      <c r="D4061" s="221">
        <f t="shared" si="446"/>
        <v>22040</v>
      </c>
      <c r="E4061" s="221">
        <f t="shared" si="444"/>
        <v>22.04</v>
      </c>
      <c r="F4061" s="221">
        <f t="shared" si="447"/>
        <v>3.8196915234187942E-4</v>
      </c>
      <c r="G4061" s="221">
        <f t="shared" si="448"/>
        <v>3.1107580859779896E-2</v>
      </c>
      <c r="H4061" s="221">
        <v>2.70623213906134E-3</v>
      </c>
      <c r="I4061" s="221">
        <f t="shared" si="449"/>
        <v>1</v>
      </c>
      <c r="J4061" s="221">
        <v>1</v>
      </c>
      <c r="K4061" s="221">
        <f t="shared" si="450"/>
        <v>-149.85480846042071</v>
      </c>
      <c r="L4061" s="221">
        <f t="shared" si="445"/>
        <v>1.0325157882335542E-14</v>
      </c>
    </row>
    <row r="4062" spans="3:12" hidden="1" x14ac:dyDescent="0.25">
      <c r="C4062" s="221">
        <v>22050</v>
      </c>
      <c r="D4062" s="221">
        <f t="shared" si="446"/>
        <v>22050</v>
      </c>
      <c r="E4062" s="221">
        <f t="shared" si="444"/>
        <v>22.05</v>
      </c>
      <c r="F4062" s="221">
        <f t="shared" si="447"/>
        <v>3.8070076530259857E-4</v>
      </c>
      <c r="G4062" s="221">
        <f t="shared" si="448"/>
        <v>2.9605340355212839E-2</v>
      </c>
      <c r="H4062" s="221">
        <v>1.96696707822296E-4</v>
      </c>
      <c r="I4062" s="221">
        <f t="shared" si="449"/>
        <v>1</v>
      </c>
      <c r="J4062" s="221">
        <v>1</v>
      </c>
      <c r="K4062" s="221">
        <f t="shared" si="450"/>
        <v>-173.08498201640165</v>
      </c>
      <c r="L4062" s="221">
        <f t="shared" si="445"/>
        <v>2.9537137557897312E-15</v>
      </c>
    </row>
    <row r="4063" spans="3:12" hidden="1" x14ac:dyDescent="0.25">
      <c r="C4063" s="221">
        <v>22060</v>
      </c>
      <c r="D4063" s="221">
        <f t="shared" si="446"/>
        <v>22060</v>
      </c>
      <c r="E4063" s="221">
        <f t="shared" si="444"/>
        <v>22.06</v>
      </c>
      <c r="F4063" s="221">
        <f t="shared" si="447"/>
        <v>3.7942786365279484E-4</v>
      </c>
      <c r="G4063" s="221">
        <f t="shared" si="448"/>
        <v>2.8021431251544288E-2</v>
      </c>
      <c r="H4063" s="221">
        <v>4.6170289671186001E-3</v>
      </c>
      <c r="I4063" s="221">
        <f t="shared" si="449"/>
        <v>1</v>
      </c>
      <c r="J4063" s="221">
        <v>1</v>
      </c>
      <c r="K4063" s="221">
        <f t="shared" si="450"/>
        <v>-146.18035732277662</v>
      </c>
      <c r="L4063" s="221">
        <f t="shared" si="445"/>
        <v>6.580685239521612E-15</v>
      </c>
    </row>
    <row r="4064" spans="3:12" hidden="1" x14ac:dyDescent="0.25">
      <c r="C4064" s="221">
        <v>22070</v>
      </c>
      <c r="D4064" s="221">
        <f t="shared" si="446"/>
        <v>22070</v>
      </c>
      <c r="E4064" s="221">
        <f t="shared" si="444"/>
        <v>22.07</v>
      </c>
      <c r="F4064" s="221">
        <f t="shared" si="447"/>
        <v>3.7815051663725739E-4</v>
      </c>
      <c r="G4064" s="221">
        <f t="shared" si="448"/>
        <v>2.6360137629167252E-2</v>
      </c>
      <c r="H4064" s="221">
        <v>9.6745899372296402E-3</v>
      </c>
      <c r="I4064" s="221">
        <f t="shared" si="449"/>
        <v>1</v>
      </c>
      <c r="J4064" s="221">
        <v>1</v>
      </c>
      <c r="K4064" s="221">
        <f t="shared" si="450"/>
        <v>-140.3151012445112</v>
      </c>
      <c r="L4064" s="221">
        <f t="shared" si="445"/>
        <v>5.2944574316153056E-14</v>
      </c>
    </row>
    <row r="4065" spans="3:12" hidden="1" x14ac:dyDescent="0.25">
      <c r="C4065" s="221">
        <v>22080</v>
      </c>
      <c r="D4065" s="221">
        <f t="shared" si="446"/>
        <v>22080</v>
      </c>
      <c r="E4065" s="221">
        <f t="shared" si="444"/>
        <v>22.08</v>
      </c>
      <c r="F4065" s="221">
        <f t="shared" si="447"/>
        <v>3.7686879352985834E-4</v>
      </c>
      <c r="G4065" s="221">
        <f t="shared" si="448"/>
        <v>2.4625955741058993E-2</v>
      </c>
      <c r="H4065" s="271">
        <v>3.5573638779053002E-10</v>
      </c>
      <c r="I4065" s="221">
        <f t="shared" si="449"/>
        <v>1</v>
      </c>
      <c r="J4065" s="221">
        <v>1</v>
      </c>
      <c r="K4065" s="221">
        <f t="shared" si="450"/>
        <v>-289.62576874384757</v>
      </c>
      <c r="L4065" s="221">
        <f t="shared" si="445"/>
        <v>2.3250372432287456E-14</v>
      </c>
    </row>
    <row r="4066" spans="3:12" hidden="1" x14ac:dyDescent="0.25">
      <c r="C4066" s="221">
        <v>22090</v>
      </c>
      <c r="D4066" s="221">
        <f t="shared" si="446"/>
        <v>22090</v>
      </c>
      <c r="E4066" s="221">
        <f t="shared" si="444"/>
        <v>22.09</v>
      </c>
      <c r="F4066" s="221">
        <f t="shared" si="447"/>
        <v>3.7558276362843832E-4</v>
      </c>
      <c r="G4066" s="221">
        <f t="shared" si="448"/>
        <v>2.2823581930330683E-2</v>
      </c>
      <c r="H4066" s="221">
        <v>1.10268609715074E-2</v>
      </c>
      <c r="I4066" s="221">
        <f t="shared" si="449"/>
        <v>1</v>
      </c>
      <c r="J4066" s="221">
        <v>1</v>
      </c>
      <c r="K4066" s="221">
        <f t="shared" si="450"/>
        <v>-140.48917288457983</v>
      </c>
      <c r="L4066" s="221">
        <f t="shared" si="445"/>
        <v>2.2336892317584707E-14</v>
      </c>
    </row>
    <row r="4067" spans="3:12" hidden="1" x14ac:dyDescent="0.25">
      <c r="C4067" s="221">
        <v>22100</v>
      </c>
      <c r="D4067" s="221">
        <f t="shared" si="446"/>
        <v>22100</v>
      </c>
      <c r="E4067" s="221">
        <f t="shared" si="444"/>
        <v>22.1</v>
      </c>
      <c r="F4067" s="221">
        <f t="shared" si="447"/>
        <v>3.7429249624970103E-4</v>
      </c>
      <c r="G4067" s="221">
        <f t="shared" si="448"/>
        <v>2.0957900002518893E-2</v>
      </c>
      <c r="H4067" s="271">
        <v>1.61309956126109E-9</v>
      </c>
      <c r="I4067" s="221">
        <f t="shared" si="449"/>
        <v>1</v>
      </c>
      <c r="J4067" s="221">
        <v>1</v>
      </c>
      <c r="K4067" s="221">
        <f t="shared" si="450"/>
        <v>-277.95559885055047</v>
      </c>
      <c r="L4067" s="221">
        <f t="shared" si="445"/>
        <v>2.2336896737648169E-14</v>
      </c>
    </row>
    <row r="4068" spans="3:12" hidden="1" x14ac:dyDescent="0.25">
      <c r="C4068" s="221">
        <v>22110</v>
      </c>
      <c r="D4068" s="221">
        <f t="shared" si="446"/>
        <v>22110</v>
      </c>
      <c r="E4068" s="221">
        <f t="shared" si="444"/>
        <v>22.11</v>
      </c>
      <c r="F4068" s="221">
        <f t="shared" si="447"/>
        <v>3.7299806072413187E-4</v>
      </c>
      <c r="G4068" s="221">
        <f t="shared" si="448"/>
        <v>1.9033968086360684E-2</v>
      </c>
      <c r="H4068" s="221">
        <v>2.0401207815420701E-2</v>
      </c>
      <c r="I4068" s="221">
        <f t="shared" si="449"/>
        <v>1</v>
      </c>
      <c r="J4068" s="221">
        <v>1</v>
      </c>
      <c r="K4068" s="221">
        <f t="shared" si="450"/>
        <v>-136.78216419123078</v>
      </c>
      <c r="L4068" s="221">
        <f t="shared" si="445"/>
        <v>5.2447363994784331E-14</v>
      </c>
    </row>
    <row r="4069" spans="3:12" hidden="1" x14ac:dyDescent="0.25">
      <c r="C4069" s="221">
        <v>22120</v>
      </c>
      <c r="D4069" s="221">
        <f t="shared" si="446"/>
        <v>22120</v>
      </c>
      <c r="E4069" s="221">
        <f t="shared" si="444"/>
        <v>22.12</v>
      </c>
      <c r="F4069" s="221">
        <f t="shared" si="447"/>
        <v>3.7169952639092539E-4</v>
      </c>
      <c r="G4069" s="221">
        <f t="shared" si="448"/>
        <v>1.7057005018139702E-2</v>
      </c>
      <c r="H4069" s="221">
        <v>2.0271099110452401E-2</v>
      </c>
      <c r="I4069" s="221">
        <f t="shared" si="449"/>
        <v>1</v>
      </c>
      <c r="J4069" s="221">
        <v>1</v>
      </c>
      <c r="K4069" s="221">
        <f t="shared" si="450"/>
        <v>-137.82055836041405</v>
      </c>
      <c r="L4069" s="221">
        <f t="shared" si="445"/>
        <v>1.868162687031952E-13</v>
      </c>
    </row>
    <row r="4070" spans="3:12" hidden="1" x14ac:dyDescent="0.25">
      <c r="C4070" s="221">
        <v>22130</v>
      </c>
      <c r="D4070" s="221">
        <f t="shared" si="446"/>
        <v>22130</v>
      </c>
      <c r="E4070" s="221">
        <f t="shared" si="444"/>
        <v>22.13</v>
      </c>
      <c r="F4070" s="221">
        <f t="shared" si="447"/>
        <v>3.7039696259293548E-4</v>
      </c>
      <c r="G4070" s="221">
        <f t="shared" si="448"/>
        <v>1.5032376286007714E-2</v>
      </c>
      <c r="H4070" s="221">
        <v>5.3629333398763097E-3</v>
      </c>
      <c r="I4070" s="221">
        <f t="shared" si="449"/>
        <v>1</v>
      </c>
      <c r="J4070" s="221">
        <v>1</v>
      </c>
      <c r="K4070" s="221">
        <f t="shared" si="450"/>
        <v>-150.49805092400479</v>
      </c>
      <c r="L4070" s="221">
        <f t="shared" si="445"/>
        <v>6.2711297455145749E-14</v>
      </c>
    </row>
    <row r="4071" spans="3:12" hidden="1" x14ac:dyDescent="0.25">
      <c r="C4071" s="221">
        <v>22140</v>
      </c>
      <c r="D4071" s="221">
        <f t="shared" si="446"/>
        <v>22140</v>
      </c>
      <c r="E4071" s="221">
        <f t="shared" si="444"/>
        <v>22.14</v>
      </c>
      <c r="F4071" s="221">
        <f t="shared" si="447"/>
        <v>3.6909043867163881E-4</v>
      </c>
      <c r="G4071" s="221">
        <f t="shared" si="448"/>
        <v>1.2965579571862949E-2</v>
      </c>
      <c r="H4071" s="271">
        <v>1.7506741710736102E-5</v>
      </c>
      <c r="I4071" s="221">
        <f t="shared" si="449"/>
        <v>1</v>
      </c>
      <c r="J4071" s="221">
        <v>1</v>
      </c>
      <c r="K4071" s="221">
        <f t="shared" si="450"/>
        <v>-201.53739891823423</v>
      </c>
      <c r="L4071" s="221">
        <f t="shared" si="445"/>
        <v>2.2416533585180406E-15</v>
      </c>
    </row>
    <row r="4072" spans="3:12" hidden="1" x14ac:dyDescent="0.25">
      <c r="C4072" s="221">
        <v>22150</v>
      </c>
      <c r="D4072" s="221">
        <f t="shared" si="446"/>
        <v>22150</v>
      </c>
      <c r="E4072" s="221">
        <f t="shared" si="444"/>
        <v>22.15</v>
      </c>
      <c r="F4072" s="221">
        <f t="shared" si="447"/>
        <v>3.6778002396212125E-4</v>
      </c>
      <c r="G4072" s="221">
        <f t="shared" si="448"/>
        <v>1.0862229929489896E-2</v>
      </c>
      <c r="H4072" s="271">
        <v>1.6734664794184701E-5</v>
      </c>
      <c r="I4072" s="221">
        <f t="shared" si="449"/>
        <v>1</v>
      </c>
      <c r="J4072" s="221">
        <v>1</v>
      </c>
      <c r="K4072" s="221">
        <f t="shared" si="450"/>
        <v>-203.49751708075257</v>
      </c>
      <c r="L4072" s="221">
        <f t="shared" si="445"/>
        <v>5.6724631179351314E-20</v>
      </c>
    </row>
    <row r="4073" spans="3:12" hidden="1" x14ac:dyDescent="0.25">
      <c r="C4073" s="221">
        <v>22160</v>
      </c>
      <c r="D4073" s="221">
        <f t="shared" si="446"/>
        <v>22160</v>
      </c>
      <c r="E4073" s="221">
        <f t="shared" si="444"/>
        <v>22.16</v>
      </c>
      <c r="F4073" s="221">
        <f t="shared" si="447"/>
        <v>3.6646578778807561E-4</v>
      </c>
      <c r="G4073" s="221">
        <f t="shared" si="448"/>
        <v>8.728044638610705E-3</v>
      </c>
      <c r="H4073" s="221">
        <v>1.5719408884824201E-2</v>
      </c>
      <c r="I4073" s="221">
        <f t="shared" si="449"/>
        <v>1</v>
      </c>
      <c r="J4073" s="221">
        <v>1</v>
      </c>
      <c r="K4073" s="221">
        <f t="shared" si="450"/>
        <v>-145.97226788340345</v>
      </c>
      <c r="L4073" s="221">
        <f t="shared" si="445"/>
        <v>6.3367616660513391E-15</v>
      </c>
    </row>
    <row r="4074" spans="3:12" hidden="1" x14ac:dyDescent="0.25">
      <c r="C4074" s="221">
        <v>22170</v>
      </c>
      <c r="D4074" s="221">
        <f t="shared" si="446"/>
        <v>22170</v>
      </c>
      <c r="E4074" s="221">
        <f t="shared" si="444"/>
        <v>22.17</v>
      </c>
      <c r="F4074" s="221">
        <f t="shared" si="447"/>
        <v>3.651477994568252E-4</v>
      </c>
      <c r="G4074" s="221">
        <f t="shared" si="448"/>
        <v>6.5688277754528002E-3</v>
      </c>
      <c r="H4074" s="221">
        <v>0.13782044655405101</v>
      </c>
      <c r="I4074" s="221">
        <f t="shared" si="449"/>
        <v>1</v>
      </c>
      <c r="J4074" s="221">
        <v>1</v>
      </c>
      <c r="K4074" s="221">
        <f t="shared" si="450"/>
        <v>-129.61459568074082</v>
      </c>
      <c r="L4074" s="221">
        <f t="shared" si="445"/>
        <v>3.626247211080799E-13</v>
      </c>
    </row>
    <row r="4075" spans="3:12" hidden="1" x14ac:dyDescent="0.25">
      <c r="C4075" s="221">
        <v>22180</v>
      </c>
      <c r="D4075" s="221">
        <f t="shared" si="446"/>
        <v>22180</v>
      </c>
      <c r="E4075" s="221">
        <f t="shared" si="444"/>
        <v>22.18</v>
      </c>
      <c r="F4075" s="221">
        <f t="shared" si="447"/>
        <v>3.6382612825435986E-4</v>
      </c>
      <c r="G4075" s="221">
        <f t="shared" si="448"/>
        <v>4.3904545411376115E-3</v>
      </c>
      <c r="H4075" s="221">
        <v>0.44491567513519698</v>
      </c>
      <c r="I4075" s="221">
        <f t="shared" si="449"/>
        <v>1</v>
      </c>
      <c r="J4075" s="221">
        <v>1</v>
      </c>
      <c r="K4075" s="221">
        <f t="shared" si="450"/>
        <v>-122.96637846858832</v>
      </c>
      <c r="L4075" s="221">
        <f t="shared" si="445"/>
        <v>2.7105902592087996E-12</v>
      </c>
    </row>
    <row r="4076" spans="3:12" hidden="1" x14ac:dyDescent="0.25">
      <c r="C4076" s="221">
        <v>22190</v>
      </c>
      <c r="D4076" s="221">
        <f t="shared" si="446"/>
        <v>22190</v>
      </c>
      <c r="E4076" s="221">
        <f t="shared" si="444"/>
        <v>22.19</v>
      </c>
      <c r="F4076" s="221">
        <f t="shared" si="447"/>
        <v>3.6250084344039655E-4</v>
      </c>
      <c r="G4076" s="221">
        <f t="shared" si="448"/>
        <v>2.1988553899455455E-3</v>
      </c>
      <c r="H4076" s="221">
        <v>0.82365531566110295</v>
      </c>
      <c r="I4076" s="221">
        <f t="shared" si="449"/>
        <v>1</v>
      </c>
      <c r="J4076" s="221">
        <v>1</v>
      </c>
      <c r="K4076" s="221">
        <f t="shared" si="450"/>
        <v>-123.65497609088473</v>
      </c>
      <c r="L4076" s="221">
        <f t="shared" si="445"/>
        <v>4.673201141638384E-12</v>
      </c>
    </row>
    <row r="4077" spans="3:12" hidden="1" x14ac:dyDescent="0.25">
      <c r="C4077" s="221">
        <v>22200</v>
      </c>
      <c r="D4077" s="221">
        <f t="shared" si="446"/>
        <v>22200</v>
      </c>
      <c r="E4077" s="221">
        <f t="shared" si="444"/>
        <v>22.2</v>
      </c>
      <c r="F4077" s="221">
        <f t="shared" si="447"/>
        <v>3.6117201424345688E-4</v>
      </c>
      <c r="G4077" s="221">
        <f t="shared" si="448"/>
        <v>4.1199786735281151E-17</v>
      </c>
      <c r="H4077" s="221">
        <v>1</v>
      </c>
      <c r="I4077" s="221">
        <f t="shared" si="449"/>
        <v>1</v>
      </c>
      <c r="J4077" s="221">
        <v>1</v>
      </c>
      <c r="K4077" s="221">
        <f t="shared" si="450"/>
        <v>-396.54781881597307</v>
      </c>
      <c r="L4077" s="221">
        <f t="shared" si="445"/>
        <v>1.0775623272755588E-12</v>
      </c>
    </row>
    <row r="4078" spans="3:12" hidden="1" x14ac:dyDescent="0.25">
      <c r="C4078" s="221">
        <v>22210</v>
      </c>
      <c r="D4078" s="221">
        <f t="shared" si="446"/>
        <v>22210</v>
      </c>
      <c r="E4078" s="221">
        <f t="shared" si="444"/>
        <v>22.21</v>
      </c>
      <c r="F4078" s="221">
        <f t="shared" si="447"/>
        <v>3.5983970985596484E-4</v>
      </c>
      <c r="G4078" s="221">
        <f t="shared" si="448"/>
        <v>2.2001188705879863E-3</v>
      </c>
      <c r="H4078" s="221">
        <v>0.82365531566129102</v>
      </c>
      <c r="I4078" s="221">
        <f t="shared" si="449"/>
        <v>1</v>
      </c>
      <c r="J4078" s="221">
        <v>1</v>
      </c>
      <c r="K4078" s="221">
        <f t="shared" si="450"/>
        <v>-123.71398520923164</v>
      </c>
      <c r="L4078" s="221">
        <f t="shared" si="445"/>
        <v>1.0630201277518606E-12</v>
      </c>
    </row>
    <row r="4079" spans="3:12" hidden="1" x14ac:dyDescent="0.25">
      <c r="C4079" s="221">
        <v>22220</v>
      </c>
      <c r="D4079" s="221">
        <f t="shared" si="446"/>
        <v>22220</v>
      </c>
      <c r="E4079" s="221">
        <f t="shared" ref="E4079:E4142" si="451">D4079/1000</f>
        <v>22.22</v>
      </c>
      <c r="F4079" s="221">
        <f t="shared" si="447"/>
        <v>3.5850399942936677E-4</v>
      </c>
      <c r="G4079" s="221">
        <f t="shared" si="448"/>
        <v>4.3955015987916981E-3</v>
      </c>
      <c r="H4079" s="221">
        <v>0.44491567513521102</v>
      </c>
      <c r="I4079" s="221">
        <f t="shared" si="449"/>
        <v>1</v>
      </c>
      <c r="J4079" s="221">
        <v>1</v>
      </c>
      <c r="K4079" s="221">
        <f t="shared" si="450"/>
        <v>-123.08439691443604</v>
      </c>
      <c r="L4079" s="221">
        <f t="shared" ref="L4079:L4142" si="452">(D4079-D4078)*((10^(K4079/20)+10^(K4078/20))/2)^2</f>
        <v>4.5777408970850397E-12</v>
      </c>
    </row>
    <row r="4080" spans="3:12" hidden="1" x14ac:dyDescent="0.25">
      <c r="C4080" s="221">
        <v>22230</v>
      </c>
      <c r="D4080" s="221">
        <f t="shared" si="446"/>
        <v>22230</v>
      </c>
      <c r="E4080" s="221">
        <f t="shared" si="451"/>
        <v>22.23</v>
      </c>
      <c r="F4080" s="221">
        <f t="shared" si="447"/>
        <v>3.57164952069269E-4</v>
      </c>
      <c r="G4080" s="221">
        <f t="shared" si="448"/>
        <v>6.580157939363538E-3</v>
      </c>
      <c r="H4080" s="221">
        <v>0.13782044655405901</v>
      </c>
      <c r="I4080" s="221">
        <f t="shared" si="449"/>
        <v>1</v>
      </c>
      <c r="J4080" s="221">
        <v>1</v>
      </c>
      <c r="K4080" s="221">
        <f t="shared" si="450"/>
        <v>-129.79162387242016</v>
      </c>
      <c r="L4080" s="221">
        <f t="shared" si="452"/>
        <v>2.6265940856366056E-12</v>
      </c>
    </row>
    <row r="4081" spans="3:12" hidden="1" x14ac:dyDescent="0.25">
      <c r="C4081" s="221">
        <v>22240</v>
      </c>
      <c r="D4081" s="221">
        <f t="shared" si="446"/>
        <v>22240</v>
      </c>
      <c r="E4081" s="221">
        <f t="shared" si="451"/>
        <v>22.24</v>
      </c>
      <c r="F4081" s="221">
        <f t="shared" si="447"/>
        <v>3.5582263683060463E-4</v>
      </c>
      <c r="G4081" s="221">
        <f t="shared" si="448"/>
        <v>8.7481232515302289E-3</v>
      </c>
      <c r="H4081" s="221">
        <v>1.5719408884825901E-2</v>
      </c>
      <c r="I4081" s="221">
        <f t="shared" si="449"/>
        <v>1</v>
      </c>
      <c r="J4081" s="221">
        <v>1</v>
      </c>
      <c r="K4081" s="221">
        <f t="shared" si="450"/>
        <v>-146.20830644842553</v>
      </c>
      <c r="L4081" s="221">
        <f t="shared" si="452"/>
        <v>3.4751843517667496E-13</v>
      </c>
    </row>
    <row r="4082" spans="3:12" hidden="1" x14ac:dyDescent="0.25">
      <c r="C4082" s="221">
        <v>22250</v>
      </c>
      <c r="D4082" s="221">
        <f t="shared" si="446"/>
        <v>22250</v>
      </c>
      <c r="E4082" s="221">
        <f t="shared" si="451"/>
        <v>22.25</v>
      </c>
      <c r="F4082" s="221">
        <f t="shared" si="447"/>
        <v>3.5447712271280537E-4</v>
      </c>
      <c r="G4082" s="221">
        <f t="shared" si="448"/>
        <v>1.089347466602384E-2</v>
      </c>
      <c r="H4082" s="271">
        <v>1.6734664794251999E-5</v>
      </c>
      <c r="I4082" s="221">
        <f t="shared" si="449"/>
        <v>1</v>
      </c>
      <c r="J4082" s="221">
        <v>1</v>
      </c>
      <c r="K4082" s="221">
        <f t="shared" si="450"/>
        <v>-203.79256685580015</v>
      </c>
      <c r="L4082" s="221">
        <f t="shared" si="452"/>
        <v>6.0014432958274845E-15</v>
      </c>
    </row>
    <row r="4083" spans="3:12" hidden="1" x14ac:dyDescent="0.25">
      <c r="C4083" s="221">
        <v>22260</v>
      </c>
      <c r="D4083" s="221">
        <f t="shared" si="446"/>
        <v>22260</v>
      </c>
      <c r="E4083" s="221">
        <f t="shared" si="451"/>
        <v>22.26</v>
      </c>
      <c r="F4083" s="221">
        <f t="shared" si="447"/>
        <v>3.5312847865501777E-4</v>
      </c>
      <c r="G4083" s="221">
        <f t="shared" si="448"/>
        <v>1.3010347148941816E-2</v>
      </c>
      <c r="H4083" s="271">
        <v>1.75067417106911E-5</v>
      </c>
      <c r="I4083" s="221">
        <f t="shared" si="449"/>
        <v>1</v>
      </c>
      <c r="J4083" s="221">
        <v>1</v>
      </c>
      <c r="K4083" s="221">
        <f t="shared" si="450"/>
        <v>-201.89146094935015</v>
      </c>
      <c r="L4083" s="221">
        <f t="shared" si="452"/>
        <v>5.2600457069918665E-20</v>
      </c>
    </row>
    <row r="4084" spans="3:12" hidden="1" x14ac:dyDescent="0.25">
      <c r="C4084" s="221">
        <v>22270</v>
      </c>
      <c r="D4084" s="221">
        <f t="shared" si="446"/>
        <v>22270</v>
      </c>
      <c r="E4084" s="221">
        <f t="shared" si="451"/>
        <v>22.27</v>
      </c>
      <c r="F4084" s="221">
        <f t="shared" si="447"/>
        <v>3.5177677353132145E-4</v>
      </c>
      <c r="G4084" s="221">
        <f t="shared" si="448"/>
        <v>1.5092949419205319E-2</v>
      </c>
      <c r="H4084" s="221">
        <v>5.3629333398758101E-3</v>
      </c>
      <c r="I4084" s="221">
        <f t="shared" si="449"/>
        <v>1</v>
      </c>
      <c r="J4084" s="221">
        <v>1</v>
      </c>
      <c r="K4084" s="221">
        <f t="shared" si="450"/>
        <v>-150.91112646633698</v>
      </c>
      <c r="L4084" s="221">
        <f t="shared" si="452"/>
        <v>2.0383439480475539E-15</v>
      </c>
    </row>
    <row r="4085" spans="3:12" hidden="1" x14ac:dyDescent="0.25">
      <c r="C4085" s="221">
        <v>22280</v>
      </c>
      <c r="D4085" s="221">
        <f t="shared" si="446"/>
        <v>22280</v>
      </c>
      <c r="E4085" s="221">
        <f t="shared" si="451"/>
        <v>22.28</v>
      </c>
      <c r="F4085" s="221">
        <f t="shared" si="447"/>
        <v>3.5042207614598337E-4</v>
      </c>
      <c r="G4085" s="221">
        <f t="shared" si="448"/>
        <v>1.7135579676700027E-2</v>
      </c>
      <c r="H4085" s="221">
        <v>2.02710991104487E-2</v>
      </c>
      <c r="I4085" s="221">
        <f t="shared" si="449"/>
        <v>1</v>
      </c>
      <c r="J4085" s="221">
        <v>1</v>
      </c>
      <c r="K4085" s="221">
        <f t="shared" si="450"/>
        <v>-138.29264887853103</v>
      </c>
      <c r="L4085" s="221">
        <f t="shared" si="452"/>
        <v>5.6396538836475903E-14</v>
      </c>
    </row>
    <row r="4086" spans="3:12" hidden="1" x14ac:dyDescent="0.25">
      <c r="C4086" s="221">
        <v>22290</v>
      </c>
      <c r="D4086" s="221">
        <f t="shared" si="446"/>
        <v>22290</v>
      </c>
      <c r="E4086" s="221">
        <f t="shared" si="451"/>
        <v>22.29</v>
      </c>
      <c r="F4086" s="221">
        <f t="shared" si="447"/>
        <v>3.4906445522872717E-4</v>
      </c>
      <c r="G4086" s="221">
        <f t="shared" si="448"/>
        <v>1.9132641098725426E-2</v>
      </c>
      <c r="H4086" s="221">
        <v>2.04012078154212E-2</v>
      </c>
      <c r="I4086" s="221">
        <f t="shared" si="449"/>
        <v>1</v>
      </c>
      <c r="J4086" s="221">
        <v>1</v>
      </c>
      <c r="K4086" s="221">
        <f t="shared" si="450"/>
        <v>-137.31327135904911</v>
      </c>
      <c r="L4086" s="221">
        <f t="shared" si="452"/>
        <v>1.6637329925879456E-13</v>
      </c>
    </row>
    <row r="4087" spans="3:12" hidden="1" x14ac:dyDescent="0.25">
      <c r="C4087" s="221">
        <v>22300</v>
      </c>
      <c r="D4087" s="221">
        <f t="shared" si="446"/>
        <v>22300</v>
      </c>
      <c r="E4087" s="221">
        <f t="shared" si="451"/>
        <v>22.3</v>
      </c>
      <c r="F4087" s="221">
        <f t="shared" si="447"/>
        <v>3.4770397943003262E-4</v>
      </c>
      <c r="G4087" s="221">
        <f t="shared" si="448"/>
        <v>2.1078657062913266E-2</v>
      </c>
      <c r="H4087" s="271">
        <v>1.61309304828428E-9</v>
      </c>
      <c r="I4087" s="221">
        <f t="shared" si="449"/>
        <v>1</v>
      </c>
      <c r="J4087" s="221">
        <v>1</v>
      </c>
      <c r="K4087" s="221">
        <f t="shared" si="450"/>
        <v>-278.5457596212454</v>
      </c>
      <c r="L4087" s="221">
        <f t="shared" si="452"/>
        <v>4.641014744085315E-14</v>
      </c>
    </row>
    <row r="4088" spans="3:12" hidden="1" x14ac:dyDescent="0.25">
      <c r="C4088" s="221">
        <v>22310</v>
      </c>
      <c r="D4088" s="221">
        <f t="shared" si="446"/>
        <v>22310</v>
      </c>
      <c r="E4088" s="221">
        <f t="shared" si="451"/>
        <v>22.31</v>
      </c>
      <c r="F4088" s="221">
        <f t="shared" si="447"/>
        <v>3.4634071731644989E-4</v>
      </c>
      <c r="G4088" s="221">
        <f t="shared" si="448"/>
        <v>2.2968286055543626E-2</v>
      </c>
      <c r="H4088" s="221">
        <v>1.10268609715074E-2</v>
      </c>
      <c r="I4088" s="221">
        <f t="shared" si="449"/>
        <v>1</v>
      </c>
      <c r="J4088" s="221">
        <v>1</v>
      </c>
      <c r="K4088" s="221">
        <f t="shared" si="450"/>
        <v>-141.13831921136381</v>
      </c>
      <c r="L4088" s="221">
        <f t="shared" si="452"/>
        <v>1.9235709275041294E-14</v>
      </c>
    </row>
    <row r="4089" spans="3:12" hidden="1" x14ac:dyDescent="0.25">
      <c r="C4089" s="221">
        <v>22320</v>
      </c>
      <c r="D4089" s="221">
        <f t="shared" si="446"/>
        <v>22320</v>
      </c>
      <c r="E4089" s="221">
        <f t="shared" si="451"/>
        <v>22.32</v>
      </c>
      <c r="F4089" s="221">
        <f t="shared" si="447"/>
        <v>3.4497473736595032E-4</v>
      </c>
      <c r="G4089" s="221">
        <f t="shared" si="448"/>
        <v>2.4796336224942594E-2</v>
      </c>
      <c r="H4089" s="271">
        <v>3.5573697039665699E-10</v>
      </c>
      <c r="I4089" s="221">
        <f t="shared" si="449"/>
        <v>1</v>
      </c>
      <c r="J4089" s="221">
        <v>1</v>
      </c>
      <c r="K4089" s="221">
        <f t="shared" si="450"/>
        <v>-290.33392377369734</v>
      </c>
      <c r="L4089" s="221">
        <f t="shared" si="452"/>
        <v>1.9235705424455088E-14</v>
      </c>
    </row>
    <row r="4090" spans="3:12" hidden="1" x14ac:dyDescent="0.25">
      <c r="C4090" s="221">
        <v>22330</v>
      </c>
      <c r="D4090" s="221">
        <f t="shared" ref="D4090:D4153" si="453">C4090*(f_CLK_MHz/Nominal_Clock_Freq)</f>
        <v>22330</v>
      </c>
      <c r="E4090" s="221">
        <f t="shared" si="451"/>
        <v>22.33</v>
      </c>
      <c r="F4090" s="221">
        <f t="shared" ref="F4090:F4153" si="454">ABS(SIN(((MOD_CLK_DIV*PI()*$D4090*FIRST_STAGE_DECIMATION)/(f_CLK_MHz*1000000)))/(FIRST_STAGE_DECIMATION*SIN(((MOD_CLK_DIV*PI()*$D4090)/(f_CLK_MHz*1000000)))))^FIRST_STAGE_ORDER</f>
        <v>3.4360610796328755E-4</v>
      </c>
      <c r="G4090" s="221">
        <f t="shared" ref="G4090:G4153" si="455">ABS(SIN(((MOD_CLK_DIV*FIRST_STAGE_DECIMATION*PI()*$D4090*SECOND_STAGE_DECIMATION)/(f_CLK_MHz*1000000)))/(SECOND_STAGE_DECIMATION*SIN(((MOD_CLK_DIV*FIRST_STAGE_DECIMATION*PI()*$D4090)/(f_CLK_MHz*1000000)))))^SECOND_STAGE_ORDER</f>
        <v>2.6557779540642017E-2</v>
      </c>
      <c r="H4090" s="221">
        <v>9.6745899372291996E-3</v>
      </c>
      <c r="I4090" s="221">
        <f t="shared" ref="I4090:I4153" si="456">IF(Avg_decimation&lt;&gt;0,(ABS(SIN(((MOD_CLK_DIV*FIRST_STAGE_DECIMATION*SECOND_STAGE_DECIMATION*FIR_DECIMATION*PI()*$D4090*Avg_decimation)/(f_CLK_MHz*1000000)))/(Avg_decimation*SIN(((MOD_CLK_DIV*FIRST_STAGE_DECIMATION*SECOND_STAGE_DECIMATION*FIR_DECIMATION*PI()*$D4090)/(f_CLK_MHz*1000000)))))^1),"-")</f>
        <v>1</v>
      </c>
      <c r="J4090" s="221">
        <v>1</v>
      </c>
      <c r="K4090" s="221">
        <f t="shared" ref="K4090:K4153" si="457">20*LOG10(IF(FIR_BYPASSED,F4090*G4090*J4090,F4090*G4090*H4090*I4090*J4090))</f>
        <v>-141.08229594007307</v>
      </c>
      <c r="L4090" s="221">
        <f t="shared" si="452"/>
        <v>1.9485450210644699E-14</v>
      </c>
    </row>
    <row r="4091" spans="3:12" hidden="1" x14ac:dyDescent="0.25">
      <c r="C4091" s="221">
        <v>22340</v>
      </c>
      <c r="D4091" s="221">
        <f t="shared" si="453"/>
        <v>22340</v>
      </c>
      <c r="E4091" s="221">
        <f t="shared" si="451"/>
        <v>22.34</v>
      </c>
      <c r="F4091" s="221">
        <f t="shared" si="454"/>
        <v>3.4223489739539385E-4</v>
      </c>
      <c r="G4091" s="221">
        <f t="shared" si="455"/>
        <v>2.8247765519932473E-2</v>
      </c>
      <c r="H4091" s="221">
        <v>4.6170289671189002E-3</v>
      </c>
      <c r="I4091" s="221">
        <f t="shared" si="456"/>
        <v>1</v>
      </c>
      <c r="J4091" s="221">
        <v>1</v>
      </c>
      <c r="K4091" s="221">
        <f t="shared" si="457"/>
        <v>-147.00658018061932</v>
      </c>
      <c r="L4091" s="221">
        <f t="shared" si="452"/>
        <v>4.4168773189891236E-14</v>
      </c>
    </row>
    <row r="4092" spans="3:12" hidden="1" x14ac:dyDescent="0.25">
      <c r="C4092" s="221">
        <v>22350</v>
      </c>
      <c r="D4092" s="221">
        <f t="shared" si="453"/>
        <v>22350</v>
      </c>
      <c r="E4092" s="221">
        <f t="shared" si="451"/>
        <v>22.35</v>
      </c>
      <c r="F4092" s="221">
        <f t="shared" si="454"/>
        <v>3.4086117384679625E-4</v>
      </c>
      <c r="G4092" s="221">
        <f t="shared" si="455"/>
        <v>2.9861634484653617E-2</v>
      </c>
      <c r="H4092" s="221">
        <v>1.96696707822312E-4</v>
      </c>
      <c r="I4092" s="221">
        <f t="shared" si="456"/>
        <v>1</v>
      </c>
      <c r="J4092" s="221">
        <v>1</v>
      </c>
      <c r="K4092" s="221">
        <f t="shared" si="457"/>
        <v>-173.97023596822442</v>
      </c>
      <c r="L4092" s="221">
        <f t="shared" si="452"/>
        <v>5.4374413606989245E-15</v>
      </c>
    </row>
    <row r="4093" spans="3:12" hidden="1" x14ac:dyDescent="0.25">
      <c r="C4093" s="221">
        <v>22360</v>
      </c>
      <c r="D4093" s="221">
        <f t="shared" si="453"/>
        <v>22360</v>
      </c>
      <c r="E4093" s="221">
        <f t="shared" si="451"/>
        <v>22.36</v>
      </c>
      <c r="F4093" s="221">
        <f t="shared" si="454"/>
        <v>3.3948500539506232E-4</v>
      </c>
      <c r="G4093" s="221">
        <f t="shared" si="455"/>
        <v>3.1394930312237342E-2</v>
      </c>
      <c r="H4093" s="221">
        <v>2.7062321390612198E-3</v>
      </c>
      <c r="I4093" s="221">
        <f t="shared" si="456"/>
        <v>1</v>
      </c>
      <c r="J4093" s="221">
        <v>1</v>
      </c>
      <c r="K4093" s="221">
        <f t="shared" si="457"/>
        <v>-150.79909664788084</v>
      </c>
      <c r="L4093" s="221">
        <f t="shared" si="452"/>
        <v>2.378600743507025E-15</v>
      </c>
    </row>
    <row r="4094" spans="3:12" hidden="1" x14ac:dyDescent="0.25">
      <c r="C4094" s="221">
        <v>22370</v>
      </c>
      <c r="D4094" s="221">
        <f t="shared" si="453"/>
        <v>22370</v>
      </c>
      <c r="E4094" s="221">
        <f t="shared" si="451"/>
        <v>22.37</v>
      </c>
      <c r="F4094" s="221">
        <f t="shared" si="454"/>
        <v>3.381064600062633E-4</v>
      </c>
      <c r="G4094" s="221">
        <f t="shared" si="455"/>
        <v>3.2843412646395169E-2</v>
      </c>
      <c r="H4094" s="221">
        <v>2.5761364751437799E-3</v>
      </c>
      <c r="I4094" s="221">
        <f t="shared" si="456"/>
        <v>1</v>
      </c>
      <c r="J4094" s="221">
        <v>1</v>
      </c>
      <c r="K4094" s="221">
        <f t="shared" si="457"/>
        <v>-150.87058775444228</v>
      </c>
      <c r="L4094" s="221">
        <f t="shared" si="452"/>
        <v>8.2513143960148857E-15</v>
      </c>
    </row>
    <row r="4095" spans="3:12" hidden="1" x14ac:dyDescent="0.25">
      <c r="C4095" s="221">
        <v>22380</v>
      </c>
      <c r="D4095" s="221">
        <f t="shared" si="453"/>
        <v>22380</v>
      </c>
      <c r="E4095" s="221">
        <f t="shared" si="451"/>
        <v>22.38</v>
      </c>
      <c r="F4095" s="221">
        <f t="shared" si="454"/>
        <v>3.3672560553047609E-4</v>
      </c>
      <c r="G4095" s="221">
        <f t="shared" si="455"/>
        <v>3.420306853423017E-2</v>
      </c>
      <c r="H4095" s="221">
        <v>2.7309732062735299E-4</v>
      </c>
      <c r="I4095" s="221">
        <f t="shared" si="456"/>
        <v>1</v>
      </c>
      <c r="J4095" s="221">
        <v>1</v>
      </c>
      <c r="K4095" s="221">
        <f t="shared" si="457"/>
        <v>-170.04682695080763</v>
      </c>
      <c r="L4095" s="221">
        <f t="shared" si="452"/>
        <v>2.5204996365134966E-15</v>
      </c>
    </row>
    <row r="4096" spans="3:12" hidden="1" x14ac:dyDescent="0.25">
      <c r="C4096" s="221">
        <v>22390</v>
      </c>
      <c r="D4096" s="221">
        <f t="shared" si="453"/>
        <v>22390</v>
      </c>
      <c r="E4096" s="221">
        <f t="shared" si="451"/>
        <v>22.39</v>
      </c>
      <c r="F4096" s="221">
        <f t="shared" si="454"/>
        <v>3.3534250969729812E-4</v>
      </c>
      <c r="G4096" s="221">
        <f t="shared" si="455"/>
        <v>3.547012345810608E-2</v>
      </c>
      <c r="H4096" s="221">
        <v>3.1555882854916498E-3</v>
      </c>
      <c r="I4096" s="221">
        <f t="shared" si="456"/>
        <v>1</v>
      </c>
      <c r="J4096" s="221">
        <v>1</v>
      </c>
      <c r="K4096" s="221">
        <f t="shared" si="457"/>
        <v>-148.511367089782</v>
      </c>
      <c r="L4096" s="221">
        <f t="shared" si="452"/>
        <v>4.1371280428899507E-15</v>
      </c>
    </row>
    <row r="4097" spans="3:12" hidden="1" x14ac:dyDescent="0.25">
      <c r="C4097" s="221">
        <v>22400</v>
      </c>
      <c r="D4097" s="221">
        <f t="shared" si="453"/>
        <v>22400</v>
      </c>
      <c r="E4097" s="221">
        <f t="shared" si="451"/>
        <v>22.4</v>
      </c>
      <c r="F4097" s="221">
        <f t="shared" si="454"/>
        <v>3.3395724011139953E-4</v>
      </c>
      <c r="G4097" s="221">
        <f t="shared" si="455"/>
        <v>3.6641051732158536E-2</v>
      </c>
      <c r="H4097" s="271">
        <v>9.3131998686007099E-10</v>
      </c>
      <c r="I4097" s="221">
        <f t="shared" si="456"/>
        <v>1</v>
      </c>
      <c r="J4097" s="221">
        <v>1</v>
      </c>
      <c r="K4097" s="221">
        <f t="shared" si="457"/>
        <v>-278.86484564656371</v>
      </c>
      <c r="L4097" s="221">
        <f t="shared" si="452"/>
        <v>3.5221152552321718E-15</v>
      </c>
    </row>
    <row r="4098" spans="3:12" hidden="1" x14ac:dyDescent="0.25">
      <c r="C4098" s="221">
        <v>22410</v>
      </c>
      <c r="D4098" s="221">
        <f t="shared" si="453"/>
        <v>22410</v>
      </c>
      <c r="E4098" s="221">
        <f t="shared" si="451"/>
        <v>22.41</v>
      </c>
      <c r="F4098" s="221">
        <f t="shared" si="454"/>
        <v>3.3256986424809242E-4</v>
      </c>
      <c r="G4098" s="221">
        <f t="shared" si="455"/>
        <v>3.7712586235067604E-2</v>
      </c>
      <c r="H4098" s="221">
        <v>2.6182538032305299E-2</v>
      </c>
      <c r="I4098" s="221">
        <f t="shared" si="456"/>
        <v>1</v>
      </c>
      <c r="J4098" s="221">
        <v>1</v>
      </c>
      <c r="K4098" s="221">
        <f t="shared" si="457"/>
        <v>-129.67238095055106</v>
      </c>
      <c r="L4098" s="221">
        <f t="shared" si="452"/>
        <v>2.6958886094473184E-13</v>
      </c>
    </row>
    <row r="4099" spans="3:12" hidden="1" x14ac:dyDescent="0.25">
      <c r="C4099" s="221">
        <v>22420</v>
      </c>
      <c r="D4099" s="221">
        <f t="shared" si="453"/>
        <v>22420</v>
      </c>
      <c r="E4099" s="221">
        <f t="shared" si="451"/>
        <v>22.42</v>
      </c>
      <c r="F4099" s="221">
        <f t="shared" si="454"/>
        <v>3.3118044944893888E-4</v>
      </c>
      <c r="G4099" s="221">
        <f t="shared" si="455"/>
        <v>3.868172745241847E-2</v>
      </c>
      <c r="H4099" s="221">
        <v>5.0657045484411099E-2</v>
      </c>
      <c r="I4099" s="221">
        <f t="shared" si="456"/>
        <v>1</v>
      </c>
      <c r="J4099" s="221">
        <v>1</v>
      </c>
      <c r="K4099" s="221">
        <f t="shared" si="457"/>
        <v>-123.75579183483745</v>
      </c>
      <c r="L4099" s="221">
        <f t="shared" si="452"/>
        <v>2.3879444905499658E-12</v>
      </c>
    </row>
    <row r="4100" spans="3:12" hidden="1" x14ac:dyDescent="0.25">
      <c r="C4100" s="221">
        <v>22430</v>
      </c>
      <c r="D4100" s="221">
        <f t="shared" si="453"/>
        <v>22430</v>
      </c>
      <c r="E4100" s="221">
        <f t="shared" si="451"/>
        <v>22.43</v>
      </c>
      <c r="F4100" s="221">
        <f t="shared" si="454"/>
        <v>3.2978906291737518E-4</v>
      </c>
      <c r="G4100" s="221">
        <f t="shared" si="455"/>
        <v>3.9545751803848624E-2</v>
      </c>
      <c r="H4100" s="221">
        <v>3.5478860246607097E-2</v>
      </c>
      <c r="I4100" s="221">
        <f t="shared" si="456"/>
        <v>1</v>
      </c>
      <c r="J4100" s="221">
        <v>1</v>
      </c>
      <c r="K4100" s="221">
        <f t="shared" si="457"/>
        <v>-126.69388510563813</v>
      </c>
      <c r="L4100" s="221">
        <f t="shared" si="452"/>
        <v>3.0894444083073013E-12</v>
      </c>
    </row>
    <row r="4101" spans="3:12" hidden="1" x14ac:dyDescent="0.25">
      <c r="C4101" s="221">
        <v>22440</v>
      </c>
      <c r="D4101" s="221">
        <f t="shared" si="453"/>
        <v>22440</v>
      </c>
      <c r="E4101" s="221">
        <f t="shared" si="451"/>
        <v>22.44</v>
      </c>
      <c r="F4101" s="221">
        <f t="shared" si="454"/>
        <v>3.283957717143723E-4</v>
      </c>
      <c r="G4101" s="221">
        <f t="shared" si="455"/>
        <v>4.0302219232049727E-2</v>
      </c>
      <c r="H4101" s="271">
        <v>2.4382235127806098E-9</v>
      </c>
      <c r="I4101" s="221">
        <f t="shared" si="456"/>
        <v>1</v>
      </c>
      <c r="J4101" s="221">
        <v>1</v>
      </c>
      <c r="K4101" s="221">
        <f t="shared" si="457"/>
        <v>-269.82399934315515</v>
      </c>
      <c r="L4101" s="221">
        <f t="shared" si="452"/>
        <v>5.3524369319964536E-13</v>
      </c>
    </row>
    <row r="4102" spans="3:12" hidden="1" x14ac:dyDescent="0.25">
      <c r="C4102" s="221">
        <v>22450</v>
      </c>
      <c r="D4102" s="221">
        <f t="shared" si="453"/>
        <v>22450</v>
      </c>
      <c r="E4102" s="221">
        <f t="shared" si="451"/>
        <v>22.45</v>
      </c>
      <c r="F4102" s="221">
        <f t="shared" si="454"/>
        <v>3.2700064275411808E-4</v>
      </c>
      <c r="G4102" s="221">
        <f t="shared" si="455"/>
        <v>4.094898003266869E-2</v>
      </c>
      <c r="H4102" s="271">
        <v>1.58533196250156E-9</v>
      </c>
      <c r="I4102" s="221">
        <f t="shared" si="456"/>
        <v>1</v>
      </c>
      <c r="J4102" s="221">
        <v>1</v>
      </c>
      <c r="K4102" s="221">
        <f t="shared" si="457"/>
        <v>-273.46176178553446</v>
      </c>
      <c r="L4102" s="221">
        <f t="shared" si="452"/>
        <v>7.155148250878189E-27</v>
      </c>
    </row>
    <row r="4103" spans="3:12" hidden="1" x14ac:dyDescent="0.25">
      <c r="C4103" s="221">
        <v>22460</v>
      </c>
      <c r="D4103" s="221">
        <f t="shared" si="453"/>
        <v>22460</v>
      </c>
      <c r="E4103" s="221">
        <f t="shared" si="451"/>
        <v>22.46</v>
      </c>
      <c r="F4103" s="221">
        <f t="shared" si="454"/>
        <v>3.2560374279973366E-4</v>
      </c>
      <c r="G4103" s="221">
        <f t="shared" si="455"/>
        <v>4.1484180906161558E-2</v>
      </c>
      <c r="H4103" s="221">
        <v>3.2358958185385901E-2</v>
      </c>
      <c r="I4103" s="221">
        <f t="shared" si="456"/>
        <v>1</v>
      </c>
      <c r="J4103" s="221">
        <v>1</v>
      </c>
      <c r="K4103" s="221">
        <f t="shared" si="457"/>
        <v>-127.18867122520149</v>
      </c>
      <c r="L4103" s="221">
        <f t="shared" si="452"/>
        <v>4.7760946887417152E-13</v>
      </c>
    </row>
    <row r="4104" spans="3:12" hidden="1" x14ac:dyDescent="0.25">
      <c r="C4104" s="221">
        <v>22470</v>
      </c>
      <c r="D4104" s="221">
        <f t="shared" si="453"/>
        <v>22470</v>
      </c>
      <c r="E4104" s="221">
        <f t="shared" si="451"/>
        <v>22.47</v>
      </c>
      <c r="F4104" s="221">
        <f t="shared" si="454"/>
        <v>3.242051384590154E-4</v>
      </c>
      <c r="G4104" s="221">
        <f t="shared" si="455"/>
        <v>4.1906270214730833E-2</v>
      </c>
      <c r="H4104" s="221">
        <v>3.3311806719218601E-2</v>
      </c>
      <c r="I4104" s="221">
        <f t="shared" si="456"/>
        <v>1</v>
      </c>
      <c r="J4104" s="221">
        <v>1</v>
      </c>
      <c r="K4104" s="221">
        <f t="shared" si="457"/>
        <v>-126.8860581821901</v>
      </c>
      <c r="L4104" s="221">
        <f t="shared" si="452"/>
        <v>1.9787699637954937E-12</v>
      </c>
    </row>
    <row r="4105" spans="3:12" hidden="1" x14ac:dyDescent="0.25">
      <c r="C4105" s="221">
        <v>22480</v>
      </c>
      <c r="D4105" s="221">
        <f t="shared" si="453"/>
        <v>22480</v>
      </c>
      <c r="E4105" s="221">
        <f t="shared" si="451"/>
        <v>22.48</v>
      </c>
      <c r="F4105" s="221">
        <f t="shared" si="454"/>
        <v>3.2280489618020242E-4</v>
      </c>
      <c r="G4105" s="221">
        <f t="shared" si="455"/>
        <v>4.2214002429590149E-2</v>
      </c>
      <c r="H4105" s="221">
        <v>1.1720746567768101E-2</v>
      </c>
      <c r="I4105" s="221">
        <f t="shared" si="456"/>
        <v>1</v>
      </c>
      <c r="J4105" s="221">
        <v>1</v>
      </c>
      <c r="K4105" s="221">
        <f t="shared" si="457"/>
        <v>-135.93296160776984</v>
      </c>
      <c r="L4105" s="221">
        <f t="shared" si="452"/>
        <v>9.3727544190813173E-13</v>
      </c>
    </row>
    <row r="4106" spans="3:12" hidden="1" x14ac:dyDescent="0.25">
      <c r="C4106" s="221">
        <v>22490</v>
      </c>
      <c r="D4106" s="221">
        <f t="shared" si="453"/>
        <v>22490</v>
      </c>
      <c r="E4106" s="221">
        <f t="shared" si="451"/>
        <v>22.49</v>
      </c>
      <c r="F4106" s="221">
        <f t="shared" si="454"/>
        <v>3.214030822477834E-4</v>
      </c>
      <c r="G4106" s="221">
        <f t="shared" si="455"/>
        <v>4.2406441755952956E-2</v>
      </c>
      <c r="H4106" s="221">
        <v>3.5411953593089802E-2</v>
      </c>
      <c r="I4106" s="221">
        <f t="shared" si="456"/>
        <v>1</v>
      </c>
      <c r="J4106" s="221">
        <v>1</v>
      </c>
      <c r="K4106" s="221">
        <f t="shared" si="457"/>
        <v>-126.327364862116</v>
      </c>
      <c r="L4106" s="221">
        <f t="shared" si="452"/>
        <v>1.0315873465330447E-12</v>
      </c>
    </row>
    <row r="4107" spans="3:12" hidden="1" x14ac:dyDescent="0.25">
      <c r="C4107" s="221">
        <v>22500</v>
      </c>
      <c r="D4107" s="221">
        <f t="shared" si="453"/>
        <v>22500</v>
      </c>
      <c r="E4107" s="221">
        <f t="shared" si="451"/>
        <v>22.5</v>
      </c>
      <c r="F4107" s="221">
        <f t="shared" si="454"/>
        <v>3.1999976277831909E-4</v>
      </c>
      <c r="G4107" s="221">
        <f t="shared" si="455"/>
        <v>4.2482964925346596E-2</v>
      </c>
      <c r="H4107" s="271">
        <v>7.5522461075333198E-15</v>
      </c>
      <c r="I4107" s="221">
        <f t="shared" si="456"/>
        <v>1</v>
      </c>
      <c r="J4107" s="221">
        <v>1</v>
      </c>
      <c r="K4107" s="221">
        <f t="shared" si="457"/>
        <v>-379.77118781336719</v>
      </c>
      <c r="L4107" s="221">
        <f t="shared" si="452"/>
        <v>5.8237607144023666E-13</v>
      </c>
    </row>
    <row r="4108" spans="3:12" hidden="1" x14ac:dyDescent="0.25">
      <c r="C4108" s="221">
        <v>22510</v>
      </c>
      <c r="D4108" s="221">
        <f t="shared" si="453"/>
        <v>22510</v>
      </c>
      <c r="E4108" s="221">
        <f t="shared" si="451"/>
        <v>22.51</v>
      </c>
      <c r="F4108" s="221">
        <f t="shared" si="454"/>
        <v>3.1859500371630967E-4</v>
      </c>
      <c r="G4108" s="221">
        <f t="shared" si="455"/>
        <v>4.2443263147062524E-2</v>
      </c>
      <c r="H4108" s="221">
        <v>3.54119535930855E-2</v>
      </c>
      <c r="I4108" s="221">
        <f t="shared" si="456"/>
        <v>1</v>
      </c>
      <c r="J4108" s="221">
        <v>1</v>
      </c>
      <c r="K4108" s="221">
        <f t="shared" si="457"/>
        <v>-126.39604773187619</v>
      </c>
      <c r="L4108" s="221">
        <f t="shared" si="452"/>
        <v>5.7323834764794055E-13</v>
      </c>
    </row>
    <row r="4109" spans="3:12" hidden="1" x14ac:dyDescent="0.25">
      <c r="C4109" s="221">
        <v>22520</v>
      </c>
      <c r="D4109" s="221">
        <f t="shared" si="453"/>
        <v>22520</v>
      </c>
      <c r="E4109" s="221">
        <f t="shared" si="451"/>
        <v>22.52</v>
      </c>
      <c r="F4109" s="221">
        <f t="shared" si="454"/>
        <v>3.1718887083007703E-4</v>
      </c>
      <c r="G4109" s="221">
        <f t="shared" si="455"/>
        <v>4.2287343212808838E-2</v>
      </c>
      <c r="H4109" s="221">
        <v>1.1720746567753701E-2</v>
      </c>
      <c r="I4109" s="221">
        <f t="shared" si="456"/>
        <v>1</v>
      </c>
      <c r="J4109" s="221">
        <v>1</v>
      </c>
      <c r="K4109" s="221">
        <f t="shared" si="457"/>
        <v>-136.07032766096066</v>
      </c>
      <c r="L4109" s="221">
        <f t="shared" si="452"/>
        <v>1.0114281933541258E-12</v>
      </c>
    </row>
    <row r="4110" spans="3:12" hidden="1" x14ac:dyDescent="0.25">
      <c r="C4110" s="221">
        <v>22530</v>
      </c>
      <c r="D4110" s="221">
        <f t="shared" si="453"/>
        <v>22530</v>
      </c>
      <c r="E4110" s="221">
        <f t="shared" si="451"/>
        <v>22.53</v>
      </c>
      <c r="F4110" s="221">
        <f t="shared" si="454"/>
        <v>3.1578142970769163E-4</v>
      </c>
      <c r="G4110" s="221">
        <f t="shared" si="455"/>
        <v>4.2015527750889757E-2</v>
      </c>
      <c r="H4110" s="221">
        <v>3.3311806719211599E-2</v>
      </c>
      <c r="I4110" s="221">
        <f t="shared" si="456"/>
        <v>1</v>
      </c>
      <c r="J4110" s="221">
        <v>1</v>
      </c>
      <c r="K4110" s="221">
        <f t="shared" si="457"/>
        <v>-127.0921080461288</v>
      </c>
      <c r="L4110" s="221">
        <f t="shared" si="452"/>
        <v>8.9755092898304265E-13</v>
      </c>
    </row>
    <row r="4111" spans="3:12" hidden="1" x14ac:dyDescent="0.25">
      <c r="C4111" s="221">
        <v>22540</v>
      </c>
      <c r="D4111" s="221">
        <f t="shared" si="453"/>
        <v>22540</v>
      </c>
      <c r="E4111" s="221">
        <f t="shared" si="451"/>
        <v>22.54</v>
      </c>
      <c r="F4111" s="221">
        <f t="shared" si="454"/>
        <v>3.1437274575291731E-4</v>
      </c>
      <c r="G4111" s="221">
        <f t="shared" si="455"/>
        <v>4.1628454628512584E-2</v>
      </c>
      <c r="H4111" s="221">
        <v>3.2358958185377797E-2</v>
      </c>
      <c r="I4111" s="221">
        <f t="shared" si="456"/>
        <v>1</v>
      </c>
      <c r="J4111" s="221">
        <v>1</v>
      </c>
      <c r="K4111" s="221">
        <f t="shared" si="457"/>
        <v>-127.46340584093119</v>
      </c>
      <c r="L4111" s="221">
        <f t="shared" si="452"/>
        <v>1.8725037235503838E-12</v>
      </c>
    </row>
    <row r="4112" spans="3:12" hidden="1" x14ac:dyDescent="0.25">
      <c r="C4112" s="221">
        <v>22550</v>
      </c>
      <c r="D4112" s="221">
        <f t="shared" si="453"/>
        <v>22550</v>
      </c>
      <c r="E4112" s="221">
        <f t="shared" si="451"/>
        <v>22.55</v>
      </c>
      <c r="F4112" s="221">
        <f t="shared" si="454"/>
        <v>3.1296288418119811E-4</v>
      </c>
      <c r="G4112" s="221">
        <f t="shared" si="455"/>
        <v>4.1127075503106354E-2</v>
      </c>
      <c r="H4112" s="271">
        <v>1.585326012057E-9</v>
      </c>
      <c r="I4112" s="221">
        <f t="shared" si="456"/>
        <v>1</v>
      </c>
      <c r="J4112" s="221">
        <v>1</v>
      </c>
      <c r="K4112" s="221">
        <f t="shared" si="457"/>
        <v>-273.80521500982638</v>
      </c>
      <c r="L4112" s="221">
        <f t="shared" si="452"/>
        <v>4.4833171961808637E-13</v>
      </c>
    </row>
    <row r="4113" spans="3:12" hidden="1" x14ac:dyDescent="0.25">
      <c r="C4113" s="221">
        <v>22560</v>
      </c>
      <c r="D4113" s="221">
        <f t="shared" si="453"/>
        <v>22560</v>
      </c>
      <c r="E4113" s="221">
        <f t="shared" si="451"/>
        <v>22.56</v>
      </c>
      <c r="F4113" s="221">
        <f t="shared" si="454"/>
        <v>3.1155191001566495E-4</v>
      </c>
      <c r="G4113" s="221">
        <f t="shared" si="455"/>
        <v>4.0512653525810467E-2</v>
      </c>
      <c r="H4113" s="271">
        <v>2.4382363432084999E-9</v>
      </c>
      <c r="I4113" s="221">
        <f t="shared" si="456"/>
        <v>1</v>
      </c>
      <c r="J4113" s="221">
        <v>1</v>
      </c>
      <c r="K4113" s="221">
        <f t="shared" si="457"/>
        <v>-270.23606183375358</v>
      </c>
      <c r="L4113" s="221">
        <f t="shared" si="452"/>
        <v>6.5484919532766248E-27</v>
      </c>
    </row>
    <row r="4114" spans="3:12" hidden="1" x14ac:dyDescent="0.25">
      <c r="C4114" s="221">
        <v>22570</v>
      </c>
      <c r="D4114" s="221">
        <f t="shared" si="453"/>
        <v>22570</v>
      </c>
      <c r="E4114" s="221">
        <f t="shared" si="451"/>
        <v>22.57</v>
      </c>
      <c r="F4114" s="221">
        <f t="shared" si="454"/>
        <v>3.1013988808318416E-4</v>
      </c>
      <c r="G4114" s="221">
        <f t="shared" si="455"/>
        <v>3.9786760202574843E-2</v>
      </c>
      <c r="H4114" s="221">
        <v>3.5478860246598701E-2</v>
      </c>
      <c r="I4114" s="221">
        <f t="shared" si="456"/>
        <v>1</v>
      </c>
      <c r="J4114" s="221">
        <v>1</v>
      </c>
      <c r="K4114" s="221">
        <f t="shared" si="457"/>
        <v>-127.17468276053876</v>
      </c>
      <c r="L4114" s="221">
        <f t="shared" si="452"/>
        <v>4.7915033230063794E-13</v>
      </c>
    </row>
    <row r="4115" spans="3:12" hidden="1" x14ac:dyDescent="0.25">
      <c r="C4115" s="221">
        <v>22580</v>
      </c>
      <c r="D4115" s="221">
        <f t="shared" si="453"/>
        <v>22580</v>
      </c>
      <c r="E4115" s="221">
        <f t="shared" si="451"/>
        <v>22.58</v>
      </c>
      <c r="F4115" s="221">
        <f t="shared" si="454"/>
        <v>3.0872688301042877E-4</v>
      </c>
      <c r="G4115" s="221">
        <f t="shared" si="455"/>
        <v>3.8951271420559798E-2</v>
      </c>
      <c r="H4115" s="221">
        <v>5.0657045484413098E-2</v>
      </c>
      <c r="I4115" s="221">
        <f t="shared" si="456"/>
        <v>1</v>
      </c>
      <c r="J4115" s="221">
        <v>1</v>
      </c>
      <c r="K4115" s="221">
        <f t="shared" si="457"/>
        <v>-124.30528114354794</v>
      </c>
      <c r="L4115" s="221">
        <f t="shared" si="452"/>
        <v>2.7402944044195274E-12</v>
      </c>
    </row>
    <row r="4116" spans="3:12" hidden="1" x14ac:dyDescent="0.25">
      <c r="C4116" s="221">
        <v>22590</v>
      </c>
      <c r="D4116" s="221">
        <f t="shared" si="453"/>
        <v>22590</v>
      </c>
      <c r="E4116" s="221">
        <f t="shared" si="451"/>
        <v>22.59</v>
      </c>
      <c r="F4116" s="221">
        <f t="shared" si="454"/>
        <v>3.0731295921998964E-4</v>
      </c>
      <c r="G4116" s="221">
        <f t="shared" si="455"/>
        <v>3.8008362649786652E-2</v>
      </c>
      <c r="H4116" s="221">
        <v>2.61825380323134E-2</v>
      </c>
      <c r="I4116" s="221">
        <f t="shared" si="456"/>
        <v>1</v>
      </c>
      <c r="J4116" s="221">
        <v>1</v>
      </c>
      <c r="K4116" s="221">
        <f t="shared" si="457"/>
        <v>-130.29056442338054</v>
      </c>
      <c r="L4116" s="221">
        <f t="shared" si="452"/>
        <v>2.0930192842862812E-12</v>
      </c>
    </row>
    <row r="4117" spans="3:12" hidden="1" x14ac:dyDescent="0.25">
      <c r="C4117" s="221">
        <v>22600</v>
      </c>
      <c r="D4117" s="221">
        <f t="shared" si="453"/>
        <v>22600</v>
      </c>
      <c r="E4117" s="221">
        <f t="shared" si="451"/>
        <v>22.6</v>
      </c>
      <c r="F4117" s="221">
        <f t="shared" si="454"/>
        <v>3.0589818092650959E-4</v>
      </c>
      <c r="G4117" s="221">
        <f t="shared" si="455"/>
        <v>3.6960503332181385E-2</v>
      </c>
      <c r="H4117" s="271">
        <v>9.3132353072815598E-10</v>
      </c>
      <c r="I4117" s="221">
        <f t="shared" si="456"/>
        <v>1</v>
      </c>
      <c r="J4117" s="221">
        <v>1</v>
      </c>
      <c r="K4117" s="221">
        <f t="shared" si="457"/>
        <v>-279.55169305635229</v>
      </c>
      <c r="L4117" s="221">
        <f t="shared" si="452"/>
        <v>2.3382104451404897E-13</v>
      </c>
    </row>
    <row r="4118" spans="3:12" hidden="1" x14ac:dyDescent="0.25">
      <c r="C4118" s="221">
        <v>22610</v>
      </c>
      <c r="D4118" s="221">
        <f t="shared" si="453"/>
        <v>22610</v>
      </c>
      <c r="E4118" s="221">
        <f t="shared" si="451"/>
        <v>22.61</v>
      </c>
      <c r="F4118" s="221">
        <f t="shared" si="454"/>
        <v>3.0448261213285993E-4</v>
      </c>
      <c r="G4118" s="221">
        <f t="shared" si="455"/>
        <v>3.5810450472370331E-2</v>
      </c>
      <c r="H4118" s="221">
        <v>3.1555882854927102E-3</v>
      </c>
      <c r="I4118" s="221">
        <f t="shared" si="456"/>
        <v>1</v>
      </c>
      <c r="J4118" s="221">
        <v>1</v>
      </c>
      <c r="K4118" s="221">
        <f t="shared" si="457"/>
        <v>-149.26694767827721</v>
      </c>
      <c r="L4118" s="221">
        <f t="shared" si="452"/>
        <v>2.959685103637727E-15</v>
      </c>
    </row>
    <row r="4119" spans="3:12" hidden="1" x14ac:dyDescent="0.25">
      <c r="C4119" s="221">
        <v>22620</v>
      </c>
      <c r="D4119" s="221">
        <f t="shared" si="453"/>
        <v>22620</v>
      </c>
      <c r="E4119" s="221">
        <f t="shared" si="451"/>
        <v>22.62</v>
      </c>
      <c r="F4119" s="221">
        <f t="shared" si="454"/>
        <v>3.0306631662633805E-4</v>
      </c>
      <c r="G4119" s="221">
        <f t="shared" si="455"/>
        <v>3.4561241446710085E-2</v>
      </c>
      <c r="H4119" s="221">
        <v>2.73097320627348E-4</v>
      </c>
      <c r="I4119" s="221">
        <f t="shared" si="456"/>
        <v>1</v>
      </c>
      <c r="J4119" s="221">
        <v>1</v>
      </c>
      <c r="K4119" s="221">
        <f t="shared" si="457"/>
        <v>-170.87111111938248</v>
      </c>
      <c r="L4119" s="221">
        <f t="shared" si="452"/>
        <v>3.4722552006007225E-15</v>
      </c>
    </row>
    <row r="4120" spans="3:12" hidden="1" x14ac:dyDescent="0.25">
      <c r="C4120" s="221">
        <v>22630</v>
      </c>
      <c r="D4120" s="221">
        <f t="shared" si="453"/>
        <v>22630</v>
      </c>
      <c r="E4120" s="221">
        <f t="shared" si="451"/>
        <v>22.63</v>
      </c>
      <c r="F4120" s="221">
        <f t="shared" si="454"/>
        <v>3.0164935797491129E-4</v>
      </c>
      <c r="G4120" s="221">
        <f t="shared" si="455"/>
        <v>3.3216186049168255E-2</v>
      </c>
      <c r="H4120" s="221">
        <v>2.5761364751429598E-3</v>
      </c>
      <c r="I4120" s="221">
        <f t="shared" si="456"/>
        <v>1</v>
      </c>
      <c r="J4120" s="221">
        <v>1</v>
      </c>
      <c r="K4120" s="221">
        <f t="shared" si="457"/>
        <v>-151.76357927049338</v>
      </c>
      <c r="L4120" s="221">
        <f t="shared" si="452"/>
        <v>2.0552777112120096E-15</v>
      </c>
    </row>
    <row r="4121" spans="3:12" hidden="1" x14ac:dyDescent="0.25">
      <c r="C4121" s="221">
        <v>22640</v>
      </c>
      <c r="D4121" s="221">
        <f t="shared" si="453"/>
        <v>22640</v>
      </c>
      <c r="E4121" s="221">
        <f t="shared" si="451"/>
        <v>22.64</v>
      </c>
      <c r="F4121" s="221">
        <f t="shared" si="454"/>
        <v>3.0023179952347811E-4</v>
      </c>
      <c r="G4121" s="221">
        <f t="shared" si="455"/>
        <v>3.177885779470227E-2</v>
      </c>
      <c r="H4121" s="221">
        <v>2.70623213906199E-3</v>
      </c>
      <c r="I4121" s="221">
        <f t="shared" si="456"/>
        <v>1</v>
      </c>
      <c r="J4121" s="221">
        <v>1</v>
      </c>
      <c r="K4121" s="221">
        <f t="shared" si="457"/>
        <v>-151.76079959340211</v>
      </c>
      <c r="L4121" s="221">
        <f t="shared" si="452"/>
        <v>6.6647071014369921E-15</v>
      </c>
    </row>
    <row r="4122" spans="3:12" hidden="1" x14ac:dyDescent="0.25">
      <c r="C4122" s="221">
        <v>22650</v>
      </c>
      <c r="D4122" s="221">
        <f t="shared" si="453"/>
        <v>22650</v>
      </c>
      <c r="E4122" s="221">
        <f t="shared" si="451"/>
        <v>22.65</v>
      </c>
      <c r="F4122" s="221">
        <f t="shared" si="454"/>
        <v>2.9881370439017595E-4</v>
      </c>
      <c r="G4122" s="221">
        <f t="shared" si="455"/>
        <v>3.025308450283222E-2</v>
      </c>
      <c r="H4122" s="221">
        <v>1.9669670782228001E-4</v>
      </c>
      <c r="I4122" s="221">
        <f t="shared" si="456"/>
        <v>1</v>
      </c>
      <c r="J4122" s="221">
        <v>1</v>
      </c>
      <c r="K4122" s="221">
        <f t="shared" si="457"/>
        <v>-175.0006547399887</v>
      </c>
      <c r="L4122" s="221">
        <f t="shared" si="452"/>
        <v>1.9041751002976962E-15</v>
      </c>
    </row>
    <row r="4123" spans="3:12" hidden="1" x14ac:dyDescent="0.25">
      <c r="C4123" s="221">
        <v>22660</v>
      </c>
      <c r="D4123" s="221">
        <f t="shared" si="453"/>
        <v>22660</v>
      </c>
      <c r="E4123" s="221">
        <f t="shared" si="451"/>
        <v>22.66</v>
      </c>
      <c r="F4123" s="221">
        <f t="shared" si="454"/>
        <v>2.9739513546271423E-4</v>
      </c>
      <c r="G4123" s="221">
        <f t="shared" si="455"/>
        <v>2.8642938186002505E-2</v>
      </c>
      <c r="H4123" s="221">
        <v>4.6170289671169096E-3</v>
      </c>
      <c r="I4123" s="221">
        <f t="shared" si="456"/>
        <v>1</v>
      </c>
      <c r="J4123" s="221">
        <v>1</v>
      </c>
      <c r="K4123" s="221">
        <f t="shared" si="457"/>
        <v>-148.1057194903205</v>
      </c>
      <c r="L4123" s="221">
        <f t="shared" si="452"/>
        <v>4.2245143761159586E-15</v>
      </c>
    </row>
    <row r="4124" spans="3:12" hidden="1" x14ac:dyDescent="0.25">
      <c r="C4124" s="221">
        <v>22670</v>
      </c>
      <c r="D4124" s="221">
        <f t="shared" si="453"/>
        <v>22670</v>
      </c>
      <c r="E4124" s="221">
        <f t="shared" si="451"/>
        <v>22.67</v>
      </c>
      <c r="F4124" s="221">
        <f t="shared" si="454"/>
        <v>2.9597615539474442E-4</v>
      </c>
      <c r="G4124" s="221">
        <f t="shared" si="455"/>
        <v>2.6952724269263772E-2</v>
      </c>
      <c r="H4124" s="221">
        <v>9.6745899372291493E-3</v>
      </c>
      <c r="I4124" s="221">
        <f t="shared" si="456"/>
        <v>1</v>
      </c>
      <c r="J4124" s="221">
        <v>1</v>
      </c>
      <c r="K4124" s="221">
        <f t="shared" si="457"/>
        <v>-142.25016081451378</v>
      </c>
      <c r="L4124" s="221">
        <f t="shared" si="452"/>
        <v>3.3934600216624643E-14</v>
      </c>
    </row>
    <row r="4125" spans="3:12" hidden="1" x14ac:dyDescent="0.25">
      <c r="C4125" s="221">
        <v>22680</v>
      </c>
      <c r="D4125" s="221">
        <f t="shared" si="453"/>
        <v>22680</v>
      </c>
      <c r="E4125" s="221">
        <f t="shared" si="451"/>
        <v>22.68</v>
      </c>
      <c r="F4125" s="221">
        <f t="shared" si="454"/>
        <v>2.9455682660226343E-4</v>
      </c>
      <c r="G4125" s="221">
        <f t="shared" si="455"/>
        <v>2.5186970169579919E-2</v>
      </c>
      <c r="H4125" s="271">
        <v>3.55733261289298E-10</v>
      </c>
      <c r="I4125" s="221">
        <f t="shared" si="456"/>
        <v>1</v>
      </c>
      <c r="J4125" s="221">
        <v>1</v>
      </c>
      <c r="K4125" s="221">
        <f t="shared" si="457"/>
        <v>-291.5706101192834</v>
      </c>
      <c r="L4125" s="221">
        <f t="shared" si="452"/>
        <v>1.4891003198864144E-14</v>
      </c>
    </row>
    <row r="4126" spans="3:12" hidden="1" x14ac:dyDescent="0.25">
      <c r="C4126" s="221">
        <v>22690</v>
      </c>
      <c r="D4126" s="221">
        <f t="shared" si="453"/>
        <v>22690</v>
      </c>
      <c r="E4126" s="221">
        <f t="shared" si="451"/>
        <v>22.69</v>
      </c>
      <c r="F4126" s="221">
        <f t="shared" si="454"/>
        <v>2.9313721126004733E-4</v>
      </c>
      <c r="G4126" s="221">
        <f t="shared" si="455"/>
        <v>2.3350413264827598E-2</v>
      </c>
      <c r="H4126" s="221">
        <v>1.1026860971508E-2</v>
      </c>
      <c r="I4126" s="221">
        <f t="shared" si="456"/>
        <v>1</v>
      </c>
      <c r="J4126" s="221">
        <v>1</v>
      </c>
      <c r="K4126" s="221">
        <f t="shared" si="457"/>
        <v>-142.44365155714968</v>
      </c>
      <c r="L4126" s="221">
        <f t="shared" si="452"/>
        <v>1.4242127957037612E-14</v>
      </c>
    </row>
    <row r="4127" spans="3:12" hidden="1" x14ac:dyDescent="0.25">
      <c r="C4127" s="221">
        <v>22700</v>
      </c>
      <c r="D4127" s="221">
        <f t="shared" si="453"/>
        <v>22700</v>
      </c>
      <c r="E4127" s="221">
        <f t="shared" si="451"/>
        <v>22.7</v>
      </c>
      <c r="F4127" s="221">
        <f t="shared" si="454"/>
        <v>2.9171737129812765E-4</v>
      </c>
      <c r="G4127" s="221">
        <f t="shared" si="455"/>
        <v>2.1447988284228767E-2</v>
      </c>
      <c r="H4127" s="271">
        <v>1.61309824612968E-9</v>
      </c>
      <c r="I4127" s="221">
        <f t="shared" si="456"/>
        <v>1</v>
      </c>
      <c r="J4127" s="221">
        <v>1</v>
      </c>
      <c r="K4127" s="221">
        <f t="shared" si="457"/>
        <v>-279.91980651651244</v>
      </c>
      <c r="L4127" s="221">
        <f t="shared" si="452"/>
        <v>1.4242130769921733E-14</v>
      </c>
    </row>
    <row r="4128" spans="3:12" hidden="1" x14ac:dyDescent="0.25">
      <c r="C4128" s="221">
        <v>22710</v>
      </c>
      <c r="D4128" s="221">
        <f t="shared" si="453"/>
        <v>22710</v>
      </c>
      <c r="E4128" s="221">
        <f t="shared" si="451"/>
        <v>22.71</v>
      </c>
      <c r="F4128" s="221">
        <f t="shared" si="454"/>
        <v>2.9029736839828975E-4</v>
      </c>
      <c r="G4128" s="221">
        <f t="shared" si="455"/>
        <v>1.9484814153506058E-2</v>
      </c>
      <c r="H4128" s="221">
        <v>2.0401207815425201E-2</v>
      </c>
      <c r="I4128" s="221">
        <f t="shared" si="456"/>
        <v>1</v>
      </c>
      <c r="J4128" s="221">
        <v>1</v>
      </c>
      <c r="K4128" s="221">
        <f t="shared" si="457"/>
        <v>-138.75609506985037</v>
      </c>
      <c r="L4128" s="221">
        <f t="shared" si="452"/>
        <v>3.329128645464332E-14</v>
      </c>
    </row>
    <row r="4129" spans="3:12" hidden="1" x14ac:dyDescent="0.25">
      <c r="C4129" s="221">
        <v>22720</v>
      </c>
      <c r="D4129" s="221">
        <f t="shared" si="453"/>
        <v>22720</v>
      </c>
      <c r="E4129" s="221">
        <f t="shared" si="451"/>
        <v>22.72</v>
      </c>
      <c r="F4129" s="221">
        <f t="shared" si="454"/>
        <v>2.8887726399061826E-4</v>
      </c>
      <c r="G4129" s="221">
        <f t="shared" si="455"/>
        <v>1.7466180329581575E-2</v>
      </c>
      <c r="H4129" s="221">
        <v>2.0271099110454899E-2</v>
      </c>
      <c r="I4129" s="221">
        <f t="shared" si="456"/>
        <v>1</v>
      </c>
      <c r="J4129" s="221">
        <v>1</v>
      </c>
      <c r="K4129" s="221">
        <f t="shared" si="457"/>
        <v>-139.80422802202739</v>
      </c>
      <c r="L4129" s="221">
        <f t="shared" si="452"/>
        <v>1.1845785783173547E-13</v>
      </c>
    </row>
    <row r="4130" spans="3:12" hidden="1" x14ac:dyDescent="0.25">
      <c r="C4130" s="221">
        <v>22730</v>
      </c>
      <c r="D4130" s="221">
        <f t="shared" si="453"/>
        <v>22730</v>
      </c>
      <c r="E4130" s="221">
        <f t="shared" si="451"/>
        <v>22.73</v>
      </c>
      <c r="F4130" s="221">
        <f t="shared" si="454"/>
        <v>2.8745711925006693E-4</v>
      </c>
      <c r="G4130" s="221">
        <f t="shared" si="455"/>
        <v>1.5397532661001899E-2</v>
      </c>
      <c r="H4130" s="221">
        <v>5.3629333398721498E-3</v>
      </c>
      <c r="I4130" s="221">
        <f t="shared" si="456"/>
        <v>1</v>
      </c>
      <c r="J4130" s="221">
        <v>1</v>
      </c>
      <c r="K4130" s="221">
        <f t="shared" si="457"/>
        <v>-152.49146796452641</v>
      </c>
      <c r="L4130" s="221">
        <f t="shared" si="452"/>
        <v>3.970042265439633E-14</v>
      </c>
    </row>
    <row r="4131" spans="3:12" hidden="1" x14ac:dyDescent="0.25">
      <c r="C4131" s="221">
        <v>22740</v>
      </c>
      <c r="D4131" s="221">
        <f t="shared" si="453"/>
        <v>22740</v>
      </c>
      <c r="E4131" s="221">
        <f t="shared" si="451"/>
        <v>22.74</v>
      </c>
      <c r="F4131" s="221">
        <f t="shared" si="454"/>
        <v>2.8603699509307124E-4</v>
      </c>
      <c r="G4131" s="221">
        <f t="shared" si="455"/>
        <v>1.3284458811628578E-2</v>
      </c>
      <c r="H4131" s="271">
        <v>1.7506741710716799E-5</v>
      </c>
      <c r="I4131" s="221">
        <f t="shared" si="456"/>
        <v>1</v>
      </c>
      <c r="J4131" s="221">
        <v>1</v>
      </c>
      <c r="K4131" s="221">
        <f t="shared" si="457"/>
        <v>-203.54057204091859</v>
      </c>
      <c r="L4131" s="221">
        <f t="shared" si="452"/>
        <v>1.4165242820278104E-15</v>
      </c>
    </row>
    <row r="4132" spans="3:12" hidden="1" x14ac:dyDescent="0.25">
      <c r="C4132" s="221">
        <v>22750</v>
      </c>
      <c r="D4132" s="221">
        <f t="shared" si="453"/>
        <v>22750</v>
      </c>
      <c r="E4132" s="221">
        <f t="shared" si="451"/>
        <v>22.75</v>
      </c>
      <c r="F4132" s="221">
        <f t="shared" si="454"/>
        <v>2.8461695217418874E-4</v>
      </c>
      <c r="G4132" s="221">
        <f t="shared" si="455"/>
        <v>1.1132673286271476E-2</v>
      </c>
      <c r="H4132" s="271">
        <v>1.67346647942776E-5</v>
      </c>
      <c r="I4132" s="221">
        <f t="shared" si="456"/>
        <v>1</v>
      </c>
      <c r="J4132" s="221">
        <v>1</v>
      </c>
      <c r="K4132" s="221">
        <f t="shared" si="457"/>
        <v>-205.51045509648955</v>
      </c>
      <c r="L4132" s="221">
        <f t="shared" si="452"/>
        <v>3.5729021058180355E-20</v>
      </c>
    </row>
    <row r="4133" spans="3:12" hidden="1" x14ac:dyDescent="0.25">
      <c r="C4133" s="221">
        <v>22760</v>
      </c>
      <c r="D4133" s="221">
        <f t="shared" si="453"/>
        <v>22760</v>
      </c>
      <c r="E4133" s="221">
        <f t="shared" si="451"/>
        <v>22.76</v>
      </c>
      <c r="F4133" s="221">
        <f t="shared" si="454"/>
        <v>2.8319705088278237E-4</v>
      </c>
      <c r="G4133" s="221">
        <f t="shared" si="455"/>
        <v>8.9480020981343878E-3</v>
      </c>
      <c r="H4133" s="221">
        <v>1.5719408884814198E-2</v>
      </c>
      <c r="I4133" s="221">
        <f t="shared" si="456"/>
        <v>1</v>
      </c>
      <c r="J4133" s="221">
        <v>1</v>
      </c>
      <c r="K4133" s="221">
        <f t="shared" si="457"/>
        <v>-147.99497971127718</v>
      </c>
      <c r="L4133" s="221">
        <f t="shared" si="452"/>
        <v>3.9773836930907074E-15</v>
      </c>
    </row>
    <row r="4134" spans="3:12" hidden="1" x14ac:dyDescent="0.25">
      <c r="C4134" s="221">
        <v>22770</v>
      </c>
      <c r="D4134" s="221">
        <f t="shared" si="453"/>
        <v>22770</v>
      </c>
      <c r="E4134" s="221">
        <f t="shared" si="451"/>
        <v>22.77</v>
      </c>
      <c r="F4134" s="221">
        <f t="shared" si="454"/>
        <v>2.8177735133972997E-4</v>
      </c>
      <c r="G4134" s="221">
        <f t="shared" si="455"/>
        <v>6.7363671188552608E-3</v>
      </c>
      <c r="H4134" s="221">
        <v>0.137820446554065</v>
      </c>
      <c r="I4134" s="221">
        <f t="shared" si="456"/>
        <v>1</v>
      </c>
      <c r="J4134" s="221">
        <v>1</v>
      </c>
      <c r="K4134" s="221">
        <f t="shared" si="457"/>
        <v>-131.64709034803553</v>
      </c>
      <c r="L4134" s="221">
        <f t="shared" si="452"/>
        <v>2.2716276893191049E-13</v>
      </c>
    </row>
    <row r="4135" spans="3:12" hidden="1" x14ac:dyDescent="0.25">
      <c r="C4135" s="221">
        <v>22780</v>
      </c>
      <c r="D4135" s="221">
        <f t="shared" si="453"/>
        <v>22780</v>
      </c>
      <c r="E4135" s="221">
        <f t="shared" si="451"/>
        <v>22.78</v>
      </c>
      <c r="F4135" s="221">
        <f t="shared" si="454"/>
        <v>2.8035791339418121E-4</v>
      </c>
      <c r="G4135" s="221">
        <f t="shared" si="455"/>
        <v>4.5037701528879807E-3</v>
      </c>
      <c r="H4135" s="221">
        <v>0.44491567513511798</v>
      </c>
      <c r="I4135" s="221">
        <f t="shared" si="456"/>
        <v>1</v>
      </c>
      <c r="J4135" s="221">
        <v>1</v>
      </c>
      <c r="K4135" s="221">
        <f t="shared" si="457"/>
        <v>-125.0086651113705</v>
      </c>
      <c r="L4135" s="221">
        <f t="shared" si="452"/>
        <v>1.6949082689811337E-12</v>
      </c>
    </row>
    <row r="4136" spans="3:12" hidden="1" x14ac:dyDescent="0.25">
      <c r="C4136" s="221">
        <v>22790</v>
      </c>
      <c r="D4136" s="221">
        <f t="shared" si="453"/>
        <v>22790</v>
      </c>
      <c r="E4136" s="221">
        <f t="shared" si="451"/>
        <v>22.79</v>
      </c>
      <c r="F4136" s="221">
        <f t="shared" si="454"/>
        <v>2.7893879662033519E-4</v>
      </c>
      <c r="G4136" s="221">
        <f t="shared" si="455"/>
        <v>2.2562767787050425E-3</v>
      </c>
      <c r="H4136" s="221">
        <v>0.82365531566112404</v>
      </c>
      <c r="I4136" s="221">
        <f t="shared" si="456"/>
        <v>1</v>
      </c>
      <c r="J4136" s="221">
        <v>1</v>
      </c>
      <c r="K4136" s="221">
        <f t="shared" si="457"/>
        <v>-125.70706395427874</v>
      </c>
      <c r="L4136" s="221">
        <f t="shared" si="452"/>
        <v>2.9168581010534948E-12</v>
      </c>
    </row>
    <row r="4137" spans="3:12" hidden="1" x14ac:dyDescent="0.25">
      <c r="C4137" s="221">
        <v>22800</v>
      </c>
      <c r="D4137" s="221">
        <f t="shared" si="453"/>
        <v>22800</v>
      </c>
      <c r="E4137" s="221">
        <f t="shared" si="451"/>
        <v>22.8</v>
      </c>
      <c r="F4137" s="221">
        <f t="shared" si="454"/>
        <v>2.7752006031426813E-4</v>
      </c>
      <c r="G4137" s="221">
        <f t="shared" si="455"/>
        <v>5.0732809765517895E-16</v>
      </c>
      <c r="H4137" s="221">
        <v>1</v>
      </c>
      <c r="I4137" s="221">
        <f t="shared" si="456"/>
        <v>1</v>
      </c>
      <c r="J4137" s="221">
        <v>1</v>
      </c>
      <c r="K4137" s="221">
        <f t="shared" si="457"/>
        <v>-377.02833406010342</v>
      </c>
      <c r="L4137" s="221">
        <f t="shared" si="452"/>
        <v>6.7179012131413224E-13</v>
      </c>
    </row>
    <row r="4138" spans="3:12" hidden="1" x14ac:dyDescent="0.25">
      <c r="C4138" s="221">
        <v>22810</v>
      </c>
      <c r="D4138" s="221">
        <f t="shared" si="453"/>
        <v>22810</v>
      </c>
      <c r="E4138" s="221">
        <f t="shared" si="451"/>
        <v>22.81</v>
      </c>
      <c r="F4138" s="221">
        <f t="shared" si="454"/>
        <v>2.7610176349078666E-4</v>
      </c>
      <c r="G4138" s="221">
        <f t="shared" si="455"/>
        <v>2.258916249394258E-3</v>
      </c>
      <c r="H4138" s="221">
        <v>0.823655315661182</v>
      </c>
      <c r="I4138" s="221">
        <f t="shared" si="456"/>
        <v>1</v>
      </c>
      <c r="J4138" s="221">
        <v>1</v>
      </c>
      <c r="K4138" s="221">
        <f t="shared" si="457"/>
        <v>-125.78570368728236</v>
      </c>
      <c r="L4138" s="221">
        <f t="shared" si="452"/>
        <v>6.5973517505078862E-13</v>
      </c>
    </row>
    <row r="4139" spans="3:12" hidden="1" x14ac:dyDescent="0.25">
      <c r="C4139" s="221">
        <v>22820</v>
      </c>
      <c r="D4139" s="221">
        <f t="shared" si="453"/>
        <v>22820</v>
      </c>
      <c r="E4139" s="221">
        <f t="shared" si="451"/>
        <v>22.82</v>
      </c>
      <c r="F4139" s="221">
        <f t="shared" si="454"/>
        <v>2.7468396488032566E-4</v>
      </c>
      <c r="G4139" s="221">
        <f t="shared" si="455"/>
        <v>4.5143137026994844E-3</v>
      </c>
      <c r="H4139" s="221">
        <v>0.44491567513528901</v>
      </c>
      <c r="I4139" s="221">
        <f t="shared" si="456"/>
        <v>1</v>
      </c>
      <c r="J4139" s="221">
        <v>1</v>
      </c>
      <c r="K4139" s="221">
        <f t="shared" si="457"/>
        <v>-125.16594500648006</v>
      </c>
      <c r="L4139" s="221">
        <f t="shared" si="452"/>
        <v>2.837724394460461E-12</v>
      </c>
    </row>
    <row r="4140" spans="3:12" hidden="1" x14ac:dyDescent="0.25">
      <c r="C4140" s="221">
        <v>22830</v>
      </c>
      <c r="D4140" s="221">
        <f t="shared" si="453"/>
        <v>22830</v>
      </c>
      <c r="E4140" s="221">
        <f t="shared" si="451"/>
        <v>22.83</v>
      </c>
      <c r="F4140" s="221">
        <f t="shared" si="454"/>
        <v>2.732667229258723E-4</v>
      </c>
      <c r="G4140" s="221">
        <f t="shared" si="455"/>
        <v>6.7600364150288347E-3</v>
      </c>
      <c r="H4140" s="221">
        <v>0.137820446554102</v>
      </c>
      <c r="I4140" s="221">
        <f t="shared" si="456"/>
        <v>1</v>
      </c>
      <c r="J4140" s="221">
        <v>1</v>
      </c>
      <c r="K4140" s="221">
        <f t="shared" si="457"/>
        <v>-131.88301126346974</v>
      </c>
      <c r="L4140" s="221">
        <f t="shared" si="452"/>
        <v>1.6252768433314516E-12</v>
      </c>
    </row>
    <row r="4141" spans="3:12" hidden="1" x14ac:dyDescent="0.25">
      <c r="C4141" s="221">
        <v>22840</v>
      </c>
      <c r="D4141" s="221">
        <f t="shared" si="453"/>
        <v>22840</v>
      </c>
      <c r="E4141" s="221">
        <f t="shared" si="451"/>
        <v>22.84</v>
      </c>
      <c r="F4141" s="221">
        <f t="shared" si="454"/>
        <v>2.7185009577993836E-4</v>
      </c>
      <c r="G4141" s="221">
        <f t="shared" si="455"/>
        <v>8.9899474311556406E-3</v>
      </c>
      <c r="H4141" s="221">
        <v>1.57194088848359E-2</v>
      </c>
      <c r="I4141" s="221">
        <f t="shared" si="456"/>
        <v>1</v>
      </c>
      <c r="J4141" s="221">
        <v>1</v>
      </c>
      <c r="K4141" s="221">
        <f t="shared" si="457"/>
        <v>-148.3095429343999</v>
      </c>
      <c r="L4141" s="221">
        <f t="shared" si="452"/>
        <v>2.1463963106535487E-13</v>
      </c>
    </row>
    <row r="4142" spans="3:12" hidden="1" x14ac:dyDescent="0.25">
      <c r="C4142" s="221">
        <v>22850</v>
      </c>
      <c r="D4142" s="221">
        <f t="shared" si="453"/>
        <v>22850</v>
      </c>
      <c r="E4142" s="221">
        <f t="shared" si="451"/>
        <v>22.85</v>
      </c>
      <c r="F4142" s="221">
        <f t="shared" si="454"/>
        <v>2.7043414130155597E-4</v>
      </c>
      <c r="G4142" s="221">
        <f t="shared" si="455"/>
        <v>1.1197945421476157E-2</v>
      </c>
      <c r="H4142" s="271">
        <v>1.6734664794276201E-5</v>
      </c>
      <c r="I4142" s="221">
        <f t="shared" si="456"/>
        <v>1</v>
      </c>
      <c r="J4142" s="221">
        <v>1</v>
      </c>
      <c r="K4142" s="221">
        <f t="shared" si="457"/>
        <v>-205.90366234390052</v>
      </c>
      <c r="L4142" s="221">
        <f t="shared" si="452"/>
        <v>3.69939545693184E-15</v>
      </c>
    </row>
    <row r="4143" spans="3:12" hidden="1" x14ac:dyDescent="0.25">
      <c r="C4143" s="221">
        <v>22860</v>
      </c>
      <c r="D4143" s="221">
        <f t="shared" si="453"/>
        <v>22860</v>
      </c>
      <c r="E4143" s="221">
        <f t="shared" ref="E4143:E4206" si="458">D4143/1000</f>
        <v>22.86</v>
      </c>
      <c r="F4143" s="221">
        <f t="shared" si="454"/>
        <v>2.6901891705332498E-4</v>
      </c>
      <c r="G4143" s="221">
        <f t="shared" si="455"/>
        <v>1.3377981241391322E-2</v>
      </c>
      <c r="H4143" s="271">
        <v>1.7506741710691399E-5</v>
      </c>
      <c r="I4143" s="221">
        <f t="shared" si="456"/>
        <v>1</v>
      </c>
      <c r="J4143" s="221">
        <v>1</v>
      </c>
      <c r="K4143" s="221">
        <f t="shared" si="457"/>
        <v>-204.01242545847251</v>
      </c>
      <c r="L4143" s="221">
        <f t="shared" ref="L4143:L4206" si="459">(D4143-D4142)*((10^(K4143/20)+10^(K4142/20))/2)^2</f>
        <v>3.230969583906576E-20</v>
      </c>
    </row>
    <row r="4144" spans="3:12" hidden="1" x14ac:dyDescent="0.25">
      <c r="C4144" s="221">
        <v>22870</v>
      </c>
      <c r="D4144" s="221">
        <f t="shared" si="453"/>
        <v>22870</v>
      </c>
      <c r="E4144" s="221">
        <f t="shared" si="458"/>
        <v>22.87</v>
      </c>
      <c r="F4144" s="221">
        <f t="shared" si="454"/>
        <v>2.6760448029847998E-4</v>
      </c>
      <c r="G4144" s="221">
        <f t="shared" si="455"/>
        <v>1.5524074369556475E-2</v>
      </c>
      <c r="H4144" s="221">
        <v>5.3629333398733199E-3</v>
      </c>
      <c r="I4144" s="221">
        <f t="shared" si="456"/>
        <v>1</v>
      </c>
      <c r="J4144" s="221">
        <v>1</v>
      </c>
      <c r="K4144" s="221">
        <f t="shared" si="457"/>
        <v>-153.04197012741395</v>
      </c>
      <c r="L4144" s="221">
        <f t="shared" si="459"/>
        <v>1.2479462676613911E-15</v>
      </c>
    </row>
    <row r="4145" spans="3:12" hidden="1" x14ac:dyDescent="0.25">
      <c r="C4145" s="221">
        <v>22880</v>
      </c>
      <c r="D4145" s="221">
        <f t="shared" si="453"/>
        <v>22880</v>
      </c>
      <c r="E4145" s="221">
        <f t="shared" si="458"/>
        <v>22.88</v>
      </c>
      <c r="F4145" s="221">
        <f t="shared" si="454"/>
        <v>2.6619088799801054E-4</v>
      </c>
      <c r="G4145" s="221">
        <f t="shared" si="455"/>
        <v>1.7630329180667287E-2</v>
      </c>
      <c r="H4145" s="221">
        <v>2.02710991104528E-2</v>
      </c>
      <c r="I4145" s="221">
        <f t="shared" si="456"/>
        <v>1</v>
      </c>
      <c r="J4145" s="221">
        <v>1</v>
      </c>
      <c r="K4145" s="221">
        <f t="shared" si="457"/>
        <v>-140.43338193495353</v>
      </c>
      <c r="L4145" s="221">
        <f t="shared" si="459"/>
        <v>3.4464081859647789E-14</v>
      </c>
    </row>
    <row r="4146" spans="3:12" hidden="1" x14ac:dyDescent="0.25">
      <c r="C4146" s="221">
        <v>22890</v>
      </c>
      <c r="D4146" s="221">
        <f t="shared" si="453"/>
        <v>22890</v>
      </c>
      <c r="E4146" s="221">
        <f t="shared" si="458"/>
        <v>22.89</v>
      </c>
      <c r="F4146" s="221">
        <f t="shared" si="454"/>
        <v>2.6477819680780624E-4</v>
      </c>
      <c r="G4146" s="221">
        <f t="shared" si="455"/>
        <v>1.9690951008876148E-2</v>
      </c>
      <c r="H4146" s="221">
        <v>2.04012078154239E-2</v>
      </c>
      <c r="I4146" s="221">
        <f t="shared" si="456"/>
        <v>1</v>
      </c>
      <c r="J4146" s="221">
        <v>1</v>
      </c>
      <c r="K4146" s="221">
        <f t="shared" si="457"/>
        <v>-139.46390416709033</v>
      </c>
      <c r="L4146" s="221">
        <f t="shared" si="459"/>
        <v>1.0150503836690429E-13</v>
      </c>
    </row>
    <row r="4147" spans="3:12" hidden="1" x14ac:dyDescent="0.25">
      <c r="C4147" s="221">
        <v>22900</v>
      </c>
      <c r="D4147" s="221">
        <f t="shared" si="453"/>
        <v>22900</v>
      </c>
      <c r="E4147" s="221">
        <f t="shared" si="458"/>
        <v>22.9</v>
      </c>
      <c r="F4147" s="221">
        <f t="shared" si="454"/>
        <v>2.6336646307584596E-4</v>
      </c>
      <c r="G4147" s="221">
        <f t="shared" si="455"/>
        <v>2.1700261958436561E-2</v>
      </c>
      <c r="H4147" s="271">
        <v>1.6131002110750201E-9</v>
      </c>
      <c r="I4147" s="221">
        <f t="shared" si="456"/>
        <v>1</v>
      </c>
      <c r="J4147" s="221">
        <v>1</v>
      </c>
      <c r="K4147" s="221">
        <f t="shared" si="457"/>
        <v>-280.70626408163679</v>
      </c>
      <c r="L4147" s="221">
        <f t="shared" si="459"/>
        <v>2.8284575636136948E-14</v>
      </c>
    </row>
    <row r="4148" spans="3:12" hidden="1" x14ac:dyDescent="0.25">
      <c r="C4148" s="221">
        <v>22910</v>
      </c>
      <c r="D4148" s="221">
        <f t="shared" si="453"/>
        <v>22910</v>
      </c>
      <c r="E4148" s="221">
        <f t="shared" si="458"/>
        <v>22.91</v>
      </c>
      <c r="F4148" s="221">
        <f t="shared" si="454"/>
        <v>2.6195574283942107E-4</v>
      </c>
      <c r="G4148" s="221">
        <f t="shared" si="455"/>
        <v>2.3652716418767844E-2</v>
      </c>
      <c r="H4148" s="221">
        <v>1.1026860971507801E-2</v>
      </c>
      <c r="I4148" s="221">
        <f t="shared" si="456"/>
        <v>1</v>
      </c>
      <c r="J4148" s="221">
        <v>1</v>
      </c>
      <c r="K4148" s="221">
        <f t="shared" si="457"/>
        <v>-143.30878304493746</v>
      </c>
      <c r="L4148" s="221">
        <f t="shared" si="459"/>
        <v>1.1669757230559374E-14</v>
      </c>
    </row>
    <row r="4149" spans="3:12" hidden="1" x14ac:dyDescent="0.25">
      <c r="C4149" s="221">
        <v>22920</v>
      </c>
      <c r="D4149" s="221">
        <f t="shared" si="453"/>
        <v>22920</v>
      </c>
      <c r="E4149" s="221">
        <f t="shared" si="458"/>
        <v>22.92</v>
      </c>
      <c r="F4149" s="221">
        <f t="shared" si="454"/>
        <v>2.6054609182239535E-4</v>
      </c>
      <c r="G4149" s="221">
        <f t="shared" si="455"/>
        <v>2.5542916241935203E-2</v>
      </c>
      <c r="H4149" s="271">
        <v>3.5573183987640898E-10</v>
      </c>
      <c r="I4149" s="221">
        <f t="shared" si="456"/>
        <v>1</v>
      </c>
      <c r="J4149" s="221">
        <v>1</v>
      </c>
      <c r="K4149" s="221">
        <f t="shared" si="457"/>
        <v>-292.51444437976983</v>
      </c>
      <c r="L4149" s="221">
        <f t="shared" si="459"/>
        <v>1.1669754889972422E-14</v>
      </c>
    </row>
    <row r="4150" spans="3:12" hidden="1" x14ac:dyDescent="0.25">
      <c r="C4150" s="221">
        <v>22930</v>
      </c>
      <c r="D4150" s="221">
        <f t="shared" si="453"/>
        <v>22930</v>
      </c>
      <c r="E4150" s="221">
        <f t="shared" si="458"/>
        <v>22.93</v>
      </c>
      <c r="F4150" s="221">
        <f t="shared" si="454"/>
        <v>2.5913756543250913E-4</v>
      </c>
      <c r="G4150" s="221">
        <f t="shared" si="455"/>
        <v>2.7365625541321201E-2</v>
      </c>
      <c r="H4150" s="221">
        <v>9.6745899372293002E-3</v>
      </c>
      <c r="I4150" s="221">
        <f t="shared" si="456"/>
        <v>1</v>
      </c>
      <c r="J4150" s="221">
        <v>1</v>
      </c>
      <c r="K4150" s="221">
        <f t="shared" si="457"/>
        <v>-143.27263358890031</v>
      </c>
      <c r="L4150" s="221">
        <f t="shared" si="459"/>
        <v>1.1767296046587226E-14</v>
      </c>
    </row>
    <row r="4151" spans="3:12" hidden="1" x14ac:dyDescent="0.25">
      <c r="C4151" s="221">
        <v>22940</v>
      </c>
      <c r="D4151" s="221">
        <f t="shared" si="453"/>
        <v>22940</v>
      </c>
      <c r="E4151" s="221">
        <f t="shared" si="458"/>
        <v>22.94</v>
      </c>
      <c r="F4151" s="221">
        <f t="shared" si="454"/>
        <v>2.5773021875870772E-4</v>
      </c>
      <c r="G4151" s="221">
        <f t="shared" si="455"/>
        <v>2.9115785071293795E-2</v>
      </c>
      <c r="H4151" s="221">
        <v>4.6170289671161498E-3</v>
      </c>
      <c r="I4151" s="221">
        <f t="shared" si="456"/>
        <v>1</v>
      </c>
      <c r="J4151" s="221">
        <v>1</v>
      </c>
      <c r="K4151" s="221">
        <f t="shared" si="457"/>
        <v>-149.20687106981069</v>
      </c>
      <c r="L4151" s="221">
        <f t="shared" si="459"/>
        <v>2.665308394531818E-14</v>
      </c>
    </row>
    <row r="4152" spans="3:12" hidden="1" x14ac:dyDescent="0.25">
      <c r="C4152" s="221">
        <v>22950</v>
      </c>
      <c r="D4152" s="221">
        <f t="shared" si="453"/>
        <v>22950</v>
      </c>
      <c r="E4152" s="221">
        <f t="shared" si="458"/>
        <v>22.95</v>
      </c>
      <c r="F4152" s="221">
        <f t="shared" si="454"/>
        <v>2.5632410656852256E-4</v>
      </c>
      <c r="G4152" s="221">
        <f t="shared" si="455"/>
        <v>3.078852614870272E-2</v>
      </c>
      <c r="H4152" s="221">
        <v>1.96696707822333E-4</v>
      </c>
      <c r="I4152" s="221">
        <f t="shared" si="456"/>
        <v>1</v>
      </c>
      <c r="J4152" s="221">
        <v>1</v>
      </c>
      <c r="K4152" s="221">
        <f t="shared" si="457"/>
        <v>-176.1804911399652</v>
      </c>
      <c r="L4152" s="221">
        <f t="shared" si="459"/>
        <v>3.2758404728144063E-15</v>
      </c>
    </row>
    <row r="4153" spans="3:12" hidden="1" x14ac:dyDescent="0.25">
      <c r="C4153" s="221">
        <v>22960</v>
      </c>
      <c r="D4153" s="221">
        <f t="shared" si="453"/>
        <v>22960</v>
      </c>
      <c r="E4153" s="221">
        <f t="shared" si="458"/>
        <v>22.96</v>
      </c>
      <c r="F4153" s="221">
        <f t="shared" si="454"/>
        <v>2.5491928330547597E-4</v>
      </c>
      <c r="G4153" s="221">
        <f t="shared" si="455"/>
        <v>3.2379184078241523E-2</v>
      </c>
      <c r="H4153" s="221">
        <v>2.7062321390622902E-3</v>
      </c>
      <c r="I4153" s="221">
        <f t="shared" si="456"/>
        <v>1</v>
      </c>
      <c r="J4153" s="221">
        <v>1</v>
      </c>
      <c r="K4153" s="221">
        <f t="shared" si="457"/>
        <v>-153.01932726020047</v>
      </c>
      <c r="L4153" s="221">
        <f t="shared" si="459"/>
        <v>1.426800563931322E-15</v>
      </c>
    </row>
    <row r="4154" spans="3:12" hidden="1" x14ac:dyDescent="0.25">
      <c r="C4154" s="221">
        <v>22970</v>
      </c>
      <c r="D4154" s="221">
        <f t="shared" ref="D4154:D4217" si="460">C4154*(f_CLK_MHz/Nominal_Clock_Freq)</f>
        <v>22970</v>
      </c>
      <c r="E4154" s="221">
        <f t="shared" si="458"/>
        <v>22.97</v>
      </c>
      <c r="F4154" s="221">
        <f t="shared" ref="F4154:F4217" si="461">ABS(SIN(((MOD_CLK_DIV*PI()*$D4154*FIRST_STAGE_DECIMATION)/(f_CLK_MHz*1000000)))/(FIRST_STAGE_DECIMATION*SIN(((MOD_CLK_DIV*PI()*$D4154)/(f_CLK_MHz*1000000)))))^FIRST_STAGE_ORDER</f>
        <v>2.5351580308653776E-4</v>
      </c>
      <c r="G4154" s="221">
        <f t="shared" ref="G4154:G4217" si="462">ABS(SIN(((MOD_CLK_DIV*FIRST_STAGE_DECIMATION*PI()*$D4154*SECOND_STAGE_DECIMATION)/(f_CLK_MHz*1000000)))/(SECOND_STAGE_DECIMATION*SIN(((MOD_CLK_DIV*FIRST_STAGE_DECIMATION*PI()*$D4154)/(f_CLK_MHz*1000000)))))^SECOND_STAGE_ORDER</f>
        <v>3.3883311044975765E-2</v>
      </c>
      <c r="H4154" s="221">
        <v>2.5761364751444799E-3</v>
      </c>
      <c r="I4154" s="221">
        <f t="shared" ref="I4154:I4217" si="463">IF(Avg_decimation&lt;&gt;0,(ABS(SIN(((MOD_CLK_DIV*FIRST_STAGE_DECIMATION*SECOND_STAGE_DECIMATION*FIR_DECIMATION*PI()*$D4154*Avg_decimation)/(f_CLK_MHz*1000000)))/(Avg_decimation*SIN(((MOD_CLK_DIV*FIRST_STAGE_DECIMATION*SECOND_STAGE_DECIMATION*FIR_DECIMATION*PI()*$D4154)/(f_CLK_MHz*1000000)))))^1),"-")</f>
        <v>1</v>
      </c>
      <c r="J4154" s="221">
        <v>1</v>
      </c>
      <c r="K4154" s="221">
        <f t="shared" ref="K4154:K4217" si="464">20*LOG10(IF(FIR_BYPASSED,F4154*G4154*J4154,F4154*G4154*H4154*I4154*J4154))</f>
        <v>-153.10080508164575</v>
      </c>
      <c r="L4154" s="221">
        <f t="shared" si="459"/>
        <v>4.9431402945606211E-15</v>
      </c>
    </row>
    <row r="4155" spans="3:12" hidden="1" x14ac:dyDescent="0.25">
      <c r="C4155" s="221">
        <v>22980</v>
      </c>
      <c r="D4155" s="221">
        <f t="shared" si="460"/>
        <v>22980</v>
      </c>
      <c r="E4155" s="221">
        <f t="shared" si="458"/>
        <v>22.98</v>
      </c>
      <c r="F4155" s="221">
        <f t="shared" si="461"/>
        <v>2.5211371969960589E-4</v>
      </c>
      <c r="G4155" s="221">
        <f t="shared" si="462"/>
        <v>3.529668843874164E-2</v>
      </c>
      <c r="H4155" s="221">
        <v>2.7309732062735001E-4</v>
      </c>
      <c r="I4155" s="221">
        <f t="shared" si="463"/>
        <v>1</v>
      </c>
      <c r="J4155" s="221">
        <v>1</v>
      </c>
      <c r="K4155" s="221">
        <f t="shared" si="464"/>
        <v>-172.2870423839226</v>
      </c>
      <c r="L4155" s="221">
        <f t="shared" si="459"/>
        <v>1.5078770090982428E-15</v>
      </c>
    </row>
    <row r="4156" spans="3:12" hidden="1" x14ac:dyDescent="0.25">
      <c r="C4156" s="221">
        <v>22990</v>
      </c>
      <c r="D4156" s="221">
        <f t="shared" si="460"/>
        <v>22990</v>
      </c>
      <c r="E4156" s="221">
        <f t="shared" si="458"/>
        <v>22.99</v>
      </c>
      <c r="F4156" s="221">
        <f t="shared" si="461"/>
        <v>2.5071308660103571E-4</v>
      </c>
      <c r="G4156" s="221">
        <f t="shared" si="462"/>
        <v>3.6615338576559436E-2</v>
      </c>
      <c r="H4156" s="221">
        <v>3.15558828549074E-3</v>
      </c>
      <c r="I4156" s="221">
        <f t="shared" si="463"/>
        <v>1</v>
      </c>
      <c r="J4156" s="221">
        <v>1</v>
      </c>
      <c r="K4156" s="221">
        <f t="shared" si="464"/>
        <v>-150.76159213701797</v>
      </c>
      <c r="L4156" s="221">
        <f t="shared" si="459"/>
        <v>2.4646422603510152E-15</v>
      </c>
    </row>
    <row r="4157" spans="3:12" hidden="1" x14ac:dyDescent="0.25">
      <c r="C4157" s="221">
        <v>23000</v>
      </c>
      <c r="D4157" s="221">
        <f t="shared" si="460"/>
        <v>23000</v>
      </c>
      <c r="E4157" s="221">
        <f t="shared" si="458"/>
        <v>23</v>
      </c>
      <c r="F4157" s="221">
        <f t="shared" si="461"/>
        <v>2.4931395691319986E-4</v>
      </c>
      <c r="G4157" s="221">
        <f t="shared" si="462"/>
        <v>3.7835535790825492E-2</v>
      </c>
      <c r="H4157" s="271">
        <v>9.3132095762808697E-10</v>
      </c>
      <c r="I4157" s="221">
        <f t="shared" si="463"/>
        <v>1</v>
      </c>
      <c r="J4157" s="221">
        <v>1</v>
      </c>
      <c r="K4157" s="221">
        <f t="shared" si="464"/>
        <v>-281.12508287997468</v>
      </c>
      <c r="L4157" s="221">
        <f t="shared" si="459"/>
        <v>2.0978820081695249E-15</v>
      </c>
    </row>
    <row r="4158" spans="3:12" hidden="1" x14ac:dyDescent="0.25">
      <c r="C4158" s="221">
        <v>23010</v>
      </c>
      <c r="D4158" s="221">
        <f t="shared" si="460"/>
        <v>23010</v>
      </c>
      <c r="E4158" s="221">
        <f t="shared" si="458"/>
        <v>23.01</v>
      </c>
      <c r="F4158" s="221">
        <f t="shared" si="461"/>
        <v>2.4791638342209425E-4</v>
      </c>
      <c r="G4158" s="221">
        <f t="shared" si="462"/>
        <v>3.895381685264284E-2</v>
      </c>
      <c r="H4158" s="221">
        <v>2.6182538032298499E-2</v>
      </c>
      <c r="I4158" s="221">
        <f t="shared" si="463"/>
        <v>1</v>
      </c>
      <c r="J4158" s="221">
        <v>1</v>
      </c>
      <c r="K4158" s="221">
        <f t="shared" si="464"/>
        <v>-131.94266022169558</v>
      </c>
      <c r="L4158" s="221">
        <f t="shared" si="459"/>
        <v>1.5983578439179145E-13</v>
      </c>
    </row>
    <row r="4159" spans="3:12" hidden="1" x14ac:dyDescent="0.25">
      <c r="C4159" s="221">
        <v>23020</v>
      </c>
      <c r="D4159" s="221">
        <f t="shared" si="460"/>
        <v>23020</v>
      </c>
      <c r="E4159" s="221">
        <f t="shared" si="458"/>
        <v>23.02</v>
      </c>
      <c r="F4159" s="221">
        <f t="shared" si="461"/>
        <v>2.4652041857497087E-4</v>
      </c>
      <c r="G4159" s="221">
        <f t="shared" si="462"/>
        <v>3.9966990701448608E-2</v>
      </c>
      <c r="H4159" s="221">
        <v>5.0657045484411703E-2</v>
      </c>
      <c r="I4159" s="221">
        <f t="shared" si="463"/>
        <v>1</v>
      </c>
      <c r="J4159" s="221">
        <v>1</v>
      </c>
      <c r="K4159" s="221">
        <f t="shared" si="464"/>
        <v>-126.03611595246718</v>
      </c>
      <c r="L4159" s="221">
        <f t="shared" si="459"/>
        <v>1.4136094879585289E-12</v>
      </c>
    </row>
    <row r="4160" spans="3:12" hidden="1" x14ac:dyDescent="0.25">
      <c r="C4160" s="221">
        <v>23030</v>
      </c>
      <c r="D4160" s="221">
        <f t="shared" si="460"/>
        <v>23030</v>
      </c>
      <c r="E4160" s="221">
        <f t="shared" si="458"/>
        <v>23.03</v>
      </c>
      <c r="F4160" s="221">
        <f t="shared" si="461"/>
        <v>2.4512611447802024E-4</v>
      </c>
      <c r="G4160" s="221">
        <f t="shared" si="462"/>
        <v>4.087214745387014E-2</v>
      </c>
      <c r="H4160" s="221">
        <v>3.5478860246614202E-2</v>
      </c>
      <c r="I4160" s="221">
        <f t="shared" si="463"/>
        <v>1</v>
      </c>
      <c r="J4160" s="221">
        <v>1</v>
      </c>
      <c r="K4160" s="221">
        <f t="shared" si="464"/>
        <v>-128.98426605136871</v>
      </c>
      <c r="L4160" s="221">
        <f t="shared" si="459"/>
        <v>1.8257004269983141E-12</v>
      </c>
    </row>
    <row r="4161" spans="3:12" hidden="1" x14ac:dyDescent="0.25">
      <c r="C4161" s="221">
        <v>23040</v>
      </c>
      <c r="D4161" s="221">
        <f t="shared" si="460"/>
        <v>23040</v>
      </c>
      <c r="E4161" s="221">
        <f t="shared" si="458"/>
        <v>23.04</v>
      </c>
      <c r="F4161" s="221">
        <f t="shared" si="461"/>
        <v>2.4373352289408374E-4</v>
      </c>
      <c r="G4161" s="221">
        <f t="shared" si="462"/>
        <v>4.1666666666666796E-2</v>
      </c>
      <c r="H4161" s="271">
        <v>2.4382319302513701E-9</v>
      </c>
      <c r="I4161" s="221">
        <f t="shared" si="463"/>
        <v>1</v>
      </c>
      <c r="J4161" s="221">
        <v>1</v>
      </c>
      <c r="K4161" s="221">
        <f t="shared" si="464"/>
        <v>-272.12441923193842</v>
      </c>
      <c r="L4161" s="221">
        <f t="shared" si="459"/>
        <v>3.1587369743948777E-13</v>
      </c>
    </row>
    <row r="4162" spans="3:12" hidden="1" x14ac:dyDescent="0.25">
      <c r="C4162" s="221">
        <v>23050</v>
      </c>
      <c r="D4162" s="221">
        <f t="shared" si="460"/>
        <v>23050</v>
      </c>
      <c r="E4162" s="221">
        <f t="shared" si="458"/>
        <v>23.05</v>
      </c>
      <c r="F4162" s="221">
        <f t="shared" si="461"/>
        <v>2.4234269524041116E-4</v>
      </c>
      <c r="G4162" s="221">
        <f t="shared" si="462"/>
        <v>4.2348224830554303E-2</v>
      </c>
      <c r="H4162" s="271">
        <v>1.58533704305253E-9</v>
      </c>
      <c r="I4162" s="221">
        <f t="shared" si="463"/>
        <v>1</v>
      </c>
      <c r="J4162" s="221">
        <v>1</v>
      </c>
      <c r="K4162" s="221">
        <f t="shared" si="464"/>
        <v>-275.77226497517194</v>
      </c>
      <c r="L4162" s="221">
        <f t="shared" si="459"/>
        <v>4.2089782497365994E-27</v>
      </c>
    </row>
    <row r="4163" spans="3:12" hidden="1" x14ac:dyDescent="0.25">
      <c r="C4163" s="221">
        <v>23060</v>
      </c>
      <c r="D4163" s="221">
        <f t="shared" si="460"/>
        <v>23060</v>
      </c>
      <c r="E4163" s="221">
        <f t="shared" si="458"/>
        <v>23.06</v>
      </c>
      <c r="F4163" s="221">
        <f t="shared" si="461"/>
        <v>2.4095368258644822E-4</v>
      </c>
      <c r="G4163" s="221">
        <f t="shared" si="462"/>
        <v>4.2914802073758765E-2</v>
      </c>
      <c r="H4163" s="221">
        <v>3.2358958185380302E-2</v>
      </c>
      <c r="I4163" s="221">
        <f t="shared" si="463"/>
        <v>1</v>
      </c>
      <c r="J4163" s="221">
        <v>1</v>
      </c>
      <c r="K4163" s="221">
        <f t="shared" si="464"/>
        <v>-129.50929574288378</v>
      </c>
      <c r="L4163" s="221">
        <f t="shared" si="459"/>
        <v>2.7990488411273274E-13</v>
      </c>
    </row>
    <row r="4164" spans="3:12" hidden="1" x14ac:dyDescent="0.25">
      <c r="C4164" s="221">
        <v>23070</v>
      </c>
      <c r="D4164" s="221">
        <f t="shared" si="460"/>
        <v>23070</v>
      </c>
      <c r="E4164" s="221">
        <f t="shared" si="458"/>
        <v>23.07</v>
      </c>
      <c r="F4164" s="221">
        <f t="shared" si="461"/>
        <v>2.3956653565167292E-4</v>
      </c>
      <c r="G4164" s="221">
        <f t="shared" si="462"/>
        <v>4.3364688056208057E-2</v>
      </c>
      <c r="H4164" s="221">
        <v>3.3311806719224402E-2</v>
      </c>
      <c r="I4164" s="221">
        <f t="shared" si="463"/>
        <v>1</v>
      </c>
      <c r="J4164" s="221">
        <v>1</v>
      </c>
      <c r="K4164" s="221">
        <f t="shared" si="464"/>
        <v>-129.21678865486012</v>
      </c>
      <c r="L4164" s="221">
        <f t="shared" si="459"/>
        <v>1.1582942638084413E-12</v>
      </c>
    </row>
    <row r="4165" spans="3:12" hidden="1" x14ac:dyDescent="0.25">
      <c r="C4165" s="221">
        <v>23080</v>
      </c>
      <c r="D4165" s="221">
        <f t="shared" si="460"/>
        <v>23080</v>
      </c>
      <c r="E4165" s="221">
        <f t="shared" si="458"/>
        <v>23.08</v>
      </c>
      <c r="F4165" s="221">
        <f t="shared" si="461"/>
        <v>2.3818130480345785E-4</v>
      </c>
      <c r="G4165" s="221">
        <f t="shared" si="462"/>
        <v>4.3696487037435679E-2</v>
      </c>
      <c r="H4165" s="221">
        <v>1.17207465677582E-2</v>
      </c>
      <c r="I4165" s="221">
        <f t="shared" si="463"/>
        <v>1</v>
      </c>
      <c r="J4165" s="221">
        <v>1</v>
      </c>
      <c r="K4165" s="221">
        <f t="shared" si="464"/>
        <v>-138.27381061976644</v>
      </c>
      <c r="L4165" s="221">
        <f t="shared" si="459"/>
        <v>5.4768439106299209E-13</v>
      </c>
    </row>
    <row r="4166" spans="3:12" hidden="1" x14ac:dyDescent="0.25">
      <c r="C4166" s="221">
        <v>23090</v>
      </c>
      <c r="D4166" s="221">
        <f t="shared" si="460"/>
        <v>23090</v>
      </c>
      <c r="E4166" s="221">
        <f t="shared" si="458"/>
        <v>23.09</v>
      </c>
      <c r="F4166" s="221">
        <f t="shared" si="461"/>
        <v>2.3679804005498524E-4</v>
      </c>
      <c r="G4166" s="221">
        <f t="shared" si="462"/>
        <v>4.3909122103436157E-2</v>
      </c>
      <c r="H4166" s="221">
        <v>3.5411953593089303E-2</v>
      </c>
      <c r="I4166" s="221">
        <f t="shared" si="463"/>
        <v>1</v>
      </c>
      <c r="J4166" s="221">
        <v>1</v>
      </c>
      <c r="K4166" s="221">
        <f t="shared" si="464"/>
        <v>-128.67834511981198</v>
      </c>
      <c r="L4166" s="221">
        <f t="shared" si="459"/>
        <v>6.0070326594827285E-13</v>
      </c>
    </row>
    <row r="4167" spans="3:12" hidden="1" x14ac:dyDescent="0.25">
      <c r="C4167" s="221">
        <v>23100</v>
      </c>
      <c r="D4167" s="221">
        <f t="shared" si="460"/>
        <v>23100</v>
      </c>
      <c r="E4167" s="221">
        <f t="shared" si="458"/>
        <v>23.1</v>
      </c>
      <c r="F4167" s="221">
        <f t="shared" si="461"/>
        <v>2.3541679106318591E-4</v>
      </c>
      <c r="G4167" s="221">
        <f t="shared" si="462"/>
        <v>4.4001838539959592E-2</v>
      </c>
      <c r="H4167" s="271">
        <v>2.8299314117580002E-15</v>
      </c>
      <c r="I4167" s="221">
        <f t="shared" si="463"/>
        <v>1</v>
      </c>
      <c r="J4167" s="221">
        <v>1</v>
      </c>
      <c r="K4167" s="221">
        <f t="shared" si="464"/>
        <v>-390.65831663049948</v>
      </c>
      <c r="L4167" s="221">
        <f t="shared" si="459"/>
        <v>3.3892647650195853E-13</v>
      </c>
    </row>
    <row r="4168" spans="3:12" hidden="1" x14ac:dyDescent="0.25">
      <c r="C4168" s="221">
        <v>23110</v>
      </c>
      <c r="D4168" s="221">
        <f t="shared" si="460"/>
        <v>23110</v>
      </c>
      <c r="E4168" s="221">
        <f t="shared" si="458"/>
        <v>23.11</v>
      </c>
      <c r="F4168" s="221">
        <f t="shared" si="461"/>
        <v>2.340376071267293E-4</v>
      </c>
      <c r="G4168" s="221">
        <f t="shared" si="462"/>
        <v>4.3974206341987475E-2</v>
      </c>
      <c r="H4168" s="221">
        <v>3.5411953593088297E-2</v>
      </c>
      <c r="I4168" s="221">
        <f t="shared" si="463"/>
        <v>1</v>
      </c>
      <c r="J4168" s="221">
        <v>1</v>
      </c>
      <c r="K4168" s="221">
        <f t="shared" si="464"/>
        <v>-128.76732909100724</v>
      </c>
      <c r="L4168" s="221">
        <f t="shared" si="459"/>
        <v>3.3205276394161143E-13</v>
      </c>
    </row>
    <row r="4169" spans="3:12" hidden="1" x14ac:dyDescent="0.25">
      <c r="C4169" s="221">
        <v>23120</v>
      </c>
      <c r="D4169" s="221">
        <f t="shared" si="460"/>
        <v>23120</v>
      </c>
      <c r="E4169" s="221">
        <f t="shared" si="458"/>
        <v>23.12</v>
      </c>
      <c r="F4169" s="221">
        <f t="shared" si="461"/>
        <v>2.3266053718404306E-4</v>
      </c>
      <c r="G4169" s="221">
        <f t="shared" si="462"/>
        <v>4.3826121851435508E-2</v>
      </c>
      <c r="H4169" s="221">
        <v>1.17207465677635E-2</v>
      </c>
      <c r="I4169" s="221">
        <f t="shared" si="463"/>
        <v>1</v>
      </c>
      <c r="J4169" s="221">
        <v>1</v>
      </c>
      <c r="K4169" s="221">
        <f t="shared" si="464"/>
        <v>-138.45177912256514</v>
      </c>
      <c r="L4169" s="221">
        <f t="shared" si="459"/>
        <v>5.8553877709789719E-13</v>
      </c>
    </row>
    <row r="4170" spans="3:12" hidden="1" x14ac:dyDescent="0.25">
      <c r="C4170" s="221">
        <v>23130</v>
      </c>
      <c r="D4170" s="221">
        <f t="shared" si="460"/>
        <v>23130</v>
      </c>
      <c r="E4170" s="221">
        <f t="shared" si="458"/>
        <v>23.13</v>
      </c>
      <c r="F4170" s="221">
        <f t="shared" si="461"/>
        <v>2.3128562981137576E-4</v>
      </c>
      <c r="G4170" s="221">
        <f t="shared" si="462"/>
        <v>4.355780851744722E-2</v>
      </c>
      <c r="H4170" s="221">
        <v>3.3311806719221203E-2</v>
      </c>
      <c r="I4170" s="221">
        <f t="shared" si="463"/>
        <v>1</v>
      </c>
      <c r="J4170" s="221">
        <v>1</v>
      </c>
      <c r="K4170" s="221">
        <f t="shared" si="464"/>
        <v>-129.48374281012082</v>
      </c>
      <c r="L4170" s="221">
        <f t="shared" si="459"/>
        <v>5.1780104825720474E-13</v>
      </c>
    </row>
    <row r="4171" spans="3:12" hidden="1" x14ac:dyDescent="0.25">
      <c r="C4171" s="221">
        <v>23140</v>
      </c>
      <c r="D4171" s="221">
        <f t="shared" si="460"/>
        <v>23140</v>
      </c>
      <c r="E4171" s="221">
        <f t="shared" si="458"/>
        <v>23.14</v>
      </c>
      <c r="F4171" s="221">
        <f t="shared" si="461"/>
        <v>2.2991293322089829E-4</v>
      </c>
      <c r="G4171" s="221">
        <f t="shared" si="462"/>
        <v>4.3169816775984554E-2</v>
      </c>
      <c r="H4171" s="221">
        <v>3.2358958185383403E-2</v>
      </c>
      <c r="I4171" s="221">
        <f t="shared" si="463"/>
        <v>1</v>
      </c>
      <c r="J4171" s="221">
        <v>1</v>
      </c>
      <c r="K4171" s="221">
        <f t="shared" si="464"/>
        <v>-129.86523723193551</v>
      </c>
      <c r="L4171" s="221">
        <f t="shared" si="459"/>
        <v>1.0783516993783359E-12</v>
      </c>
    </row>
    <row r="4172" spans="3:12" hidden="1" x14ac:dyDescent="0.25">
      <c r="C4172" s="221">
        <v>23150</v>
      </c>
      <c r="D4172" s="221">
        <f t="shared" si="460"/>
        <v>23150</v>
      </c>
      <c r="E4172" s="221">
        <f t="shared" si="458"/>
        <v>23.15</v>
      </c>
      <c r="F4172" s="221">
        <f t="shared" si="461"/>
        <v>2.285424952588397E-4</v>
      </c>
      <c r="G4172" s="221">
        <f t="shared" si="462"/>
        <v>4.2663023047767493E-2</v>
      </c>
      <c r="H4172" s="271">
        <v>1.5853342677898501E-9</v>
      </c>
      <c r="I4172" s="221">
        <f t="shared" si="463"/>
        <v>1</v>
      </c>
      <c r="J4172" s="221">
        <v>1</v>
      </c>
      <c r="K4172" s="221">
        <f t="shared" si="464"/>
        <v>-276.21721124528835</v>
      </c>
      <c r="L4172" s="221">
        <f t="shared" si="459"/>
        <v>2.5787920773201332E-13</v>
      </c>
    </row>
    <row r="4173" spans="3:12" hidden="1" x14ac:dyDescent="0.25">
      <c r="C4173" s="221">
        <v>23160</v>
      </c>
      <c r="D4173" s="221">
        <f t="shared" si="460"/>
        <v>23160</v>
      </c>
      <c r="E4173" s="221">
        <f t="shared" si="458"/>
        <v>23.16</v>
      </c>
      <c r="F4173" s="221">
        <f t="shared" si="461"/>
        <v>2.2717436340366978E-4</v>
      </c>
      <c r="G4173" s="221">
        <f t="shared" si="462"/>
        <v>4.203862785598151E-2</v>
      </c>
      <c r="H4173" s="271">
        <v>2.4382414755975198E-9</v>
      </c>
      <c r="I4173" s="221">
        <f t="shared" si="463"/>
        <v>1</v>
      </c>
      <c r="J4173" s="221">
        <v>1</v>
      </c>
      <c r="K4173" s="221">
        <f t="shared" si="464"/>
        <v>-272.65830867090824</v>
      </c>
      <c r="L4173" s="221">
        <f t="shared" si="459"/>
        <v>3.7525409809316381E-27</v>
      </c>
    </row>
    <row r="4174" spans="3:12" hidden="1" x14ac:dyDescent="0.25">
      <c r="C4174" s="221">
        <v>23170</v>
      </c>
      <c r="D4174" s="221">
        <f t="shared" si="460"/>
        <v>23170</v>
      </c>
      <c r="E4174" s="221">
        <f t="shared" si="458"/>
        <v>23.17</v>
      </c>
      <c r="F4174" s="221">
        <f t="shared" si="461"/>
        <v>2.2580858476430876E-4</v>
      </c>
      <c r="G4174" s="221">
        <f t="shared" si="462"/>
        <v>4.1298153067515019E-2</v>
      </c>
      <c r="H4174" s="221">
        <v>3.5478860246610303E-2</v>
      </c>
      <c r="I4174" s="221">
        <f t="shared" si="463"/>
        <v>1</v>
      </c>
      <c r="J4174" s="221">
        <v>1</v>
      </c>
      <c r="K4174" s="221">
        <f t="shared" si="464"/>
        <v>-129.60718523591845</v>
      </c>
      <c r="L4174" s="221">
        <f t="shared" si="459"/>
        <v>2.7366644221750231E-13</v>
      </c>
    </row>
    <row r="4175" spans="3:12" hidden="1" x14ac:dyDescent="0.25">
      <c r="C4175" s="221">
        <v>23180</v>
      </c>
      <c r="D4175" s="221">
        <f t="shared" si="460"/>
        <v>23180</v>
      </c>
      <c r="E4175" s="221">
        <f t="shared" si="458"/>
        <v>23.18</v>
      </c>
      <c r="F4175" s="221">
        <f t="shared" si="461"/>
        <v>2.2444520607838725E-4</v>
      </c>
      <c r="G4175" s="221">
        <f t="shared" si="462"/>
        <v>4.0443438263854867E-2</v>
      </c>
      <c r="H4175" s="221">
        <v>5.0657045484414701E-2</v>
      </c>
      <c r="I4175" s="221">
        <f t="shared" si="463"/>
        <v>1</v>
      </c>
      <c r="J4175" s="221">
        <v>1</v>
      </c>
      <c r="K4175" s="221">
        <f t="shared" si="464"/>
        <v>-126.7480348028417</v>
      </c>
      <c r="L4175" s="221">
        <f t="shared" si="459"/>
        <v>1.5629700768170163E-12</v>
      </c>
    </row>
    <row r="4176" spans="3:12" hidden="1" x14ac:dyDescent="0.25">
      <c r="C4176" s="221">
        <v>23190</v>
      </c>
      <c r="D4176" s="221">
        <f t="shared" si="460"/>
        <v>23190</v>
      </c>
      <c r="E4176" s="221">
        <f t="shared" si="458"/>
        <v>23.19</v>
      </c>
      <c r="F4176" s="221">
        <f t="shared" si="461"/>
        <v>2.2308427371053532E-4</v>
      </c>
      <c r="G4176" s="221">
        <f t="shared" si="462"/>
        <v>3.9476636250086954E-2</v>
      </c>
      <c r="H4176" s="221">
        <v>2.6182538032302201E-2</v>
      </c>
      <c r="I4176" s="221">
        <f t="shared" si="463"/>
        <v>1</v>
      </c>
      <c r="J4176" s="221">
        <v>1</v>
      </c>
      <c r="K4176" s="221">
        <f t="shared" si="464"/>
        <v>-132.74358322324923</v>
      </c>
      <c r="L4176" s="221">
        <f t="shared" si="459"/>
        <v>1.1916669627539523E-12</v>
      </c>
    </row>
    <row r="4177" spans="3:12" hidden="1" x14ac:dyDescent="0.25">
      <c r="C4177" s="221">
        <v>23200</v>
      </c>
      <c r="D4177" s="221">
        <f t="shared" si="460"/>
        <v>23200</v>
      </c>
      <c r="E4177" s="221">
        <f t="shared" si="458"/>
        <v>23.2</v>
      </c>
      <c r="F4177" s="221">
        <f t="shared" si="461"/>
        <v>2.2172583365071867E-4</v>
      </c>
      <c r="G4177" s="221">
        <f t="shared" si="462"/>
        <v>3.8400207712786502E-2</v>
      </c>
      <c r="H4177" s="271">
        <v>9.3132652080395807E-10</v>
      </c>
      <c r="I4177" s="221">
        <f t="shared" si="463"/>
        <v>1</v>
      </c>
      <c r="J4177" s="221">
        <v>1</v>
      </c>
      <c r="K4177" s="221">
        <f t="shared" si="464"/>
        <v>-282.01496319500029</v>
      </c>
      <c r="L4177" s="221">
        <f t="shared" si="459"/>
        <v>1.3291736289753879E-13</v>
      </c>
    </row>
    <row r="4178" spans="3:12" hidden="1" x14ac:dyDescent="0.25">
      <c r="C4178" s="221">
        <v>23210</v>
      </c>
      <c r="D4178" s="221">
        <f t="shared" si="460"/>
        <v>23210</v>
      </c>
      <c r="E4178" s="221">
        <f t="shared" si="458"/>
        <v>23.21</v>
      </c>
      <c r="F4178" s="221">
        <f t="shared" si="461"/>
        <v>2.2036993151260543E-4</v>
      </c>
      <c r="G4178" s="221">
        <f t="shared" si="462"/>
        <v>3.7216915039851986E-2</v>
      </c>
      <c r="H4178" s="221">
        <v>3.15558828549124E-3</v>
      </c>
      <c r="I4178" s="221">
        <f t="shared" si="463"/>
        <v>1</v>
      </c>
      <c r="J4178" s="221">
        <v>1</v>
      </c>
      <c r="K4178" s="221">
        <f t="shared" si="464"/>
        <v>-151.74053914238203</v>
      </c>
      <c r="L4178" s="221">
        <f t="shared" si="459"/>
        <v>1.674504660317016E-15</v>
      </c>
    </row>
    <row r="4179" spans="3:12" hidden="1" x14ac:dyDescent="0.25">
      <c r="C4179" s="221">
        <v>23220</v>
      </c>
      <c r="D4179" s="221">
        <f t="shared" si="460"/>
        <v>23220</v>
      </c>
      <c r="E4179" s="221">
        <f t="shared" si="458"/>
        <v>23.22</v>
      </c>
      <c r="F4179" s="221">
        <f t="shared" si="461"/>
        <v>2.1901661253197752E-4</v>
      </c>
      <c r="G4179" s="221">
        <f t="shared" si="462"/>
        <v>3.5929815317624007E-2</v>
      </c>
      <c r="H4179" s="221">
        <v>2.7309732062736101E-4</v>
      </c>
      <c r="I4179" s="221">
        <f t="shared" si="463"/>
        <v>1</v>
      </c>
      <c r="J4179" s="221">
        <v>1</v>
      </c>
      <c r="K4179" s="221">
        <f t="shared" si="464"/>
        <v>-173.3550103651886</v>
      </c>
      <c r="L4179" s="221">
        <f t="shared" si="459"/>
        <v>1.9641444142056348E-15</v>
      </c>
    </row>
    <row r="4180" spans="3:12" hidden="1" x14ac:dyDescent="0.25">
      <c r="C4180" s="221">
        <v>23230</v>
      </c>
      <c r="D4180" s="221">
        <f t="shared" si="460"/>
        <v>23230</v>
      </c>
      <c r="E4180" s="221">
        <f t="shared" si="458"/>
        <v>23.23</v>
      </c>
      <c r="F4180" s="221">
        <f t="shared" si="461"/>
        <v>2.1766592156517546E-4</v>
      </c>
      <c r="G4180" s="221">
        <f t="shared" si="462"/>
        <v>3.4542252522823995E-2</v>
      </c>
      <c r="H4180" s="221">
        <v>2.5761364751431901E-3</v>
      </c>
      <c r="I4180" s="221">
        <f t="shared" si="463"/>
        <v>1</v>
      </c>
      <c r="J4180" s="221">
        <v>1</v>
      </c>
      <c r="K4180" s="221">
        <f t="shared" si="464"/>
        <v>-154.25780077076024</v>
      </c>
      <c r="L4180" s="221">
        <f t="shared" si="459"/>
        <v>1.1575810210836428E-15</v>
      </c>
    </row>
    <row r="4181" spans="3:12" hidden="1" x14ac:dyDescent="0.25">
      <c r="C4181" s="221">
        <v>23240</v>
      </c>
      <c r="D4181" s="221">
        <f t="shared" si="460"/>
        <v>23240</v>
      </c>
      <c r="E4181" s="221">
        <f t="shared" si="458"/>
        <v>23.24</v>
      </c>
      <c r="F4181" s="221">
        <f t="shared" si="461"/>
        <v>2.1631790308759046E-4</v>
      </c>
      <c r="G4181" s="221">
        <f t="shared" si="462"/>
        <v>3.3057848929060094E-2</v>
      </c>
      <c r="H4181" s="221">
        <v>2.7062321390626601E-3</v>
      </c>
      <c r="I4181" s="221">
        <f t="shared" si="463"/>
        <v>1</v>
      </c>
      <c r="J4181" s="221">
        <v>1</v>
      </c>
      <c r="K4181" s="221">
        <f t="shared" si="464"/>
        <v>-154.26535795141686</v>
      </c>
      <c r="L4181" s="221">
        <f t="shared" si="459"/>
        <v>3.7483673479385995E-15</v>
      </c>
    </row>
    <row r="4182" spans="3:12" hidden="1" x14ac:dyDescent="0.25">
      <c r="C4182" s="221">
        <v>23250</v>
      </c>
      <c r="D4182" s="221">
        <f t="shared" si="460"/>
        <v>23250</v>
      </c>
      <c r="E4182" s="221">
        <f t="shared" si="458"/>
        <v>23.25</v>
      </c>
      <c r="F4182" s="221">
        <f t="shared" si="461"/>
        <v>2.1497260119218112E-4</v>
      </c>
      <c r="G4182" s="221">
        <f t="shared" si="462"/>
        <v>3.1480495749739122E-2</v>
      </c>
      <c r="H4182" s="221">
        <v>1.96696707822303E-4</v>
      </c>
      <c r="I4182" s="221">
        <f t="shared" si="463"/>
        <v>1</v>
      </c>
      <c r="J4182" s="221">
        <v>1</v>
      </c>
      <c r="K4182" s="221">
        <f t="shared" si="464"/>
        <v>-177.51556469019422</v>
      </c>
      <c r="L4182" s="221">
        <f t="shared" si="459"/>
        <v>1.0695088646478341E-15</v>
      </c>
    </row>
    <row r="4183" spans="3:12" hidden="1" x14ac:dyDescent="0.25">
      <c r="C4183" s="221">
        <v>23260</v>
      </c>
      <c r="D4183" s="221">
        <f t="shared" si="460"/>
        <v>23260</v>
      </c>
      <c r="E4183" s="221">
        <f t="shared" si="458"/>
        <v>23.26</v>
      </c>
      <c r="F4183" s="221">
        <f t="shared" si="461"/>
        <v>2.1363005958804365E-4</v>
      </c>
      <c r="G4183" s="221">
        <f t="shared" si="462"/>
        <v>2.9814343041345674E-2</v>
      </c>
      <c r="H4183" s="221">
        <v>4.61702896711522E-3</v>
      </c>
      <c r="I4183" s="221">
        <f t="shared" si="463"/>
        <v>1</v>
      </c>
      <c r="J4183" s="221">
        <v>1</v>
      </c>
      <c r="K4183" s="221">
        <f t="shared" si="464"/>
        <v>-150.63099589893497</v>
      </c>
      <c r="L4183" s="221">
        <f t="shared" si="459"/>
        <v>2.3620768243180989E-15</v>
      </c>
    </row>
    <row r="4184" spans="3:12" hidden="1" x14ac:dyDescent="0.25">
      <c r="C4184" s="221">
        <v>23270</v>
      </c>
      <c r="D4184" s="221">
        <f t="shared" si="460"/>
        <v>23270</v>
      </c>
      <c r="E4184" s="221">
        <f t="shared" si="458"/>
        <v>23.27</v>
      </c>
      <c r="F4184" s="221">
        <f t="shared" si="461"/>
        <v>2.1229032159900818E-4</v>
      </c>
      <c r="G4184" s="221">
        <f t="shared" si="462"/>
        <v>2.8063788893008697E-2</v>
      </c>
      <c r="H4184" s="221">
        <v>9.6745899372294702E-3</v>
      </c>
      <c r="I4184" s="221">
        <f t="shared" si="463"/>
        <v>1</v>
      </c>
      <c r="J4184" s="221">
        <v>1</v>
      </c>
      <c r="K4184" s="221">
        <f t="shared" si="464"/>
        <v>-144.78581868015223</v>
      </c>
      <c r="L4184" s="221">
        <f t="shared" si="459"/>
        <v>1.8942074274696691E-14</v>
      </c>
    </row>
    <row r="4185" spans="3:12" hidden="1" x14ac:dyDescent="0.25">
      <c r="C4185" s="221">
        <v>23280</v>
      </c>
      <c r="D4185" s="221">
        <f t="shared" si="460"/>
        <v>23280</v>
      </c>
      <c r="E4185" s="221">
        <f t="shared" si="458"/>
        <v>23.28</v>
      </c>
      <c r="F4185" s="221">
        <f t="shared" si="461"/>
        <v>2.1095343016228391E-4</v>
      </c>
      <c r="G4185" s="221">
        <f t="shared" si="462"/>
        <v>2.6233467930282112E-2</v>
      </c>
      <c r="H4185" s="271">
        <v>3.5573010188197398E-10</v>
      </c>
      <c r="I4185" s="221">
        <f t="shared" si="463"/>
        <v>1</v>
      </c>
      <c r="J4185" s="221">
        <v>1</v>
      </c>
      <c r="K4185" s="221">
        <f t="shared" si="464"/>
        <v>-294.11674171677055</v>
      </c>
      <c r="L4185" s="221">
        <f t="shared" si="459"/>
        <v>8.3053544238010158E-15</v>
      </c>
    </row>
    <row r="4186" spans="3:12" hidden="1" x14ac:dyDescent="0.25">
      <c r="C4186" s="221">
        <v>23290</v>
      </c>
      <c r="D4186" s="221">
        <f t="shared" si="460"/>
        <v>23290</v>
      </c>
      <c r="E4186" s="221">
        <f t="shared" si="458"/>
        <v>23.29</v>
      </c>
      <c r="F4186" s="221">
        <f t="shared" si="461"/>
        <v>2.0961942782713282E-4</v>
      </c>
      <c r="G4186" s="221">
        <f t="shared" si="462"/>
        <v>2.4328239162890786E-2</v>
      </c>
      <c r="H4186" s="221">
        <v>1.10268609715076E-2</v>
      </c>
      <c r="I4186" s="221">
        <f t="shared" si="463"/>
        <v>1</v>
      </c>
      <c r="J4186" s="221">
        <v>1</v>
      </c>
      <c r="K4186" s="221">
        <f t="shared" si="464"/>
        <v>-145.00011786554049</v>
      </c>
      <c r="L4186" s="221">
        <f t="shared" si="459"/>
        <v>7.9054801499128585E-15</v>
      </c>
    </row>
    <row r="4187" spans="3:12" hidden="1" x14ac:dyDescent="0.25">
      <c r="C4187" s="221">
        <v>23300</v>
      </c>
      <c r="D4187" s="221">
        <f t="shared" si="460"/>
        <v>23300</v>
      </c>
      <c r="E4187" s="221">
        <f t="shared" si="458"/>
        <v>23.3</v>
      </c>
      <c r="F4187" s="221">
        <f t="shared" si="461"/>
        <v>2.0828835675359069E-4</v>
      </c>
      <c r="G4187" s="221">
        <f t="shared" si="462"/>
        <v>2.2353173208038965E-2</v>
      </c>
      <c r="H4187" s="271">
        <v>1.61310259990997E-9</v>
      </c>
      <c r="I4187" s="221">
        <f t="shared" si="463"/>
        <v>1</v>
      </c>
      <c r="J4187" s="221">
        <v>1</v>
      </c>
      <c r="K4187" s="221">
        <f t="shared" si="464"/>
        <v>-282.48667663532592</v>
      </c>
      <c r="L4187" s="221">
        <f t="shared" si="459"/>
        <v>7.9054817080915756E-15</v>
      </c>
    </row>
    <row r="4188" spans="3:12" hidden="1" x14ac:dyDescent="0.25">
      <c r="C4188" s="221">
        <v>23310</v>
      </c>
      <c r="D4188" s="221">
        <f t="shared" si="460"/>
        <v>23310</v>
      </c>
      <c r="E4188" s="221">
        <f t="shared" si="458"/>
        <v>23.31</v>
      </c>
      <c r="F4188" s="221">
        <f t="shared" si="461"/>
        <v>2.0696025871121796E-4</v>
      </c>
      <c r="G4188" s="221">
        <f t="shared" si="462"/>
        <v>2.0313538922548332E-2</v>
      </c>
      <c r="H4188" s="221">
        <v>2.0401207815422401E-2</v>
      </c>
      <c r="I4188" s="221">
        <f t="shared" si="463"/>
        <v>1</v>
      </c>
      <c r="J4188" s="221">
        <v>1</v>
      </c>
      <c r="K4188" s="221">
        <f t="shared" si="464"/>
        <v>-141.33343142046763</v>
      </c>
      <c r="L4188" s="221">
        <f t="shared" si="459"/>
        <v>1.8390644217672846E-14</v>
      </c>
    </row>
    <row r="4189" spans="3:12" hidden="1" x14ac:dyDescent="0.25">
      <c r="C4189" s="221">
        <v>23320</v>
      </c>
      <c r="D4189" s="221">
        <f t="shared" si="460"/>
        <v>23320</v>
      </c>
      <c r="E4189" s="221">
        <f t="shared" si="458"/>
        <v>23.32</v>
      </c>
      <c r="F4189" s="221">
        <f t="shared" si="461"/>
        <v>2.05635175077899E-4</v>
      </c>
      <c r="G4189" s="221">
        <f t="shared" si="462"/>
        <v>1.8214789478787692E-2</v>
      </c>
      <c r="H4189" s="221">
        <v>2.0271099110450899E-2</v>
      </c>
      <c r="I4189" s="221">
        <f t="shared" si="463"/>
        <v>1</v>
      </c>
      <c r="J4189" s="221">
        <v>1</v>
      </c>
      <c r="K4189" s="221">
        <f t="shared" si="464"/>
        <v>-142.392022831491</v>
      </c>
      <c r="L4189" s="221">
        <f t="shared" si="459"/>
        <v>6.5364054892137011E-14</v>
      </c>
    </row>
    <row r="4190" spans="3:12" hidden="1" x14ac:dyDescent="0.25">
      <c r="C4190" s="221">
        <v>23330</v>
      </c>
      <c r="D4190" s="221">
        <f t="shared" si="460"/>
        <v>23330</v>
      </c>
      <c r="E4190" s="221">
        <f t="shared" si="458"/>
        <v>23.33</v>
      </c>
      <c r="F4190" s="221">
        <f t="shared" si="461"/>
        <v>2.0431314683866809E-4</v>
      </c>
      <c r="G4190" s="221">
        <f t="shared" si="462"/>
        <v>1.6062547920833305E-2</v>
      </c>
      <c r="H4190" s="221">
        <v>5.3629333398747103E-3</v>
      </c>
      <c r="I4190" s="221">
        <f t="shared" si="463"/>
        <v>1</v>
      </c>
      <c r="J4190" s="221">
        <v>1</v>
      </c>
      <c r="K4190" s="221">
        <f t="shared" si="464"/>
        <v>-155.08973703955294</v>
      </c>
      <c r="L4190" s="221">
        <f t="shared" si="459"/>
        <v>2.1868472452418971E-14</v>
      </c>
    </row>
    <row r="4191" spans="3:12" hidden="1" x14ac:dyDescent="0.25">
      <c r="C4191" s="221">
        <v>23340</v>
      </c>
      <c r="D4191" s="221">
        <f t="shared" si="460"/>
        <v>23340</v>
      </c>
      <c r="E4191" s="221">
        <f t="shared" si="458"/>
        <v>23.34</v>
      </c>
      <c r="F4191" s="221">
        <f t="shared" si="461"/>
        <v>2.0299421458458135E-4</v>
      </c>
      <c r="G4191" s="221">
        <f t="shared" si="462"/>
        <v>1.3862592238789606E-2</v>
      </c>
      <c r="H4191" s="271">
        <v>1.7506741710734499E-5</v>
      </c>
      <c r="I4191" s="221">
        <f t="shared" si="463"/>
        <v>1</v>
      </c>
      <c r="J4191" s="221">
        <v>1</v>
      </c>
      <c r="K4191" s="221">
        <f t="shared" si="464"/>
        <v>-206.14933132526357</v>
      </c>
      <c r="L4191" s="221">
        <f t="shared" si="459"/>
        <v>7.7874305434949499E-16</v>
      </c>
    </row>
    <row r="4192" spans="3:12" hidden="1" x14ac:dyDescent="0.25">
      <c r="C4192" s="221">
        <v>23350</v>
      </c>
      <c r="D4192" s="221">
        <f t="shared" si="460"/>
        <v>23350</v>
      </c>
      <c r="E4192" s="221">
        <f t="shared" si="458"/>
        <v>23.35</v>
      </c>
      <c r="F4192" s="221">
        <f t="shared" si="461"/>
        <v>2.0167841851162629E-4</v>
      </c>
      <c r="G4192" s="221">
        <f t="shared" si="462"/>
        <v>1.1620840000552133E-2</v>
      </c>
      <c r="H4192" s="271">
        <v>1.67346647941857E-5</v>
      </c>
      <c r="I4192" s="221">
        <f t="shared" si="463"/>
        <v>1</v>
      </c>
      <c r="J4192" s="221">
        <v>1</v>
      </c>
      <c r="K4192" s="221">
        <f t="shared" si="464"/>
        <v>-208.12972067168221</v>
      </c>
      <c r="L4192" s="221">
        <f t="shared" si="459"/>
        <v>1.9573989241484997E-20</v>
      </c>
    </row>
    <row r="4193" spans="3:12" hidden="1" x14ac:dyDescent="0.25">
      <c r="C4193" s="221">
        <v>23360</v>
      </c>
      <c r="D4193" s="221">
        <f t="shared" si="460"/>
        <v>23360</v>
      </c>
      <c r="E4193" s="221">
        <f t="shared" si="458"/>
        <v>23.36</v>
      </c>
      <c r="F4193" s="221">
        <f t="shared" si="461"/>
        <v>2.0036579841966438E-4</v>
      </c>
      <c r="G4193" s="221">
        <f t="shared" si="462"/>
        <v>9.3433325814911827E-3</v>
      </c>
      <c r="H4193" s="221">
        <v>1.5719408884830401E-2</v>
      </c>
      <c r="I4193" s="221">
        <f t="shared" si="463"/>
        <v>1</v>
      </c>
      <c r="J4193" s="221">
        <v>1</v>
      </c>
      <c r="K4193" s="221">
        <f t="shared" si="464"/>
        <v>-150.62476779708948</v>
      </c>
      <c r="L4193" s="221">
        <f t="shared" si="459"/>
        <v>2.1708013347594825E-15</v>
      </c>
    </row>
    <row r="4194" spans="3:12" hidden="1" x14ac:dyDescent="0.25">
      <c r="C4194" s="221">
        <v>23370</v>
      </c>
      <c r="D4194" s="221">
        <f t="shared" si="460"/>
        <v>23370</v>
      </c>
      <c r="E4194" s="221">
        <f t="shared" si="458"/>
        <v>23.37</v>
      </c>
      <c r="F4194" s="221">
        <f t="shared" si="461"/>
        <v>1.9905639371141888E-4</v>
      </c>
      <c r="G4194" s="221">
        <f t="shared" si="462"/>
        <v>7.0362190337494683E-3</v>
      </c>
      <c r="H4194" s="221">
        <v>0.13782044655407899</v>
      </c>
      <c r="I4194" s="221">
        <f t="shared" si="463"/>
        <v>1</v>
      </c>
      <c r="J4194" s="221">
        <v>1</v>
      </c>
      <c r="K4194" s="221">
        <f t="shared" si="464"/>
        <v>-134.28741730353408</v>
      </c>
      <c r="L4194" s="221">
        <f t="shared" si="459"/>
        <v>1.237211072176044E-13</v>
      </c>
    </row>
    <row r="4195" spans="3:12" hidden="1" x14ac:dyDescent="0.25">
      <c r="C4195" s="221">
        <v>23380</v>
      </c>
      <c r="D4195" s="221">
        <f t="shared" si="460"/>
        <v>23380</v>
      </c>
      <c r="E4195" s="221">
        <f t="shared" si="458"/>
        <v>23.38</v>
      </c>
      <c r="F4195" s="221">
        <f t="shared" si="461"/>
        <v>1.9775024339149244E-4</v>
      </c>
      <c r="G4195" s="221">
        <f t="shared" si="462"/>
        <v>4.7057396378077333E-3</v>
      </c>
      <c r="H4195" s="221">
        <v>0.44491567513524699</v>
      </c>
      <c r="I4195" s="221">
        <f t="shared" si="463"/>
        <v>1</v>
      </c>
      <c r="J4195" s="221">
        <v>1</v>
      </c>
      <c r="K4195" s="221">
        <f t="shared" si="464"/>
        <v>-127.659547435381</v>
      </c>
      <c r="L4195" s="221">
        <f t="shared" si="459"/>
        <v>9.212838723669683E-13</v>
      </c>
    </row>
    <row r="4196" spans="3:12" hidden="1" x14ac:dyDescent="0.25">
      <c r="C4196" s="221">
        <v>23390</v>
      </c>
      <c r="D4196" s="221">
        <f t="shared" si="460"/>
        <v>23390</v>
      </c>
      <c r="E4196" s="221">
        <f t="shared" si="458"/>
        <v>23.39</v>
      </c>
      <c r="F4196" s="221">
        <f t="shared" si="461"/>
        <v>1.9644738606543186E-4</v>
      </c>
      <c r="G4196" s="221">
        <f t="shared" si="462"/>
        <v>2.3582091799480131E-3</v>
      </c>
      <c r="H4196" s="221">
        <v>0.82365531566105699</v>
      </c>
      <c r="I4196" s="221">
        <f t="shared" si="463"/>
        <v>1</v>
      </c>
      <c r="J4196" s="221">
        <v>1</v>
      </c>
      <c r="K4196" s="221">
        <f t="shared" si="464"/>
        <v>-128.36851828618774</v>
      </c>
      <c r="L4196" s="221">
        <f t="shared" si="459"/>
        <v>1.5824131009592758E-12</v>
      </c>
    </row>
    <row r="4197" spans="3:12" hidden="1" x14ac:dyDescent="0.25">
      <c r="C4197" s="221">
        <v>23400</v>
      </c>
      <c r="D4197" s="221">
        <f t="shared" si="460"/>
        <v>23400</v>
      </c>
      <c r="E4197" s="221">
        <f t="shared" si="458"/>
        <v>23.4</v>
      </c>
      <c r="F4197" s="221">
        <f t="shared" si="461"/>
        <v>1.9514785993882003E-4</v>
      </c>
      <c r="G4197" s="221">
        <f t="shared" si="462"/>
        <v>2.6518888805929768E-16</v>
      </c>
      <c r="H4197" s="221">
        <v>1</v>
      </c>
      <c r="I4197" s="221">
        <f t="shared" si="463"/>
        <v>1</v>
      </c>
      <c r="J4197" s="221">
        <v>1</v>
      </c>
      <c r="K4197" s="221">
        <f t="shared" si="464"/>
        <v>-385.72161769343666</v>
      </c>
      <c r="L4197" s="221">
        <f t="shared" si="459"/>
        <v>3.6398893369368433E-13</v>
      </c>
    </row>
    <row r="4198" spans="3:12" hidden="1" x14ac:dyDescent="0.25">
      <c r="C4198" s="221">
        <v>23410</v>
      </c>
      <c r="D4198" s="221">
        <f t="shared" si="460"/>
        <v>23410</v>
      </c>
      <c r="E4198" s="221">
        <f t="shared" si="458"/>
        <v>23.41</v>
      </c>
      <c r="F4198" s="221">
        <f t="shared" si="461"/>
        <v>1.9385170281641451E-4</v>
      </c>
      <c r="G4198" s="221">
        <f t="shared" si="462"/>
        <v>2.3624751454989676E-3</v>
      </c>
      <c r="H4198" s="221">
        <v>0.82365531566124806</v>
      </c>
      <c r="I4198" s="221">
        <f t="shared" si="463"/>
        <v>1</v>
      </c>
      <c r="J4198" s="221">
        <v>1</v>
      </c>
      <c r="K4198" s="221">
        <f t="shared" si="464"/>
        <v>-128.4683525190091</v>
      </c>
      <c r="L4198" s="221">
        <f t="shared" si="459"/>
        <v>3.557171112367269E-13</v>
      </c>
    </row>
    <row r="4199" spans="3:12" hidden="1" x14ac:dyDescent="0.25">
      <c r="C4199" s="221">
        <v>23420</v>
      </c>
      <c r="D4199" s="221">
        <f t="shared" si="460"/>
        <v>23420</v>
      </c>
      <c r="E4199" s="221">
        <f t="shared" si="458"/>
        <v>23.42</v>
      </c>
      <c r="F4199" s="221">
        <f t="shared" si="461"/>
        <v>1.9255895210131856E-4</v>
      </c>
      <c r="G4199" s="221">
        <f t="shared" si="462"/>
        <v>4.7227803591040791E-3</v>
      </c>
      <c r="H4199" s="221">
        <v>0.444915675135161</v>
      </c>
      <c r="I4199" s="221">
        <f t="shared" si="463"/>
        <v>1</v>
      </c>
      <c r="J4199" s="221">
        <v>1</v>
      </c>
      <c r="K4199" s="221">
        <f t="shared" si="464"/>
        <v>-127.85921661489533</v>
      </c>
      <c r="L4199" s="221">
        <f t="shared" si="459"/>
        <v>1.5281127974891179E-12</v>
      </c>
    </row>
    <row r="4200" spans="3:12" hidden="1" x14ac:dyDescent="0.25">
      <c r="C4200" s="221">
        <v>23430</v>
      </c>
      <c r="D4200" s="221">
        <f t="shared" si="460"/>
        <v>23430</v>
      </c>
      <c r="E4200" s="221">
        <f t="shared" si="458"/>
        <v>23.43</v>
      </c>
      <c r="F4200" s="221">
        <f t="shared" si="461"/>
        <v>1.9126964479419342E-4</v>
      </c>
      <c r="G4200" s="221">
        <f t="shared" si="462"/>
        <v>7.0744739710646631E-3</v>
      </c>
      <c r="H4200" s="221">
        <v>0.13782044655414599</v>
      </c>
      <c r="I4200" s="221">
        <f t="shared" si="463"/>
        <v>1</v>
      </c>
      <c r="J4200" s="221">
        <v>1</v>
      </c>
      <c r="K4200" s="221">
        <f t="shared" si="464"/>
        <v>-134.58692285752292</v>
      </c>
      <c r="L4200" s="221">
        <f t="shared" si="459"/>
        <v>8.7350291865580555E-13</v>
      </c>
    </row>
    <row r="4201" spans="3:12" hidden="1" x14ac:dyDescent="0.25">
      <c r="C4201" s="221">
        <v>23440</v>
      </c>
      <c r="D4201" s="221">
        <f t="shared" si="460"/>
        <v>23440</v>
      </c>
      <c r="E4201" s="221">
        <f t="shared" si="458"/>
        <v>23.44</v>
      </c>
      <c r="F4201" s="221">
        <f t="shared" si="461"/>
        <v>1.8998381749250168E-4</v>
      </c>
      <c r="G4201" s="221">
        <f t="shared" si="462"/>
        <v>9.4111259543234061E-3</v>
      </c>
      <c r="H4201" s="221">
        <v>1.57194088848196E-2</v>
      </c>
      <c r="I4201" s="221">
        <f t="shared" si="463"/>
        <v>1</v>
      </c>
      <c r="J4201" s="221">
        <v>1</v>
      </c>
      <c r="K4201" s="221">
        <f t="shared" si="464"/>
        <v>-151.02411186732886</v>
      </c>
      <c r="L4201" s="221">
        <f t="shared" si="459"/>
        <v>1.1512750666795674E-13</v>
      </c>
    </row>
    <row r="4202" spans="3:12" hidden="1" x14ac:dyDescent="0.25">
      <c r="C4202" s="221">
        <v>23450</v>
      </c>
      <c r="D4202" s="221">
        <f t="shared" si="460"/>
        <v>23450</v>
      </c>
      <c r="E4202" s="221">
        <f t="shared" si="458"/>
        <v>23.45</v>
      </c>
      <c r="F4202" s="221">
        <f t="shared" si="461"/>
        <v>1.8870150638979787E-4</v>
      </c>
      <c r="G4202" s="221">
        <f t="shared" si="462"/>
        <v>1.1726335339235235E-2</v>
      </c>
      <c r="H4202" s="271">
        <v>1.6734664794271701E-5</v>
      </c>
      <c r="I4202" s="221">
        <f t="shared" si="463"/>
        <v>1</v>
      </c>
      <c r="J4202" s="221">
        <v>1</v>
      </c>
      <c r="K4202" s="221">
        <f t="shared" si="464"/>
        <v>-208.6289061139527</v>
      </c>
      <c r="L4202" s="221">
        <f t="shared" si="459"/>
        <v>1.9800331445157122E-15</v>
      </c>
    </row>
    <row r="4203" spans="3:12" hidden="1" x14ac:dyDescent="0.25">
      <c r="C4203" s="221">
        <v>23460</v>
      </c>
      <c r="D4203" s="221">
        <f t="shared" si="460"/>
        <v>23460</v>
      </c>
      <c r="E4203" s="221">
        <f t="shared" si="458"/>
        <v>23.46</v>
      </c>
      <c r="F4203" s="221">
        <f t="shared" si="461"/>
        <v>1.8742274727504447E-4</v>
      </c>
      <c r="G4203" s="221">
        <f t="shared" si="462"/>
        <v>1.4013747581313737E-2</v>
      </c>
      <c r="H4203" s="271">
        <v>1.75067417107319E-5</v>
      </c>
      <c r="I4203" s="221">
        <f t="shared" si="463"/>
        <v>1</v>
      </c>
      <c r="J4203" s="221">
        <v>1</v>
      </c>
      <c r="K4203" s="221">
        <f t="shared" si="464"/>
        <v>-206.74836170971173</v>
      </c>
      <c r="L4203" s="221">
        <f t="shared" si="459"/>
        <v>1.7227253974374946E-20</v>
      </c>
    </row>
    <row r="4204" spans="3:12" hidden="1" x14ac:dyDescent="0.25">
      <c r="C4204" s="221">
        <v>23470</v>
      </c>
      <c r="D4204" s="221">
        <f t="shared" si="460"/>
        <v>23470</v>
      </c>
      <c r="E4204" s="221">
        <f t="shared" si="458"/>
        <v>23.47</v>
      </c>
      <c r="F4204" s="221">
        <f t="shared" si="461"/>
        <v>1.8614757553197752E-4</v>
      </c>
      <c r="G4204" s="221">
        <f t="shared" si="462"/>
        <v>1.6267071835291483E-2</v>
      </c>
      <c r="H4204" s="221">
        <v>5.3629333398707299E-3</v>
      </c>
      <c r="I4204" s="221">
        <f t="shared" si="463"/>
        <v>1</v>
      </c>
      <c r="J4204" s="221">
        <v>1</v>
      </c>
      <c r="K4204" s="221">
        <f t="shared" si="464"/>
        <v>-155.78861665056988</v>
      </c>
      <c r="L4204" s="221">
        <f t="shared" si="459"/>
        <v>6.6303164432514315E-16</v>
      </c>
    </row>
    <row r="4205" spans="3:12" hidden="1" x14ac:dyDescent="0.25">
      <c r="C4205" s="221">
        <v>23480</v>
      </c>
      <c r="D4205" s="221">
        <f t="shared" si="460"/>
        <v>23480</v>
      </c>
      <c r="E4205" s="221">
        <f t="shared" si="458"/>
        <v>23.48</v>
      </c>
      <c r="F4205" s="221">
        <f t="shared" si="461"/>
        <v>1.8487602613849658E-4</v>
      </c>
      <c r="G4205" s="221">
        <f t="shared" si="462"/>
        <v>1.8480098089016777E-2</v>
      </c>
      <c r="H4205" s="221">
        <v>2.0271099110450299E-2</v>
      </c>
      <c r="I4205" s="221">
        <f t="shared" si="463"/>
        <v>1</v>
      </c>
      <c r="J4205" s="221">
        <v>1</v>
      </c>
      <c r="K4205" s="221">
        <f t="shared" si="464"/>
        <v>-143.19075666807507</v>
      </c>
      <c r="L4205" s="221">
        <f t="shared" si="459"/>
        <v>1.82739702061329E-14</v>
      </c>
    </row>
    <row r="4206" spans="3:12" hidden="1" x14ac:dyDescent="0.25">
      <c r="C4206" s="221">
        <v>23490</v>
      </c>
      <c r="D4206" s="221">
        <f t="shared" si="460"/>
        <v>23490</v>
      </c>
      <c r="E4206" s="221">
        <f t="shared" si="458"/>
        <v>23.49</v>
      </c>
      <c r="F4206" s="221">
        <f t="shared" si="461"/>
        <v>1.8360813366610264E-4</v>
      </c>
      <c r="G4206" s="221">
        <f t="shared" si="462"/>
        <v>2.0646714110936121E-2</v>
      </c>
      <c r="H4206" s="221">
        <v>2.0401207815426599E-2</v>
      </c>
      <c r="I4206" s="221">
        <f t="shared" si="463"/>
        <v>1</v>
      </c>
      <c r="J4206" s="221">
        <v>1</v>
      </c>
      <c r="K4206" s="221">
        <f t="shared" si="464"/>
        <v>-142.23202519645162</v>
      </c>
      <c r="L4206" s="221">
        <f t="shared" si="459"/>
        <v>5.3725816210337471E-14</v>
      </c>
    </row>
    <row r="4207" spans="3:12" hidden="1" x14ac:dyDescent="0.25">
      <c r="C4207" s="221">
        <v>23500</v>
      </c>
      <c r="D4207" s="221">
        <f t="shared" si="460"/>
        <v>23500</v>
      </c>
      <c r="E4207" s="221">
        <f t="shared" ref="E4207:E4270" si="465">D4207/1000</f>
        <v>23.5</v>
      </c>
      <c r="F4207" s="221">
        <f t="shared" si="461"/>
        <v>1.8234393227936505E-4</v>
      </c>
      <c r="G4207" s="221">
        <f t="shared" si="462"/>
        <v>2.276092216539809E-2</v>
      </c>
      <c r="H4207" s="271">
        <v>1.6130958229260899E-9</v>
      </c>
      <c r="I4207" s="221">
        <f t="shared" si="463"/>
        <v>1</v>
      </c>
      <c r="J4207" s="221">
        <v>1</v>
      </c>
      <c r="K4207" s="221">
        <f t="shared" si="464"/>
        <v>-283.48517327095431</v>
      </c>
      <c r="L4207" s="221">
        <f t="shared" ref="L4207:L4270" si="466">(D4207-D4206)*((10^(K4207/20)+10^(K4206/20))/2)^2</f>
        <v>1.4953317828539304E-14</v>
      </c>
    </row>
    <row r="4208" spans="3:12" hidden="1" x14ac:dyDescent="0.25">
      <c r="C4208" s="221">
        <v>23510</v>
      </c>
      <c r="D4208" s="221">
        <f t="shared" si="460"/>
        <v>23510</v>
      </c>
      <c r="E4208" s="221">
        <f t="shared" si="465"/>
        <v>23.51</v>
      </c>
      <c r="F4208" s="221">
        <f t="shared" si="461"/>
        <v>1.8108345573543102E-4</v>
      </c>
      <c r="G4208" s="221">
        <f t="shared" si="462"/>
        <v>2.4816855450476783E-2</v>
      </c>
      <c r="H4208" s="221">
        <v>1.10268609715082E-2</v>
      </c>
      <c r="I4208" s="221">
        <f t="shared" si="463"/>
        <v>1</v>
      </c>
      <c r="J4208" s="221">
        <v>1</v>
      </c>
      <c r="K4208" s="221">
        <f t="shared" si="464"/>
        <v>-146.09845152245259</v>
      </c>
      <c r="L4208" s="221">
        <f t="shared" si="466"/>
        <v>6.1389624050849487E-15</v>
      </c>
    </row>
    <row r="4209" spans="3:12" hidden="1" x14ac:dyDescent="0.25">
      <c r="C4209" s="221">
        <v>23520</v>
      </c>
      <c r="D4209" s="221">
        <f t="shared" si="460"/>
        <v>23520</v>
      </c>
      <c r="E4209" s="221">
        <f t="shared" si="465"/>
        <v>23.52</v>
      </c>
      <c r="F4209" s="221">
        <f t="shared" si="461"/>
        <v>1.7982673738356546E-4</v>
      </c>
      <c r="G4209" s="221">
        <f t="shared" si="462"/>
        <v>2.6808794213756926E-2</v>
      </c>
      <c r="H4209" s="271">
        <v>3.5573497045058398E-10</v>
      </c>
      <c r="I4209" s="221">
        <f t="shared" si="463"/>
        <v>1</v>
      </c>
      <c r="J4209" s="221">
        <v>1</v>
      </c>
      <c r="K4209" s="221">
        <f t="shared" si="464"/>
        <v>-295.31483787091395</v>
      </c>
      <c r="L4209" s="221">
        <f t="shared" si="466"/>
        <v>6.1389611712233391E-15</v>
      </c>
    </row>
    <row r="4210" spans="3:12" hidden="1" x14ac:dyDescent="0.25">
      <c r="C4210" s="221">
        <v>23530</v>
      </c>
      <c r="D4210" s="221">
        <f t="shared" si="460"/>
        <v>23530</v>
      </c>
      <c r="E4210" s="221">
        <f t="shared" si="465"/>
        <v>23.53</v>
      </c>
      <c r="F4210" s="221">
        <f t="shared" si="461"/>
        <v>1.785738101647343E-4</v>
      </c>
      <c r="G4210" s="221">
        <f t="shared" si="462"/>
        <v>2.8731181502221367E-2</v>
      </c>
      <c r="H4210" s="221">
        <v>9.6745899372289793E-3</v>
      </c>
      <c r="I4210" s="221">
        <f t="shared" si="463"/>
        <v>1</v>
      </c>
      <c r="J4210" s="221">
        <v>1</v>
      </c>
      <c r="K4210" s="221">
        <f t="shared" si="464"/>
        <v>-146.08392365845526</v>
      </c>
      <c r="L4210" s="221">
        <f t="shared" si="466"/>
        <v>6.1595313905058025E-15</v>
      </c>
    </row>
    <row r="4211" spans="3:12" hidden="1" x14ac:dyDescent="0.25">
      <c r="C4211" s="221">
        <v>23540</v>
      </c>
      <c r="D4211" s="221">
        <f t="shared" si="460"/>
        <v>23540</v>
      </c>
      <c r="E4211" s="221">
        <f t="shared" si="465"/>
        <v>23.54</v>
      </c>
      <c r="F4211" s="221">
        <f t="shared" si="461"/>
        <v>1.7732470661121678E-4</v>
      </c>
      <c r="G4211" s="221">
        <f t="shared" si="462"/>
        <v>3.0578638503349475E-2</v>
      </c>
      <c r="H4211" s="221">
        <v>4.6170289671178203E-3</v>
      </c>
      <c r="I4211" s="221">
        <f t="shared" si="463"/>
        <v>1</v>
      </c>
      <c r="J4211" s="221">
        <v>1</v>
      </c>
      <c r="K4211" s="221">
        <f t="shared" si="464"/>
        <v>-152.02900011859975</v>
      </c>
      <c r="L4211" s="221">
        <f t="shared" si="466"/>
        <v>1.3939747680186878E-14</v>
      </c>
    </row>
    <row r="4212" spans="3:12" hidden="1" x14ac:dyDescent="0.25">
      <c r="C4212" s="221">
        <v>23550</v>
      </c>
      <c r="D4212" s="221">
        <f t="shared" si="460"/>
        <v>23550</v>
      </c>
      <c r="E4212" s="221">
        <f t="shared" si="465"/>
        <v>23.55</v>
      </c>
      <c r="F4212" s="221">
        <f t="shared" si="461"/>
        <v>1.7607945884626236E-4</v>
      </c>
      <c r="G4212" s="221">
        <f t="shared" si="462"/>
        <v>3.2345979435498648E-2</v>
      </c>
      <c r="H4212" s="221">
        <v>1.96696707822312E-4</v>
      </c>
      <c r="I4212" s="221">
        <f t="shared" si="463"/>
        <v>1</v>
      </c>
      <c r="J4212" s="221">
        <v>1</v>
      </c>
      <c r="K4212" s="221">
        <f t="shared" si="464"/>
        <v>-179.01347816077902</v>
      </c>
      <c r="L4212" s="221">
        <f t="shared" si="466"/>
        <v>1.7102645944089951E-15</v>
      </c>
    </row>
    <row r="4213" spans="3:12" hidden="1" x14ac:dyDescent="0.25">
      <c r="C4213" s="221">
        <v>23560</v>
      </c>
      <c r="D4213" s="221">
        <f t="shared" si="460"/>
        <v>23560</v>
      </c>
      <c r="E4213" s="221">
        <f t="shared" si="465"/>
        <v>23.56</v>
      </c>
      <c r="F4213" s="221">
        <f t="shared" si="461"/>
        <v>1.7483809858377552E-4</v>
      </c>
      <c r="G4213" s="221">
        <f t="shared" si="462"/>
        <v>3.4028225946800404E-2</v>
      </c>
      <c r="H4213" s="221">
        <v>2.7062321390616401E-3</v>
      </c>
      <c r="I4213" s="221">
        <f t="shared" si="463"/>
        <v>1</v>
      </c>
      <c r="J4213" s="221">
        <v>1</v>
      </c>
      <c r="K4213" s="221">
        <f t="shared" si="464"/>
        <v>-155.86319139987637</v>
      </c>
      <c r="L4213" s="221">
        <f t="shared" si="466"/>
        <v>7.4139145579821545E-16</v>
      </c>
    </row>
    <row r="4214" spans="3:12" hidden="1" x14ac:dyDescent="0.25">
      <c r="C4214" s="221">
        <v>23570</v>
      </c>
      <c r="D4214" s="221">
        <f t="shared" si="460"/>
        <v>23570</v>
      </c>
      <c r="E4214" s="221">
        <f t="shared" si="465"/>
        <v>23.57</v>
      </c>
      <c r="F4214" s="221">
        <f t="shared" si="461"/>
        <v>1.7360065712803947E-4</v>
      </c>
      <c r="G4214" s="221">
        <f t="shared" si="462"/>
        <v>3.5620620983033105E-2</v>
      </c>
      <c r="H4214" s="221">
        <v>2.5761364751433501E-3</v>
      </c>
      <c r="I4214" s="221">
        <f t="shared" si="463"/>
        <v>1</v>
      </c>
      <c r="J4214" s="221">
        <v>1</v>
      </c>
      <c r="K4214" s="221">
        <f t="shared" si="464"/>
        <v>-155.95556564195317</v>
      </c>
      <c r="L4214" s="221">
        <f t="shared" si="466"/>
        <v>2.5649235662258457E-15</v>
      </c>
    </row>
    <row r="4215" spans="3:12" hidden="1" x14ac:dyDescent="0.25">
      <c r="C4215" s="221">
        <v>23580</v>
      </c>
      <c r="D4215" s="221">
        <f t="shared" si="460"/>
        <v>23580</v>
      </c>
      <c r="E4215" s="221">
        <f t="shared" si="465"/>
        <v>23.58</v>
      </c>
      <c r="F4215" s="221">
        <f t="shared" si="461"/>
        <v>1.7236716537348087E-4</v>
      </c>
      <c r="G4215" s="221">
        <f t="shared" si="462"/>
        <v>3.7118642086255212E-2</v>
      </c>
      <c r="H4215" s="221">
        <v>2.7309732062735098E-4</v>
      </c>
      <c r="I4215" s="221">
        <f t="shared" si="463"/>
        <v>1</v>
      </c>
      <c r="J4215" s="221">
        <v>1</v>
      </c>
      <c r="K4215" s="221">
        <f t="shared" si="464"/>
        <v>-175.15271882243792</v>
      </c>
      <c r="L4215" s="221">
        <f t="shared" si="466"/>
        <v>7.812353874794832E-16</v>
      </c>
    </row>
    <row r="4216" spans="3:12" hidden="1" x14ac:dyDescent="0.25">
      <c r="C4216" s="221">
        <v>23590</v>
      </c>
      <c r="D4216" s="221">
        <f t="shared" si="460"/>
        <v>23590</v>
      </c>
      <c r="E4216" s="221">
        <f t="shared" si="465"/>
        <v>23.59</v>
      </c>
      <c r="F4216" s="221">
        <f t="shared" si="461"/>
        <v>1.7113765380446011E-4</v>
      </c>
      <c r="G4216" s="221">
        <f t="shared" si="462"/>
        <v>3.8518014087481893E-2</v>
      </c>
      <c r="H4216" s="221">
        <v>3.1555882854922201E-3</v>
      </c>
      <c r="I4216" s="221">
        <f t="shared" si="463"/>
        <v>1</v>
      </c>
      <c r="J4216" s="221">
        <v>1</v>
      </c>
      <c r="K4216" s="221">
        <f t="shared" si="464"/>
        <v>-153.63820406802597</v>
      </c>
      <c r="L4216" s="221">
        <f t="shared" si="466"/>
        <v>1.271093177505293E-15</v>
      </c>
    </row>
    <row r="4217" spans="3:12" hidden="1" x14ac:dyDescent="0.25">
      <c r="C4217" s="221">
        <v>23600</v>
      </c>
      <c r="D4217" s="221">
        <f t="shared" si="460"/>
        <v>23600</v>
      </c>
      <c r="E4217" s="221">
        <f t="shared" si="465"/>
        <v>23.6</v>
      </c>
      <c r="F4217" s="221">
        <f t="shared" si="461"/>
        <v>1.6991215249510759E-4</v>
      </c>
      <c r="G4217" s="221">
        <f t="shared" si="462"/>
        <v>3.9814721158180154E-2</v>
      </c>
      <c r="H4217" s="271">
        <v>9.3132190174864299E-10</v>
      </c>
      <c r="I4217" s="221">
        <f t="shared" si="463"/>
        <v>1</v>
      </c>
      <c r="J4217" s="221">
        <v>1</v>
      </c>
      <c r="K4217" s="221">
        <f t="shared" si="464"/>
        <v>-284.01264127011513</v>
      </c>
      <c r="L4217" s="221">
        <f t="shared" si="466"/>
        <v>1.0817324674529045E-15</v>
      </c>
    </row>
    <row r="4218" spans="3:12" hidden="1" x14ac:dyDescent="0.25">
      <c r="C4218" s="221">
        <v>23610</v>
      </c>
      <c r="D4218" s="221">
        <f t="shared" ref="D4218:D4281" si="467">C4218*(f_CLK_MHz/Nominal_Clock_Freq)</f>
        <v>23610</v>
      </c>
      <c r="E4218" s="221">
        <f t="shared" si="465"/>
        <v>23.61</v>
      </c>
      <c r="F4218" s="221">
        <f t="shared" ref="F4218:F4281" si="468">ABS(SIN(((MOD_CLK_DIV*PI()*$D4218*FIRST_STAGE_DECIMATION)/(f_CLK_MHz*1000000)))/(FIRST_STAGE_DECIMATION*SIN(((MOD_CLK_DIV*PI()*$D4218)/(f_CLK_MHz*1000000)))))^FIRST_STAGE_ORDER</f>
        <v>1.6869069110918663E-4</v>
      </c>
      <c r="G4218" s="221">
        <f t="shared" ref="G4218:G4281" si="469">ABS(SIN(((MOD_CLK_DIV*FIRST_STAGE_DECIMATION*PI()*$D4218*SECOND_STAGE_DECIMATION)/(f_CLK_MHz*1000000)))/(SECOND_STAGE_DECIMATION*SIN(((MOD_CLK_DIV*FIRST_STAGE_DECIMATION*PI()*$D4218)/(f_CLK_MHz*1000000)))))^SECOND_STAGE_ORDER</f>
        <v>4.1005018187054695E-2</v>
      </c>
      <c r="H4218" s="221">
        <v>2.6182538032309698E-2</v>
      </c>
      <c r="I4218" s="221">
        <f t="shared" ref="I4218:I4281" si="470">IF(Avg_decimation&lt;&gt;0,(ABS(SIN(((MOD_CLK_DIV*FIRST_STAGE_DECIMATION*SECOND_STAGE_DECIMATION*FIR_DECIMATION*PI()*$D4218*Avg_decimation)/(f_CLK_MHz*1000000)))/(Avg_decimation*SIN(((MOD_CLK_DIV*FIRST_STAGE_DECIMATION*SECOND_STAGE_DECIMATION*FIR_DECIMATION*PI()*$D4218)/(f_CLK_MHz*1000000)))))^1),"-")</f>
        <v>1</v>
      </c>
      <c r="J4218" s="221">
        <v>1</v>
      </c>
      <c r="K4218" s="221">
        <f t="shared" ref="K4218:K4281" si="471">20*LOG10(IF(FIR_BYPASSED,F4218*G4218*J4218,F4218*G4218*H4218*I4218*J4218))</f>
        <v>-134.84120261188738</v>
      </c>
      <c r="L4218" s="221">
        <f t="shared" si="466"/>
        <v>8.2001118778255754E-14</v>
      </c>
    </row>
    <row r="4219" spans="3:12" hidden="1" x14ac:dyDescent="0.25">
      <c r="C4219" s="221">
        <v>23620</v>
      </c>
      <c r="D4219" s="221">
        <f t="shared" si="467"/>
        <v>23620</v>
      </c>
      <c r="E4219" s="221">
        <f t="shared" si="465"/>
        <v>23.62</v>
      </c>
      <c r="F4219" s="221">
        <f t="shared" si="468"/>
        <v>1.6747329889999993E-4</v>
      </c>
      <c r="G4219" s="221">
        <f t="shared" si="469"/>
        <v>4.2085441450299223E-2</v>
      </c>
      <c r="H4219" s="221">
        <v>5.06570454844101E-2</v>
      </c>
      <c r="I4219" s="221">
        <f t="shared" si="470"/>
        <v>1</v>
      </c>
      <c r="J4219" s="221">
        <v>1</v>
      </c>
      <c r="K4219" s="221">
        <f t="shared" si="471"/>
        <v>-128.94565362730356</v>
      </c>
      <c r="L4219" s="221">
        <f t="shared" si="466"/>
        <v>7.2401166632466971E-13</v>
      </c>
    </row>
    <row r="4220" spans="3:12" hidden="1" x14ac:dyDescent="0.25">
      <c r="C4220" s="221">
        <v>23630</v>
      </c>
      <c r="D4220" s="221">
        <f t="shared" si="467"/>
        <v>23630</v>
      </c>
      <c r="E4220" s="221">
        <f t="shared" si="465"/>
        <v>23.63</v>
      </c>
      <c r="F4220" s="221">
        <f t="shared" si="468"/>
        <v>1.6626000471032181E-4</v>
      </c>
      <c r="G4220" s="221">
        <f t="shared" si="469"/>
        <v>4.3052818545335624E-2</v>
      </c>
      <c r="H4220" s="221">
        <v>3.54788602466026E-2</v>
      </c>
      <c r="I4220" s="221">
        <f t="shared" si="470"/>
        <v>1</v>
      </c>
      <c r="J4220" s="221">
        <v>1</v>
      </c>
      <c r="K4220" s="221">
        <f t="shared" si="471"/>
        <v>-131.90481926106094</v>
      </c>
      <c r="L4220" s="221">
        <f t="shared" si="466"/>
        <v>9.3329239571644856E-13</v>
      </c>
    </row>
    <row r="4221" spans="3:12" hidden="1" x14ac:dyDescent="0.25">
      <c r="C4221" s="221">
        <v>23640</v>
      </c>
      <c r="D4221" s="221">
        <f t="shared" si="467"/>
        <v>23640</v>
      </c>
      <c r="E4221" s="221">
        <f t="shared" si="465"/>
        <v>23.64</v>
      </c>
      <c r="F4221" s="221">
        <f t="shared" si="468"/>
        <v>1.6505083697237468E-4</v>
      </c>
      <c r="G4221" s="221">
        <f t="shared" si="469"/>
        <v>4.3904277559959438E-2</v>
      </c>
      <c r="H4221" s="271">
        <v>2.4382267706443001E-9</v>
      </c>
      <c r="I4221" s="221">
        <f t="shared" si="470"/>
        <v>1</v>
      </c>
      <c r="J4221" s="221">
        <v>1</v>
      </c>
      <c r="K4221" s="221">
        <f t="shared" si="471"/>
        <v>-275.05602676846252</v>
      </c>
      <c r="L4221" s="221">
        <f t="shared" si="466"/>
        <v>1.6123456230852626E-13</v>
      </c>
    </row>
    <row r="4222" spans="3:12" hidden="1" x14ac:dyDescent="0.25">
      <c r="C4222" s="221">
        <v>23650</v>
      </c>
      <c r="D4222" s="221">
        <f t="shared" si="467"/>
        <v>23650</v>
      </c>
      <c r="E4222" s="221">
        <f t="shared" si="465"/>
        <v>23.65</v>
      </c>
      <c r="F4222" s="221">
        <f t="shared" si="468"/>
        <v>1.6384582370783312E-4</v>
      </c>
      <c r="G4222" s="221">
        <f t="shared" si="469"/>
        <v>4.4637255450813033E-2</v>
      </c>
      <c r="H4222" s="271">
        <v>1.5853287556033101E-9</v>
      </c>
      <c r="I4222" s="221">
        <f t="shared" si="470"/>
        <v>1</v>
      </c>
      <c r="J4222" s="221">
        <v>1</v>
      </c>
      <c r="K4222" s="221">
        <f t="shared" si="471"/>
        <v>-278.71495605754353</v>
      </c>
      <c r="L4222" s="221">
        <f t="shared" si="466"/>
        <v>2.1408025279986958E-27</v>
      </c>
    </row>
    <row r="4223" spans="3:12" hidden="1" x14ac:dyDescent="0.25">
      <c r="C4223" s="221">
        <v>23660</v>
      </c>
      <c r="D4223" s="221">
        <f t="shared" si="467"/>
        <v>23660</v>
      </c>
      <c r="E4223" s="221">
        <f t="shared" si="465"/>
        <v>23.66</v>
      </c>
      <c r="F4223" s="221">
        <f t="shared" si="468"/>
        <v>1.6264499252786839E-4</v>
      </c>
      <c r="G4223" s="221">
        <f t="shared" si="469"/>
        <v>4.5249505607147245E-2</v>
      </c>
      <c r="H4223" s="221">
        <v>3.2358958185374799E-2</v>
      </c>
      <c r="I4223" s="221">
        <f t="shared" si="470"/>
        <v>1</v>
      </c>
      <c r="J4223" s="221">
        <v>1</v>
      </c>
      <c r="K4223" s="221">
        <f t="shared" si="471"/>
        <v>-132.46301867625618</v>
      </c>
      <c r="L4223" s="221">
        <f t="shared" si="466"/>
        <v>1.4178757778145684E-13</v>
      </c>
    </row>
    <row r="4224" spans="3:12" hidden="1" x14ac:dyDescent="0.25">
      <c r="C4224" s="221">
        <v>23670</v>
      </c>
      <c r="D4224" s="221">
        <f t="shared" si="467"/>
        <v>23670</v>
      </c>
      <c r="E4224" s="221">
        <f t="shared" si="465"/>
        <v>23.67</v>
      </c>
      <c r="F4224" s="221">
        <f t="shared" si="468"/>
        <v>1.6144837063322102E-4</v>
      </c>
      <c r="G4224" s="221">
        <f t="shared" si="469"/>
        <v>4.5739104577988965E-2</v>
      </c>
      <c r="H4224" s="221">
        <v>3.33118067192225E-2</v>
      </c>
      <c r="I4224" s="221">
        <f t="shared" si="470"/>
        <v>1</v>
      </c>
      <c r="J4224" s="221">
        <v>1</v>
      </c>
      <c r="K4224" s="221">
        <f t="shared" si="471"/>
        <v>-132.18160974657329</v>
      </c>
      <c r="L4224" s="221">
        <f t="shared" si="466"/>
        <v>5.8597965652503715E-13</v>
      </c>
    </row>
    <row r="4225" spans="3:12" hidden="1" x14ac:dyDescent="0.25">
      <c r="C4225" s="221">
        <v>23680</v>
      </c>
      <c r="D4225" s="221">
        <f t="shared" si="467"/>
        <v>23680</v>
      </c>
      <c r="E4225" s="221">
        <f t="shared" si="465"/>
        <v>23.68</v>
      </c>
      <c r="F4225" s="221">
        <f t="shared" si="468"/>
        <v>1.6025598481431575E-4</v>
      </c>
      <c r="G4225" s="221">
        <f t="shared" si="469"/>
        <v>4.6104457942991735E-2</v>
      </c>
      <c r="H4225" s="221">
        <v>1.17207465677483E-2</v>
      </c>
      <c r="I4225" s="221">
        <f t="shared" si="470"/>
        <v>1</v>
      </c>
      <c r="J4225" s="221">
        <v>1</v>
      </c>
      <c r="K4225" s="221">
        <f t="shared" si="471"/>
        <v>-141.24975093618784</v>
      </c>
      <c r="L4225" s="221">
        <f t="shared" si="466"/>
        <v>2.7654040726981588E-13</v>
      </c>
    </row>
    <row r="4226" spans="3:12" hidden="1" x14ac:dyDescent="0.25">
      <c r="C4226" s="221">
        <v>23690</v>
      </c>
      <c r="D4226" s="221">
        <f t="shared" si="467"/>
        <v>23690</v>
      </c>
      <c r="E4226" s="221">
        <f t="shared" si="465"/>
        <v>23.69</v>
      </c>
      <c r="F4226" s="221">
        <f t="shared" si="468"/>
        <v>1.5906786145140184E-4</v>
      </c>
      <c r="G4226" s="221">
        <f t="shared" si="469"/>
        <v>4.6344305309522549E-2</v>
      </c>
      <c r="H4226" s="221">
        <v>3.5411953593088699E-2</v>
      </c>
      <c r="I4226" s="221">
        <f t="shared" si="470"/>
        <v>1</v>
      </c>
      <c r="J4226" s="221">
        <v>1</v>
      </c>
      <c r="K4226" s="221">
        <f t="shared" si="471"/>
        <v>-131.6654258934494</v>
      </c>
      <c r="L4226" s="221">
        <f t="shared" si="466"/>
        <v>3.0215465348075197E-13</v>
      </c>
    </row>
    <row r="4227" spans="3:12" hidden="1" x14ac:dyDescent="0.25">
      <c r="C4227" s="221">
        <v>23700</v>
      </c>
      <c r="D4227" s="221">
        <f t="shared" si="467"/>
        <v>23700</v>
      </c>
      <c r="E4227" s="221">
        <f t="shared" si="465"/>
        <v>23.7</v>
      </c>
      <c r="F4227" s="221">
        <f t="shared" si="468"/>
        <v>1.5788402651473695E-4</v>
      </c>
      <c r="G4227" s="221">
        <f t="shared" si="469"/>
        <v>4.6457724420815208E-2</v>
      </c>
      <c r="H4227" s="271">
        <v>1.32121089310494E-14</v>
      </c>
      <c r="I4227" s="221">
        <f t="shared" si="470"/>
        <v>1</v>
      </c>
      <c r="J4227" s="221">
        <v>1</v>
      </c>
      <c r="K4227" s="221">
        <f t="shared" si="471"/>
        <v>-380.27263454263891</v>
      </c>
      <c r="L4227" s="221">
        <f t="shared" si="466"/>
        <v>1.7037168526258842E-13</v>
      </c>
    </row>
    <row r="4228" spans="3:12" hidden="1" x14ac:dyDescent="0.25">
      <c r="C4228" s="221">
        <v>23710</v>
      </c>
      <c r="D4228" s="221">
        <f t="shared" si="467"/>
        <v>23710</v>
      </c>
      <c r="E4228" s="221">
        <f t="shared" si="465"/>
        <v>23.71</v>
      </c>
      <c r="F4228" s="221">
        <f t="shared" si="468"/>
        <v>1.5670450556479402E-4</v>
      </c>
      <c r="G4228" s="221">
        <f t="shared" si="469"/>
        <v>4.6444134362376446E-2</v>
      </c>
      <c r="H4228" s="221">
        <v>3.5411953593086597E-2</v>
      </c>
      <c r="I4228" s="221">
        <f t="shared" si="470"/>
        <v>1</v>
      </c>
      <c r="J4228" s="221">
        <v>1</v>
      </c>
      <c r="K4228" s="221">
        <f t="shared" si="471"/>
        <v>-131.77675514632591</v>
      </c>
      <c r="L4228" s="221">
        <f t="shared" si="466"/>
        <v>1.6605979369483283E-13</v>
      </c>
    </row>
    <row r="4229" spans="3:12" hidden="1" x14ac:dyDescent="0.25">
      <c r="C4229" s="221">
        <v>23720</v>
      </c>
      <c r="D4229" s="221">
        <f t="shared" si="467"/>
        <v>23720</v>
      </c>
      <c r="E4229" s="221">
        <f t="shared" si="465"/>
        <v>23.72</v>
      </c>
      <c r="F4229" s="221">
        <f t="shared" si="468"/>
        <v>1.5552932375251236E-4</v>
      </c>
      <c r="G4229" s="221">
        <f t="shared" si="469"/>
        <v>4.6303297856205218E-2</v>
      </c>
      <c r="H4229" s="221">
        <v>1.17207465677734E-2</v>
      </c>
      <c r="I4229" s="221">
        <f t="shared" si="470"/>
        <v>1</v>
      </c>
      <c r="J4229" s="221">
        <v>1</v>
      </c>
      <c r="K4229" s="221">
        <f t="shared" si="471"/>
        <v>-141.47241033971036</v>
      </c>
      <c r="L4229" s="221">
        <f t="shared" si="466"/>
        <v>2.9264188288806165E-13</v>
      </c>
    </row>
    <row r="4230" spans="3:12" hidden="1" x14ac:dyDescent="0.25">
      <c r="C4230" s="221">
        <v>23730</v>
      </c>
      <c r="D4230" s="221">
        <f t="shared" si="467"/>
        <v>23730</v>
      </c>
      <c r="E4230" s="221">
        <f t="shared" si="465"/>
        <v>23.73</v>
      </c>
      <c r="F4230" s="221">
        <f t="shared" si="468"/>
        <v>1.5435850581957413E-4</v>
      </c>
      <c r="G4230" s="221">
        <f t="shared" si="469"/>
        <v>4.6035322634803089E-2</v>
      </c>
      <c r="H4230" s="221">
        <v>3.3311806719215298E-2</v>
      </c>
      <c r="I4230" s="221">
        <f t="shared" si="470"/>
        <v>1</v>
      </c>
      <c r="J4230" s="221">
        <v>1</v>
      </c>
      <c r="K4230" s="221">
        <f t="shared" si="471"/>
        <v>-132.51560109640582</v>
      </c>
      <c r="L4230" s="221">
        <f t="shared" si="466"/>
        <v>2.5779355964498969E-13</v>
      </c>
    </row>
    <row r="4231" spans="3:12" hidden="1" x14ac:dyDescent="0.25">
      <c r="C4231" s="221">
        <v>23740</v>
      </c>
      <c r="D4231" s="221">
        <f t="shared" si="467"/>
        <v>23740</v>
      </c>
      <c r="E4231" s="221">
        <f t="shared" si="465"/>
        <v>23.74</v>
      </c>
      <c r="F4231" s="221">
        <f t="shared" si="468"/>
        <v>1.5319207609872044E-4</v>
      </c>
      <c r="G4231" s="221">
        <f t="shared" si="469"/>
        <v>4.5640661889393384E-2</v>
      </c>
      <c r="H4231" s="221">
        <v>3.2358958185389003E-2</v>
      </c>
      <c r="I4231" s="221">
        <f t="shared" si="470"/>
        <v>1</v>
      </c>
      <c r="J4231" s="221">
        <v>1</v>
      </c>
      <c r="K4231" s="221">
        <f t="shared" si="471"/>
        <v>-132.90834466592398</v>
      </c>
      <c r="L4231" s="221">
        <f t="shared" si="466"/>
        <v>5.3582709787351342E-13</v>
      </c>
    </row>
    <row r="4232" spans="3:12" hidden="1" x14ac:dyDescent="0.25">
      <c r="C4232" s="221">
        <v>23750</v>
      </c>
      <c r="D4232" s="221">
        <f t="shared" si="467"/>
        <v>23750</v>
      </c>
      <c r="E4232" s="221">
        <f t="shared" si="465"/>
        <v>23.75</v>
      </c>
      <c r="F4232" s="221">
        <f t="shared" si="468"/>
        <v>1.5203005851409452E-4</v>
      </c>
      <c r="G4232" s="221">
        <f t="shared" si="469"/>
        <v>4.5120113789222857E-2</v>
      </c>
      <c r="H4232" s="271">
        <v>1.5853292308451499E-9</v>
      </c>
      <c r="I4232" s="221">
        <f t="shared" si="470"/>
        <v>1</v>
      </c>
      <c r="J4232" s="221">
        <v>1</v>
      </c>
      <c r="K4232" s="221">
        <f t="shared" si="471"/>
        <v>-279.27161767486126</v>
      </c>
      <c r="L4232" s="221">
        <f t="shared" si="466"/>
        <v>1.2796923797161215E-13</v>
      </c>
    </row>
    <row r="4233" spans="3:12" hidden="1" x14ac:dyDescent="0.25">
      <c r="C4233" s="221">
        <v>23760</v>
      </c>
      <c r="D4233" s="221">
        <f t="shared" si="467"/>
        <v>23760</v>
      </c>
      <c r="E4233" s="221">
        <f t="shared" si="465"/>
        <v>23.76</v>
      </c>
      <c r="F4233" s="221">
        <f t="shared" si="468"/>
        <v>1.5087247658162337E-4</v>
      </c>
      <c r="G4233" s="221">
        <f t="shared" si="469"/>
        <v>4.4474820071299222E-2</v>
      </c>
      <c r="H4233" s="271">
        <v>2.4382330842740201E-9</v>
      </c>
      <c r="I4233" s="221">
        <f t="shared" si="470"/>
        <v>1</v>
      </c>
      <c r="J4233" s="221">
        <v>1</v>
      </c>
      <c r="K4233" s="221">
        <f t="shared" si="471"/>
        <v>-275.72401121939839</v>
      </c>
      <c r="L4233" s="221">
        <f t="shared" si="466"/>
        <v>1.8544112489966011E-27</v>
      </c>
    </row>
    <row r="4234" spans="3:12" hidden="1" x14ac:dyDescent="0.25">
      <c r="C4234" s="221">
        <v>23770</v>
      </c>
      <c r="D4234" s="221">
        <f t="shared" si="467"/>
        <v>23770</v>
      </c>
      <c r="E4234" s="221">
        <f t="shared" si="465"/>
        <v>23.77</v>
      </c>
      <c r="F4234" s="221">
        <f t="shared" si="468"/>
        <v>1.4971935340943077E-4</v>
      </c>
      <c r="G4234" s="221">
        <f t="shared" si="469"/>
        <v>4.3706263702389676E-2</v>
      </c>
      <c r="H4234" s="221">
        <v>3.5478860246603197E-2</v>
      </c>
      <c r="I4234" s="221">
        <f t="shared" si="470"/>
        <v>1</v>
      </c>
      <c r="J4234" s="221">
        <v>1</v>
      </c>
      <c r="K4234" s="221">
        <f t="shared" si="471"/>
        <v>-132.68417431318349</v>
      </c>
      <c r="L4234" s="221">
        <f t="shared" si="466"/>
        <v>1.3474809639494226E-13</v>
      </c>
    </row>
    <row r="4235" spans="3:12" hidden="1" x14ac:dyDescent="0.25">
      <c r="C4235" s="221">
        <v>23780</v>
      </c>
      <c r="D4235" s="221">
        <f t="shared" si="467"/>
        <v>23780</v>
      </c>
      <c r="E4235" s="221">
        <f t="shared" si="465"/>
        <v>23.78</v>
      </c>
      <c r="F4235" s="221">
        <f t="shared" si="468"/>
        <v>1.485707116982768E-4</v>
      </c>
      <c r="G4235" s="221">
        <f t="shared" si="469"/>
        <v>4.2816265617587508E-2</v>
      </c>
      <c r="H4235" s="221">
        <v>5.0657045484412001E-2</v>
      </c>
      <c r="I4235" s="221">
        <f t="shared" si="470"/>
        <v>1</v>
      </c>
      <c r="J4235" s="221">
        <v>1</v>
      </c>
      <c r="K4235" s="221">
        <f t="shared" si="471"/>
        <v>-129.83636307619656</v>
      </c>
      <c r="L4235" s="221">
        <f t="shared" si="466"/>
        <v>7.6840909401110699E-13</v>
      </c>
    </row>
    <row r="4236" spans="3:12" hidden="1" x14ac:dyDescent="0.25">
      <c r="C4236" s="221">
        <v>23790</v>
      </c>
      <c r="D4236" s="221">
        <f t="shared" si="467"/>
        <v>23790</v>
      </c>
      <c r="E4236" s="221">
        <f t="shared" si="465"/>
        <v>23.79</v>
      </c>
      <c r="F4236" s="221">
        <f t="shared" si="468"/>
        <v>1.474265737420413E-4</v>
      </c>
      <c r="G4236" s="221">
        <f t="shared" si="469"/>
        <v>4.1806980542233592E-2</v>
      </c>
      <c r="H4236" s="221">
        <v>2.6182538032309102E-2</v>
      </c>
      <c r="I4236" s="221">
        <f t="shared" si="470"/>
        <v>1</v>
      </c>
      <c r="J4236" s="221">
        <v>1</v>
      </c>
      <c r="K4236" s="221">
        <f t="shared" si="471"/>
        <v>-135.84327364373078</v>
      </c>
      <c r="L4236" s="221">
        <f t="shared" si="466"/>
        <v>5.8471302798086223E-13</v>
      </c>
    </row>
    <row r="4237" spans="3:12" hidden="1" x14ac:dyDescent="0.25">
      <c r="C4237" s="221">
        <v>23800</v>
      </c>
      <c r="D4237" s="221">
        <f t="shared" si="467"/>
        <v>23800</v>
      </c>
      <c r="E4237" s="221">
        <f t="shared" si="465"/>
        <v>23.8</v>
      </c>
      <c r="F4237" s="221">
        <f t="shared" si="468"/>
        <v>1.4628696142822772E-4</v>
      </c>
      <c r="G4237" s="221">
        <f t="shared" si="469"/>
        <v>4.0680891906425036E-2</v>
      </c>
      <c r="H4237" s="271">
        <v>9.3132163382177003E-10</v>
      </c>
      <c r="I4237" s="221">
        <f t="shared" si="470"/>
        <v>1</v>
      </c>
      <c r="J4237" s="221">
        <v>1</v>
      </c>
      <c r="K4237" s="221">
        <f t="shared" si="471"/>
        <v>-285.12608446933024</v>
      </c>
      <c r="L4237" s="221">
        <f t="shared" si="466"/>
        <v>6.5104749784840509E-14</v>
      </c>
    </row>
    <row r="4238" spans="3:12" hidden="1" x14ac:dyDescent="0.25">
      <c r="C4238" s="221">
        <v>23810</v>
      </c>
      <c r="D4238" s="221">
        <f t="shared" si="467"/>
        <v>23810</v>
      </c>
      <c r="E4238" s="221">
        <f t="shared" si="465"/>
        <v>23.81</v>
      </c>
      <c r="F4238" s="221">
        <f t="shared" si="468"/>
        <v>1.4515189623850932E-4</v>
      </c>
      <c r="G4238" s="221">
        <f t="shared" si="469"/>
        <v>3.9440805863802948E-2</v>
      </c>
      <c r="H4238" s="221">
        <v>3.1555882854921299E-3</v>
      </c>
      <c r="I4238" s="221">
        <f t="shared" si="470"/>
        <v>1</v>
      </c>
      <c r="J4238" s="221">
        <v>1</v>
      </c>
      <c r="K4238" s="221">
        <f t="shared" si="471"/>
        <v>-154.86302342250784</v>
      </c>
      <c r="L4238" s="221">
        <f t="shared" si="466"/>
        <v>8.1590187824868517E-16</v>
      </c>
    </row>
    <row r="4239" spans="3:12" hidden="1" x14ac:dyDescent="0.25">
      <c r="C4239" s="221">
        <v>23820</v>
      </c>
      <c r="D4239" s="221">
        <f t="shared" si="467"/>
        <v>23820</v>
      </c>
      <c r="E4239" s="221">
        <f t="shared" si="465"/>
        <v>23.82</v>
      </c>
      <c r="F4239" s="221">
        <f t="shared" si="468"/>
        <v>1.4402139924929764E-4</v>
      </c>
      <c r="G4239" s="221">
        <f t="shared" si="469"/>
        <v>3.8089844428699275E-2</v>
      </c>
      <c r="H4239" s="221">
        <v>2.7309732062736101E-4</v>
      </c>
      <c r="I4239" s="221">
        <f t="shared" si="470"/>
        <v>1</v>
      </c>
      <c r="J4239" s="221">
        <v>1</v>
      </c>
      <c r="K4239" s="221">
        <f t="shared" si="471"/>
        <v>-176.48892671679133</v>
      </c>
      <c r="L4239" s="221">
        <f t="shared" si="466"/>
        <v>9.5683574320572341E-16</v>
      </c>
    </row>
    <row r="4240" spans="3:12" hidden="1" x14ac:dyDescent="0.25">
      <c r="C4240" s="221">
        <v>23830</v>
      </c>
      <c r="D4240" s="221">
        <f t="shared" si="467"/>
        <v>23830</v>
      </c>
      <c r="E4240" s="221">
        <f t="shared" si="465"/>
        <v>23.83</v>
      </c>
      <c r="F4240" s="221">
        <f t="shared" si="468"/>
        <v>1.4289549113235146E-4</v>
      </c>
      <c r="G4240" s="221">
        <f t="shared" si="469"/>
        <v>3.6631437748141329E-2</v>
      </c>
      <c r="H4240" s="221">
        <v>2.5761364751434E-3</v>
      </c>
      <c r="I4240" s="221">
        <f t="shared" si="470"/>
        <v>1</v>
      </c>
      <c r="J4240" s="221">
        <v>1</v>
      </c>
      <c r="K4240" s="221">
        <f t="shared" si="471"/>
        <v>-157.40317286281774</v>
      </c>
      <c r="L4240" s="221">
        <f t="shared" si="466"/>
        <v>5.6121422086451861E-16</v>
      </c>
    </row>
    <row r="4241" spans="3:12" hidden="1" x14ac:dyDescent="0.25">
      <c r="C4241" s="221">
        <v>23840</v>
      </c>
      <c r="D4241" s="221">
        <f t="shared" si="467"/>
        <v>23840</v>
      </c>
      <c r="E4241" s="221">
        <f t="shared" si="465"/>
        <v>23.84</v>
      </c>
      <c r="F4241" s="221">
        <f t="shared" si="468"/>
        <v>1.4177419215540894E-4</v>
      </c>
      <c r="G4241" s="221">
        <f t="shared" si="469"/>
        <v>3.506931552750988E-2</v>
      </c>
      <c r="H4241" s="221">
        <v>2.7062321390615698E-3</v>
      </c>
      <c r="I4241" s="221">
        <f t="shared" si="470"/>
        <v>1</v>
      </c>
      <c r="J4241" s="221">
        <v>1</v>
      </c>
      <c r="K4241" s="221">
        <f t="shared" si="471"/>
        <v>-157.42220963527444</v>
      </c>
      <c r="L4241" s="221">
        <f t="shared" si="466"/>
        <v>1.8143931459646121E-15</v>
      </c>
    </row>
    <row r="4242" spans="3:12" hidden="1" x14ac:dyDescent="0.25">
      <c r="C4242" s="221">
        <v>23850</v>
      </c>
      <c r="D4242" s="221">
        <f t="shared" si="467"/>
        <v>23850</v>
      </c>
      <c r="E4242" s="221">
        <f t="shared" si="465"/>
        <v>23.85</v>
      </c>
      <c r="F4242" s="221">
        <f t="shared" si="468"/>
        <v>1.4065752218285949E-4</v>
      </c>
      <c r="G4242" s="221">
        <f t="shared" si="469"/>
        <v>3.3407497630992933E-2</v>
      </c>
      <c r="H4242" s="221">
        <v>1.9669670782229999E-4</v>
      </c>
      <c r="I4242" s="221">
        <f t="shared" si="470"/>
        <v>1</v>
      </c>
      <c r="J4242" s="221">
        <v>1</v>
      </c>
      <c r="K4242" s="221">
        <f t="shared" si="471"/>
        <v>-180.68392000071594</v>
      </c>
      <c r="L4242" s="221">
        <f t="shared" si="466"/>
        <v>5.1692225655755391E-16</v>
      </c>
    </row>
    <row r="4243" spans="3:12" hidden="1" x14ac:dyDescent="0.25">
      <c r="C4243" s="221">
        <v>23860</v>
      </c>
      <c r="D4243" s="221">
        <f t="shared" si="467"/>
        <v>23860</v>
      </c>
      <c r="E4243" s="221">
        <f t="shared" si="465"/>
        <v>23.86</v>
      </c>
      <c r="F4243" s="221">
        <f t="shared" si="468"/>
        <v>1.3954550067643814E-4</v>
      </c>
      <c r="G4243" s="221">
        <f t="shared" si="469"/>
        <v>3.165028388017678E-2</v>
      </c>
      <c r="H4243" s="221">
        <v>4.6170289671179903E-3</v>
      </c>
      <c r="I4243" s="221">
        <f t="shared" si="470"/>
        <v>1</v>
      </c>
      <c r="J4243" s="221">
        <v>1</v>
      </c>
      <c r="K4243" s="221">
        <f t="shared" si="471"/>
        <v>-153.81087905570948</v>
      </c>
      <c r="L4243" s="221">
        <f t="shared" si="466"/>
        <v>1.135940690476224E-15</v>
      </c>
    </row>
    <row r="4244" spans="3:12" hidden="1" x14ac:dyDescent="0.25">
      <c r="C4244" s="221">
        <v>23870</v>
      </c>
      <c r="D4244" s="221">
        <f t="shared" si="467"/>
        <v>23870</v>
      </c>
      <c r="E4244" s="221">
        <f t="shared" si="465"/>
        <v>23.87</v>
      </c>
      <c r="F4244" s="221">
        <f t="shared" si="468"/>
        <v>1.384381466959575E-4</v>
      </c>
      <c r="G4244" s="221">
        <f t="shared" si="469"/>
        <v>2.9802243076349814E-2</v>
      </c>
      <c r="H4244" s="221">
        <v>9.6745899372297599E-3</v>
      </c>
      <c r="I4244" s="221">
        <f t="shared" si="470"/>
        <v>1</v>
      </c>
      <c r="J4244" s="221">
        <v>1</v>
      </c>
      <c r="K4244" s="221">
        <f t="shared" si="471"/>
        <v>-147.97725408869641</v>
      </c>
      <c r="L4244" s="221">
        <f t="shared" si="466"/>
        <v>9.0923143732411948E-15</v>
      </c>
    </row>
    <row r="4245" spans="3:12" hidden="1" x14ac:dyDescent="0.25">
      <c r="C4245" s="221">
        <v>23880</v>
      </c>
      <c r="D4245" s="221">
        <f t="shared" si="467"/>
        <v>23880</v>
      </c>
      <c r="E4245" s="221">
        <f t="shared" si="465"/>
        <v>23.88</v>
      </c>
      <c r="F4245" s="221">
        <f t="shared" si="468"/>
        <v>1.3733547890006591E-4</v>
      </c>
      <c r="G4245" s="221">
        <f t="shared" si="469"/>
        <v>2.7868201274174855E-2</v>
      </c>
      <c r="H4245" s="271">
        <v>3.5573525843134702E-10</v>
      </c>
      <c r="I4245" s="221">
        <f t="shared" si="470"/>
        <v>1</v>
      </c>
      <c r="J4245" s="221">
        <v>1</v>
      </c>
      <c r="K4245" s="221">
        <f t="shared" si="471"/>
        <v>-297.31962806275942</v>
      </c>
      <c r="L4245" s="221">
        <f t="shared" si="466"/>
        <v>3.9830396474684722E-15</v>
      </c>
    </row>
    <row r="4246" spans="3:12" hidden="1" x14ac:dyDescent="0.25">
      <c r="C4246" s="221">
        <v>23890</v>
      </c>
      <c r="D4246" s="221">
        <f t="shared" si="467"/>
        <v>23890</v>
      </c>
      <c r="E4246" s="221">
        <f t="shared" si="465"/>
        <v>23.89</v>
      </c>
      <c r="F4246" s="221">
        <f t="shared" si="468"/>
        <v>1.3623751554703981E-4</v>
      </c>
      <c r="G4246" s="221">
        <f t="shared" si="469"/>
        <v>2.5853229336491493E-2</v>
      </c>
      <c r="H4246" s="221">
        <v>1.1026860971507201E-2</v>
      </c>
      <c r="I4246" s="221">
        <f t="shared" si="470"/>
        <v>1</v>
      </c>
      <c r="J4246" s="221">
        <v>1</v>
      </c>
      <c r="K4246" s="221">
        <f t="shared" si="471"/>
        <v>-148.21473174387197</v>
      </c>
      <c r="L4246" s="221">
        <f t="shared" si="466"/>
        <v>3.7710897171709369E-15</v>
      </c>
    </row>
    <row r="4247" spans="3:12" hidden="1" x14ac:dyDescent="0.25">
      <c r="C4247" s="221">
        <v>23900</v>
      </c>
      <c r="D4247" s="221">
        <f t="shared" si="467"/>
        <v>23900</v>
      </c>
      <c r="E4247" s="221">
        <f t="shared" si="465"/>
        <v>23.9</v>
      </c>
      <c r="F4247" s="221">
        <f t="shared" si="468"/>
        <v>1.3514427449560145E-4</v>
      </c>
      <c r="G4247" s="221">
        <f t="shared" si="469"/>
        <v>2.3762629801940247E-2</v>
      </c>
      <c r="H4247" s="271">
        <v>1.6131011902873101E-9</v>
      </c>
      <c r="I4247" s="221">
        <f t="shared" si="470"/>
        <v>1</v>
      </c>
      <c r="J4247" s="221">
        <v>1</v>
      </c>
      <c r="K4247" s="221">
        <f t="shared" si="471"/>
        <v>-285.71292469985929</v>
      </c>
      <c r="L4247" s="221">
        <f t="shared" si="466"/>
        <v>3.7710904587517312E-15</v>
      </c>
    </row>
    <row r="4248" spans="3:12" hidden="1" x14ac:dyDescent="0.25">
      <c r="C4248" s="221">
        <v>23910</v>
      </c>
      <c r="D4248" s="221">
        <f t="shared" si="467"/>
        <v>23910</v>
      </c>
      <c r="E4248" s="221">
        <f t="shared" si="465"/>
        <v>23.91</v>
      </c>
      <c r="F4248" s="221">
        <f t="shared" si="468"/>
        <v>1.3405577320577266E-4</v>
      </c>
      <c r="G4248" s="221">
        <f t="shared" si="469"/>
        <v>2.1601923099057355E-2</v>
      </c>
      <c r="H4248" s="221">
        <v>2.0401207815419702E-2</v>
      </c>
      <c r="I4248" s="221">
        <f t="shared" si="470"/>
        <v>1</v>
      </c>
      <c r="J4248" s="221">
        <v>1</v>
      </c>
      <c r="K4248" s="221">
        <f t="shared" si="471"/>
        <v>-144.57132365214466</v>
      </c>
      <c r="L4248" s="221">
        <f t="shared" si="466"/>
        <v>8.7258495289899414E-15</v>
      </c>
    </row>
    <row r="4249" spans="3:12" hidden="1" x14ac:dyDescent="0.25">
      <c r="C4249" s="221">
        <v>23920</v>
      </c>
      <c r="D4249" s="221">
        <f t="shared" si="467"/>
        <v>23920</v>
      </c>
      <c r="E4249" s="221">
        <f t="shared" si="465"/>
        <v>23.92</v>
      </c>
      <c r="F4249" s="221">
        <f t="shared" si="468"/>
        <v>1.3297202873975079E-4</v>
      </c>
      <c r="G4249" s="221">
        <f t="shared" si="469"/>
        <v>1.9376833142244268E-2</v>
      </c>
      <c r="H4249" s="221">
        <v>2.0271099110453401E-2</v>
      </c>
      <c r="I4249" s="221">
        <f t="shared" si="470"/>
        <v>1</v>
      </c>
      <c r="J4249" s="221">
        <v>1</v>
      </c>
      <c r="K4249" s="221">
        <f t="shared" si="471"/>
        <v>-145.64159217406706</v>
      </c>
      <c r="L4249" s="221">
        <f t="shared" si="466"/>
        <v>3.0974309780064513E-14</v>
      </c>
    </row>
    <row r="4250" spans="3:12" hidden="1" x14ac:dyDescent="0.25">
      <c r="C4250" s="221">
        <v>23930</v>
      </c>
      <c r="D4250" s="221">
        <f t="shared" si="467"/>
        <v>23930</v>
      </c>
      <c r="E4250" s="221">
        <f t="shared" si="465"/>
        <v>23.93</v>
      </c>
      <c r="F4250" s="221">
        <f t="shared" si="468"/>
        <v>1.3189305776282445E-4</v>
      </c>
      <c r="G4250" s="221">
        <f t="shared" si="469"/>
        <v>1.7093272346815003E-2</v>
      </c>
      <c r="H4250" s="221">
        <v>5.3629333398772299E-3</v>
      </c>
      <c r="I4250" s="221">
        <f t="shared" si="470"/>
        <v>1</v>
      </c>
      <c r="J4250" s="221">
        <v>1</v>
      </c>
      <c r="K4250" s="221">
        <f t="shared" si="471"/>
        <v>-158.35100903992821</v>
      </c>
      <c r="L4250" s="221">
        <f t="shared" si="466"/>
        <v>1.0342878268231553E-14</v>
      </c>
    </row>
    <row r="4251" spans="3:12" hidden="1" x14ac:dyDescent="0.25">
      <c r="C4251" s="221">
        <v>23940</v>
      </c>
      <c r="D4251" s="221">
        <f t="shared" si="467"/>
        <v>23940</v>
      </c>
      <c r="E4251" s="221">
        <f t="shared" si="465"/>
        <v>23.94</v>
      </c>
      <c r="F4251" s="221">
        <f t="shared" si="468"/>
        <v>1.3081887654430542E-4</v>
      </c>
      <c r="G4251" s="221">
        <f t="shared" si="469"/>
        <v>1.4757326101874203E-2</v>
      </c>
      <c r="H4251" s="271">
        <v>1.75067417107166E-5</v>
      </c>
      <c r="I4251" s="221">
        <f t="shared" si="470"/>
        <v>1</v>
      </c>
      <c r="J4251" s="221">
        <v>1</v>
      </c>
      <c r="K4251" s="221">
        <f t="shared" si="471"/>
        <v>-209.42233172502566</v>
      </c>
      <c r="L4251" s="221">
        <f t="shared" si="466"/>
        <v>3.6750539133858816E-16</v>
      </c>
    </row>
    <row r="4252" spans="3:12" hidden="1" x14ac:dyDescent="0.25">
      <c r="C4252" s="221">
        <v>23950</v>
      </c>
      <c r="D4252" s="221">
        <f t="shared" si="467"/>
        <v>23950</v>
      </c>
      <c r="E4252" s="221">
        <f t="shared" si="465"/>
        <v>23.95</v>
      </c>
      <c r="F4252" s="221">
        <f t="shared" si="468"/>
        <v>1.2974950095850335E-4</v>
      </c>
      <c r="G4252" s="221">
        <f t="shared" si="469"/>
        <v>1.2375236741395073E-2</v>
      </c>
      <c r="H4252" s="271">
        <v>1.6734664794242299E-5</v>
      </c>
      <c r="I4252" s="221">
        <f t="shared" si="470"/>
        <v>1</v>
      </c>
      <c r="J4252" s="221">
        <v>1</v>
      </c>
      <c r="K4252" s="221">
        <f t="shared" si="471"/>
        <v>-211.41447540832826</v>
      </c>
      <c r="L4252" s="221">
        <f t="shared" si="466"/>
        <v>9.201497149503443E-21</v>
      </c>
    </row>
    <row r="4253" spans="3:12" hidden="1" x14ac:dyDescent="0.25">
      <c r="C4253" s="221">
        <v>23960</v>
      </c>
      <c r="D4253" s="221">
        <f t="shared" si="467"/>
        <v>23960</v>
      </c>
      <c r="E4253" s="221">
        <f t="shared" si="465"/>
        <v>23.96</v>
      </c>
      <c r="F4253" s="221">
        <f t="shared" si="468"/>
        <v>1.2868494648571747E-4</v>
      </c>
      <c r="G4253" s="221">
        <f t="shared" si="469"/>
        <v>9.95338705522128E-3</v>
      </c>
      <c r="H4253" s="221">
        <v>1.5719408884820499E-2</v>
      </c>
      <c r="I4253" s="221">
        <f t="shared" si="470"/>
        <v>1</v>
      </c>
      <c r="J4253" s="221">
        <v>1</v>
      </c>
      <c r="K4253" s="221">
        <f t="shared" si="471"/>
        <v>-153.92130300553535</v>
      </c>
      <c r="L4253" s="221">
        <f t="shared" si="466"/>
        <v>1.0161741154501908E-15</v>
      </c>
    </row>
    <row r="4254" spans="3:12" hidden="1" x14ac:dyDescent="0.25">
      <c r="C4254" s="221">
        <v>23970</v>
      </c>
      <c r="D4254" s="221">
        <f t="shared" si="467"/>
        <v>23970</v>
      </c>
      <c r="E4254" s="221">
        <f t="shared" si="465"/>
        <v>23.97</v>
      </c>
      <c r="F4254" s="221">
        <f t="shared" si="468"/>
        <v>1.276252282132664E-4</v>
      </c>
      <c r="G4254" s="221">
        <f t="shared" si="469"/>
        <v>7.4982833830985135E-3</v>
      </c>
      <c r="H4254" s="221">
        <v>0.13782044655409301</v>
      </c>
      <c r="I4254" s="221">
        <f t="shared" si="470"/>
        <v>1</v>
      </c>
      <c r="J4254" s="221">
        <v>1</v>
      </c>
      <c r="K4254" s="221">
        <f t="shared" si="471"/>
        <v>-137.59575931720778</v>
      </c>
      <c r="L4254" s="221">
        <f t="shared" si="466"/>
        <v>5.7778448369408715E-14</v>
      </c>
    </row>
    <row r="4255" spans="3:12" hidden="1" x14ac:dyDescent="0.25">
      <c r="C4255" s="221">
        <v>23980</v>
      </c>
      <c r="D4255" s="221">
        <f t="shared" si="467"/>
        <v>23980</v>
      </c>
      <c r="E4255" s="221">
        <f t="shared" si="465"/>
        <v>23.98</v>
      </c>
      <c r="F4255" s="221">
        <f t="shared" si="468"/>
        <v>1.2657036083654039E-4</v>
      </c>
      <c r="G4255" s="221">
        <f t="shared" si="469"/>
        <v>5.0165383359976039E-3</v>
      </c>
      <c r="H4255" s="221">
        <v>0.444915675135168</v>
      </c>
      <c r="I4255" s="221">
        <f t="shared" si="470"/>
        <v>1</v>
      </c>
      <c r="J4255" s="221">
        <v>1</v>
      </c>
      <c r="K4255" s="221">
        <f t="shared" si="471"/>
        <v>-130.97972278773054</v>
      </c>
      <c r="L4255" s="221">
        <f t="shared" si="466"/>
        <v>4.2929159637321241E-13</v>
      </c>
    </row>
    <row r="4256" spans="3:12" hidden="1" x14ac:dyDescent="0.25">
      <c r="C4256" s="221">
        <v>23990</v>
      </c>
      <c r="D4256" s="221">
        <f t="shared" si="467"/>
        <v>23990</v>
      </c>
      <c r="E4256" s="221">
        <f t="shared" si="465"/>
        <v>23.99</v>
      </c>
      <c r="F4256" s="221">
        <f t="shared" si="468"/>
        <v>1.2552035866008203E-4</v>
      </c>
      <c r="G4256" s="221">
        <f t="shared" si="469"/>
        <v>2.5148531901269112E-3</v>
      </c>
      <c r="H4256" s="221">
        <v>0.82365531566116601</v>
      </c>
      <c r="I4256" s="221">
        <f t="shared" si="470"/>
        <v>1</v>
      </c>
      <c r="J4256" s="221">
        <v>1</v>
      </c>
      <c r="K4256" s="221">
        <f t="shared" si="471"/>
        <v>-131.70055371199004</v>
      </c>
      <c r="L4256" s="221">
        <f t="shared" si="466"/>
        <v>7.3575584522015805E-13</v>
      </c>
    </row>
    <row r="4257" spans="3:12" hidden="1" x14ac:dyDescent="0.25">
      <c r="C4257" s="221">
        <v>24000</v>
      </c>
      <c r="D4257" s="221">
        <f t="shared" si="467"/>
        <v>24000</v>
      </c>
      <c r="E4257" s="221">
        <f t="shared" si="465"/>
        <v>24</v>
      </c>
      <c r="F4257" s="221">
        <f t="shared" si="468"/>
        <v>1.2447523559870101E-4</v>
      </c>
      <c r="G4257" s="221">
        <f t="shared" si="469"/>
        <v>9.1949999634929358E-16</v>
      </c>
      <c r="H4257" s="221">
        <v>1</v>
      </c>
      <c r="I4257" s="221">
        <f t="shared" si="470"/>
        <v>1</v>
      </c>
      <c r="J4257" s="221">
        <v>1</v>
      </c>
      <c r="K4257" s="221">
        <f t="shared" si="471"/>
        <v>-378.82730622394638</v>
      </c>
      <c r="L4257" s="221">
        <f t="shared" si="466"/>
        <v>1.6899919560140192E-13</v>
      </c>
    </row>
    <row r="4258" spans="3:12" hidden="1" x14ac:dyDescent="0.25">
      <c r="C4258" s="221">
        <v>24010</v>
      </c>
      <c r="D4258" s="221">
        <f t="shared" si="467"/>
        <v>24010</v>
      </c>
      <c r="E4258" s="221">
        <f t="shared" si="465"/>
        <v>24.01</v>
      </c>
      <c r="F4258" s="221">
        <f t="shared" si="468"/>
        <v>1.2343500517860608E-4</v>
      </c>
      <c r="G4258" s="221">
        <f t="shared" si="469"/>
        <v>2.5211965222512469E-3</v>
      </c>
      <c r="H4258" s="221">
        <v>0.82365531566113903</v>
      </c>
      <c r="I4258" s="221">
        <f t="shared" si="470"/>
        <v>1</v>
      </c>
      <c r="J4258" s="221">
        <v>1</v>
      </c>
      <c r="K4258" s="221">
        <f t="shared" si="471"/>
        <v>-131.82418910826908</v>
      </c>
      <c r="L4258" s="221">
        <f t="shared" si="466"/>
        <v>1.6425594525923304E-13</v>
      </c>
    </row>
    <row r="4259" spans="3:12" hidden="1" x14ac:dyDescent="0.25">
      <c r="C4259" s="221">
        <v>24020</v>
      </c>
      <c r="D4259" s="221">
        <f t="shared" si="467"/>
        <v>24020</v>
      </c>
      <c r="E4259" s="221">
        <f t="shared" si="465"/>
        <v>24.02</v>
      </c>
      <c r="F4259" s="221">
        <f t="shared" si="468"/>
        <v>1.2239968053857602E-4</v>
      </c>
      <c r="G4259" s="221">
        <f t="shared" si="469"/>
        <v>5.0418773133451035E-3</v>
      </c>
      <c r="H4259" s="221">
        <v>0.44491567513524</v>
      </c>
      <c r="I4259" s="221">
        <f t="shared" si="470"/>
        <v>1</v>
      </c>
      <c r="J4259" s="221">
        <v>1</v>
      </c>
      <c r="K4259" s="221">
        <f t="shared" si="471"/>
        <v>-131.22699470377009</v>
      </c>
      <c r="L4259" s="221">
        <f t="shared" si="466"/>
        <v>7.0461836156354839E-13</v>
      </c>
    </row>
    <row r="4260" spans="3:12" hidden="1" x14ac:dyDescent="0.25">
      <c r="C4260" s="221">
        <v>24030</v>
      </c>
      <c r="D4260" s="221">
        <f t="shared" si="467"/>
        <v>24030</v>
      </c>
      <c r="E4260" s="221">
        <f t="shared" si="465"/>
        <v>24.03</v>
      </c>
      <c r="F4260" s="221">
        <f t="shared" si="468"/>
        <v>1.2136927443114782E-4</v>
      </c>
      <c r="G4260" s="221">
        <f t="shared" si="469"/>
        <v>7.5551674025631493E-3</v>
      </c>
      <c r="H4260" s="221">
        <v>0.13782044655407499</v>
      </c>
      <c r="I4260" s="221">
        <f t="shared" si="470"/>
        <v>1</v>
      </c>
      <c r="J4260" s="221">
        <v>1</v>
      </c>
      <c r="K4260" s="221">
        <f t="shared" si="471"/>
        <v>-137.96667000003441</v>
      </c>
      <c r="L4260" s="221">
        <f t="shared" si="466"/>
        <v>4.0189176992223148E-13</v>
      </c>
    </row>
    <row r="4261" spans="3:12" hidden="1" x14ac:dyDescent="0.25">
      <c r="C4261" s="221">
        <v>24040</v>
      </c>
      <c r="D4261" s="221">
        <f t="shared" si="467"/>
        <v>24040</v>
      </c>
      <c r="E4261" s="221">
        <f t="shared" si="465"/>
        <v>24.04</v>
      </c>
      <c r="F4261" s="221">
        <f t="shared" si="468"/>
        <v>1.2034379922384049E-4</v>
      </c>
      <c r="G4261" s="221">
        <f t="shared" si="469"/>
        <v>1.0054194443659846E-2</v>
      </c>
      <c r="H4261" s="221">
        <v>1.5719408884829599E-2</v>
      </c>
      <c r="I4261" s="221">
        <f t="shared" si="470"/>
        <v>1</v>
      </c>
      <c r="J4261" s="221">
        <v>1</v>
      </c>
      <c r="K4261" s="221">
        <f t="shared" si="471"/>
        <v>-154.41585582584037</v>
      </c>
      <c r="L4261" s="221">
        <f t="shared" si="466"/>
        <v>5.2850287699581637E-14</v>
      </c>
    </row>
    <row r="4262" spans="3:12" hidden="1" x14ac:dyDescent="0.25">
      <c r="C4262" s="221">
        <v>24050</v>
      </c>
      <c r="D4262" s="221">
        <f t="shared" si="467"/>
        <v>24050</v>
      </c>
      <c r="E4262" s="221">
        <f t="shared" si="465"/>
        <v>24.05</v>
      </c>
      <c r="F4262" s="221">
        <f t="shared" si="468"/>
        <v>1.1932326690039727E-4</v>
      </c>
      <c r="G4262" s="221">
        <f t="shared" si="469"/>
        <v>1.2532107285600901E-2</v>
      </c>
      <c r="H4262" s="271">
        <v>1.6734664794272599E-5</v>
      </c>
      <c r="I4262" s="221">
        <f t="shared" si="470"/>
        <v>1</v>
      </c>
      <c r="J4262" s="221">
        <v>1</v>
      </c>
      <c r="K4262" s="221">
        <f t="shared" si="471"/>
        <v>-212.03267486066619</v>
      </c>
      <c r="L4262" s="221">
        <f t="shared" si="466"/>
        <v>9.0676862171427382E-16</v>
      </c>
    </row>
    <row r="4263" spans="3:12" hidden="1" x14ac:dyDescent="0.25">
      <c r="C4263" s="221">
        <v>24060</v>
      </c>
      <c r="D4263" s="221">
        <f t="shared" si="467"/>
        <v>24060</v>
      </c>
      <c r="E4263" s="221">
        <f t="shared" si="465"/>
        <v>24.06</v>
      </c>
      <c r="F4263" s="221">
        <f t="shared" si="468"/>
        <v>1.1830768906206243E-4</v>
      </c>
      <c r="G4263" s="221">
        <f t="shared" si="469"/>
        <v>1.4982094532505418E-2</v>
      </c>
      <c r="H4263" s="271">
        <v>1.7506741710710999E-5</v>
      </c>
      <c r="I4263" s="221">
        <f t="shared" si="470"/>
        <v>1</v>
      </c>
      <c r="J4263" s="221">
        <v>1</v>
      </c>
      <c r="K4263" s="221">
        <f t="shared" si="471"/>
        <v>-210.1641834281005</v>
      </c>
      <c r="L4263" s="221">
        <f t="shared" si="466"/>
        <v>7.8554624142479431E-21</v>
      </c>
    </row>
    <row r="4264" spans="3:12" hidden="1" x14ac:dyDescent="0.25">
      <c r="C4264" s="221">
        <v>24070</v>
      </c>
      <c r="D4264" s="221">
        <f t="shared" si="467"/>
        <v>24070</v>
      </c>
      <c r="E4264" s="221">
        <f t="shared" si="465"/>
        <v>24.07</v>
      </c>
      <c r="F4264" s="221">
        <f t="shared" si="468"/>
        <v>1.1729707692887704E-4</v>
      </c>
      <c r="G4264" s="221">
        <f t="shared" si="469"/>
        <v>1.7397403043119052E-2</v>
      </c>
      <c r="H4264" s="221">
        <v>5.3629333398749297E-3</v>
      </c>
      <c r="I4264" s="221">
        <f t="shared" si="470"/>
        <v>1</v>
      </c>
      <c r="J4264" s="221">
        <v>1</v>
      </c>
      <c r="K4264" s="221">
        <f t="shared" si="471"/>
        <v>-159.21651973683157</v>
      </c>
      <c r="L4264" s="221">
        <f t="shared" si="466"/>
        <v>3.0112538012772049E-16</v>
      </c>
    </row>
    <row r="4265" spans="3:12" hidden="1" x14ac:dyDescent="0.25">
      <c r="C4265" s="221">
        <v>24080</v>
      </c>
      <c r="D4265" s="221">
        <f t="shared" si="467"/>
        <v>24080</v>
      </c>
      <c r="E4265" s="221">
        <f t="shared" si="465"/>
        <v>24.08</v>
      </c>
      <c r="F4265" s="221">
        <f t="shared" si="468"/>
        <v>1.1629144134100854E-4</v>
      </c>
      <c r="G4265" s="221">
        <f t="shared" si="469"/>
        <v>1.9771356320144262E-2</v>
      </c>
      <c r="H4265" s="221">
        <v>2.0271099110447801E-2</v>
      </c>
      <c r="I4265" s="221">
        <f t="shared" si="470"/>
        <v>1</v>
      </c>
      <c r="J4265" s="221">
        <v>1</v>
      </c>
      <c r="K4265" s="221">
        <f t="shared" si="471"/>
        <v>-146.63076973272061</v>
      </c>
      <c r="L4265" s="221">
        <f t="shared" si="466"/>
        <v>8.2805990459853258E-15</v>
      </c>
    </row>
    <row r="4266" spans="3:12" hidden="1" x14ac:dyDescent="0.25">
      <c r="C4266" s="221">
        <v>24090</v>
      </c>
      <c r="D4266" s="221">
        <f t="shared" si="467"/>
        <v>24090</v>
      </c>
      <c r="E4266" s="221">
        <f t="shared" si="465"/>
        <v>24.09</v>
      </c>
      <c r="F4266" s="221">
        <f t="shared" si="468"/>
        <v>1.1529079276009656E-4</v>
      </c>
      <c r="G4266" s="221">
        <f t="shared" si="469"/>
        <v>2.2097372739974936E-2</v>
      </c>
      <c r="H4266" s="221">
        <v>2.0401207815422099E-2</v>
      </c>
      <c r="I4266" s="221">
        <f t="shared" si="470"/>
        <v>1</v>
      </c>
      <c r="J4266" s="221">
        <v>1</v>
      </c>
      <c r="K4266" s="221">
        <f t="shared" si="471"/>
        <v>-145.68417706572976</v>
      </c>
      <c r="L4266" s="221">
        <f t="shared" si="466"/>
        <v>2.4296377365898591E-14</v>
      </c>
    </row>
    <row r="4267" spans="3:12" hidden="1" x14ac:dyDescent="0.25">
      <c r="C4267" s="221">
        <v>24100</v>
      </c>
      <c r="D4267" s="221">
        <f t="shared" si="467"/>
        <v>24100</v>
      </c>
      <c r="E4267" s="221">
        <f t="shared" si="465"/>
        <v>24.1</v>
      </c>
      <c r="F4267" s="221">
        <f t="shared" si="468"/>
        <v>1.1429514127063433E-4</v>
      </c>
      <c r="G4267" s="221">
        <f t="shared" si="469"/>
        <v>2.4368983573632822E-2</v>
      </c>
      <c r="H4267" s="271">
        <v>1.61309142932502E-9</v>
      </c>
      <c r="I4267" s="221">
        <f t="shared" si="470"/>
        <v>1</v>
      </c>
      <c r="J4267" s="221">
        <v>1</v>
      </c>
      <c r="K4267" s="221">
        <f t="shared" si="471"/>
        <v>-286.949516646277</v>
      </c>
      <c r="L4267" s="221">
        <f t="shared" si="466"/>
        <v>6.7533985023300347E-15</v>
      </c>
    </row>
    <row r="4268" spans="3:12" hidden="1" x14ac:dyDescent="0.25">
      <c r="C4268" s="221">
        <v>24110</v>
      </c>
      <c r="D4268" s="221">
        <f t="shared" si="467"/>
        <v>24110</v>
      </c>
      <c r="E4268" s="221">
        <f t="shared" si="465"/>
        <v>24.11</v>
      </c>
      <c r="F4268" s="221">
        <f t="shared" si="468"/>
        <v>1.1330449658136671E-4</v>
      </c>
      <c r="G4268" s="221">
        <f t="shared" si="469"/>
        <v>2.6579850750204557E-2</v>
      </c>
      <c r="H4268" s="221">
        <v>1.10268609715076E-2</v>
      </c>
      <c r="I4268" s="221">
        <f t="shared" si="470"/>
        <v>1</v>
      </c>
      <c r="J4268" s="221">
        <v>1</v>
      </c>
      <c r="K4268" s="221">
        <f t="shared" si="471"/>
        <v>-149.57496835052194</v>
      </c>
      <c r="L4268" s="221">
        <f t="shared" si="466"/>
        <v>2.7570414226664864E-15</v>
      </c>
    </row>
    <row r="4269" spans="3:12" hidden="1" x14ac:dyDescent="0.25">
      <c r="C4269" s="221">
        <v>24120</v>
      </c>
      <c r="D4269" s="221">
        <f t="shared" si="467"/>
        <v>24120</v>
      </c>
      <c r="E4269" s="221">
        <f t="shared" si="465"/>
        <v>24.12</v>
      </c>
      <c r="F4269" s="221">
        <f t="shared" si="468"/>
        <v>1.1231886802672072E-4</v>
      </c>
      <c r="G4269" s="221">
        <f t="shared" si="469"/>
        <v>2.8723784314577661E-2</v>
      </c>
      <c r="H4269" s="271">
        <v>3.5573808853129298E-10</v>
      </c>
      <c r="I4269" s="221">
        <f t="shared" si="470"/>
        <v>1</v>
      </c>
      <c r="J4269" s="221">
        <v>1</v>
      </c>
      <c r="K4269" s="221">
        <f t="shared" si="471"/>
        <v>-298.80350515936209</v>
      </c>
      <c r="L4269" s="221">
        <f t="shared" si="466"/>
        <v>2.7570408672209402E-15</v>
      </c>
    </row>
    <row r="4270" spans="3:12" hidden="1" x14ac:dyDescent="0.25">
      <c r="C4270" s="221">
        <v>24130</v>
      </c>
      <c r="D4270" s="221">
        <f t="shared" si="467"/>
        <v>24130</v>
      </c>
      <c r="E4270" s="221">
        <f t="shared" si="465"/>
        <v>24.13</v>
      </c>
      <c r="F4270" s="221">
        <f t="shared" si="468"/>
        <v>1.1133826456825412E-4</v>
      </c>
      <c r="G4270" s="221">
        <f t="shared" si="469"/>
        <v>3.0794759532036083E-2</v>
      </c>
      <c r="H4270" s="221">
        <v>9.6745899372290799E-3</v>
      </c>
      <c r="I4270" s="221">
        <f t="shared" si="470"/>
        <v>1</v>
      </c>
      <c r="J4270" s="221">
        <v>1</v>
      </c>
      <c r="K4270" s="221">
        <f t="shared" si="471"/>
        <v>-149.58492337818674</v>
      </c>
      <c r="L4270" s="221">
        <f t="shared" si="466"/>
        <v>2.7507283337732281E-15</v>
      </c>
    </row>
    <row r="4271" spans="3:12" hidden="1" x14ac:dyDescent="0.25">
      <c r="C4271" s="221">
        <v>24140</v>
      </c>
      <c r="D4271" s="221">
        <f t="shared" si="467"/>
        <v>24140</v>
      </c>
      <c r="E4271" s="221">
        <f t="shared" ref="E4271:E4334" si="472">D4271/1000</f>
        <v>24.14</v>
      </c>
      <c r="F4271" s="221">
        <f t="shared" si="468"/>
        <v>1.1036269479613412E-4</v>
      </c>
      <c r="G4271" s="221">
        <f t="shared" si="469"/>
        <v>3.2786933593034452E-2</v>
      </c>
      <c r="H4271" s="221">
        <v>4.6170289671195099E-3</v>
      </c>
      <c r="I4271" s="221">
        <f t="shared" si="470"/>
        <v>1</v>
      </c>
      <c r="J4271" s="221">
        <v>1</v>
      </c>
      <c r="K4271" s="221">
        <f t="shared" si="471"/>
        <v>-155.54228606497543</v>
      </c>
      <c r="L4271" s="221">
        <f t="shared" ref="L4271:L4334" si="473">(D4271-D4270)*((10^(K4271/20)+10^(K4270/20))/2)^2</f>
        <v>6.219324485153735E-15</v>
      </c>
    </row>
    <row r="4272" spans="3:12" hidden="1" x14ac:dyDescent="0.25">
      <c r="C4272" s="221">
        <v>24150</v>
      </c>
      <c r="D4272" s="221">
        <f t="shared" si="467"/>
        <v>24150</v>
      </c>
      <c r="E4272" s="221">
        <f t="shared" si="472"/>
        <v>24.15</v>
      </c>
      <c r="F4272" s="221">
        <f t="shared" si="468"/>
        <v>1.0939216693063529E-4</v>
      </c>
      <c r="G4272" s="221">
        <f t="shared" si="469"/>
        <v>3.4694661872482616E-2</v>
      </c>
      <c r="H4272" s="221">
        <v>1.96696707822324E-4</v>
      </c>
      <c r="I4272" s="221">
        <f t="shared" si="470"/>
        <v>1</v>
      </c>
      <c r="J4272" s="221">
        <v>1</v>
      </c>
      <c r="K4272" s="221">
        <f t="shared" si="471"/>
        <v>-182.53908048741857</v>
      </c>
      <c r="L4272" s="221">
        <f t="shared" si="473"/>
        <v>7.6152119133918958E-16</v>
      </c>
    </row>
    <row r="4273" spans="3:12" hidden="1" x14ac:dyDescent="0.25">
      <c r="C4273" s="221">
        <v>24160</v>
      </c>
      <c r="D4273" s="221">
        <f t="shared" si="467"/>
        <v>24160</v>
      </c>
      <c r="E4273" s="221">
        <f t="shared" si="472"/>
        <v>24.16</v>
      </c>
      <c r="F4273" s="221">
        <f t="shared" si="468"/>
        <v>1.0842668882366864E-4</v>
      </c>
      <c r="G4273" s="221">
        <f t="shared" si="469"/>
        <v>3.6512513698883947E-2</v>
      </c>
      <c r="H4273" s="221">
        <v>2.70623213906098E-3</v>
      </c>
      <c r="I4273" s="221">
        <f t="shared" si="470"/>
        <v>1</v>
      </c>
      <c r="J4273" s="221">
        <v>1</v>
      </c>
      <c r="K4273" s="221">
        <f t="shared" si="471"/>
        <v>-159.40114048723234</v>
      </c>
      <c r="L4273" s="221">
        <f t="shared" si="473"/>
        <v>3.2834699168585162E-16</v>
      </c>
    </row>
    <row r="4274" spans="3:12" hidden="1" x14ac:dyDescent="0.25">
      <c r="C4274" s="221">
        <v>24170</v>
      </c>
      <c r="D4274" s="221">
        <f t="shared" si="467"/>
        <v>24170</v>
      </c>
      <c r="E4274" s="221">
        <f t="shared" si="472"/>
        <v>24.17</v>
      </c>
      <c r="F4274" s="221">
        <f t="shared" si="468"/>
        <v>1.0746626796032387E-4</v>
      </c>
      <c r="G4274" s="221">
        <f t="shared" si="469"/>
        <v>3.8235287589926371E-2</v>
      </c>
      <c r="H4274" s="221">
        <v>2.5761364751440302E-3</v>
      </c>
      <c r="I4274" s="221">
        <f t="shared" si="470"/>
        <v>1</v>
      </c>
      <c r="J4274" s="221">
        <v>1</v>
      </c>
      <c r="K4274" s="221">
        <f t="shared" si="471"/>
        <v>-159.50589209896006</v>
      </c>
      <c r="L4274" s="221">
        <f t="shared" si="473"/>
        <v>1.1341334557604137E-15</v>
      </c>
    </row>
    <row r="4275" spans="3:12" hidden="1" x14ac:dyDescent="0.25">
      <c r="C4275" s="221">
        <v>24180</v>
      </c>
      <c r="D4275" s="221">
        <f t="shared" si="467"/>
        <v>24180</v>
      </c>
      <c r="E4275" s="221">
        <f t="shared" si="472"/>
        <v>24.18</v>
      </c>
      <c r="F4275" s="221">
        <f t="shared" si="468"/>
        <v>1.0651091146044707E-4</v>
      </c>
      <c r="G4275" s="221">
        <f t="shared" si="469"/>
        <v>3.9858025912369914E-2</v>
      </c>
      <c r="H4275" s="221">
        <v>2.7309732062733499E-4</v>
      </c>
      <c r="I4275" s="221">
        <f t="shared" si="470"/>
        <v>1</v>
      </c>
      <c r="J4275" s="221">
        <v>1</v>
      </c>
      <c r="K4275" s="221">
        <f t="shared" si="471"/>
        <v>-178.71545348820152</v>
      </c>
      <c r="L4275" s="221">
        <f t="shared" si="473"/>
        <v>3.448471926157315E-16</v>
      </c>
    </row>
    <row r="4276" spans="3:12" hidden="1" x14ac:dyDescent="0.25">
      <c r="C4276" s="221">
        <v>24190</v>
      </c>
      <c r="D4276" s="221">
        <f t="shared" si="467"/>
        <v>24190</v>
      </c>
      <c r="E4276" s="221">
        <f t="shared" si="472"/>
        <v>24.19</v>
      </c>
      <c r="F4276" s="221">
        <f t="shared" si="468"/>
        <v>1.0556062608023144E-4</v>
      </c>
      <c r="G4276" s="221">
        <f t="shared" si="469"/>
        <v>4.1376028925571302E-2</v>
      </c>
      <c r="H4276" s="221">
        <v>3.1555882854913302E-3</v>
      </c>
      <c r="I4276" s="221">
        <f t="shared" si="470"/>
        <v>1</v>
      </c>
      <c r="J4276" s="221">
        <v>1</v>
      </c>
      <c r="K4276" s="221">
        <f t="shared" si="471"/>
        <v>-157.21337801348719</v>
      </c>
      <c r="L4276" s="221">
        <f t="shared" si="473"/>
        <v>5.5815709386422579E-16</v>
      </c>
    </row>
    <row r="4277" spans="3:12" hidden="1" x14ac:dyDescent="0.25">
      <c r="C4277" s="221">
        <v>24200</v>
      </c>
      <c r="D4277" s="221">
        <f t="shared" si="467"/>
        <v>24200</v>
      </c>
      <c r="E4277" s="221">
        <f t="shared" si="472"/>
        <v>24.2</v>
      </c>
      <c r="F4277" s="221">
        <f t="shared" si="468"/>
        <v>1.0461541821383822E-4</v>
      </c>
      <c r="G4277" s="221">
        <f t="shared" si="469"/>
        <v>4.2784868169456501E-2</v>
      </c>
      <c r="H4277" s="271">
        <v>9.3132285372104296E-10</v>
      </c>
      <c r="I4277" s="221">
        <f t="shared" si="470"/>
        <v>1</v>
      </c>
      <c r="J4277" s="221">
        <v>1</v>
      </c>
      <c r="K4277" s="221">
        <f t="shared" si="471"/>
        <v>-287.60027692127869</v>
      </c>
      <c r="L4277" s="221">
        <f t="shared" si="473"/>
        <v>4.7490032853807235E-16</v>
      </c>
    </row>
    <row r="4278" spans="3:12" hidden="1" x14ac:dyDescent="0.25">
      <c r="C4278" s="221">
        <v>24210</v>
      </c>
      <c r="D4278" s="221">
        <f t="shared" si="467"/>
        <v>24210</v>
      </c>
      <c r="E4278" s="221">
        <f t="shared" si="472"/>
        <v>24.21</v>
      </c>
      <c r="F4278" s="221">
        <f t="shared" si="468"/>
        <v>1.0367529389503698E-4</v>
      </c>
      <c r="G4278" s="221">
        <f t="shared" si="469"/>
        <v>4.4080399159450522E-2</v>
      </c>
      <c r="H4278" s="221">
        <v>2.6182538032302902E-2</v>
      </c>
      <c r="I4278" s="221">
        <f t="shared" si="470"/>
        <v>1</v>
      </c>
      <c r="J4278" s="221">
        <v>1</v>
      </c>
      <c r="K4278" s="221">
        <f t="shared" si="471"/>
        <v>-138.44134926547792</v>
      </c>
      <c r="L4278" s="221">
        <f t="shared" si="473"/>
        <v>3.5793577905270242E-14</v>
      </c>
    </row>
    <row r="4279" spans="3:12" hidden="1" x14ac:dyDescent="0.25">
      <c r="C4279" s="221">
        <v>24220</v>
      </c>
      <c r="D4279" s="221">
        <f t="shared" si="467"/>
        <v>24220</v>
      </c>
      <c r="E4279" s="221">
        <f t="shared" si="472"/>
        <v>24.22</v>
      </c>
      <c r="F4279" s="221">
        <f t="shared" si="468"/>
        <v>1.0274025879886646E-4</v>
      </c>
      <c r="G4279" s="221">
        <f t="shared" si="469"/>
        <v>4.5258773352590653E-2</v>
      </c>
      <c r="H4279" s="221">
        <v>5.0657045484412702E-2</v>
      </c>
      <c r="I4279" s="221">
        <f t="shared" si="470"/>
        <v>1</v>
      </c>
      <c r="J4279" s="221">
        <v>1</v>
      </c>
      <c r="K4279" s="221">
        <f t="shared" si="471"/>
        <v>-132.55833418160839</v>
      </c>
      <c r="L4279" s="221">
        <f t="shared" si="473"/>
        <v>3.1542748052486013E-13</v>
      </c>
    </row>
    <row r="4280" spans="3:12" hidden="1" x14ac:dyDescent="0.25">
      <c r="C4280" s="221">
        <v>24230</v>
      </c>
      <c r="D4280" s="221">
        <f t="shared" si="467"/>
        <v>24230</v>
      </c>
      <c r="E4280" s="221">
        <f t="shared" si="472"/>
        <v>24.23</v>
      </c>
      <c r="F4280" s="221">
        <f t="shared" si="468"/>
        <v>1.0181031824332537E-4</v>
      </c>
      <c r="G4280" s="221">
        <f t="shared" si="469"/>
        <v>4.6316449350909193E-2</v>
      </c>
      <c r="H4280" s="221">
        <v>3.5478860246609699E-2</v>
      </c>
      <c r="I4280" s="221">
        <f t="shared" si="470"/>
        <v>1</v>
      </c>
      <c r="J4280" s="221">
        <v>1</v>
      </c>
      <c r="K4280" s="221">
        <f t="shared" si="471"/>
        <v>-135.53006573162722</v>
      </c>
      <c r="L4280" s="221">
        <f t="shared" si="473"/>
        <v>4.0572110483434919E-13</v>
      </c>
    </row>
    <row r="4281" spans="3:12" hidden="1" x14ac:dyDescent="0.25">
      <c r="C4281" s="221">
        <v>24240</v>
      </c>
      <c r="D4281" s="221">
        <f t="shared" si="467"/>
        <v>24240</v>
      </c>
      <c r="E4281" s="221">
        <f t="shared" si="472"/>
        <v>24.24</v>
      </c>
      <c r="F4281" s="221">
        <f t="shared" si="468"/>
        <v>1.0088547719107361E-4</v>
      </c>
      <c r="G4281" s="221">
        <f t="shared" si="469"/>
        <v>4.7250203310115632E-2</v>
      </c>
      <c r="H4281" s="271">
        <v>2.4382351999123401E-9</v>
      </c>
      <c r="I4281" s="221">
        <f t="shared" si="470"/>
        <v>1</v>
      </c>
      <c r="J4281" s="221">
        <v>1</v>
      </c>
      <c r="K4281" s="221">
        <f t="shared" si="471"/>
        <v>-278.69384138319055</v>
      </c>
      <c r="L4281" s="221">
        <f t="shared" si="473"/>
        <v>6.997348363809501E-14</v>
      </c>
    </row>
    <row r="4282" spans="3:12" hidden="1" x14ac:dyDescent="0.25">
      <c r="C4282" s="221">
        <v>24250</v>
      </c>
      <c r="D4282" s="221">
        <f t="shared" ref="D4282:D4345" si="474">C4282*(f_CLK_MHz/Nominal_Clock_Freq)</f>
        <v>24250</v>
      </c>
      <c r="E4282" s="221">
        <f t="shared" si="472"/>
        <v>24.25</v>
      </c>
      <c r="F4282" s="221">
        <f t="shared" ref="F4282:F4345" si="475">ABS(SIN(((MOD_CLK_DIV*PI()*$D4282*FIRST_STAGE_DECIMATION)/(f_CLK_MHz*1000000)))/(FIRST_STAGE_DECIMATION*SIN(((MOD_CLK_DIV*PI()*$D4282)/(f_CLK_MHz*1000000)))))^FIRST_STAGE_ORDER</f>
        <v>9.9965740251166485E-5</v>
      </c>
      <c r="G4282" s="221">
        <f t="shared" ref="G4282:G4345" si="476">ABS(SIN(((MOD_CLK_DIV*FIRST_STAGE_DECIMATION*PI()*$D4282*SECOND_STAGE_DECIMATION)/(f_CLK_MHz*1000000)))/(SECOND_STAGE_DECIMATION*SIN(((MOD_CLK_DIV*FIRST_STAGE_DECIMATION*PI()*$D4282)/(f_CLK_MHz*1000000)))))^SECOND_STAGE_ORDER</f>
        <v>4.8057138523626593E-2</v>
      </c>
      <c r="H4282" s="271">
        <v>1.5853338088712901E-9</v>
      </c>
      <c r="I4282" s="221">
        <f t="shared" ref="I4282:I4345" si="477">IF(Avg_decimation&lt;&gt;0,(ABS(SIN(((MOD_CLK_DIV*FIRST_STAGE_DECIMATION*SECOND_STAGE_DECIMATION*FIR_DECIMATION*PI()*$D4282*Avg_decimation)/(f_CLK_MHz*1000000)))/(Avg_decimation*SIN(((MOD_CLK_DIV*FIRST_STAGE_DECIMATION*SECOND_STAGE_DECIMATION*FIR_DECIMATION*PI()*$D4282)/(f_CLK_MHz*1000000)))))^1),"-")</f>
        <v>1</v>
      </c>
      <c r="J4282" s="221">
        <v>1</v>
      </c>
      <c r="K4282" s="221">
        <f t="shared" ref="K4282:K4345" si="478">20*LOG10(IF(FIR_BYPASSED,F4282*G4282*J4282,F4282*G4282*H4282*I4282*J4282))</f>
        <v>-282.36540368487977</v>
      </c>
      <c r="L4282" s="221">
        <f t="shared" si="473"/>
        <v>9.253261270533977E-28</v>
      </c>
    </row>
    <row r="4283" spans="3:12" hidden="1" x14ac:dyDescent="0.25">
      <c r="C4283" s="221">
        <v>24260</v>
      </c>
      <c r="D4283" s="221">
        <f t="shared" si="474"/>
        <v>24260</v>
      </c>
      <c r="E4283" s="221">
        <f t="shared" si="472"/>
        <v>24.26</v>
      </c>
      <c r="F4283" s="221">
        <f t="shared" si="475"/>
        <v>9.9051111680801621E-5</v>
      </c>
      <c r="G4283" s="221">
        <f t="shared" si="476"/>
        <v>4.8734694154131772E-2</v>
      </c>
      <c r="H4283" s="221">
        <v>3.2358958185383903E-2</v>
      </c>
      <c r="I4283" s="221">
        <f t="shared" si="477"/>
        <v>1</v>
      </c>
      <c r="J4283" s="221">
        <v>1</v>
      </c>
      <c r="K4283" s="221">
        <f t="shared" si="478"/>
        <v>-136.12615740343608</v>
      </c>
      <c r="L4283" s="221">
        <f t="shared" si="473"/>
        <v>6.0999224069952543E-14</v>
      </c>
    </row>
    <row r="4284" spans="3:12" hidden="1" x14ac:dyDescent="0.25">
      <c r="C4284" s="221">
        <v>24270</v>
      </c>
      <c r="D4284" s="221">
        <f t="shared" si="474"/>
        <v>24270</v>
      </c>
      <c r="E4284" s="221">
        <f t="shared" si="472"/>
        <v>24.27</v>
      </c>
      <c r="F4284" s="221">
        <f t="shared" si="475"/>
        <v>9.8141595387093747E-5</v>
      </c>
      <c r="G4284" s="221">
        <f t="shared" si="476"/>
        <v>4.9280653087050118E-2</v>
      </c>
      <c r="H4284" s="221">
        <v>3.3311806719220703E-2</v>
      </c>
      <c r="I4284" s="221">
        <f t="shared" si="477"/>
        <v>1</v>
      </c>
      <c r="J4284" s="221">
        <v>1</v>
      </c>
      <c r="K4284" s="221">
        <f t="shared" si="478"/>
        <v>-135.85744487583085</v>
      </c>
      <c r="L4284" s="221">
        <f t="shared" si="473"/>
        <v>2.5172351951983951E-13</v>
      </c>
    </row>
    <row r="4285" spans="3:12" hidden="1" x14ac:dyDescent="0.25">
      <c r="C4285" s="221">
        <v>24280</v>
      </c>
      <c r="D4285" s="221">
        <f t="shared" si="474"/>
        <v>24280</v>
      </c>
      <c r="E4285" s="221">
        <f t="shared" si="472"/>
        <v>24.28</v>
      </c>
      <c r="F4285" s="221">
        <f t="shared" si="475"/>
        <v>9.723719492886426E-5</v>
      </c>
      <c r="G4285" s="221">
        <f t="shared" si="476"/>
        <v>4.9693148882526038E-2</v>
      </c>
      <c r="H4285" s="221">
        <v>1.17207465677644E-2</v>
      </c>
      <c r="I4285" s="221">
        <f t="shared" si="477"/>
        <v>1</v>
      </c>
      <c r="J4285" s="221">
        <v>1</v>
      </c>
      <c r="K4285" s="221">
        <f t="shared" si="478"/>
        <v>-144.93831570401511</v>
      </c>
      <c r="L4285" s="221">
        <f t="shared" si="473"/>
        <v>1.1853423845898856E-13</v>
      </c>
    </row>
    <row r="4286" spans="3:12" hidden="1" x14ac:dyDescent="0.25">
      <c r="C4286" s="221">
        <v>24290</v>
      </c>
      <c r="D4286" s="221">
        <f t="shared" si="474"/>
        <v>24290</v>
      </c>
      <c r="E4286" s="221">
        <f t="shared" si="472"/>
        <v>24.29</v>
      </c>
      <c r="F4286" s="221">
        <f t="shared" si="475"/>
        <v>9.6337913518457043E-5</v>
      </c>
      <c r="G4286" s="221">
        <f t="shared" si="476"/>
        <v>4.9970671804932108E-2</v>
      </c>
      <c r="H4286" s="221">
        <v>3.5411953593090399E-2</v>
      </c>
      <c r="I4286" s="221">
        <f t="shared" si="477"/>
        <v>1</v>
      </c>
      <c r="J4286" s="221">
        <v>1</v>
      </c>
      <c r="K4286" s="221">
        <f t="shared" si="478"/>
        <v>-135.36675378612867</v>
      </c>
      <c r="L4286" s="221">
        <f t="shared" si="473"/>
        <v>1.2894799641348502E-13</v>
      </c>
    </row>
    <row r="4287" spans="3:12" hidden="1" x14ac:dyDescent="0.25">
      <c r="C4287" s="221">
        <v>24300</v>
      </c>
      <c r="D4287" s="221">
        <f t="shared" si="474"/>
        <v>24300</v>
      </c>
      <c r="E4287" s="221">
        <f t="shared" si="472"/>
        <v>24.3</v>
      </c>
      <c r="F4287" s="221">
        <f t="shared" si="475"/>
        <v>9.5443754023569278E-5</v>
      </c>
      <c r="G4287" s="221">
        <f t="shared" si="476"/>
        <v>5.0112073911253788E-2</v>
      </c>
      <c r="H4287" s="271">
        <v>3.7770172104150597E-15</v>
      </c>
      <c r="I4287" s="221">
        <f t="shared" si="477"/>
        <v>1</v>
      </c>
      <c r="J4287" s="221">
        <v>1</v>
      </c>
      <c r="K4287" s="221">
        <f t="shared" si="478"/>
        <v>-394.86322293717876</v>
      </c>
      <c r="L4287" s="221">
        <f t="shared" si="473"/>
        <v>7.265485327474699E-14</v>
      </c>
    </row>
    <row r="4288" spans="3:12" hidden="1" x14ac:dyDescent="0.25">
      <c r="C4288" s="221">
        <v>24310</v>
      </c>
      <c r="D4288" s="221">
        <f t="shared" si="474"/>
        <v>24310</v>
      </c>
      <c r="E4288" s="221">
        <f t="shared" si="472"/>
        <v>24.31</v>
      </c>
      <c r="F4288" s="221">
        <f t="shared" si="475"/>
        <v>9.4554718969108915E-5</v>
      </c>
      <c r="G4288" s="221">
        <f t="shared" si="476"/>
        <v>5.0116573182178957E-2</v>
      </c>
      <c r="H4288" s="221">
        <v>3.5411953593084897E-2</v>
      </c>
      <c r="I4288" s="221">
        <f t="shared" si="477"/>
        <v>1</v>
      </c>
      <c r="J4288" s="221">
        <v>1</v>
      </c>
      <c r="K4288" s="221">
        <f t="shared" si="478"/>
        <v>-135.50371075599034</v>
      </c>
      <c r="L4288" s="221">
        <f t="shared" si="473"/>
        <v>7.039939599938637E-14</v>
      </c>
    </row>
    <row r="4289" spans="3:12" hidden="1" x14ac:dyDescent="0.25">
      <c r="C4289" s="221">
        <v>24320</v>
      </c>
      <c r="D4289" s="221">
        <f t="shared" si="474"/>
        <v>24320</v>
      </c>
      <c r="E4289" s="221">
        <f t="shared" si="472"/>
        <v>24.32</v>
      </c>
      <c r="F4289" s="221">
        <f t="shared" si="475"/>
        <v>9.3670810539062655E-5</v>
      </c>
      <c r="G4289" s="221">
        <f t="shared" si="476"/>
        <v>4.9983756682222241E-2</v>
      </c>
      <c r="H4289" s="221">
        <v>1.17207465677573E-2</v>
      </c>
      <c r="I4289" s="221">
        <f t="shared" si="477"/>
        <v>1</v>
      </c>
      <c r="J4289" s="221">
        <v>1</v>
      </c>
      <c r="K4289" s="221">
        <f t="shared" si="478"/>
        <v>-145.21223105061949</v>
      </c>
      <c r="L4289" s="221">
        <f t="shared" si="473"/>
        <v>1.2397202854796163E-13</v>
      </c>
    </row>
    <row r="4290" spans="3:12" hidden="1" x14ac:dyDescent="0.25">
      <c r="C4290" s="221">
        <v>24330</v>
      </c>
      <c r="D4290" s="221">
        <f t="shared" si="474"/>
        <v>24330</v>
      </c>
      <c r="E4290" s="221">
        <f t="shared" si="472"/>
        <v>24.33</v>
      </c>
      <c r="F4290" s="221">
        <f t="shared" si="475"/>
        <v>9.2792030578393565E-5</v>
      </c>
      <c r="G4290" s="221">
        <f t="shared" si="476"/>
        <v>4.9713582737755536E-2</v>
      </c>
      <c r="H4290" s="221">
        <v>3.3311806719209497E-2</v>
      </c>
      <c r="I4290" s="221">
        <f t="shared" si="477"/>
        <v>1</v>
      </c>
      <c r="J4290" s="221">
        <v>1</v>
      </c>
      <c r="K4290" s="221">
        <f t="shared" si="478"/>
        <v>-136.26832141301725</v>
      </c>
      <c r="L4290" s="221">
        <f t="shared" si="473"/>
        <v>1.0872747131862983E-13</v>
      </c>
    </row>
    <row r="4291" spans="3:12" hidden="1" x14ac:dyDescent="0.25">
      <c r="C4291" s="221">
        <v>24340</v>
      </c>
      <c r="D4291" s="221">
        <f t="shared" si="474"/>
        <v>24340</v>
      </c>
      <c r="E4291" s="221">
        <f t="shared" si="472"/>
        <v>24.34</v>
      </c>
      <c r="F4291" s="221">
        <f t="shared" si="475"/>
        <v>9.1918380594950205E-5</v>
      </c>
      <c r="G4291" s="221">
        <f t="shared" si="476"/>
        <v>4.9306382124397849E-2</v>
      </c>
      <c r="H4291" s="221">
        <v>3.2358958185379802E-2</v>
      </c>
      <c r="I4291" s="221">
        <f t="shared" si="477"/>
        <v>1</v>
      </c>
      <c r="J4291" s="221">
        <v>1</v>
      </c>
      <c r="K4291" s="221">
        <f t="shared" si="478"/>
        <v>-136.67399935219524</v>
      </c>
      <c r="L4291" s="221">
        <f t="shared" si="473"/>
        <v>2.2548662281479188E-13</v>
      </c>
    </row>
    <row r="4292" spans="3:12" hidden="1" x14ac:dyDescent="0.25">
      <c r="C4292" s="221">
        <v>24350</v>
      </c>
      <c r="D4292" s="221">
        <f t="shared" si="474"/>
        <v>24350</v>
      </c>
      <c r="E4292" s="221">
        <f t="shared" si="472"/>
        <v>24.35</v>
      </c>
      <c r="F4292" s="221">
        <f t="shared" si="475"/>
        <v>9.1049861761399438E-5</v>
      </c>
      <c r="G4292" s="221">
        <f t="shared" si="476"/>
        <v>4.8762858257832511E-2</v>
      </c>
      <c r="H4292" s="271">
        <v>1.5853241799182E-9</v>
      </c>
      <c r="I4292" s="221">
        <f t="shared" si="477"/>
        <v>1</v>
      </c>
      <c r="J4292" s="221">
        <v>1</v>
      </c>
      <c r="K4292" s="221">
        <f t="shared" si="478"/>
        <v>-283.05026942987035</v>
      </c>
      <c r="L4292" s="221">
        <f t="shared" si="473"/>
        <v>5.377000973919349E-14</v>
      </c>
    </row>
    <row r="4293" spans="3:12" hidden="1" x14ac:dyDescent="0.25">
      <c r="C4293" s="221">
        <v>24360</v>
      </c>
      <c r="D4293" s="221">
        <f t="shared" si="474"/>
        <v>24360</v>
      </c>
      <c r="E4293" s="221">
        <f t="shared" si="472"/>
        <v>24.36</v>
      </c>
      <c r="F4293" s="221">
        <f t="shared" si="475"/>
        <v>9.0186474917174658E-5</v>
      </c>
      <c r="G4293" s="221">
        <f t="shared" si="476"/>
        <v>4.8084086384744817E-2</v>
      </c>
      <c r="H4293" s="271">
        <v>2.4382382125358501E-9</v>
      </c>
      <c r="I4293" s="221">
        <f t="shared" si="477"/>
        <v>1</v>
      </c>
      <c r="J4293" s="221">
        <v>1</v>
      </c>
      <c r="K4293" s="221">
        <f t="shared" si="478"/>
        <v>-279.51562171600114</v>
      </c>
      <c r="L4293" s="221">
        <f t="shared" si="473"/>
        <v>7.7546582327384887E-28</v>
      </c>
    </row>
    <row r="4294" spans="3:12" hidden="1" x14ac:dyDescent="0.25">
      <c r="C4294" s="221">
        <v>24370</v>
      </c>
      <c r="D4294" s="221">
        <f t="shared" si="474"/>
        <v>24370</v>
      </c>
      <c r="E4294" s="221">
        <f t="shared" si="472"/>
        <v>24.37</v>
      </c>
      <c r="F4294" s="221">
        <f t="shared" si="475"/>
        <v>8.9328220570445571E-5</v>
      </c>
      <c r="G4294" s="221">
        <f t="shared" si="476"/>
        <v>4.7271511773231467E-2</v>
      </c>
      <c r="H4294" s="221">
        <v>3.5478860246596099E-2</v>
      </c>
      <c r="I4294" s="221">
        <f t="shared" si="477"/>
        <v>1</v>
      </c>
      <c r="J4294" s="221">
        <v>1</v>
      </c>
      <c r="K4294" s="221">
        <f t="shared" si="478"/>
        <v>-136.48884331702467</v>
      </c>
      <c r="L4294" s="221">
        <f t="shared" si="473"/>
        <v>5.611199867363713E-14</v>
      </c>
    </row>
    <row r="4295" spans="3:12" hidden="1" x14ac:dyDescent="0.25">
      <c r="C4295" s="221">
        <v>24380</v>
      </c>
      <c r="D4295" s="221">
        <f t="shared" si="474"/>
        <v>24380</v>
      </c>
      <c r="E4295" s="221">
        <f t="shared" si="472"/>
        <v>24.38</v>
      </c>
      <c r="F4295" s="221">
        <f t="shared" si="475"/>
        <v>8.8475098900102337E-5</v>
      </c>
      <c r="G4295" s="221">
        <f t="shared" si="476"/>
        <v>4.6326946904682538E-2</v>
      </c>
      <c r="H4295" s="221">
        <v>5.0657045484413597E-2</v>
      </c>
      <c r="I4295" s="221">
        <f t="shared" si="477"/>
        <v>1</v>
      </c>
      <c r="J4295" s="221">
        <v>1</v>
      </c>
      <c r="K4295" s="221">
        <f t="shared" si="478"/>
        <v>-133.65410814063907</v>
      </c>
      <c r="L4295" s="221">
        <f t="shared" si="473"/>
        <v>3.1942271894441882E-13</v>
      </c>
    </row>
    <row r="4296" spans="3:12" hidden="1" x14ac:dyDescent="0.25">
      <c r="C4296" s="221">
        <v>24390</v>
      </c>
      <c r="D4296" s="221">
        <f t="shared" si="474"/>
        <v>24390</v>
      </c>
      <c r="E4296" s="221">
        <f t="shared" si="472"/>
        <v>24.39</v>
      </c>
      <c r="F4296" s="221">
        <f t="shared" si="475"/>
        <v>8.7627109757763201E-5</v>
      </c>
      <c r="G4296" s="221">
        <f t="shared" si="476"/>
        <v>4.5252567671801892E-2</v>
      </c>
      <c r="H4296" s="221">
        <v>2.6182538032315902E-2</v>
      </c>
      <c r="I4296" s="221">
        <f t="shared" si="477"/>
        <v>1</v>
      </c>
      <c r="J4296" s="221">
        <v>1</v>
      </c>
      <c r="K4296" s="221">
        <f t="shared" si="478"/>
        <v>-139.67413086062305</v>
      </c>
      <c r="L4296" s="221">
        <f t="shared" si="473"/>
        <v>2.4251072664820807E-13</v>
      </c>
    </row>
    <row r="4297" spans="3:12" hidden="1" x14ac:dyDescent="0.25">
      <c r="C4297" s="221">
        <v>24400</v>
      </c>
      <c r="D4297" s="221">
        <f t="shared" si="474"/>
        <v>24400</v>
      </c>
      <c r="E4297" s="221">
        <f t="shared" si="472"/>
        <v>24.4</v>
      </c>
      <c r="F4297" s="221">
        <f t="shared" si="475"/>
        <v>8.6784252669791449E-5</v>
      </c>
      <c r="G4297" s="221">
        <f t="shared" si="476"/>
        <v>4.4050908590080276E-2</v>
      </c>
      <c r="H4297" s="271">
        <v>9.3132462805590201E-10</v>
      </c>
      <c r="I4297" s="221">
        <f t="shared" si="477"/>
        <v>1</v>
      </c>
      <c r="J4297" s="221">
        <v>1</v>
      </c>
      <c r="K4297" s="221">
        <f t="shared" si="478"/>
        <v>-288.97006227696227</v>
      </c>
      <c r="L4297" s="221">
        <f t="shared" si="473"/>
        <v>2.6948025671083376E-14</v>
      </c>
    </row>
    <row r="4298" spans="3:12" hidden="1" x14ac:dyDescent="0.25">
      <c r="C4298" s="221">
        <v>24410</v>
      </c>
      <c r="D4298" s="221">
        <f t="shared" si="474"/>
        <v>24410</v>
      </c>
      <c r="E4298" s="221">
        <f t="shared" si="472"/>
        <v>24.41</v>
      </c>
      <c r="F4298" s="221">
        <f t="shared" si="475"/>
        <v>8.5946526839338844E-5</v>
      </c>
      <c r="G4298" s="221">
        <f t="shared" si="476"/>
        <v>4.272485703268903E-2</v>
      </c>
      <c r="H4298" s="221">
        <v>3.1555882854918602E-3</v>
      </c>
      <c r="I4298" s="221">
        <f t="shared" si="477"/>
        <v>1</v>
      </c>
      <c r="J4298" s="221">
        <v>1</v>
      </c>
      <c r="K4298" s="221">
        <f t="shared" si="478"/>
        <v>-158.7202143094172</v>
      </c>
      <c r="L4298" s="221">
        <f t="shared" si="473"/>
        <v>3.3567488176249956E-16</v>
      </c>
    </row>
    <row r="4299" spans="3:12" hidden="1" x14ac:dyDescent="0.25">
      <c r="C4299" s="221">
        <v>24420</v>
      </c>
      <c r="D4299" s="221">
        <f t="shared" si="474"/>
        <v>24420</v>
      </c>
      <c r="E4299" s="221">
        <f t="shared" si="472"/>
        <v>24.42</v>
      </c>
      <c r="F4299" s="221">
        <f t="shared" si="475"/>
        <v>8.5113931148399647E-5</v>
      </c>
      <c r="G4299" s="221">
        <f t="shared" si="476"/>
        <v>4.1277646501366519E-2</v>
      </c>
      <c r="H4299" s="221">
        <v>2.7309732062734702E-4</v>
      </c>
      <c r="I4299" s="221">
        <f t="shared" si="477"/>
        <v>1</v>
      </c>
      <c r="J4299" s="221">
        <v>1</v>
      </c>
      <c r="K4299" s="221">
        <f t="shared" si="478"/>
        <v>-180.35933967143399</v>
      </c>
      <c r="L4299" s="221">
        <f t="shared" si="473"/>
        <v>3.935655901165722E-16</v>
      </c>
    </row>
    <row r="4300" spans="3:12" hidden="1" x14ac:dyDescent="0.25">
      <c r="C4300" s="221">
        <v>24430</v>
      </c>
      <c r="D4300" s="221">
        <f t="shared" si="474"/>
        <v>24430</v>
      </c>
      <c r="E4300" s="221">
        <f t="shared" si="472"/>
        <v>24.43</v>
      </c>
      <c r="F4300" s="221">
        <f t="shared" si="475"/>
        <v>8.4286464159882878E-5</v>
      </c>
      <c r="G4300" s="221">
        <f t="shared" si="476"/>
        <v>3.9712848948479172E-2</v>
      </c>
      <c r="H4300" s="221">
        <v>2.5761364751436199E-3</v>
      </c>
      <c r="I4300" s="221">
        <f t="shared" si="477"/>
        <v>1</v>
      </c>
      <c r="J4300" s="221">
        <v>1</v>
      </c>
      <c r="K4300" s="221">
        <f t="shared" si="478"/>
        <v>-161.28684507743347</v>
      </c>
      <c r="L4300" s="221">
        <f t="shared" si="473"/>
        <v>2.295588905333516E-16</v>
      </c>
    </row>
    <row r="4301" spans="3:12" hidden="1" x14ac:dyDescent="0.25">
      <c r="C4301" s="221">
        <v>24440</v>
      </c>
      <c r="D4301" s="221">
        <f t="shared" si="474"/>
        <v>24440</v>
      </c>
      <c r="E4301" s="221">
        <f t="shared" si="472"/>
        <v>24.44</v>
      </c>
      <c r="F4301" s="221">
        <f t="shared" si="475"/>
        <v>8.3464124119703758E-5</v>
      </c>
      <c r="G4301" s="221">
        <f t="shared" si="476"/>
        <v>3.803436616801173E-2</v>
      </c>
      <c r="H4301" s="221">
        <v>2.7062321390622099E-3</v>
      </c>
      <c r="I4301" s="221">
        <f t="shared" si="477"/>
        <v>1</v>
      </c>
      <c r="J4301" s="221">
        <v>1</v>
      </c>
      <c r="K4301" s="221">
        <f t="shared" si="478"/>
        <v>-161.31917858268724</v>
      </c>
      <c r="L4301" s="221">
        <f t="shared" si="473"/>
        <v>7.4079888759389824E-16</v>
      </c>
    </row>
    <row r="4302" spans="3:12" hidden="1" x14ac:dyDescent="0.25">
      <c r="C4302" s="221">
        <v>24450</v>
      </c>
      <c r="D4302" s="221">
        <f t="shared" si="474"/>
        <v>24450</v>
      </c>
      <c r="E4302" s="221">
        <f t="shared" si="472"/>
        <v>24.45</v>
      </c>
      <c r="F4302" s="221">
        <f t="shared" si="475"/>
        <v>8.2646908958886533E-5</v>
      </c>
      <c r="G4302" s="221">
        <f t="shared" si="476"/>
        <v>3.6246420275727033E-2</v>
      </c>
      <c r="H4302" s="221">
        <v>1.9669670782232099E-4</v>
      </c>
      <c r="I4302" s="221">
        <f t="shared" si="477"/>
        <v>1</v>
      </c>
      <c r="J4302" s="221">
        <v>1</v>
      </c>
      <c r="K4302" s="221">
        <f t="shared" si="478"/>
        <v>-184.59422343658173</v>
      </c>
      <c r="L4302" s="221">
        <f t="shared" si="473"/>
        <v>2.1068940034789672E-16</v>
      </c>
    </row>
    <row r="4303" spans="3:12" hidden="1" x14ac:dyDescent="0.25">
      <c r="C4303" s="221">
        <v>24460</v>
      </c>
      <c r="D4303" s="221">
        <f t="shared" si="474"/>
        <v>24460</v>
      </c>
      <c r="E4303" s="221">
        <f t="shared" si="472"/>
        <v>24.46</v>
      </c>
      <c r="F4303" s="221">
        <f t="shared" si="475"/>
        <v>8.1834816295688436E-5</v>
      </c>
      <c r="G4303" s="221">
        <f t="shared" si="476"/>
        <v>3.435354330127012E-2</v>
      </c>
      <c r="H4303" s="221">
        <v>4.6170289671162903E-3</v>
      </c>
      <c r="I4303" s="221">
        <f t="shared" si="477"/>
        <v>1</v>
      </c>
      <c r="J4303" s="221">
        <v>1</v>
      </c>
      <c r="K4303" s="221">
        <f t="shared" si="478"/>
        <v>-157.73455502078158</v>
      </c>
      <c r="L4303" s="221">
        <f t="shared" si="473"/>
        <v>4.6030541834078493E-16</v>
      </c>
    </row>
    <row r="4304" spans="3:12" hidden="1" x14ac:dyDescent="0.25">
      <c r="C4304" s="221">
        <v>24470</v>
      </c>
      <c r="D4304" s="221">
        <f t="shared" si="474"/>
        <v>24470</v>
      </c>
      <c r="E4304" s="221">
        <f t="shared" si="472"/>
        <v>24.47</v>
      </c>
      <c r="F4304" s="221">
        <f t="shared" si="475"/>
        <v>8.1027843437735122E-5</v>
      </c>
      <c r="G4304" s="221">
        <f t="shared" si="476"/>
        <v>3.2360565917348677E-2</v>
      </c>
      <c r="H4304" s="221">
        <v>9.6745899372292707E-3</v>
      </c>
      <c r="I4304" s="221">
        <f t="shared" si="477"/>
        <v>1</v>
      </c>
      <c r="J4304" s="221">
        <v>1</v>
      </c>
      <c r="K4304" s="221">
        <f t="shared" si="478"/>
        <v>-151.9143409111123</v>
      </c>
      <c r="L4304" s="221">
        <f t="shared" si="473"/>
        <v>3.6763720825640715E-15</v>
      </c>
    </row>
    <row r="4305" spans="3:12" hidden="1" x14ac:dyDescent="0.25">
      <c r="C4305" s="221">
        <v>24480</v>
      </c>
      <c r="D4305" s="221">
        <f t="shared" si="474"/>
        <v>24480</v>
      </c>
      <c r="E4305" s="221">
        <f t="shared" si="472"/>
        <v>24.48</v>
      </c>
      <c r="F4305" s="221">
        <f t="shared" si="475"/>
        <v>8.0225987384174231E-5</v>
      </c>
      <c r="G4305" s="221">
        <f t="shared" si="476"/>
        <v>3.0272605333557499E-2</v>
      </c>
      <c r="H4305" s="271">
        <v>3.5572798447742E-10</v>
      </c>
      <c r="I4305" s="221">
        <f t="shared" si="477"/>
        <v>1</v>
      </c>
      <c r="J4305" s="221">
        <v>1</v>
      </c>
      <c r="K4305" s="221">
        <f t="shared" si="478"/>
        <v>-301.27034196832005</v>
      </c>
      <c r="L4305" s="221">
        <f t="shared" si="473"/>
        <v>1.6088144085211724E-15</v>
      </c>
    </row>
    <row r="4306" spans="3:12" hidden="1" x14ac:dyDescent="0.25">
      <c r="C4306" s="221">
        <v>24490</v>
      </c>
      <c r="D4306" s="221">
        <f t="shared" si="474"/>
        <v>24490</v>
      </c>
      <c r="E4306" s="221">
        <f t="shared" si="472"/>
        <v>24.49</v>
      </c>
      <c r="F4306" s="221">
        <f t="shared" si="475"/>
        <v>7.9429244827840823E-5</v>
      </c>
      <c r="G4306" s="221">
        <f t="shared" si="476"/>
        <v>2.8095052384636193E-2</v>
      </c>
      <c r="H4306" s="221">
        <v>1.1026860971507299E-2</v>
      </c>
      <c r="I4306" s="221">
        <f t="shared" si="477"/>
        <v>1</v>
      </c>
      <c r="J4306" s="221">
        <v>1</v>
      </c>
      <c r="K4306" s="221">
        <f t="shared" si="478"/>
        <v>-152.17875642661377</v>
      </c>
      <c r="L4306" s="221">
        <f t="shared" si="473"/>
        <v>1.513785693569177E-15</v>
      </c>
    </row>
    <row r="4307" spans="3:12" hidden="1" x14ac:dyDescent="0.25">
      <c r="C4307" s="221">
        <v>24500</v>
      </c>
      <c r="D4307" s="221">
        <f t="shared" si="474"/>
        <v>24500</v>
      </c>
      <c r="E4307" s="221">
        <f t="shared" si="472"/>
        <v>24.5</v>
      </c>
      <c r="F4307" s="221">
        <f t="shared" si="475"/>
        <v>7.8637612157442561E-5</v>
      </c>
      <c r="G4307" s="221">
        <f t="shared" si="476"/>
        <v>2.5833557845249662E-2</v>
      </c>
      <c r="H4307" s="271">
        <v>1.6130998310928301E-9</v>
      </c>
      <c r="I4307" s="221">
        <f t="shared" si="477"/>
        <v>1</v>
      </c>
      <c r="J4307" s="221">
        <v>1</v>
      </c>
      <c r="K4307" s="221">
        <f t="shared" si="478"/>
        <v>-289.69048429078595</v>
      </c>
      <c r="L4307" s="221">
        <f t="shared" si="473"/>
        <v>1.5137859904619958E-15</v>
      </c>
    </row>
    <row r="4308" spans="3:12" hidden="1" x14ac:dyDescent="0.25">
      <c r="C4308" s="221">
        <v>24510</v>
      </c>
      <c r="D4308" s="221">
        <f t="shared" si="474"/>
        <v>24510</v>
      </c>
      <c r="E4308" s="221">
        <f t="shared" si="472"/>
        <v>24.51</v>
      </c>
      <c r="F4308" s="221">
        <f t="shared" si="475"/>
        <v>7.7851085459753773E-5</v>
      </c>
      <c r="G4308" s="221">
        <f t="shared" si="476"/>
        <v>2.3494018005461744E-2</v>
      </c>
      <c r="H4308" s="221">
        <v>2.0401207815424101E-2</v>
      </c>
      <c r="I4308" s="221">
        <f t="shared" si="477"/>
        <v>1</v>
      </c>
      <c r="J4308" s="221">
        <v>1</v>
      </c>
      <c r="K4308" s="221">
        <f t="shared" si="478"/>
        <v>-148.56244301502556</v>
      </c>
      <c r="L4308" s="221">
        <f t="shared" si="473"/>
        <v>3.4809339558913915E-15</v>
      </c>
    </row>
    <row r="4309" spans="3:12" hidden="1" x14ac:dyDescent="0.25">
      <c r="C4309" s="221">
        <v>24520</v>
      </c>
      <c r="D4309" s="221">
        <f t="shared" si="474"/>
        <v>24520</v>
      </c>
      <c r="E4309" s="221">
        <f t="shared" si="472"/>
        <v>24.52</v>
      </c>
      <c r="F4309" s="221">
        <f t="shared" si="475"/>
        <v>7.7069660521828981E-5</v>
      </c>
      <c r="G4309" s="221">
        <f t="shared" si="476"/>
        <v>2.1082559543183471E-2</v>
      </c>
      <c r="H4309" s="221">
        <v>2.0271099110455802E-2</v>
      </c>
      <c r="I4309" s="221">
        <f t="shared" si="477"/>
        <v>1</v>
      </c>
      <c r="J4309" s="221">
        <v>1</v>
      </c>
      <c r="K4309" s="221">
        <f t="shared" si="478"/>
        <v>-149.64631842806511</v>
      </c>
      <c r="L4309" s="221">
        <f t="shared" si="473"/>
        <v>1.2338190883183451E-14</v>
      </c>
    </row>
    <row r="4310" spans="3:12" hidden="1" x14ac:dyDescent="0.25">
      <c r="C4310" s="221">
        <v>24530</v>
      </c>
      <c r="D4310" s="221">
        <f t="shared" si="474"/>
        <v>24530</v>
      </c>
      <c r="E4310" s="221">
        <f t="shared" si="472"/>
        <v>24.53</v>
      </c>
      <c r="F4310" s="221">
        <f t="shared" si="475"/>
        <v>7.6293332833225305E-5</v>
      </c>
      <c r="G4310" s="221">
        <f t="shared" si="476"/>
        <v>1.8605523731816388E-2</v>
      </c>
      <c r="H4310" s="221">
        <v>5.3629333398764198E-3</v>
      </c>
      <c r="I4310" s="221">
        <f t="shared" si="477"/>
        <v>1</v>
      </c>
      <c r="J4310" s="221">
        <v>1</v>
      </c>
      <c r="K4310" s="221">
        <f t="shared" si="478"/>
        <v>-162.36938228721789</v>
      </c>
      <c r="L4310" s="221">
        <f t="shared" si="473"/>
        <v>4.1106681949874876E-15</v>
      </c>
    </row>
    <row r="4311" spans="3:12" hidden="1" x14ac:dyDescent="0.25">
      <c r="C4311" s="221">
        <v>24540</v>
      </c>
      <c r="D4311" s="221">
        <f t="shared" si="474"/>
        <v>24540</v>
      </c>
      <c r="E4311" s="221">
        <f t="shared" si="472"/>
        <v>24.54</v>
      </c>
      <c r="F4311" s="221">
        <f t="shared" si="475"/>
        <v>7.5522097588243245E-5</v>
      </c>
      <c r="G4311" s="221">
        <f t="shared" si="476"/>
        <v>1.6069450023223481E-2</v>
      </c>
      <c r="H4311" s="271">
        <v>1.7506741710723E-5</v>
      </c>
      <c r="I4311" s="221">
        <f t="shared" si="477"/>
        <v>1</v>
      </c>
      <c r="J4311" s="221">
        <v>1</v>
      </c>
      <c r="K4311" s="221">
        <f t="shared" si="478"/>
        <v>-213.4543923719749</v>
      </c>
      <c r="L4311" s="221">
        <f t="shared" si="473"/>
        <v>1.4568759613857364E-16</v>
      </c>
    </row>
    <row r="4312" spans="3:12" hidden="1" x14ac:dyDescent="0.25">
      <c r="C4312" s="221">
        <v>24550</v>
      </c>
      <c r="D4312" s="221">
        <f t="shared" si="474"/>
        <v>24550</v>
      </c>
      <c r="E4312" s="221">
        <f t="shared" si="472"/>
        <v>24.55</v>
      </c>
      <c r="F4312" s="221">
        <f t="shared" si="475"/>
        <v>7.4755949688177787E-5</v>
      </c>
      <c r="G4312" s="221">
        <f t="shared" si="476"/>
        <v>1.3481059047889876E-2</v>
      </c>
      <c r="H4312" s="271">
        <v>1.6734664794255099E-5</v>
      </c>
      <c r="I4312" s="221">
        <f t="shared" si="477"/>
        <v>1</v>
      </c>
      <c r="J4312" s="221">
        <v>1</v>
      </c>
      <c r="K4312" s="221">
        <f t="shared" si="478"/>
        <v>-215.460264168029</v>
      </c>
      <c r="L4312" s="221">
        <f t="shared" si="473"/>
        <v>3.6311539739494597E-21</v>
      </c>
    </row>
    <row r="4313" spans="3:12" hidden="1" x14ac:dyDescent="0.25">
      <c r="C4313" s="221">
        <v>24560</v>
      </c>
      <c r="D4313" s="221">
        <f t="shared" si="474"/>
        <v>24560</v>
      </c>
      <c r="E4313" s="221">
        <f t="shared" si="472"/>
        <v>24.56</v>
      </c>
      <c r="F4313" s="221">
        <f t="shared" si="475"/>
        <v>7.3994883743583775E-5</v>
      </c>
      <c r="G4313" s="221">
        <f t="shared" si="476"/>
        <v>1.0847235075853725E-2</v>
      </c>
      <c r="H4313" s="221">
        <v>1.57194088848105E-2</v>
      </c>
      <c r="I4313" s="221">
        <f t="shared" si="477"/>
        <v>1</v>
      </c>
      <c r="J4313" s="221">
        <v>1</v>
      </c>
      <c r="K4313" s="221">
        <f t="shared" si="478"/>
        <v>-157.98086090034789</v>
      </c>
      <c r="L4313" s="221">
        <f t="shared" si="473"/>
        <v>3.9903792662282853E-16</v>
      </c>
    </row>
    <row r="4314" spans="3:12" hidden="1" x14ac:dyDescent="0.25">
      <c r="C4314" s="221">
        <v>24570</v>
      </c>
      <c r="D4314" s="221">
        <f t="shared" si="474"/>
        <v>24570</v>
      </c>
      <c r="E4314" s="221">
        <f t="shared" si="472"/>
        <v>24.57</v>
      </c>
      <c r="F4314" s="221">
        <f t="shared" si="475"/>
        <v>7.3238894076553209E-5</v>
      </c>
      <c r="G4314" s="221">
        <f t="shared" si="476"/>
        <v>8.1750079835108957E-3</v>
      </c>
      <c r="H4314" s="221">
        <v>0.13782044655404899</v>
      </c>
      <c r="I4314" s="221">
        <f t="shared" si="477"/>
        <v>1</v>
      </c>
      <c r="J4314" s="221">
        <v>1</v>
      </c>
      <c r="K4314" s="221">
        <f t="shared" si="478"/>
        <v>-141.66912768129177</v>
      </c>
      <c r="L4314" s="221">
        <f t="shared" si="473"/>
        <v>2.2626223438854535E-14</v>
      </c>
    </row>
    <row r="4315" spans="3:12" hidden="1" x14ac:dyDescent="0.25">
      <c r="C4315" s="221">
        <v>24580</v>
      </c>
      <c r="D4315" s="221">
        <f t="shared" si="474"/>
        <v>24580</v>
      </c>
      <c r="E4315" s="221">
        <f t="shared" si="472"/>
        <v>24.58</v>
      </c>
      <c r="F4315" s="221">
        <f t="shared" si="475"/>
        <v>7.2487974723007249E-5</v>
      </c>
      <c r="G4315" s="221">
        <f t="shared" si="476"/>
        <v>5.4715347728840069E-3</v>
      </c>
      <c r="H4315" s="221">
        <v>0.44491567513519298</v>
      </c>
      <c r="I4315" s="221">
        <f t="shared" si="477"/>
        <v>1</v>
      </c>
      <c r="J4315" s="221">
        <v>1</v>
      </c>
      <c r="K4315" s="221">
        <f t="shared" si="478"/>
        <v>-135.06694326968454</v>
      </c>
      <c r="L4315" s="221">
        <f t="shared" si="473"/>
        <v>1.6767621430381362E-13</v>
      </c>
    </row>
    <row r="4316" spans="3:12" hidden="1" x14ac:dyDescent="0.25">
      <c r="C4316" s="221">
        <v>24590</v>
      </c>
      <c r="D4316" s="221">
        <f t="shared" si="474"/>
        <v>24590</v>
      </c>
      <c r="E4316" s="221">
        <f t="shared" si="472"/>
        <v>24.59</v>
      </c>
      <c r="F4316" s="221">
        <f t="shared" si="475"/>
        <v>7.174211943499681E-5</v>
      </c>
      <c r="G4316" s="221">
        <f t="shared" si="476"/>
        <v>2.7440806912117964E-3</v>
      </c>
      <c r="H4316" s="221">
        <v>0.82365531566118699</v>
      </c>
      <c r="I4316" s="221">
        <f t="shared" si="477"/>
        <v>1</v>
      </c>
      <c r="J4316" s="221">
        <v>1</v>
      </c>
      <c r="K4316" s="221">
        <f t="shared" si="478"/>
        <v>-135.80166827747135</v>
      </c>
      <c r="L4316" s="221">
        <f t="shared" si="473"/>
        <v>2.8664611219363204E-13</v>
      </c>
    </row>
    <row r="4317" spans="3:12" hidden="1" x14ac:dyDescent="0.25">
      <c r="C4317" s="221">
        <v>24600</v>
      </c>
      <c r="D4317" s="221">
        <f t="shared" si="474"/>
        <v>24600</v>
      </c>
      <c r="E4317" s="221">
        <f t="shared" si="472"/>
        <v>24.6</v>
      </c>
      <c r="F4317" s="221">
        <f t="shared" si="475"/>
        <v>7.1001321683019991E-5</v>
      </c>
      <c r="G4317" s="221">
        <f t="shared" si="476"/>
        <v>8.2357427774921951E-16</v>
      </c>
      <c r="H4317" s="221">
        <v>1</v>
      </c>
      <c r="I4317" s="221">
        <f t="shared" si="477"/>
        <v>1</v>
      </c>
      <c r="J4317" s="221">
        <v>1</v>
      </c>
      <c r="K4317" s="221">
        <f t="shared" si="478"/>
        <v>-384.66061585562886</v>
      </c>
      <c r="L4317" s="221">
        <f t="shared" si="473"/>
        <v>6.5731445192954771E-14</v>
      </c>
    </row>
    <row r="4318" spans="3:12" hidden="1" x14ac:dyDescent="0.25">
      <c r="C4318" s="221">
        <v>24610</v>
      </c>
      <c r="D4318" s="221">
        <f t="shared" si="474"/>
        <v>24610</v>
      </c>
      <c r="E4318" s="221">
        <f t="shared" si="472"/>
        <v>24.61</v>
      </c>
      <c r="F4318" s="221">
        <f t="shared" si="475"/>
        <v>7.0265574658345681E-5</v>
      </c>
      <c r="G4318" s="221">
        <f t="shared" si="476"/>
        <v>2.7532835563213484E-3</v>
      </c>
      <c r="H4318" s="221">
        <v>0.82365531566120598</v>
      </c>
      <c r="I4318" s="221">
        <f t="shared" si="477"/>
        <v>1</v>
      </c>
      <c r="J4318" s="221">
        <v>1</v>
      </c>
      <c r="K4318" s="221">
        <f t="shared" si="478"/>
        <v>-135.95321901933306</v>
      </c>
      <c r="L4318" s="221">
        <f t="shared" si="473"/>
        <v>6.3477250441140296E-14</v>
      </c>
    </row>
    <row r="4319" spans="3:12" hidden="1" x14ac:dyDescent="0.25">
      <c r="C4319" s="221">
        <v>24620</v>
      </c>
      <c r="D4319" s="221">
        <f t="shared" si="474"/>
        <v>24620</v>
      </c>
      <c r="E4319" s="221">
        <f t="shared" si="472"/>
        <v>24.62</v>
      </c>
      <c r="F4319" s="221">
        <f t="shared" si="475"/>
        <v>6.9534871275354478E-5</v>
      </c>
      <c r="G4319" s="221">
        <f t="shared" si="476"/>
        <v>5.5082965310014071E-3</v>
      </c>
      <c r="H4319" s="221">
        <v>0.44491567513521502</v>
      </c>
      <c r="I4319" s="221">
        <f t="shared" si="477"/>
        <v>1</v>
      </c>
      <c r="J4319" s="221">
        <v>1</v>
      </c>
      <c r="K4319" s="221">
        <f t="shared" si="478"/>
        <v>-135.3700465244157</v>
      </c>
      <c r="L4319" s="221">
        <f t="shared" si="473"/>
        <v>2.718479485291542E-13</v>
      </c>
    </row>
    <row r="4320" spans="3:12" hidden="1" x14ac:dyDescent="0.25">
      <c r="C4320" s="221">
        <v>24630</v>
      </c>
      <c r="D4320" s="221">
        <f t="shared" si="474"/>
        <v>24630</v>
      </c>
      <c r="E4320" s="221">
        <f t="shared" si="472"/>
        <v>24.63</v>
      </c>
      <c r="F4320" s="221">
        <f t="shared" si="475"/>
        <v>6.8809204173885479E-5</v>
      </c>
      <c r="G4320" s="221">
        <f t="shared" si="476"/>
        <v>8.257535752868736E-3</v>
      </c>
      <c r="H4320" s="221">
        <v>0.137820446554061</v>
      </c>
      <c r="I4320" s="221">
        <f t="shared" si="477"/>
        <v>1</v>
      </c>
      <c r="J4320" s="221">
        <v>1</v>
      </c>
      <c r="K4320" s="221">
        <f t="shared" si="478"/>
        <v>-142.12378699104983</v>
      </c>
      <c r="L4320" s="221">
        <f t="shared" si="473"/>
        <v>1.5465388938186487E-13</v>
      </c>
    </row>
    <row r="4321" spans="3:12" hidden="1" x14ac:dyDescent="0.25">
      <c r="C4321" s="221">
        <v>24640</v>
      </c>
      <c r="D4321" s="221">
        <f t="shared" si="474"/>
        <v>24640</v>
      </c>
      <c r="E4321" s="221">
        <f t="shared" si="472"/>
        <v>24.64</v>
      </c>
      <c r="F4321" s="221">
        <f t="shared" si="475"/>
        <v>6.8088565721596063E-5</v>
      </c>
      <c r="G4321" s="221">
        <f t="shared" si="476"/>
        <v>1.0993488448928839E-2</v>
      </c>
      <c r="H4321" s="221">
        <v>1.5719408884813199E-2</v>
      </c>
      <c r="I4321" s="221">
        <f t="shared" si="477"/>
        <v>1</v>
      </c>
      <c r="J4321" s="221">
        <v>1</v>
      </c>
      <c r="K4321" s="221">
        <f t="shared" si="478"/>
        <v>-158.58708157868648</v>
      </c>
      <c r="L4321" s="221">
        <f t="shared" si="473"/>
        <v>2.0283888980996868E-14</v>
      </c>
    </row>
    <row r="4322" spans="3:12" hidden="1" x14ac:dyDescent="0.25">
      <c r="C4322" s="221">
        <v>24650</v>
      </c>
      <c r="D4322" s="221">
        <f t="shared" si="474"/>
        <v>24650</v>
      </c>
      <c r="E4322" s="221">
        <f t="shared" si="472"/>
        <v>24.65</v>
      </c>
      <c r="F4322" s="221">
        <f t="shared" si="475"/>
        <v>6.7372948016334452E-5</v>
      </c>
      <c r="G4322" s="221">
        <f t="shared" si="476"/>
        <v>1.3708652458467471E-2</v>
      </c>
      <c r="H4322" s="271">
        <v>1.6734664794256499E-5</v>
      </c>
      <c r="I4322" s="221">
        <f t="shared" si="477"/>
        <v>1</v>
      </c>
      <c r="J4322" s="221">
        <v>1</v>
      </c>
      <c r="K4322" s="221">
        <f t="shared" si="478"/>
        <v>-216.21805330027397</v>
      </c>
      <c r="L4322" s="221">
        <f t="shared" si="473"/>
        <v>3.4703401894272188E-16</v>
      </c>
    </row>
    <row r="4323" spans="3:12" hidden="1" x14ac:dyDescent="0.25">
      <c r="C4323" s="221">
        <v>24660</v>
      </c>
      <c r="D4323" s="221">
        <f t="shared" si="474"/>
        <v>24660</v>
      </c>
      <c r="E4323" s="221">
        <f t="shared" si="472"/>
        <v>24.66</v>
      </c>
      <c r="F4323" s="221">
        <f t="shared" si="475"/>
        <v>6.6662342888517757E-5</v>
      </c>
      <c r="G4323" s="221">
        <f t="shared" si="476"/>
        <v>1.6395556485094307E-2</v>
      </c>
      <c r="H4323" s="271">
        <v>1.7506741710687401E-5</v>
      </c>
      <c r="I4323" s="221">
        <f t="shared" si="477"/>
        <v>1</v>
      </c>
      <c r="J4323" s="221">
        <v>1</v>
      </c>
      <c r="K4323" s="221">
        <f t="shared" si="478"/>
        <v>-214.36375881574617</v>
      </c>
      <c r="L4323" s="221">
        <f t="shared" si="473"/>
        <v>2.9912195662910389E-21</v>
      </c>
    </row>
    <row r="4324" spans="3:12" hidden="1" x14ac:dyDescent="0.25">
      <c r="C4324" s="221">
        <v>24670</v>
      </c>
      <c r="D4324" s="221">
        <f t="shared" si="474"/>
        <v>24670</v>
      </c>
      <c r="E4324" s="221">
        <f t="shared" si="472"/>
        <v>24.67</v>
      </c>
      <c r="F4324" s="221">
        <f t="shared" si="475"/>
        <v>6.595674190352542E-5</v>
      </c>
      <c r="G4324" s="221">
        <f t="shared" si="476"/>
        <v>1.9046780332855399E-2</v>
      </c>
      <c r="H4324" s="221">
        <v>5.3629333398690004E-3</v>
      </c>
      <c r="I4324" s="221">
        <f t="shared" si="477"/>
        <v>1</v>
      </c>
      <c r="J4324" s="221">
        <v>1</v>
      </c>
      <c r="K4324" s="221">
        <f t="shared" si="478"/>
        <v>-163.43033667300335</v>
      </c>
      <c r="L4324" s="221">
        <f t="shared" si="473"/>
        <v>1.1412208499855267E-16</v>
      </c>
    </row>
    <row r="4325" spans="3:12" hidden="1" x14ac:dyDescent="0.25">
      <c r="C4325" s="221">
        <v>24680</v>
      </c>
      <c r="D4325" s="221">
        <f t="shared" si="474"/>
        <v>24680</v>
      </c>
      <c r="E4325" s="221">
        <f t="shared" si="472"/>
        <v>24.68</v>
      </c>
      <c r="F4325" s="221">
        <f t="shared" si="475"/>
        <v>6.5256136364097341E-5</v>
      </c>
      <c r="G4325" s="221">
        <f t="shared" si="476"/>
        <v>2.1654975072479096E-2</v>
      </c>
      <c r="H4325" s="221">
        <v>2.0271099110455201E-2</v>
      </c>
      <c r="I4325" s="221">
        <f t="shared" si="477"/>
        <v>1</v>
      </c>
      <c r="J4325" s="221">
        <v>1</v>
      </c>
      <c r="K4325" s="221">
        <f t="shared" si="478"/>
        <v>-150.85887316003624</v>
      </c>
      <c r="L4325" s="221">
        <f t="shared" si="473"/>
        <v>3.1298481148516836E-15</v>
      </c>
    </row>
    <row r="4326" spans="3:12" hidden="1" x14ac:dyDescent="0.25">
      <c r="C4326" s="221">
        <v>24690</v>
      </c>
      <c r="D4326" s="221">
        <f t="shared" si="474"/>
        <v>24690</v>
      </c>
      <c r="E4326" s="221">
        <f t="shared" si="472"/>
        <v>24.69</v>
      </c>
      <c r="F4326" s="221">
        <f t="shared" si="475"/>
        <v>6.4560517312745651E-5</v>
      </c>
      <c r="G4326" s="221">
        <f t="shared" si="476"/>
        <v>2.421288308375449E-2</v>
      </c>
      <c r="H4326" s="221">
        <v>2.0401207815424899E-2</v>
      </c>
      <c r="I4326" s="221">
        <f t="shared" si="477"/>
        <v>1</v>
      </c>
      <c r="J4326" s="221">
        <v>1</v>
      </c>
      <c r="K4326" s="221">
        <f t="shared" si="478"/>
        <v>-149.92661227192289</v>
      </c>
      <c r="L4326" s="221">
        <f t="shared" si="473"/>
        <v>9.1616960376530975E-15</v>
      </c>
    </row>
    <row r="4327" spans="3:12" hidden="1" x14ac:dyDescent="0.25">
      <c r="C4327" s="221">
        <v>24700</v>
      </c>
      <c r="D4327" s="221">
        <f t="shared" si="474"/>
        <v>24700</v>
      </c>
      <c r="E4327" s="221">
        <f t="shared" si="472"/>
        <v>24.7</v>
      </c>
      <c r="F4327" s="221">
        <f t="shared" si="475"/>
        <v>6.3869875534172961E-5</v>
      </c>
      <c r="G4327" s="221">
        <f t="shared" si="476"/>
        <v>2.6713357920280876E-2</v>
      </c>
      <c r="H4327" s="271">
        <v>1.6130986359775701E-9</v>
      </c>
      <c r="I4327" s="221">
        <f t="shared" si="477"/>
        <v>1</v>
      </c>
      <c r="J4327" s="221">
        <v>1</v>
      </c>
      <c r="K4327" s="221">
        <f t="shared" si="478"/>
        <v>-291.20629046211786</v>
      </c>
      <c r="L4327" s="221">
        <f t="shared" si="473"/>
        <v>2.5426047643544568E-15</v>
      </c>
    </row>
    <row r="4328" spans="3:12" hidden="1" x14ac:dyDescent="0.25">
      <c r="C4328" s="221">
        <v>24710</v>
      </c>
      <c r="D4328" s="221">
        <f t="shared" si="474"/>
        <v>24710</v>
      </c>
      <c r="E4328" s="221">
        <f t="shared" si="472"/>
        <v>24.71</v>
      </c>
      <c r="F4328" s="221">
        <f t="shared" si="475"/>
        <v>6.3184201557700662E-5</v>
      </c>
      <c r="G4328" s="221">
        <f t="shared" si="476"/>
        <v>2.9149383943066379E-2</v>
      </c>
      <c r="H4328" s="221">
        <v>1.1026860971508399E-2</v>
      </c>
      <c r="I4328" s="221">
        <f t="shared" si="477"/>
        <v>1</v>
      </c>
      <c r="J4328" s="221">
        <v>1</v>
      </c>
      <c r="K4328" s="221">
        <f t="shared" si="478"/>
        <v>-153.84620437294424</v>
      </c>
      <c r="L4328" s="221">
        <f t="shared" si="473"/>
        <v>1.0311448785653874E-15</v>
      </c>
    </row>
    <row r="4329" spans="3:12" hidden="1" x14ac:dyDescent="0.25">
      <c r="C4329" s="221">
        <v>24720</v>
      </c>
      <c r="D4329" s="221">
        <f t="shared" si="474"/>
        <v>24720</v>
      </c>
      <c r="E4329" s="221">
        <f t="shared" si="472"/>
        <v>24.72</v>
      </c>
      <c r="F4329" s="221">
        <f t="shared" si="475"/>
        <v>6.2503485659704992E-5</v>
      </c>
      <c r="G4329" s="221">
        <f t="shared" si="476"/>
        <v>3.1514095669928563E-2</v>
      </c>
      <c r="H4329" s="271">
        <v>3.55737089261374E-10</v>
      </c>
      <c r="I4329" s="221">
        <f t="shared" si="477"/>
        <v>1</v>
      </c>
      <c r="J4329" s="221">
        <v>1</v>
      </c>
      <c r="K4329" s="221">
        <f t="shared" si="478"/>
        <v>-303.08923532312724</v>
      </c>
      <c r="L4329" s="221">
        <f t="shared" si="473"/>
        <v>1.031144670242678E-15</v>
      </c>
    </row>
    <row r="4330" spans="3:12" hidden="1" x14ac:dyDescent="0.25">
      <c r="C4330" s="221">
        <v>24730</v>
      </c>
      <c r="D4330" s="221">
        <f t="shared" si="474"/>
        <v>24730</v>
      </c>
      <c r="E4330" s="221">
        <f t="shared" si="472"/>
        <v>24.73</v>
      </c>
      <c r="F4330" s="221">
        <f t="shared" si="475"/>
        <v>6.1827717866063566E-5</v>
      </c>
      <c r="G4330" s="221">
        <f t="shared" si="476"/>
        <v>3.3800796788221441E-2</v>
      </c>
      <c r="H4330" s="221">
        <v>9.6745899372291701E-3</v>
      </c>
      <c r="I4330" s="221">
        <f t="shared" si="477"/>
        <v>1</v>
      </c>
      <c r="J4330" s="221">
        <v>1</v>
      </c>
      <c r="K4330" s="221">
        <f t="shared" si="478"/>
        <v>-153.885145584111</v>
      </c>
      <c r="L4330" s="221">
        <f t="shared" si="473"/>
        <v>1.0219401930823805E-15</v>
      </c>
    </row>
    <row r="4331" spans="3:12" hidden="1" x14ac:dyDescent="0.25">
      <c r="C4331" s="221">
        <v>24740</v>
      </c>
      <c r="D4331" s="221">
        <f t="shared" si="474"/>
        <v>24740</v>
      </c>
      <c r="E4331" s="221">
        <f t="shared" si="472"/>
        <v>24.74</v>
      </c>
      <c r="F4331" s="221">
        <f t="shared" si="475"/>
        <v>6.1156887954606242E-5</v>
      </c>
      <c r="G4331" s="221">
        <f t="shared" si="476"/>
        <v>3.6002978779147904E-2</v>
      </c>
      <c r="H4331" s="221">
        <v>4.61702896711675E-3</v>
      </c>
      <c r="I4331" s="221">
        <f t="shared" si="477"/>
        <v>1</v>
      </c>
      <c r="J4331" s="221">
        <v>1</v>
      </c>
      <c r="K4331" s="221">
        <f t="shared" si="478"/>
        <v>-159.85707177047192</v>
      </c>
      <c r="L4331" s="221">
        <f t="shared" si="473"/>
        <v>2.3079875323345146E-15</v>
      </c>
    </row>
    <row r="4332" spans="3:12" hidden="1" x14ac:dyDescent="0.25">
      <c r="C4332" s="221">
        <v>24750</v>
      </c>
      <c r="D4332" s="221">
        <f t="shared" si="474"/>
        <v>24750</v>
      </c>
      <c r="E4332" s="221">
        <f t="shared" si="472"/>
        <v>24.75</v>
      </c>
      <c r="F4332" s="221">
        <f t="shared" si="475"/>
        <v>6.0490985457578399E-5</v>
      </c>
      <c r="G4332" s="221">
        <f t="shared" si="476"/>
        <v>3.811433910275136E-2</v>
      </c>
      <c r="H4332" s="221">
        <v>1.9669670782232999E-4</v>
      </c>
      <c r="I4332" s="221">
        <f t="shared" si="477"/>
        <v>1</v>
      </c>
      <c r="J4332" s="221">
        <v>1</v>
      </c>
      <c r="K4332" s="221">
        <f t="shared" si="478"/>
        <v>-186.86847711469233</v>
      </c>
      <c r="L4332" s="221">
        <f t="shared" si="473"/>
        <v>2.8192979588534512E-16</v>
      </c>
    </row>
    <row r="4333" spans="3:12" hidden="1" x14ac:dyDescent="0.25">
      <c r="C4333" s="221">
        <v>24760</v>
      </c>
      <c r="D4333" s="221">
        <f t="shared" si="474"/>
        <v>24760</v>
      </c>
      <c r="E4333" s="221">
        <f t="shared" si="472"/>
        <v>24.76</v>
      </c>
      <c r="F4333" s="221">
        <f t="shared" si="475"/>
        <v>5.9829999664107128E-5</v>
      </c>
      <c r="G4333" s="221">
        <f t="shared" si="476"/>
        <v>4.0128798893730569E-2</v>
      </c>
      <c r="H4333" s="221">
        <v>2.7062321390611899E-3</v>
      </c>
      <c r="I4333" s="221">
        <f t="shared" si="477"/>
        <v>1</v>
      </c>
      <c r="J4333" s="221">
        <v>1</v>
      </c>
      <c r="K4333" s="221">
        <f t="shared" si="478"/>
        <v>-163.74519582525321</v>
      </c>
      <c r="L4333" s="221">
        <f t="shared" si="473"/>
        <v>1.2078779978046572E-16</v>
      </c>
    </row>
    <row r="4334" spans="3:12" hidden="1" x14ac:dyDescent="0.25">
      <c r="C4334" s="221">
        <v>24770</v>
      </c>
      <c r="D4334" s="221">
        <f t="shared" si="474"/>
        <v>24770</v>
      </c>
      <c r="E4334" s="221">
        <f t="shared" si="472"/>
        <v>24.77</v>
      </c>
      <c r="F4334" s="221">
        <f t="shared" si="475"/>
        <v>5.917391962267857E-5</v>
      </c>
      <c r="G4334" s="221">
        <f t="shared" si="476"/>
        <v>4.2040520119288563E-2</v>
      </c>
      <c r="H4334" s="221">
        <v>2.5761364751438298E-3</v>
      </c>
      <c r="I4334" s="221">
        <f t="shared" si="477"/>
        <v>1</v>
      </c>
      <c r="J4334" s="221">
        <v>1</v>
      </c>
      <c r="K4334" s="221">
        <f t="shared" si="478"/>
        <v>-163.86465430668807</v>
      </c>
      <c r="L4334" s="221">
        <f t="shared" si="473"/>
        <v>4.1641659619239214E-16</v>
      </c>
    </row>
    <row r="4335" spans="3:12" hidden="1" x14ac:dyDescent="0.25">
      <c r="C4335" s="221">
        <v>24780</v>
      </c>
      <c r="D4335" s="221">
        <f t="shared" si="474"/>
        <v>24780</v>
      </c>
      <c r="E4335" s="221">
        <f t="shared" ref="E4335:E4398" si="479">D4335/1000</f>
        <v>24.78</v>
      </c>
      <c r="F4335" s="221">
        <f t="shared" si="475"/>
        <v>5.8522734143619506E-5</v>
      </c>
      <c r="G4335" s="221">
        <f t="shared" si="476"/>
        <v>4.3843922151557461E-2</v>
      </c>
      <c r="H4335" s="221">
        <v>2.7309732062734502E-4</v>
      </c>
      <c r="I4335" s="221">
        <f t="shared" si="477"/>
        <v>1</v>
      </c>
      <c r="J4335" s="221">
        <v>1</v>
      </c>
      <c r="K4335" s="221">
        <f t="shared" si="478"/>
        <v>-183.08897109786653</v>
      </c>
      <c r="L4335" s="221">
        <f t="shared" ref="L4335:L4398" si="480">(D4335-D4334)*((10^(K4335/20)+10^(K4334/20))/2)^2</f>
        <v>1.2635863542725599E-16</v>
      </c>
    </row>
    <row r="4336" spans="3:12" hidden="1" x14ac:dyDescent="0.25">
      <c r="C4336" s="221">
        <v>24790</v>
      </c>
      <c r="D4336" s="221">
        <f t="shared" si="474"/>
        <v>24790</v>
      </c>
      <c r="E4336" s="221">
        <f t="shared" si="479"/>
        <v>24.79</v>
      </c>
      <c r="F4336" s="221">
        <f t="shared" si="475"/>
        <v>5.7876431801587236E-5</v>
      </c>
      <c r="G4336" s="221">
        <f t="shared" si="476"/>
        <v>4.5533697708486233E-2</v>
      </c>
      <c r="H4336" s="221">
        <v>3.1555882854904199E-3</v>
      </c>
      <c r="I4336" s="221">
        <f t="shared" si="477"/>
        <v>1</v>
      </c>
      <c r="J4336" s="221">
        <v>1</v>
      </c>
      <c r="K4336" s="221">
        <f t="shared" si="478"/>
        <v>-161.601699933921</v>
      </c>
      <c r="L4336" s="221">
        <f t="shared" si="480"/>
        <v>2.0325405431043268E-16</v>
      </c>
    </row>
    <row r="4337" spans="3:12" hidden="1" x14ac:dyDescent="0.25">
      <c r="C4337" s="221">
        <v>24800</v>
      </c>
      <c r="D4337" s="221">
        <f t="shared" si="474"/>
        <v>24800</v>
      </c>
      <c r="E4337" s="221">
        <f t="shared" si="479"/>
        <v>24.8</v>
      </c>
      <c r="F4337" s="221">
        <f t="shared" si="475"/>
        <v>5.72350009380639E-5</v>
      </c>
      <c r="G4337" s="221">
        <f t="shared" si="476"/>
        <v>4.7104828118631169E-2</v>
      </c>
      <c r="H4337" s="271">
        <v>9.3131985544478796E-10</v>
      </c>
      <c r="I4337" s="221">
        <f t="shared" si="477"/>
        <v>1</v>
      </c>
      <c r="J4337" s="221">
        <v>1</v>
      </c>
      <c r="K4337" s="221">
        <f t="shared" si="478"/>
        <v>-292.00348040442879</v>
      </c>
      <c r="L4337" s="221">
        <f t="shared" si="480"/>
        <v>1.7289016052539853E-16</v>
      </c>
    </row>
    <row r="4338" spans="3:12" hidden="1" x14ac:dyDescent="0.25">
      <c r="C4338" s="221">
        <v>24810</v>
      </c>
      <c r="D4338" s="221">
        <f t="shared" si="474"/>
        <v>24810</v>
      </c>
      <c r="E4338" s="221">
        <f t="shared" si="479"/>
        <v>24.81</v>
      </c>
      <c r="F4338" s="221">
        <f t="shared" si="475"/>
        <v>5.6598429663860652E-5</v>
      </c>
      <c r="G4338" s="221">
        <f t="shared" si="476"/>
        <v>4.8552597866898195E-2</v>
      </c>
      <c r="H4338" s="221">
        <v>2.6182538032305001E-2</v>
      </c>
      <c r="I4338" s="221">
        <f t="shared" si="477"/>
        <v>1</v>
      </c>
      <c r="J4338" s="221">
        <v>1</v>
      </c>
      <c r="K4338" s="221">
        <f t="shared" si="478"/>
        <v>-142.8594280571489</v>
      </c>
      <c r="L4338" s="221">
        <f t="shared" si="480"/>
        <v>1.2941875966286169E-14</v>
      </c>
    </row>
    <row r="4339" spans="3:12" hidden="1" x14ac:dyDescent="0.25">
      <c r="C4339" s="221">
        <v>24820</v>
      </c>
      <c r="D4339" s="221">
        <f t="shared" si="474"/>
        <v>24820</v>
      </c>
      <c r="E4339" s="221">
        <f t="shared" si="479"/>
        <v>24.82</v>
      </c>
      <c r="F4339" s="221">
        <f t="shared" si="475"/>
        <v>5.5966705861622779E-5</v>
      </c>
      <c r="G4339" s="221">
        <f t="shared" si="476"/>
        <v>4.9872608380101588E-2</v>
      </c>
      <c r="H4339" s="221">
        <v>5.0657045484413202E-2</v>
      </c>
      <c r="I4339" s="221">
        <f t="shared" si="477"/>
        <v>1</v>
      </c>
      <c r="J4339" s="221">
        <v>1</v>
      </c>
      <c r="K4339" s="221">
        <f t="shared" si="478"/>
        <v>-136.99136630391052</v>
      </c>
      <c r="L4339" s="221">
        <f t="shared" si="480"/>
        <v>1.1378901136731012E-13</v>
      </c>
    </row>
    <row r="4340" spans="3:12" hidden="1" x14ac:dyDescent="0.25">
      <c r="C4340" s="221">
        <v>24830</v>
      </c>
      <c r="D4340" s="221">
        <f t="shared" si="474"/>
        <v>24830</v>
      </c>
      <c r="E4340" s="221">
        <f t="shared" si="479"/>
        <v>24.83</v>
      </c>
      <c r="F4340" s="221">
        <f t="shared" si="475"/>
        <v>5.5339817188345184E-5</v>
      </c>
      <c r="G4340" s="221">
        <f t="shared" si="476"/>
        <v>5.1060791013001858E-2</v>
      </c>
      <c r="H4340" s="221">
        <v>3.5478860246616797E-2</v>
      </c>
      <c r="I4340" s="221">
        <f t="shared" si="477"/>
        <v>1</v>
      </c>
      <c r="J4340" s="221">
        <v>1</v>
      </c>
      <c r="K4340" s="221">
        <f t="shared" si="478"/>
        <v>-139.97810163378057</v>
      </c>
      <c r="L4340" s="221">
        <f t="shared" si="480"/>
        <v>1.4598277260701396E-13</v>
      </c>
    </row>
    <row r="4341" spans="3:12" hidden="1" x14ac:dyDescent="0.25">
      <c r="C4341" s="221">
        <v>24840</v>
      </c>
      <c r="D4341" s="221">
        <f t="shared" si="474"/>
        <v>24840</v>
      </c>
      <c r="E4341" s="221">
        <f t="shared" si="479"/>
        <v>24.84</v>
      </c>
      <c r="F4341" s="221">
        <f t="shared" si="475"/>
        <v>5.4717751077888934E-5</v>
      </c>
      <c r="G4341" s="221">
        <f t="shared" si="476"/>
        <v>5.2113419197548777E-2</v>
      </c>
      <c r="H4341" s="271">
        <v>2.4382300476058401E-9</v>
      </c>
      <c r="I4341" s="221">
        <f t="shared" si="477"/>
        <v>1</v>
      </c>
      <c r="J4341" s="221">
        <v>1</v>
      </c>
      <c r="K4341" s="221">
        <f t="shared" si="478"/>
        <v>-283.15695026265689</v>
      </c>
      <c r="L4341" s="221">
        <f t="shared" si="480"/>
        <v>2.5126378956991119E-14</v>
      </c>
    </row>
    <row r="4342" spans="3:12" hidden="1" x14ac:dyDescent="0.25">
      <c r="C4342" s="221">
        <v>24850</v>
      </c>
      <c r="D4342" s="221">
        <f t="shared" si="474"/>
        <v>24850</v>
      </c>
      <c r="E4342" s="221">
        <f t="shared" si="479"/>
        <v>24.85</v>
      </c>
      <c r="F4342" s="221">
        <f t="shared" si="475"/>
        <v>5.4100494743506648E-5</v>
      </c>
      <c r="G4342" s="221">
        <f t="shared" si="476"/>
        <v>5.3027119720079868E-2</v>
      </c>
      <c r="H4342" s="271">
        <v>1.5853322188469399E-9</v>
      </c>
      <c r="I4342" s="221">
        <f t="shared" si="477"/>
        <v>1</v>
      </c>
      <c r="J4342" s="221">
        <v>1</v>
      </c>
      <c r="K4342" s="221">
        <f t="shared" si="478"/>
        <v>-286.84360878480027</v>
      </c>
      <c r="L4342" s="221">
        <f t="shared" si="480"/>
        <v>3.3066378814778224E-28</v>
      </c>
    </row>
    <row r="4343" spans="3:12" hidden="1" x14ac:dyDescent="0.25">
      <c r="C4343" s="221">
        <v>24860</v>
      </c>
      <c r="D4343" s="221">
        <f t="shared" si="474"/>
        <v>24860</v>
      </c>
      <c r="E4343" s="221">
        <f t="shared" si="479"/>
        <v>24.86</v>
      </c>
      <c r="F4343" s="221">
        <f t="shared" si="475"/>
        <v>5.3488035180370864E-5</v>
      </c>
      <c r="G4343" s="221">
        <f t="shared" si="476"/>
        <v>5.3798883093458622E-2</v>
      </c>
      <c r="H4343" s="221">
        <v>3.23589581853857E-2</v>
      </c>
      <c r="I4343" s="221">
        <f t="shared" si="477"/>
        <v>1</v>
      </c>
      <c r="J4343" s="221">
        <v>1</v>
      </c>
      <c r="K4343" s="221">
        <f t="shared" si="478"/>
        <v>-140.61951129644578</v>
      </c>
      <c r="L4343" s="221">
        <f t="shared" si="480"/>
        <v>2.1676488089080139E-14</v>
      </c>
    </row>
    <row r="4344" spans="3:12" hidden="1" x14ac:dyDescent="0.25">
      <c r="C4344" s="221">
        <v>24870</v>
      </c>
      <c r="D4344" s="221">
        <f t="shared" si="474"/>
        <v>24870</v>
      </c>
      <c r="E4344" s="221">
        <f t="shared" si="479"/>
        <v>24.87</v>
      </c>
      <c r="F4344" s="221">
        <f t="shared" si="475"/>
        <v>5.288035916810469E-5</v>
      </c>
      <c r="G4344" s="221">
        <f t="shared" si="476"/>
        <v>5.4426072993390133E-2</v>
      </c>
      <c r="H4344" s="221">
        <v>3.33118067192111E-2</v>
      </c>
      <c r="I4344" s="221">
        <f t="shared" si="477"/>
        <v>1</v>
      </c>
      <c r="J4344" s="221">
        <v>1</v>
      </c>
      <c r="K4344" s="221">
        <f t="shared" si="478"/>
        <v>-140.36600831956258</v>
      </c>
      <c r="L4344" s="221">
        <f t="shared" si="480"/>
        <v>8.9292811787059446E-14</v>
      </c>
    </row>
    <row r="4345" spans="3:12" hidden="1" x14ac:dyDescent="0.25">
      <c r="C4345" s="221">
        <v>24880</v>
      </c>
      <c r="D4345" s="221">
        <f t="shared" si="474"/>
        <v>24880</v>
      </c>
      <c r="E4345" s="221">
        <f t="shared" si="479"/>
        <v>24.88</v>
      </c>
      <c r="F4345" s="221">
        <f t="shared" si="475"/>
        <v>5.2277453273322123E-5</v>
      </c>
      <c r="G4345" s="221">
        <f t="shared" si="476"/>
        <v>5.4906434730535317E-2</v>
      </c>
      <c r="H4345" s="221">
        <v>1.1720746567754599E-2</v>
      </c>
      <c r="I4345" s="221">
        <f t="shared" si="477"/>
        <v>1</v>
      </c>
      <c r="J4345" s="221">
        <v>1</v>
      </c>
      <c r="K4345" s="221">
        <f t="shared" si="478"/>
        <v>-149.46214115284923</v>
      </c>
      <c r="L4345" s="221">
        <f t="shared" si="480"/>
        <v>4.1936363694077173E-14</v>
      </c>
    </row>
    <row r="4346" spans="3:12" hidden="1" x14ac:dyDescent="0.25">
      <c r="C4346" s="221">
        <v>24890</v>
      </c>
      <c r="D4346" s="221">
        <f t="shared" ref="D4346:D4409" si="481">C4346*(f_CLK_MHz/Nominal_Clock_Freq)</f>
        <v>24890</v>
      </c>
      <c r="E4346" s="221">
        <f t="shared" si="479"/>
        <v>24.89</v>
      </c>
      <c r="F4346" s="221">
        <f t="shared" ref="F4346:F4409" si="482">ABS(SIN(((MOD_CLK_DIV*PI()*$D4346*FIRST_STAGE_DECIMATION)/(f_CLK_MHz*1000000)))/(FIRST_STAGE_DECIMATION*SIN(((MOD_CLK_DIV*PI()*$D4346)/(f_CLK_MHz*1000000)))))^FIRST_STAGE_ORDER</f>
        <v>5.1679303852166461E-5</v>
      </c>
      <c r="G4346" s="221">
        <f t="shared" ref="G4346:G4409" si="483">ABS(SIN(((MOD_CLK_DIV*FIRST_STAGE_DECIMATION*PI()*$D4346*SECOND_STAGE_DECIMATION)/(f_CLK_MHz*1000000)))/(SECOND_STAGE_DECIMATION*SIN(((MOD_CLK_DIV*FIRST_STAGE_DECIMATION*PI()*$D4346)/(f_CLK_MHz*1000000)))))^SECOND_STAGE_ORDER</f>
        <v>5.5238102732496644E-2</v>
      </c>
      <c r="H4346" s="221">
        <v>3.5411953593087603E-2</v>
      </c>
      <c r="I4346" s="221">
        <f t="shared" ref="I4346:I4409" si="484">IF(Avg_decimation&lt;&gt;0,(ABS(SIN(((MOD_CLK_DIV*FIRST_STAGE_DECIMATION*SECOND_STAGE_DECIMATION*FIR_DECIMATION*PI()*$D4346*Avg_decimation)/(f_CLK_MHz*1000000)))/(Avg_decimation*SIN(((MOD_CLK_DIV*FIRST_STAGE_DECIMATION*SECOND_STAGE_DECIMATION*FIR_DECIMATION*PI()*$D4346)/(f_CLK_MHz*1000000)))))^1),"-")</f>
        <v>1</v>
      </c>
      <c r="J4346" s="221">
        <v>1</v>
      </c>
      <c r="K4346" s="221">
        <f t="shared" ref="K4346:K4409" si="485">20*LOG10(IF(FIR_BYPASSED,F4346*G4346*J4346,F4346*G4346*H4346*I4346*J4346))</f>
        <v>-139.9058941065199</v>
      </c>
      <c r="L4346" s="221">
        <f t="shared" si="480"/>
        <v>4.5381905652028724E-14</v>
      </c>
    </row>
    <row r="4347" spans="3:12" hidden="1" x14ac:dyDescent="0.25">
      <c r="C4347" s="221">
        <v>24900</v>
      </c>
      <c r="D4347" s="221">
        <f t="shared" si="481"/>
        <v>24900</v>
      </c>
      <c r="E4347" s="221">
        <f t="shared" si="479"/>
        <v>24.9</v>
      </c>
      <c r="F4347" s="221">
        <f t="shared" si="482"/>
        <v>5.1085897052857705E-5</v>
      </c>
      <c r="G4347" s="221">
        <f t="shared" si="483"/>
        <v>5.5419607012271305E-2</v>
      </c>
      <c r="H4347" s="271">
        <v>2.0290812139254101E-14</v>
      </c>
      <c r="I4347" s="221">
        <f t="shared" si="484"/>
        <v>1</v>
      </c>
      <c r="J4347" s="221">
        <v>1</v>
      </c>
      <c r="K4347" s="221">
        <f t="shared" si="485"/>
        <v>-384.81472208623438</v>
      </c>
      <c r="L4347" s="221">
        <f t="shared" si="480"/>
        <v>2.5547628839282998E-14</v>
      </c>
    </row>
    <row r="4348" spans="3:12" hidden="1" x14ac:dyDescent="0.25">
      <c r="C4348" s="221">
        <v>24910</v>
      </c>
      <c r="D4348" s="221">
        <f t="shared" si="481"/>
        <v>24910</v>
      </c>
      <c r="E4348" s="221">
        <f t="shared" si="479"/>
        <v>24.91</v>
      </c>
      <c r="F4348" s="221">
        <f t="shared" si="482"/>
        <v>5.0497218818238161E-5</v>
      </c>
      <c r="G4348" s="221">
        <f t="shared" si="483"/>
        <v>5.5449878602376566E-2</v>
      </c>
      <c r="H4348" s="221">
        <v>3.5411953593089997E-2</v>
      </c>
      <c r="I4348" s="221">
        <f t="shared" si="484"/>
        <v>1</v>
      </c>
      <c r="J4348" s="221">
        <v>1</v>
      </c>
      <c r="K4348" s="221">
        <f t="shared" si="485"/>
        <v>-140.07364108625461</v>
      </c>
      <c r="L4348" s="221">
        <f t="shared" si="480"/>
        <v>2.457966163373661E-14</v>
      </c>
    </row>
    <row r="4349" spans="3:12" hidden="1" x14ac:dyDescent="0.25">
      <c r="C4349" s="221">
        <v>24920</v>
      </c>
      <c r="D4349" s="221">
        <f t="shared" si="481"/>
        <v>24920</v>
      </c>
      <c r="E4349" s="221">
        <f t="shared" si="479"/>
        <v>24.92</v>
      </c>
      <c r="F4349" s="221">
        <f t="shared" si="482"/>
        <v>4.9913254888326443E-5</v>
      </c>
      <c r="G4349" s="221">
        <f t="shared" si="483"/>
        <v>5.5328253936504167E-2</v>
      </c>
      <c r="H4349" s="221">
        <v>1.17207465677671E-2</v>
      </c>
      <c r="I4349" s="221">
        <f t="shared" si="484"/>
        <v>1</v>
      </c>
      <c r="J4349" s="221">
        <v>1</v>
      </c>
      <c r="K4349" s="221">
        <f t="shared" si="485"/>
        <v>-149.79763736250393</v>
      </c>
      <c r="L4349" s="221">
        <f t="shared" si="480"/>
        <v>4.3246359404912178E-14</v>
      </c>
    </row>
    <row r="4350" spans="3:12" hidden="1" x14ac:dyDescent="0.25">
      <c r="C4350" s="221">
        <v>24930</v>
      </c>
      <c r="D4350" s="221">
        <f t="shared" si="481"/>
        <v>24930</v>
      </c>
      <c r="E4350" s="221">
        <f t="shared" si="479"/>
        <v>24.93</v>
      </c>
      <c r="F4350" s="221">
        <f t="shared" si="482"/>
        <v>4.933399080287024E-5</v>
      </c>
      <c r="G4350" s="221">
        <f t="shared" si="483"/>
        <v>5.5054478163285271E-2</v>
      </c>
      <c r="H4350" s="221">
        <v>3.33118067192191E-2</v>
      </c>
      <c r="I4350" s="221">
        <f t="shared" si="484"/>
        <v>1</v>
      </c>
      <c r="J4350" s="221">
        <v>1</v>
      </c>
      <c r="K4350" s="221">
        <f t="shared" si="485"/>
        <v>-140.86925825972347</v>
      </c>
      <c r="L4350" s="221">
        <f t="shared" si="480"/>
        <v>3.7727197421331935E-14</v>
      </c>
    </row>
    <row r="4351" spans="3:12" hidden="1" x14ac:dyDescent="0.25">
      <c r="C4351" s="221">
        <v>24940</v>
      </c>
      <c r="D4351" s="221">
        <f t="shared" si="481"/>
        <v>24940</v>
      </c>
      <c r="E4351" s="221">
        <f t="shared" si="479"/>
        <v>24.94</v>
      </c>
      <c r="F4351" s="221">
        <f t="shared" si="482"/>
        <v>4.8759411903904402E-5</v>
      </c>
      <c r="G4351" s="221">
        <f t="shared" si="483"/>
        <v>5.4628707379515994E-2</v>
      </c>
      <c r="H4351" s="221">
        <v>3.2358958185392701E-2</v>
      </c>
      <c r="I4351" s="221">
        <f t="shared" si="484"/>
        <v>1</v>
      </c>
      <c r="J4351" s="221">
        <v>1</v>
      </c>
      <c r="K4351" s="221">
        <f t="shared" si="485"/>
        <v>-141.29052171842042</v>
      </c>
      <c r="L4351" s="221">
        <f t="shared" si="480"/>
        <v>7.803085502087711E-14</v>
      </c>
    </row>
    <row r="4352" spans="3:12" hidden="1" x14ac:dyDescent="0.25">
      <c r="C4352" s="221">
        <v>24950</v>
      </c>
      <c r="D4352" s="221">
        <f t="shared" si="481"/>
        <v>24950</v>
      </c>
      <c r="E4352" s="221">
        <f t="shared" si="479"/>
        <v>24.95</v>
      </c>
      <c r="F4352" s="221">
        <f t="shared" si="482"/>
        <v>4.8189503338308766E-5</v>
      </c>
      <c r="G4352" s="221">
        <f t="shared" si="483"/>
        <v>5.405150977299835E-2</v>
      </c>
      <c r="H4352" s="271">
        <v>1.5853257910198299E-9</v>
      </c>
      <c r="I4352" s="221">
        <f t="shared" si="484"/>
        <v>1</v>
      </c>
      <c r="J4352" s="221">
        <v>1</v>
      </c>
      <c r="K4352" s="221">
        <f t="shared" si="485"/>
        <v>-287.6824239087461</v>
      </c>
      <c r="L4352" s="221">
        <f t="shared" si="480"/>
        <v>1.8573248886856614E-14</v>
      </c>
    </row>
    <row r="4353" spans="3:12" hidden="1" x14ac:dyDescent="0.25">
      <c r="C4353" s="221">
        <v>24960</v>
      </c>
      <c r="D4353" s="221">
        <f t="shared" si="481"/>
        <v>24960</v>
      </c>
      <c r="E4353" s="221">
        <f t="shared" si="479"/>
        <v>24.96</v>
      </c>
      <c r="F4353" s="221">
        <f t="shared" si="482"/>
        <v>4.7624250060371949E-5</v>
      </c>
      <c r="G4353" s="221">
        <f t="shared" si="483"/>
        <v>5.3323865668007495E-2</v>
      </c>
      <c r="H4353" s="271">
        <v>2.4382365784288202E-9</v>
      </c>
      <c r="I4353" s="221">
        <f t="shared" si="484"/>
        <v>1</v>
      </c>
      <c r="J4353" s="221">
        <v>1</v>
      </c>
      <c r="K4353" s="221">
        <f t="shared" si="485"/>
        <v>-284.16348764291155</v>
      </c>
      <c r="L4353" s="221">
        <f t="shared" si="480"/>
        <v>2.6632032476791551E-28</v>
      </c>
    </row>
    <row r="4354" spans="3:12" hidden="1" x14ac:dyDescent="0.25">
      <c r="C4354" s="221">
        <v>24970</v>
      </c>
      <c r="D4354" s="221">
        <f t="shared" si="481"/>
        <v>24970</v>
      </c>
      <c r="E4354" s="221">
        <f t="shared" si="479"/>
        <v>24.97</v>
      </c>
      <c r="F4354" s="221">
        <f t="shared" si="482"/>
        <v>4.7063636834352593E-5</v>
      </c>
      <c r="G4354" s="221">
        <f t="shared" si="483"/>
        <v>5.2447166469259079E-2</v>
      </c>
      <c r="H4354" s="221">
        <v>3.5478860246607798E-2</v>
      </c>
      <c r="I4354" s="221">
        <f t="shared" si="484"/>
        <v>1</v>
      </c>
      <c r="J4354" s="221">
        <v>1</v>
      </c>
      <c r="K4354" s="221">
        <f t="shared" si="485"/>
        <v>-141.1524565258994</v>
      </c>
      <c r="L4354" s="221">
        <f t="shared" si="480"/>
        <v>1.9173191831721878E-14</v>
      </c>
    </row>
    <row r="4355" spans="3:12" hidden="1" x14ac:dyDescent="0.25">
      <c r="C4355" s="221">
        <v>24980</v>
      </c>
      <c r="D4355" s="221">
        <f t="shared" si="481"/>
        <v>24980</v>
      </c>
      <c r="E4355" s="221">
        <f t="shared" si="479"/>
        <v>24.98</v>
      </c>
      <c r="F4355" s="221">
        <f t="shared" si="482"/>
        <v>4.6507648237046439E-5</v>
      </c>
      <c r="G4355" s="221">
        <f t="shared" si="483"/>
        <v>5.1423212503153855E-2</v>
      </c>
      <c r="H4355" s="221">
        <v>5.06570454844152E-2</v>
      </c>
      <c r="I4355" s="221">
        <f t="shared" si="484"/>
        <v>1</v>
      </c>
      <c r="J4355" s="221">
        <v>1</v>
      </c>
      <c r="K4355" s="221">
        <f t="shared" si="485"/>
        <v>-138.3335312043211</v>
      </c>
      <c r="L4355" s="221">
        <f t="shared" si="480"/>
        <v>1.0891469476467669E-13</v>
      </c>
    </row>
    <row r="4356" spans="3:12" hidden="1" x14ac:dyDescent="0.25">
      <c r="C4356" s="221">
        <v>24990</v>
      </c>
      <c r="D4356" s="221">
        <f t="shared" si="481"/>
        <v>24990</v>
      </c>
      <c r="E4356" s="221">
        <f t="shared" si="479"/>
        <v>24.99</v>
      </c>
      <c r="F4356" s="221">
        <f t="shared" si="482"/>
        <v>4.595626866035059E-5</v>
      </c>
      <c r="G4356" s="221">
        <f t="shared" si="483"/>
        <v>5.0254209757977029E-2</v>
      </c>
      <c r="H4356" s="221">
        <v>2.6182538032313699E-2</v>
      </c>
      <c r="I4356" s="221">
        <f t="shared" si="484"/>
        <v>1</v>
      </c>
      <c r="J4356" s="221">
        <v>1</v>
      </c>
      <c r="K4356" s="221">
        <f t="shared" si="485"/>
        <v>-144.36942098283239</v>
      </c>
      <c r="L4356" s="221">
        <f t="shared" si="480"/>
        <v>8.2463173322359363E-14</v>
      </c>
    </row>
    <row r="4357" spans="3:12" hidden="1" x14ac:dyDescent="0.25">
      <c r="C4357" s="221">
        <v>25000</v>
      </c>
      <c r="D4357" s="221">
        <f t="shared" si="481"/>
        <v>25000</v>
      </c>
      <c r="E4357" s="221">
        <f t="shared" si="479"/>
        <v>25</v>
      </c>
      <c r="F4357" s="221">
        <f t="shared" si="482"/>
        <v>4.5409482313832805E-5</v>
      </c>
      <c r="G4357" s="221">
        <f t="shared" si="483"/>
        <v>4.894276552765562E-2</v>
      </c>
      <c r="H4357" s="271">
        <v>9.31323662294951E-10</v>
      </c>
      <c r="I4357" s="221">
        <f t="shared" si="484"/>
        <v>1</v>
      </c>
      <c r="J4357" s="221">
        <v>1</v>
      </c>
      <c r="K4357" s="221">
        <f t="shared" si="485"/>
        <v>-293.68128612493365</v>
      </c>
      <c r="L4357" s="221">
        <f t="shared" si="480"/>
        <v>9.1410890579788727E-15</v>
      </c>
    </row>
    <row r="4358" spans="3:12" hidden="1" x14ac:dyDescent="0.25">
      <c r="C4358" s="221">
        <v>25010</v>
      </c>
      <c r="D4358" s="221">
        <f t="shared" si="481"/>
        <v>25010</v>
      </c>
      <c r="E4358" s="221">
        <f t="shared" si="479"/>
        <v>25.01</v>
      </c>
      <c r="F4358" s="221">
        <f t="shared" si="482"/>
        <v>4.486727322729897E-5</v>
      </c>
      <c r="G4358" s="221">
        <f t="shared" si="483"/>
        <v>4.7491882966562614E-2</v>
      </c>
      <c r="H4358" s="221">
        <v>3.15558828549157E-3</v>
      </c>
      <c r="I4358" s="221">
        <f t="shared" si="484"/>
        <v>1</v>
      </c>
      <c r="J4358" s="221">
        <v>1</v>
      </c>
      <c r="K4358" s="221">
        <f t="shared" si="485"/>
        <v>-163.44741199000256</v>
      </c>
      <c r="L4358" s="221">
        <f t="shared" si="480"/>
        <v>1.130313922617067E-16</v>
      </c>
    </row>
    <row r="4359" spans="3:12" hidden="1" x14ac:dyDescent="0.25">
      <c r="C4359" s="221">
        <v>25020</v>
      </c>
      <c r="D4359" s="221">
        <f t="shared" si="481"/>
        <v>25020</v>
      </c>
      <c r="E4359" s="221">
        <f t="shared" si="479"/>
        <v>25.02</v>
      </c>
      <c r="F4359" s="221">
        <f t="shared" si="482"/>
        <v>4.4329625253362101E-5</v>
      </c>
      <c r="G4359" s="221">
        <f t="shared" si="483"/>
        <v>4.5904954565800696E-2</v>
      </c>
      <c r="H4359" s="221">
        <v>2.73097320627359E-4</v>
      </c>
      <c r="I4359" s="221">
        <f t="shared" si="484"/>
        <v>1</v>
      </c>
      <c r="J4359" s="221">
        <v>1</v>
      </c>
      <c r="K4359" s="221">
        <f t="shared" si="485"/>
        <v>-185.10257877785375</v>
      </c>
      <c r="L4359" s="221">
        <f t="shared" si="480"/>
        <v>1.3248746405284321E-16</v>
      </c>
    </row>
    <row r="4360" spans="3:12" hidden="1" x14ac:dyDescent="0.25">
      <c r="C4360" s="221">
        <v>25030</v>
      </c>
      <c r="D4360" s="221">
        <f t="shared" si="481"/>
        <v>25030</v>
      </c>
      <c r="E4360" s="221">
        <f t="shared" si="479"/>
        <v>25.03</v>
      </c>
      <c r="F4360" s="221">
        <f t="shared" si="482"/>
        <v>4.3796522070011102E-5</v>
      </c>
      <c r="G4360" s="221">
        <f t="shared" si="483"/>
        <v>4.4185754564219297E-2</v>
      </c>
      <c r="H4360" s="221">
        <v>2.5761364751429299E-3</v>
      </c>
      <c r="I4360" s="221">
        <f t="shared" si="484"/>
        <v>1</v>
      </c>
      <c r="J4360" s="221">
        <v>1</v>
      </c>
      <c r="K4360" s="221">
        <f t="shared" si="485"/>
        <v>-166.04618466549385</v>
      </c>
      <c r="L4360" s="221">
        <f t="shared" si="480"/>
        <v>7.675762064587735E-17</v>
      </c>
    </row>
    <row r="4361" spans="3:12" hidden="1" x14ac:dyDescent="0.25">
      <c r="C4361" s="221">
        <v>25040</v>
      </c>
      <c r="D4361" s="221">
        <f t="shared" si="481"/>
        <v>25040</v>
      </c>
      <c r="E4361" s="221">
        <f t="shared" si="479"/>
        <v>25.04</v>
      </c>
      <c r="F4361" s="221">
        <f t="shared" si="482"/>
        <v>4.3267947183181041E-5</v>
      </c>
      <c r="G4361" s="221">
        <f t="shared" si="483"/>
        <v>4.233843031035691E-2</v>
      </c>
      <c r="H4361" s="221">
        <v>2.7062321390620299E-3</v>
      </c>
      <c r="I4361" s="221">
        <f t="shared" si="484"/>
        <v>1</v>
      </c>
      <c r="J4361" s="221">
        <v>1</v>
      </c>
      <c r="K4361" s="221">
        <f t="shared" si="485"/>
        <v>-166.09467818233369</v>
      </c>
      <c r="L4361" s="221">
        <f t="shared" si="480"/>
        <v>2.4714978776727285E-16</v>
      </c>
    </row>
    <row r="4362" spans="3:12" hidden="1" x14ac:dyDescent="0.25">
      <c r="C4362" s="221">
        <v>25050</v>
      </c>
      <c r="D4362" s="221">
        <f t="shared" si="481"/>
        <v>25050</v>
      </c>
      <c r="E4362" s="221">
        <f t="shared" si="479"/>
        <v>25.05</v>
      </c>
      <c r="F4362" s="221">
        <f t="shared" si="482"/>
        <v>4.2743883929321144E-5</v>
      </c>
      <c r="G4362" s="221">
        <f t="shared" si="483"/>
        <v>4.0367492594250418E-2</v>
      </c>
      <c r="H4362" s="221">
        <v>1.9669670782231999E-4</v>
      </c>
      <c r="I4362" s="221">
        <f t="shared" si="484"/>
        <v>1</v>
      </c>
      <c r="J4362" s="221">
        <v>1</v>
      </c>
      <c r="K4362" s="221">
        <f t="shared" si="485"/>
        <v>-189.38594305647555</v>
      </c>
      <c r="L4362" s="221">
        <f t="shared" si="480"/>
        <v>7.0143706168869948E-17</v>
      </c>
    </row>
    <row r="4363" spans="3:12" hidden="1" x14ac:dyDescent="0.25">
      <c r="C4363" s="221">
        <v>25060</v>
      </c>
      <c r="D4363" s="221">
        <f t="shared" si="481"/>
        <v>25060</v>
      </c>
      <c r="E4363" s="221">
        <f t="shared" si="479"/>
        <v>25.06</v>
      </c>
      <c r="F4363" s="221">
        <f t="shared" si="482"/>
        <v>4.2224315477964581E-5</v>
      </c>
      <c r="G4363" s="221">
        <f t="shared" si="483"/>
        <v>3.8277804970893024E-2</v>
      </c>
      <c r="H4363" s="221">
        <v>4.6170289671190502E-3</v>
      </c>
      <c r="I4363" s="221">
        <f t="shared" si="484"/>
        <v>1</v>
      </c>
      <c r="J4363" s="221">
        <v>1</v>
      </c>
      <c r="K4363" s="221">
        <f t="shared" si="485"/>
        <v>-162.54255515291052</v>
      </c>
      <c r="L4363" s="221">
        <f t="shared" si="480"/>
        <v>1.5216572331681434E-16</v>
      </c>
    </row>
    <row r="4364" spans="3:12" hidden="1" x14ac:dyDescent="0.25">
      <c r="C4364" s="221">
        <v>25070</v>
      </c>
      <c r="D4364" s="221">
        <f t="shared" si="481"/>
        <v>25070</v>
      </c>
      <c r="E4364" s="221">
        <f t="shared" si="479"/>
        <v>25.07</v>
      </c>
      <c r="F4364" s="221">
        <f t="shared" si="482"/>
        <v>4.1709224834296E-5</v>
      </c>
      <c r="G4364" s="221">
        <f t="shared" si="483"/>
        <v>3.6074572099838949E-2</v>
      </c>
      <c r="H4364" s="221">
        <v>9.6745899372295604E-3</v>
      </c>
      <c r="I4364" s="221">
        <f t="shared" si="484"/>
        <v>1</v>
      </c>
      <c r="J4364" s="221">
        <v>1</v>
      </c>
      <c r="K4364" s="221">
        <f t="shared" si="485"/>
        <v>-156.73868253548977</v>
      </c>
      <c r="L4364" s="221">
        <f t="shared" si="480"/>
        <v>1.2121008828777821E-15</v>
      </c>
    </row>
    <row r="4365" spans="3:12" hidden="1" x14ac:dyDescent="0.25">
      <c r="C4365" s="221">
        <v>25080</v>
      </c>
      <c r="D4365" s="221">
        <f t="shared" si="481"/>
        <v>25080</v>
      </c>
      <c r="E4365" s="221">
        <f t="shared" si="479"/>
        <v>25.08</v>
      </c>
      <c r="F4365" s="221">
        <f t="shared" si="482"/>
        <v>4.1198594841717632E-5</v>
      </c>
      <c r="G4365" s="221">
        <f t="shared" si="483"/>
        <v>3.3763327128135102E-2</v>
      </c>
      <c r="H4365" s="271">
        <v>3.5573311193591802E-10</v>
      </c>
      <c r="I4365" s="221">
        <f t="shared" si="484"/>
        <v>1</v>
      </c>
      <c r="J4365" s="221">
        <v>1</v>
      </c>
      <c r="K4365" s="221">
        <f t="shared" si="485"/>
        <v>-306.11096136030017</v>
      </c>
      <c r="L4365" s="221">
        <f t="shared" si="480"/>
        <v>5.2975099933698657E-16</v>
      </c>
    </row>
    <row r="4366" spans="3:12" hidden="1" x14ac:dyDescent="0.25">
      <c r="C4366" s="221">
        <v>25090</v>
      </c>
      <c r="D4366" s="221">
        <f t="shared" si="481"/>
        <v>25090</v>
      </c>
      <c r="E4366" s="221">
        <f t="shared" si="479"/>
        <v>25.09</v>
      </c>
      <c r="F4366" s="221">
        <f t="shared" si="482"/>
        <v>4.0692408184417571E-5</v>
      </c>
      <c r="G4366" s="221">
        <f t="shared" si="483"/>
        <v>3.1349918146409542E-2</v>
      </c>
      <c r="H4366" s="221">
        <v>1.10268609715079E-2</v>
      </c>
      <c r="I4366" s="221">
        <f t="shared" si="484"/>
        <v>1</v>
      </c>
      <c r="J4366" s="221">
        <v>1</v>
      </c>
      <c r="K4366" s="221">
        <f t="shared" si="485"/>
        <v>-157.03596595129503</v>
      </c>
      <c r="L4366" s="221">
        <f t="shared" si="480"/>
        <v>4.9470174706021666E-16</v>
      </c>
    </row>
    <row r="4367" spans="3:12" hidden="1" x14ac:dyDescent="0.25">
      <c r="C4367" s="221">
        <v>25100</v>
      </c>
      <c r="D4367" s="221">
        <f t="shared" si="481"/>
        <v>25100</v>
      </c>
      <c r="E4367" s="221">
        <f t="shared" si="479"/>
        <v>25.1</v>
      </c>
      <c r="F4367" s="221">
        <f t="shared" si="482"/>
        <v>4.0190647389931573E-5</v>
      </c>
      <c r="G4367" s="221">
        <f t="shared" si="483"/>
        <v>2.8840493750448899E-2</v>
      </c>
      <c r="H4367" s="271">
        <v>1.6130926495303699E-9</v>
      </c>
      <c r="I4367" s="221">
        <f t="shared" si="484"/>
        <v>1</v>
      </c>
      <c r="J4367" s="221">
        <v>1</v>
      </c>
      <c r="K4367" s="221">
        <f t="shared" si="485"/>
        <v>-294.56425989338436</v>
      </c>
      <c r="L4367" s="221">
        <f t="shared" si="480"/>
        <v>4.9470184376664733E-16</v>
      </c>
    </row>
    <row r="4368" spans="3:12" hidden="1" x14ac:dyDescent="0.25">
      <c r="C4368" s="221">
        <v>25110</v>
      </c>
      <c r="D4368" s="221">
        <f t="shared" si="481"/>
        <v>25110</v>
      </c>
      <c r="E4368" s="221">
        <f t="shared" si="479"/>
        <v>25.11</v>
      </c>
      <c r="F4368" s="221">
        <f t="shared" si="482"/>
        <v>3.9693294831708039E-5</v>
      </c>
      <c r="G4368" s="221">
        <f t="shared" si="483"/>
        <v>2.6241487743144675E-2</v>
      </c>
      <c r="H4368" s="221">
        <v>2.0401207815421402E-2</v>
      </c>
      <c r="I4368" s="221">
        <f t="shared" si="484"/>
        <v>1</v>
      </c>
      <c r="J4368" s="221">
        <v>1</v>
      </c>
      <c r="K4368" s="221">
        <f t="shared" si="485"/>
        <v>-153.45277033581061</v>
      </c>
      <c r="L4368" s="221">
        <f t="shared" si="480"/>
        <v>1.1289196995769773E-15</v>
      </c>
    </row>
    <row r="4369" spans="3:12" hidden="1" x14ac:dyDescent="0.25">
      <c r="C4369" s="221">
        <v>25120</v>
      </c>
      <c r="D4369" s="221">
        <f t="shared" si="481"/>
        <v>25120</v>
      </c>
      <c r="E4369" s="221">
        <f t="shared" si="479"/>
        <v>25.12</v>
      </c>
      <c r="F4369" s="221">
        <f t="shared" si="482"/>
        <v>3.9200332731667377E-5</v>
      </c>
      <c r="G4369" s="221">
        <f t="shared" si="483"/>
        <v>2.3559603014013497E-2</v>
      </c>
      <c r="H4369" s="221">
        <v>2.0271099110451801E-2</v>
      </c>
      <c r="I4369" s="221">
        <f t="shared" si="484"/>
        <v>1</v>
      </c>
      <c r="J4369" s="221">
        <v>1</v>
      </c>
      <c r="K4369" s="221">
        <f t="shared" si="485"/>
        <v>-154.5532996293075</v>
      </c>
      <c r="L4369" s="221">
        <f t="shared" si="480"/>
        <v>3.9942785053580665E-15</v>
      </c>
    </row>
    <row r="4370" spans="3:12" hidden="1" x14ac:dyDescent="0.25">
      <c r="C4370" s="221">
        <v>25130</v>
      </c>
      <c r="D4370" s="221">
        <f t="shared" si="481"/>
        <v>25130</v>
      </c>
      <c r="E4370" s="221">
        <f t="shared" si="479"/>
        <v>25.13</v>
      </c>
      <c r="F4370" s="221">
        <f t="shared" si="482"/>
        <v>3.8711743162762241E-5</v>
      </c>
      <c r="G4370" s="221">
        <f t="shared" si="483"/>
        <v>2.0801794635856758E-2</v>
      </c>
      <c r="H4370" s="221">
        <v>5.3629333398790098E-3</v>
      </c>
      <c r="I4370" s="221">
        <f t="shared" si="484"/>
        <v>1</v>
      </c>
      <c r="J4370" s="221">
        <v>1</v>
      </c>
      <c r="K4370" s="221">
        <f t="shared" si="485"/>
        <v>-167.29308137866246</v>
      </c>
      <c r="L4370" s="221">
        <f t="shared" si="480"/>
        <v>1.3270909728307909E-15</v>
      </c>
    </row>
    <row r="4371" spans="3:12" hidden="1" x14ac:dyDescent="0.25">
      <c r="C4371" s="221">
        <v>25140</v>
      </c>
      <c r="D4371" s="221">
        <f t="shared" si="481"/>
        <v>25140</v>
      </c>
      <c r="E4371" s="221">
        <f t="shared" si="479"/>
        <v>25.14</v>
      </c>
      <c r="F4371" s="221">
        <f t="shared" si="482"/>
        <v>3.8227508051532449E-5</v>
      </c>
      <c r="G4371" s="221">
        <f t="shared" si="483"/>
        <v>1.7975252220308862E-2</v>
      </c>
      <c r="H4371" s="271">
        <v>1.7506741710715702E-5</v>
      </c>
      <c r="I4371" s="221">
        <f t="shared" si="484"/>
        <v>1</v>
      </c>
      <c r="J4371" s="221">
        <v>1</v>
      </c>
      <c r="K4371" s="221">
        <f t="shared" si="485"/>
        <v>-218.39487388587764</v>
      </c>
      <c r="L4371" s="221">
        <f t="shared" si="480"/>
        <v>4.6886520231572966E-17</v>
      </c>
    </row>
    <row r="4372" spans="3:12" hidden="1" x14ac:dyDescent="0.25">
      <c r="C4372" s="221">
        <v>25150</v>
      </c>
      <c r="D4372" s="221">
        <f t="shared" si="481"/>
        <v>25150</v>
      </c>
      <c r="E4372" s="221">
        <f t="shared" si="479"/>
        <v>25.15</v>
      </c>
      <c r="F4372" s="221">
        <f t="shared" si="482"/>
        <v>3.7747609180660509E-5</v>
      </c>
      <c r="G4372" s="221">
        <f t="shared" si="483"/>
        <v>1.5087381576143045E-2</v>
      </c>
      <c r="H4372" s="271">
        <v>1.67346647942269E-5</v>
      </c>
      <c r="I4372" s="221">
        <f t="shared" si="484"/>
        <v>1</v>
      </c>
      <c r="J4372" s="221">
        <v>1</v>
      </c>
      <c r="K4372" s="221">
        <f t="shared" si="485"/>
        <v>-220.41759316430731</v>
      </c>
      <c r="L4372" s="221">
        <f t="shared" si="480"/>
        <v>1.1621210802774788E-21</v>
      </c>
    </row>
    <row r="4373" spans="3:12" hidden="1" x14ac:dyDescent="0.25">
      <c r="C4373" s="221">
        <v>25160</v>
      </c>
      <c r="D4373" s="221">
        <f t="shared" si="481"/>
        <v>25160</v>
      </c>
      <c r="E4373" s="221">
        <f t="shared" si="479"/>
        <v>25.16</v>
      </c>
      <c r="F4373" s="221">
        <f t="shared" si="482"/>
        <v>3.7272028191520493E-5</v>
      </c>
      <c r="G4373" s="221">
        <f t="shared" si="483"/>
        <v>1.2145785716195116E-2</v>
      </c>
      <c r="H4373" s="221">
        <v>1.5719408884826799E-2</v>
      </c>
      <c r="I4373" s="221">
        <f t="shared" si="484"/>
        <v>1</v>
      </c>
      <c r="J4373" s="221">
        <v>1</v>
      </c>
      <c r="K4373" s="221">
        <f t="shared" si="485"/>
        <v>-162.95510297180687</v>
      </c>
      <c r="L4373" s="221">
        <f t="shared" si="480"/>
        <v>1.2693816853493979E-16</v>
      </c>
    </row>
    <row r="4374" spans="3:12" hidden="1" x14ac:dyDescent="0.25">
      <c r="C4374" s="221">
        <v>25170</v>
      </c>
      <c r="D4374" s="221">
        <f t="shared" si="481"/>
        <v>25170</v>
      </c>
      <c r="E4374" s="221">
        <f t="shared" si="479"/>
        <v>25.17</v>
      </c>
      <c r="F4374" s="221">
        <f t="shared" si="482"/>
        <v>3.6800746586728448E-5</v>
      </c>
      <c r="G4374" s="221">
        <f t="shared" si="483"/>
        <v>9.1582452606895782E-3</v>
      </c>
      <c r="H4374" s="221">
        <v>0.13782044655400499</v>
      </c>
      <c r="I4374" s="221">
        <f t="shared" si="484"/>
        <v>1</v>
      </c>
      <c r="J4374" s="221">
        <v>1</v>
      </c>
      <c r="K4374" s="221">
        <f t="shared" si="485"/>
        <v>-146.66034895904272</v>
      </c>
      <c r="L4374" s="221">
        <f t="shared" si="480"/>
        <v>7.1732393000470192E-15</v>
      </c>
    </row>
    <row r="4375" spans="3:12" hidden="1" x14ac:dyDescent="0.25">
      <c r="C4375" s="221">
        <v>25180</v>
      </c>
      <c r="D4375" s="221">
        <f t="shared" si="481"/>
        <v>25180</v>
      </c>
      <c r="E4375" s="221">
        <f t="shared" si="479"/>
        <v>25.18</v>
      </c>
      <c r="F4375" s="221">
        <f t="shared" si="482"/>
        <v>3.6333745732684127E-5</v>
      </c>
      <c r="G4375" s="221">
        <f t="shared" si="483"/>
        <v>6.1326982864584323E-3</v>
      </c>
      <c r="H4375" s="221">
        <v>0.44491567513511399</v>
      </c>
      <c r="I4375" s="221">
        <f t="shared" si="484"/>
        <v>1</v>
      </c>
      <c r="J4375" s="221">
        <v>1</v>
      </c>
      <c r="K4375" s="221">
        <f t="shared" si="485"/>
        <v>-140.07521042842421</v>
      </c>
      <c r="L4375" s="221">
        <f t="shared" si="480"/>
        <v>5.2989305735882044E-14</v>
      </c>
    </row>
    <row r="4376" spans="3:12" hidden="1" x14ac:dyDescent="0.25">
      <c r="C4376" s="221">
        <v>25190</v>
      </c>
      <c r="D4376" s="221">
        <f t="shared" si="481"/>
        <v>25190</v>
      </c>
      <c r="E4376" s="221">
        <f t="shared" si="479"/>
        <v>25.19</v>
      </c>
      <c r="F4376" s="221">
        <f t="shared" si="482"/>
        <v>3.5871006862114368E-5</v>
      </c>
      <c r="G4376" s="221">
        <f t="shared" si="483"/>
        <v>3.0772196732804314E-3</v>
      </c>
      <c r="H4376" s="221">
        <v>0.82365531566112105</v>
      </c>
      <c r="I4376" s="221">
        <f t="shared" si="484"/>
        <v>1</v>
      </c>
      <c r="J4376" s="221">
        <v>1</v>
      </c>
      <c r="K4376" s="221">
        <f t="shared" si="485"/>
        <v>-140.82704854099131</v>
      </c>
      <c r="L4376" s="221">
        <f t="shared" si="480"/>
        <v>9.0302603802102733E-14</v>
      </c>
    </row>
    <row r="4377" spans="3:12" hidden="1" x14ac:dyDescent="0.25">
      <c r="C4377" s="221">
        <v>25200</v>
      </c>
      <c r="D4377" s="221">
        <f t="shared" si="481"/>
        <v>25200</v>
      </c>
      <c r="E4377" s="221">
        <f t="shared" si="479"/>
        <v>25.2</v>
      </c>
      <c r="F4377" s="221">
        <f t="shared" si="482"/>
        <v>3.5412511076608374E-5</v>
      </c>
      <c r="G4377" s="221">
        <f t="shared" si="483"/>
        <v>1.154825491665361E-16</v>
      </c>
      <c r="H4377" s="221">
        <v>1</v>
      </c>
      <c r="I4377" s="221">
        <f t="shared" si="484"/>
        <v>1</v>
      </c>
      <c r="J4377" s="221">
        <v>1</v>
      </c>
      <c r="K4377" s="221">
        <f t="shared" si="485"/>
        <v>-407.766538293613</v>
      </c>
      <c r="L4377" s="221">
        <f t="shared" si="480"/>
        <v>2.0664987864227918E-14</v>
      </c>
    </row>
    <row r="4378" spans="3:12" hidden="1" x14ac:dyDescent="0.25">
      <c r="C4378" s="221">
        <v>25210</v>
      </c>
      <c r="D4378" s="221">
        <f t="shared" si="481"/>
        <v>25210</v>
      </c>
      <c r="E4378" s="221">
        <f t="shared" si="479"/>
        <v>25.21</v>
      </c>
      <c r="F4378" s="221">
        <f t="shared" si="482"/>
        <v>3.4958239349152612E-5</v>
      </c>
      <c r="G4378" s="221">
        <f t="shared" si="483"/>
        <v>3.0906759554581538E-3</v>
      </c>
      <c r="H4378" s="221">
        <v>0.82365531566127204</v>
      </c>
      <c r="I4378" s="221">
        <f t="shared" si="484"/>
        <v>1</v>
      </c>
      <c r="J4378" s="221">
        <v>1</v>
      </c>
      <c r="K4378" s="221">
        <f t="shared" si="485"/>
        <v>-141.01302938784602</v>
      </c>
      <c r="L4378" s="221">
        <f t="shared" si="480"/>
        <v>1.9798718000333491E-14</v>
      </c>
    </row>
    <row r="4379" spans="3:12" hidden="1" x14ac:dyDescent="0.25">
      <c r="C4379" s="221">
        <v>25220</v>
      </c>
      <c r="D4379" s="221">
        <f t="shared" si="481"/>
        <v>25220</v>
      </c>
      <c r="E4379" s="221">
        <f t="shared" si="479"/>
        <v>25.22</v>
      </c>
      <c r="F4379" s="221">
        <f t="shared" si="482"/>
        <v>3.4508172526657913E-5</v>
      </c>
      <c r="G4379" s="221">
        <f t="shared" si="483"/>
        <v>6.186451056856156E-3</v>
      </c>
      <c r="H4379" s="221">
        <v>0.44491567513529301</v>
      </c>
      <c r="I4379" s="221">
        <f t="shared" si="484"/>
        <v>1</v>
      </c>
      <c r="J4379" s="221">
        <v>1</v>
      </c>
      <c r="K4379" s="221">
        <f t="shared" si="485"/>
        <v>-140.4471750192489</v>
      </c>
      <c r="L4379" s="221">
        <f t="shared" si="480"/>
        <v>8.4615610128730177E-14</v>
      </c>
    </row>
    <row r="4380" spans="3:12" hidden="1" x14ac:dyDescent="0.25">
      <c r="C4380" s="221">
        <v>25230</v>
      </c>
      <c r="D4380" s="221">
        <f t="shared" si="481"/>
        <v>25230</v>
      </c>
      <c r="E4380" s="221">
        <f t="shared" si="479"/>
        <v>25.23</v>
      </c>
      <c r="F4380" s="221">
        <f t="shared" si="482"/>
        <v>3.4062291332485683E-5</v>
      </c>
      <c r="G4380" s="221">
        <f t="shared" si="483"/>
        <v>9.2789179347038068E-3</v>
      </c>
      <c r="H4380" s="221">
        <v>0.137820446554104</v>
      </c>
      <c r="I4380" s="221">
        <f t="shared" si="484"/>
        <v>1</v>
      </c>
      <c r="J4380" s="221">
        <v>1</v>
      </c>
      <c r="K4380" s="221">
        <f t="shared" si="485"/>
        <v>-147.21830308836547</v>
      </c>
      <c r="L4380" s="221">
        <f t="shared" si="480"/>
        <v>4.7984494948022516E-14</v>
      </c>
    </row>
    <row r="4381" spans="3:12" hidden="1" x14ac:dyDescent="0.25">
      <c r="C4381" s="221">
        <v>25240</v>
      </c>
      <c r="D4381" s="221">
        <f t="shared" si="481"/>
        <v>25240</v>
      </c>
      <c r="E4381" s="221">
        <f t="shared" si="479"/>
        <v>25.24</v>
      </c>
      <c r="F4381" s="221">
        <f t="shared" si="482"/>
        <v>3.3620576368966423E-5</v>
      </c>
      <c r="G4381" s="221">
        <f t="shared" si="483"/>
        <v>1.2359641338255614E-2</v>
      </c>
      <c r="H4381" s="221">
        <v>1.5719408884823202E-2</v>
      </c>
      <c r="I4381" s="221">
        <f t="shared" si="484"/>
        <v>1</v>
      </c>
      <c r="J4381" s="221">
        <v>1</v>
      </c>
      <c r="K4381" s="221">
        <f t="shared" si="485"/>
        <v>-163.69905533210667</v>
      </c>
      <c r="L4381" s="221">
        <f t="shared" si="480"/>
        <v>6.2729491389676647E-15</v>
      </c>
    </row>
    <row r="4382" spans="3:12" hidden="1" x14ac:dyDescent="0.25">
      <c r="C4382" s="221">
        <v>25250</v>
      </c>
      <c r="D4382" s="221">
        <f t="shared" si="481"/>
        <v>25250</v>
      </c>
      <c r="E4382" s="221">
        <f t="shared" si="479"/>
        <v>25.25</v>
      </c>
      <c r="F4382" s="221">
        <f t="shared" si="482"/>
        <v>3.3183008119915192E-5</v>
      </c>
      <c r="G4382" s="221">
        <f t="shared" si="483"/>
        <v>1.5420180656116819E-2</v>
      </c>
      <c r="H4382" s="271">
        <v>1.6734664794245799E-5</v>
      </c>
      <c r="I4382" s="221">
        <f t="shared" si="484"/>
        <v>1</v>
      </c>
      <c r="J4382" s="221">
        <v>1</v>
      </c>
      <c r="K4382" s="221">
        <f t="shared" si="485"/>
        <v>-221.34755534681088</v>
      </c>
      <c r="L4382" s="221">
        <f t="shared" si="480"/>
        <v>1.0694792856553003E-16</v>
      </c>
    </row>
    <row r="4383" spans="3:12" hidden="1" x14ac:dyDescent="0.25">
      <c r="C4383" s="221">
        <v>25260</v>
      </c>
      <c r="D4383" s="221">
        <f t="shared" si="481"/>
        <v>25260</v>
      </c>
      <c r="E4383" s="221">
        <f t="shared" si="479"/>
        <v>25.26</v>
      </c>
      <c r="F4383" s="221">
        <f t="shared" si="482"/>
        <v>3.2749566953140503E-5</v>
      </c>
      <c r="G4383" s="221">
        <f t="shared" si="483"/>
        <v>1.8452112546619027E-2</v>
      </c>
      <c r="H4383" s="271">
        <v>1.75067417107121E-5</v>
      </c>
      <c r="I4383" s="221">
        <f t="shared" si="484"/>
        <v>1</v>
      </c>
      <c r="J4383" s="221">
        <v>1</v>
      </c>
      <c r="K4383" s="221">
        <f t="shared" si="485"/>
        <v>-219.5108603817236</v>
      </c>
      <c r="L4383" s="221">
        <f t="shared" si="480"/>
        <v>9.1606223177081894E-22</v>
      </c>
    </row>
    <row r="4384" spans="3:12" hidden="1" x14ac:dyDescent="0.25">
      <c r="C4384" s="221">
        <v>25270</v>
      </c>
      <c r="D4384" s="221">
        <f t="shared" si="481"/>
        <v>25270</v>
      </c>
      <c r="E4384" s="221">
        <f t="shared" si="479"/>
        <v>25.27</v>
      </c>
      <c r="F4384" s="221">
        <f t="shared" si="482"/>
        <v>3.2320233122949813E-5</v>
      </c>
      <c r="G4384" s="221">
        <f t="shared" si="483"/>
        <v>2.1447053618465266E-2</v>
      </c>
      <c r="H4384" s="221">
        <v>5.3629333398732002E-3</v>
      </c>
      <c r="I4384" s="221">
        <f t="shared" si="484"/>
        <v>1</v>
      </c>
      <c r="J4384" s="221">
        <v>1</v>
      </c>
      <c r="K4384" s="221">
        <f t="shared" si="485"/>
        <v>-168.59510958021298</v>
      </c>
      <c r="L4384" s="221">
        <f t="shared" si="480"/>
        <v>3.4745408058145066E-17</v>
      </c>
    </row>
    <row r="4385" spans="3:12" hidden="1" x14ac:dyDescent="0.25">
      <c r="C4385" s="221">
        <v>25280</v>
      </c>
      <c r="D4385" s="221">
        <f t="shared" si="481"/>
        <v>25280</v>
      </c>
      <c r="E4385" s="221">
        <f t="shared" si="479"/>
        <v>25.28</v>
      </c>
      <c r="F4385" s="221">
        <f t="shared" si="482"/>
        <v>3.1894986772646948E-5</v>
      </c>
      <c r="G4385" s="221">
        <f t="shared" si="483"/>
        <v>2.4396683101882855E-2</v>
      </c>
      <c r="H4385" s="221">
        <v>2.02710991104527E-2</v>
      </c>
      <c r="I4385" s="221">
        <f t="shared" si="484"/>
        <v>1</v>
      </c>
      <c r="J4385" s="221">
        <v>1</v>
      </c>
      <c r="K4385" s="221">
        <f t="shared" si="485"/>
        <v>-156.04138983180931</v>
      </c>
      <c r="L4385" s="221">
        <f t="shared" si="480"/>
        <v>9.497509472294944E-16</v>
      </c>
    </row>
    <row r="4386" spans="3:12" hidden="1" x14ac:dyDescent="0.25">
      <c r="C4386" s="221">
        <v>25290</v>
      </c>
      <c r="D4386" s="221">
        <f t="shared" si="481"/>
        <v>25290</v>
      </c>
      <c r="E4386" s="221">
        <f t="shared" si="479"/>
        <v>25.29</v>
      </c>
      <c r="F4386" s="221">
        <f t="shared" si="482"/>
        <v>3.1473807937026087E-5</v>
      </c>
      <c r="G4386" s="221">
        <f t="shared" si="483"/>
        <v>2.7292765450237191E-2</v>
      </c>
      <c r="H4386" s="221">
        <v>2.0401207815420399E-2</v>
      </c>
      <c r="I4386" s="221">
        <f t="shared" si="484"/>
        <v>1</v>
      </c>
      <c r="J4386" s="221">
        <v>1</v>
      </c>
      <c r="K4386" s="221">
        <f t="shared" si="485"/>
        <v>-155.12694573936469</v>
      </c>
      <c r="L4386" s="221">
        <f t="shared" si="480"/>
        <v>2.7719543010495444E-15</v>
      </c>
    </row>
    <row r="4387" spans="3:12" hidden="1" x14ac:dyDescent="0.25">
      <c r="C4387" s="221">
        <v>25300</v>
      </c>
      <c r="D4387" s="221">
        <f t="shared" si="481"/>
        <v>25300</v>
      </c>
      <c r="E4387" s="221">
        <f t="shared" si="479"/>
        <v>25.3</v>
      </c>
      <c r="F4387" s="221">
        <f t="shared" si="482"/>
        <v>3.1056676544858373E-5</v>
      </c>
      <c r="G4387" s="221">
        <f t="shared" si="483"/>
        <v>3.0127172812038118E-2</v>
      </c>
      <c r="H4387" s="271">
        <v>1.6130942381642299E-9</v>
      </c>
      <c r="I4387" s="221">
        <f t="shared" si="484"/>
        <v>1</v>
      </c>
      <c r="J4387" s="221">
        <v>1</v>
      </c>
      <c r="K4387" s="221">
        <f t="shared" si="485"/>
        <v>-296.42453805092572</v>
      </c>
      <c r="L4387" s="221">
        <f t="shared" si="480"/>
        <v>7.6779540652050416E-16</v>
      </c>
    </row>
    <row r="4388" spans="3:12" hidden="1" x14ac:dyDescent="0.25">
      <c r="C4388" s="221">
        <v>25310</v>
      </c>
      <c r="D4388" s="221">
        <f t="shared" si="481"/>
        <v>25310</v>
      </c>
      <c r="E4388" s="221">
        <f t="shared" si="479"/>
        <v>25.31</v>
      </c>
      <c r="F4388" s="221">
        <f t="shared" si="482"/>
        <v>3.0643572421371735E-5</v>
      </c>
      <c r="G4388" s="221">
        <f t="shared" si="483"/>
        <v>3.2891907313369634E-2</v>
      </c>
      <c r="H4388" s="221">
        <v>1.1026860971507801E-2</v>
      </c>
      <c r="I4388" s="221">
        <f t="shared" si="484"/>
        <v>1</v>
      </c>
      <c r="J4388" s="221">
        <v>1</v>
      </c>
      <c r="K4388" s="221">
        <f t="shared" si="485"/>
        <v>-159.0823929878224</v>
      </c>
      <c r="L4388" s="221">
        <f t="shared" si="480"/>
        <v>3.0881673557732598E-16</v>
      </c>
    </row>
    <row r="4389" spans="3:12" hidden="1" x14ac:dyDescent="0.25">
      <c r="C4389" s="221">
        <v>25320</v>
      </c>
      <c r="D4389" s="221">
        <f t="shared" si="481"/>
        <v>25320</v>
      </c>
      <c r="E4389" s="221">
        <f t="shared" si="479"/>
        <v>25.32</v>
      </c>
      <c r="F4389" s="221">
        <f t="shared" si="482"/>
        <v>3.0234475290727052E-5</v>
      </c>
      <c r="G4389" s="221">
        <f t="shared" si="483"/>
        <v>3.5579123090988492E-2</v>
      </c>
      <c r="H4389" s="271">
        <v>3.5573197467166899E-10</v>
      </c>
      <c r="I4389" s="221">
        <f t="shared" si="484"/>
        <v>1</v>
      </c>
      <c r="J4389" s="221">
        <v>1</v>
      </c>
      <c r="K4389" s="221">
        <f t="shared" si="485"/>
        <v>-308.34358841900843</v>
      </c>
      <c r="L4389" s="221">
        <f t="shared" si="480"/>
        <v>3.0881667296934607E-16</v>
      </c>
    </row>
    <row r="4390" spans="3:12" hidden="1" x14ac:dyDescent="0.25">
      <c r="C4390" s="221">
        <v>25330</v>
      </c>
      <c r="D4390" s="221">
        <f t="shared" si="481"/>
        <v>25330</v>
      </c>
      <c r="E4390" s="221">
        <f t="shared" si="479"/>
        <v>25.33</v>
      </c>
      <c r="F4390" s="221">
        <f t="shared" si="482"/>
        <v>2.9829364778483453E-5</v>
      </c>
      <c r="G4390" s="221">
        <f t="shared" si="483"/>
        <v>3.8181148016844801E-2</v>
      </c>
      <c r="H4390" s="221">
        <v>9.6745899372296905E-3</v>
      </c>
      <c r="I4390" s="221">
        <f t="shared" si="484"/>
        <v>1</v>
      </c>
      <c r="J4390" s="221">
        <v>1</v>
      </c>
      <c r="K4390" s="221">
        <f t="shared" si="485"/>
        <v>-159.15748892362569</v>
      </c>
      <c r="L4390" s="221">
        <f t="shared" si="480"/>
        <v>3.0352267877255123E-16</v>
      </c>
    </row>
    <row r="4391" spans="3:12" hidden="1" x14ac:dyDescent="0.25">
      <c r="C4391" s="221">
        <v>25340</v>
      </c>
      <c r="D4391" s="221">
        <f t="shared" si="481"/>
        <v>25340</v>
      </c>
      <c r="E4391" s="221">
        <f t="shared" si="479"/>
        <v>25.34</v>
      </c>
      <c r="F4391" s="221">
        <f t="shared" si="482"/>
        <v>2.9428220414060844E-5</v>
      </c>
      <c r="G4391" s="221">
        <f t="shared" si="483"/>
        <v>4.0690505055210296E-2</v>
      </c>
      <c r="H4391" s="221">
        <v>4.6170289671184396E-3</v>
      </c>
      <c r="I4391" s="221">
        <f t="shared" si="484"/>
        <v>1</v>
      </c>
      <c r="J4391" s="221">
        <v>1</v>
      </c>
      <c r="K4391" s="221">
        <f t="shared" si="485"/>
        <v>-165.14760640178153</v>
      </c>
      <c r="L4391" s="221">
        <f t="shared" si="480"/>
        <v>6.8452750731045266E-16</v>
      </c>
    </row>
    <row r="4392" spans="3:12" hidden="1" x14ac:dyDescent="0.25">
      <c r="C4392" s="221">
        <v>25350</v>
      </c>
      <c r="D4392" s="221">
        <f t="shared" si="481"/>
        <v>25350</v>
      </c>
      <c r="E4392" s="221">
        <f t="shared" si="479"/>
        <v>25.35</v>
      </c>
      <c r="F4392" s="221">
        <f t="shared" si="482"/>
        <v>2.9031021633192315E-5</v>
      </c>
      <c r="G4392" s="221">
        <f t="shared" si="483"/>
        <v>4.3099933194469628E-2</v>
      </c>
      <c r="H4392" s="221">
        <v>1.96696707822303E-4</v>
      </c>
      <c r="I4392" s="221">
        <f t="shared" si="484"/>
        <v>1</v>
      </c>
      <c r="J4392" s="221">
        <v>1</v>
      </c>
      <c r="K4392" s="221">
        <f t="shared" si="485"/>
        <v>-192.17727985112379</v>
      </c>
      <c r="L4392" s="221">
        <f t="shared" si="480"/>
        <v>8.3369957264800315E-17</v>
      </c>
    </row>
    <row r="4393" spans="3:12" hidden="1" x14ac:dyDescent="0.25">
      <c r="C4393" s="221">
        <v>25360</v>
      </c>
      <c r="D4393" s="221">
        <f t="shared" si="481"/>
        <v>25360</v>
      </c>
      <c r="E4393" s="221">
        <f t="shared" si="479"/>
        <v>25.36</v>
      </c>
      <c r="F4393" s="221">
        <f t="shared" si="482"/>
        <v>2.8637747780371665E-5</v>
      </c>
      <c r="G4393" s="221">
        <f t="shared" si="483"/>
        <v>4.5402407896386367E-2</v>
      </c>
      <c r="H4393" s="221">
        <v>2.7062321390605298E-3</v>
      </c>
      <c r="I4393" s="221">
        <f t="shared" si="484"/>
        <v>1</v>
      </c>
      <c r="J4393" s="221">
        <v>1</v>
      </c>
      <c r="K4393" s="221">
        <f t="shared" si="485"/>
        <v>-169.07234413390088</v>
      </c>
      <c r="L4393" s="221">
        <f t="shared" si="480"/>
        <v>3.543464204798034E-17</v>
      </c>
    </row>
    <row r="4394" spans="3:12" hidden="1" x14ac:dyDescent="0.25">
      <c r="C4394" s="221">
        <v>25370</v>
      </c>
      <c r="D4394" s="221">
        <f t="shared" si="481"/>
        <v>25370</v>
      </c>
      <c r="E4394" s="221">
        <f t="shared" si="479"/>
        <v>25.37</v>
      </c>
      <c r="F4394" s="221">
        <f t="shared" si="482"/>
        <v>2.8248378111291159E-5</v>
      </c>
      <c r="G4394" s="221">
        <f t="shared" si="483"/>
        <v>4.7591161006787452E-2</v>
      </c>
      <c r="H4394" s="221">
        <v>2.5761364751426801E-3</v>
      </c>
      <c r="I4394" s="221">
        <f t="shared" si="484"/>
        <v>1</v>
      </c>
      <c r="J4394" s="221">
        <v>1</v>
      </c>
      <c r="K4394" s="221">
        <f t="shared" si="485"/>
        <v>-169.21022631535945</v>
      </c>
      <c r="L4394" s="221">
        <f t="shared" si="480"/>
        <v>1.2187056849018417E-16</v>
      </c>
    </row>
    <row r="4395" spans="3:12" hidden="1" x14ac:dyDescent="0.25">
      <c r="C4395" s="221">
        <v>25380</v>
      </c>
      <c r="D4395" s="221">
        <f t="shared" si="481"/>
        <v>25380</v>
      </c>
      <c r="E4395" s="221">
        <f t="shared" si="479"/>
        <v>25.38</v>
      </c>
      <c r="F4395" s="221">
        <f t="shared" si="482"/>
        <v>2.7862891795273894E-5</v>
      </c>
      <c r="G4395" s="221">
        <f t="shared" si="483"/>
        <v>4.9659700072697398E-2</v>
      </c>
      <c r="H4395" s="221">
        <v>2.7309732062734599E-4</v>
      </c>
      <c r="I4395" s="221">
        <f t="shared" si="484"/>
        <v>1</v>
      </c>
      <c r="J4395" s="221">
        <v>1</v>
      </c>
      <c r="K4395" s="221">
        <f t="shared" si="485"/>
        <v>-188.45304560210084</v>
      </c>
      <c r="L4395" s="221">
        <f t="shared" si="480"/>
        <v>3.6886337284179311E-17</v>
      </c>
    </row>
    <row r="4396" spans="3:12" hidden="1" x14ac:dyDescent="0.25">
      <c r="C4396" s="221">
        <v>25390</v>
      </c>
      <c r="D4396" s="221">
        <f t="shared" si="481"/>
        <v>25390</v>
      </c>
      <c r="E4396" s="221">
        <f t="shared" si="479"/>
        <v>25.39</v>
      </c>
      <c r="F4396" s="221">
        <f t="shared" si="482"/>
        <v>2.7481267917695906E-5</v>
      </c>
      <c r="G4396" s="221">
        <f t="shared" si="483"/>
        <v>5.1601827012388184E-2</v>
      </c>
      <c r="H4396" s="221">
        <v>3.1555882854919001E-3</v>
      </c>
      <c r="I4396" s="221">
        <f t="shared" si="484"/>
        <v>1</v>
      </c>
      <c r="J4396" s="221">
        <v>1</v>
      </c>
      <c r="K4396" s="221">
        <f t="shared" si="485"/>
        <v>-166.98435640412418</v>
      </c>
      <c r="L4396" s="221">
        <f t="shared" si="480"/>
        <v>5.8873264983003708E-17</v>
      </c>
    </row>
    <row r="4397" spans="3:12" hidden="1" x14ac:dyDescent="0.25">
      <c r="C4397" s="221">
        <v>25400</v>
      </c>
      <c r="D4397" s="221">
        <f t="shared" si="481"/>
        <v>25400</v>
      </c>
      <c r="E4397" s="221">
        <f t="shared" si="479"/>
        <v>25.4</v>
      </c>
      <c r="F4397" s="221">
        <f t="shared" si="482"/>
        <v>2.7103485482403066E-5</v>
      </c>
      <c r="G4397" s="221">
        <f t="shared" si="483"/>
        <v>5.3411656086169018E-2</v>
      </c>
      <c r="H4397" s="271">
        <v>9.3131687221864105E-10</v>
      </c>
      <c r="I4397" s="221">
        <f t="shared" si="484"/>
        <v>1</v>
      </c>
      <c r="J4397" s="221">
        <v>1</v>
      </c>
      <c r="K4397" s="221">
        <f t="shared" si="485"/>
        <v>-297.4048268159948</v>
      </c>
      <c r="L4397" s="221">
        <f t="shared" si="480"/>
        <v>5.0061588949526038E-17</v>
      </c>
    </row>
    <row r="4398" spans="3:12" hidden="1" x14ac:dyDescent="0.25">
      <c r="C4398" s="221">
        <v>25410</v>
      </c>
      <c r="D4398" s="221">
        <f t="shared" si="481"/>
        <v>25410</v>
      </c>
      <c r="E4398" s="221">
        <f t="shared" si="479"/>
        <v>25.41</v>
      </c>
      <c r="F4398" s="221">
        <f t="shared" si="482"/>
        <v>2.6729523414116212E-5</v>
      </c>
      <c r="G4398" s="221">
        <f t="shared" si="483"/>
        <v>5.5083631117469826E-2</v>
      </c>
      <c r="H4398" s="221">
        <v>2.6182538032298201E-2</v>
      </c>
      <c r="I4398" s="221">
        <f t="shared" si="484"/>
        <v>1</v>
      </c>
      <c r="J4398" s="221">
        <v>1</v>
      </c>
      <c r="K4398" s="221">
        <f t="shared" si="485"/>
        <v>-148.27948960618261</v>
      </c>
      <c r="L4398" s="221">
        <f t="shared" si="480"/>
        <v>3.7152759684925955E-15</v>
      </c>
    </row>
    <row r="4399" spans="3:12" hidden="1" x14ac:dyDescent="0.25">
      <c r="C4399" s="221">
        <v>25420</v>
      </c>
      <c r="D4399" s="221">
        <f t="shared" si="481"/>
        <v>25420</v>
      </c>
      <c r="E4399" s="221">
        <f t="shared" ref="E4399:E4462" si="486">D4399/1000</f>
        <v>25.42</v>
      </c>
      <c r="F4399" s="221">
        <f t="shared" si="482"/>
        <v>2.6359360560831334E-5</v>
      </c>
      <c r="G4399" s="221">
        <f t="shared" si="483"/>
        <v>5.6612541915433134E-2</v>
      </c>
      <c r="H4399" s="221">
        <v>5.0657045484411502E-2</v>
      </c>
      <c r="I4399" s="221">
        <f t="shared" si="484"/>
        <v>1</v>
      </c>
      <c r="J4399" s="221">
        <v>1</v>
      </c>
      <c r="K4399" s="221">
        <f t="shared" si="485"/>
        <v>-142.43025235203018</v>
      </c>
      <c r="L4399" s="221">
        <f t="shared" ref="L4399:L4462" si="487">(D4399-D4398)*((10^(K4399/20)+10^(K4398/20))/2)^2</f>
        <v>3.2572195026780026E-14</v>
      </c>
    </row>
    <row r="4400" spans="3:12" hidden="1" x14ac:dyDescent="0.25">
      <c r="C4400" s="221">
        <v>25430</v>
      </c>
      <c r="D4400" s="221">
        <f t="shared" si="481"/>
        <v>25430</v>
      </c>
      <c r="E4400" s="221">
        <f t="shared" si="486"/>
        <v>25.43</v>
      </c>
      <c r="F4400" s="221">
        <f t="shared" si="482"/>
        <v>2.5992975696208189E-5</v>
      </c>
      <c r="G4400" s="221">
        <f t="shared" si="483"/>
        <v>5.7993539852191439E-2</v>
      </c>
      <c r="H4400" s="221">
        <v>3.5478860246605098E-2</v>
      </c>
      <c r="I4400" s="221">
        <f t="shared" si="484"/>
        <v>1</v>
      </c>
      <c r="J4400" s="221">
        <v>1</v>
      </c>
      <c r="K4400" s="221">
        <f t="shared" si="485"/>
        <v>-145.43589442407492</v>
      </c>
      <c r="L4400" s="221">
        <f t="shared" si="487"/>
        <v>4.1651353106963468E-14</v>
      </c>
    </row>
    <row r="4401" spans="3:12" hidden="1" x14ac:dyDescent="0.25">
      <c r="C4401" s="221">
        <v>25440</v>
      </c>
      <c r="D4401" s="221">
        <f t="shared" si="481"/>
        <v>25440</v>
      </c>
      <c r="E4401" s="221">
        <f t="shared" si="486"/>
        <v>25.44</v>
      </c>
      <c r="F4401" s="221">
        <f t="shared" si="482"/>
        <v>2.5630347521952483E-5</v>
      </c>
      <c r="G4401" s="221">
        <f t="shared" si="483"/>
        <v>5.9222152549959363E-2</v>
      </c>
      <c r="H4401" s="271">
        <v>2.43822489620357E-9</v>
      </c>
      <c r="I4401" s="221">
        <f t="shared" si="484"/>
        <v>1</v>
      </c>
      <c r="J4401" s="221">
        <v>1</v>
      </c>
      <c r="K4401" s="221">
        <f t="shared" si="485"/>
        <v>-288.63375110143966</v>
      </c>
      <c r="L4401" s="221">
        <f t="shared" si="487"/>
        <v>7.1507340550065391E-15</v>
      </c>
    </row>
    <row r="4402" spans="3:12" hidden="1" x14ac:dyDescent="0.25">
      <c r="C4402" s="221">
        <v>25450</v>
      </c>
      <c r="D4402" s="221">
        <f t="shared" si="481"/>
        <v>25450</v>
      </c>
      <c r="E4402" s="221">
        <f t="shared" si="486"/>
        <v>25.45</v>
      </c>
      <c r="F4402" s="221">
        <f t="shared" si="482"/>
        <v>2.5271454670186635E-5</v>
      </c>
      <c r="G4402" s="221">
        <f t="shared" si="483"/>
        <v>6.0294297635281581E-2</v>
      </c>
      <c r="H4402" s="271">
        <v>1.5853372514302099E-9</v>
      </c>
      <c r="I4402" s="221">
        <f t="shared" si="484"/>
        <v>1</v>
      </c>
      <c r="J4402" s="221">
        <v>1</v>
      </c>
      <c r="K4402" s="221">
        <f t="shared" si="485"/>
        <v>-292.33943707136507</v>
      </c>
      <c r="L4402" s="221">
        <f t="shared" si="487"/>
        <v>9.3530789997226672E-29</v>
      </c>
    </row>
    <row r="4403" spans="3:12" hidden="1" x14ac:dyDescent="0.25">
      <c r="C4403" s="221">
        <v>25460</v>
      </c>
      <c r="D4403" s="221">
        <f t="shared" si="481"/>
        <v>25460</v>
      </c>
      <c r="E4403" s="221">
        <f t="shared" si="486"/>
        <v>25.46</v>
      </c>
      <c r="F4403" s="221">
        <f t="shared" si="482"/>
        <v>2.4916275705813831E-5</v>
      </c>
      <c r="G4403" s="221">
        <f t="shared" si="483"/>
        <v>6.1206295519967181E-2</v>
      </c>
      <c r="H4403" s="221">
        <v>3.23589581853801E-2</v>
      </c>
      <c r="I4403" s="221">
        <f t="shared" si="484"/>
        <v>1</v>
      </c>
      <c r="J4403" s="221">
        <v>1</v>
      </c>
      <c r="K4403" s="221">
        <f t="shared" si="485"/>
        <v>-146.13452493044943</v>
      </c>
      <c r="L4403" s="221">
        <f t="shared" si="487"/>
        <v>6.0881810382837929E-15</v>
      </c>
    </row>
    <row r="4404" spans="3:12" hidden="1" x14ac:dyDescent="0.25">
      <c r="C4404" s="221">
        <v>25470</v>
      </c>
      <c r="D4404" s="221">
        <f t="shared" si="481"/>
        <v>25470</v>
      </c>
      <c r="E4404" s="221">
        <f t="shared" si="486"/>
        <v>25.47</v>
      </c>
      <c r="F4404" s="221">
        <f t="shared" si="482"/>
        <v>2.4564789128869973E-5</v>
      </c>
      <c r="G4404" s="221">
        <f t="shared" si="483"/>
        <v>6.1954881170684234E-2</v>
      </c>
      <c r="H4404" s="221">
        <v>3.3311806719216901E-2</v>
      </c>
      <c r="I4404" s="221">
        <f t="shared" si="484"/>
        <v>1</v>
      </c>
      <c r="J4404" s="221">
        <v>1</v>
      </c>
      <c r="K4404" s="221">
        <f t="shared" si="485"/>
        <v>-145.90026486588704</v>
      </c>
      <c r="L4404" s="221">
        <f t="shared" si="487"/>
        <v>2.5023006185009641E-14</v>
      </c>
    </row>
    <row r="4405" spans="3:12" hidden="1" x14ac:dyDescent="0.25">
      <c r="C4405" s="221">
        <v>25480</v>
      </c>
      <c r="D4405" s="221">
        <f t="shared" si="481"/>
        <v>25480</v>
      </c>
      <c r="E4405" s="221">
        <f t="shared" si="486"/>
        <v>25.48</v>
      </c>
      <c r="F4405" s="221">
        <f t="shared" si="482"/>
        <v>2.4216973376869212E-5</v>
      </c>
      <c r="G4405" s="221">
        <f t="shared" si="483"/>
        <v>6.253721483162801E-2</v>
      </c>
      <c r="H4405" s="221">
        <v>1.1720746567744701E-2</v>
      </c>
      <c r="I4405" s="221">
        <f t="shared" si="484"/>
        <v>1</v>
      </c>
      <c r="J4405" s="221">
        <v>1</v>
      </c>
      <c r="K4405" s="221">
        <f t="shared" si="485"/>
        <v>-155.01572649300985</v>
      </c>
      <c r="L4405" s="221">
        <f t="shared" si="487"/>
        <v>1.1712873408406589E-14</v>
      </c>
    </row>
    <row r="4406" spans="3:12" hidden="1" x14ac:dyDescent="0.25">
      <c r="C4406" s="221">
        <v>25490</v>
      </c>
      <c r="D4406" s="221">
        <f t="shared" si="481"/>
        <v>25490</v>
      </c>
      <c r="E4406" s="221">
        <f t="shared" si="486"/>
        <v>25.49</v>
      </c>
      <c r="F4406" s="221">
        <f t="shared" si="482"/>
        <v>2.3872806827135909E-5</v>
      </c>
      <c r="G4406" s="221">
        <f t="shared" si="483"/>
        <v>6.2950891667290204E-2</v>
      </c>
      <c r="H4406" s="221">
        <v>3.5411953593089303E-2</v>
      </c>
      <c r="I4406" s="221">
        <f t="shared" si="484"/>
        <v>1</v>
      </c>
      <c r="J4406" s="221">
        <v>1</v>
      </c>
      <c r="K4406" s="221">
        <f t="shared" si="485"/>
        <v>-145.47889487378552</v>
      </c>
      <c r="L4406" s="221">
        <f t="shared" si="487"/>
        <v>1.2591221535362097E-14</v>
      </c>
    </row>
    <row r="4407" spans="3:12" hidden="1" x14ac:dyDescent="0.25">
      <c r="C4407" s="221">
        <v>25500</v>
      </c>
      <c r="D4407" s="221">
        <f t="shared" si="481"/>
        <v>25500</v>
      </c>
      <c r="E4407" s="221">
        <f t="shared" si="486"/>
        <v>25.5</v>
      </c>
      <c r="F4407" s="221">
        <f t="shared" si="482"/>
        <v>2.3532267799130207E-5</v>
      </c>
      <c r="G4407" s="221">
        <f t="shared" si="483"/>
        <v>6.3193950295025281E-2</v>
      </c>
      <c r="H4407" s="271">
        <v>3.3016859977897298E-15</v>
      </c>
      <c r="I4407" s="221">
        <f t="shared" si="484"/>
        <v>1</v>
      </c>
      <c r="J4407" s="221">
        <v>1</v>
      </c>
      <c r="K4407" s="221">
        <f t="shared" si="485"/>
        <v>-406.17849891564452</v>
      </c>
      <c r="L4407" s="221">
        <f t="shared" si="487"/>
        <v>7.0802814420843737E-15</v>
      </c>
    </row>
    <row r="4408" spans="3:12" hidden="1" x14ac:dyDescent="0.25">
      <c r="C4408" s="221">
        <v>25510</v>
      </c>
      <c r="D4408" s="221">
        <f t="shared" si="481"/>
        <v>25510</v>
      </c>
      <c r="E4408" s="221">
        <f t="shared" si="486"/>
        <v>25.51</v>
      </c>
      <c r="F4408" s="221">
        <f t="shared" si="482"/>
        <v>2.3195334556761384E-5</v>
      </c>
      <c r="G4408" s="221">
        <f t="shared" si="483"/>
        <v>6.3264880179899161E-2</v>
      </c>
      <c r="H4408" s="221">
        <v>3.54119535930882E-2</v>
      </c>
      <c r="I4408" s="221">
        <f t="shared" si="484"/>
        <v>1</v>
      </c>
      <c r="J4408" s="221">
        <v>1</v>
      </c>
      <c r="K4408" s="221">
        <f t="shared" si="485"/>
        <v>-145.68573565634145</v>
      </c>
      <c r="L4408" s="221">
        <f t="shared" si="487"/>
        <v>6.7509741188016463E-15</v>
      </c>
    </row>
    <row r="4409" spans="3:12" hidden="1" x14ac:dyDescent="0.25">
      <c r="C4409" s="221">
        <v>25520</v>
      </c>
      <c r="D4409" s="221">
        <f t="shared" si="481"/>
        <v>25520</v>
      </c>
      <c r="E4409" s="221">
        <f t="shared" si="486"/>
        <v>25.52</v>
      </c>
      <c r="F4409" s="221">
        <f t="shared" si="482"/>
        <v>2.2861985310691036E-5</v>
      </c>
      <c r="G4409" s="221">
        <f t="shared" si="483"/>
        <v>6.3162627867150226E-2</v>
      </c>
      <c r="H4409" s="221">
        <v>1.1720746567751E-2</v>
      </c>
      <c r="I4409" s="221">
        <f t="shared" si="484"/>
        <v>1</v>
      </c>
      <c r="J4409" s="221">
        <v>1</v>
      </c>
      <c r="K4409" s="221">
        <f t="shared" si="485"/>
        <v>-155.42941185383987</v>
      </c>
      <c r="L4409" s="221">
        <f t="shared" si="487"/>
        <v>1.1864684247927893E-14</v>
      </c>
    </row>
    <row r="4410" spans="3:12" hidden="1" x14ac:dyDescent="0.25">
      <c r="C4410" s="221">
        <v>25530</v>
      </c>
      <c r="D4410" s="221">
        <f t="shared" ref="D4410:D4473" si="488">C4410*(f_CLK_MHz/Nominal_Clock_Freq)</f>
        <v>25530</v>
      </c>
      <c r="E4410" s="221">
        <f t="shared" si="486"/>
        <v>25.53</v>
      </c>
      <c r="F4410" s="221">
        <f t="shared" ref="F4410:F4473" si="489">ABS(SIN(((MOD_CLK_DIV*PI()*$D4410*FIRST_STAGE_DECIMATION)/(f_CLK_MHz*1000000)))/(FIRST_STAGE_DECIMATION*SIN(((MOD_CLK_DIV*PI()*$D4410)/(f_CLK_MHz*1000000)))))^FIRST_STAGE_ORDER</f>
        <v>2.2532198220627053E-5</v>
      </c>
      <c r="G4410" s="221">
        <f t="shared" ref="G4410:G4473" si="490">ABS(SIN(((MOD_CLK_DIV*FIRST_STAGE_DECIMATION*PI()*$D4410*SECOND_STAGE_DECIMATION)/(f_CLK_MHz*1000000)))/(SECOND_STAGE_DECIMATION*SIN(((MOD_CLK_DIV*FIRST_STAGE_DECIMATION*PI()*$D4410)/(f_CLK_MHz*1000000)))))^SECOND_STAGE_ORDER</f>
        <v>6.2886602030534228E-2</v>
      </c>
      <c r="H4410" s="221">
        <v>3.3311806719213202E-2</v>
      </c>
      <c r="I4410" s="221">
        <f t="shared" ref="I4410:I4473" si="491">IF(Avg_decimation&lt;&gt;0,(ABS(SIN(((MOD_CLK_DIV*FIRST_STAGE_DECIMATION*SECOND_STAGE_DECIMATION*FIR_DECIMATION*PI()*$D4410*Avg_decimation)/(f_CLK_MHz*1000000)))/(Avg_decimation*SIN(((MOD_CLK_DIV*FIRST_STAGE_DECIMATION*SECOND_STAGE_DECIMATION*FIR_DECIMATION*PI()*$D4410)/(f_CLK_MHz*1000000)))))^1),"-")</f>
        <v>1</v>
      </c>
      <c r="J4410" s="221">
        <v>1</v>
      </c>
      <c r="K4410" s="221">
        <f t="shared" ref="K4410:K4473" si="492">20*LOG10(IF(FIR_BYPASSED,F4410*G4410*J4410,F4410*G4410*H4410*I4410*J4410))</f>
        <v>-146.52080239687348</v>
      </c>
      <c r="L4410" s="221">
        <f t="shared" si="487"/>
        <v>1.0280671308497885E-14</v>
      </c>
    </row>
    <row r="4411" spans="3:12" hidden="1" x14ac:dyDescent="0.25">
      <c r="C4411" s="221">
        <v>25540</v>
      </c>
      <c r="D4411" s="221">
        <f t="shared" si="488"/>
        <v>25540</v>
      </c>
      <c r="E4411" s="221">
        <f t="shared" si="486"/>
        <v>25.54</v>
      </c>
      <c r="F4411" s="221">
        <f t="shared" si="489"/>
        <v>2.2205951397604946E-5</v>
      </c>
      <c r="G4411" s="221">
        <f t="shared" si="490"/>
        <v>6.2436677317820329E-2</v>
      </c>
      <c r="H4411" s="221">
        <v>3.2358958185383598E-2</v>
      </c>
      <c r="I4411" s="221">
        <f t="shared" si="491"/>
        <v>1</v>
      </c>
      <c r="J4411" s="221">
        <v>1</v>
      </c>
      <c r="K4411" s="221">
        <f t="shared" si="492"/>
        <v>-146.96192602045608</v>
      </c>
      <c r="L4411" s="221">
        <f t="shared" si="487"/>
        <v>2.1190616245570556E-14</v>
      </c>
    </row>
    <row r="4412" spans="3:12" hidden="1" x14ac:dyDescent="0.25">
      <c r="C4412" s="221">
        <v>25550</v>
      </c>
      <c r="D4412" s="221">
        <f t="shared" si="488"/>
        <v>25550</v>
      </c>
      <c r="E4412" s="221">
        <f t="shared" si="486"/>
        <v>25.55</v>
      </c>
      <c r="F4412" s="221">
        <f t="shared" si="489"/>
        <v>2.1883222906260938E-5</v>
      </c>
      <c r="G4412" s="221">
        <f t="shared" si="490"/>
        <v>6.1813196977776534E-2</v>
      </c>
      <c r="H4412" s="271">
        <v>1.58533403513562E-9</v>
      </c>
      <c r="I4412" s="221">
        <f t="shared" si="491"/>
        <v>1</v>
      </c>
      <c r="J4412" s="221">
        <v>1</v>
      </c>
      <c r="K4412" s="221">
        <f t="shared" si="492"/>
        <v>-293.37373452928597</v>
      </c>
      <c r="L4412" s="221">
        <f t="shared" si="487"/>
        <v>5.0320789715348012E-15</v>
      </c>
    </row>
    <row r="4413" spans="3:12" hidden="1" x14ac:dyDescent="0.25">
      <c r="C4413" s="221">
        <v>25560</v>
      </c>
      <c r="D4413" s="221">
        <f t="shared" si="488"/>
        <v>25560</v>
      </c>
      <c r="E4413" s="221">
        <f t="shared" si="486"/>
        <v>25.56</v>
      </c>
      <c r="F4413" s="221">
        <f t="shared" si="489"/>
        <v>2.1563990767090897E-5</v>
      </c>
      <c r="G4413" s="221">
        <f t="shared" si="490"/>
        <v>6.1016974256090831E-2</v>
      </c>
      <c r="H4413" s="271">
        <v>2.43822818343485E-9</v>
      </c>
      <c r="I4413" s="221">
        <f t="shared" si="491"/>
        <v>1</v>
      </c>
      <c r="J4413" s="221">
        <v>1</v>
      </c>
      <c r="K4413" s="221">
        <f t="shared" si="492"/>
        <v>-289.87491696054212</v>
      </c>
      <c r="L4413" s="221">
        <f t="shared" si="487"/>
        <v>7.1625364945612542E-29</v>
      </c>
    </row>
    <row r="4414" spans="3:12" hidden="1" x14ac:dyDescent="0.25">
      <c r="C4414" s="221">
        <v>25570</v>
      </c>
      <c r="D4414" s="221">
        <f t="shared" si="488"/>
        <v>25570</v>
      </c>
      <c r="E4414" s="221">
        <f t="shared" si="486"/>
        <v>25.57</v>
      </c>
      <c r="F4414" s="221">
        <f t="shared" si="489"/>
        <v>2.1248232958701223E-5</v>
      </c>
      <c r="G4414" s="221">
        <f t="shared" si="490"/>
        <v>6.0049292550841696E-2</v>
      </c>
      <c r="H4414" s="221">
        <v>3.5478860246600602E-2</v>
      </c>
      <c r="I4414" s="221">
        <f t="shared" si="491"/>
        <v>1</v>
      </c>
      <c r="J4414" s="221">
        <v>1</v>
      </c>
      <c r="K4414" s="221">
        <f t="shared" si="492"/>
        <v>-146.88399251607038</v>
      </c>
      <c r="L4414" s="221">
        <f t="shared" si="487"/>
        <v>5.1231942005741183E-15</v>
      </c>
    </row>
    <row r="4415" spans="3:12" hidden="1" x14ac:dyDescent="0.25">
      <c r="C4415" s="221">
        <v>25580</v>
      </c>
      <c r="D4415" s="221">
        <f t="shared" si="488"/>
        <v>25580</v>
      </c>
      <c r="E4415" s="221">
        <f t="shared" si="486"/>
        <v>25.58</v>
      </c>
      <c r="F4415" s="221">
        <f t="shared" si="489"/>
        <v>2.0935927420045872E-5</v>
      </c>
      <c r="G4415" s="221">
        <f t="shared" si="490"/>
        <v>5.8911904321327618E-2</v>
      </c>
      <c r="H4415" s="221">
        <v>5.0657045484412598E-2</v>
      </c>
      <c r="I4415" s="221">
        <f t="shared" si="491"/>
        <v>1</v>
      </c>
      <c r="J4415" s="221">
        <v>1</v>
      </c>
      <c r="K4415" s="221">
        <f t="shared" si="492"/>
        <v>-144.08529756044294</v>
      </c>
      <c r="L4415" s="221">
        <f t="shared" si="487"/>
        <v>2.9024130722045213E-14</v>
      </c>
    </row>
    <row r="4416" spans="3:12" hidden="1" x14ac:dyDescent="0.25">
      <c r="C4416" s="221">
        <v>25590</v>
      </c>
      <c r="D4416" s="221">
        <f t="shared" si="488"/>
        <v>25590</v>
      </c>
      <c r="E4416" s="221">
        <f t="shared" si="486"/>
        <v>25.59</v>
      </c>
      <c r="F4416" s="221">
        <f t="shared" si="489"/>
        <v>2.0627052052654099E-5</v>
      </c>
      <c r="G4416" s="221">
        <f t="shared" si="490"/>
        <v>5.7607028747305007E-2</v>
      </c>
      <c r="H4416" s="221">
        <v>2.6182538032320499E-2</v>
      </c>
      <c r="I4416" s="221">
        <f t="shared" si="491"/>
        <v>1</v>
      </c>
      <c r="J4416" s="221">
        <v>1</v>
      </c>
      <c r="K4416" s="221">
        <f t="shared" si="492"/>
        <v>-150.14151233254677</v>
      </c>
      <c r="L4416" s="221">
        <f t="shared" si="487"/>
        <v>2.1898140132490294E-14</v>
      </c>
    </row>
    <row r="4417" spans="3:12" hidden="1" x14ac:dyDescent="0.25">
      <c r="C4417" s="221">
        <v>25600</v>
      </c>
      <c r="D4417" s="221">
        <f t="shared" si="488"/>
        <v>25600</v>
      </c>
      <c r="E4417" s="221">
        <f t="shared" si="486"/>
        <v>25.6</v>
      </c>
      <c r="F4417" s="221">
        <f t="shared" si="489"/>
        <v>2.0321584722844292E-5</v>
      </c>
      <c r="G4417" s="221">
        <f t="shared" si="490"/>
        <v>5.6137348138911324E-2</v>
      </c>
      <c r="H4417" s="271">
        <v>9.3131875349389496E-10</v>
      </c>
      <c r="I4417" s="221">
        <f t="shared" si="491"/>
        <v>1</v>
      </c>
      <c r="J4417" s="221">
        <v>1</v>
      </c>
      <c r="K4417" s="221">
        <f t="shared" si="492"/>
        <v>-299.47384372730255</v>
      </c>
      <c r="L4417" s="221">
        <f t="shared" si="487"/>
        <v>2.4198520003863869E-15</v>
      </c>
    </row>
    <row r="4418" spans="3:12" hidden="1" x14ac:dyDescent="0.25">
      <c r="C4418" s="221">
        <v>25610</v>
      </c>
      <c r="D4418" s="221">
        <f t="shared" si="488"/>
        <v>25610</v>
      </c>
      <c r="E4418" s="221">
        <f t="shared" si="486"/>
        <v>25.61</v>
      </c>
      <c r="F4418" s="221">
        <f t="shared" si="489"/>
        <v>2.001950326392835E-5</v>
      </c>
      <c r="G4418" s="221">
        <f t="shared" si="490"/>
        <v>5.4506003100847883E-2</v>
      </c>
      <c r="H4418" s="221">
        <v>3.1555882854924699E-3</v>
      </c>
      <c r="I4418" s="221">
        <f t="shared" si="491"/>
        <v>1</v>
      </c>
      <c r="J4418" s="221">
        <v>1</v>
      </c>
      <c r="K4418" s="221">
        <f t="shared" si="492"/>
        <v>-169.26044061910662</v>
      </c>
      <c r="L4418" s="221">
        <f t="shared" si="487"/>
        <v>2.9641229555812066E-17</v>
      </c>
    </row>
    <row r="4419" spans="3:12" hidden="1" x14ac:dyDescent="0.25">
      <c r="C4419" s="221">
        <v>25620</v>
      </c>
      <c r="D4419" s="221">
        <f t="shared" si="488"/>
        <v>25620</v>
      </c>
      <c r="E4419" s="221">
        <f t="shared" si="486"/>
        <v>25.62</v>
      </c>
      <c r="F4419" s="221">
        <f t="shared" si="489"/>
        <v>1.9720785478401686E-5</v>
      </c>
      <c r="G4419" s="221">
        <f t="shared" si="490"/>
        <v>5.2716586457628972E-2</v>
      </c>
      <c r="H4419" s="221">
        <v>2.7309732062733803E-4</v>
      </c>
      <c r="I4419" s="221">
        <f t="shared" si="491"/>
        <v>1</v>
      </c>
      <c r="J4419" s="221">
        <v>1</v>
      </c>
      <c r="K4419" s="221">
        <f t="shared" si="492"/>
        <v>-190.93622142181115</v>
      </c>
      <c r="L4419" s="221">
        <f t="shared" si="487"/>
        <v>3.4730795341428365E-17</v>
      </c>
    </row>
    <row r="4420" spans="3:12" hidden="1" x14ac:dyDescent="0.25">
      <c r="C4420" s="221">
        <v>25630</v>
      </c>
      <c r="D4420" s="221">
        <f t="shared" si="488"/>
        <v>25630</v>
      </c>
      <c r="E4420" s="221">
        <f t="shared" si="486"/>
        <v>25.63</v>
      </c>
      <c r="F4420" s="221">
        <f t="shared" si="489"/>
        <v>1.9425409140123881E-5</v>
      </c>
      <c r="G4420" s="221">
        <f t="shared" si="490"/>
        <v>5.0773135949995538E-2</v>
      </c>
      <c r="H4420" s="221">
        <v>2.57613647514223E-3</v>
      </c>
      <c r="I4420" s="221">
        <f t="shared" si="491"/>
        <v>1</v>
      </c>
      <c r="J4420" s="221">
        <v>1</v>
      </c>
      <c r="K4420" s="221">
        <f t="shared" si="492"/>
        <v>-171.90053941034398</v>
      </c>
      <c r="L4420" s="221">
        <f t="shared" si="487"/>
        <v>1.9947753133067517E-17</v>
      </c>
    </row>
    <row r="4421" spans="3:12" hidden="1" x14ac:dyDescent="0.25">
      <c r="C4421" s="221">
        <v>25640</v>
      </c>
      <c r="D4421" s="221">
        <f t="shared" si="488"/>
        <v>25640</v>
      </c>
      <c r="E4421" s="221">
        <f t="shared" si="486"/>
        <v>25.64</v>
      </c>
      <c r="F4421" s="221">
        <f t="shared" si="489"/>
        <v>1.9133351996483849E-5</v>
      </c>
      <c r="G4421" s="221">
        <f t="shared" si="490"/>
        <v>4.8680125715832183E-2</v>
      </c>
      <c r="H4421" s="221">
        <v>2.70623213906268E-3</v>
      </c>
      <c r="I4421" s="221">
        <f t="shared" si="491"/>
        <v>1</v>
      </c>
      <c r="J4421" s="221">
        <v>1</v>
      </c>
      <c r="K4421" s="221">
        <f t="shared" si="492"/>
        <v>-171.96984400371008</v>
      </c>
      <c r="L4421" s="221">
        <f t="shared" si="487"/>
        <v>6.4045370376460813E-17</v>
      </c>
    </row>
    <row r="4422" spans="3:12" hidden="1" x14ac:dyDescent="0.25">
      <c r="C4422" s="221">
        <v>25650</v>
      </c>
      <c r="D4422" s="221">
        <f t="shared" si="488"/>
        <v>25650</v>
      </c>
      <c r="E4422" s="221">
        <f t="shared" si="486"/>
        <v>25.65</v>
      </c>
      <c r="F4422" s="221">
        <f t="shared" si="489"/>
        <v>1.8844591770555696E-5</v>
      </c>
      <c r="G4422" s="221">
        <f t="shared" si="490"/>
        <v>4.6442456572159334E-2</v>
      </c>
      <c r="H4422" s="221">
        <v>1.9669670782230099E-4</v>
      </c>
      <c r="I4422" s="221">
        <f t="shared" si="491"/>
        <v>1</v>
      </c>
      <c r="J4422" s="221">
        <v>1</v>
      </c>
      <c r="K4422" s="221">
        <f t="shared" si="492"/>
        <v>-195.28201982991868</v>
      </c>
      <c r="L4422" s="221">
        <f t="shared" si="487"/>
        <v>1.8127515860496959E-17</v>
      </c>
    </row>
    <row r="4423" spans="3:12" hidden="1" x14ac:dyDescent="0.25">
      <c r="C4423" s="221">
        <v>25660</v>
      </c>
      <c r="D4423" s="221">
        <f t="shared" si="488"/>
        <v>25660</v>
      </c>
      <c r="E4423" s="221">
        <f t="shared" si="486"/>
        <v>25.66</v>
      </c>
      <c r="F4423" s="221">
        <f t="shared" si="489"/>
        <v>1.8559106163239522E-5</v>
      </c>
      <c r="G4423" s="221">
        <f t="shared" si="490"/>
        <v>4.4065445117970496E-2</v>
      </c>
      <c r="H4423" s="221">
        <v>4.6170289671173701E-3</v>
      </c>
      <c r="I4423" s="221">
        <f t="shared" si="491"/>
        <v>1</v>
      </c>
      <c r="J4423" s="221">
        <v>1</v>
      </c>
      <c r="K4423" s="221">
        <f t="shared" si="492"/>
        <v>-168.45964366429544</v>
      </c>
      <c r="L4423" s="221">
        <f t="shared" si="487"/>
        <v>3.8967226491467539E-17</v>
      </c>
    </row>
    <row r="4424" spans="3:12" hidden="1" x14ac:dyDescent="0.25">
      <c r="C4424" s="221">
        <v>25670</v>
      </c>
      <c r="D4424" s="221">
        <f t="shared" si="488"/>
        <v>25670</v>
      </c>
      <c r="E4424" s="221">
        <f t="shared" si="486"/>
        <v>25.67</v>
      </c>
      <c r="F4424" s="221">
        <f t="shared" si="489"/>
        <v>1.8276872855391598E-5</v>
      </c>
      <c r="G4424" s="221">
        <f t="shared" si="490"/>
        <v>4.1554811680874167E-2</v>
      </c>
      <c r="H4424" s="221">
        <v>9.6745899372298692E-3</v>
      </c>
      <c r="I4424" s="221">
        <f t="shared" si="491"/>
        <v>1</v>
      </c>
      <c r="J4424" s="221">
        <v>1</v>
      </c>
      <c r="K4424" s="221">
        <f t="shared" si="492"/>
        <v>-162.67688449163103</v>
      </c>
      <c r="L4424" s="221">
        <f t="shared" si="487"/>
        <v>3.0933900466610091E-16</v>
      </c>
    </row>
    <row r="4425" spans="3:12" hidden="1" x14ac:dyDescent="0.25">
      <c r="C4425" s="221">
        <v>25680</v>
      </c>
      <c r="D4425" s="221">
        <f t="shared" si="488"/>
        <v>25680</v>
      </c>
      <c r="E4425" s="221">
        <f t="shared" si="486"/>
        <v>25.68</v>
      </c>
      <c r="F4425" s="221">
        <f t="shared" si="489"/>
        <v>1.7997869509939673E-5</v>
      </c>
      <c r="G4425" s="221">
        <f t="shared" si="490"/>
        <v>3.8916667133568124E-2</v>
      </c>
      <c r="H4425" s="271">
        <v>3.5572997089629098E-10</v>
      </c>
      <c r="I4425" s="221">
        <f t="shared" si="491"/>
        <v>1</v>
      </c>
      <c r="J4425" s="221">
        <v>1</v>
      </c>
      <c r="K4425" s="221">
        <f t="shared" si="492"/>
        <v>-312.07045609442719</v>
      </c>
      <c r="L4425" s="221">
        <f t="shared" si="487"/>
        <v>1.349744569922453E-16</v>
      </c>
    </row>
    <row r="4426" spans="3:12" hidden="1" x14ac:dyDescent="0.25">
      <c r="C4426" s="221">
        <v>25690</v>
      </c>
      <c r="D4426" s="221">
        <f t="shared" si="488"/>
        <v>25690</v>
      </c>
      <c r="E4426" s="221">
        <f t="shared" si="486"/>
        <v>25.69</v>
      </c>
      <c r="F4426" s="221">
        <f t="shared" si="489"/>
        <v>1.7722073773987286E-5</v>
      </c>
      <c r="G4426" s="221">
        <f t="shared" si="490"/>
        <v>3.6157498609311695E-2</v>
      </c>
      <c r="H4426" s="221">
        <v>1.10268609715076E-2</v>
      </c>
      <c r="I4426" s="221">
        <f t="shared" si="491"/>
        <v>1</v>
      </c>
      <c r="J4426" s="221">
        <v>1</v>
      </c>
      <c r="K4426" s="221">
        <f t="shared" si="492"/>
        <v>-163.01670365516429</v>
      </c>
      <c r="L4426" s="221">
        <f t="shared" si="487"/>
        <v>1.2481583136183677E-16</v>
      </c>
    </row>
    <row r="4427" spans="3:12" hidden="1" x14ac:dyDescent="0.25">
      <c r="C4427" s="221">
        <v>25700</v>
      </c>
      <c r="D4427" s="221">
        <f t="shared" si="488"/>
        <v>25700</v>
      </c>
      <c r="E4427" s="221">
        <f t="shared" si="486"/>
        <v>25.7</v>
      </c>
      <c r="F4427" s="221">
        <f t="shared" si="489"/>
        <v>1.7449463280902839E-5</v>
      </c>
      <c r="G4427" s="221">
        <f t="shared" si="490"/>
        <v>3.3284154148491493E-2</v>
      </c>
      <c r="H4427" s="271">
        <v>1.6130970022587099E-9</v>
      </c>
      <c r="I4427" s="221">
        <f t="shared" si="491"/>
        <v>1</v>
      </c>
      <c r="J4427" s="221">
        <v>1</v>
      </c>
      <c r="K4427" s="221">
        <f t="shared" si="492"/>
        <v>-300.56639835880964</v>
      </c>
      <c r="L4427" s="221">
        <f t="shared" si="487"/>
        <v>1.2481585565821988E-16</v>
      </c>
    </row>
    <row r="4428" spans="3:12" hidden="1" x14ac:dyDescent="0.25">
      <c r="C4428" s="221">
        <v>25710</v>
      </c>
      <c r="D4428" s="221">
        <f t="shared" si="488"/>
        <v>25710</v>
      </c>
      <c r="E4428" s="221">
        <f t="shared" si="486"/>
        <v>25.71</v>
      </c>
      <c r="F4428" s="221">
        <f t="shared" si="489"/>
        <v>1.7180015652397887E-5</v>
      </c>
      <c r="G4428" s="221">
        <f t="shared" si="490"/>
        <v>3.0303826311365748E-2</v>
      </c>
      <c r="H4428" s="221">
        <v>2.0401207815425901E-2</v>
      </c>
      <c r="I4428" s="221">
        <f t="shared" si="491"/>
        <v>1</v>
      </c>
      <c r="J4428" s="221">
        <v>1</v>
      </c>
      <c r="K4428" s="221">
        <f t="shared" si="492"/>
        <v>-159.47646193813023</v>
      </c>
      <c r="L4428" s="221">
        <f t="shared" si="487"/>
        <v>2.8202908050059781E-16</v>
      </c>
    </row>
    <row r="4429" spans="3:12" hidden="1" x14ac:dyDescent="0.25">
      <c r="C4429" s="221">
        <v>25720</v>
      </c>
      <c r="D4429" s="221">
        <f t="shared" si="488"/>
        <v>25720</v>
      </c>
      <c r="E4429" s="221">
        <f t="shared" si="486"/>
        <v>25.72</v>
      </c>
      <c r="F4429" s="221">
        <f t="shared" si="489"/>
        <v>1.6913708500589484E-5</v>
      </c>
      <c r="G4429" s="221">
        <f t="shared" si="490"/>
        <v>2.72240347949027E-2</v>
      </c>
      <c r="H4429" s="221">
        <v>2.0271099110454199E-2</v>
      </c>
      <c r="I4429" s="221">
        <f t="shared" si="491"/>
        <v>1</v>
      </c>
      <c r="J4429" s="221">
        <v>1</v>
      </c>
      <c r="K4429" s="221">
        <f t="shared" si="492"/>
        <v>-160.59862740699273</v>
      </c>
      <c r="L4429" s="221">
        <f t="shared" si="487"/>
        <v>9.9553489641663615E-16</v>
      </c>
    </row>
    <row r="4430" spans="3:12" hidden="1" x14ac:dyDescent="0.25">
      <c r="C4430" s="221">
        <v>25730</v>
      </c>
      <c r="D4430" s="221">
        <f t="shared" si="488"/>
        <v>25730</v>
      </c>
      <c r="E4430" s="221">
        <f t="shared" si="486"/>
        <v>25.73</v>
      </c>
      <c r="F4430" s="221">
        <f t="shared" si="489"/>
        <v>1.6650519430050351E-5</v>
      </c>
      <c r="G4430" s="221">
        <f t="shared" si="490"/>
        <v>2.4052608094391914E-2</v>
      </c>
      <c r="H4430" s="221">
        <v>5.36293333987481E-3</v>
      </c>
      <c r="I4430" s="221">
        <f t="shared" si="491"/>
        <v>1</v>
      </c>
      <c r="J4430" s="221">
        <v>1</v>
      </c>
      <c r="K4430" s="221">
        <f t="shared" si="492"/>
        <v>-173.36015279592596</v>
      </c>
      <c r="L4430" s="221">
        <f t="shared" si="487"/>
        <v>3.2957993644487116E-16</v>
      </c>
    </row>
    <row r="4431" spans="3:12" hidden="1" x14ac:dyDescent="0.25">
      <c r="C4431" s="221">
        <v>25740</v>
      </c>
      <c r="D4431" s="221">
        <f t="shared" si="488"/>
        <v>25740</v>
      </c>
      <c r="E4431" s="221">
        <f t="shared" si="486"/>
        <v>25.74</v>
      </c>
      <c r="F4431" s="221">
        <f t="shared" si="489"/>
        <v>1.6390426039845839E-5</v>
      </c>
      <c r="G4431" s="221">
        <f t="shared" si="490"/>
        <v>2.0797664253236252E-2</v>
      </c>
      <c r="H4431" s="271">
        <v>1.7506741710685402E-5</v>
      </c>
      <c r="I4431" s="221">
        <f t="shared" si="491"/>
        <v>1</v>
      </c>
      <c r="J4431" s="221">
        <v>1</v>
      </c>
      <c r="K4431" s="221">
        <f t="shared" si="492"/>
        <v>-224.48379740667573</v>
      </c>
      <c r="L4431" s="221">
        <f t="shared" si="487"/>
        <v>1.1596710024288293E-17</v>
      </c>
    </row>
    <row r="4432" spans="3:12" hidden="1" x14ac:dyDescent="0.25">
      <c r="C4432" s="221">
        <v>25750</v>
      </c>
      <c r="D4432" s="221">
        <f t="shared" si="488"/>
        <v>25750</v>
      </c>
      <c r="E4432" s="221">
        <f t="shared" si="486"/>
        <v>25.75</v>
      </c>
      <c r="F4432" s="221">
        <f t="shared" si="489"/>
        <v>1.613340592555545E-5</v>
      </c>
      <c r="G4432" s="221">
        <f t="shared" si="490"/>
        <v>1.7467590746799759E-2</v>
      </c>
      <c r="H4432" s="271">
        <v>1.67346647941698E-5</v>
      </c>
      <c r="I4432" s="221">
        <f t="shared" si="491"/>
        <v>1</v>
      </c>
      <c r="J4432" s="221">
        <v>1</v>
      </c>
      <c r="K4432" s="221">
        <f t="shared" si="492"/>
        <v>-226.52847826430792</v>
      </c>
      <c r="L4432" s="221">
        <f t="shared" si="487"/>
        <v>2.8535725274810667E-22</v>
      </c>
    </row>
    <row r="4433" spans="3:12" hidden="1" x14ac:dyDescent="0.25">
      <c r="C4433" s="221">
        <v>25760</v>
      </c>
      <c r="D4433" s="221">
        <f t="shared" si="488"/>
        <v>25760</v>
      </c>
      <c r="E4433" s="221">
        <f t="shared" si="486"/>
        <v>25.76</v>
      </c>
      <c r="F4433" s="221">
        <f t="shared" si="489"/>
        <v>1.5879436681282363E-5</v>
      </c>
      <c r="G4433" s="221">
        <f t="shared" si="490"/>
        <v>1.4071023548817462E-2</v>
      </c>
      <c r="H4433" s="221">
        <v>1.5719408884816901E-2</v>
      </c>
      <c r="I4433" s="221">
        <f t="shared" si="491"/>
        <v>1</v>
      </c>
      <c r="J4433" s="221">
        <v>1</v>
      </c>
      <c r="K4433" s="221">
        <f t="shared" si="492"/>
        <v>-169.08806015046343</v>
      </c>
      <c r="L4433" s="221">
        <f t="shared" si="487"/>
        <v>3.0924270683738898E-17</v>
      </c>
    </row>
    <row r="4434" spans="3:12" hidden="1" x14ac:dyDescent="0.25">
      <c r="C4434" s="221">
        <v>25770</v>
      </c>
      <c r="D4434" s="221">
        <f t="shared" si="488"/>
        <v>25770</v>
      </c>
      <c r="E4434" s="221">
        <f t="shared" si="486"/>
        <v>25.77</v>
      </c>
      <c r="F4434" s="221">
        <f t="shared" si="489"/>
        <v>1.5628495901646909E-5</v>
      </c>
      <c r="G4434" s="221">
        <f t="shared" si="490"/>
        <v>1.061682543105761E-2</v>
      </c>
      <c r="H4434" s="221">
        <v>0.13782044655407699</v>
      </c>
      <c r="I4434" s="221">
        <f t="shared" si="491"/>
        <v>1</v>
      </c>
      <c r="J4434" s="221">
        <v>1</v>
      </c>
      <c r="K4434" s="221">
        <f t="shared" si="492"/>
        <v>-152.81548975201812</v>
      </c>
      <c r="L4434" s="221">
        <f t="shared" si="487"/>
        <v>1.7397877667455849E-15</v>
      </c>
    </row>
    <row r="4435" spans="3:12" hidden="1" x14ac:dyDescent="0.25">
      <c r="C4435" s="221">
        <v>25780</v>
      </c>
      <c r="D4435" s="221">
        <f t="shared" si="488"/>
        <v>25780</v>
      </c>
      <c r="E4435" s="221">
        <f t="shared" si="486"/>
        <v>25.78</v>
      </c>
      <c r="F4435" s="221">
        <f t="shared" si="489"/>
        <v>1.5380561183768172E-5</v>
      </c>
      <c r="G4435" s="221">
        <f t="shared" si="490"/>
        <v>7.1140635493120259E-3</v>
      </c>
      <c r="H4435" s="221">
        <v>0.44491567513524399</v>
      </c>
      <c r="I4435" s="221">
        <f t="shared" si="491"/>
        <v>1</v>
      </c>
      <c r="J4435" s="221">
        <v>1</v>
      </c>
      <c r="K4435" s="221">
        <f t="shared" si="492"/>
        <v>-146.25264742003395</v>
      </c>
      <c r="L4435" s="221">
        <f t="shared" si="487"/>
        <v>1.2798424531995221E-14</v>
      </c>
    </row>
    <row r="4436" spans="3:12" hidden="1" x14ac:dyDescent="0.25">
      <c r="C4436" s="221">
        <v>25790</v>
      </c>
      <c r="D4436" s="221">
        <f t="shared" si="488"/>
        <v>25790</v>
      </c>
      <c r="E4436" s="221">
        <f t="shared" si="486"/>
        <v>25.79</v>
      </c>
      <c r="F4436" s="221">
        <f t="shared" si="489"/>
        <v>1.5135610129228612E-5</v>
      </c>
      <c r="G4436" s="221">
        <f t="shared" si="490"/>
        <v>3.5719863707841318E-3</v>
      </c>
      <c r="H4436" s="221">
        <v>0.82365531566122896</v>
      </c>
      <c r="I4436" s="221">
        <f t="shared" si="491"/>
        <v>1</v>
      </c>
      <c r="J4436" s="221">
        <v>1</v>
      </c>
      <c r="K4436" s="221">
        <f t="shared" si="492"/>
        <v>-147.02689537689824</v>
      </c>
      <c r="L4436" s="221">
        <f t="shared" si="487"/>
        <v>2.1721272642286708E-14</v>
      </c>
    </row>
    <row r="4437" spans="3:12" hidden="1" x14ac:dyDescent="0.25">
      <c r="C4437" s="221">
        <v>25800</v>
      </c>
      <c r="D4437" s="221">
        <f t="shared" si="488"/>
        <v>25800</v>
      </c>
      <c r="E4437" s="221">
        <f t="shared" si="486"/>
        <v>25.8</v>
      </c>
      <c r="F4437" s="221">
        <f t="shared" si="489"/>
        <v>1.4893620346026788E-5</v>
      </c>
      <c r="G4437" s="221">
        <f t="shared" si="490"/>
        <v>6.0374308216760691E-16</v>
      </c>
      <c r="H4437" s="221">
        <v>1</v>
      </c>
      <c r="I4437" s="221">
        <f t="shared" si="491"/>
        <v>1</v>
      </c>
      <c r="J4437" s="221">
        <v>1</v>
      </c>
      <c r="K4437" s="221">
        <f t="shared" si="492"/>
        <v>-400.92295106868613</v>
      </c>
      <c r="L4437" s="221">
        <f t="shared" si="487"/>
        <v>4.957360145788142E-15</v>
      </c>
    </row>
    <row r="4438" spans="3:12" hidden="1" x14ac:dyDescent="0.25">
      <c r="C4438" s="221">
        <v>25810</v>
      </c>
      <c r="D4438" s="221">
        <f t="shared" si="488"/>
        <v>25810</v>
      </c>
      <c r="E4438" s="221">
        <f t="shared" si="486"/>
        <v>25.81</v>
      </c>
      <c r="F4438" s="221">
        <f t="shared" si="489"/>
        <v>1.4654569450513691E-5</v>
      </c>
      <c r="G4438" s="221">
        <f t="shared" si="490"/>
        <v>3.5923560378424493E-3</v>
      </c>
      <c r="H4438" s="221">
        <v>0.82365531566116301</v>
      </c>
      <c r="I4438" s="221">
        <f t="shared" si="491"/>
        <v>1</v>
      </c>
      <c r="J4438" s="221">
        <v>1</v>
      </c>
      <c r="K4438" s="221">
        <f t="shared" si="492"/>
        <v>-147.25804115943245</v>
      </c>
      <c r="L4438" s="221">
        <f t="shared" si="487"/>
        <v>4.7004116362603669E-15</v>
      </c>
    </row>
    <row r="4439" spans="3:12" hidden="1" x14ac:dyDescent="0.25">
      <c r="C4439" s="221">
        <v>25820</v>
      </c>
      <c r="D4439" s="221">
        <f t="shared" si="488"/>
        <v>25820</v>
      </c>
      <c r="E4439" s="221">
        <f t="shared" si="486"/>
        <v>25.82</v>
      </c>
      <c r="F4439" s="221">
        <f t="shared" si="489"/>
        <v>1.4418435069315755E-5</v>
      </c>
      <c r="G4439" s="221">
        <f t="shared" si="490"/>
        <v>7.1954334954383364E-3</v>
      </c>
      <c r="H4439" s="221">
        <v>0.444915675135372</v>
      </c>
      <c r="I4439" s="221">
        <f t="shared" si="491"/>
        <v>1</v>
      </c>
      <c r="J4439" s="221">
        <v>1</v>
      </c>
      <c r="K4439" s="221">
        <f t="shared" si="492"/>
        <v>-146.71494407022277</v>
      </c>
      <c r="L4439" s="221">
        <f t="shared" si="487"/>
        <v>2.0034344756543348E-14</v>
      </c>
    </row>
    <row r="4440" spans="3:12" hidden="1" x14ac:dyDescent="0.25">
      <c r="C4440" s="221">
        <v>25830</v>
      </c>
      <c r="D4440" s="221">
        <f t="shared" si="488"/>
        <v>25830</v>
      </c>
      <c r="E4440" s="221">
        <f t="shared" si="486"/>
        <v>25.83</v>
      </c>
      <c r="F4440" s="221">
        <f t="shared" si="489"/>
        <v>1.4185194841241933E-5</v>
      </c>
      <c r="G4440" s="221">
        <f t="shared" si="490"/>
        <v>1.0799500521712324E-2</v>
      </c>
      <c r="H4440" s="221">
        <v>0.137820446554033</v>
      </c>
      <c r="I4440" s="221">
        <f t="shared" si="491"/>
        <v>1</v>
      </c>
      <c r="J4440" s="221">
        <v>1</v>
      </c>
      <c r="K4440" s="221">
        <f t="shared" si="492"/>
        <v>-153.50894744078869</v>
      </c>
      <c r="L4440" s="221">
        <f t="shared" si="487"/>
        <v>1.1313720263463425E-14</v>
      </c>
    </row>
    <row r="4441" spans="3:12" hidden="1" x14ac:dyDescent="0.25">
      <c r="C4441" s="221">
        <v>25840</v>
      </c>
      <c r="D4441" s="221">
        <f t="shared" si="488"/>
        <v>25840</v>
      </c>
      <c r="E4441" s="221">
        <f t="shared" si="486"/>
        <v>25.84</v>
      </c>
      <c r="F4441" s="221">
        <f t="shared" si="489"/>
        <v>1.3954826419177171E-5</v>
      </c>
      <c r="G4441" s="221">
        <f t="shared" si="490"/>
        <v>1.4394767136309284E-2</v>
      </c>
      <c r="H4441" s="221">
        <v>1.57194088848332E-2</v>
      </c>
      <c r="I4441" s="221">
        <f t="shared" si="491"/>
        <v>1</v>
      </c>
      <c r="J4441" s="221">
        <v>1</v>
      </c>
      <c r="K4441" s="221">
        <f t="shared" si="492"/>
        <v>-170.01269413590234</v>
      </c>
      <c r="L4441" s="221">
        <f t="shared" si="487"/>
        <v>1.4726780904933442E-15</v>
      </c>
    </row>
    <row r="4442" spans="3:12" hidden="1" x14ac:dyDescent="0.25">
      <c r="C4442" s="221">
        <v>25850</v>
      </c>
      <c r="D4442" s="221">
        <f t="shared" si="488"/>
        <v>25850</v>
      </c>
      <c r="E4442" s="221">
        <f t="shared" si="486"/>
        <v>25.85</v>
      </c>
      <c r="F4442" s="221">
        <f t="shared" si="489"/>
        <v>1.3727307471959317E-5</v>
      </c>
      <c r="G4442" s="221">
        <f t="shared" si="490"/>
        <v>1.7971410995515927E-2</v>
      </c>
      <c r="H4442" s="271">
        <v>1.6734664794252101E-5</v>
      </c>
      <c r="I4442" s="221">
        <f t="shared" si="491"/>
        <v>1</v>
      </c>
      <c r="J4442" s="221">
        <v>1</v>
      </c>
      <c r="K4442" s="221">
        <f t="shared" si="492"/>
        <v>-227.68430889372507</v>
      </c>
      <c r="L4442" s="221">
        <f t="shared" si="487"/>
        <v>2.4992256804715474E-17</v>
      </c>
    </row>
    <row r="4443" spans="3:12" hidden="1" x14ac:dyDescent="0.25">
      <c r="C4443" s="221">
        <v>25860</v>
      </c>
      <c r="D4443" s="221">
        <f t="shared" si="488"/>
        <v>25860</v>
      </c>
      <c r="E4443" s="221">
        <f t="shared" si="486"/>
        <v>25.86</v>
      </c>
      <c r="F4443" s="221">
        <f t="shared" si="489"/>
        <v>1.3502615686243085E-5</v>
      </c>
      <c r="G4443" s="221">
        <f t="shared" si="490"/>
        <v>2.1519603383639813E-2</v>
      </c>
      <c r="H4443" s="271">
        <v>1.75067417106843E-5</v>
      </c>
      <c r="I4443" s="221">
        <f t="shared" si="491"/>
        <v>1</v>
      </c>
      <c r="J4443" s="221">
        <v>1</v>
      </c>
      <c r="K4443" s="221">
        <f t="shared" si="492"/>
        <v>-225.87085011946297</v>
      </c>
      <c r="L4443" s="221">
        <f t="shared" si="487"/>
        <v>2.1230792285516636E-22</v>
      </c>
    </row>
    <row r="4444" spans="3:12" hidden="1" x14ac:dyDescent="0.25">
      <c r="C4444" s="221">
        <v>25870</v>
      </c>
      <c r="D4444" s="221">
        <f t="shared" si="488"/>
        <v>25870</v>
      </c>
      <c r="E4444" s="221">
        <f t="shared" si="486"/>
        <v>25.87</v>
      </c>
      <c r="F4444" s="221">
        <f t="shared" si="489"/>
        <v>1.3280728768346197E-5</v>
      </c>
      <c r="G4444" s="221">
        <f t="shared" si="490"/>
        <v>2.5029535363150848E-2</v>
      </c>
      <c r="H4444" s="221">
        <v>5.3629333398706397E-3</v>
      </c>
      <c r="I4444" s="221">
        <f t="shared" si="491"/>
        <v>1</v>
      </c>
      <c r="J4444" s="221">
        <v>1</v>
      </c>
      <c r="K4444" s="221">
        <f t="shared" si="492"/>
        <v>-174.97845812676911</v>
      </c>
      <c r="L4444" s="221">
        <f t="shared" si="487"/>
        <v>7.9904124885758684E-18</v>
      </c>
    </row>
    <row r="4445" spans="3:12" hidden="1" x14ac:dyDescent="0.25">
      <c r="C4445" s="221">
        <v>25880</v>
      </c>
      <c r="D4445" s="221">
        <f t="shared" si="488"/>
        <v>25880</v>
      </c>
      <c r="E4445" s="221">
        <f t="shared" si="486"/>
        <v>25.88</v>
      </c>
      <c r="F4445" s="221">
        <f t="shared" si="489"/>
        <v>1.3061624446082791E-5</v>
      </c>
      <c r="G4445" s="221">
        <f t="shared" si="490"/>
        <v>2.84914440159851E-2</v>
      </c>
      <c r="H4445" s="221">
        <v>2.0271099110450198E-2</v>
      </c>
      <c r="I4445" s="221">
        <f t="shared" si="491"/>
        <v>1</v>
      </c>
      <c r="J4445" s="221">
        <v>1</v>
      </c>
      <c r="K4445" s="221">
        <f t="shared" si="492"/>
        <v>-162.44822099013953</v>
      </c>
      <c r="L4445" s="221">
        <f t="shared" si="487"/>
        <v>2.1745779698057162E-16</v>
      </c>
    </row>
    <row r="4446" spans="3:12" hidden="1" x14ac:dyDescent="0.25">
      <c r="C4446" s="221">
        <v>25890</v>
      </c>
      <c r="D4446" s="221">
        <f t="shared" si="488"/>
        <v>25890</v>
      </c>
      <c r="E4446" s="221">
        <f t="shared" si="486"/>
        <v>25.89</v>
      </c>
      <c r="F4446" s="221">
        <f t="shared" si="489"/>
        <v>1.2845280470579422E-5</v>
      </c>
      <c r="G4446" s="221">
        <f t="shared" si="490"/>
        <v>3.189563870796374E-2</v>
      </c>
      <c r="H4446" s="221">
        <v>2.0401207815423199E-2</v>
      </c>
      <c r="I4446" s="221">
        <f t="shared" si="491"/>
        <v>1</v>
      </c>
      <c r="J4446" s="221">
        <v>1</v>
      </c>
      <c r="K4446" s="221">
        <f t="shared" si="492"/>
        <v>-161.55738451218673</v>
      </c>
      <c r="L4446" s="221">
        <f t="shared" si="487"/>
        <v>6.3220989947357033E-16</v>
      </c>
    </row>
    <row r="4447" spans="3:12" hidden="1" x14ac:dyDescent="0.25">
      <c r="C4447" s="221">
        <v>25900</v>
      </c>
      <c r="D4447" s="221">
        <f t="shared" si="488"/>
        <v>25900</v>
      </c>
      <c r="E4447" s="221">
        <f t="shared" si="486"/>
        <v>25.9</v>
      </c>
      <c r="F4447" s="221">
        <f t="shared" si="489"/>
        <v>1.2631674618077157E-5</v>
      </c>
      <c r="G4447" s="221">
        <f t="shared" si="490"/>
        <v>3.5232527307795025E-2</v>
      </c>
      <c r="H4447" s="271">
        <v>1.6130898409547E-9</v>
      </c>
      <c r="I4447" s="221">
        <f t="shared" si="491"/>
        <v>1</v>
      </c>
      <c r="J4447" s="221">
        <v>1</v>
      </c>
      <c r="K4447" s="221">
        <f t="shared" si="492"/>
        <v>-302.87873433310506</v>
      </c>
      <c r="L4447" s="221">
        <f t="shared" si="487"/>
        <v>1.7466328826230032E-16</v>
      </c>
    </row>
    <row r="4448" spans="3:12" hidden="1" x14ac:dyDescent="0.25">
      <c r="C4448" s="221">
        <v>25910</v>
      </c>
      <c r="D4448" s="221">
        <f t="shared" si="488"/>
        <v>25910</v>
      </c>
      <c r="E4448" s="221">
        <f t="shared" si="486"/>
        <v>25.91</v>
      </c>
      <c r="F4448" s="221">
        <f t="shared" si="489"/>
        <v>1.2420784691716647E-5</v>
      </c>
      <c r="G4448" s="221">
        <f t="shared" si="490"/>
        <v>3.8492642291958132E-2</v>
      </c>
      <c r="H4448" s="221">
        <v>1.10268609715082E-2</v>
      </c>
      <c r="I4448" s="221">
        <f t="shared" si="491"/>
        <v>1</v>
      </c>
      <c r="J4448" s="221">
        <v>1</v>
      </c>
      <c r="K4448" s="221">
        <f t="shared" si="492"/>
        <v>-165.56042687244567</v>
      </c>
      <c r="L4448" s="221">
        <f t="shared" si="487"/>
        <v>6.9486020432794704E-17</v>
      </c>
    </row>
    <row r="4449" spans="3:12" hidden="1" x14ac:dyDescent="0.25">
      <c r="C4449" s="221">
        <v>25920</v>
      </c>
      <c r="D4449" s="221">
        <f t="shared" si="488"/>
        <v>25920</v>
      </c>
      <c r="E4449" s="221">
        <f t="shared" si="486"/>
        <v>25.92</v>
      </c>
      <c r="F4449" s="221">
        <f t="shared" si="489"/>
        <v>1.2212588523308913E-5</v>
      </c>
      <c r="G4449" s="221">
        <f t="shared" si="490"/>
        <v>4.1666666666664666E-2</v>
      </c>
      <c r="H4449" s="271">
        <v>3.5573509939697602E-10</v>
      </c>
      <c r="I4449" s="221">
        <f t="shared" si="491"/>
        <v>1</v>
      </c>
      <c r="J4449" s="221">
        <v>1</v>
      </c>
      <c r="K4449" s="221">
        <f t="shared" si="492"/>
        <v>-314.84553598086882</v>
      </c>
      <c r="L4449" s="221">
        <f t="shared" si="487"/>
        <v>6.9486006280522927E-17</v>
      </c>
    </row>
    <row r="4450" spans="3:12" hidden="1" x14ac:dyDescent="0.25">
      <c r="C4450" s="221">
        <v>25930</v>
      </c>
      <c r="D4450" s="221">
        <f t="shared" si="488"/>
        <v>25930</v>
      </c>
      <c r="E4450" s="221">
        <f t="shared" si="486"/>
        <v>25.93</v>
      </c>
      <c r="F4450" s="221">
        <f t="shared" si="489"/>
        <v>1.2007063975088951E-5</v>
      </c>
      <c r="G4450" s="221">
        <f t="shared" si="490"/>
        <v>4.4745459638297604E-2</v>
      </c>
      <c r="H4450" s="221">
        <v>9.6745899372293696E-3</v>
      </c>
      <c r="I4450" s="221">
        <f t="shared" si="491"/>
        <v>1</v>
      </c>
      <c r="J4450" s="221">
        <v>1</v>
      </c>
      <c r="K4450" s="221">
        <f t="shared" si="492"/>
        <v>-165.683632709497</v>
      </c>
      <c r="L4450" s="221">
        <f t="shared" si="487"/>
        <v>6.7542443470043496E-17</v>
      </c>
    </row>
    <row r="4451" spans="3:12" hidden="1" x14ac:dyDescent="0.25">
      <c r="C4451" s="221">
        <v>25940</v>
      </c>
      <c r="D4451" s="221">
        <f t="shared" si="488"/>
        <v>25940</v>
      </c>
      <c r="E4451" s="221">
        <f t="shared" si="486"/>
        <v>25.94</v>
      </c>
      <c r="F4451" s="221">
        <f t="shared" si="489"/>
        <v>1.1804188941455091E-5</v>
      </c>
      <c r="G4451" s="221">
        <f t="shared" si="490"/>
        <v>4.7720081963933993E-2</v>
      </c>
      <c r="H4451" s="221">
        <v>4.6170289671156901E-3</v>
      </c>
      <c r="I4451" s="221">
        <f t="shared" si="491"/>
        <v>1</v>
      </c>
      <c r="J4451" s="221">
        <v>1</v>
      </c>
      <c r="K4451" s="221">
        <f t="shared" si="492"/>
        <v>-171.69800134824467</v>
      </c>
      <c r="L4451" s="221">
        <f t="shared" si="487"/>
        <v>1.5204320461697393E-16</v>
      </c>
    </row>
    <row r="4452" spans="3:12" hidden="1" x14ac:dyDescent="0.25">
      <c r="C4452" s="221">
        <v>25950</v>
      </c>
      <c r="D4452" s="221">
        <f t="shared" si="488"/>
        <v>25950</v>
      </c>
      <c r="E4452" s="221">
        <f t="shared" si="486"/>
        <v>25.95</v>
      </c>
      <c r="F4452" s="221">
        <f t="shared" si="489"/>
        <v>1.1603941350690783E-5</v>
      </c>
      <c r="G4452" s="221">
        <f t="shared" si="490"/>
        <v>5.0581820914124963E-2</v>
      </c>
      <c r="H4452" s="221">
        <v>1.9669670782230701E-4</v>
      </c>
      <c r="I4452" s="221">
        <f t="shared" si="491"/>
        <v>1</v>
      </c>
      <c r="J4452" s="221">
        <v>1</v>
      </c>
      <c r="K4452" s="221">
        <f t="shared" si="492"/>
        <v>-198.75205848457145</v>
      </c>
      <c r="L4452" s="221">
        <f t="shared" si="487"/>
        <v>1.8444475227218958E-17</v>
      </c>
    </row>
    <row r="4453" spans="3:12" hidden="1" x14ac:dyDescent="0.25">
      <c r="C4453" s="221">
        <v>25960</v>
      </c>
      <c r="D4453" s="221">
        <f t="shared" si="488"/>
        <v>25960</v>
      </c>
      <c r="E4453" s="221">
        <f t="shared" si="486"/>
        <v>25.96</v>
      </c>
      <c r="F4453" s="221">
        <f t="shared" si="489"/>
        <v>1.14062991666712E-5</v>
      </c>
      <c r="G4453" s="221">
        <f t="shared" si="490"/>
        <v>5.3322214780732034E-2</v>
      </c>
      <c r="H4453" s="221">
        <v>2.7062321390616201E-3</v>
      </c>
      <c r="I4453" s="221">
        <f t="shared" si="491"/>
        <v>1</v>
      </c>
      <c r="J4453" s="221">
        <v>1</v>
      </c>
      <c r="K4453" s="221">
        <f t="shared" si="492"/>
        <v>-175.67164029122554</v>
      </c>
      <c r="L4453" s="221">
        <f t="shared" si="487"/>
        <v>7.7563772143543699E-18</v>
      </c>
    </row>
    <row r="4454" spans="3:12" hidden="1" x14ac:dyDescent="0.25">
      <c r="C4454" s="221">
        <v>25970</v>
      </c>
      <c r="D4454" s="221">
        <f t="shared" si="488"/>
        <v>25970</v>
      </c>
      <c r="E4454" s="221">
        <f t="shared" si="486"/>
        <v>25.97</v>
      </c>
      <c r="F4454" s="221">
        <f t="shared" si="489"/>
        <v>1.121124039055412E-5</v>
      </c>
      <c r="G4454" s="221">
        <f t="shared" si="490"/>
        <v>5.5933076863405713E-2</v>
      </c>
      <c r="H4454" s="221">
        <v>2.5761364751433801E-3</v>
      </c>
      <c r="I4454" s="221">
        <f t="shared" si="491"/>
        <v>1</v>
      </c>
      <c r="J4454" s="221">
        <v>1</v>
      </c>
      <c r="K4454" s="221">
        <f t="shared" si="492"/>
        <v>-175.83417516080414</v>
      </c>
      <c r="L4454" s="221">
        <f t="shared" si="487"/>
        <v>2.6591769940168804E-17</v>
      </c>
    </row>
    <row r="4455" spans="3:12" hidden="1" x14ac:dyDescent="0.25">
      <c r="C4455" s="221">
        <v>25980</v>
      </c>
      <c r="D4455" s="221">
        <f t="shared" si="488"/>
        <v>25980</v>
      </c>
      <c r="E4455" s="221">
        <f t="shared" si="486"/>
        <v>25.98</v>
      </c>
      <c r="F4455" s="221">
        <f t="shared" si="489"/>
        <v>1.1018743062453455E-5</v>
      </c>
      <c r="G4455" s="221">
        <f t="shared" si="490"/>
        <v>5.8406518869394103E-2</v>
      </c>
      <c r="H4455" s="221">
        <v>2.7309732062738101E-4</v>
      </c>
      <c r="I4455" s="221">
        <f t="shared" si="491"/>
        <v>1</v>
      </c>
      <c r="J4455" s="221">
        <v>1</v>
      </c>
      <c r="K4455" s="221">
        <f t="shared" si="492"/>
        <v>-195.10178364438531</v>
      </c>
      <c r="L4455" s="221">
        <f t="shared" si="487"/>
        <v>8.0209738083940842E-18</v>
      </c>
    </row>
    <row r="4456" spans="3:12" hidden="1" x14ac:dyDescent="0.25">
      <c r="C4456" s="221">
        <v>25990</v>
      </c>
      <c r="D4456" s="221">
        <f t="shared" si="488"/>
        <v>25990</v>
      </c>
      <c r="E4456" s="221">
        <f t="shared" si="486"/>
        <v>25.99</v>
      </c>
      <c r="F4456" s="221">
        <f t="shared" si="489"/>
        <v>1.0828785263097848E-5</v>
      </c>
      <c r="G4456" s="221">
        <f t="shared" si="490"/>
        <v>6.0734973662461583E-2</v>
      </c>
      <c r="H4456" s="221">
        <v>3.1555882854909798E-3</v>
      </c>
      <c r="I4456" s="221">
        <f t="shared" si="491"/>
        <v>1</v>
      </c>
      <c r="J4456" s="221">
        <v>1</v>
      </c>
      <c r="K4456" s="221">
        <f t="shared" si="492"/>
        <v>-173.65802151386816</v>
      </c>
      <c r="L4456" s="221">
        <f t="shared" si="487"/>
        <v>1.2669105990714856E-17</v>
      </c>
    </row>
    <row r="4457" spans="3:12" hidden="1" x14ac:dyDescent="0.25">
      <c r="C4457" s="221">
        <v>26000</v>
      </c>
      <c r="D4457" s="221">
        <f t="shared" si="488"/>
        <v>26000</v>
      </c>
      <c r="E4457" s="221">
        <f t="shared" si="486"/>
        <v>26</v>
      </c>
      <c r="F4457" s="221">
        <f t="shared" si="489"/>
        <v>1.0641345115471498E-5</v>
      </c>
      <c r="G4457" s="221">
        <f t="shared" si="490"/>
        <v>6.2911217298101896E-2</v>
      </c>
      <c r="H4457" s="271">
        <v>9.3132177318648002E-10</v>
      </c>
      <c r="I4457" s="221">
        <f t="shared" si="491"/>
        <v>1</v>
      </c>
      <c r="J4457" s="221">
        <v>1</v>
      </c>
      <c r="K4457" s="221">
        <f t="shared" si="492"/>
        <v>-304.10351253484782</v>
      </c>
      <c r="L4457" s="221">
        <f t="shared" si="487"/>
        <v>1.0768076151916411E-17</v>
      </c>
    </row>
    <row r="4458" spans="3:12" hidden="1" x14ac:dyDescent="0.25">
      <c r="C4458" s="221">
        <v>26010</v>
      </c>
      <c r="D4458" s="221">
        <f t="shared" si="488"/>
        <v>26010</v>
      </c>
      <c r="E4458" s="221">
        <f t="shared" si="486"/>
        <v>26.01</v>
      </c>
      <c r="F4458" s="221">
        <f t="shared" si="489"/>
        <v>1.0456400786440298E-5</v>
      </c>
      <c r="G4458" s="221">
        <f t="shared" si="490"/>
        <v>6.4928390283704188E-2</v>
      </c>
      <c r="H4458" s="221">
        <v>2.61825380322914E-2</v>
      </c>
      <c r="I4458" s="221">
        <f t="shared" si="491"/>
        <v>1</v>
      </c>
      <c r="J4458" s="221">
        <v>1</v>
      </c>
      <c r="K4458" s="221">
        <f t="shared" si="492"/>
        <v>-155.00342799908123</v>
      </c>
      <c r="L4458" s="221">
        <f t="shared" si="487"/>
        <v>7.8994569970699836E-16</v>
      </c>
    </row>
    <row r="4459" spans="3:12" hidden="1" x14ac:dyDescent="0.25">
      <c r="C4459" s="221">
        <v>26020</v>
      </c>
      <c r="D4459" s="221">
        <f t="shared" si="488"/>
        <v>26020</v>
      </c>
      <c r="E4459" s="221">
        <f t="shared" si="486"/>
        <v>26.02</v>
      </c>
      <c r="F4459" s="221">
        <f t="shared" si="489"/>
        <v>1.0273930488359421E-5</v>
      </c>
      <c r="G4459" s="221">
        <f t="shared" si="490"/>
        <v>6.6780018004067715E-2</v>
      </c>
      <c r="H4459" s="221">
        <v>5.0657045484414201E-2</v>
      </c>
      <c r="I4459" s="221">
        <f t="shared" si="491"/>
        <v>1</v>
      </c>
      <c r="J4459" s="221">
        <v>1</v>
      </c>
      <c r="K4459" s="221">
        <f t="shared" si="492"/>
        <v>-149.17953977410545</v>
      </c>
      <c r="L4459" s="221">
        <f t="shared" si="487"/>
        <v>6.8988266014042725E-15</v>
      </c>
    </row>
    <row r="4460" spans="3:12" hidden="1" x14ac:dyDescent="0.25">
      <c r="C4460" s="221">
        <v>26030</v>
      </c>
      <c r="D4460" s="221">
        <f t="shared" si="488"/>
        <v>26030</v>
      </c>
      <c r="E4460" s="221">
        <f t="shared" si="486"/>
        <v>26.03</v>
      </c>
      <c r="F4460" s="221">
        <f t="shared" si="489"/>
        <v>1.009391248066626E-5</v>
      </c>
      <c r="G4460" s="221">
        <f t="shared" si="490"/>
        <v>6.8460030254433771E-2</v>
      </c>
      <c r="H4460" s="221">
        <v>3.5478860246612197E-2</v>
      </c>
      <c r="I4460" s="221">
        <f t="shared" si="491"/>
        <v>1</v>
      </c>
      <c r="J4460" s="221">
        <v>1</v>
      </c>
      <c r="K4460" s="221">
        <f t="shared" si="492"/>
        <v>-152.2106743735086</v>
      </c>
      <c r="L4460" s="221">
        <f t="shared" si="487"/>
        <v>8.7830430881790908E-15</v>
      </c>
    </row>
    <row r="4461" spans="3:12" hidden="1" x14ac:dyDescent="0.25">
      <c r="C4461" s="221">
        <v>26040</v>
      </c>
      <c r="D4461" s="221">
        <f t="shared" si="488"/>
        <v>26040</v>
      </c>
      <c r="E4461" s="221">
        <f t="shared" si="486"/>
        <v>26.04</v>
      </c>
      <c r="F4461" s="221">
        <f t="shared" si="489"/>
        <v>9.9163250714553677E-6</v>
      </c>
      <c r="G4461" s="221">
        <f t="shared" si="490"/>
        <v>6.9962779825269245E-2</v>
      </c>
      <c r="H4461" s="271">
        <v>2.4382333118605999E-9</v>
      </c>
      <c r="I4461" s="221">
        <f t="shared" si="491"/>
        <v>1</v>
      </c>
      <c r="J4461" s="221">
        <v>1</v>
      </c>
      <c r="K4461" s="221">
        <f t="shared" si="492"/>
        <v>-295.43413855006781</v>
      </c>
      <c r="L4461" s="221">
        <f t="shared" si="487"/>
        <v>1.5027011931848996E-15</v>
      </c>
    </row>
    <row r="4462" spans="3:12" hidden="1" x14ac:dyDescent="0.25">
      <c r="C4462" s="221">
        <v>26050</v>
      </c>
      <c r="D4462" s="221">
        <f t="shared" si="488"/>
        <v>26050</v>
      </c>
      <c r="E4462" s="221">
        <f t="shared" si="486"/>
        <v>26.05</v>
      </c>
      <c r="F4462" s="221">
        <f t="shared" si="489"/>
        <v>9.7411466190376595E-6</v>
      </c>
      <c r="G4462" s="221">
        <f t="shared" si="490"/>
        <v>7.1283060085138142E-2</v>
      </c>
      <c r="H4462" s="271">
        <v>1.58534229050756E-9</v>
      </c>
      <c r="I4462" s="221">
        <f t="shared" si="491"/>
        <v>1</v>
      </c>
      <c r="J4462" s="221">
        <v>1</v>
      </c>
      <c r="K4462" s="221">
        <f t="shared" si="492"/>
        <v>-299.16561079433461</v>
      </c>
      <c r="L4462" s="221">
        <f t="shared" si="487"/>
        <v>1.9493884705785563E-29</v>
      </c>
    </row>
    <row r="4463" spans="3:12" hidden="1" x14ac:dyDescent="0.25">
      <c r="C4463" s="221">
        <v>26060</v>
      </c>
      <c r="D4463" s="221">
        <f t="shared" si="488"/>
        <v>26060</v>
      </c>
      <c r="E4463" s="221">
        <f t="shared" ref="E4463:E4526" si="493">D4463/1000</f>
        <v>26.06</v>
      </c>
      <c r="F4463" s="221">
        <f t="shared" si="489"/>
        <v>9.5683555334819652E-6</v>
      </c>
      <c r="G4463" s="221">
        <f t="shared" si="490"/>
        <v>7.2416121510324227E-2</v>
      </c>
      <c r="H4463" s="221">
        <v>3.2358958185389197E-2</v>
      </c>
      <c r="I4463" s="221">
        <f t="shared" si="491"/>
        <v>1</v>
      </c>
      <c r="J4463" s="221">
        <v>1</v>
      </c>
      <c r="K4463" s="221">
        <f t="shared" si="492"/>
        <v>-152.98665808138628</v>
      </c>
      <c r="L4463" s="221">
        <f t="shared" ref="L4463:L4526" si="494">(D4463-D4462)*((10^(K4463/20)+10^(K4462/20))/2)^2</f>
        <v>1.2568233572182323E-15</v>
      </c>
    </row>
    <row r="4464" spans="3:12" hidden="1" x14ac:dyDescent="0.25">
      <c r="C4464" s="221">
        <v>26070</v>
      </c>
      <c r="D4464" s="221">
        <f t="shared" si="488"/>
        <v>26070</v>
      </c>
      <c r="E4464" s="221">
        <f t="shared" si="493"/>
        <v>26.07</v>
      </c>
      <c r="F4464" s="221">
        <f t="shared" si="489"/>
        <v>9.3979302781407788E-6</v>
      </c>
      <c r="G4464" s="221">
        <f t="shared" si="490"/>
        <v>7.335768711229701E-2</v>
      </c>
      <c r="H4464" s="221">
        <v>3.3311806719222799E-2</v>
      </c>
      <c r="I4464" s="221">
        <f t="shared" si="491"/>
        <v>1</v>
      </c>
      <c r="J4464" s="221">
        <v>1</v>
      </c>
      <c r="K4464" s="221">
        <f t="shared" si="492"/>
        <v>-152.77847926466444</v>
      </c>
      <c r="L4464" s="221">
        <f t="shared" si="494"/>
        <v>5.1499794989506693E-15</v>
      </c>
    </row>
    <row r="4465" spans="3:12" hidden="1" x14ac:dyDescent="0.25">
      <c r="C4465" s="221">
        <v>26080</v>
      </c>
      <c r="D4465" s="221">
        <f t="shared" si="488"/>
        <v>26080</v>
      </c>
      <c r="E4465" s="221">
        <f t="shared" si="493"/>
        <v>26.08</v>
      </c>
      <c r="F4465" s="221">
        <f t="shared" si="489"/>
        <v>9.2298493711578587E-6</v>
      </c>
      <c r="G4465" s="221">
        <f t="shared" si="490"/>
        <v>7.4103966716700623E-2</v>
      </c>
      <c r="H4465" s="221">
        <v>1.17207465677609E-2</v>
      </c>
      <c r="I4465" s="221">
        <f t="shared" si="491"/>
        <v>1</v>
      </c>
      <c r="J4465" s="221">
        <v>1</v>
      </c>
      <c r="K4465" s="221">
        <f t="shared" si="492"/>
        <v>-161.92017310024477</v>
      </c>
      <c r="L4465" s="221">
        <f t="shared" si="494"/>
        <v>2.399730611535634E-15</v>
      </c>
    </row>
    <row r="4466" spans="3:12" hidden="1" x14ac:dyDescent="0.25">
      <c r="C4466" s="221">
        <v>26090</v>
      </c>
      <c r="D4466" s="221">
        <f t="shared" si="488"/>
        <v>26090</v>
      </c>
      <c r="E4466" s="221">
        <f t="shared" si="493"/>
        <v>26.09</v>
      </c>
      <c r="F4466" s="221">
        <f t="shared" si="489"/>
        <v>9.0640913869605515E-6</v>
      </c>
      <c r="G4466" s="221">
        <f t="shared" si="490"/>
        <v>7.4651670050240745E-2</v>
      </c>
      <c r="H4466" s="221">
        <v>3.5411953593091003E-2</v>
      </c>
      <c r="I4466" s="221">
        <f t="shared" si="491"/>
        <v>1</v>
      </c>
      <c r="J4466" s="221">
        <v>1</v>
      </c>
      <c r="K4466" s="221">
        <f t="shared" si="492"/>
        <v>-152.40972620293053</v>
      </c>
      <c r="L4466" s="221">
        <f t="shared" si="494"/>
        <v>2.556497785903538E-15</v>
      </c>
    </row>
    <row r="4467" spans="3:12" hidden="1" x14ac:dyDescent="0.25">
      <c r="C4467" s="221">
        <v>26100</v>
      </c>
      <c r="D4467" s="221">
        <f t="shared" si="488"/>
        <v>26100</v>
      </c>
      <c r="E4467" s="221">
        <f t="shared" si="493"/>
        <v>26.1</v>
      </c>
      <c r="F4467" s="221">
        <f t="shared" si="489"/>
        <v>8.9006349577331015E-6</v>
      </c>
      <c r="G4467" s="221">
        <f t="shared" si="490"/>
        <v>7.4998018594701316E-2</v>
      </c>
      <c r="H4467" s="271">
        <v>1.3683863517081E-14</v>
      </c>
      <c r="I4467" s="221">
        <f t="shared" si="491"/>
        <v>1</v>
      </c>
      <c r="J4467" s="221">
        <v>1</v>
      </c>
      <c r="K4467" s="221">
        <f t="shared" si="492"/>
        <v>-400.78640973471477</v>
      </c>
      <c r="L4467" s="221">
        <f t="shared" si="494"/>
        <v>1.4353816450182E-15</v>
      </c>
    </row>
    <row r="4468" spans="3:12" hidden="1" x14ac:dyDescent="0.25">
      <c r="C4468" s="221">
        <v>26110</v>
      </c>
      <c r="D4468" s="221">
        <f t="shared" si="488"/>
        <v>26110</v>
      </c>
      <c r="E4468" s="221">
        <f t="shared" si="493"/>
        <v>26.11</v>
      </c>
      <c r="F4468" s="221">
        <f t="shared" si="489"/>
        <v>8.7394587748749373E-6</v>
      </c>
      <c r="G4468" s="221">
        <f t="shared" si="490"/>
        <v>7.5140756170248194E-2</v>
      </c>
      <c r="H4468" s="221">
        <v>3.54119535930865E-2</v>
      </c>
      <c r="I4468" s="221">
        <f t="shared" si="491"/>
        <v>1</v>
      </c>
      <c r="J4468" s="221">
        <v>1</v>
      </c>
      <c r="K4468" s="221">
        <f t="shared" si="492"/>
        <v>-152.66980028566618</v>
      </c>
      <c r="L4468" s="221">
        <f t="shared" si="494"/>
        <v>1.3519479765135152E-15</v>
      </c>
    </row>
    <row r="4469" spans="3:12" hidden="1" x14ac:dyDescent="0.25">
      <c r="C4469" s="221">
        <v>26120</v>
      </c>
      <c r="D4469" s="221">
        <f t="shared" si="488"/>
        <v>26120</v>
      </c>
      <c r="E4469" s="221">
        <f t="shared" si="493"/>
        <v>26.12</v>
      </c>
      <c r="F4469" s="221">
        <f t="shared" si="489"/>
        <v>8.5805415904401477E-6</v>
      </c>
      <c r="G4469" s="221">
        <f t="shared" si="490"/>
        <v>7.5078158213265273E-2</v>
      </c>
      <c r="H4469" s="221">
        <v>1.17207465677609E-2</v>
      </c>
      <c r="I4469" s="221">
        <f t="shared" si="491"/>
        <v>1</v>
      </c>
      <c r="J4469" s="221">
        <v>1</v>
      </c>
      <c r="K4469" s="221">
        <f t="shared" si="492"/>
        <v>-162.440328273001</v>
      </c>
      <c r="L4469" s="221">
        <f t="shared" si="494"/>
        <v>2.3724157234161846E-15</v>
      </c>
    </row>
    <row r="4470" spans="3:12" hidden="1" x14ac:dyDescent="0.25">
      <c r="C4470" s="221">
        <v>26130</v>
      </c>
      <c r="D4470" s="221">
        <f t="shared" si="488"/>
        <v>26130</v>
      </c>
      <c r="E4470" s="221">
        <f t="shared" si="493"/>
        <v>26.13</v>
      </c>
      <c r="F4470" s="221">
        <f t="shared" si="489"/>
        <v>8.4238622185612651E-6</v>
      </c>
      <c r="G4470" s="221">
        <f t="shared" si="490"/>
        <v>7.4809039717117873E-2</v>
      </c>
      <c r="H4470" s="221">
        <v>3.3311806719207401E-2</v>
      </c>
      <c r="I4470" s="221">
        <f t="shared" si="491"/>
        <v>1</v>
      </c>
      <c r="J4470" s="221">
        <v>1</v>
      </c>
      <c r="K4470" s="221">
        <f t="shared" si="492"/>
        <v>-153.55872954318232</v>
      </c>
      <c r="L4470" s="221">
        <f t="shared" si="494"/>
        <v>2.0367722525519675E-15</v>
      </c>
    </row>
    <row r="4471" spans="3:12" hidden="1" x14ac:dyDescent="0.25">
      <c r="C4471" s="221">
        <v>26140</v>
      </c>
      <c r="D4471" s="221">
        <f t="shared" si="488"/>
        <v>26140</v>
      </c>
      <c r="E4471" s="221">
        <f t="shared" si="493"/>
        <v>26.14</v>
      </c>
      <c r="F4471" s="221">
        <f t="shared" si="489"/>
        <v>8.2693995368545182E-6</v>
      </c>
      <c r="G4471" s="221">
        <f t="shared" si="490"/>
        <v>7.4332761807511638E-2</v>
      </c>
      <c r="H4471" s="221">
        <v>3.2358958185389197E-2</v>
      </c>
      <c r="I4471" s="221">
        <f t="shared" si="491"/>
        <v>1</v>
      </c>
      <c r="J4471" s="221">
        <v>1</v>
      </c>
      <c r="K4471" s="221">
        <f t="shared" si="492"/>
        <v>-154.02702449216673</v>
      </c>
      <c r="L4471" s="221">
        <f t="shared" si="494"/>
        <v>4.178571697114675E-15</v>
      </c>
    </row>
    <row r="4472" spans="3:12" hidden="1" x14ac:dyDescent="0.25">
      <c r="C4472" s="221">
        <v>26150</v>
      </c>
      <c r="D4472" s="221">
        <f t="shared" si="488"/>
        <v>26150</v>
      </c>
      <c r="E4472" s="221">
        <f t="shared" si="493"/>
        <v>26.15</v>
      </c>
      <c r="F4472" s="221">
        <f t="shared" si="489"/>
        <v>8.1171324878089914E-6</v>
      </c>
      <c r="G4472" s="221">
        <f t="shared" si="490"/>
        <v>7.3649236927468734E-2</v>
      </c>
      <c r="H4472" s="271">
        <v>1.5853289986237901E-9</v>
      </c>
      <c r="I4472" s="221">
        <f t="shared" si="491"/>
        <v>1</v>
      </c>
      <c r="J4472" s="221">
        <v>1</v>
      </c>
      <c r="K4472" s="221">
        <f t="shared" si="492"/>
        <v>-300.46619420300379</v>
      </c>
      <c r="L4472" s="221">
        <f t="shared" si="494"/>
        <v>9.8909407622592862E-16</v>
      </c>
    </row>
    <row r="4473" spans="3:12" hidden="1" x14ac:dyDescent="0.25">
      <c r="C4473" s="221">
        <v>26160</v>
      </c>
      <c r="D4473" s="221">
        <f t="shared" si="488"/>
        <v>26160</v>
      </c>
      <c r="E4473" s="221">
        <f t="shared" si="493"/>
        <v>26.16</v>
      </c>
      <c r="F4473" s="221">
        <f t="shared" si="489"/>
        <v>7.967040080158007E-6</v>
      </c>
      <c r="G4473" s="221">
        <f t="shared" si="490"/>
        <v>7.27589326103628E-2</v>
      </c>
      <c r="H4473" s="271">
        <v>2.4382333118605999E-9</v>
      </c>
      <c r="I4473" s="221">
        <f t="shared" si="491"/>
        <v>1</v>
      </c>
      <c r="J4473" s="221">
        <v>1</v>
      </c>
      <c r="K4473" s="221">
        <f t="shared" si="492"/>
        <v>-296.99482836660002</v>
      </c>
      <c r="L4473" s="221">
        <f t="shared" si="494"/>
        <v>1.3937233111245977E-29</v>
      </c>
    </row>
    <row r="4474" spans="3:12" hidden="1" x14ac:dyDescent="0.25">
      <c r="C4474" s="221">
        <v>26170</v>
      </c>
      <c r="D4474" s="221">
        <f t="shared" ref="D4474:D4537" si="495">C4474*(f_CLK_MHz/Nominal_Clock_Freq)</f>
        <v>26170</v>
      </c>
      <c r="E4474" s="221">
        <f t="shared" si="493"/>
        <v>26.17</v>
      </c>
      <c r="F4474" s="221">
        <f t="shared" ref="F4474:F4537" si="496">ABS(SIN(((MOD_CLK_DIV*PI()*$D4474*FIRST_STAGE_DECIMATION)/(f_CLK_MHz*1000000)))/(FIRST_STAGE_DECIMATION*SIN(((MOD_CLK_DIV*PI()*$D4474)/(f_CLK_MHz*1000000)))))^FIRST_STAGE_ORDER</f>
        <v>7.8191013902326617E-6</v>
      </c>
      <c r="G4474" s="221">
        <f t="shared" ref="G4474:G4537" si="497">ABS(SIN(((MOD_CLK_DIV*FIRST_STAGE_DECIMATION*PI()*$D4474*SECOND_STAGE_DECIMATION)/(f_CLK_MHz*1000000)))/(SECOND_STAGE_DECIMATION*SIN(((MOD_CLK_DIV*FIRST_STAGE_DECIMATION*PI()*$D4474)/(f_CLK_MHz*1000000)))))^SECOND_STAGE_ORDER</f>
        <v>7.1662873822977258E-2</v>
      </c>
      <c r="H4474" s="221">
        <v>3.5478860246612197E-2</v>
      </c>
      <c r="I4474" s="221">
        <f t="shared" ref="I4474:I4537" si="498">IF(Avg_decimation&lt;&gt;0,(ABS(SIN(((MOD_CLK_DIV*FIRST_STAGE_DECIMATION*SECOND_STAGE_DECIMATION*FIR_DECIMATION*PI()*$D4474*Avg_decimation)/(f_CLK_MHz*1000000)))/(Avg_decimation*SIN(((MOD_CLK_DIV*FIRST_STAGE_DECIMATION*SECOND_STAGE_DECIMATION*FIR_DECIMATION*PI()*$D4474)/(f_CLK_MHz*1000000)))))^1),"-")</f>
        <v>1</v>
      </c>
      <c r="J4474" s="221">
        <v>1</v>
      </c>
      <c r="K4474" s="221">
        <f t="shared" ref="K4474:K4537" si="499">20*LOG10(IF(FIR_BYPASSED,F4474*G4474*J4474,F4474*G4474*H4474*I4474*J4474))</f>
        <v>-154.03158550716824</v>
      </c>
      <c r="L4474" s="221">
        <f t="shared" si="494"/>
        <v>9.8805590885054592E-16</v>
      </c>
    </row>
    <row r="4475" spans="3:12" hidden="1" x14ac:dyDescent="0.25">
      <c r="C4475" s="221">
        <v>26180</v>
      </c>
      <c r="D4475" s="221">
        <f t="shared" si="495"/>
        <v>26180</v>
      </c>
      <c r="E4475" s="221">
        <f t="shared" si="493"/>
        <v>26.18</v>
      </c>
      <c r="F4475" s="221">
        <f t="shared" si="496"/>
        <v>7.673295563299205E-6</v>
      </c>
      <c r="G4475" s="221">
        <f t="shared" si="497"/>
        <v>7.0362643864111049E-2</v>
      </c>
      <c r="H4475" s="221">
        <v>5.0657045484414201E-2</v>
      </c>
      <c r="I4475" s="221">
        <f t="shared" si="498"/>
        <v>1</v>
      </c>
      <c r="J4475" s="221">
        <v>1</v>
      </c>
      <c r="K4475" s="221">
        <f t="shared" si="499"/>
        <v>-151.2607213410212</v>
      </c>
      <c r="L4475" s="221">
        <f t="shared" si="494"/>
        <v>5.5768274034247639E-15</v>
      </c>
    </row>
    <row r="4476" spans="3:12" hidden="1" x14ac:dyDescent="0.25">
      <c r="C4476" s="221">
        <v>26190</v>
      </c>
      <c r="D4476" s="221">
        <f t="shared" si="495"/>
        <v>26190</v>
      </c>
      <c r="E4476" s="221">
        <f t="shared" si="493"/>
        <v>26.19</v>
      </c>
      <c r="F4476" s="221">
        <f t="shared" si="496"/>
        <v>7.5296018148778225E-6</v>
      </c>
      <c r="G4476" s="221">
        <f t="shared" si="497"/>
        <v>6.8860383807868616E-2</v>
      </c>
      <c r="H4476" s="221">
        <v>2.61825380323094E-2</v>
      </c>
      <c r="I4476" s="221">
        <f t="shared" si="498"/>
        <v>1</v>
      </c>
      <c r="J4476" s="221">
        <v>1</v>
      </c>
      <c r="K4476" s="221">
        <f t="shared" si="499"/>
        <v>-157.34493615525292</v>
      </c>
      <c r="L4476" s="221">
        <f t="shared" si="494"/>
        <v>4.1873095589973955E-15</v>
      </c>
    </row>
    <row r="4477" spans="3:12" hidden="1" x14ac:dyDescent="0.25">
      <c r="C4477" s="221">
        <v>26200</v>
      </c>
      <c r="D4477" s="221">
        <f t="shared" si="495"/>
        <v>26200</v>
      </c>
      <c r="E4477" s="221">
        <f t="shared" si="493"/>
        <v>26.2</v>
      </c>
      <c r="F4477" s="221">
        <f t="shared" si="496"/>
        <v>7.3879994320449943E-6</v>
      </c>
      <c r="G4477" s="221">
        <f t="shared" si="497"/>
        <v>6.7158790484468864E-2</v>
      </c>
      <c r="H4477" s="271">
        <v>9.3132177318648002E-10</v>
      </c>
      <c r="I4477" s="221">
        <f t="shared" si="498"/>
        <v>1</v>
      </c>
      <c r="J4477" s="221">
        <v>1</v>
      </c>
      <c r="K4477" s="221">
        <f t="shared" si="499"/>
        <v>-306.70541048550433</v>
      </c>
      <c r="L4477" s="221">
        <f t="shared" si="494"/>
        <v>4.6072992665472026E-16</v>
      </c>
    </row>
    <row r="4478" spans="3:12" hidden="1" x14ac:dyDescent="0.25">
      <c r="C4478" s="221">
        <v>26210</v>
      </c>
      <c r="D4478" s="221">
        <f t="shared" si="495"/>
        <v>26210</v>
      </c>
      <c r="E4478" s="221">
        <f t="shared" si="493"/>
        <v>26.21</v>
      </c>
      <c r="F4478" s="221">
        <f t="shared" si="496"/>
        <v>7.2484677747174745E-6</v>
      </c>
      <c r="G4478" s="221">
        <f t="shared" si="497"/>
        <v>6.5261112995079307E-2</v>
      </c>
      <c r="H4478" s="221">
        <v>3.1555882854909798E-3</v>
      </c>
      <c r="I4478" s="221">
        <f t="shared" si="498"/>
        <v>1</v>
      </c>
      <c r="J4478" s="221">
        <v>1</v>
      </c>
      <c r="K4478" s="221">
        <f t="shared" si="499"/>
        <v>-176.52037952394511</v>
      </c>
      <c r="L4478" s="221">
        <f t="shared" si="494"/>
        <v>5.5706044936782786E-18</v>
      </c>
    </row>
    <row r="4479" spans="3:12" hidden="1" x14ac:dyDescent="0.25">
      <c r="C4479" s="221">
        <v>26220</v>
      </c>
      <c r="D4479" s="221">
        <f t="shared" si="495"/>
        <v>26220</v>
      </c>
      <c r="E4479" s="221">
        <f t="shared" si="493"/>
        <v>26.22</v>
      </c>
      <c r="F4479" s="221">
        <f t="shared" si="496"/>
        <v>7.1109862769196736E-6</v>
      </c>
      <c r="G4479" s="221">
        <f t="shared" si="497"/>
        <v>6.3171147760943985E-2</v>
      </c>
      <c r="H4479" s="221">
        <v>2.7309732062735797E-4</v>
      </c>
      <c r="I4479" s="221">
        <f t="shared" si="498"/>
        <v>1</v>
      </c>
      <c r="J4479" s="221">
        <v>1</v>
      </c>
      <c r="K4479" s="221">
        <f t="shared" si="499"/>
        <v>-198.22467905024632</v>
      </c>
      <c r="L4479" s="221">
        <f t="shared" si="494"/>
        <v>6.5238494689990356E-18</v>
      </c>
    </row>
    <row r="4480" spans="3:12" hidden="1" x14ac:dyDescent="0.25">
      <c r="C4480" s="221">
        <v>26230</v>
      </c>
      <c r="D4480" s="221">
        <f t="shared" si="495"/>
        <v>26230</v>
      </c>
      <c r="E4480" s="221">
        <f t="shared" si="493"/>
        <v>26.23</v>
      </c>
      <c r="F4480" s="221">
        <f t="shared" si="496"/>
        <v>6.9755344480325599E-6</v>
      </c>
      <c r="G4480" s="221">
        <f t="shared" si="497"/>
        <v>6.0893232110805669E-2</v>
      </c>
      <c r="H4480" s="221">
        <v>2.5761364751433801E-3</v>
      </c>
      <c r="I4480" s="221">
        <f t="shared" si="498"/>
        <v>1</v>
      </c>
      <c r="J4480" s="221">
        <v>1</v>
      </c>
      <c r="K4480" s="221">
        <f t="shared" si="499"/>
        <v>-179.21769238311765</v>
      </c>
      <c r="L4480" s="221">
        <f t="shared" si="494"/>
        <v>3.7022652883895904E-18</v>
      </c>
    </row>
    <row r="4481" spans="3:12" hidden="1" x14ac:dyDescent="0.25">
      <c r="C4481" s="221">
        <v>26240</v>
      </c>
      <c r="D4481" s="221">
        <f t="shared" si="495"/>
        <v>26240</v>
      </c>
      <c r="E4481" s="221">
        <f t="shared" si="493"/>
        <v>26.24</v>
      </c>
      <c r="F4481" s="221">
        <f t="shared" si="496"/>
        <v>6.8420918740262352E-6</v>
      </c>
      <c r="G4481" s="221">
        <f t="shared" si="497"/>
        <v>5.8432236414411136E-2</v>
      </c>
      <c r="H4481" s="221">
        <v>2.70623213906336E-3</v>
      </c>
      <c r="I4481" s="221">
        <f t="shared" si="498"/>
        <v>1</v>
      </c>
      <c r="J4481" s="221">
        <v>1</v>
      </c>
      <c r="K4481" s="221">
        <f t="shared" si="499"/>
        <v>-179.31587084904146</v>
      </c>
      <c r="L4481" s="221">
        <f t="shared" si="494"/>
        <v>1.1839564013051895E-17</v>
      </c>
    </row>
    <row r="4482" spans="3:12" hidden="1" x14ac:dyDescent="0.25">
      <c r="C4482" s="221">
        <v>26250</v>
      </c>
      <c r="D4482" s="221">
        <f t="shared" si="495"/>
        <v>26250</v>
      </c>
      <c r="E4482" s="221">
        <f t="shared" si="493"/>
        <v>26.25</v>
      </c>
      <c r="F4482" s="221">
        <f t="shared" si="496"/>
        <v>6.7106382186734599E-6</v>
      </c>
      <c r="G4482" s="221">
        <f t="shared" si="497"/>
        <v>5.5793554773601171E-2</v>
      </c>
      <c r="H4482" s="221">
        <v>1.96696707822312E-4</v>
      </c>
      <c r="I4482" s="221">
        <f t="shared" si="498"/>
        <v>1</v>
      </c>
      <c r="J4482" s="221">
        <v>1</v>
      </c>
      <c r="K4482" s="221">
        <f t="shared" si="499"/>
        <v>-202.6571010106199</v>
      </c>
      <c r="L4482" s="221">
        <f t="shared" si="494"/>
        <v>3.3384905977759508E-18</v>
      </c>
    </row>
    <row r="4483" spans="3:12" hidden="1" x14ac:dyDescent="0.25">
      <c r="C4483" s="221">
        <v>26260</v>
      </c>
      <c r="D4483" s="221">
        <f t="shared" si="495"/>
        <v>26260</v>
      </c>
      <c r="E4483" s="221">
        <f t="shared" si="493"/>
        <v>26.26</v>
      </c>
      <c r="F4483" s="221">
        <f t="shared" si="496"/>
        <v>6.5811532247469987E-6</v>
      </c>
      <c r="G4483" s="221">
        <f t="shared" si="497"/>
        <v>5.2983094286316139E-2</v>
      </c>
      <c r="H4483" s="221">
        <v>4.6170289671156901E-3</v>
      </c>
      <c r="I4483" s="221">
        <f t="shared" si="498"/>
        <v>1</v>
      </c>
      <c r="J4483" s="221">
        <v>1</v>
      </c>
      <c r="K4483" s="221">
        <f t="shared" si="499"/>
        <v>-175.86396160538646</v>
      </c>
      <c r="L4483" s="221">
        <f t="shared" si="494"/>
        <v>7.0859060360941153E-18</v>
      </c>
    </row>
    <row r="4484" spans="3:12" hidden="1" x14ac:dyDescent="0.25">
      <c r="C4484" s="221">
        <v>26270</v>
      </c>
      <c r="D4484" s="221">
        <f t="shared" si="495"/>
        <v>26270</v>
      </c>
      <c r="E4484" s="221">
        <f t="shared" si="493"/>
        <v>26.27</v>
      </c>
      <c r="F4484" s="221">
        <f t="shared" si="496"/>
        <v>6.4536167151982897E-6</v>
      </c>
      <c r="G4484" s="221">
        <f t="shared" si="497"/>
        <v>5.0007262902467084E-2</v>
      </c>
      <c r="H4484" s="221">
        <v>9.6745899372293696E-3</v>
      </c>
      <c r="I4484" s="221">
        <f t="shared" si="498"/>
        <v>1</v>
      </c>
      <c r="J4484" s="221">
        <v>1</v>
      </c>
      <c r="K4484" s="221">
        <f t="shared" si="499"/>
        <v>-170.11062360844215</v>
      </c>
      <c r="L4484" s="221">
        <f t="shared" si="494"/>
        <v>5.5983568700635092E-17</v>
      </c>
    </row>
    <row r="4485" spans="3:12" hidden="1" x14ac:dyDescent="0.25">
      <c r="C4485" s="221">
        <v>26280</v>
      </c>
      <c r="D4485" s="221">
        <f t="shared" si="495"/>
        <v>26280</v>
      </c>
      <c r="E4485" s="221">
        <f t="shared" si="493"/>
        <v>26.28</v>
      </c>
      <c r="F4485" s="221">
        <f t="shared" si="496"/>
        <v>6.3280085943193287E-6</v>
      </c>
      <c r="G4485" s="221">
        <f t="shared" si="497"/>
        <v>4.6872955894468556E-2</v>
      </c>
      <c r="H4485" s="271">
        <v>3.5572684211213001E-10</v>
      </c>
      <c r="I4485" s="221">
        <f t="shared" si="498"/>
        <v>1</v>
      </c>
      <c r="J4485" s="221">
        <v>1</v>
      </c>
      <c r="K4485" s="221">
        <f t="shared" si="499"/>
        <v>-319.53387921736413</v>
      </c>
      <c r="L4485" s="221">
        <f t="shared" si="494"/>
        <v>2.4371242844311753E-17</v>
      </c>
    </row>
    <row r="4486" spans="3:12" hidden="1" x14ac:dyDescent="0.25">
      <c r="C4486" s="221">
        <v>26290</v>
      </c>
      <c r="D4486" s="221">
        <f t="shared" si="495"/>
        <v>26290</v>
      </c>
      <c r="E4486" s="221">
        <f t="shared" si="493"/>
        <v>26.29</v>
      </c>
      <c r="F4486" s="221">
        <f t="shared" si="496"/>
        <v>6.2043088488860481E-6</v>
      </c>
      <c r="G4486" s="221">
        <f t="shared" si="497"/>
        <v>4.3587540968742615E-2</v>
      </c>
      <c r="H4486" s="221">
        <v>1.10268609715082E-2</v>
      </c>
      <c r="I4486" s="221">
        <f t="shared" si="498"/>
        <v>1</v>
      </c>
      <c r="J4486" s="221">
        <v>1</v>
      </c>
      <c r="K4486" s="221">
        <f t="shared" si="499"/>
        <v>-170.50984647431804</v>
      </c>
      <c r="L4486" s="221">
        <f t="shared" si="494"/>
        <v>2.2230815378245527E-17</v>
      </c>
    </row>
    <row r="4487" spans="3:12" hidden="1" x14ac:dyDescent="0.25">
      <c r="C4487" s="221">
        <v>26300</v>
      </c>
      <c r="D4487" s="221">
        <f t="shared" si="495"/>
        <v>26300</v>
      </c>
      <c r="E4487" s="221">
        <f t="shared" si="493"/>
        <v>26.3</v>
      </c>
      <c r="F4487" s="221">
        <f t="shared" si="496"/>
        <v>6.0824975492849691E-6</v>
      </c>
      <c r="G4487" s="221">
        <f t="shared" si="497"/>
        <v>4.0158842048267737E-2</v>
      </c>
      <c r="H4487" s="271">
        <v>1.61310139784137E-9</v>
      </c>
      <c r="I4487" s="221">
        <f t="shared" si="498"/>
        <v>1</v>
      </c>
      <c r="J4487" s="221">
        <v>1</v>
      </c>
      <c r="K4487" s="221">
        <f t="shared" si="499"/>
        <v>-308.08950416197342</v>
      </c>
      <c r="L4487" s="221">
        <f t="shared" si="494"/>
        <v>2.2230819679973644E-17</v>
      </c>
    </row>
    <row r="4488" spans="3:12" hidden="1" x14ac:dyDescent="0.25">
      <c r="C4488" s="221">
        <v>26310</v>
      </c>
      <c r="D4488" s="221">
        <f t="shared" si="495"/>
        <v>26310</v>
      </c>
      <c r="E4488" s="221">
        <f t="shared" si="493"/>
        <v>26.31</v>
      </c>
      <c r="F4488" s="221">
        <f t="shared" si="496"/>
        <v>5.9625548506212087E-6</v>
      </c>
      <c r="G4488" s="221">
        <f t="shared" si="497"/>
        <v>3.6595121759649116E-2</v>
      </c>
      <c r="H4488" s="221">
        <v>2.0401207815423199E-2</v>
      </c>
      <c r="I4488" s="221">
        <f t="shared" si="498"/>
        <v>1</v>
      </c>
      <c r="J4488" s="221">
        <v>1</v>
      </c>
      <c r="K4488" s="221">
        <f t="shared" si="499"/>
        <v>-167.0297707302671</v>
      </c>
      <c r="L4488" s="221">
        <f t="shared" si="494"/>
        <v>4.9540799669328174E-17</v>
      </c>
    </row>
    <row r="4489" spans="3:12" hidden="1" x14ac:dyDescent="0.25">
      <c r="C4489" s="221">
        <v>26320</v>
      </c>
      <c r="D4489" s="221">
        <f t="shared" si="495"/>
        <v>26320</v>
      </c>
      <c r="E4489" s="221">
        <f t="shared" si="493"/>
        <v>26.32</v>
      </c>
      <c r="F4489" s="221">
        <f t="shared" si="496"/>
        <v>5.8444609938099261E-6</v>
      </c>
      <c r="G4489" s="221">
        <f t="shared" si="497"/>
        <v>3.2905062661860177E-2</v>
      </c>
      <c r="H4489" s="221">
        <v>2.02710991104567E-2</v>
      </c>
      <c r="I4489" s="221">
        <f t="shared" si="498"/>
        <v>1</v>
      </c>
      <c r="J4489" s="221">
        <v>1</v>
      </c>
      <c r="K4489" s="221">
        <f t="shared" si="499"/>
        <v>-168.18231032648012</v>
      </c>
      <c r="L4489" s="221">
        <f t="shared" si="494"/>
        <v>1.7430353384875229E-16</v>
      </c>
    </row>
    <row r="4490" spans="3:12" hidden="1" x14ac:dyDescent="0.25">
      <c r="C4490" s="221">
        <v>26330</v>
      </c>
      <c r="D4490" s="221">
        <f t="shared" si="495"/>
        <v>26330</v>
      </c>
      <c r="E4490" s="221">
        <f t="shared" si="493"/>
        <v>26.33</v>
      </c>
      <c r="F4490" s="221">
        <f t="shared" si="496"/>
        <v>5.7281963066487311E-6</v>
      </c>
      <c r="G4490" s="221">
        <f t="shared" si="497"/>
        <v>2.9097747257041964E-2</v>
      </c>
      <c r="H4490" s="221">
        <v>5.36293333987736E-3</v>
      </c>
      <c r="I4490" s="221">
        <f t="shared" si="498"/>
        <v>1</v>
      </c>
      <c r="J4490" s="221">
        <v>1</v>
      </c>
      <c r="K4490" s="221">
        <f t="shared" si="499"/>
        <v>-180.97440681967737</v>
      </c>
      <c r="L4490" s="221">
        <f t="shared" si="494"/>
        <v>5.7414478806593473E-17</v>
      </c>
    </row>
    <row r="4491" spans="3:12" hidden="1" x14ac:dyDescent="0.25">
      <c r="C4491" s="221">
        <v>26340</v>
      </c>
      <c r="D4491" s="221">
        <f t="shared" si="495"/>
        <v>26340</v>
      </c>
      <c r="E4491" s="221">
        <f t="shared" si="493"/>
        <v>26.34</v>
      </c>
      <c r="F4491" s="221">
        <f t="shared" si="496"/>
        <v>5.6137412048737781E-6</v>
      </c>
      <c r="G4491" s="221">
        <f t="shared" si="497"/>
        <v>2.5182636827240736E-2</v>
      </c>
      <c r="H4491" s="271">
        <v>1.7506741710715498E-5</v>
      </c>
      <c r="I4491" s="221">
        <f t="shared" si="498"/>
        <v>1</v>
      </c>
      <c r="J4491" s="221">
        <v>1</v>
      </c>
      <c r="K4491" s="221">
        <f t="shared" si="499"/>
        <v>-232.12882171361645</v>
      </c>
      <c r="L4491" s="221">
        <f t="shared" si="494"/>
        <v>2.0086343457901534E-18</v>
      </c>
    </row>
    <row r="4492" spans="3:12" hidden="1" x14ac:dyDescent="0.25">
      <c r="C4492" s="221">
        <v>26350</v>
      </c>
      <c r="D4492" s="221">
        <f t="shared" si="495"/>
        <v>26350</v>
      </c>
      <c r="E4492" s="221">
        <f t="shared" si="493"/>
        <v>26.35</v>
      </c>
      <c r="F4492" s="221">
        <f t="shared" si="496"/>
        <v>5.5010761931970166E-6</v>
      </c>
      <c r="G4492" s="221">
        <f t="shared" si="497"/>
        <v>2.1169549144065842E-2</v>
      </c>
      <c r="H4492" s="271">
        <v>1.6734664794252101E-5</v>
      </c>
      <c r="I4492" s="221">
        <f t="shared" si="498"/>
        <v>1</v>
      </c>
      <c r="J4492" s="221">
        <v>1</v>
      </c>
      <c r="K4492" s="221">
        <f t="shared" si="499"/>
        <v>-234.20447426789269</v>
      </c>
      <c r="L4492" s="221">
        <f t="shared" si="494"/>
        <v>4.8923857708949143E-23</v>
      </c>
    </row>
    <row r="4493" spans="3:12" hidden="1" x14ac:dyDescent="0.25">
      <c r="C4493" s="221">
        <v>26360</v>
      </c>
      <c r="D4493" s="221">
        <f t="shared" si="495"/>
        <v>26360</v>
      </c>
      <c r="E4493" s="221">
        <f t="shared" si="493"/>
        <v>26.36</v>
      </c>
      <c r="F4493" s="221">
        <f t="shared" si="496"/>
        <v>5.3901818663266461E-6</v>
      </c>
      <c r="G4493" s="221">
        <f t="shared" si="497"/>
        <v>1.7068635101536552E-2</v>
      </c>
      <c r="H4493" s="221">
        <v>1.5719408884806899E-2</v>
      </c>
      <c r="I4493" s="221">
        <f t="shared" si="498"/>
        <v>1</v>
      </c>
      <c r="J4493" s="221">
        <v>1</v>
      </c>
      <c r="K4493" s="221">
        <f t="shared" si="499"/>
        <v>-176.79523153190576</v>
      </c>
      <c r="L4493" s="221">
        <f t="shared" si="494"/>
        <v>5.2430803789436763E-18</v>
      </c>
    </row>
    <row r="4494" spans="3:12" hidden="1" x14ac:dyDescent="0.25">
      <c r="C4494" s="221">
        <v>26370</v>
      </c>
      <c r="D4494" s="221">
        <f t="shared" si="495"/>
        <v>26370</v>
      </c>
      <c r="E4494" s="221">
        <f t="shared" si="493"/>
        <v>26.37</v>
      </c>
      <c r="F4494" s="221">
        <f t="shared" si="496"/>
        <v>5.2810389099690848E-6</v>
      </c>
      <c r="G4494" s="221">
        <f t="shared" si="497"/>
        <v>1.2890354325235574E-2</v>
      </c>
      <c r="H4494" s="221">
        <v>0.137820446554033</v>
      </c>
      <c r="I4494" s="221">
        <f t="shared" si="498"/>
        <v>1</v>
      </c>
      <c r="J4494" s="221">
        <v>1</v>
      </c>
      <c r="K4494" s="221">
        <f t="shared" si="499"/>
        <v>-160.55404249382335</v>
      </c>
      <c r="L4494" s="221">
        <f t="shared" si="494"/>
        <v>2.9312946463648761E-16</v>
      </c>
    </row>
    <row r="4495" spans="3:12" hidden="1" x14ac:dyDescent="0.25">
      <c r="C4495" s="221">
        <v>26380</v>
      </c>
      <c r="D4495" s="221">
        <f t="shared" si="495"/>
        <v>26380</v>
      </c>
      <c r="E4495" s="221">
        <f t="shared" si="493"/>
        <v>26.38</v>
      </c>
      <c r="F4495" s="221">
        <f t="shared" si="496"/>
        <v>5.1736281018138734E-6</v>
      </c>
      <c r="G4495" s="221">
        <f t="shared" si="497"/>
        <v>8.6454498140122963E-3</v>
      </c>
      <c r="H4495" s="221">
        <v>0.444915675135165</v>
      </c>
      <c r="I4495" s="221">
        <f t="shared" si="498"/>
        <v>1</v>
      </c>
      <c r="J4495" s="221">
        <v>1</v>
      </c>
      <c r="K4495" s="221">
        <f t="shared" si="499"/>
        <v>-154.0227898405652</v>
      </c>
      <c r="L4495" s="221">
        <f t="shared" si="494"/>
        <v>2.1436464056815828E-15</v>
      </c>
    </row>
    <row r="4496" spans="3:12" hidden="1" x14ac:dyDescent="0.25">
      <c r="C4496" s="221">
        <v>26390</v>
      </c>
      <c r="D4496" s="221">
        <f t="shared" si="495"/>
        <v>26390</v>
      </c>
      <c r="E4496" s="221">
        <f t="shared" si="493"/>
        <v>26.39</v>
      </c>
      <c r="F4496" s="221">
        <f t="shared" si="496"/>
        <v>5.0679303125006914E-6</v>
      </c>
      <c r="G4496" s="221">
        <f t="shared" si="497"/>
        <v>4.3449216730619576E-3</v>
      </c>
      <c r="H4496" s="221">
        <v>0.82365531566116301</v>
      </c>
      <c r="I4496" s="221">
        <f t="shared" si="498"/>
        <v>1</v>
      </c>
      <c r="J4496" s="221">
        <v>1</v>
      </c>
      <c r="K4496" s="221">
        <f t="shared" si="499"/>
        <v>-154.82883816535906</v>
      </c>
      <c r="L4496" s="221">
        <f t="shared" si="494"/>
        <v>3.6170397193847202E-15</v>
      </c>
    </row>
    <row r="4497" spans="3:12" hidden="1" x14ac:dyDescent="0.25">
      <c r="C4497" s="221">
        <v>26400</v>
      </c>
      <c r="D4497" s="221">
        <f t="shared" si="495"/>
        <v>26400</v>
      </c>
      <c r="E4497" s="221">
        <f t="shared" si="493"/>
        <v>26.4</v>
      </c>
      <c r="F4497" s="221">
        <f t="shared" si="496"/>
        <v>4.9639265065681933E-6</v>
      </c>
      <c r="G4497" s="221">
        <f t="shared" si="497"/>
        <v>7.350167928003401E-16</v>
      </c>
      <c r="H4497" s="221">
        <v>1</v>
      </c>
      <c r="I4497" s="221">
        <f t="shared" si="498"/>
        <v>1</v>
      </c>
      <c r="J4497" s="221">
        <v>1</v>
      </c>
      <c r="K4497" s="221">
        <f t="shared" si="499"/>
        <v>-408.75754791252962</v>
      </c>
      <c r="L4497" s="221">
        <f t="shared" si="494"/>
        <v>8.223490444839349E-16</v>
      </c>
    </row>
    <row r="4498" spans="3:12" hidden="1" x14ac:dyDescent="0.25">
      <c r="C4498" s="221">
        <v>26410</v>
      </c>
      <c r="D4498" s="221">
        <f t="shared" si="495"/>
        <v>26410</v>
      </c>
      <c r="E4498" s="221">
        <f t="shared" si="493"/>
        <v>26.41</v>
      </c>
      <c r="F4498" s="221">
        <f t="shared" si="496"/>
        <v>4.8615977433860939E-6</v>
      </c>
      <c r="G4498" s="221">
        <f t="shared" si="497"/>
        <v>4.3778830120060975E-3</v>
      </c>
      <c r="H4498" s="221">
        <v>0.82365531566122896</v>
      </c>
      <c r="I4498" s="221">
        <f t="shared" si="498"/>
        <v>1</v>
      </c>
      <c r="J4498" s="221">
        <v>1</v>
      </c>
      <c r="K4498" s="221">
        <f t="shared" si="499"/>
        <v>-155.12422641393317</v>
      </c>
      <c r="L4498" s="221">
        <f t="shared" si="494"/>
        <v>7.6827617815083434E-16</v>
      </c>
    </row>
    <row r="4499" spans="3:12" hidden="1" x14ac:dyDescent="0.25">
      <c r="C4499" s="221">
        <v>26420</v>
      </c>
      <c r="D4499" s="221">
        <f t="shared" si="495"/>
        <v>26420</v>
      </c>
      <c r="E4499" s="221">
        <f t="shared" si="493"/>
        <v>26.42</v>
      </c>
      <c r="F4499" s="221">
        <f t="shared" si="496"/>
        <v>4.7609251780686563E-6</v>
      </c>
      <c r="G4499" s="221">
        <f t="shared" si="497"/>
        <v>8.7771216875986192E-3</v>
      </c>
      <c r="H4499" s="221">
        <v>0.44491567513524399</v>
      </c>
      <c r="I4499" s="221">
        <f t="shared" si="498"/>
        <v>1</v>
      </c>
      <c r="J4499" s="221">
        <v>1</v>
      </c>
      <c r="K4499" s="221">
        <f t="shared" si="499"/>
        <v>-154.61357634576558</v>
      </c>
      <c r="L4499" s="221">
        <f t="shared" si="494"/>
        <v>3.2620084131943489E-15</v>
      </c>
    </row>
    <row r="4500" spans="3:12" hidden="1" x14ac:dyDescent="0.25">
      <c r="C4500" s="221">
        <v>26430</v>
      </c>
      <c r="D4500" s="221">
        <f t="shared" si="495"/>
        <v>26430</v>
      </c>
      <c r="E4500" s="221">
        <f t="shared" si="493"/>
        <v>26.43</v>
      </c>
      <c r="F4500" s="221">
        <f t="shared" si="496"/>
        <v>4.6618900623712994E-6</v>
      </c>
      <c r="G4500" s="221">
        <f t="shared" si="497"/>
        <v>1.3185966130418298E-2</v>
      </c>
      <c r="H4500" s="221">
        <v>0.13782044655407699</v>
      </c>
      <c r="I4500" s="221">
        <f t="shared" si="498"/>
        <v>1</v>
      </c>
      <c r="J4500" s="221">
        <v>1</v>
      </c>
      <c r="K4500" s="221">
        <f t="shared" si="499"/>
        <v>-161.44024727385596</v>
      </c>
      <c r="L4500" s="221">
        <f t="shared" si="494"/>
        <v>1.8311261514320706E-15</v>
      </c>
    </row>
    <row r="4501" spans="3:12" hidden="1" x14ac:dyDescent="0.25">
      <c r="C4501" s="221">
        <v>26440</v>
      </c>
      <c r="D4501" s="221">
        <f t="shared" si="495"/>
        <v>26440</v>
      </c>
      <c r="E4501" s="221">
        <f t="shared" si="493"/>
        <v>26.44</v>
      </c>
      <c r="F4501" s="221">
        <f t="shared" si="496"/>
        <v>4.564473745568858E-6</v>
      </c>
      <c r="G4501" s="221">
        <f t="shared" si="497"/>
        <v>1.7592552061452205E-2</v>
      </c>
      <c r="H4501" s="221">
        <v>1.5719408884816901E-2</v>
      </c>
      <c r="I4501" s="221">
        <f t="shared" si="498"/>
        <v>1</v>
      </c>
      <c r="J4501" s="221">
        <v>1</v>
      </c>
      <c r="K4501" s="221">
        <f t="shared" si="499"/>
        <v>-177.97688461931011</v>
      </c>
      <c r="L4501" s="221">
        <f t="shared" si="494"/>
        <v>2.3689213123476231E-16</v>
      </c>
    </row>
    <row r="4502" spans="3:12" hidden="1" x14ac:dyDescent="0.25">
      <c r="C4502" s="221">
        <v>26450</v>
      </c>
      <c r="D4502" s="221">
        <f t="shared" si="495"/>
        <v>26450</v>
      </c>
      <c r="E4502" s="221">
        <f t="shared" si="493"/>
        <v>26.45</v>
      </c>
      <c r="F4502" s="221">
        <f t="shared" si="496"/>
        <v>4.4686576753168284E-6</v>
      </c>
      <c r="G4502" s="221">
        <f t="shared" si="497"/>
        <v>2.1984931161898556E-2</v>
      </c>
      <c r="H4502" s="271">
        <v>1.67346647941698E-5</v>
      </c>
      <c r="I4502" s="221">
        <f t="shared" si="498"/>
        <v>1</v>
      </c>
      <c r="J4502" s="221">
        <v>1</v>
      </c>
      <c r="K4502" s="221">
        <f t="shared" si="499"/>
        <v>-235.6816157158876</v>
      </c>
      <c r="L4502" s="221">
        <f t="shared" si="494"/>
        <v>3.9937613574885217E-18</v>
      </c>
    </row>
    <row r="4503" spans="3:12" hidden="1" x14ac:dyDescent="0.25">
      <c r="C4503" s="221">
        <v>26460</v>
      </c>
      <c r="D4503" s="221">
        <f t="shared" si="495"/>
        <v>26460</v>
      </c>
      <c r="E4503" s="221">
        <f t="shared" si="493"/>
        <v>26.46</v>
      </c>
      <c r="F4503" s="221">
        <f t="shared" si="496"/>
        <v>4.3744233984944101E-6</v>
      </c>
      <c r="G4503" s="221">
        <f t="shared" si="497"/>
        <v>2.6351101846308598E-2</v>
      </c>
      <c r="H4503" s="271">
        <v>1.7506741710685402E-5</v>
      </c>
      <c r="I4503" s="221">
        <f t="shared" si="498"/>
        <v>1</v>
      </c>
      <c r="J4503" s="221">
        <v>1</v>
      </c>
      <c r="K4503" s="221">
        <f t="shared" si="499"/>
        <v>-233.9015016043102</v>
      </c>
      <c r="L4503" s="221">
        <f t="shared" si="494"/>
        <v>3.3527135853005263E-23</v>
      </c>
    </row>
    <row r="4504" spans="3:12" hidden="1" x14ac:dyDescent="0.25">
      <c r="C4504" s="221">
        <v>26470</v>
      </c>
      <c r="D4504" s="221">
        <f t="shared" si="495"/>
        <v>26470</v>
      </c>
      <c r="E4504" s="221">
        <f t="shared" si="493"/>
        <v>26.47</v>
      </c>
      <c r="F4504" s="221">
        <f t="shared" si="496"/>
        <v>4.2817525620306947E-6</v>
      </c>
      <c r="G4504" s="221">
        <f t="shared" si="497"/>
        <v>3.0679040390137104E-2</v>
      </c>
      <c r="H4504" s="221">
        <v>5.3629333398681001E-3</v>
      </c>
      <c r="I4504" s="221">
        <f t="shared" si="498"/>
        <v>1</v>
      </c>
      <c r="J4504" s="221">
        <v>1</v>
      </c>
      <c r="K4504" s="221">
        <f t="shared" si="499"/>
        <v>-183.0426852747849</v>
      </c>
      <c r="L4504" s="221">
        <f t="shared" si="494"/>
        <v>1.2478318218650942E-18</v>
      </c>
    </row>
    <row r="4505" spans="3:12" hidden="1" x14ac:dyDescent="0.25">
      <c r="C4505" s="221">
        <v>26480</v>
      </c>
      <c r="D4505" s="221">
        <f t="shared" si="495"/>
        <v>26480</v>
      </c>
      <c r="E4505" s="221">
        <f t="shared" si="493"/>
        <v>26.48</v>
      </c>
      <c r="F4505" s="221">
        <f t="shared" si="496"/>
        <v>4.1906269137122876E-6</v>
      </c>
      <c r="G4505" s="221">
        <f t="shared" si="497"/>
        <v>3.4956732334535015E-2</v>
      </c>
      <c r="H4505" s="221">
        <v>2.0271099110454199E-2</v>
      </c>
      <c r="I4505" s="221">
        <f t="shared" si="498"/>
        <v>1</v>
      </c>
      <c r="J4505" s="221">
        <v>1</v>
      </c>
      <c r="K4505" s="221">
        <f t="shared" si="499"/>
        <v>-170.5462575197873</v>
      </c>
      <c r="L4505" s="221">
        <f t="shared" si="494"/>
        <v>3.3745711834365172E-17</v>
      </c>
    </row>
    <row r="4506" spans="3:12" hidden="1" x14ac:dyDescent="0.25">
      <c r="C4506" s="221">
        <v>26490</v>
      </c>
      <c r="D4506" s="221">
        <f t="shared" si="495"/>
        <v>26490</v>
      </c>
      <c r="E4506" s="221">
        <f t="shared" si="493"/>
        <v>26.49</v>
      </c>
      <c r="F4506" s="221">
        <f t="shared" si="496"/>
        <v>4.1010283029743926E-6</v>
      </c>
      <c r="G4506" s="221">
        <f t="shared" si="497"/>
        <v>3.9172204090030048E-2</v>
      </c>
      <c r="H4506" s="221">
        <v>2.0401207815425901E-2</v>
      </c>
      <c r="I4506" s="221">
        <f t="shared" si="498"/>
        <v>1</v>
      </c>
      <c r="J4506" s="221">
        <v>1</v>
      </c>
      <c r="K4506" s="221">
        <f t="shared" si="499"/>
        <v>-169.68946690241529</v>
      </c>
      <c r="L4506" s="221">
        <f t="shared" si="494"/>
        <v>9.7559550694638998E-17</v>
      </c>
    </row>
    <row r="4507" spans="3:12" hidden="1" x14ac:dyDescent="0.25">
      <c r="C4507" s="221">
        <v>26500</v>
      </c>
      <c r="D4507" s="221">
        <f t="shared" si="495"/>
        <v>26500</v>
      </c>
      <c r="E4507" s="221">
        <f t="shared" si="493"/>
        <v>26.5</v>
      </c>
      <c r="F4507" s="221">
        <f t="shared" si="496"/>
        <v>4.0129386816735489E-6</v>
      </c>
      <c r="G4507" s="221">
        <f t="shared" si="497"/>
        <v>4.3313554659786348E-2</v>
      </c>
      <c r="H4507" s="271">
        <v>1.6130970022587099E-9</v>
      </c>
      <c r="I4507" s="221">
        <f t="shared" si="498"/>
        <v>1</v>
      </c>
      <c r="J4507" s="221">
        <v>1</v>
      </c>
      <c r="K4507" s="221">
        <f t="shared" si="499"/>
        <v>-311.04506330571547</v>
      </c>
      <c r="L4507" s="221">
        <f t="shared" si="494"/>
        <v>2.6853035917236025E-17</v>
      </c>
    </row>
    <row r="4508" spans="3:12" hidden="1" x14ac:dyDescent="0.25">
      <c r="C4508" s="221">
        <v>26510</v>
      </c>
      <c r="D4508" s="221">
        <f t="shared" si="495"/>
        <v>26510</v>
      </c>
      <c r="E4508" s="221">
        <f t="shared" si="493"/>
        <v>26.51</v>
      </c>
      <c r="F4508" s="221">
        <f t="shared" si="496"/>
        <v>3.9263401048435006E-6</v>
      </c>
      <c r="G4508" s="221">
        <f t="shared" si="497"/>
        <v>4.7368987402299945E-2</v>
      </c>
      <c r="H4508" s="221">
        <v>1.10268609715085E-2</v>
      </c>
      <c r="I4508" s="221">
        <f t="shared" si="498"/>
        <v>1</v>
      </c>
      <c r="J4508" s="221">
        <v>1</v>
      </c>
      <c r="K4508" s="221">
        <f t="shared" si="499"/>
        <v>-173.76132167972992</v>
      </c>
      <c r="L4508" s="221">
        <f t="shared" si="494"/>
        <v>1.0514968099339913E-17</v>
      </c>
    </row>
    <row r="4509" spans="3:12" hidden="1" x14ac:dyDescent="0.25">
      <c r="C4509" s="221">
        <v>26520</v>
      </c>
      <c r="D4509" s="221">
        <f t="shared" si="495"/>
        <v>26520</v>
      </c>
      <c r="E4509" s="221">
        <f t="shared" si="493"/>
        <v>26.52</v>
      </c>
      <c r="F4509" s="221">
        <f t="shared" si="496"/>
        <v>3.8412147314330235E-6</v>
      </c>
      <c r="G4509" s="221">
        <f t="shared" si="497"/>
        <v>5.1326841752895015E-2</v>
      </c>
      <c r="H4509" s="271">
        <v>3.5573825305893501E-10</v>
      </c>
      <c r="I4509" s="221">
        <f t="shared" si="498"/>
        <v>1</v>
      </c>
      <c r="J4509" s="221">
        <v>1</v>
      </c>
      <c r="K4509" s="221">
        <f t="shared" si="499"/>
        <v>-323.08112608356902</v>
      </c>
      <c r="L4509" s="221">
        <f t="shared" si="494"/>
        <v>1.0514965943450874E-17</v>
      </c>
    </row>
    <row r="4510" spans="3:12" hidden="1" x14ac:dyDescent="0.25">
      <c r="C4510" s="221">
        <v>26530</v>
      </c>
      <c r="D4510" s="221">
        <f t="shared" si="495"/>
        <v>26530</v>
      </c>
      <c r="E4510" s="221">
        <f t="shared" si="493"/>
        <v>26.53</v>
      </c>
      <c r="F4510" s="221">
        <f t="shared" si="496"/>
        <v>3.757544825026847E-6</v>
      </c>
      <c r="G4510" s="221">
        <f t="shared" si="497"/>
        <v>5.5175624822872769E-2</v>
      </c>
      <c r="H4510" s="221">
        <v>9.6745899372290695E-3</v>
      </c>
      <c r="I4510" s="221">
        <f t="shared" si="498"/>
        <v>1</v>
      </c>
      <c r="J4510" s="221">
        <v>1</v>
      </c>
      <c r="K4510" s="221">
        <f t="shared" si="499"/>
        <v>-173.95432007336336</v>
      </c>
      <c r="L4510" s="221">
        <f t="shared" si="494"/>
        <v>1.0057916636294948E-17</v>
      </c>
    </row>
    <row r="4511" spans="3:12" hidden="1" x14ac:dyDescent="0.25">
      <c r="C4511" s="221">
        <v>26540</v>
      </c>
      <c r="D4511" s="221">
        <f t="shared" si="495"/>
        <v>26540</v>
      </c>
      <c r="E4511" s="221">
        <f t="shared" si="493"/>
        <v>26.54</v>
      </c>
      <c r="F4511" s="221">
        <f t="shared" si="496"/>
        <v>3.6753127545485759E-6</v>
      </c>
      <c r="G4511" s="221">
        <f t="shared" si="497"/>
        <v>5.8904042795101183E-2</v>
      </c>
      <c r="H4511" s="221">
        <v>4.6170289671173701E-3</v>
      </c>
      <c r="I4511" s="221">
        <f t="shared" si="498"/>
        <v>1</v>
      </c>
      <c r="J4511" s="221">
        <v>1</v>
      </c>
      <c r="K4511" s="221">
        <f t="shared" si="499"/>
        <v>-180.00395991925998</v>
      </c>
      <c r="L4511" s="221">
        <f t="shared" si="494"/>
        <v>2.2579982451898786E-17</v>
      </c>
    </row>
    <row r="4512" spans="3:12" hidden="1" x14ac:dyDescent="0.25">
      <c r="C4512" s="221">
        <v>26550</v>
      </c>
      <c r="D4512" s="221">
        <f t="shared" si="495"/>
        <v>26550</v>
      </c>
      <c r="E4512" s="221">
        <f t="shared" si="493"/>
        <v>26.55</v>
      </c>
      <c r="F4512" s="221">
        <f t="shared" si="496"/>
        <v>3.5945009949469554E-6</v>
      </c>
      <c r="G4512" s="221">
        <f t="shared" si="497"/>
        <v>6.2501032034752865E-2</v>
      </c>
      <c r="H4512" s="221">
        <v>1.9669670782232899E-4</v>
      </c>
      <c r="I4512" s="221">
        <f t="shared" si="498"/>
        <v>1</v>
      </c>
      <c r="J4512" s="221">
        <v>1</v>
      </c>
      <c r="K4512" s="221">
        <f t="shared" si="499"/>
        <v>-207.09354224388011</v>
      </c>
      <c r="L4512" s="221">
        <f t="shared" si="494"/>
        <v>2.7234521162841388E-18</v>
      </c>
    </row>
    <row r="4513" spans="3:12" hidden="1" x14ac:dyDescent="0.25">
      <c r="C4513" s="221">
        <v>26560</v>
      </c>
      <c r="D4513" s="221">
        <f t="shared" si="495"/>
        <v>26560</v>
      </c>
      <c r="E4513" s="221">
        <f t="shared" si="493"/>
        <v>26.56</v>
      </c>
      <c r="F4513" s="221">
        <f t="shared" si="496"/>
        <v>3.5150921278639223E-6</v>
      </c>
      <c r="G4513" s="221">
        <f t="shared" si="497"/>
        <v>6.5955789834169096E-2</v>
      </c>
      <c r="H4513" s="221">
        <v>2.7062321390609501E-3</v>
      </c>
      <c r="I4513" s="221">
        <f t="shared" si="498"/>
        <v>1</v>
      </c>
      <c r="J4513" s="221">
        <v>1</v>
      </c>
      <c r="K4513" s="221">
        <f t="shared" si="499"/>
        <v>-184.04890630207188</v>
      </c>
      <c r="L4513" s="221">
        <f t="shared" si="494"/>
        <v>1.1276317784382971E-18</v>
      </c>
    </row>
    <row r="4514" spans="3:12" hidden="1" x14ac:dyDescent="0.25">
      <c r="C4514" s="221">
        <v>26570</v>
      </c>
      <c r="D4514" s="221">
        <f t="shared" si="495"/>
        <v>26570</v>
      </c>
      <c r="E4514" s="221">
        <f t="shared" si="493"/>
        <v>26.57</v>
      </c>
      <c r="F4514" s="221">
        <f t="shared" si="496"/>
        <v>3.4370688422861632E-6</v>
      </c>
      <c r="G4514" s="221">
        <f t="shared" si="497"/>
        <v>6.9257804711222504E-2</v>
      </c>
      <c r="H4514" s="221">
        <v>2.5761364751440601E-3</v>
      </c>
      <c r="I4514" s="221">
        <f t="shared" si="498"/>
        <v>1</v>
      </c>
      <c r="J4514" s="221">
        <v>1</v>
      </c>
      <c r="K4514" s="221">
        <f t="shared" si="499"/>
        <v>-184.24748361825522</v>
      </c>
      <c r="L4514" s="221">
        <f t="shared" si="494"/>
        <v>3.8480193861305079E-18</v>
      </c>
    </row>
    <row r="4515" spans="3:12" hidden="1" x14ac:dyDescent="0.25">
      <c r="C4515" s="221">
        <v>26580</v>
      </c>
      <c r="D4515" s="221">
        <f t="shared" si="495"/>
        <v>26580</v>
      </c>
      <c r="E4515" s="221">
        <f t="shared" si="493"/>
        <v>26.58</v>
      </c>
      <c r="F4515" s="221">
        <f t="shared" si="496"/>
        <v>3.3604139351787586E-6</v>
      </c>
      <c r="G4515" s="221">
        <f t="shared" si="497"/>
        <v>7.2396886181196399E-2</v>
      </c>
      <c r="H4515" s="221">
        <v>2.7309732062733803E-4</v>
      </c>
      <c r="I4515" s="221">
        <f t="shared" si="498"/>
        <v>1</v>
      </c>
      <c r="J4515" s="221">
        <v>1</v>
      </c>
      <c r="K4515" s="221">
        <f t="shared" si="499"/>
        <v>-203.55139792609779</v>
      </c>
      <c r="L4515" s="221">
        <f t="shared" si="494"/>
        <v>1.1548901636995704E-18</v>
      </c>
    </row>
    <row r="4516" spans="3:12" hidden="1" x14ac:dyDescent="0.25">
      <c r="C4516" s="221">
        <v>26590</v>
      </c>
      <c r="D4516" s="221">
        <f t="shared" si="495"/>
        <v>26590</v>
      </c>
      <c r="E4516" s="221">
        <f t="shared" si="493"/>
        <v>26.59</v>
      </c>
      <c r="F4516" s="221">
        <f t="shared" si="496"/>
        <v>3.2851103121020885E-6</v>
      </c>
      <c r="G4516" s="221">
        <f t="shared" si="497"/>
        <v>7.536319392298256E-2</v>
      </c>
      <c r="H4516" s="221">
        <v>3.1555882854924599E-3</v>
      </c>
      <c r="I4516" s="221">
        <f t="shared" si="498"/>
        <v>1</v>
      </c>
      <c r="J4516" s="221">
        <v>1</v>
      </c>
      <c r="K4516" s="221">
        <f t="shared" si="499"/>
        <v>-182.14420823183875</v>
      </c>
      <c r="L4516" s="221">
        <f t="shared" si="494"/>
        <v>1.7964427818237342E-18</v>
      </c>
    </row>
    <row r="4517" spans="3:12" hidden="1" x14ac:dyDescent="0.25">
      <c r="C4517" s="221">
        <v>26600</v>
      </c>
      <c r="D4517" s="221">
        <f t="shared" si="495"/>
        <v>26600</v>
      </c>
      <c r="E4517" s="221">
        <f t="shared" si="493"/>
        <v>26.6</v>
      </c>
      <c r="F4517" s="221">
        <f t="shared" si="496"/>
        <v>3.2111409878112396E-6</v>
      </c>
      <c r="G4517" s="221">
        <f t="shared" si="497"/>
        <v>7.8147266261488532E-2</v>
      </c>
      <c r="H4517" s="271">
        <v>9.3131875349389496E-10</v>
      </c>
      <c r="I4517" s="221">
        <f t="shared" si="498"/>
        <v>1</v>
      </c>
      <c r="J4517" s="221">
        <v>1</v>
      </c>
      <c r="K4517" s="221">
        <f t="shared" si="499"/>
        <v>-312.62656975123787</v>
      </c>
      <c r="L4517" s="221">
        <f t="shared" si="494"/>
        <v>1.5258767136589458E-18</v>
      </c>
    </row>
    <row r="4518" spans="3:12" hidden="1" x14ac:dyDescent="0.25">
      <c r="C4518" s="221">
        <v>26610</v>
      </c>
      <c r="D4518" s="221">
        <f t="shared" si="495"/>
        <v>26610</v>
      </c>
      <c r="E4518" s="221">
        <f t="shared" si="493"/>
        <v>26.61</v>
      </c>
      <c r="F4518" s="221">
        <f t="shared" si="496"/>
        <v>3.1384890868382104E-6</v>
      </c>
      <c r="G4518" s="221">
        <f t="shared" si="497"/>
        <v>8.0740047889321168E-2</v>
      </c>
      <c r="H4518" s="221">
        <v>2.61825380323026E-2</v>
      </c>
      <c r="I4518" s="221">
        <f t="shared" si="498"/>
        <v>1</v>
      </c>
      <c r="J4518" s="221">
        <v>1</v>
      </c>
      <c r="K4518" s="221">
        <f t="shared" si="499"/>
        <v>-163.56357262836255</v>
      </c>
      <c r="L4518" s="221">
        <f t="shared" si="494"/>
        <v>1.1004815768517691E-16</v>
      </c>
    </row>
    <row r="4519" spans="3:12" hidden="1" x14ac:dyDescent="0.25">
      <c r="C4519" s="221">
        <v>26620</v>
      </c>
      <c r="D4519" s="221">
        <f t="shared" si="495"/>
        <v>26620</v>
      </c>
      <c r="E4519" s="221">
        <f t="shared" si="493"/>
        <v>26.62</v>
      </c>
      <c r="F4519" s="221">
        <f t="shared" si="496"/>
        <v>3.0671378440574927E-6</v>
      </c>
      <c r="G4519" s="221">
        <f t="shared" si="497"/>
        <v>8.313291675224338E-2</v>
      </c>
      <c r="H4519" s="221">
        <v>5.0657045484412598E-2</v>
      </c>
      <c r="I4519" s="221">
        <f t="shared" si="498"/>
        <v>1</v>
      </c>
      <c r="J4519" s="221">
        <v>1</v>
      </c>
      <c r="K4519" s="221">
        <f t="shared" si="499"/>
        <v>-157.77707661579316</v>
      </c>
      <c r="L4519" s="221">
        <f t="shared" si="494"/>
        <v>9.5562751106574375E-16</v>
      </c>
    </row>
    <row r="4520" spans="3:12" hidden="1" x14ac:dyDescent="0.25">
      <c r="C4520" s="221">
        <v>26630</v>
      </c>
      <c r="D4520" s="221">
        <f t="shared" si="495"/>
        <v>26630</v>
      </c>
      <c r="E4520" s="221">
        <f t="shared" si="493"/>
        <v>26.63</v>
      </c>
      <c r="F4520" s="221">
        <f t="shared" si="496"/>
        <v>2.9970706052338201E-6</v>
      </c>
      <c r="G4520" s="221">
        <f t="shared" si="497"/>
        <v>8.5317710024565077E-2</v>
      </c>
      <c r="H4520" s="221">
        <v>3.5478860246600602E-2</v>
      </c>
      <c r="I4520" s="221">
        <f t="shared" si="498"/>
        <v>1</v>
      </c>
      <c r="J4520" s="221">
        <v>1</v>
      </c>
      <c r="K4520" s="221">
        <f t="shared" si="499"/>
        <v>-160.8458835165865</v>
      </c>
      <c r="L4520" s="221">
        <f t="shared" si="494"/>
        <v>1.2087460404353071E-15</v>
      </c>
    </row>
    <row r="4521" spans="3:12" hidden="1" x14ac:dyDescent="0.25">
      <c r="C4521" s="221">
        <v>26640</v>
      </c>
      <c r="D4521" s="221">
        <f t="shared" si="495"/>
        <v>26640</v>
      </c>
      <c r="E4521" s="221">
        <f t="shared" si="493"/>
        <v>26.64</v>
      </c>
      <c r="F4521" s="221">
        <f t="shared" si="496"/>
        <v>2.9282708275537403E-6</v>
      </c>
      <c r="G4521" s="221">
        <f t="shared" si="497"/>
        <v>8.7286749102382835E-2</v>
      </c>
      <c r="H4521" s="271">
        <v>2.43822818343485E-9</v>
      </c>
      <c r="I4521" s="221">
        <f t="shared" si="498"/>
        <v>1</v>
      </c>
      <c r="J4521" s="221">
        <v>1</v>
      </c>
      <c r="K4521" s="221">
        <f t="shared" si="499"/>
        <v>-304.10732186268905</v>
      </c>
      <c r="L4521" s="221">
        <f t="shared" si="494"/>
        <v>2.0575562489628107E-16</v>
      </c>
    </row>
    <row r="4522" spans="3:12" hidden="1" x14ac:dyDescent="0.25">
      <c r="C4522" s="221">
        <v>26650</v>
      </c>
      <c r="D4522" s="221">
        <f t="shared" si="495"/>
        <v>26650</v>
      </c>
      <c r="E4522" s="221">
        <f t="shared" si="493"/>
        <v>26.65</v>
      </c>
      <c r="F4522" s="221">
        <f t="shared" si="496"/>
        <v>2.8607220801395153E-6</v>
      </c>
      <c r="G4522" s="221">
        <f t="shared" si="497"/>
        <v>8.9032863544634008E-2</v>
      </c>
      <c r="H4522" s="271">
        <v>1.58533403513562E-9</v>
      </c>
      <c r="I4522" s="221">
        <f t="shared" si="498"/>
        <v>1</v>
      </c>
      <c r="J4522" s="221">
        <v>1</v>
      </c>
      <c r="K4522" s="221">
        <f t="shared" si="499"/>
        <v>-307.87706413520112</v>
      </c>
      <c r="L4522" s="221">
        <f t="shared" si="494"/>
        <v>2.6367769162658827E-30</v>
      </c>
    </row>
    <row r="4523" spans="3:12" hidden="1" x14ac:dyDescent="0.25">
      <c r="C4523" s="221">
        <v>26660</v>
      </c>
      <c r="D4523" s="221">
        <f t="shared" si="495"/>
        <v>26660</v>
      </c>
      <c r="E4523" s="221">
        <f t="shared" si="493"/>
        <v>26.66</v>
      </c>
      <c r="F4523" s="221">
        <f t="shared" si="496"/>
        <v>2.7944080445466901E-6</v>
      </c>
      <c r="G4523" s="221">
        <f t="shared" si="497"/>
        <v>9.0549413894071895E-2</v>
      </c>
      <c r="H4523" s="221">
        <v>3.2358958185383598E-2</v>
      </c>
      <c r="I4523" s="221">
        <f t="shared" si="498"/>
        <v>1</v>
      </c>
      <c r="J4523" s="221">
        <v>1</v>
      </c>
      <c r="K4523" s="221">
        <f t="shared" si="499"/>
        <v>-161.73660005476958</v>
      </c>
      <c r="L4523" s="221">
        <f t="shared" si="494"/>
        <v>1.6760232774271552E-16</v>
      </c>
    </row>
    <row r="4524" spans="3:12" hidden="1" x14ac:dyDescent="0.25">
      <c r="C4524" s="221">
        <v>26670</v>
      </c>
      <c r="D4524" s="221">
        <f t="shared" si="495"/>
        <v>26670</v>
      </c>
      <c r="E4524" s="221">
        <f t="shared" si="493"/>
        <v>26.67</v>
      </c>
      <c r="F4524" s="221">
        <f t="shared" si="496"/>
        <v>2.7293125152443182E-6</v>
      </c>
      <c r="G4524" s="221">
        <f t="shared" si="497"/>
        <v>9.1830313312696948E-2</v>
      </c>
      <c r="H4524" s="221">
        <v>3.3311806719213202E-2</v>
      </c>
      <c r="I4524" s="221">
        <f t="shared" si="498"/>
        <v>1</v>
      </c>
      <c r="J4524" s="221">
        <v>1</v>
      </c>
      <c r="K4524" s="221">
        <f t="shared" si="499"/>
        <v>-161.56724958555415</v>
      </c>
      <c r="L4524" s="221">
        <f t="shared" si="494"/>
        <v>6.8367356944050471E-16</v>
      </c>
    </row>
    <row r="4525" spans="3:12" hidden="1" x14ac:dyDescent="0.25">
      <c r="C4525" s="221">
        <v>26680</v>
      </c>
      <c r="D4525" s="221">
        <f t="shared" si="495"/>
        <v>26680</v>
      </c>
      <c r="E4525" s="221">
        <f t="shared" si="493"/>
        <v>26.68</v>
      </c>
      <c r="F4525" s="221">
        <f t="shared" si="496"/>
        <v>2.6654194000788262E-6</v>
      </c>
      <c r="G4525" s="221">
        <f t="shared" si="497"/>
        <v>9.2870047968642386E-2</v>
      </c>
      <c r="H4525" s="221">
        <v>1.1720746567751E-2</v>
      </c>
      <c r="I4525" s="221">
        <f t="shared" si="498"/>
        <v>1</v>
      </c>
      <c r="J4525" s="221">
        <v>1</v>
      </c>
      <c r="K4525" s="221">
        <f t="shared" si="499"/>
        <v>-170.74807000510498</v>
      </c>
      <c r="L4525" s="221">
        <f t="shared" si="494"/>
        <v>3.1642788516283951E-16</v>
      </c>
    </row>
    <row r="4526" spans="3:12" hidden="1" x14ac:dyDescent="0.25">
      <c r="C4526" s="221">
        <v>26690</v>
      </c>
      <c r="D4526" s="221">
        <f t="shared" si="495"/>
        <v>26690</v>
      </c>
      <c r="E4526" s="221">
        <f t="shared" si="493"/>
        <v>26.69</v>
      </c>
      <c r="F4526" s="221">
        <f t="shared" si="496"/>
        <v>2.602712720720704E-6</v>
      </c>
      <c r="G4526" s="221">
        <f t="shared" si="497"/>
        <v>9.3663696114302863E-2</v>
      </c>
      <c r="H4526" s="221">
        <v>3.54119535930882E-2</v>
      </c>
      <c r="I4526" s="221">
        <f t="shared" si="498"/>
        <v>1</v>
      </c>
      <c r="J4526" s="221">
        <v>1</v>
      </c>
      <c r="K4526" s="221">
        <f t="shared" si="499"/>
        <v>-161.27705174367139</v>
      </c>
      <c r="L4526" s="221">
        <f t="shared" si="494"/>
        <v>3.325852536738031E-16</v>
      </c>
    </row>
    <row r="4527" spans="3:12" hidden="1" x14ac:dyDescent="0.25">
      <c r="C4527" s="221">
        <v>26700</v>
      </c>
      <c r="D4527" s="221">
        <f t="shared" si="495"/>
        <v>26700</v>
      </c>
      <c r="E4527" s="221">
        <f t="shared" ref="E4527:E4590" si="500">D4527/1000</f>
        <v>26.7</v>
      </c>
      <c r="F4527" s="221">
        <f t="shared" si="496"/>
        <v>2.5411766130950245E-6</v>
      </c>
      <c r="G4527" s="221">
        <f t="shared" si="497"/>
        <v>9.420694579830928E-2</v>
      </c>
      <c r="H4527" s="271">
        <v>2.4066041036372399E-14</v>
      </c>
      <c r="I4527" s="221">
        <f t="shared" si="498"/>
        <v>1</v>
      </c>
      <c r="J4527" s="221">
        <v>1</v>
      </c>
      <c r="K4527" s="221">
        <f t="shared" si="499"/>
        <v>-404.78955146329696</v>
      </c>
      <c r="L4527" s="221">
        <f t="shared" ref="L4527:L4590" si="501">(D4527-D4526)*((10^(K4527/20)+10^(K4526/20))/2)^2</f>
        <v>1.8630942878099873E-16</v>
      </c>
    </row>
    <row r="4528" spans="3:12" hidden="1" x14ac:dyDescent="0.25">
      <c r="C4528" s="221">
        <v>26710</v>
      </c>
      <c r="D4528" s="221">
        <f t="shared" si="495"/>
        <v>26710</v>
      </c>
      <c r="E4528" s="221">
        <f t="shared" si="500"/>
        <v>26.71</v>
      </c>
      <c r="F4528" s="221">
        <f t="shared" si="496"/>
        <v>2.480795327794703E-6</v>
      </c>
      <c r="G4528" s="221">
        <f t="shared" si="497"/>
        <v>9.4496111157032062E-2</v>
      </c>
      <c r="H4528" s="221">
        <v>3.5411953593089303E-2</v>
      </c>
      <c r="I4528" s="221">
        <f t="shared" si="498"/>
        <v>1</v>
      </c>
      <c r="J4528" s="221">
        <v>1</v>
      </c>
      <c r="K4528" s="221">
        <f t="shared" si="499"/>
        <v>-161.61690484272199</v>
      </c>
      <c r="L4528" s="221">
        <f t="shared" si="501"/>
        <v>1.7228581608380084E-16</v>
      </c>
    </row>
    <row r="4529" spans="3:12" hidden="1" x14ac:dyDescent="0.25">
      <c r="C4529" s="221">
        <v>26720</v>
      </c>
      <c r="D4529" s="221">
        <f t="shared" si="495"/>
        <v>26720</v>
      </c>
      <c r="E4529" s="221">
        <f t="shared" si="500"/>
        <v>26.72</v>
      </c>
      <c r="F4529" s="221">
        <f t="shared" si="496"/>
        <v>2.4215532304778297E-6</v>
      </c>
      <c r="G4529" s="221">
        <f t="shared" si="497"/>
        <v>9.452814723444726E-2</v>
      </c>
      <c r="H4529" s="221">
        <v>1.1720746567770699E-2</v>
      </c>
      <c r="I4529" s="221">
        <f t="shared" si="498"/>
        <v>1</v>
      </c>
      <c r="J4529" s="221">
        <v>1</v>
      </c>
      <c r="K4529" s="221">
        <f t="shared" si="499"/>
        <v>-171.42779117258721</v>
      </c>
      <c r="L4529" s="221">
        <f t="shared" si="501"/>
        <v>3.0164272438949853E-16</v>
      </c>
    </row>
    <row r="4530" spans="3:12" hidden="1" x14ac:dyDescent="0.25">
      <c r="C4530" s="221">
        <v>26730</v>
      </c>
      <c r="D4530" s="221">
        <f t="shared" si="495"/>
        <v>26730</v>
      </c>
      <c r="E4530" s="221">
        <f t="shared" si="500"/>
        <v>26.73</v>
      </c>
      <c r="F4530" s="221">
        <f t="shared" si="496"/>
        <v>2.3634348022479875E-6</v>
      </c>
      <c r="G4530" s="221">
        <f t="shared" si="497"/>
        <v>9.4300663282551364E-2</v>
      </c>
      <c r="H4530" s="221">
        <v>3.3311806719216901E-2</v>
      </c>
      <c r="I4530" s="221">
        <f t="shared" si="498"/>
        <v>1</v>
      </c>
      <c r="J4530" s="221">
        <v>1</v>
      </c>
      <c r="K4530" s="221">
        <f t="shared" si="499"/>
        <v>-162.58686876437002</v>
      </c>
      <c r="L4530" s="221">
        <f t="shared" si="501"/>
        <v>2.5539149551886761E-16</v>
      </c>
    </row>
    <row r="4531" spans="3:12" hidden="1" x14ac:dyDescent="0.25">
      <c r="C4531" s="221">
        <v>26740</v>
      </c>
      <c r="D4531" s="221">
        <f t="shared" si="495"/>
        <v>26740</v>
      </c>
      <c r="E4531" s="221">
        <f t="shared" si="500"/>
        <v>26.74</v>
      </c>
      <c r="F4531" s="221">
        <f t="shared" si="496"/>
        <v>2.3064246400185412E-6</v>
      </c>
      <c r="G4531" s="221">
        <f t="shared" si="497"/>
        <v>9.3811934497966529E-2</v>
      </c>
      <c r="H4531" s="221">
        <v>3.2358958185394797E-2</v>
      </c>
      <c r="I4531" s="221">
        <f t="shared" si="498"/>
        <v>1</v>
      </c>
      <c r="J4531" s="221">
        <v>1</v>
      </c>
      <c r="K4531" s="221">
        <f t="shared" si="499"/>
        <v>-163.09616216942686</v>
      </c>
      <c r="L4531" s="221">
        <f t="shared" si="501"/>
        <v>5.2026148633970416E-16</v>
      </c>
    </row>
    <row r="4532" spans="3:12" hidden="1" x14ac:dyDescent="0.25">
      <c r="C4532" s="221">
        <v>26750</v>
      </c>
      <c r="D4532" s="221">
        <f t="shared" si="495"/>
        <v>26750</v>
      </c>
      <c r="E4532" s="221">
        <f t="shared" si="500"/>
        <v>26.75</v>
      </c>
      <c r="F4532" s="221">
        <f t="shared" si="496"/>
        <v>2.2505074568601851E-6</v>
      </c>
      <c r="G4532" s="221">
        <f t="shared" si="497"/>
        <v>9.3060912153972442E-2</v>
      </c>
      <c r="H4532" s="271">
        <v>1.5853239696162401E-9</v>
      </c>
      <c r="I4532" s="221">
        <f t="shared" si="498"/>
        <v>1</v>
      </c>
      <c r="J4532" s="221">
        <v>1</v>
      </c>
      <c r="K4532" s="221">
        <f t="shared" si="499"/>
        <v>-309.57668425230878</v>
      </c>
      <c r="L4532" s="221">
        <f t="shared" si="501"/>
        <v>1.2255296783533693E-16</v>
      </c>
    </row>
    <row r="4533" spans="3:12" hidden="1" x14ac:dyDescent="0.25">
      <c r="C4533" s="221">
        <v>26760</v>
      </c>
      <c r="D4533" s="221">
        <f t="shared" si="495"/>
        <v>26760</v>
      </c>
      <c r="E4533" s="221">
        <f t="shared" si="500"/>
        <v>26.76</v>
      </c>
      <c r="F4533" s="221">
        <f t="shared" si="496"/>
        <v>2.1956680823325257E-6</v>
      </c>
      <c r="G4533" s="221">
        <f t="shared" si="497"/>
        <v>9.2047232090924955E-2</v>
      </c>
      <c r="H4533" s="271">
        <v>2.4382384543931E-9</v>
      </c>
      <c r="I4533" s="221">
        <f t="shared" si="498"/>
        <v>1</v>
      </c>
      <c r="J4533" s="221">
        <v>1</v>
      </c>
      <c r="K4533" s="221">
        <f t="shared" si="499"/>
        <v>-306.1469280256631</v>
      </c>
      <c r="L4533" s="221">
        <f t="shared" si="501"/>
        <v>1.7007449211704806E-30</v>
      </c>
    </row>
    <row r="4534" spans="3:12" hidden="1" x14ac:dyDescent="0.25">
      <c r="C4534" s="221">
        <v>26770</v>
      </c>
      <c r="D4534" s="221">
        <f t="shared" si="495"/>
        <v>26770</v>
      </c>
      <c r="E4534" s="221">
        <f t="shared" si="500"/>
        <v>26.77</v>
      </c>
      <c r="F4534" s="221">
        <f t="shared" si="496"/>
        <v>2.1418914627990942E-6</v>
      </c>
      <c r="G4534" s="221">
        <f t="shared" si="497"/>
        <v>9.0771221531831106E-2</v>
      </c>
      <c r="H4534" s="221">
        <v>3.5478860246605098E-2</v>
      </c>
      <c r="I4534" s="221">
        <f t="shared" si="498"/>
        <v>1</v>
      </c>
      <c r="J4534" s="221">
        <v>1</v>
      </c>
      <c r="K4534" s="221">
        <f t="shared" si="499"/>
        <v>-163.22569401096615</v>
      </c>
      <c r="L4534" s="221">
        <f t="shared" si="501"/>
        <v>1.1895170451470091E-16</v>
      </c>
    </row>
    <row r="4535" spans="3:12" hidden="1" x14ac:dyDescent="0.25">
      <c r="C4535" s="221">
        <v>26780</v>
      </c>
      <c r="D4535" s="221">
        <f t="shared" si="495"/>
        <v>26780</v>
      </c>
      <c r="E4535" s="221">
        <f t="shared" si="500"/>
        <v>26.78</v>
      </c>
      <c r="F4535" s="221">
        <f t="shared" si="496"/>
        <v>2.0891626617266126E-6</v>
      </c>
      <c r="G4535" s="221">
        <f t="shared" si="497"/>
        <v>8.9233904193812497E-2</v>
      </c>
      <c r="H4535" s="221">
        <v>5.0657045484415797E-2</v>
      </c>
      <c r="I4535" s="221">
        <f t="shared" si="498"/>
        <v>1</v>
      </c>
      <c r="J4535" s="221">
        <v>1</v>
      </c>
      <c r="K4535" s="221">
        <f t="shared" si="499"/>
        <v>-160.49715986743647</v>
      </c>
      <c r="L4535" s="221">
        <f t="shared" si="501"/>
        <v>6.6761734487711477E-16</v>
      </c>
    </row>
    <row r="4536" spans="3:12" hidden="1" x14ac:dyDescent="0.25">
      <c r="C4536" s="221">
        <v>26790</v>
      </c>
      <c r="D4536" s="221">
        <f t="shared" si="495"/>
        <v>26790</v>
      </c>
      <c r="E4536" s="221">
        <f t="shared" si="500"/>
        <v>26.79</v>
      </c>
      <c r="F4536" s="221">
        <f t="shared" si="496"/>
        <v>2.0374668599676209E-6</v>
      </c>
      <c r="G4536" s="221">
        <f t="shared" si="497"/>
        <v>8.7437003670161828E-2</v>
      </c>
      <c r="H4536" s="221">
        <v>2.61825380323162E-2</v>
      </c>
      <c r="I4536" s="221">
        <f t="shared" si="498"/>
        <v>1</v>
      </c>
      <c r="J4536" s="221">
        <v>1</v>
      </c>
      <c r="K4536" s="221">
        <f t="shared" si="499"/>
        <v>-166.62404873617095</v>
      </c>
      <c r="L4536" s="221">
        <f t="shared" si="501"/>
        <v>4.9759729047996253E-16</v>
      </c>
    </row>
    <row r="4537" spans="3:12" hidden="1" x14ac:dyDescent="0.25">
      <c r="C4537" s="221">
        <v>26800</v>
      </c>
      <c r="D4537" s="221">
        <f t="shared" si="495"/>
        <v>26800</v>
      </c>
      <c r="E4537" s="221">
        <f t="shared" si="500"/>
        <v>26.8</v>
      </c>
      <c r="F4537" s="221">
        <f t="shared" si="496"/>
        <v>1.986789356027602E-6</v>
      </c>
      <c r="G4537" s="221">
        <f t="shared" si="497"/>
        <v>8.5382945061874896E-2</v>
      </c>
      <c r="H4537" s="271">
        <v>9.3131687221864105E-10</v>
      </c>
      <c r="I4537" s="221">
        <f t="shared" si="498"/>
        <v>1</v>
      </c>
      <c r="J4537" s="221">
        <v>1</v>
      </c>
      <c r="K4537" s="221">
        <f t="shared" si="499"/>
        <v>-316.02759147674595</v>
      </c>
      <c r="L4537" s="221">
        <f t="shared" si="501"/>
        <v>5.4392017071581773E-17</v>
      </c>
    </row>
    <row r="4538" spans="3:12" hidden="1" x14ac:dyDescent="0.25">
      <c r="C4538" s="221">
        <v>26810</v>
      </c>
      <c r="D4538" s="221">
        <f t="shared" ref="D4538:D4601" si="502">C4538*(f_CLK_MHz/Nominal_Clock_Freq)</f>
        <v>26810</v>
      </c>
      <c r="E4538" s="221">
        <f t="shared" si="500"/>
        <v>26.81</v>
      </c>
      <c r="F4538" s="221">
        <f t="shared" ref="F4538:F4601" si="503">ABS(SIN(((MOD_CLK_DIV*PI()*$D4538*FIRST_STAGE_DECIMATION)/(f_CLK_MHz*1000000)))/(FIRST_STAGE_DECIMATION*SIN(((MOD_CLK_DIV*PI()*$D4538)/(f_CLK_MHz*1000000)))))^FIRST_STAGE_ORDER</f>
        <v>1.9371155663158696E-6</v>
      </c>
      <c r="G4538" s="221">
        <f t="shared" ref="G4538:G4601" si="504">ABS(SIN(((MOD_CLK_DIV*FIRST_STAGE_DECIMATION*PI()*$D4538*SECOND_STAGE_DECIMATION)/(f_CLK_MHz*1000000)))/(SECOND_STAGE_DECIMATION*SIN(((MOD_CLK_DIV*FIRST_STAGE_DECIMATION*PI()*$D4538)/(f_CLK_MHz*1000000)))))^SECOND_STAGE_ORDER</f>
        <v>8.3074854841666004E-2</v>
      </c>
      <c r="H4538" s="221">
        <v>3.1555882854919001E-3</v>
      </c>
      <c r="I4538" s="221">
        <f t="shared" ref="I4538:I4601" si="505">IF(Avg_decimation&lt;&gt;0,(ABS(SIN(((MOD_CLK_DIV*FIRST_STAGE_DECIMATION*SECOND_STAGE_DECIMATION*FIR_DECIMATION*PI()*$D4538*Avg_decimation)/(f_CLK_MHz*1000000)))/(Avg_decimation*SIN(((MOD_CLK_DIV*FIRST_STAGE_DECIMATION*SECOND_STAGE_DECIMATION*FIR_DECIMATION*PI()*$D4538)/(f_CLK_MHz*1000000)))))^1),"-")</f>
        <v>1</v>
      </c>
      <c r="J4538" s="221">
        <v>1</v>
      </c>
      <c r="K4538" s="221">
        <f t="shared" ref="K4538:K4601" si="506">20*LOG10(IF(FIR_BYPASSED,F4538*G4538*J4538,F4538*G4538*H4538*I4538*J4538))</f>
        <v>-185.88589085379525</v>
      </c>
      <c r="L4538" s="221">
        <f t="shared" si="501"/>
        <v>6.4469038557494371E-19</v>
      </c>
    </row>
    <row r="4539" spans="3:12" hidden="1" x14ac:dyDescent="0.25">
      <c r="C4539" s="221">
        <v>26820</v>
      </c>
      <c r="D4539" s="221">
        <f t="shared" si="502"/>
        <v>26820</v>
      </c>
      <c r="E4539" s="221">
        <f t="shared" si="500"/>
        <v>26.82</v>
      </c>
      <c r="F4539" s="221">
        <f t="shared" si="503"/>
        <v>1.8884310253805848E-6</v>
      </c>
      <c r="G4539" s="221">
        <f t="shared" si="504"/>
        <v>8.0516558937735752E-2</v>
      </c>
      <c r="H4539" s="221">
        <v>2.7309732062734599E-4</v>
      </c>
      <c r="I4539" s="221">
        <f t="shared" si="505"/>
        <v>1</v>
      </c>
      <c r="J4539" s="221">
        <v>1</v>
      </c>
      <c r="K4539" s="221">
        <f t="shared" si="506"/>
        <v>-207.63392455550286</v>
      </c>
      <c r="L4539" s="221">
        <f t="shared" si="501"/>
        <v>7.5443433011606329E-19</v>
      </c>
    </row>
    <row r="4540" spans="3:12" hidden="1" x14ac:dyDescent="0.25">
      <c r="C4540" s="221">
        <v>26830</v>
      </c>
      <c r="D4540" s="221">
        <f t="shared" si="502"/>
        <v>26830</v>
      </c>
      <c r="E4540" s="221">
        <f t="shared" si="500"/>
        <v>26.83</v>
      </c>
      <c r="F4540" s="221">
        <f t="shared" si="503"/>
        <v>1.8407213861281718E-6</v>
      </c>
      <c r="G4540" s="221">
        <f t="shared" si="504"/>
        <v>7.7712579028918247E-2</v>
      </c>
      <c r="H4540" s="221">
        <v>2.5761364751426801E-3</v>
      </c>
      <c r="I4540" s="221">
        <f t="shared" si="505"/>
        <v>1</v>
      </c>
      <c r="J4540" s="221">
        <v>1</v>
      </c>
      <c r="K4540" s="221">
        <f t="shared" si="506"/>
        <v>-188.6710350614249</v>
      </c>
      <c r="L4540" s="221">
        <f t="shared" si="501"/>
        <v>4.2031880980057153E-19</v>
      </c>
    </row>
    <row r="4541" spans="3:12" hidden="1" x14ac:dyDescent="0.25">
      <c r="C4541" s="221">
        <v>26840</v>
      </c>
      <c r="D4541" s="221">
        <f t="shared" si="502"/>
        <v>26840</v>
      </c>
      <c r="E4541" s="221">
        <f t="shared" si="500"/>
        <v>26.84</v>
      </c>
      <c r="F4541" s="221">
        <f t="shared" si="503"/>
        <v>1.7939724200267235E-6</v>
      </c>
      <c r="G4541" s="221">
        <f t="shared" si="504"/>
        <v>7.4668127047088084E-2</v>
      </c>
      <c r="H4541" s="221">
        <v>2.7062321390622802E-3</v>
      </c>
      <c r="I4541" s="221">
        <f t="shared" si="505"/>
        <v>1</v>
      </c>
      <c r="J4541" s="221">
        <v>1</v>
      </c>
      <c r="K4541" s="221">
        <f t="shared" si="506"/>
        <v>-188.81367865603784</v>
      </c>
      <c r="L4541" s="221">
        <f t="shared" si="501"/>
        <v>1.3359604326600314E-18</v>
      </c>
    </row>
    <row r="4542" spans="3:12" hidden="1" x14ac:dyDescent="0.25">
      <c r="C4542" s="221">
        <v>26850</v>
      </c>
      <c r="D4542" s="221">
        <f t="shared" si="502"/>
        <v>26850</v>
      </c>
      <c r="E4542" s="221">
        <f t="shared" si="500"/>
        <v>26.85</v>
      </c>
      <c r="F4542" s="221">
        <f t="shared" si="503"/>
        <v>1.7481700172941722E-6</v>
      </c>
      <c r="G4542" s="221">
        <f t="shared" si="504"/>
        <v>7.1389097887197078E-2</v>
      </c>
      <c r="H4542" s="221">
        <v>1.96696707822313E-4</v>
      </c>
      <c r="I4542" s="221">
        <f t="shared" si="505"/>
        <v>1</v>
      </c>
      <c r="J4542" s="221">
        <v>1</v>
      </c>
      <c r="K4542" s="221">
        <f t="shared" si="506"/>
        <v>-212.19974695054844</v>
      </c>
      <c r="L4542" s="221">
        <f t="shared" si="501"/>
        <v>3.7452802076190966E-19</v>
      </c>
    </row>
    <row r="4543" spans="3:12" hidden="1" x14ac:dyDescent="0.25">
      <c r="C4543" s="221">
        <v>26860</v>
      </c>
      <c r="D4543" s="221">
        <f t="shared" si="502"/>
        <v>26860</v>
      </c>
      <c r="E4543" s="221">
        <f t="shared" si="500"/>
        <v>26.86</v>
      </c>
      <c r="F4543" s="221">
        <f t="shared" si="503"/>
        <v>1.7033001870703848E-6</v>
      </c>
      <c r="G4543" s="221">
        <f t="shared" si="504"/>
        <v>6.7882060329616314E-2</v>
      </c>
      <c r="H4543" s="221">
        <v>4.6170289671184396E-3</v>
      </c>
      <c r="I4543" s="221">
        <f t="shared" si="505"/>
        <v>1</v>
      </c>
      <c r="J4543" s="221">
        <v>1</v>
      </c>
      <c r="K4543" s="221">
        <f t="shared" si="506"/>
        <v>-185.45182382381796</v>
      </c>
      <c r="L4543" s="221">
        <f t="shared" si="501"/>
        <v>7.7948444629226594E-19</v>
      </c>
    </row>
    <row r="4544" spans="3:12" hidden="1" x14ac:dyDescent="0.25">
      <c r="C4544" s="221">
        <v>26870</v>
      </c>
      <c r="D4544" s="221">
        <f t="shared" si="502"/>
        <v>26870</v>
      </c>
      <c r="E4544" s="221">
        <f t="shared" si="500"/>
        <v>26.87</v>
      </c>
      <c r="F4544" s="221">
        <f t="shared" si="503"/>
        <v>1.6593490575743088E-6</v>
      </c>
      <c r="G4544" s="221">
        <f t="shared" si="504"/>
        <v>6.4154246183996302E-2</v>
      </c>
      <c r="H4544" s="221">
        <v>9.6745899372296801E-3</v>
      </c>
      <c r="I4544" s="221">
        <f t="shared" si="505"/>
        <v>1</v>
      </c>
      <c r="J4544" s="221">
        <v>1</v>
      </c>
      <c r="K4544" s="221">
        <f t="shared" si="506"/>
        <v>-179.74408548714723</v>
      </c>
      <c r="L4544" s="221">
        <f t="shared" si="501"/>
        <v>6.1131972113964346E-18</v>
      </c>
    </row>
    <row r="4545" spans="3:12" hidden="1" x14ac:dyDescent="0.25">
      <c r="C4545" s="221">
        <v>26880</v>
      </c>
      <c r="D4545" s="221">
        <f t="shared" si="502"/>
        <v>26880</v>
      </c>
      <c r="E4545" s="221">
        <f t="shared" si="500"/>
        <v>26.88</v>
      </c>
      <c r="F4545" s="221">
        <f t="shared" si="503"/>
        <v>1.6163028762453187E-6</v>
      </c>
      <c r="G4545" s="221">
        <f t="shared" si="504"/>
        <v>6.0213537668129494E-2</v>
      </c>
      <c r="H4545" s="271">
        <v>3.5573197250351399E-10</v>
      </c>
      <c r="I4545" s="221">
        <f t="shared" si="505"/>
        <v>1</v>
      </c>
      <c r="J4545" s="221">
        <v>1</v>
      </c>
      <c r="K4545" s="221">
        <f t="shared" si="506"/>
        <v>-329.21320420196207</v>
      </c>
      <c r="L4545" s="221">
        <f t="shared" si="501"/>
        <v>2.6517433545636181E-18</v>
      </c>
    </row>
    <row r="4546" spans="3:12" hidden="1" x14ac:dyDescent="0.25">
      <c r="C4546" s="221">
        <v>26890</v>
      </c>
      <c r="D4546" s="221">
        <f t="shared" si="502"/>
        <v>26890</v>
      </c>
      <c r="E4546" s="221">
        <f t="shared" si="500"/>
        <v>26.89</v>
      </c>
      <c r="F4546" s="221">
        <f t="shared" si="503"/>
        <v>1.5741480098695666E-6</v>
      </c>
      <c r="G4546" s="221">
        <f t="shared" si="504"/>
        <v>5.6068453039905361E-2</v>
      </c>
      <c r="H4546" s="221">
        <v>1.1026860971507801E-2</v>
      </c>
      <c r="I4546" s="221">
        <f t="shared" si="505"/>
        <v>1</v>
      </c>
      <c r="J4546" s="221">
        <v>1</v>
      </c>
      <c r="K4546" s="221">
        <f t="shared" si="506"/>
        <v>-180.23567925129737</v>
      </c>
      <c r="L4546" s="221">
        <f t="shared" si="501"/>
        <v>2.3679477457367766E-18</v>
      </c>
    </row>
    <row r="4547" spans="3:12" hidden="1" x14ac:dyDescent="0.25">
      <c r="C4547" s="221">
        <v>26900</v>
      </c>
      <c r="D4547" s="221">
        <f t="shared" si="502"/>
        <v>26900</v>
      </c>
      <c r="E4547" s="221">
        <f t="shared" si="500"/>
        <v>26.9</v>
      </c>
      <c r="F4547" s="221">
        <f t="shared" si="503"/>
        <v>1.5328709446908431E-6</v>
      </c>
      <c r="G4547" s="221">
        <f t="shared" si="504"/>
        <v>5.1728130504660998E-2</v>
      </c>
      <c r="H4547" s="271">
        <v>1.6130942381642299E-9</v>
      </c>
      <c r="I4547" s="221">
        <f t="shared" si="505"/>
        <v>1</v>
      </c>
      <c r="J4547" s="221">
        <v>1</v>
      </c>
      <c r="K4547" s="221">
        <f t="shared" si="506"/>
        <v>-317.86215769593781</v>
      </c>
      <c r="L4547" s="221">
        <f t="shared" si="501"/>
        <v>2.3679481996778378E-18</v>
      </c>
    </row>
    <row r="4548" spans="3:12" hidden="1" x14ac:dyDescent="0.25">
      <c r="C4548" s="221">
        <v>26910</v>
      </c>
      <c r="D4548" s="221">
        <f t="shared" si="502"/>
        <v>26910</v>
      </c>
      <c r="E4548" s="221">
        <f t="shared" si="500"/>
        <v>26.91</v>
      </c>
      <c r="F4548" s="221">
        <f t="shared" si="503"/>
        <v>1.4924582865065788E-6</v>
      </c>
      <c r="G4548" s="221">
        <f t="shared" si="504"/>
        <v>4.7202310424726862E-2</v>
      </c>
      <c r="H4548" s="221">
        <v>2.0401207815420399E-2</v>
      </c>
      <c r="I4548" s="221">
        <f t="shared" si="505"/>
        <v>1</v>
      </c>
      <c r="J4548" s="221">
        <v>1</v>
      </c>
      <c r="K4548" s="221">
        <f t="shared" si="506"/>
        <v>-176.84957323764581</v>
      </c>
      <c r="L4548" s="221">
        <f t="shared" si="501"/>
        <v>5.1639587234789202E-18</v>
      </c>
    </row>
    <row r="4549" spans="3:12" hidden="1" x14ac:dyDescent="0.25">
      <c r="C4549" s="221">
        <v>26920</v>
      </c>
      <c r="D4549" s="221">
        <f t="shared" si="502"/>
        <v>26920</v>
      </c>
      <c r="E4549" s="221">
        <f t="shared" si="500"/>
        <v>26.92</v>
      </c>
      <c r="F4549" s="221">
        <f t="shared" si="503"/>
        <v>1.4528967607485097E-6</v>
      </c>
      <c r="G4549" s="221">
        <f t="shared" si="504"/>
        <v>4.2501315862221251E-2</v>
      </c>
      <c r="H4549" s="221">
        <v>2.02710991104527E-2</v>
      </c>
      <c r="I4549" s="221">
        <f t="shared" si="505"/>
        <v>1</v>
      </c>
      <c r="J4549" s="221">
        <v>1</v>
      </c>
      <c r="K4549" s="221">
        <f t="shared" si="506"/>
        <v>-178.04971142477669</v>
      </c>
      <c r="L4549" s="221">
        <f t="shared" si="501"/>
        <v>1.8076191100384651E-17</v>
      </c>
    </row>
    <row r="4550" spans="3:12" hidden="1" x14ac:dyDescent="0.25">
      <c r="C4550" s="221">
        <v>26930</v>
      </c>
      <c r="D4550" s="221">
        <f t="shared" si="502"/>
        <v>26930</v>
      </c>
      <c r="E4550" s="221">
        <f t="shared" si="500"/>
        <v>26.93</v>
      </c>
      <c r="F4550" s="221">
        <f t="shared" si="503"/>
        <v>1.4141732125487511E-6</v>
      </c>
      <c r="G4550" s="221">
        <f t="shared" si="504"/>
        <v>3.7636031490490267E-2</v>
      </c>
      <c r="H4550" s="221">
        <v>5.3629333398799101E-3</v>
      </c>
      <c r="I4550" s="221">
        <f t="shared" si="505"/>
        <v>1</v>
      </c>
      <c r="J4550" s="221">
        <v>1</v>
      </c>
      <c r="K4550" s="221">
        <f t="shared" si="506"/>
        <v>-190.88982342855724</v>
      </c>
      <c r="L4550" s="221">
        <f t="shared" si="501"/>
        <v>5.9072821570234369E-18</v>
      </c>
    </row>
    <row r="4551" spans="3:12" hidden="1" x14ac:dyDescent="0.25">
      <c r="C4551" s="221">
        <v>26940</v>
      </c>
      <c r="D4551" s="221">
        <f t="shared" si="502"/>
        <v>26940</v>
      </c>
      <c r="E4551" s="221">
        <f t="shared" si="500"/>
        <v>26.94</v>
      </c>
      <c r="F4551" s="221">
        <f t="shared" si="503"/>
        <v>1.3762746067905802E-6</v>
      </c>
      <c r="G4551" s="221">
        <f t="shared" si="504"/>
        <v>3.2617880913700339E-2</v>
      </c>
      <c r="H4551" s="271">
        <v>1.75067417107121E-5</v>
      </c>
      <c r="I4551" s="221">
        <f t="shared" si="505"/>
        <v>1</v>
      </c>
      <c r="J4551" s="221">
        <v>1</v>
      </c>
      <c r="K4551" s="221">
        <f t="shared" si="506"/>
        <v>-242.09267671871368</v>
      </c>
      <c r="L4551" s="221">
        <f t="shared" si="501"/>
        <v>2.0480751420509414E-19</v>
      </c>
    </row>
    <row r="4552" spans="3:12" hidden="1" x14ac:dyDescent="0.25">
      <c r="C4552" s="221">
        <v>26950</v>
      </c>
      <c r="D4552" s="221">
        <f t="shared" si="502"/>
        <v>26950</v>
      </c>
      <c r="E4552" s="221">
        <f t="shared" si="500"/>
        <v>26.95</v>
      </c>
      <c r="F4552" s="221">
        <f t="shared" si="503"/>
        <v>1.3391880281448748E-6</v>
      </c>
      <c r="G4552" s="221">
        <f t="shared" si="504"/>
        <v>2.7458802438371555E-2</v>
      </c>
      <c r="H4552" s="271">
        <v>1.6734664794250502E-5</v>
      </c>
      <c r="I4552" s="221">
        <f t="shared" si="505"/>
        <v>1</v>
      </c>
      <c r="J4552" s="221">
        <v>1</v>
      </c>
      <c r="K4552" s="221">
        <f t="shared" si="506"/>
        <v>-244.21719663523479</v>
      </c>
      <c r="L4552" s="221">
        <f t="shared" si="501"/>
        <v>4.9089179756659676E-24</v>
      </c>
    </row>
    <row r="4553" spans="3:12" hidden="1" x14ac:dyDescent="0.25">
      <c r="C4553" s="221">
        <v>26960</v>
      </c>
      <c r="D4553" s="221">
        <f t="shared" si="502"/>
        <v>26960</v>
      </c>
      <c r="E4553" s="221">
        <f t="shared" si="500"/>
        <v>26.96</v>
      </c>
      <c r="F4553" s="221">
        <f t="shared" si="503"/>
        <v>1.3029006810915404E-6</v>
      </c>
      <c r="G4553" s="221">
        <f t="shared" si="504"/>
        <v>2.2171223344557706E-2</v>
      </c>
      <c r="H4553" s="221">
        <v>1.5719408884823202E-2</v>
      </c>
      <c r="I4553" s="221">
        <f t="shared" si="505"/>
        <v>1</v>
      </c>
      <c r="J4553" s="221">
        <v>1</v>
      </c>
      <c r="K4553" s="221">
        <f t="shared" si="506"/>
        <v>-186.85725642518372</v>
      </c>
      <c r="L4553" s="221">
        <f t="shared" si="501"/>
        <v>5.1688113291724078E-19</v>
      </c>
    </row>
    <row r="4554" spans="3:12" hidden="1" x14ac:dyDescent="0.25">
      <c r="C4554" s="221">
        <v>26970</v>
      </c>
      <c r="D4554" s="221">
        <f t="shared" si="502"/>
        <v>26970</v>
      </c>
      <c r="E4554" s="221">
        <f t="shared" si="500"/>
        <v>26.97</v>
      </c>
      <c r="F4554" s="221">
        <f t="shared" si="503"/>
        <v>1.2673998899266223E-6</v>
      </c>
      <c r="G4554" s="221">
        <f t="shared" si="504"/>
        <v>1.6768032708452417E-2</v>
      </c>
      <c r="H4554" s="221">
        <v>0.13782044655398901</v>
      </c>
      <c r="I4554" s="221">
        <f t="shared" si="505"/>
        <v>1</v>
      </c>
      <c r="J4554" s="221">
        <v>1</v>
      </c>
      <c r="K4554" s="221">
        <f t="shared" si="506"/>
        <v>-170.66581139452694</v>
      </c>
      <c r="L4554" s="221">
        <f t="shared" si="501"/>
        <v>2.8612026583551107E-17</v>
      </c>
    </row>
    <row r="4555" spans="3:12" hidden="1" x14ac:dyDescent="0.25">
      <c r="C4555" s="221">
        <v>26980</v>
      </c>
      <c r="D4555" s="221">
        <f t="shared" si="502"/>
        <v>26980</v>
      </c>
      <c r="E4555" s="221">
        <f t="shared" si="500"/>
        <v>26.98</v>
      </c>
      <c r="F4555" s="221">
        <f t="shared" si="503"/>
        <v>1.2326730987546999E-6</v>
      </c>
      <c r="G4555" s="221">
        <f t="shared" si="504"/>
        <v>1.126255283200911E-2</v>
      </c>
      <c r="H4555" s="221">
        <v>0.44491567513508601</v>
      </c>
      <c r="I4555" s="221">
        <f t="shared" si="505"/>
        <v>1</v>
      </c>
      <c r="J4555" s="221">
        <v>1</v>
      </c>
      <c r="K4555" s="221">
        <f t="shared" si="506"/>
        <v>-164.18475067097799</v>
      </c>
      <c r="L4555" s="221">
        <f t="shared" si="501"/>
        <v>2.0728523673597333E-16</v>
      </c>
    </row>
    <row r="4556" spans="3:12" hidden="1" x14ac:dyDescent="0.25">
      <c r="C4556" s="221">
        <v>26990</v>
      </c>
      <c r="D4556" s="221">
        <f t="shared" si="502"/>
        <v>26990</v>
      </c>
      <c r="E4556" s="221">
        <f t="shared" si="500"/>
        <v>26.99</v>
      </c>
      <c r="F4556" s="221">
        <f t="shared" si="503"/>
        <v>1.1987078714671248E-6</v>
      </c>
      <c r="G4556" s="221">
        <f t="shared" si="504"/>
        <v>5.6685093389317849E-3</v>
      </c>
      <c r="H4556" s="221">
        <v>0.82365531566109695</v>
      </c>
      <c r="I4556" s="221">
        <f t="shared" si="505"/>
        <v>1</v>
      </c>
      <c r="J4556" s="221">
        <v>1</v>
      </c>
      <c r="K4556" s="221">
        <f t="shared" si="506"/>
        <v>-165.04144541469148</v>
      </c>
      <c r="L4556" s="221">
        <f t="shared" si="501"/>
        <v>3.4653409616372222E-16</v>
      </c>
    </row>
    <row r="4557" spans="3:12" hidden="1" x14ac:dyDescent="0.25">
      <c r="C4557" s="221">
        <v>27000</v>
      </c>
      <c r="D4557" s="221">
        <f t="shared" si="502"/>
        <v>27000</v>
      </c>
      <c r="E4557" s="221">
        <f t="shared" si="500"/>
        <v>27</v>
      </c>
      <c r="F4557" s="221">
        <f t="shared" si="503"/>
        <v>1.1654918917057254E-6</v>
      </c>
      <c r="G4557" s="221">
        <f t="shared" si="504"/>
        <v>2.1345475599463269E-16</v>
      </c>
      <c r="H4557" s="221">
        <v>1</v>
      </c>
      <c r="I4557" s="221">
        <f t="shared" si="505"/>
        <v>1</v>
      </c>
      <c r="J4557" s="221">
        <v>1</v>
      </c>
      <c r="K4557" s="221">
        <f t="shared" si="506"/>
        <v>-432.08369815451022</v>
      </c>
      <c r="L4557" s="221">
        <f t="shared" si="501"/>
        <v>7.8306077017724734E-17</v>
      </c>
    </row>
    <row r="4558" spans="3:12" hidden="1" x14ac:dyDescent="0.25">
      <c r="C4558" s="221">
        <v>27010</v>
      </c>
      <c r="D4558" s="221">
        <f t="shared" si="502"/>
        <v>27010</v>
      </c>
      <c r="E4558" s="221">
        <f t="shared" si="500"/>
        <v>27.01</v>
      </c>
      <c r="F4558" s="221">
        <f t="shared" si="503"/>
        <v>1.1330129628126305E-6</v>
      </c>
      <c r="G4558" s="221">
        <f t="shared" si="504"/>
        <v>5.7285376457448323E-3</v>
      </c>
      <c r="H4558" s="221">
        <v>0.82365531566129702</v>
      </c>
      <c r="I4558" s="221">
        <f t="shared" si="505"/>
        <v>1</v>
      </c>
      <c r="J4558" s="221">
        <v>1</v>
      </c>
      <c r="K4558" s="221">
        <f t="shared" si="506"/>
        <v>-165.4395168857238</v>
      </c>
      <c r="L4558" s="221">
        <f t="shared" si="501"/>
        <v>7.1447711069519521E-17</v>
      </c>
    </row>
    <row r="4559" spans="3:12" hidden="1" x14ac:dyDescent="0.25">
      <c r="C4559" s="221">
        <v>27020</v>
      </c>
      <c r="D4559" s="221">
        <f t="shared" si="502"/>
        <v>27020</v>
      </c>
      <c r="E4559" s="221">
        <f t="shared" si="500"/>
        <v>27.02</v>
      </c>
      <c r="F4559" s="221">
        <f t="shared" si="503"/>
        <v>1.1012590077656272E-6</v>
      </c>
      <c r="G4559" s="221">
        <f t="shared" si="504"/>
        <v>1.1502359804202772E-2</v>
      </c>
      <c r="H4559" s="221">
        <v>0.44491567513532199</v>
      </c>
      <c r="I4559" s="221">
        <f t="shared" si="505"/>
        <v>1</v>
      </c>
      <c r="J4559" s="221">
        <v>1</v>
      </c>
      <c r="K4559" s="221">
        <f t="shared" si="506"/>
        <v>-164.98091741397386</v>
      </c>
      <c r="L4559" s="221">
        <f t="shared" si="501"/>
        <v>3.0149555613924504E-16</v>
      </c>
    </row>
    <row r="4560" spans="3:12" hidden="1" x14ac:dyDescent="0.25">
      <c r="C4560" s="221">
        <v>27030</v>
      </c>
      <c r="D4560" s="221">
        <f t="shared" si="502"/>
        <v>27030</v>
      </c>
      <c r="E4560" s="221">
        <f t="shared" si="500"/>
        <v>27.03</v>
      </c>
      <c r="F4560" s="221">
        <f t="shared" si="503"/>
        <v>1.0702180690998922E-6</v>
      </c>
      <c r="G4560" s="221">
        <f t="shared" si="504"/>
        <v>1.7306451000669937E-2</v>
      </c>
      <c r="H4560" s="221">
        <v>0.13782044655412001</v>
      </c>
      <c r="I4560" s="221">
        <f t="shared" si="505"/>
        <v>1</v>
      </c>
      <c r="J4560" s="221">
        <v>1</v>
      </c>
      <c r="K4560" s="221">
        <f t="shared" si="506"/>
        <v>-171.86012102020254</v>
      </c>
      <c r="L4560" s="221">
        <f t="shared" si="501"/>
        <v>1.6762666088932738E-16</v>
      </c>
    </row>
    <row r="4561" spans="3:12" hidden="1" x14ac:dyDescent="0.25">
      <c r="C4561" s="221">
        <v>27040</v>
      </c>
      <c r="D4561" s="221">
        <f t="shared" si="502"/>
        <v>27040</v>
      </c>
      <c r="E4561" s="221">
        <f t="shared" si="500"/>
        <v>27.04</v>
      </c>
      <c r="F4561" s="221">
        <f t="shared" si="503"/>
        <v>1.0398783088156274E-6</v>
      </c>
      <c r="G4561" s="221">
        <f t="shared" si="504"/>
        <v>2.3125559639545375E-2</v>
      </c>
      <c r="H4561" s="221">
        <v>1.5719408884826799E-2</v>
      </c>
      <c r="I4561" s="221">
        <f t="shared" si="505"/>
        <v>1</v>
      </c>
      <c r="J4561" s="221">
        <v>1</v>
      </c>
      <c r="K4561" s="221">
        <f t="shared" si="506"/>
        <v>-188.44978037169591</v>
      </c>
      <c r="L4561" s="221">
        <f t="shared" si="501"/>
        <v>2.1472248789939651E-17</v>
      </c>
    </row>
    <row r="4562" spans="3:12" hidden="1" x14ac:dyDescent="0.25">
      <c r="C4562" s="221">
        <v>27050</v>
      </c>
      <c r="D4562" s="221">
        <f t="shared" si="502"/>
        <v>27050</v>
      </c>
      <c r="E4562" s="221">
        <f t="shared" si="500"/>
        <v>27.05</v>
      </c>
      <c r="F4562" s="221">
        <f t="shared" si="503"/>
        <v>1.0102280082719347E-6</v>
      </c>
      <c r="G4562" s="221">
        <f t="shared" si="504"/>
        <v>2.8944234470268348E-2</v>
      </c>
      <c r="H4562" s="271">
        <v>1.67346647942269E-5</v>
      </c>
      <c r="I4562" s="221">
        <f t="shared" si="505"/>
        <v>1</v>
      </c>
      <c r="J4562" s="221">
        <v>1</v>
      </c>
      <c r="K4562" s="221">
        <f t="shared" si="506"/>
        <v>-246.20803019469059</v>
      </c>
      <c r="L4562" s="221">
        <f t="shared" si="501"/>
        <v>3.5816702134563815E-19</v>
      </c>
    </row>
    <row r="4563" spans="3:12" hidden="1" x14ac:dyDescent="0.25">
      <c r="C4563" s="221">
        <v>27060</v>
      </c>
      <c r="D4563" s="221">
        <f t="shared" si="502"/>
        <v>27060</v>
      </c>
      <c r="E4563" s="221">
        <f t="shared" si="500"/>
        <v>27.06</v>
      </c>
      <c r="F4563" s="221">
        <f t="shared" si="503"/>
        <v>9.8125556806714092E-7</v>
      </c>
      <c r="G4563" s="221">
        <f t="shared" si="504"/>
        <v>3.4746861877829403E-2</v>
      </c>
      <c r="H4563" s="271">
        <v>1.7506741710715702E-5</v>
      </c>
      <c r="I4563" s="221">
        <f t="shared" si="505"/>
        <v>1</v>
      </c>
      <c r="J4563" s="221">
        <v>1</v>
      </c>
      <c r="K4563" s="221">
        <f t="shared" si="506"/>
        <v>-244.48193907252968</v>
      </c>
      <c r="L4563" s="221">
        <f t="shared" si="501"/>
        <v>2.9497294732579036E-24</v>
      </c>
    </row>
    <row r="4564" spans="3:12" hidden="1" x14ac:dyDescent="0.25">
      <c r="C4564" s="221">
        <v>27070</v>
      </c>
      <c r="D4564" s="221">
        <f t="shared" si="502"/>
        <v>27070</v>
      </c>
      <c r="E4564" s="221">
        <f t="shared" si="500"/>
        <v>27.07</v>
      </c>
      <c r="F4564" s="221">
        <f t="shared" si="503"/>
        <v>9.529495079053675E-7</v>
      </c>
      <c r="G4564" s="221">
        <f t="shared" si="504"/>
        <v>4.051770391365106E-2</v>
      </c>
      <c r="H4564" s="221">
        <v>5.36293333987224E-3</v>
      </c>
      <c r="I4564" s="221">
        <f t="shared" si="505"/>
        <v>1</v>
      </c>
      <c r="J4564" s="221">
        <v>1</v>
      </c>
      <c r="K4564" s="221">
        <f t="shared" si="506"/>
        <v>-193.67765769185777</v>
      </c>
      <c r="L4564" s="221">
        <f t="shared" si="501"/>
        <v>1.0781382177279771E-19</v>
      </c>
    </row>
    <row r="4565" spans="3:12" hidden="1" x14ac:dyDescent="0.25">
      <c r="C4565" s="221">
        <v>27080</v>
      </c>
      <c r="D4565" s="221">
        <f t="shared" si="502"/>
        <v>27080</v>
      </c>
      <c r="E4565" s="221">
        <f t="shared" si="500"/>
        <v>27.08</v>
      </c>
      <c r="F4565" s="221">
        <f t="shared" si="503"/>
        <v>9.2529846644982034E-7</v>
      </c>
      <c r="G4565" s="221">
        <f t="shared" si="504"/>
        <v>4.6240936980293142E-2</v>
      </c>
      <c r="H4565" s="221">
        <v>2.0271099110451801E-2</v>
      </c>
      <c r="I4565" s="221">
        <f t="shared" si="505"/>
        <v>1</v>
      </c>
      <c r="J4565" s="221">
        <v>1</v>
      </c>
      <c r="K4565" s="221">
        <f t="shared" si="506"/>
        <v>-181.23628469953786</v>
      </c>
      <c r="L4565" s="221">
        <f t="shared" si="501"/>
        <v>2.8858532089565677E-18</v>
      </c>
    </row>
    <row r="4566" spans="3:12" hidden="1" x14ac:dyDescent="0.25">
      <c r="C4566" s="221">
        <v>27090</v>
      </c>
      <c r="D4566" s="221">
        <f t="shared" si="502"/>
        <v>27090</v>
      </c>
      <c r="E4566" s="221">
        <f t="shared" si="500"/>
        <v>27.09</v>
      </c>
      <c r="F4566" s="221">
        <f t="shared" si="503"/>
        <v>8.9829120116259612E-7</v>
      </c>
      <c r="G4566" s="221">
        <f t="shared" si="504"/>
        <v>5.1900691081318347E-2</v>
      </c>
      <c r="H4566" s="221">
        <v>2.0401207815421402E-2</v>
      </c>
      <c r="I4566" s="221">
        <f t="shared" si="505"/>
        <v>1</v>
      </c>
      <c r="J4566" s="221">
        <v>1</v>
      </c>
      <c r="K4566" s="221">
        <f t="shared" si="506"/>
        <v>-180.43507667504474</v>
      </c>
      <c r="L4566" s="221">
        <f t="shared" si="501"/>
        <v>8.2671424631851186E-18</v>
      </c>
    </row>
    <row r="4567" spans="3:12" hidden="1" x14ac:dyDescent="0.25">
      <c r="C4567" s="221">
        <v>27100</v>
      </c>
      <c r="D4567" s="221">
        <f t="shared" si="502"/>
        <v>27100</v>
      </c>
      <c r="E4567" s="221">
        <f t="shared" si="500"/>
        <v>27.1</v>
      </c>
      <c r="F4567" s="221">
        <f t="shared" si="503"/>
        <v>8.7191658813130355E-7</v>
      </c>
      <c r="G4567" s="221">
        <f t="shared" si="504"/>
        <v>5.7481089545643564E-2</v>
      </c>
      <c r="H4567" s="271">
        <v>1.6130926495303699E-9</v>
      </c>
      <c r="I4567" s="221">
        <f t="shared" si="505"/>
        <v>1</v>
      </c>
      <c r="J4567" s="221">
        <v>1</v>
      </c>
      <c r="K4567" s="221">
        <f t="shared" si="506"/>
        <v>-321.84681512180424</v>
      </c>
      <c r="L4567" s="221">
        <f t="shared" si="501"/>
        <v>2.2616865482207276E-18</v>
      </c>
    </row>
    <row r="4568" spans="3:12" hidden="1" x14ac:dyDescent="0.25">
      <c r="C4568" s="221">
        <v>27110</v>
      </c>
      <c r="D4568" s="221">
        <f t="shared" si="502"/>
        <v>27110</v>
      </c>
      <c r="E4568" s="221">
        <f t="shared" si="500"/>
        <v>27.11</v>
      </c>
      <c r="F4568" s="221">
        <f t="shared" si="503"/>
        <v>8.4616362188249325E-7</v>
      </c>
      <c r="G4568" s="221">
        <f t="shared" si="504"/>
        <v>6.2966289134092315E-2</v>
      </c>
      <c r="H4568" s="221">
        <v>1.10268609715079E-2</v>
      </c>
      <c r="I4568" s="221">
        <f t="shared" si="505"/>
        <v>1</v>
      </c>
      <c r="J4568" s="221">
        <v>1</v>
      </c>
      <c r="K4568" s="221">
        <f t="shared" si="506"/>
        <v>-184.61971302982738</v>
      </c>
      <c r="L4568" s="221">
        <f t="shared" si="501"/>
        <v>8.6291660314932505E-19</v>
      </c>
    </row>
    <row r="4569" spans="3:12" hidden="1" x14ac:dyDescent="0.25">
      <c r="C4569" s="221">
        <v>27120</v>
      </c>
      <c r="D4569" s="221">
        <f t="shared" si="502"/>
        <v>27120</v>
      </c>
      <c r="E4569" s="221">
        <f t="shared" si="500"/>
        <v>27.12</v>
      </c>
      <c r="F4569" s="221">
        <f t="shared" si="503"/>
        <v>8.2102141518217458E-7</v>
      </c>
      <c r="G4569" s="221">
        <f t="shared" si="504"/>
        <v>6.8340520434172422E-2</v>
      </c>
      <c r="H4569" s="271">
        <v>3.5573311193591802E-10</v>
      </c>
      <c r="I4569" s="221">
        <f t="shared" si="505"/>
        <v>1</v>
      </c>
      <c r="J4569" s="221">
        <v>1</v>
      </c>
      <c r="K4569" s="221">
        <f t="shared" si="506"/>
        <v>-333.99685882904754</v>
      </c>
      <c r="L4569" s="221">
        <f t="shared" si="501"/>
        <v>8.6291642429316095E-19</v>
      </c>
    </row>
    <row r="4570" spans="3:12" hidden="1" x14ac:dyDescent="0.25">
      <c r="C4570" s="221">
        <v>27130</v>
      </c>
      <c r="D4570" s="221">
        <f t="shared" si="502"/>
        <v>27130</v>
      </c>
      <c r="E4570" s="221">
        <f t="shared" si="500"/>
        <v>27.13</v>
      </c>
      <c r="F4570" s="221">
        <f t="shared" si="503"/>
        <v>7.9647919882325668E-7</v>
      </c>
      <c r="G4570" s="221">
        <f t="shared" si="504"/>
        <v>7.3588128447962489E-2</v>
      </c>
      <c r="H4570" s="221">
        <v>9.6745899372295604E-3</v>
      </c>
      <c r="I4570" s="221">
        <f t="shared" si="505"/>
        <v>1</v>
      </c>
      <c r="J4570" s="221">
        <v>1</v>
      </c>
      <c r="K4570" s="221">
        <f t="shared" si="506"/>
        <v>-184.92770475824202</v>
      </c>
      <c r="L4570" s="221">
        <f t="shared" si="501"/>
        <v>8.0383990752312687E-19</v>
      </c>
    </row>
    <row r="4571" spans="3:12" hidden="1" x14ac:dyDescent="0.25">
      <c r="C4571" s="221">
        <v>27140</v>
      </c>
      <c r="D4571" s="221">
        <f t="shared" si="502"/>
        <v>27140</v>
      </c>
      <c r="E4571" s="221">
        <f t="shared" si="500"/>
        <v>27.14</v>
      </c>
      <c r="F4571" s="221">
        <f t="shared" si="503"/>
        <v>7.7252632140035753E-7</v>
      </c>
      <c r="G4571" s="221">
        <f t="shared" si="504"/>
        <v>7.8693613276772781E-2</v>
      </c>
      <c r="H4571" s="221">
        <v>4.6170289671190502E-3</v>
      </c>
      <c r="I4571" s="221">
        <f t="shared" si="505"/>
        <v>1</v>
      </c>
      <c r="J4571" s="221">
        <v>1</v>
      </c>
      <c r="K4571" s="221">
        <f t="shared" si="506"/>
        <v>-191.0356925679113</v>
      </c>
      <c r="L4571" s="221">
        <f t="shared" si="501"/>
        <v>1.7965895904923467E-18</v>
      </c>
    </row>
    <row r="4572" spans="3:12" hidden="1" x14ac:dyDescent="0.25">
      <c r="C4572" s="221">
        <v>27150</v>
      </c>
      <c r="D4572" s="221">
        <f t="shared" si="502"/>
        <v>27150</v>
      </c>
      <c r="E4572" s="221">
        <f t="shared" si="500"/>
        <v>27.15</v>
      </c>
      <c r="F4572" s="221">
        <f t="shared" si="503"/>
        <v>7.4915224907175138E-7</v>
      </c>
      <c r="G4572" s="221">
        <f t="shared" si="504"/>
        <v>8.3641670805471496E-2</v>
      </c>
      <c r="H4572" s="221">
        <v>1.96696707822315E-4</v>
      </c>
      <c r="I4572" s="221">
        <f t="shared" si="505"/>
        <v>1</v>
      </c>
      <c r="J4572" s="221">
        <v>1</v>
      </c>
      <c r="K4572" s="221">
        <f t="shared" si="506"/>
        <v>-218.18420243363244</v>
      </c>
      <c r="L4572" s="221">
        <f t="shared" si="501"/>
        <v>2.1463364394940593E-19</v>
      </c>
    </row>
    <row r="4573" spans="3:12" hidden="1" x14ac:dyDescent="0.25">
      <c r="C4573" s="221">
        <v>27160</v>
      </c>
      <c r="D4573" s="221">
        <f t="shared" si="502"/>
        <v>27160</v>
      </c>
      <c r="E4573" s="221">
        <f t="shared" si="500"/>
        <v>27.16</v>
      </c>
      <c r="F4573" s="221">
        <f t="shared" si="503"/>
        <v>7.2634656530893978E-7</v>
      </c>
      <c r="G4573" s="221">
        <f t="shared" si="504"/>
        <v>8.8417233288645716E-2</v>
      </c>
      <c r="H4573" s="221">
        <v>2.70623213906028E-3</v>
      </c>
      <c r="I4573" s="221">
        <f t="shared" si="505"/>
        <v>1</v>
      </c>
      <c r="J4573" s="221">
        <v>1</v>
      </c>
      <c r="K4573" s="221">
        <f t="shared" si="506"/>
        <v>-195.19908288706358</v>
      </c>
      <c r="L4573" s="221">
        <f t="shared" si="501"/>
        <v>8.6604908401376497E-20</v>
      </c>
    </row>
    <row r="4574" spans="3:12" hidden="1" x14ac:dyDescent="0.25">
      <c r="C4574" s="221">
        <v>27170</v>
      </c>
      <c r="D4574" s="221">
        <f t="shared" si="502"/>
        <v>27170</v>
      </c>
      <c r="E4574" s="221">
        <f t="shared" si="500"/>
        <v>27.17</v>
      </c>
      <c r="F4574" s="221">
        <f t="shared" si="503"/>
        <v>7.0409897063352689E-7</v>
      </c>
      <c r="G4574" s="221">
        <f t="shared" si="504"/>
        <v>9.3005509740483383E-2</v>
      </c>
      <c r="H4574" s="221">
        <v>2.5761364751429299E-3</v>
      </c>
      <c r="I4574" s="221">
        <f t="shared" si="505"/>
        <v>1</v>
      </c>
      <c r="J4574" s="221">
        <v>1</v>
      </c>
      <c r="K4574" s="221">
        <f t="shared" si="506"/>
        <v>-195.45777492937231</v>
      </c>
      <c r="L4574" s="221">
        <f t="shared" si="501"/>
        <v>2.9326039385537045E-19</v>
      </c>
    </row>
    <row r="4575" spans="3:12" hidden="1" x14ac:dyDescent="0.25">
      <c r="C4575" s="221">
        <v>27180</v>
      </c>
      <c r="D4575" s="221">
        <f t="shared" si="502"/>
        <v>27180</v>
      </c>
      <c r="E4575" s="221">
        <f t="shared" si="500"/>
        <v>27.18</v>
      </c>
      <c r="F4575" s="221">
        <f t="shared" si="503"/>
        <v>6.8239928234198178E-7</v>
      </c>
      <c r="G4575" s="221">
        <f t="shared" si="504"/>
        <v>9.7392026029916146E-2</v>
      </c>
      <c r="H4575" s="221">
        <v>2.73097320627337E-4</v>
      </c>
      <c r="I4575" s="221">
        <f t="shared" si="505"/>
        <v>1</v>
      </c>
      <c r="J4575" s="221">
        <v>1</v>
      </c>
      <c r="K4575" s="221">
        <f t="shared" si="506"/>
        <v>-214.82241197635545</v>
      </c>
      <c r="L4575" s="221">
        <f t="shared" si="501"/>
        <v>8.7281024896844291E-20</v>
      </c>
    </row>
    <row r="4576" spans="3:12" hidden="1" x14ac:dyDescent="0.25">
      <c r="C4576" s="221">
        <v>27190</v>
      </c>
      <c r="D4576" s="221">
        <f t="shared" si="502"/>
        <v>27190</v>
      </c>
      <c r="E4576" s="221">
        <f t="shared" si="500"/>
        <v>27.19</v>
      </c>
      <c r="F4576" s="221">
        <f t="shared" si="503"/>
        <v>6.6123743421798739E-7</v>
      </c>
      <c r="G4576" s="221">
        <f t="shared" si="504"/>
        <v>0.1015626645828351</v>
      </c>
      <c r="H4576" s="221">
        <v>3.15558828549156E-3</v>
      </c>
      <c r="I4576" s="221">
        <f t="shared" si="505"/>
        <v>1</v>
      </c>
      <c r="J4576" s="221">
        <v>1</v>
      </c>
      <c r="K4576" s="221">
        <f t="shared" si="506"/>
        <v>-193.4765629274288</v>
      </c>
      <c r="L4576" s="221">
        <f t="shared" si="501"/>
        <v>1.3233059405436128E-19</v>
      </c>
    </row>
    <row r="4577" spans="3:12" hidden="1" x14ac:dyDescent="0.25">
      <c r="C4577" s="221">
        <v>27200</v>
      </c>
      <c r="D4577" s="221">
        <f t="shared" si="502"/>
        <v>27200</v>
      </c>
      <c r="E4577" s="221">
        <f t="shared" si="500"/>
        <v>27.2</v>
      </c>
      <c r="F4577" s="221">
        <f t="shared" si="503"/>
        <v>6.406034762328256E-7</v>
      </c>
      <c r="G4577" s="221">
        <f t="shared" si="504"/>
        <v>0.10550370359324644</v>
      </c>
      <c r="H4577" s="271">
        <v>9.3131574698187203E-10</v>
      </c>
      <c r="I4577" s="221">
        <f t="shared" si="505"/>
        <v>1</v>
      </c>
      <c r="J4577" s="221">
        <v>1</v>
      </c>
      <c r="K4577" s="221">
        <f t="shared" si="506"/>
        <v>-324.02092114847233</v>
      </c>
      <c r="L4577" s="221">
        <f t="shared" si="501"/>
        <v>1.1227523530260902E-19</v>
      </c>
    </row>
    <row r="4578" spans="3:12" hidden="1" x14ac:dyDescent="0.25">
      <c r="C4578" s="221">
        <v>27210</v>
      </c>
      <c r="D4578" s="221">
        <f t="shared" si="502"/>
        <v>27210</v>
      </c>
      <c r="E4578" s="221">
        <f t="shared" si="500"/>
        <v>27.21</v>
      </c>
      <c r="F4578" s="221">
        <f t="shared" si="503"/>
        <v>6.2048757423363589E-7</v>
      </c>
      <c r="G4578" s="221">
        <f t="shared" si="504"/>
        <v>0.10920185564599184</v>
      </c>
      <c r="H4578" s="221">
        <v>2.6182538032295699E-2</v>
      </c>
      <c r="I4578" s="221">
        <f t="shared" si="505"/>
        <v>1</v>
      </c>
      <c r="J4578" s="221">
        <v>1</v>
      </c>
      <c r="K4578" s="221">
        <f t="shared" si="506"/>
        <v>-175.02050299617306</v>
      </c>
      <c r="L4578" s="221">
        <f t="shared" si="501"/>
        <v>7.8684599725440433E-18</v>
      </c>
    </row>
    <row r="4579" spans="3:12" hidden="1" x14ac:dyDescent="0.25">
      <c r="C4579" s="221">
        <v>27220</v>
      </c>
      <c r="D4579" s="221">
        <f t="shared" si="502"/>
        <v>27220</v>
      </c>
      <c r="E4579" s="221">
        <f t="shared" si="500"/>
        <v>27.22</v>
      </c>
      <c r="F4579" s="221">
        <f t="shared" si="503"/>
        <v>6.0088000961993139E-7</v>
      </c>
      <c r="G4579" s="221">
        <f t="shared" si="504"/>
        <v>0.11264430565423125</v>
      </c>
      <c r="H4579" s="221">
        <v>5.0657045484411002E-2</v>
      </c>
      <c r="I4579" s="221">
        <f t="shared" si="505"/>
        <v>1</v>
      </c>
      <c r="J4579" s="221">
        <v>1</v>
      </c>
      <c r="K4579" s="221">
        <f t="shared" si="506"/>
        <v>-169.29726290545165</v>
      </c>
      <c r="L4579" s="221">
        <f t="shared" si="501"/>
        <v>6.7673987780402884E-17</v>
      </c>
    </row>
    <row r="4580" spans="3:12" hidden="1" x14ac:dyDescent="0.25">
      <c r="C4580" s="221">
        <v>27230</v>
      </c>
      <c r="D4580" s="221">
        <f t="shared" si="502"/>
        <v>27230</v>
      </c>
      <c r="E4580" s="221">
        <f t="shared" si="500"/>
        <v>27.23</v>
      </c>
      <c r="F4580" s="221">
        <f t="shared" si="503"/>
        <v>5.8177117900822134E-7</v>
      </c>
      <c r="G4580" s="221">
        <f t="shared" si="504"/>
        <v>0.11581874801602529</v>
      </c>
      <c r="H4580" s="221">
        <v>3.5478860246607798E-2</v>
      </c>
      <c r="I4580" s="221">
        <f t="shared" si="505"/>
        <v>1</v>
      </c>
      <c r="J4580" s="221">
        <v>1</v>
      </c>
      <c r="K4580" s="221">
        <f t="shared" si="506"/>
        <v>-172.42998543687108</v>
      </c>
      <c r="L4580" s="221">
        <f t="shared" si="501"/>
        <v>8.4661332679041472E-17</v>
      </c>
    </row>
    <row r="4581" spans="3:12" hidden="1" x14ac:dyDescent="0.25">
      <c r="C4581" s="221">
        <v>27240</v>
      </c>
      <c r="D4581" s="221">
        <f t="shared" si="502"/>
        <v>27240</v>
      </c>
      <c r="E4581" s="221">
        <f t="shared" si="500"/>
        <v>27.24</v>
      </c>
      <c r="F4581" s="221">
        <f t="shared" si="503"/>
        <v>5.6315159388516237E-7</v>
      </c>
      <c r="G4581" s="221">
        <f t="shared" si="504"/>
        <v>0.11871342289548273</v>
      </c>
      <c r="H4581" s="271">
        <v>2.4382365784288202E-9</v>
      </c>
      <c r="I4581" s="221">
        <f t="shared" si="505"/>
        <v>1</v>
      </c>
      <c r="J4581" s="221">
        <v>1</v>
      </c>
      <c r="K4581" s="221">
        <f t="shared" si="506"/>
        <v>-315.75598025612658</v>
      </c>
      <c r="L4581" s="221">
        <f t="shared" si="501"/>
        <v>1.428701577350759E-17</v>
      </c>
    </row>
    <row r="4582" spans="3:12" hidden="1" x14ac:dyDescent="0.25">
      <c r="C4582" s="221">
        <v>27250</v>
      </c>
      <c r="D4582" s="221">
        <f t="shared" si="502"/>
        <v>27250</v>
      </c>
      <c r="E4582" s="221">
        <f t="shared" si="500"/>
        <v>27.25</v>
      </c>
      <c r="F4582" s="221">
        <f t="shared" si="503"/>
        <v>5.4501188024903592E-7</v>
      </c>
      <c r="G4582" s="221">
        <f t="shared" si="504"/>
        <v>0.12131715153546052</v>
      </c>
      <c r="H4582" s="271">
        <v>1.58533908335259E-9</v>
      </c>
      <c r="I4582" s="221">
        <f t="shared" si="505"/>
        <v>1</v>
      </c>
      <c r="J4582" s="221">
        <v>1</v>
      </c>
      <c r="K4582" s="221">
        <f t="shared" si="506"/>
        <v>-319.59099319288737</v>
      </c>
      <c r="L4582" s="221">
        <f t="shared" si="501"/>
        <v>1.7932760631376002E-31</v>
      </c>
    </row>
    <row r="4583" spans="3:12" hidden="1" x14ac:dyDescent="0.25">
      <c r="C4583" s="221">
        <v>27260</v>
      </c>
      <c r="D4583" s="221">
        <f t="shared" si="502"/>
        <v>27260</v>
      </c>
      <c r="E4583" s="221">
        <f t="shared" si="500"/>
        <v>27.26</v>
      </c>
      <c r="F4583" s="221">
        <f t="shared" si="503"/>
        <v>5.2734277823991803E-7</v>
      </c>
      <c r="G4583" s="221">
        <f t="shared" si="504"/>
        <v>0.12361937051046622</v>
      </c>
      <c r="H4583" s="221">
        <v>3.2358958185378102E-2</v>
      </c>
      <c r="I4583" s="221">
        <f t="shared" si="505"/>
        <v>1</v>
      </c>
      <c r="J4583" s="221">
        <v>1</v>
      </c>
      <c r="K4583" s="221">
        <f t="shared" si="506"/>
        <v>-173.51651877066945</v>
      </c>
      <c r="L4583" s="221">
        <f t="shared" si="501"/>
        <v>1.112469658244334E-17</v>
      </c>
    </row>
    <row r="4584" spans="3:12" hidden="1" x14ac:dyDescent="0.25">
      <c r="C4584" s="221">
        <v>27270</v>
      </c>
      <c r="D4584" s="221">
        <f t="shared" si="502"/>
        <v>27270</v>
      </c>
      <c r="E4584" s="221">
        <f t="shared" si="500"/>
        <v>27.27</v>
      </c>
      <c r="F4584" s="221">
        <f t="shared" si="503"/>
        <v>5.1013514175860842E-7</v>
      </c>
      <c r="G4584" s="221">
        <f t="shared" si="504"/>
        <v>0.12561016483031648</v>
      </c>
      <c r="H4584" s="221">
        <v>3.33118067192191E-2</v>
      </c>
      <c r="I4584" s="221">
        <f t="shared" si="505"/>
        <v>1</v>
      </c>
      <c r="J4584" s="221">
        <v>1</v>
      </c>
      <c r="K4584" s="221">
        <f t="shared" si="506"/>
        <v>-173.41383569262524</v>
      </c>
      <c r="L4584" s="221">
        <f t="shared" si="501"/>
        <v>4.5029533786456978E-17</v>
      </c>
    </row>
    <row r="4585" spans="3:12" hidden="1" x14ac:dyDescent="0.25">
      <c r="C4585" s="221">
        <v>27280</v>
      </c>
      <c r="D4585" s="221">
        <f t="shared" si="502"/>
        <v>27280</v>
      </c>
      <c r="E4585" s="221">
        <f t="shared" si="500"/>
        <v>27.28</v>
      </c>
      <c r="F4585" s="221">
        <f t="shared" si="503"/>
        <v>4.9337993807432172E-7</v>
      </c>
      <c r="G4585" s="221">
        <f t="shared" si="504"/>
        <v>0.12728029980728511</v>
      </c>
      <c r="H4585" s="221">
        <v>1.17207465677671E-2</v>
      </c>
      <c r="I4585" s="221">
        <f t="shared" si="505"/>
        <v>1</v>
      </c>
      <c r="J4585" s="221">
        <v>1</v>
      </c>
      <c r="K4585" s="221">
        <f t="shared" si="506"/>
        <v>-182.66204097504794</v>
      </c>
      <c r="L4585" s="221">
        <f t="shared" si="501"/>
        <v>2.0600765918553394E-17</v>
      </c>
    </row>
    <row r="4586" spans="3:12" hidden="1" x14ac:dyDescent="0.25">
      <c r="C4586" s="221">
        <v>27290</v>
      </c>
      <c r="D4586" s="221">
        <f t="shared" si="502"/>
        <v>27290</v>
      </c>
      <c r="E4586" s="221">
        <f t="shared" si="500"/>
        <v>27.29</v>
      </c>
      <c r="F4586" s="221">
        <f t="shared" si="503"/>
        <v>4.7706824742146217E-7</v>
      </c>
      <c r="G4586" s="221">
        <f t="shared" si="504"/>
        <v>0.12862125160176183</v>
      </c>
      <c r="H4586" s="221">
        <v>3.5411953593089997E-2</v>
      </c>
      <c r="I4586" s="221">
        <f t="shared" si="505"/>
        <v>1</v>
      </c>
      <c r="J4586" s="221">
        <v>1</v>
      </c>
      <c r="K4586" s="221">
        <f t="shared" si="506"/>
        <v>-173.25913740749652</v>
      </c>
      <c r="L4586" s="221">
        <f t="shared" si="501"/>
        <v>2.1154991060553291E-17</v>
      </c>
    </row>
    <row r="4587" spans="3:12" hidden="1" x14ac:dyDescent="0.25">
      <c r="C4587" s="221">
        <v>27300</v>
      </c>
      <c r="D4587" s="221">
        <f t="shared" si="502"/>
        <v>27300</v>
      </c>
      <c r="E4587" s="221">
        <f t="shared" si="500"/>
        <v>27.3</v>
      </c>
      <c r="F4587" s="221">
        <f t="shared" si="503"/>
        <v>4.611912625853934E-7</v>
      </c>
      <c r="G4587" s="221">
        <f t="shared" si="504"/>
        <v>0.12962523636408255</v>
      </c>
      <c r="H4587" s="271">
        <v>7.0769148949080101E-15</v>
      </c>
      <c r="I4587" s="221">
        <f t="shared" si="505"/>
        <v>1</v>
      </c>
      <c r="J4587" s="221">
        <v>1</v>
      </c>
      <c r="K4587" s="221">
        <f t="shared" si="506"/>
        <v>-427.47170789820842</v>
      </c>
      <c r="L4587" s="221">
        <f t="shared" si="501"/>
        <v>1.1803920284738783E-17</v>
      </c>
    </row>
    <row r="4588" spans="3:12" hidden="1" x14ac:dyDescent="0.25">
      <c r="C4588" s="221">
        <v>27310</v>
      </c>
      <c r="D4588" s="221">
        <f t="shared" si="502"/>
        <v>27310</v>
      </c>
      <c r="E4588" s="221">
        <f t="shared" si="500"/>
        <v>27.31</v>
      </c>
      <c r="F4588" s="221">
        <f t="shared" si="503"/>
        <v>4.4574028847753786E-7</v>
      </c>
      <c r="G4588" s="221">
        <f t="shared" si="504"/>
        <v>0.13028523789289664</v>
      </c>
      <c r="H4588" s="221">
        <v>3.5411953593087603E-2</v>
      </c>
      <c r="I4588" s="221">
        <f t="shared" si="505"/>
        <v>1</v>
      </c>
      <c r="J4588" s="221">
        <v>1</v>
      </c>
      <c r="K4588" s="221">
        <f t="shared" si="506"/>
        <v>-173.73746026967768</v>
      </c>
      <c r="L4588" s="221">
        <f t="shared" si="501"/>
        <v>1.0572896521037977E-17</v>
      </c>
    </row>
    <row r="4589" spans="3:12" hidden="1" x14ac:dyDescent="0.25">
      <c r="C4589" s="221">
        <v>27320</v>
      </c>
      <c r="D4589" s="221">
        <f t="shared" si="502"/>
        <v>27320</v>
      </c>
      <c r="E4589" s="221">
        <f t="shared" si="500"/>
        <v>27.32</v>
      </c>
      <c r="F4589" s="221">
        <f t="shared" si="503"/>
        <v>4.3070674169975219E-7</v>
      </c>
      <c r="G4589" s="221">
        <f t="shared" si="504"/>
        <v>0.13059503373347403</v>
      </c>
      <c r="H4589" s="221">
        <v>1.1720746567754599E-2</v>
      </c>
      <c r="I4589" s="221">
        <f t="shared" si="505"/>
        <v>1</v>
      </c>
      <c r="J4589" s="221">
        <v>1</v>
      </c>
      <c r="K4589" s="221">
        <f t="shared" si="506"/>
        <v>-183.6187278584197</v>
      </c>
      <c r="L4589" s="221">
        <f t="shared" si="501"/>
        <v>1.8438411714194562E-17</v>
      </c>
    </row>
    <row r="4590" spans="3:12" hidden="1" x14ac:dyDescent="0.25">
      <c r="C4590" s="221">
        <v>27330</v>
      </c>
      <c r="D4590" s="221">
        <f t="shared" si="502"/>
        <v>27330</v>
      </c>
      <c r="E4590" s="221">
        <f t="shared" si="500"/>
        <v>27.33</v>
      </c>
      <c r="F4590" s="221">
        <f t="shared" si="503"/>
        <v>4.160821500982236E-7</v>
      </c>
      <c r="G4590" s="221">
        <f t="shared" si="504"/>
        <v>0.13054921964248939</v>
      </c>
      <c r="H4590" s="221">
        <v>3.33118067192111E-2</v>
      </c>
      <c r="I4590" s="221">
        <f t="shared" si="505"/>
        <v>1</v>
      </c>
      <c r="J4590" s="221">
        <v>1</v>
      </c>
      <c r="K4590" s="221">
        <f t="shared" si="506"/>
        <v>-174.84896893714532</v>
      </c>
      <c r="L4590" s="221">
        <f t="shared" si="501"/>
        <v>1.5236707004009018E-17</v>
      </c>
    </row>
    <row r="4591" spans="3:12" hidden="1" x14ac:dyDescent="0.25">
      <c r="C4591" s="221">
        <v>27340</v>
      </c>
      <c r="D4591" s="221">
        <f t="shared" si="502"/>
        <v>27340</v>
      </c>
      <c r="E4591" s="221">
        <f t="shared" ref="E4591:E4654" si="507">D4591/1000</f>
        <v>27.34</v>
      </c>
      <c r="F4591" s="221">
        <f t="shared" si="503"/>
        <v>4.0185815230693435E-7</v>
      </c>
      <c r="G4591" s="221">
        <f t="shared" si="504"/>
        <v>0.13014323234920244</v>
      </c>
      <c r="H4591" s="221">
        <v>3.23589581853857E-2</v>
      </c>
      <c r="I4591" s="221">
        <f t="shared" si="505"/>
        <v>1</v>
      </c>
      <c r="J4591" s="221">
        <v>1</v>
      </c>
      <c r="K4591" s="221">
        <f t="shared" si="506"/>
        <v>-175.43022194125774</v>
      </c>
      <c r="L4591" s="221">
        <f t="shared" ref="L4591:L4654" si="508">(D4591-D4590)*((10^(K4591/20)+10^(K4590/20))/2)^2</f>
        <v>3.065678286629647E-17</v>
      </c>
    </row>
    <row r="4592" spans="3:12" hidden="1" x14ac:dyDescent="0.25">
      <c r="C4592" s="221">
        <v>27350</v>
      </c>
      <c r="D4592" s="221">
        <f t="shared" si="502"/>
        <v>27350</v>
      </c>
      <c r="E4592" s="221">
        <f t="shared" si="507"/>
        <v>27.35</v>
      </c>
      <c r="F4592" s="221">
        <f t="shared" si="503"/>
        <v>3.8802649728092262E-7</v>
      </c>
      <c r="G4592" s="221">
        <f t="shared" si="504"/>
        <v>0.12937337054649892</v>
      </c>
      <c r="H4592" s="271">
        <v>1.5853322188469399E-9</v>
      </c>
      <c r="I4592" s="221">
        <f t="shared" si="505"/>
        <v>1</v>
      </c>
      <c r="J4592" s="221">
        <v>1</v>
      </c>
      <c r="K4592" s="221">
        <f t="shared" si="506"/>
        <v>-321.98346875535435</v>
      </c>
      <c r="L4592" s="221">
        <f t="shared" si="508"/>
        <v>7.1600796811379523E-18</v>
      </c>
    </row>
    <row r="4593" spans="3:12" hidden="1" x14ac:dyDescent="0.25">
      <c r="C4593" s="221">
        <v>27360</v>
      </c>
      <c r="D4593" s="221">
        <f t="shared" si="502"/>
        <v>27360</v>
      </c>
      <c r="E4593" s="221">
        <f t="shared" si="507"/>
        <v>27.36</v>
      </c>
      <c r="F4593" s="221">
        <f t="shared" si="503"/>
        <v>3.7457904381931743E-7</v>
      </c>
      <c r="G4593" s="221">
        <f t="shared" si="504"/>
        <v>0.12823681404896964</v>
      </c>
      <c r="H4593" s="271">
        <v>2.4382300319312298E-9</v>
      </c>
      <c r="I4593" s="221">
        <f t="shared" si="505"/>
        <v>1</v>
      </c>
      <c r="J4593" s="221">
        <v>1</v>
      </c>
      <c r="K4593" s="221">
        <f t="shared" si="506"/>
        <v>-318.62738254672877</v>
      </c>
      <c r="L4593" s="221">
        <f t="shared" si="508"/>
        <v>9.6731252305441573E-32</v>
      </c>
    </row>
    <row r="4594" spans="3:12" hidden="1" x14ac:dyDescent="0.25">
      <c r="C4594" s="221">
        <v>27370</v>
      </c>
      <c r="D4594" s="221">
        <f t="shared" si="502"/>
        <v>27370</v>
      </c>
      <c r="E4594" s="221">
        <f t="shared" si="507"/>
        <v>27.37</v>
      </c>
      <c r="F4594" s="221">
        <f t="shared" si="503"/>
        <v>3.6150776007845271E-7</v>
      </c>
      <c r="G4594" s="221">
        <f t="shared" si="504"/>
        <v>0.12673164105911142</v>
      </c>
      <c r="H4594" s="221">
        <v>3.5478860246598E-2</v>
      </c>
      <c r="I4594" s="221">
        <f t="shared" si="505"/>
        <v>1</v>
      </c>
      <c r="J4594" s="221">
        <v>1</v>
      </c>
      <c r="K4594" s="221">
        <f t="shared" si="506"/>
        <v>-175.78055314806119</v>
      </c>
      <c r="L4594" s="221">
        <f t="shared" si="508"/>
        <v>6.6051815092380403E-18</v>
      </c>
    </row>
    <row r="4595" spans="3:12" hidden="1" x14ac:dyDescent="0.25">
      <c r="C4595" s="221">
        <v>27380</v>
      </c>
      <c r="D4595" s="221">
        <f t="shared" si="502"/>
        <v>27380</v>
      </c>
      <c r="E4595" s="221">
        <f t="shared" si="507"/>
        <v>27.38</v>
      </c>
      <c r="F4595" s="221">
        <f t="shared" si="503"/>
        <v>3.4880472307501099E-7</v>
      </c>
      <c r="G4595" s="221">
        <f t="shared" si="504"/>
        <v>0.12485684348676193</v>
      </c>
      <c r="H4595" s="221">
        <v>5.0657045484413202E-2</v>
      </c>
      <c r="I4595" s="221">
        <f t="shared" si="505"/>
        <v>1</v>
      </c>
      <c r="J4595" s="221">
        <v>1</v>
      </c>
      <c r="K4595" s="221">
        <f t="shared" si="506"/>
        <v>-173.12730870535091</v>
      </c>
      <c r="L4595" s="221">
        <f t="shared" si="508"/>
        <v>3.6702759162432166E-17</v>
      </c>
    </row>
    <row r="4596" spans="3:12" hidden="1" x14ac:dyDescent="0.25">
      <c r="C4596" s="221">
        <v>27390</v>
      </c>
      <c r="D4596" s="221">
        <f t="shared" si="502"/>
        <v>27390</v>
      </c>
      <c r="E4596" s="221">
        <f t="shared" si="507"/>
        <v>27.39</v>
      </c>
      <c r="F4596" s="221">
        <f t="shared" si="503"/>
        <v>3.364621181794922E-7</v>
      </c>
      <c r="G4596" s="221">
        <f t="shared" si="504"/>
        <v>0.12261234027109076</v>
      </c>
      <c r="H4596" s="221">
        <v>2.6182538032323E-2</v>
      </c>
      <c r="I4596" s="221">
        <f t="shared" si="505"/>
        <v>1</v>
      </c>
      <c r="J4596" s="221">
        <v>1</v>
      </c>
      <c r="K4596" s="221">
        <f t="shared" si="506"/>
        <v>-179.33035800974716</v>
      </c>
      <c r="L4596" s="221">
        <f t="shared" si="508"/>
        <v>2.6999299231747002E-17</v>
      </c>
    </row>
    <row r="4597" spans="3:12" hidden="1" x14ac:dyDescent="0.25">
      <c r="C4597" s="221">
        <v>27400</v>
      </c>
      <c r="D4597" s="221">
        <f t="shared" si="502"/>
        <v>27400</v>
      </c>
      <c r="E4597" s="221">
        <f t="shared" si="507"/>
        <v>27.4</v>
      </c>
      <c r="F4597" s="221">
        <f t="shared" si="503"/>
        <v>3.2447223860000157E-7</v>
      </c>
      <c r="G4597" s="221">
        <f t="shared" si="504"/>
        <v>0.11999898865880919</v>
      </c>
      <c r="H4597" s="271">
        <v>9.3131985544478796E-10</v>
      </c>
      <c r="I4597" s="221">
        <f t="shared" si="505"/>
        <v>1</v>
      </c>
      <c r="J4597" s="221">
        <v>1</v>
      </c>
      <c r="K4597" s="221">
        <f t="shared" si="506"/>
        <v>-328.81092013947443</v>
      </c>
      <c r="L4597" s="221">
        <f t="shared" si="508"/>
        <v>2.916783784139154E-18</v>
      </c>
    </row>
    <row r="4598" spans="3:12" hidden="1" x14ac:dyDescent="0.25">
      <c r="C4598" s="221">
        <v>27410</v>
      </c>
      <c r="D4598" s="221">
        <f t="shared" si="502"/>
        <v>27410</v>
      </c>
      <c r="E4598" s="221">
        <f t="shared" si="507"/>
        <v>27.41</v>
      </c>
      <c r="F4598" s="221">
        <f t="shared" si="503"/>
        <v>3.1282748485657489E-7</v>
      </c>
      <c r="G4598" s="221">
        <f t="shared" si="504"/>
        <v>0.11701859339672442</v>
      </c>
      <c r="H4598" s="221">
        <v>3.15558828549279E-3</v>
      </c>
      <c r="I4598" s="221">
        <f t="shared" si="505"/>
        <v>1</v>
      </c>
      <c r="J4598" s="221">
        <v>1</v>
      </c>
      <c r="K4598" s="221">
        <f t="shared" si="506"/>
        <v>-198.74719776914264</v>
      </c>
      <c r="L4598" s="221">
        <f t="shared" si="508"/>
        <v>3.335957464050591E-20</v>
      </c>
    </row>
    <row r="4599" spans="3:12" hidden="1" x14ac:dyDescent="0.25">
      <c r="C4599" s="221">
        <v>27420</v>
      </c>
      <c r="D4599" s="221">
        <f t="shared" si="502"/>
        <v>27420</v>
      </c>
      <c r="E4599" s="221">
        <f t="shared" si="507"/>
        <v>27.42</v>
      </c>
      <c r="F4599" s="221">
        <f t="shared" si="503"/>
        <v>3.0152036424611078E-7</v>
      </c>
      <c r="G4599" s="221">
        <f t="shared" si="504"/>
        <v>0.11367391380134977</v>
      </c>
      <c r="H4599" s="221">
        <v>2.7309732062734599E-4</v>
      </c>
      <c r="I4599" s="221">
        <f t="shared" si="505"/>
        <v>1</v>
      </c>
      <c r="J4599" s="221">
        <v>1</v>
      </c>
      <c r="K4599" s="221">
        <f t="shared" si="506"/>
        <v>-220.57410197198556</v>
      </c>
      <c r="L4599" s="221">
        <f t="shared" si="508"/>
        <v>3.8984957612187552E-20</v>
      </c>
    </row>
    <row r="4600" spans="3:12" hidden="1" x14ac:dyDescent="0.25">
      <c r="C4600" s="221">
        <v>27430</v>
      </c>
      <c r="D4600" s="221">
        <f t="shared" si="502"/>
        <v>27430</v>
      </c>
      <c r="E4600" s="221">
        <f t="shared" si="507"/>
        <v>27.43</v>
      </c>
      <c r="F4600" s="221">
        <f t="shared" si="503"/>
        <v>2.9054349029812094E-7</v>
      </c>
      <c r="G4600" s="221">
        <f t="shared" si="504"/>
        <v>0.10996866867302109</v>
      </c>
      <c r="H4600" s="221">
        <v>2.5761364751419802E-3</v>
      </c>
      <c r="I4600" s="221">
        <f t="shared" si="505"/>
        <v>1</v>
      </c>
      <c r="J4600" s="221">
        <v>1</v>
      </c>
      <c r="K4600" s="221">
        <f t="shared" si="506"/>
        <v>-201.69102032974939</v>
      </c>
      <c r="L4600" s="221">
        <f t="shared" si="508"/>
        <v>2.1008346158551624E-20</v>
      </c>
    </row>
    <row r="4601" spans="3:12" hidden="1" x14ac:dyDescent="0.25">
      <c r="C4601" s="221">
        <v>27440</v>
      </c>
      <c r="D4601" s="221">
        <f t="shared" si="502"/>
        <v>27440</v>
      </c>
      <c r="E4601" s="221">
        <f t="shared" si="507"/>
        <v>27.44</v>
      </c>
      <c r="F4601" s="221">
        <f t="shared" si="503"/>
        <v>2.7988958222131215E-7</v>
      </c>
      <c r="G4601" s="221">
        <f t="shared" si="504"/>
        <v>0.10590753902669711</v>
      </c>
      <c r="H4601" s="221">
        <v>2.7062321390629199E-3</v>
      </c>
      <c r="I4601" s="221">
        <f t="shared" si="505"/>
        <v>1</v>
      </c>
      <c r="J4601" s="221">
        <v>1</v>
      </c>
      <c r="K4601" s="221">
        <f t="shared" si="506"/>
        <v>-201.91442684544006</v>
      </c>
      <c r="L4601" s="221">
        <f t="shared" si="508"/>
        <v>6.6038844578549923E-20</v>
      </c>
    </row>
    <row r="4602" spans="3:12" hidden="1" x14ac:dyDescent="0.25">
      <c r="C4602" s="221">
        <v>27450</v>
      </c>
      <c r="D4602" s="221">
        <f t="shared" ref="D4602:D4665" si="509">C4602*(f_CLK_MHz/Nominal_Clock_Freq)</f>
        <v>27450</v>
      </c>
      <c r="E4602" s="221">
        <f t="shared" si="507"/>
        <v>27.45</v>
      </c>
      <c r="F4602" s="221">
        <f t="shared" ref="F4602:F4665" si="510">ABS(SIN(((MOD_CLK_DIV*PI()*$D4602*FIRST_STAGE_DECIMATION)/(f_CLK_MHz*1000000)))/(FIRST_STAGE_DECIMATION*SIN(((MOD_CLK_DIV*PI()*$D4602)/(f_CLK_MHz*1000000)))))^FIRST_STAGE_ORDER</f>
        <v>2.695514643412684E-7</v>
      </c>
      <c r="G4602" s="221">
        <f t="shared" ref="G4602:G4665" si="511">ABS(SIN(((MOD_CLK_DIV*FIRST_STAGE_DECIMATION*PI()*$D4602*SECOND_STAGE_DECIMATION)/(f_CLK_MHz*1000000)))/(SECOND_STAGE_DECIMATION*SIN(((MOD_CLK_DIV*FIRST_STAGE_DECIMATION*PI()*$D4602)/(f_CLK_MHz*1000000)))))^SECOND_STAGE_ORDER</f>
        <v>0.10149616861661881</v>
      </c>
      <c r="H4602" s="221">
        <v>1.9669670782229701E-4</v>
      </c>
      <c r="I4602" s="221">
        <f t="shared" ref="I4602:I4665" si="512">IF(Avg_decimation&lt;&gt;0,(ABS(SIN(((MOD_CLK_DIV*FIRST_STAGE_DECIMATION*SECOND_STAGE_DECIMATION*FIR_DECIMATION*PI()*$D4602*Avg_decimation)/(f_CLK_MHz*1000000)))/(Avg_decimation*SIN(((MOD_CLK_DIV*FIRST_STAGE_DECIMATION*SECOND_STAGE_DECIMATION*FIR_DECIMATION*PI()*$D4602)/(f_CLK_MHz*1000000)))))^1),"-")</f>
        <v>1</v>
      </c>
      <c r="J4602" s="221">
        <v>1</v>
      </c>
      <c r="K4602" s="221">
        <f t="shared" ref="K4602:K4665" si="513">20*LOG10(IF(FIR_BYPASSED,F4602*G4602*J4602,F4602*G4602*H4602*I4602*J4602))</f>
        <v>-225.38223130224713</v>
      </c>
      <c r="L4602" s="221">
        <f t="shared" si="508"/>
        <v>1.8318646707093119E-20</v>
      </c>
    </row>
    <row r="4603" spans="3:12" hidden="1" x14ac:dyDescent="0.25">
      <c r="C4603" s="221">
        <v>27460</v>
      </c>
      <c r="D4603" s="221">
        <f t="shared" si="509"/>
        <v>27460</v>
      </c>
      <c r="E4603" s="221">
        <f t="shared" si="507"/>
        <v>27.46</v>
      </c>
      <c r="F4603" s="221">
        <f t="shared" si="510"/>
        <v>2.5952206552922328E-7</v>
      </c>
      <c r="G4603" s="221">
        <f t="shared" si="511"/>
        <v>9.6741162236865727E-2</v>
      </c>
      <c r="H4603" s="221">
        <v>4.61702896711675E-3</v>
      </c>
      <c r="I4603" s="221">
        <f t="shared" si="512"/>
        <v>1</v>
      </c>
      <c r="J4603" s="221">
        <v>1</v>
      </c>
      <c r="K4603" s="221">
        <f t="shared" si="513"/>
        <v>-198.71703621917987</v>
      </c>
      <c r="L4603" s="221">
        <f t="shared" si="508"/>
        <v>3.6783374187543116E-20</v>
      </c>
    </row>
    <row r="4604" spans="3:12" hidden="1" x14ac:dyDescent="0.25">
      <c r="C4604" s="221">
        <v>27470</v>
      </c>
      <c r="D4604" s="221">
        <f t="shared" si="509"/>
        <v>27470</v>
      </c>
      <c r="E4604" s="221">
        <f t="shared" si="507"/>
        <v>27.47</v>
      </c>
      <c r="F4604" s="221">
        <f t="shared" si="510"/>
        <v>2.4979441862220843E-7</v>
      </c>
      <c r="G4604" s="221">
        <f t="shared" si="511"/>
        <v>9.1650081784963394E-2</v>
      </c>
      <c r="H4604" s="221">
        <v>9.6745899372291701E-3</v>
      </c>
      <c r="I4604" s="221">
        <f t="shared" si="512"/>
        <v>1</v>
      </c>
      <c r="J4604" s="221">
        <v>1</v>
      </c>
      <c r="K4604" s="221">
        <f t="shared" si="513"/>
        <v>-193.0930369312203</v>
      </c>
      <c r="L4604" s="221">
        <f t="shared" si="508"/>
        <v>2.8460404852497012E-19</v>
      </c>
    </row>
    <row r="4605" spans="3:12" hidden="1" x14ac:dyDescent="0.25">
      <c r="C4605" s="221">
        <v>27480</v>
      </c>
      <c r="D4605" s="221">
        <f t="shared" si="509"/>
        <v>27480</v>
      </c>
      <c r="E4605" s="221">
        <f t="shared" si="507"/>
        <v>27.48</v>
      </c>
      <c r="F4605" s="221">
        <f t="shared" si="510"/>
        <v>2.4036165983455012E-7</v>
      </c>
      <c r="G4605" s="221">
        <f t="shared" si="511"/>
        <v>8.6231440080759739E-2</v>
      </c>
      <c r="H4605" s="271">
        <v>3.5572883951472702E-10</v>
      </c>
      <c r="I4605" s="221">
        <f t="shared" si="512"/>
        <v>1</v>
      </c>
      <c r="J4605" s="221">
        <v>1</v>
      </c>
      <c r="K4605" s="221">
        <f t="shared" si="513"/>
        <v>-342.64700182133583</v>
      </c>
      <c r="L4605" s="221">
        <f t="shared" si="508"/>
        <v>1.2264118677904733E-19</v>
      </c>
    </row>
    <row r="4606" spans="3:12" hidden="1" x14ac:dyDescent="0.25">
      <c r="C4606" s="221">
        <v>27490</v>
      </c>
      <c r="D4606" s="221">
        <f t="shared" si="509"/>
        <v>27490</v>
      </c>
      <c r="E4606" s="221">
        <f t="shared" si="507"/>
        <v>27.49</v>
      </c>
      <c r="F4606" s="221">
        <f t="shared" si="510"/>
        <v>2.3121702816096516E-7</v>
      </c>
      <c r="G4606" s="221">
        <f t="shared" si="511"/>
        <v>8.0494692437923288E-2</v>
      </c>
      <c r="H4606" s="221">
        <v>1.10268609715074E-2</v>
      </c>
      <c r="I4606" s="221">
        <f t="shared" si="512"/>
        <v>1</v>
      </c>
      <c r="J4606" s="221">
        <v>1</v>
      </c>
      <c r="K4606" s="221">
        <f t="shared" si="513"/>
        <v>-193.7552208167117</v>
      </c>
      <c r="L4606" s="221">
        <f t="shared" si="508"/>
        <v>1.0529747527623092E-19</v>
      </c>
    </row>
    <row r="4607" spans="3:12" hidden="1" x14ac:dyDescent="0.25">
      <c r="C4607" s="221">
        <v>27500</v>
      </c>
      <c r="D4607" s="221">
        <f t="shared" si="509"/>
        <v>27500</v>
      </c>
      <c r="E4607" s="221">
        <f t="shared" si="507"/>
        <v>27.5</v>
      </c>
      <c r="F4607" s="221">
        <f t="shared" si="510"/>
        <v>2.223538647713692E-7</v>
      </c>
      <c r="G4607" s="221">
        <f t="shared" si="511"/>
        <v>7.4450225990597224E-2</v>
      </c>
      <c r="H4607" s="271">
        <v>1.6130986359775701E-9</v>
      </c>
      <c r="I4607" s="221">
        <f t="shared" si="512"/>
        <v>1</v>
      </c>
      <c r="J4607" s="221">
        <v>1</v>
      </c>
      <c r="K4607" s="221">
        <f t="shared" si="513"/>
        <v>-331.4685674653345</v>
      </c>
      <c r="L4607" s="221">
        <f t="shared" si="508"/>
        <v>1.0529749511225717E-19</v>
      </c>
    </row>
    <row r="4608" spans="3:12" hidden="1" x14ac:dyDescent="0.25">
      <c r="C4608" s="221">
        <v>27510</v>
      </c>
      <c r="D4608" s="221">
        <f t="shared" si="509"/>
        <v>27510</v>
      </c>
      <c r="E4608" s="221">
        <f t="shared" si="507"/>
        <v>27.51</v>
      </c>
      <c r="F4608" s="221">
        <f t="shared" si="510"/>
        <v>2.1376561239746034E-7</v>
      </c>
      <c r="G4608" s="221">
        <f t="shared" si="511"/>
        <v>6.8109346782912458E-2</v>
      </c>
      <c r="H4608" s="221">
        <v>2.0401207815424899E-2</v>
      </c>
      <c r="I4608" s="221">
        <f t="shared" si="512"/>
        <v>1</v>
      </c>
      <c r="J4608" s="221">
        <v>1</v>
      </c>
      <c r="K4608" s="221">
        <f t="shared" si="513"/>
        <v>-190.54399123601098</v>
      </c>
      <c r="L4608" s="221">
        <f t="shared" si="508"/>
        <v>2.2056721681383381E-19</v>
      </c>
    </row>
    <row r="4609" spans="3:12" hidden="1" x14ac:dyDescent="0.25">
      <c r="C4609" s="221">
        <v>27520</v>
      </c>
      <c r="D4609" s="221">
        <f t="shared" si="509"/>
        <v>27520</v>
      </c>
      <c r="E4609" s="221">
        <f t="shared" si="507"/>
        <v>27.52</v>
      </c>
      <c r="F4609" s="221">
        <f t="shared" si="510"/>
        <v>2.0544581471132116E-7</v>
      </c>
      <c r="G4609" s="221">
        <f t="shared" si="511"/>
        <v>6.1484264634328267E-2</v>
      </c>
      <c r="H4609" s="221">
        <v>2.0271099110455201E-2</v>
      </c>
      <c r="I4609" s="221">
        <f t="shared" si="512"/>
        <v>1</v>
      </c>
      <c r="J4609" s="221">
        <v>1</v>
      </c>
      <c r="K4609" s="221">
        <f t="shared" si="513"/>
        <v>-191.83322842958199</v>
      </c>
      <c r="L4609" s="221">
        <f t="shared" si="508"/>
        <v>7.6476644615460328E-19</v>
      </c>
    </row>
    <row r="4610" spans="3:12" hidden="1" x14ac:dyDescent="0.25">
      <c r="C4610" s="221">
        <v>27530</v>
      </c>
      <c r="D4610" s="221">
        <f t="shared" si="509"/>
        <v>27530</v>
      </c>
      <c r="E4610" s="221">
        <f t="shared" si="507"/>
        <v>27.53</v>
      </c>
      <c r="F4610" s="221">
        <f t="shared" si="510"/>
        <v>1.9738811569605945E-7</v>
      </c>
      <c r="G4610" s="221">
        <f t="shared" si="511"/>
        <v>5.4588075798826484E-2</v>
      </c>
      <c r="H4610" s="221">
        <v>5.3629333398757303E-3</v>
      </c>
      <c r="I4610" s="221">
        <f t="shared" si="512"/>
        <v>1</v>
      </c>
      <c r="J4610" s="221">
        <v>1</v>
      </c>
      <c r="K4610" s="221">
        <f t="shared" si="513"/>
        <v>-204.76357628127425</v>
      </c>
      <c r="L4610" s="221">
        <f t="shared" si="508"/>
        <v>2.4624505099239731E-19</v>
      </c>
    </row>
    <row r="4611" spans="3:12" hidden="1" x14ac:dyDescent="0.25">
      <c r="C4611" s="221">
        <v>27540</v>
      </c>
      <c r="D4611" s="221">
        <f t="shared" si="509"/>
        <v>27540</v>
      </c>
      <c r="E4611" s="221">
        <f t="shared" si="507"/>
        <v>27.54</v>
      </c>
      <c r="F4611" s="221">
        <f t="shared" si="510"/>
        <v>1.8958625900872886E-7</v>
      </c>
      <c r="G4611" s="221">
        <f t="shared" si="511"/>
        <v>4.743474344135637E-2</v>
      </c>
      <c r="H4611" s="271">
        <v>1.7506741710687401E-5</v>
      </c>
      <c r="I4611" s="221">
        <f t="shared" si="512"/>
        <v>1</v>
      </c>
      <c r="J4611" s="221">
        <v>1</v>
      </c>
      <c r="K4611" s="221">
        <f t="shared" si="513"/>
        <v>-256.05782525413701</v>
      </c>
      <c r="L4611" s="221">
        <f t="shared" si="508"/>
        <v>8.3935491393081456E-21</v>
      </c>
    </row>
    <row r="4612" spans="3:12" hidden="1" x14ac:dyDescent="0.25">
      <c r="C4612" s="221">
        <v>27550</v>
      </c>
      <c r="D4612" s="221">
        <f t="shared" si="509"/>
        <v>27550</v>
      </c>
      <c r="E4612" s="221">
        <f t="shared" si="507"/>
        <v>27.55</v>
      </c>
      <c r="F4612" s="221">
        <f t="shared" si="510"/>
        <v>1.8203408733557762E-7</v>
      </c>
      <c r="G4612" s="221">
        <f t="shared" si="511"/>
        <v>4.0039075959880113E-2</v>
      </c>
      <c r="H4612" s="271">
        <v>1.6734664794256499E-5</v>
      </c>
      <c r="I4612" s="221">
        <f t="shared" si="512"/>
        <v>1</v>
      </c>
      <c r="J4612" s="221">
        <v>1</v>
      </c>
      <c r="K4612" s="221">
        <f t="shared" si="513"/>
        <v>-258.27492431246992</v>
      </c>
      <c r="L4612" s="221">
        <f t="shared" si="508"/>
        <v>1.9517195583489424E-25</v>
      </c>
    </row>
    <row r="4613" spans="3:12" hidden="1" x14ac:dyDescent="0.25">
      <c r="C4613" s="221">
        <v>27560</v>
      </c>
      <c r="D4613" s="221">
        <f t="shared" si="509"/>
        <v>27560</v>
      </c>
      <c r="E4613" s="221">
        <f t="shared" si="507"/>
        <v>27.56</v>
      </c>
      <c r="F4613" s="221">
        <f t="shared" si="510"/>
        <v>1.7472554173981369E-7</v>
      </c>
      <c r="G4613" s="221">
        <f t="shared" si="511"/>
        <v>3.2416703186635018E-2</v>
      </c>
      <c r="H4613" s="221">
        <v>1.5719408884813199E-2</v>
      </c>
      <c r="I4613" s="221">
        <f t="shared" si="512"/>
        <v>1</v>
      </c>
      <c r="J4613" s="221">
        <v>1</v>
      </c>
      <c r="K4613" s="221">
        <f t="shared" si="513"/>
        <v>-201.00877098075773</v>
      </c>
      <c r="L4613" s="221">
        <f t="shared" si="508"/>
        <v>1.9872476214265585E-20</v>
      </c>
    </row>
    <row r="4614" spans="3:12" hidden="1" x14ac:dyDescent="0.25">
      <c r="C4614" s="221">
        <v>27570</v>
      </c>
      <c r="D4614" s="221">
        <f t="shared" si="509"/>
        <v>27570</v>
      </c>
      <c r="E4614" s="221">
        <f t="shared" si="507"/>
        <v>27.57</v>
      </c>
      <c r="F4614" s="221">
        <f t="shared" si="510"/>
        <v>1.6765466100198602E-7</v>
      </c>
      <c r="G4614" s="221">
        <f t="shared" si="511"/>
        <v>2.4584050507172751E-2</v>
      </c>
      <c r="H4614" s="221">
        <v>0.137820446554061</v>
      </c>
      <c r="I4614" s="221">
        <f t="shared" si="512"/>
        <v>1</v>
      </c>
      <c r="J4614" s="221">
        <v>1</v>
      </c>
      <c r="K4614" s="221">
        <f t="shared" si="513"/>
        <v>-184.91234551835308</v>
      </c>
      <c r="L4614" s="221">
        <f t="shared" si="508"/>
        <v>1.0793857045800827E-18</v>
      </c>
    </row>
    <row r="4615" spans="3:12" hidden="1" x14ac:dyDescent="0.25">
      <c r="C4615" s="221">
        <v>27580</v>
      </c>
      <c r="D4615" s="221">
        <f t="shared" si="509"/>
        <v>27580</v>
      </c>
      <c r="E4615" s="221">
        <f t="shared" si="507"/>
        <v>27.58</v>
      </c>
      <c r="F4615" s="221">
        <f t="shared" si="510"/>
        <v>1.6081558095316389E-7</v>
      </c>
      <c r="G4615" s="221">
        <f t="shared" si="511"/>
        <v>1.6558310940879031E-2</v>
      </c>
      <c r="H4615" s="221">
        <v>0.44491567513521502</v>
      </c>
      <c r="I4615" s="221">
        <f t="shared" si="512"/>
        <v>1</v>
      </c>
      <c r="J4615" s="221">
        <v>1</v>
      </c>
      <c r="K4615" s="221">
        <f t="shared" si="513"/>
        <v>-178.52756270645258</v>
      </c>
      <c r="L4615" s="221">
        <f t="shared" si="508"/>
        <v>7.6806095634175787E-18</v>
      </c>
    </row>
    <row r="4616" spans="3:12" hidden="1" x14ac:dyDescent="0.25">
      <c r="C4616" s="221">
        <v>27590</v>
      </c>
      <c r="D4616" s="221">
        <f t="shared" si="509"/>
        <v>27590</v>
      </c>
      <c r="E4616" s="221">
        <f t="shared" si="507"/>
        <v>27.59</v>
      </c>
      <c r="F4616" s="221">
        <f t="shared" si="510"/>
        <v>1.5420253380097987E-7</v>
      </c>
      <c r="G4616" s="221">
        <f t="shared" si="511"/>
        <v>8.3574152313218141E-3</v>
      </c>
      <c r="H4616" s="221">
        <v>0.82365531566120598</v>
      </c>
      <c r="I4616" s="221">
        <f t="shared" si="512"/>
        <v>1</v>
      </c>
      <c r="J4616" s="221">
        <v>1</v>
      </c>
      <c r="K4616" s="221">
        <f t="shared" si="513"/>
        <v>-179.48182008372638</v>
      </c>
      <c r="L4616" s="221">
        <f t="shared" si="508"/>
        <v>1.2613646945937654E-17</v>
      </c>
    </row>
    <row r="4617" spans="3:12" hidden="1" x14ac:dyDescent="0.25">
      <c r="C4617" s="221">
        <v>27600</v>
      </c>
      <c r="D4617" s="221">
        <f t="shared" si="509"/>
        <v>27600</v>
      </c>
      <c r="E4617" s="221">
        <f t="shared" si="507"/>
        <v>27.6</v>
      </c>
      <c r="F4617" s="221">
        <f t="shared" si="510"/>
        <v>1.4780984744875236E-7</v>
      </c>
      <c r="G4617" s="221">
        <f t="shared" si="511"/>
        <v>2.0511612410409715E-15</v>
      </c>
      <c r="H4617" s="221">
        <v>1</v>
      </c>
      <c r="I4617" s="221">
        <f t="shared" si="512"/>
        <v>1</v>
      </c>
      <c r="J4617" s="221">
        <v>1</v>
      </c>
      <c r="K4617" s="221">
        <f t="shared" si="513"/>
        <v>-430.36593659577807</v>
      </c>
      <c r="L4617" s="221">
        <f t="shared" si="508"/>
        <v>2.8168128955823617E-18</v>
      </c>
    </row>
    <row r="4618" spans="3:12" hidden="1" x14ac:dyDescent="0.25">
      <c r="C4618" s="221">
        <v>27610</v>
      </c>
      <c r="D4618" s="221">
        <f t="shared" si="509"/>
        <v>27610</v>
      </c>
      <c r="E4618" s="221">
        <f t="shared" si="507"/>
        <v>27.61</v>
      </c>
      <c r="F4618" s="221">
        <f t="shared" si="510"/>
        <v>1.4163194480774024E-7</v>
      </c>
      <c r="G4618" s="221">
        <f t="shared" si="511"/>
        <v>8.4946259786140305E-3</v>
      </c>
      <c r="H4618" s="221">
        <v>0.82365531566118699</v>
      </c>
      <c r="I4618" s="221">
        <f t="shared" si="512"/>
        <v>1</v>
      </c>
      <c r="J4618" s="221">
        <v>1</v>
      </c>
      <c r="K4618" s="221">
        <f t="shared" si="513"/>
        <v>-180.07898028483788</v>
      </c>
      <c r="L4618" s="221">
        <f t="shared" si="508"/>
        <v>2.4549462065740585E-18</v>
      </c>
    </row>
    <row r="4619" spans="3:12" hidden="1" x14ac:dyDescent="0.25">
      <c r="C4619" s="221">
        <v>27620</v>
      </c>
      <c r="D4619" s="221">
        <f t="shared" si="509"/>
        <v>27620</v>
      </c>
      <c r="E4619" s="221">
        <f t="shared" si="507"/>
        <v>27.62</v>
      </c>
      <c r="F4619" s="221">
        <f t="shared" si="510"/>
        <v>1.3566334310274638E-7</v>
      </c>
      <c r="G4619" s="221">
        <f t="shared" si="511"/>
        <v>1.7106517317908625E-2</v>
      </c>
      <c r="H4619" s="221">
        <v>0.44491567513540098</v>
      </c>
      <c r="I4619" s="221">
        <f t="shared" si="512"/>
        <v>1</v>
      </c>
      <c r="J4619" s="221">
        <v>1</v>
      </c>
      <c r="K4619" s="221">
        <f t="shared" si="513"/>
        <v>-179.72196353285716</v>
      </c>
      <c r="L4619" s="221">
        <f t="shared" si="508"/>
        <v>1.0236140239414146E-17</v>
      </c>
    </row>
    <row r="4620" spans="3:12" hidden="1" x14ac:dyDescent="0.25">
      <c r="C4620" s="221">
        <v>27630</v>
      </c>
      <c r="D4620" s="221">
        <f t="shared" si="509"/>
        <v>27630</v>
      </c>
      <c r="E4620" s="221">
        <f t="shared" si="507"/>
        <v>27.63</v>
      </c>
      <c r="F4620" s="221">
        <f t="shared" si="510"/>
        <v>1.2989865317113652E-7</v>
      </c>
      <c r="G4620" s="221">
        <f t="shared" si="511"/>
        <v>2.5815129308724261E-2</v>
      </c>
      <c r="H4620" s="221">
        <v>0.13782044655404899</v>
      </c>
      <c r="I4620" s="221">
        <f t="shared" si="512"/>
        <v>1</v>
      </c>
      <c r="J4620" s="221">
        <v>1</v>
      </c>
      <c r="K4620" s="221">
        <f t="shared" si="513"/>
        <v>-186.70414788548428</v>
      </c>
      <c r="L4620" s="221">
        <f t="shared" si="508"/>
        <v>5.5852322871949845E-18</v>
      </c>
    </row>
    <row r="4621" spans="3:12" hidden="1" x14ac:dyDescent="0.25">
      <c r="C4621" s="221">
        <v>27640</v>
      </c>
      <c r="D4621" s="221">
        <f t="shared" si="509"/>
        <v>27640</v>
      </c>
      <c r="E4621" s="221">
        <f t="shared" si="507"/>
        <v>27.64</v>
      </c>
      <c r="F4621" s="221">
        <f t="shared" si="510"/>
        <v>1.2433257875545427E-7</v>
      </c>
      <c r="G4621" s="221">
        <f t="shared" si="511"/>
        <v>3.4599356886033578E-2</v>
      </c>
      <c r="H4621" s="221">
        <v>1.5719408884836798E-2</v>
      </c>
      <c r="I4621" s="221">
        <f t="shared" si="512"/>
        <v>1</v>
      </c>
      <c r="J4621" s="221">
        <v>1</v>
      </c>
      <c r="K4621" s="221">
        <f t="shared" si="513"/>
        <v>-203.39821642955928</v>
      </c>
      <c r="L4621" s="221">
        <f t="shared" si="508"/>
        <v>7.0167360827420801E-19</v>
      </c>
    </row>
    <row r="4622" spans="3:12" hidden="1" x14ac:dyDescent="0.25">
      <c r="C4622" s="221">
        <v>27650</v>
      </c>
      <c r="D4622" s="221">
        <f t="shared" si="509"/>
        <v>27650</v>
      </c>
      <c r="E4622" s="221">
        <f t="shared" si="507"/>
        <v>27.65</v>
      </c>
      <c r="F4622" s="221">
        <f t="shared" si="510"/>
        <v>1.1895991578973732E-7</v>
      </c>
      <c r="G4622" s="221">
        <f t="shared" si="511"/>
        <v>4.3437575197097164E-2</v>
      </c>
      <c r="H4622" s="271">
        <v>1.6734664794255099E-5</v>
      </c>
      <c r="I4622" s="221">
        <f t="shared" si="512"/>
        <v>1</v>
      </c>
      <c r="J4622" s="221">
        <v>1</v>
      </c>
      <c r="K4622" s="221">
        <f t="shared" si="513"/>
        <v>-261.26233521120577</v>
      </c>
      <c r="L4622" s="221">
        <f t="shared" si="508"/>
        <v>1.1461154996000923E-20</v>
      </c>
    </row>
    <row r="4623" spans="3:12" hidden="1" x14ac:dyDescent="0.25">
      <c r="C4623" s="221">
        <v>27660</v>
      </c>
      <c r="D4623" s="221">
        <f t="shared" si="509"/>
        <v>27660</v>
      </c>
      <c r="E4623" s="221">
        <f t="shared" si="507"/>
        <v>27.66</v>
      </c>
      <c r="F4623" s="221">
        <f t="shared" si="510"/>
        <v>1.1377555167971117E-7</v>
      </c>
      <c r="G4623" s="221">
        <f t="shared" si="511"/>
        <v>5.2307681691012554E-2</v>
      </c>
      <c r="H4623" s="271">
        <v>1.7506741710677999E-5</v>
      </c>
      <c r="I4623" s="221">
        <f t="shared" si="512"/>
        <v>1</v>
      </c>
      <c r="J4623" s="221">
        <v>1</v>
      </c>
      <c r="K4623" s="221">
        <f t="shared" si="513"/>
        <v>-259.64360506799426</v>
      </c>
      <c r="L4623" s="221">
        <f t="shared" si="508"/>
        <v>9.0880025067679896E-26</v>
      </c>
    </row>
    <row r="4624" spans="3:12" hidden="1" x14ac:dyDescent="0.25">
      <c r="C4624" s="221">
        <v>27670</v>
      </c>
      <c r="D4624" s="221">
        <f t="shared" si="509"/>
        <v>27670</v>
      </c>
      <c r="E4624" s="221">
        <f t="shared" si="507"/>
        <v>27.67</v>
      </c>
      <c r="F4624" s="221">
        <f t="shared" si="510"/>
        <v>1.0877446457693567E-7</v>
      </c>
      <c r="G4624" s="221">
        <f t="shared" si="511"/>
        <v>6.1187139646116863E-2</v>
      </c>
      <c r="H4624" s="221">
        <v>5.36293333986969E-3</v>
      </c>
      <c r="I4624" s="221">
        <f t="shared" si="512"/>
        <v>1</v>
      </c>
      <c r="J4624" s="221">
        <v>1</v>
      </c>
      <c r="K4624" s="221">
        <f t="shared" si="513"/>
        <v>-208.94820991054746</v>
      </c>
      <c r="L4624" s="221">
        <f t="shared" si="508"/>
        <v>3.2036916782290713E-21</v>
      </c>
    </row>
    <row r="4625" spans="3:12" hidden="1" x14ac:dyDescent="0.25">
      <c r="C4625" s="221">
        <v>27680</v>
      </c>
      <c r="D4625" s="221">
        <f t="shared" si="509"/>
        <v>27680</v>
      </c>
      <c r="E4625" s="221">
        <f t="shared" si="507"/>
        <v>27.68</v>
      </c>
      <c r="F4625" s="221">
        <f t="shared" si="510"/>
        <v>1.0395172264710815E-7</v>
      </c>
      <c r="G4625" s="221">
        <f t="shared" si="511"/>
        <v>7.0053023047585178E-2</v>
      </c>
      <c r="H4625" s="221">
        <v>2.0271099110455802E-2</v>
      </c>
      <c r="I4625" s="221">
        <f t="shared" si="512"/>
        <v>1</v>
      </c>
      <c r="J4625" s="221">
        <v>1</v>
      </c>
      <c r="K4625" s="221">
        <f t="shared" si="513"/>
        <v>-196.61728261697661</v>
      </c>
      <c r="L4625" s="221">
        <f t="shared" si="508"/>
        <v>8.4006718723578891E-20</v>
      </c>
    </row>
    <row r="4626" spans="3:12" hidden="1" x14ac:dyDescent="0.25">
      <c r="C4626" s="221">
        <v>27690</v>
      </c>
      <c r="D4626" s="221">
        <f t="shared" si="509"/>
        <v>27690</v>
      </c>
      <c r="E4626" s="221">
        <f t="shared" si="507"/>
        <v>27.69</v>
      </c>
      <c r="F4626" s="221">
        <f t="shared" si="510"/>
        <v>9.9302483332601889E-8</v>
      </c>
      <c r="G4626" s="221">
        <f t="shared" si="511"/>
        <v>7.8882062724286467E-2</v>
      </c>
      <c r="H4626" s="221">
        <v>2.0401207815424101E-2</v>
      </c>
      <c r="I4626" s="221">
        <f t="shared" si="512"/>
        <v>1</v>
      </c>
      <c r="J4626" s="221">
        <v>1</v>
      </c>
      <c r="K4626" s="221">
        <f t="shared" si="513"/>
        <v>-195.9281150440566</v>
      </c>
      <c r="L4626" s="221">
        <f t="shared" si="508"/>
        <v>2.3627264794210975E-19</v>
      </c>
    </row>
    <row r="4627" spans="3:12" hidden="1" x14ac:dyDescent="0.25">
      <c r="C4627" s="221">
        <v>27700</v>
      </c>
      <c r="D4627" s="221">
        <f t="shared" si="509"/>
        <v>27700</v>
      </c>
      <c r="E4627" s="221">
        <f t="shared" si="507"/>
        <v>27.7</v>
      </c>
      <c r="F4627" s="221">
        <f t="shared" si="510"/>
        <v>9.4821992609400022E-8</v>
      </c>
      <c r="G4627" s="221">
        <f t="shared" si="511"/>
        <v>8.7650693650526953E-2</v>
      </c>
      <c r="H4627" s="271">
        <v>1.6130998310928301E-9</v>
      </c>
      <c r="I4627" s="221">
        <f t="shared" si="512"/>
        <v>1</v>
      </c>
      <c r="J4627" s="221">
        <v>1</v>
      </c>
      <c r="K4627" s="221">
        <f t="shared" si="513"/>
        <v>-337.45348638955522</v>
      </c>
      <c r="L4627" s="221">
        <f t="shared" si="508"/>
        <v>6.3845247832338893E-20</v>
      </c>
    </row>
    <row r="4628" spans="3:12" hidden="1" x14ac:dyDescent="0.25">
      <c r="C4628" s="221">
        <v>27710</v>
      </c>
      <c r="D4628" s="221">
        <f t="shared" si="509"/>
        <v>27710</v>
      </c>
      <c r="E4628" s="221">
        <f t="shared" si="507"/>
        <v>27.71</v>
      </c>
      <c r="F4628" s="221">
        <f t="shared" si="510"/>
        <v>9.0505584238585838E-8</v>
      </c>
      <c r="G4628" s="221">
        <f t="shared" si="511"/>
        <v>9.6335103314997714E-2</v>
      </c>
      <c r="H4628" s="221">
        <v>1.10268609715083E-2</v>
      </c>
      <c r="I4628" s="221">
        <f t="shared" si="512"/>
        <v>1</v>
      </c>
      <c r="J4628" s="221">
        <v>1</v>
      </c>
      <c r="K4628" s="221">
        <f t="shared" si="513"/>
        <v>-200.34176314713508</v>
      </c>
      <c r="L4628" s="221">
        <f t="shared" si="508"/>
        <v>2.3108077482486742E-20</v>
      </c>
    </row>
    <row r="4629" spans="3:12" hidden="1" x14ac:dyDescent="0.25">
      <c r="C4629" s="221">
        <v>27720</v>
      </c>
      <c r="D4629" s="221">
        <f t="shared" si="509"/>
        <v>27720</v>
      </c>
      <c r="E4629" s="221">
        <f t="shared" si="507"/>
        <v>27.72</v>
      </c>
      <c r="F4629" s="221">
        <f t="shared" si="510"/>
        <v>8.6348679012451942E-8</v>
      </c>
      <c r="G4629" s="221">
        <f t="shared" si="511"/>
        <v>0.10491128105662406</v>
      </c>
      <c r="H4629" s="271">
        <v>3.5573625910468498E-10</v>
      </c>
      <c r="I4629" s="221">
        <f t="shared" si="512"/>
        <v>1</v>
      </c>
      <c r="J4629" s="221">
        <v>1</v>
      </c>
      <c r="K4629" s="221">
        <f t="shared" si="513"/>
        <v>-349.83587956193389</v>
      </c>
      <c r="L4629" s="221">
        <f t="shared" si="508"/>
        <v>2.3108072586844784E-20</v>
      </c>
    </row>
    <row r="4630" spans="3:12" hidden="1" x14ac:dyDescent="0.25">
      <c r="C4630" s="221">
        <v>27730</v>
      </c>
      <c r="D4630" s="221">
        <f t="shared" si="509"/>
        <v>27730</v>
      </c>
      <c r="E4630" s="221">
        <f t="shared" si="507"/>
        <v>27.73</v>
      </c>
      <c r="F4630" s="221">
        <f t="shared" si="510"/>
        <v>8.2346783995458262E-8</v>
      </c>
      <c r="G4630" s="221">
        <f t="shared" si="511"/>
        <v>0.1133550682639209</v>
      </c>
      <c r="H4630" s="221">
        <v>9.6745899372292603E-3</v>
      </c>
      <c r="I4630" s="221">
        <f t="shared" si="512"/>
        <v>1</v>
      </c>
      <c r="J4630" s="221">
        <v>1</v>
      </c>
      <c r="K4630" s="221">
        <f t="shared" si="513"/>
        <v>-200.88559696382072</v>
      </c>
      <c r="L4630" s="221">
        <f t="shared" si="508"/>
        <v>2.0388268451195327E-20</v>
      </c>
    </row>
    <row r="4631" spans="3:12" hidden="1" x14ac:dyDescent="0.25">
      <c r="C4631" s="221">
        <v>27740</v>
      </c>
      <c r="D4631" s="221">
        <f t="shared" si="509"/>
        <v>27740</v>
      </c>
      <c r="E4631" s="221">
        <f t="shared" si="507"/>
        <v>27.74</v>
      </c>
      <c r="F4631" s="221">
        <f t="shared" si="510"/>
        <v>7.8495491760088638E-8</v>
      </c>
      <c r="G4631" s="221">
        <f t="shared" si="511"/>
        <v>0.12164220933225621</v>
      </c>
      <c r="H4631" s="221">
        <v>4.6170289671162799E-3</v>
      </c>
      <c r="I4631" s="221">
        <f t="shared" si="512"/>
        <v>1</v>
      </c>
      <c r="J4631" s="221">
        <v>1</v>
      </c>
      <c r="K4631" s="221">
        <f t="shared" si="513"/>
        <v>-207.11416773341156</v>
      </c>
      <c r="L4631" s="221">
        <f t="shared" si="508"/>
        <v>4.5152900023051329E-20</v>
      </c>
    </row>
    <row r="4632" spans="3:12" hidden="1" x14ac:dyDescent="0.25">
      <c r="C4632" s="221">
        <v>27750</v>
      </c>
      <c r="D4632" s="221">
        <f t="shared" si="509"/>
        <v>27750</v>
      </c>
      <c r="E4632" s="221">
        <f t="shared" si="507"/>
        <v>27.75</v>
      </c>
      <c r="F4632" s="221">
        <f t="shared" si="510"/>
        <v>7.479047961780688E-8</v>
      </c>
      <c r="G4632" s="221">
        <f t="shared" si="511"/>
        <v>0.12974840327092699</v>
      </c>
      <c r="H4632" s="221">
        <v>1.96696707822333E-4</v>
      </c>
      <c r="I4632" s="221">
        <f t="shared" si="512"/>
        <v>1</v>
      </c>
      <c r="J4632" s="221">
        <v>1</v>
      </c>
      <c r="K4632" s="221">
        <f t="shared" si="513"/>
        <v>-234.38509137382846</v>
      </c>
      <c r="L4632" s="221">
        <f t="shared" si="508"/>
        <v>5.2885768730158336E-21</v>
      </c>
    </row>
    <row r="4633" spans="3:12" hidden="1" x14ac:dyDescent="0.25">
      <c r="C4633" s="221">
        <v>27760</v>
      </c>
      <c r="D4633" s="221">
        <f t="shared" si="509"/>
        <v>27760</v>
      </c>
      <c r="E4633" s="221">
        <f t="shared" si="507"/>
        <v>27.76</v>
      </c>
      <c r="F4633" s="221">
        <f t="shared" si="510"/>
        <v>7.1227508845194273E-8</v>
      </c>
      <c r="G4633" s="221">
        <f t="shared" si="511"/>
        <v>0.13764935585005833</v>
      </c>
      <c r="H4633" s="221">
        <v>2.7062321390613799E-3</v>
      </c>
      <c r="I4633" s="221">
        <f t="shared" si="512"/>
        <v>1</v>
      </c>
      <c r="J4633" s="221">
        <v>1</v>
      </c>
      <c r="K4633" s="221">
        <f t="shared" si="513"/>
        <v>-211.52426027775462</v>
      </c>
      <c r="L4633" s="221">
        <f t="shared" si="508"/>
        <v>2.0223360615269616E-21</v>
      </c>
    </row>
    <row r="4634" spans="3:12" hidden="1" x14ac:dyDescent="0.25">
      <c r="C4634" s="221">
        <v>27770</v>
      </c>
      <c r="D4634" s="221">
        <f t="shared" si="509"/>
        <v>27770</v>
      </c>
      <c r="E4634" s="221">
        <f t="shared" si="507"/>
        <v>27.77</v>
      </c>
      <c r="F4634" s="221">
        <f t="shared" si="510"/>
        <v>6.7802423905451036E-8</v>
      </c>
      <c r="G4634" s="221">
        <f t="shared" si="511"/>
        <v>0.1453208321753951</v>
      </c>
      <c r="H4634" s="221">
        <v>2.5761364751436199E-3</v>
      </c>
      <c r="I4634" s="221">
        <f t="shared" si="512"/>
        <v>1</v>
      </c>
      <c r="J4634" s="221">
        <v>1</v>
      </c>
      <c r="K4634" s="221">
        <f t="shared" si="513"/>
        <v>-211.90916074161507</v>
      </c>
      <c r="L4634" s="221">
        <f t="shared" si="508"/>
        <v>6.7381726446414856E-21</v>
      </c>
    </row>
    <row r="4635" spans="3:12" hidden="1" x14ac:dyDescent="0.25">
      <c r="C4635" s="221">
        <v>27780</v>
      </c>
      <c r="D4635" s="221">
        <f t="shared" si="509"/>
        <v>27780</v>
      </c>
      <c r="E4635" s="221">
        <f t="shared" si="507"/>
        <v>27.78</v>
      </c>
      <c r="F4635" s="221">
        <f t="shared" si="510"/>
        <v>6.4511151665357621E-8</v>
      </c>
      <c r="G4635" s="221">
        <f t="shared" si="511"/>
        <v>0.15273870957768465</v>
      </c>
      <c r="H4635" s="221">
        <v>2.7309732062734702E-4</v>
      </c>
      <c r="I4635" s="221">
        <f t="shared" si="512"/>
        <v>1</v>
      </c>
      <c r="J4635" s="221">
        <v>1</v>
      </c>
      <c r="K4635" s="221">
        <f t="shared" si="513"/>
        <v>-231.4019729707299</v>
      </c>
      <c r="L4635" s="221">
        <f t="shared" si="508"/>
        <v>1.9703548555234155E-21</v>
      </c>
    </row>
    <row r="4636" spans="3:12" hidden="1" x14ac:dyDescent="0.25">
      <c r="C4636" s="221">
        <v>27790</v>
      </c>
      <c r="D4636" s="221">
        <f t="shared" si="509"/>
        <v>27790</v>
      </c>
      <c r="E4636" s="221">
        <f t="shared" si="507"/>
        <v>27.79</v>
      </c>
      <c r="F4636" s="221">
        <f t="shared" si="510"/>
        <v>6.1349700607855116E-8</v>
      </c>
      <c r="G4636" s="221">
        <f t="shared" si="511"/>
        <v>0.15987903070182324</v>
      </c>
      <c r="H4636" s="221">
        <v>3.1555882854906701E-3</v>
      </c>
      <c r="I4636" s="221">
        <f t="shared" si="512"/>
        <v>1</v>
      </c>
      <c r="J4636" s="221">
        <v>1</v>
      </c>
      <c r="K4636" s="221">
        <f t="shared" si="513"/>
        <v>-210.18631421142427</v>
      </c>
      <c r="L4636" s="221">
        <f t="shared" si="508"/>
        <v>2.8295626777265129E-21</v>
      </c>
    </row>
    <row r="4637" spans="3:12" hidden="1" x14ac:dyDescent="0.25">
      <c r="C4637" s="221">
        <v>27800</v>
      </c>
      <c r="D4637" s="221">
        <f t="shared" si="509"/>
        <v>27800</v>
      </c>
      <c r="E4637" s="221">
        <f t="shared" si="507"/>
        <v>27.8</v>
      </c>
      <c r="F4637" s="221">
        <f t="shared" si="510"/>
        <v>5.8314160040363601E-8</v>
      </c>
      <c r="G4637" s="221">
        <f t="shared" si="511"/>
        <v>0.1667180566800994</v>
      </c>
      <c r="H4637" s="271">
        <v>9.3132066407262704E-10</v>
      </c>
      <c r="I4637" s="221">
        <f t="shared" si="512"/>
        <v>1</v>
      </c>
      <c r="J4637" s="221">
        <v>1</v>
      </c>
      <c r="K4637" s="221">
        <f t="shared" si="513"/>
        <v>-340.86288194126087</v>
      </c>
      <c r="L4637" s="221">
        <f t="shared" si="508"/>
        <v>2.3950183301762119E-21</v>
      </c>
    </row>
    <row r="4638" spans="3:12" hidden="1" x14ac:dyDescent="0.25">
      <c r="C4638" s="221">
        <v>27810</v>
      </c>
      <c r="D4638" s="221">
        <f t="shared" si="509"/>
        <v>27810</v>
      </c>
      <c r="E4638" s="221">
        <f t="shared" si="507"/>
        <v>27.81</v>
      </c>
      <c r="F4638" s="221">
        <f t="shared" si="510"/>
        <v>5.5400699298993711E-8</v>
      </c>
      <c r="G4638" s="221">
        <f t="shared" si="511"/>
        <v>0.17323232027291441</v>
      </c>
      <c r="H4638" s="221">
        <v>2.6182538032306898E-2</v>
      </c>
      <c r="I4638" s="221">
        <f t="shared" si="512"/>
        <v>1</v>
      </c>
      <c r="J4638" s="221">
        <v>1</v>
      </c>
      <c r="K4638" s="221">
        <f t="shared" si="513"/>
        <v>-191.99688175818147</v>
      </c>
      <c r="L4638" s="221">
        <f t="shared" si="508"/>
        <v>1.5785264527848389E-19</v>
      </c>
    </row>
    <row r="4639" spans="3:12" hidden="1" x14ac:dyDescent="0.25">
      <c r="C4639" s="221">
        <v>27820</v>
      </c>
      <c r="D4639" s="221">
        <f t="shared" si="509"/>
        <v>27820</v>
      </c>
      <c r="E4639" s="221">
        <f t="shared" si="507"/>
        <v>27.82</v>
      </c>
      <c r="F4639" s="221">
        <f t="shared" si="510"/>
        <v>5.2605566948752759E-8</v>
      </c>
      <c r="G4639" s="221">
        <f t="shared" si="511"/>
        <v>0.17939867885992988</v>
      </c>
      <c r="H4639" s="221">
        <v>5.0657045484413597E-2</v>
      </c>
      <c r="I4639" s="221">
        <f t="shared" si="512"/>
        <v>1</v>
      </c>
      <c r="J4639" s="221">
        <v>1</v>
      </c>
      <c r="K4639" s="221">
        <f t="shared" si="513"/>
        <v>-186.41018395162945</v>
      </c>
      <c r="L4639" s="221">
        <f t="shared" si="508"/>
        <v>1.3298715459910368E-18</v>
      </c>
    </row>
    <row r="4640" spans="3:12" hidden="1" x14ac:dyDescent="0.25">
      <c r="C4640" s="221">
        <v>27830</v>
      </c>
      <c r="D4640" s="221">
        <f t="shared" si="509"/>
        <v>27830</v>
      </c>
      <c r="E4640" s="221">
        <f t="shared" si="507"/>
        <v>27.83</v>
      </c>
      <c r="F4640" s="221">
        <f t="shared" si="510"/>
        <v>4.9925089979917928E-8</v>
      </c>
      <c r="G4640" s="221">
        <f t="shared" si="511"/>
        <v>0.1851943671642618</v>
      </c>
      <c r="H4640" s="221">
        <v>3.5478860246614903E-2</v>
      </c>
      <c r="I4640" s="221">
        <f t="shared" si="512"/>
        <v>1</v>
      </c>
      <c r="J4640" s="221">
        <v>1</v>
      </c>
      <c r="K4640" s="221">
        <f t="shared" si="513"/>
        <v>-189.68167421725803</v>
      </c>
      <c r="L4640" s="221">
        <f t="shared" si="508"/>
        <v>1.6244982637459165E-18</v>
      </c>
    </row>
    <row r="4641" spans="3:12" hidden="1" x14ac:dyDescent="0.25">
      <c r="C4641" s="221">
        <v>27840</v>
      </c>
      <c r="D4641" s="221">
        <f t="shared" si="509"/>
        <v>27840</v>
      </c>
      <c r="E4641" s="221">
        <f t="shared" si="507"/>
        <v>27.84</v>
      </c>
      <c r="F4641" s="221">
        <f t="shared" si="510"/>
        <v>4.7355673000671316E-8</v>
      </c>
      <c r="G4641" s="221">
        <f t="shared" si="511"/>
        <v>0.19059704959239526</v>
      </c>
      <c r="H4641" s="271">
        <v>2.4382314542902101E-9</v>
      </c>
      <c r="I4641" s="221">
        <f t="shared" si="512"/>
        <v>1</v>
      </c>
      <c r="J4641" s="221">
        <v>1</v>
      </c>
      <c r="K4641" s="221">
        <f t="shared" si="513"/>
        <v>-333.14873767725942</v>
      </c>
      <c r="L4641" s="221">
        <f t="shared" si="508"/>
        <v>2.6901261441665724E-19</v>
      </c>
    </row>
    <row r="4642" spans="3:12" hidden="1" x14ac:dyDescent="0.25">
      <c r="C4642" s="221">
        <v>27850</v>
      </c>
      <c r="D4642" s="221">
        <f t="shared" si="509"/>
        <v>27850</v>
      </c>
      <c r="E4642" s="221">
        <f t="shared" si="507"/>
        <v>27.85</v>
      </c>
      <c r="F4642" s="221">
        <f t="shared" si="510"/>
        <v>4.4893797426166876E-8</v>
      </c>
      <c r="G4642" s="221">
        <f t="shared" si="511"/>
        <v>0.19558487207266623</v>
      </c>
      <c r="H4642" s="271">
        <v>1.58534415340894E-9</v>
      </c>
      <c r="I4642" s="221">
        <f t="shared" si="512"/>
        <v>1</v>
      </c>
      <c r="J4642" s="221">
        <v>1</v>
      </c>
      <c r="K4642" s="221">
        <f t="shared" si="513"/>
        <v>-337.12709683567766</v>
      </c>
      <c r="L4642" s="221">
        <f t="shared" si="508"/>
        <v>3.2269281127427195E-33</v>
      </c>
    </row>
    <row r="4643" spans="3:12" hidden="1" x14ac:dyDescent="0.25">
      <c r="C4643" s="221">
        <v>27860</v>
      </c>
      <c r="D4643" s="221">
        <f t="shared" si="509"/>
        <v>27860</v>
      </c>
      <c r="E4643" s="221">
        <f t="shared" si="507"/>
        <v>27.86</v>
      </c>
      <c r="F4643" s="221">
        <f t="shared" si="510"/>
        <v>4.2536020664131374E-8</v>
      </c>
      <c r="G4643" s="221">
        <f t="shared" si="511"/>
        <v>0.20013651327580878</v>
      </c>
      <c r="H4643" s="221">
        <v>3.2358958185387199E-2</v>
      </c>
      <c r="I4643" s="221">
        <f t="shared" si="512"/>
        <v>1</v>
      </c>
      <c r="J4643" s="221">
        <v>1</v>
      </c>
      <c r="K4643" s="221">
        <f t="shared" si="513"/>
        <v>-191.19844563089964</v>
      </c>
      <c r="L4643" s="221">
        <f t="shared" si="508"/>
        <v>1.8971230007973749E-19</v>
      </c>
    </row>
    <row r="4644" spans="3:12" hidden="1" x14ac:dyDescent="0.25">
      <c r="C4644" s="221">
        <v>27870</v>
      </c>
      <c r="D4644" s="221">
        <f t="shared" si="509"/>
        <v>27870</v>
      </c>
      <c r="E4644" s="221">
        <f t="shared" si="507"/>
        <v>27.87</v>
      </c>
      <c r="F4644" s="221">
        <f t="shared" si="510"/>
        <v>4.0278975297152791E-8</v>
      </c>
      <c r="G4644" s="221">
        <f t="shared" si="511"/>
        <v>0.20423123510171792</v>
      </c>
      <c r="H4644" s="221">
        <v>3.3311806719224901E-2</v>
      </c>
      <c r="I4644" s="221">
        <f t="shared" si="512"/>
        <v>1</v>
      </c>
      <c r="J4644" s="221">
        <v>1</v>
      </c>
      <c r="K4644" s="221">
        <f t="shared" si="513"/>
        <v>-191.24402469449905</v>
      </c>
      <c r="L4644" s="221">
        <f t="shared" si="508"/>
        <v>7.5488270150056632E-19</v>
      </c>
    </row>
    <row r="4645" spans="3:12" hidden="1" x14ac:dyDescent="0.25">
      <c r="C4645" s="221">
        <v>27880</v>
      </c>
      <c r="D4645" s="221">
        <f t="shared" si="509"/>
        <v>27880</v>
      </c>
      <c r="E4645" s="221">
        <f t="shared" si="507"/>
        <v>27.88</v>
      </c>
      <c r="F4645" s="221">
        <f t="shared" si="510"/>
        <v>3.8119368261774987E-8</v>
      </c>
      <c r="G4645" s="221">
        <f t="shared" si="511"/>
        <v>0.20784893231775786</v>
      </c>
      <c r="H4645" s="221">
        <v>1.17207465677573E-2</v>
      </c>
      <c r="I4645" s="221">
        <f t="shared" si="512"/>
        <v>1</v>
      </c>
      <c r="J4645" s="221">
        <v>1</v>
      </c>
      <c r="K4645" s="221">
        <f t="shared" si="513"/>
        <v>-200.64302463843066</v>
      </c>
      <c r="L4645" s="221">
        <f t="shared" si="508"/>
        <v>3.365293177281012E-19</v>
      </c>
    </row>
    <row r="4646" spans="3:12" hidden="1" x14ac:dyDescent="0.25">
      <c r="C4646" s="221">
        <v>27890</v>
      </c>
      <c r="D4646" s="221">
        <f t="shared" si="509"/>
        <v>27890</v>
      </c>
      <c r="E4646" s="221">
        <f t="shared" si="507"/>
        <v>27.89</v>
      </c>
      <c r="F4646" s="221">
        <f t="shared" si="510"/>
        <v>3.6053980024546201E-8</v>
      </c>
      <c r="G4646" s="221">
        <f t="shared" si="511"/>
        <v>0.21097018123517386</v>
      </c>
      <c r="H4646" s="221">
        <v>3.5411953593087103E-2</v>
      </c>
      <c r="I4646" s="221">
        <f t="shared" si="512"/>
        <v>1</v>
      </c>
      <c r="J4646" s="221">
        <v>1</v>
      </c>
      <c r="K4646" s="221">
        <f t="shared" si="513"/>
        <v>-191.39351647699752</v>
      </c>
      <c r="L4646" s="221">
        <f t="shared" si="508"/>
        <v>3.2800607271911177E-19</v>
      </c>
    </row>
    <row r="4647" spans="3:12" hidden="1" x14ac:dyDescent="0.25">
      <c r="C4647" s="221">
        <v>27900</v>
      </c>
      <c r="D4647" s="221">
        <f t="shared" si="509"/>
        <v>27900</v>
      </c>
      <c r="E4647" s="221">
        <f t="shared" si="507"/>
        <v>27.9</v>
      </c>
      <c r="F4647" s="221">
        <f t="shared" si="510"/>
        <v>3.4079663755135795E-8</v>
      </c>
      <c r="G4647" s="221">
        <f t="shared" si="511"/>
        <v>0.21357628731179171</v>
      </c>
      <c r="H4647" s="271">
        <v>1.7459092414199299E-14</v>
      </c>
      <c r="I4647" s="221">
        <f t="shared" si="512"/>
        <v>1</v>
      </c>
      <c r="J4647" s="221">
        <v>1</v>
      </c>
      <c r="K4647" s="221">
        <f t="shared" si="513"/>
        <v>-437.91860004654558</v>
      </c>
      <c r="L4647" s="221">
        <f t="shared" si="508"/>
        <v>1.8137956707659454E-19</v>
      </c>
    </row>
    <row r="4648" spans="3:12" hidden="1" x14ac:dyDescent="0.25">
      <c r="C4648" s="221">
        <v>27910</v>
      </c>
      <c r="D4648" s="221">
        <f t="shared" si="509"/>
        <v>27910</v>
      </c>
      <c r="E4648" s="221">
        <f t="shared" si="507"/>
        <v>27.91</v>
      </c>
      <c r="F4648" s="221">
        <f t="shared" si="510"/>
        <v>3.2193344496659383E-8</v>
      </c>
      <c r="G4648" s="221">
        <f t="shared" si="511"/>
        <v>0.21564933157103602</v>
      </c>
      <c r="H4648" s="221">
        <v>3.5411953593090399E-2</v>
      </c>
      <c r="I4648" s="221">
        <f t="shared" si="512"/>
        <v>1</v>
      </c>
      <c r="J4648" s="221">
        <v>1</v>
      </c>
      <c r="K4648" s="221">
        <f t="shared" si="513"/>
        <v>-192.18671800617969</v>
      </c>
      <c r="L4648" s="221">
        <f t="shared" si="508"/>
        <v>1.5110130252138183E-19</v>
      </c>
    </row>
    <row r="4649" spans="3:12" hidden="1" x14ac:dyDescent="0.25">
      <c r="C4649" s="221">
        <v>27920</v>
      </c>
      <c r="D4649" s="221">
        <f t="shared" si="509"/>
        <v>27920</v>
      </c>
      <c r="E4649" s="221">
        <f t="shared" si="507"/>
        <v>27.92</v>
      </c>
      <c r="F4649" s="221">
        <f t="shared" si="510"/>
        <v>3.0392018333350747E-8</v>
      </c>
      <c r="G4649" s="221">
        <f t="shared" si="511"/>
        <v>0.21717221572932752</v>
      </c>
      <c r="H4649" s="221">
        <v>1.17207465677644E-2</v>
      </c>
      <c r="I4649" s="221">
        <f t="shared" si="512"/>
        <v>1</v>
      </c>
      <c r="J4649" s="221">
        <v>1</v>
      </c>
      <c r="K4649" s="221">
        <f t="shared" si="513"/>
        <v>-202.22961839310898</v>
      </c>
      <c r="L4649" s="221">
        <f t="shared" si="508"/>
        <v>2.6115692200644748E-19</v>
      </c>
    </row>
    <row r="4650" spans="3:12" hidden="1" x14ac:dyDescent="0.25">
      <c r="C4650" s="221">
        <v>27930</v>
      </c>
      <c r="D4650" s="221">
        <f t="shared" si="509"/>
        <v>27930</v>
      </c>
      <c r="E4650" s="221">
        <f t="shared" si="507"/>
        <v>27.93</v>
      </c>
      <c r="F4650" s="221">
        <f t="shared" si="510"/>
        <v>2.867275155569145E-8</v>
      </c>
      <c r="G4650" s="221">
        <f t="shared" si="511"/>
        <v>0.21812870592635075</v>
      </c>
      <c r="H4650" s="221">
        <v>3.3311806719220703E-2</v>
      </c>
      <c r="I4650" s="221">
        <f t="shared" si="512"/>
        <v>1</v>
      </c>
      <c r="J4650" s="221">
        <v>1</v>
      </c>
      <c r="K4650" s="221">
        <f t="shared" si="513"/>
        <v>-193.62439235009367</v>
      </c>
      <c r="L4650" s="221">
        <f t="shared" si="508"/>
        <v>2.0406718377868573E-19</v>
      </c>
    </row>
    <row r="4651" spans="3:12" hidden="1" x14ac:dyDescent="0.25">
      <c r="C4651" s="221">
        <v>27940</v>
      </c>
      <c r="D4651" s="221">
        <f t="shared" si="509"/>
        <v>27940</v>
      </c>
      <c r="E4651" s="221">
        <f t="shared" si="507"/>
        <v>27.94</v>
      </c>
      <c r="F4651" s="221">
        <f t="shared" si="510"/>
        <v>2.7032679823155623E-8</v>
      </c>
      <c r="G4651" s="221">
        <f t="shared" si="511"/>
        <v>0.21850347495518924</v>
      </c>
      <c r="H4651" s="221">
        <v>3.2358958185391203E-2</v>
      </c>
      <c r="I4651" s="221">
        <f t="shared" si="512"/>
        <v>1</v>
      </c>
      <c r="J4651" s="221">
        <v>1</v>
      </c>
      <c r="K4651" s="221">
        <f t="shared" si="513"/>
        <v>-194.37316040849848</v>
      </c>
      <c r="L4651" s="221">
        <f t="shared" si="508"/>
        <v>3.9895963488664964E-19</v>
      </c>
    </row>
    <row r="4652" spans="3:12" hidden="1" x14ac:dyDescent="0.25">
      <c r="C4652" s="221">
        <v>27950</v>
      </c>
      <c r="D4652" s="221">
        <f t="shared" si="509"/>
        <v>27950</v>
      </c>
      <c r="E4652" s="221">
        <f t="shared" si="507"/>
        <v>27.95</v>
      </c>
      <c r="F4652" s="221">
        <f t="shared" si="510"/>
        <v>2.5469007324666836E-8</v>
      </c>
      <c r="G4652" s="221">
        <f t="shared" si="511"/>
        <v>0.2182821428922242</v>
      </c>
      <c r="H4652" s="271">
        <v>1.58532718692102E-9</v>
      </c>
      <c r="I4652" s="221">
        <f t="shared" si="512"/>
        <v>1</v>
      </c>
      <c r="J4652" s="221">
        <v>1</v>
      </c>
      <c r="K4652" s="221">
        <f t="shared" si="513"/>
        <v>-341.09701731222071</v>
      </c>
      <c r="L4652" s="221">
        <f t="shared" si="508"/>
        <v>9.1332218687749468E-20</v>
      </c>
    </row>
    <row r="4653" spans="3:12" hidden="1" x14ac:dyDescent="0.25">
      <c r="C4653" s="221">
        <v>27960</v>
      </c>
      <c r="D4653" s="221">
        <f t="shared" si="509"/>
        <v>27960</v>
      </c>
      <c r="E4653" s="221">
        <f t="shared" si="507"/>
        <v>27.96</v>
      </c>
      <c r="F4653" s="221">
        <f t="shared" si="510"/>
        <v>2.3979005936932399E-8</v>
      </c>
      <c r="G4653" s="221">
        <f t="shared" si="511"/>
        <v>0.21745131602969964</v>
      </c>
      <c r="H4653" s="271">
        <v>2.4382351829210499E-9</v>
      </c>
      <c r="I4653" s="221">
        <f t="shared" si="512"/>
        <v>1</v>
      </c>
      <c r="J4653" s="221">
        <v>1</v>
      </c>
      <c r="K4653" s="221">
        <f t="shared" si="513"/>
        <v>-337.91462381388016</v>
      </c>
      <c r="L4653" s="221">
        <f t="shared" si="508"/>
        <v>1.158542508787254E-33</v>
      </c>
    </row>
    <row r="4654" spans="3:12" hidden="1" x14ac:dyDescent="0.25">
      <c r="C4654" s="221">
        <v>27970</v>
      </c>
      <c r="D4654" s="221">
        <f t="shared" si="509"/>
        <v>27970</v>
      </c>
      <c r="E4654" s="221">
        <f t="shared" si="507"/>
        <v>27.97</v>
      </c>
      <c r="F4654" s="221">
        <f t="shared" si="510"/>
        <v>2.2560014380752622E-8</v>
      </c>
      <c r="G4654" s="221">
        <f t="shared" si="511"/>
        <v>0.21599862401720035</v>
      </c>
      <c r="H4654" s="221">
        <v>3.5478860246609699E-2</v>
      </c>
      <c r="I4654" s="221">
        <f t="shared" si="512"/>
        <v>1</v>
      </c>
      <c r="J4654" s="221">
        <v>1</v>
      </c>
      <c r="K4654" s="221">
        <f t="shared" si="513"/>
        <v>-195.24479967110733</v>
      </c>
      <c r="L4654" s="221">
        <f t="shared" si="508"/>
        <v>7.4723998910204135E-20</v>
      </c>
    </row>
    <row r="4655" spans="3:12" hidden="1" x14ac:dyDescent="0.25">
      <c r="C4655" s="221">
        <v>27980</v>
      </c>
      <c r="D4655" s="221">
        <f t="shared" si="509"/>
        <v>27980</v>
      </c>
      <c r="E4655" s="221">
        <f t="shared" ref="E4655:E4718" si="514">D4655/1000</f>
        <v>27.98</v>
      </c>
      <c r="F4655" s="221">
        <f t="shared" si="510"/>
        <v>2.1209437375458036E-8</v>
      </c>
      <c r="G4655" s="221">
        <f t="shared" si="511"/>
        <v>0.21391275512174962</v>
      </c>
      <c r="H4655" s="221">
        <v>5.0657045484414798E-2</v>
      </c>
      <c r="I4655" s="221">
        <f t="shared" si="512"/>
        <v>1</v>
      </c>
      <c r="J4655" s="221">
        <v>1</v>
      </c>
      <c r="K4655" s="221">
        <f t="shared" si="513"/>
        <v>-192.77188628255115</v>
      </c>
      <c r="L4655" s="221">
        <f t="shared" ref="L4655:L4718" si="515">(D4655-D4654)*((10^(K4655/20)+10^(K4654/20))/2)^2</f>
        <v>4.0544949522773923E-19</v>
      </c>
    </row>
    <row r="4656" spans="3:12" hidden="1" x14ac:dyDescent="0.25">
      <c r="C4656" s="221">
        <v>27990</v>
      </c>
      <c r="D4656" s="221">
        <f t="shared" si="509"/>
        <v>27990</v>
      </c>
      <c r="E4656" s="221">
        <f t="shared" si="514"/>
        <v>27.99</v>
      </c>
      <c r="F4656" s="221">
        <f t="shared" si="510"/>
        <v>1.9924744791583285E-8</v>
      </c>
      <c r="G4656" s="221">
        <f t="shared" si="511"/>
        <v>0.21118348952005578</v>
      </c>
      <c r="H4656" s="221">
        <v>2.6182538032311901E-2</v>
      </c>
      <c r="I4656" s="221">
        <f t="shared" si="512"/>
        <v>1</v>
      </c>
      <c r="J4656" s="221">
        <v>1</v>
      </c>
      <c r="K4656" s="221">
        <f t="shared" si="513"/>
        <v>-199.15871055648836</v>
      </c>
      <c r="L4656" s="221">
        <f t="shared" si="515"/>
        <v>2.8899955648125022E-19</v>
      </c>
    </row>
    <row r="4657" spans="3:12" hidden="1" x14ac:dyDescent="0.25">
      <c r="C4657" s="221">
        <v>28000</v>
      </c>
      <c r="D4657" s="221">
        <f t="shared" si="509"/>
        <v>28000</v>
      </c>
      <c r="E4657" s="221">
        <f t="shared" si="514"/>
        <v>28</v>
      </c>
      <c r="F4657" s="221">
        <f t="shared" si="510"/>
        <v>1.8703470801923261E-8</v>
      </c>
      <c r="G4657" s="221">
        <f t="shared" si="511"/>
        <v>0.20780173054026452</v>
      </c>
      <c r="H4657" s="271">
        <v>9.3132285372104296E-10</v>
      </c>
      <c r="I4657" s="221">
        <f t="shared" si="512"/>
        <v>1</v>
      </c>
      <c r="J4657" s="221">
        <v>1</v>
      </c>
      <c r="K4657" s="221">
        <f t="shared" si="513"/>
        <v>-348.8265674755778</v>
      </c>
      <c r="L4657" s="221">
        <f t="shared" si="515"/>
        <v>3.034373113346897E-20</v>
      </c>
    </row>
    <row r="4658" spans="3:12" hidden="1" x14ac:dyDescent="0.25">
      <c r="C4658" s="221">
        <v>28010</v>
      </c>
      <c r="D4658" s="221">
        <f t="shared" si="509"/>
        <v>28010</v>
      </c>
      <c r="E4658" s="221">
        <f t="shared" si="514"/>
        <v>28.01</v>
      </c>
      <c r="F4658" s="221">
        <f t="shared" si="510"/>
        <v>1.7543213031081168E-8</v>
      </c>
      <c r="G4658" s="221">
        <f t="shared" si="511"/>
        <v>0.20375953377476838</v>
      </c>
      <c r="H4658" s="221">
        <v>3.1555882854913302E-3</v>
      </c>
      <c r="I4658" s="221">
        <f t="shared" si="512"/>
        <v>1</v>
      </c>
      <c r="J4658" s="221">
        <v>1</v>
      </c>
      <c r="K4658" s="221">
        <f t="shared" si="513"/>
        <v>-218.95385178919958</v>
      </c>
      <c r="L4658" s="221">
        <f t="shared" si="515"/>
        <v>3.1809372980948873E-22</v>
      </c>
    </row>
    <row r="4659" spans="3:12" hidden="1" x14ac:dyDescent="0.25">
      <c r="C4659" s="221">
        <v>28020</v>
      </c>
      <c r="D4659" s="221">
        <f t="shared" si="509"/>
        <v>28020</v>
      </c>
      <c r="E4659" s="221">
        <f t="shared" si="514"/>
        <v>28.02</v>
      </c>
      <c r="F4659" s="221">
        <f t="shared" si="510"/>
        <v>1.644163170365495E-8</v>
      </c>
      <c r="G4659" s="221">
        <f t="shared" si="511"/>
        <v>0.19905013399000829</v>
      </c>
      <c r="H4659" s="221">
        <v>2.7309732062735201E-4</v>
      </c>
      <c r="I4659" s="221">
        <f t="shared" si="512"/>
        <v>1</v>
      </c>
      <c r="J4659" s="221">
        <v>1</v>
      </c>
      <c r="K4659" s="221">
        <f t="shared" si="513"/>
        <v>-240.97550341560816</v>
      </c>
      <c r="L4659" s="221">
        <f t="shared" si="515"/>
        <v>3.7049890139101981E-22</v>
      </c>
    </row>
    <row r="4660" spans="3:12" hidden="1" x14ac:dyDescent="0.25">
      <c r="C4660" s="221">
        <v>28030</v>
      </c>
      <c r="D4660" s="221">
        <f t="shared" si="509"/>
        <v>28030</v>
      </c>
      <c r="E4660" s="221">
        <f t="shared" si="514"/>
        <v>28.03</v>
      </c>
      <c r="F4660" s="221">
        <f t="shared" si="510"/>
        <v>1.5396448791165091E-8</v>
      </c>
      <c r="G4660" s="221">
        <f t="shared" si="511"/>
        <v>0.1936679697635724</v>
      </c>
      <c r="H4660" s="221">
        <v>2.5761364751431199E-3</v>
      </c>
      <c r="I4660" s="221">
        <f t="shared" si="512"/>
        <v>1</v>
      </c>
      <c r="J4660" s="221">
        <v>1</v>
      </c>
      <c r="K4660" s="221">
        <f t="shared" si="513"/>
        <v>-222.29105543061891</v>
      </c>
      <c r="L4660" s="221">
        <f t="shared" si="515"/>
        <v>1.8383896081190435E-22</v>
      </c>
    </row>
    <row r="4661" spans="3:12" hidden="1" x14ac:dyDescent="0.25">
      <c r="C4661" s="221">
        <v>28040</v>
      </c>
      <c r="D4661" s="221">
        <f t="shared" si="509"/>
        <v>28040</v>
      </c>
      <c r="E4661" s="221">
        <f t="shared" si="514"/>
        <v>28.04</v>
      </c>
      <c r="F4661" s="221">
        <f t="shared" si="510"/>
        <v>1.4405447157874455E-8</v>
      </c>
      <c r="G4661" s="221">
        <f t="shared" si="511"/>
        <v>0.18760870578373323</v>
      </c>
      <c r="H4661" s="221">
        <v>2.7062321390635799E-3</v>
      </c>
      <c r="I4661" s="221">
        <f t="shared" si="512"/>
        <v>1</v>
      </c>
      <c r="J4661" s="221">
        <v>1</v>
      </c>
      <c r="K4661" s="221">
        <f t="shared" si="513"/>
        <v>-222.71710442812051</v>
      </c>
      <c r="L4661" s="221">
        <f t="shared" si="515"/>
        <v>5.6215128264392392E-22</v>
      </c>
    </row>
    <row r="4662" spans="3:12" hidden="1" x14ac:dyDescent="0.25">
      <c r="C4662" s="221">
        <v>28050</v>
      </c>
      <c r="D4662" s="221">
        <f t="shared" si="509"/>
        <v>28050</v>
      </c>
      <c r="E4662" s="221">
        <f t="shared" si="514"/>
        <v>28.05</v>
      </c>
      <c r="F4662" s="221">
        <f t="shared" si="510"/>
        <v>1.3466469705603952E-8</v>
      </c>
      <c r="G4662" s="221">
        <f t="shared" si="511"/>
        <v>0.18086925275124272</v>
      </c>
      <c r="H4662" s="221">
        <v>1.9669670782231999E-4</v>
      </c>
      <c r="I4662" s="221">
        <f t="shared" si="512"/>
        <v>1</v>
      </c>
      <c r="J4662" s="221">
        <v>1</v>
      </c>
      <c r="K4662" s="221">
        <f t="shared" si="513"/>
        <v>-246.39168812375351</v>
      </c>
      <c r="L4662" s="221">
        <f t="shared" si="515"/>
        <v>1.5182388589204393E-22</v>
      </c>
    </row>
    <row r="4663" spans="3:12" hidden="1" x14ac:dyDescent="0.25">
      <c r="C4663" s="221">
        <v>28060</v>
      </c>
      <c r="D4663" s="221">
        <f t="shared" si="509"/>
        <v>28060</v>
      </c>
      <c r="E4663" s="221">
        <f t="shared" si="514"/>
        <v>28.06</v>
      </c>
      <c r="F4663" s="221">
        <f t="shared" si="510"/>
        <v>1.2577418517685163E-8</v>
      </c>
      <c r="G4663" s="221">
        <f t="shared" si="511"/>
        <v>0.17344778482841222</v>
      </c>
      <c r="H4663" s="221">
        <v>4.6170289671150803E-3</v>
      </c>
      <c r="I4663" s="221">
        <f t="shared" si="512"/>
        <v>1</v>
      </c>
      <c r="J4663" s="221">
        <v>1</v>
      </c>
      <c r="K4663" s="221">
        <f t="shared" si="513"/>
        <v>-219.93754261155655</v>
      </c>
      <c r="L4663" s="221">
        <f t="shared" si="515"/>
        <v>2.7832241336810917E-22</v>
      </c>
    </row>
    <row r="4664" spans="3:12" hidden="1" x14ac:dyDescent="0.25">
      <c r="C4664" s="221">
        <v>28070</v>
      </c>
      <c r="D4664" s="221">
        <f t="shared" si="509"/>
        <v>28070</v>
      </c>
      <c r="E4664" s="221">
        <f t="shared" si="514"/>
        <v>28.07</v>
      </c>
      <c r="F4664" s="221">
        <f t="shared" si="510"/>
        <v>1.1736254002160743E-8</v>
      </c>
      <c r="G4664" s="221">
        <f t="shared" si="511"/>
        <v>0.16534375458531547</v>
      </c>
      <c r="H4664" s="221">
        <v>9.6745899372294806E-3</v>
      </c>
      <c r="I4664" s="221">
        <f t="shared" si="512"/>
        <v>1</v>
      </c>
      <c r="J4664" s="221">
        <v>1</v>
      </c>
      <c r="K4664" s="221">
        <f t="shared" si="513"/>
        <v>-214.5290027661128</v>
      </c>
      <c r="L4664" s="221">
        <f t="shared" si="515"/>
        <v>2.0802098707448994E-21</v>
      </c>
    </row>
    <row r="4665" spans="3:12" hidden="1" x14ac:dyDescent="0.25">
      <c r="C4665" s="221">
        <v>28080</v>
      </c>
      <c r="D4665" s="221">
        <f t="shared" si="509"/>
        <v>28080</v>
      </c>
      <c r="E4665" s="221">
        <f t="shared" si="514"/>
        <v>28.08</v>
      </c>
      <c r="F4665" s="221">
        <f t="shared" si="510"/>
        <v>1.0940994034368592E-8</v>
      </c>
      <c r="G4665" s="221">
        <f t="shared" si="511"/>
        <v>0.15655790539863018</v>
      </c>
      <c r="H4665" s="271">
        <v>3.5572568774346603E-10</v>
      </c>
      <c r="I4665" s="221">
        <f t="shared" si="512"/>
        <v>1</v>
      </c>
      <c r="J4665" s="221">
        <v>1</v>
      </c>
      <c r="K4665" s="221">
        <f t="shared" si="513"/>
        <v>-364.30305977704342</v>
      </c>
      <c r="L4665" s="221">
        <f t="shared" si="515"/>
        <v>8.8112953792575606E-22</v>
      </c>
    </row>
    <row r="4666" spans="3:12" hidden="1" x14ac:dyDescent="0.25">
      <c r="C4666" s="221">
        <v>28090</v>
      </c>
      <c r="D4666" s="221">
        <f t="shared" ref="D4666:D4729" si="516">C4666*(f_CLK_MHz/Nominal_Clock_Freq)</f>
        <v>28090</v>
      </c>
      <c r="E4666" s="221">
        <f t="shared" si="514"/>
        <v>28.09</v>
      </c>
      <c r="F4666" s="221">
        <f t="shared" ref="F4666:F4729" si="517">ABS(SIN(((MOD_CLK_DIV*PI()*$D4666*FIRST_STAGE_DECIMATION)/(f_CLK_MHz*1000000)))/(FIRST_STAGE_DECIMATION*SIN(((MOD_CLK_DIV*PI()*$D4666)/(f_CLK_MHz*1000000)))))^FIRST_STAGE_ORDER</f>
        <v>1.0189713099020916E-8</v>
      </c>
      <c r="G4666" s="221">
        <f t="shared" ref="G4666:G4729" si="518">ABS(SIN(((MOD_CLK_DIV*FIRST_STAGE_DECIMATION*PI()*$D4666*SECOND_STAGE_DECIMATION)/(f_CLK_MHz*1000000)))/(SECOND_STAGE_DECIMATION*SIN(((MOD_CLK_DIV*FIRST_STAGE_DECIMATION*PI()*$D4666)/(f_CLK_MHz*1000000)))))^SECOND_STAGE_ORDER</f>
        <v>0.14709228126356394</v>
      </c>
      <c r="H4666" s="221">
        <v>1.1026860971508101E-2</v>
      </c>
      <c r="I4666" s="221">
        <f t="shared" ref="I4666:I4729" si="519">IF(Avg_decimation&lt;&gt;0,(ABS(SIN(((MOD_CLK_DIV*FIRST_STAGE_DECIMATION*SECOND_STAGE_DECIMATION*FIR_DECIMATION*PI()*$D4666*Avg_decimation)/(f_CLK_MHz*1000000)))/(Avg_decimation*SIN(((MOD_CLK_DIV*FIRST_STAGE_DECIMATION*SECOND_STAGE_DECIMATION*FIR_DECIMATION*PI()*$D4666)/(f_CLK_MHz*1000000)))))^1),"-")</f>
        <v>1</v>
      </c>
      <c r="J4666" s="221">
        <v>1</v>
      </c>
      <c r="K4666" s="221">
        <f t="shared" ref="K4666:K4729" si="520">20*LOG10(IF(FIR_BYPASSED,F4666*G4666*J4666,F4666*G4666*H4666*I4666*J4666))</f>
        <v>-215.6359252264233</v>
      </c>
      <c r="L4666" s="221">
        <f t="shared" si="515"/>
        <v>6.8288491317452206E-22</v>
      </c>
    </row>
    <row r="4667" spans="3:12" hidden="1" x14ac:dyDescent="0.25">
      <c r="C4667" s="221">
        <v>28100</v>
      </c>
      <c r="D4667" s="221">
        <f t="shared" si="516"/>
        <v>28100</v>
      </c>
      <c r="E4667" s="221">
        <f t="shared" si="514"/>
        <v>28.1</v>
      </c>
      <c r="F4667" s="221">
        <f t="shared" si="517"/>
        <v>9.4805414319133378E-9</v>
      </c>
      <c r="G4667" s="221">
        <f t="shared" si="518"/>
        <v>0.13695023398522416</v>
      </c>
      <c r="H4667" s="271">
        <v>1.6131029927947399E-9</v>
      </c>
      <c r="I4667" s="221">
        <f t="shared" si="519"/>
        <v>1</v>
      </c>
      <c r="J4667" s="221">
        <v>1</v>
      </c>
      <c r="K4667" s="221">
        <f t="shared" si="520"/>
        <v>-353.57883967864598</v>
      </c>
      <c r="L4667" s="221">
        <f t="shared" si="515"/>
        <v>6.8288503589603646E-22</v>
      </c>
    </row>
    <row r="4668" spans="3:12" hidden="1" x14ac:dyDescent="0.25">
      <c r="C4668" s="221">
        <v>28110</v>
      </c>
      <c r="D4668" s="221">
        <f t="shared" si="516"/>
        <v>28110</v>
      </c>
      <c r="E4668" s="221">
        <f t="shared" si="514"/>
        <v>28.11</v>
      </c>
      <c r="F4668" s="221">
        <f t="shared" si="517"/>
        <v>8.8116641613712182E-9</v>
      </c>
      <c r="G4668" s="221">
        <f t="shared" si="518"/>
        <v>0.12613642772090397</v>
      </c>
      <c r="H4668" s="221">
        <v>2.0401207815422099E-2</v>
      </c>
      <c r="I4668" s="221">
        <f t="shared" si="519"/>
        <v>1</v>
      </c>
      <c r="J4668" s="221">
        <v>1</v>
      </c>
      <c r="K4668" s="221">
        <f t="shared" si="520"/>
        <v>-212.88891312782386</v>
      </c>
      <c r="L4668" s="221">
        <f t="shared" si="515"/>
        <v>1.2854310200832125E-21</v>
      </c>
    </row>
    <row r="4669" spans="3:12" hidden="1" x14ac:dyDescent="0.25">
      <c r="C4669" s="221">
        <v>28120</v>
      </c>
      <c r="D4669" s="221">
        <f t="shared" si="516"/>
        <v>28120</v>
      </c>
      <c r="E4669" s="221">
        <f t="shared" si="514"/>
        <v>28.12</v>
      </c>
      <c r="F4669" s="221">
        <f t="shared" si="517"/>
        <v>8.1813204495698919E-9</v>
      </c>
      <c r="G4669" s="221">
        <f t="shared" si="518"/>
        <v>0.11465684085093548</v>
      </c>
      <c r="H4669" s="221">
        <v>2.02710991104511E-2</v>
      </c>
      <c r="I4669" s="221">
        <f t="shared" si="519"/>
        <v>1</v>
      </c>
      <c r="J4669" s="221">
        <v>1</v>
      </c>
      <c r="K4669" s="221">
        <f t="shared" si="520"/>
        <v>-214.41798655781747</v>
      </c>
      <c r="L4669" s="221">
        <f t="shared" si="515"/>
        <v>4.3452565879558564E-21</v>
      </c>
    </row>
    <row r="4670" spans="3:12" hidden="1" x14ac:dyDescent="0.25">
      <c r="C4670" s="221">
        <v>28130</v>
      </c>
      <c r="D4670" s="221">
        <f t="shared" si="516"/>
        <v>28130</v>
      </c>
      <c r="E4670" s="221">
        <f t="shared" si="514"/>
        <v>28.13</v>
      </c>
      <c r="F4670" s="221">
        <f t="shared" si="517"/>
        <v>7.5878026338376277E-9</v>
      </c>
      <c r="G4670" s="221">
        <f t="shared" si="518"/>
        <v>0.10251876516099095</v>
      </c>
      <c r="H4670" s="221">
        <v>5.3629333398782899E-3</v>
      </c>
      <c r="I4670" s="221">
        <f t="shared" si="519"/>
        <v>1</v>
      </c>
      <c r="J4670" s="221">
        <v>1</v>
      </c>
      <c r="K4670" s="221">
        <f t="shared" si="520"/>
        <v>-227.59356417574514</v>
      </c>
      <c r="L4670" s="221">
        <f t="shared" si="515"/>
        <v>1.3440893972122936E-21</v>
      </c>
    </row>
    <row r="4671" spans="3:12" hidden="1" x14ac:dyDescent="0.25">
      <c r="C4671" s="221">
        <v>28140</v>
      </c>
      <c r="D4671" s="221">
        <f t="shared" si="516"/>
        <v>28140</v>
      </c>
      <c r="E4671" s="221">
        <f t="shared" si="514"/>
        <v>28.14</v>
      </c>
      <c r="F4671" s="221">
        <f t="shared" si="517"/>
        <v>7.0294553680661391E-9</v>
      </c>
      <c r="G4671" s="221">
        <f t="shared" si="518"/>
        <v>8.9730802324783837E-2</v>
      </c>
      <c r="H4671" s="271">
        <v>1.75067417107234E-5</v>
      </c>
      <c r="I4671" s="221">
        <f t="shared" si="519"/>
        <v>1</v>
      </c>
      <c r="J4671" s="221">
        <v>1</v>
      </c>
      <c r="K4671" s="221">
        <f t="shared" si="520"/>
        <v>-279.13862893683523</v>
      </c>
      <c r="L4671" s="221">
        <f t="shared" si="515"/>
        <v>4.3740089828241264E-23</v>
      </c>
    </row>
    <row r="4672" spans="3:12" hidden="1" x14ac:dyDescent="0.25">
      <c r="C4672" s="221">
        <v>28150</v>
      </c>
      <c r="D4672" s="221">
        <f t="shared" si="516"/>
        <v>28150</v>
      </c>
      <c r="E4672" s="221">
        <f t="shared" si="514"/>
        <v>28.15</v>
      </c>
      <c r="F4672" s="221">
        <f t="shared" si="517"/>
        <v>6.5046747643501078E-9</v>
      </c>
      <c r="G4672" s="221">
        <f t="shared" si="518"/>
        <v>7.6302857681987024E-2</v>
      </c>
      <c r="H4672" s="271">
        <v>1.6734664794272599E-5</v>
      </c>
      <c r="I4672" s="221">
        <f t="shared" si="519"/>
        <v>1</v>
      </c>
      <c r="J4672" s="221">
        <v>1</v>
      </c>
      <c r="K4672" s="221">
        <f t="shared" si="520"/>
        <v>-281.6123318486807</v>
      </c>
      <c r="L4672" s="221">
        <f t="shared" si="515"/>
        <v>9.3589818539826333E-28</v>
      </c>
    </row>
    <row r="4673" spans="3:12" hidden="1" x14ac:dyDescent="0.25">
      <c r="C4673" s="221">
        <v>28160</v>
      </c>
      <c r="D4673" s="221">
        <f t="shared" si="516"/>
        <v>28160</v>
      </c>
      <c r="E4673" s="221">
        <f t="shared" si="514"/>
        <v>28.16</v>
      </c>
      <c r="F4673" s="221">
        <f t="shared" si="517"/>
        <v>6.0119075349680825E-9</v>
      </c>
      <c r="G4673" s="221">
        <f t="shared" si="518"/>
        <v>6.2246131311626714E-2</v>
      </c>
      <c r="H4673" s="221">
        <v>1.5719408884829599E-2</v>
      </c>
      <c r="I4673" s="221">
        <f t="shared" si="519"/>
        <v>1</v>
      </c>
      <c r="J4673" s="221">
        <v>1</v>
      </c>
      <c r="K4673" s="221">
        <f t="shared" si="520"/>
        <v>-224.60878264642326</v>
      </c>
      <c r="L4673" s="221">
        <f t="shared" si="515"/>
        <v>8.6753557376268602E-23</v>
      </c>
    </row>
    <row r="4674" spans="3:12" hidden="1" x14ac:dyDescent="0.25">
      <c r="C4674" s="221">
        <v>28170</v>
      </c>
      <c r="D4674" s="221">
        <f t="shared" si="516"/>
        <v>28170</v>
      </c>
      <c r="E4674" s="221">
        <f t="shared" si="514"/>
        <v>28.17</v>
      </c>
      <c r="F4674" s="221">
        <f t="shared" si="517"/>
        <v>5.5496501348313888E-9</v>
      </c>
      <c r="G4674" s="221">
        <f t="shared" si="518"/>
        <v>4.7573106407743142E-2</v>
      </c>
      <c r="H4674" s="221">
        <v>0.13782044655401701</v>
      </c>
      <c r="I4674" s="221">
        <f t="shared" si="519"/>
        <v>1</v>
      </c>
      <c r="J4674" s="221">
        <v>1</v>
      </c>
      <c r="K4674" s="221">
        <f t="shared" si="520"/>
        <v>-208.78118463339069</v>
      </c>
      <c r="L4674" s="221">
        <f t="shared" si="515"/>
        <v>4.4666764382079996E-21</v>
      </c>
    </row>
    <row r="4675" spans="3:12" hidden="1" x14ac:dyDescent="0.25">
      <c r="C4675" s="221">
        <v>28180</v>
      </c>
      <c r="D4675" s="221">
        <f t="shared" si="516"/>
        <v>28180</v>
      </c>
      <c r="E4675" s="221">
        <f t="shared" si="514"/>
        <v>28.18</v>
      </c>
      <c r="F4675" s="221">
        <f t="shared" si="517"/>
        <v>5.116447904508259E-9</v>
      </c>
      <c r="G4675" s="221">
        <f t="shared" si="518"/>
        <v>3.2297534969258759E-2</v>
      </c>
      <c r="H4675" s="221">
        <v>0.44491567513513602</v>
      </c>
      <c r="I4675" s="221">
        <f t="shared" si="519"/>
        <v>1</v>
      </c>
      <c r="J4675" s="221">
        <v>1</v>
      </c>
      <c r="K4675" s="221">
        <f t="shared" si="520"/>
        <v>-202.67168718817399</v>
      </c>
      <c r="L4675" s="221">
        <f t="shared" si="515"/>
        <v>3.0199562730662587E-20</v>
      </c>
    </row>
    <row r="4676" spans="3:12" hidden="1" x14ac:dyDescent="0.25">
      <c r="C4676" s="221">
        <v>28190</v>
      </c>
      <c r="D4676" s="221">
        <f t="shared" si="516"/>
        <v>28190</v>
      </c>
      <c r="E4676" s="221">
        <f t="shared" si="514"/>
        <v>28.19</v>
      </c>
      <c r="F4676" s="221">
        <f t="shared" si="517"/>
        <v>4.7108942139505592E-9</v>
      </c>
      <c r="G4676" s="221">
        <f t="shared" si="518"/>
        <v>1.6434420822487032E-2</v>
      </c>
      <c r="H4676" s="221">
        <v>0.82365531566113903</v>
      </c>
      <c r="I4676" s="221">
        <f t="shared" si="519"/>
        <v>1</v>
      </c>
      <c r="J4676" s="221">
        <v>1</v>
      </c>
      <c r="K4676" s="221">
        <f t="shared" si="520"/>
        <v>-203.90793478016374</v>
      </c>
      <c r="L4676" s="221">
        <f t="shared" si="515"/>
        <v>4.7121212809438853E-20</v>
      </c>
    </row>
    <row r="4677" spans="3:12" hidden="1" x14ac:dyDescent="0.25">
      <c r="C4677" s="221">
        <v>28200</v>
      </c>
      <c r="D4677" s="221">
        <f t="shared" si="516"/>
        <v>28200</v>
      </c>
      <c r="E4677" s="221">
        <f t="shared" si="514"/>
        <v>28.2</v>
      </c>
      <c r="F4677" s="221">
        <f t="shared" si="517"/>
        <v>4.3316296070299307E-9</v>
      </c>
      <c r="G4677" s="221">
        <f t="shared" si="518"/>
        <v>1.5641634879911897E-15</v>
      </c>
      <c r="H4677" s="221">
        <v>1</v>
      </c>
      <c r="I4677" s="221">
        <f t="shared" si="519"/>
        <v>1</v>
      </c>
      <c r="J4677" s="221">
        <v>1</v>
      </c>
      <c r="K4677" s="221">
        <f t="shared" si="520"/>
        <v>-463.3813308500998</v>
      </c>
      <c r="L4677" s="221">
        <f t="shared" si="515"/>
        <v>1.016591632322477E-20</v>
      </c>
    </row>
    <row r="4678" spans="3:12" hidden="1" x14ac:dyDescent="0.25">
      <c r="C4678" s="221">
        <v>28210</v>
      </c>
      <c r="D4678" s="221">
        <f t="shared" si="516"/>
        <v>28210</v>
      </c>
      <c r="E4678" s="221">
        <f t="shared" si="514"/>
        <v>28.21</v>
      </c>
      <c r="F4678" s="221">
        <f t="shared" si="517"/>
        <v>3.9773409470055244E-9</v>
      </c>
      <c r="G4678" s="221">
        <f t="shared" si="518"/>
        <v>1.698828149406053E-2</v>
      </c>
      <c r="H4678" s="221">
        <v>0.82365531566125405</v>
      </c>
      <c r="I4678" s="221">
        <f t="shared" si="519"/>
        <v>1</v>
      </c>
      <c r="J4678" s="221">
        <v>1</v>
      </c>
      <c r="K4678" s="221">
        <f t="shared" si="520"/>
        <v>-205.09024448965701</v>
      </c>
      <c r="L4678" s="221">
        <f t="shared" si="515"/>
        <v>7.7431123308845675E-21</v>
      </c>
    </row>
    <row r="4679" spans="3:12" hidden="1" x14ac:dyDescent="0.25">
      <c r="C4679" s="221">
        <v>28220</v>
      </c>
      <c r="D4679" s="221">
        <f t="shared" si="516"/>
        <v>28220</v>
      </c>
      <c r="E4679" s="221">
        <f t="shared" si="514"/>
        <v>28.22</v>
      </c>
      <c r="F4679" s="221">
        <f t="shared" si="517"/>
        <v>3.6467605630324412E-9</v>
      </c>
      <c r="G4679" s="221">
        <f t="shared" si="518"/>
        <v>3.4511792497006262E-2</v>
      </c>
      <c r="H4679" s="221">
        <v>0.44491567513527203</v>
      </c>
      <c r="I4679" s="221">
        <f t="shared" si="519"/>
        <v>1</v>
      </c>
      <c r="J4679" s="221">
        <v>1</v>
      </c>
      <c r="K4679" s="221">
        <f t="shared" si="520"/>
        <v>-205.03695053808542</v>
      </c>
      <c r="L4679" s="221">
        <f t="shared" si="515"/>
        <v>3.1163364259340816E-20</v>
      </c>
    </row>
    <row r="4680" spans="3:12" hidden="1" x14ac:dyDescent="0.25">
      <c r="C4680" s="221">
        <v>28230</v>
      </c>
      <c r="D4680" s="221">
        <f t="shared" si="516"/>
        <v>28230</v>
      </c>
      <c r="E4680" s="221">
        <f t="shared" si="514"/>
        <v>28.23</v>
      </c>
      <c r="F4680" s="221">
        <f t="shared" si="517"/>
        <v>3.3386653978296102E-9</v>
      </c>
      <c r="G4680" s="221">
        <f t="shared" si="518"/>
        <v>5.2550744037526936E-2</v>
      </c>
      <c r="H4680" s="221">
        <v>0.13782044655409301</v>
      </c>
      <c r="I4680" s="221">
        <f t="shared" si="519"/>
        <v>1</v>
      </c>
      <c r="J4680" s="221">
        <v>1</v>
      </c>
      <c r="K4680" s="221">
        <f t="shared" si="520"/>
        <v>-212.33069163621514</v>
      </c>
      <c r="L4680" s="221">
        <f t="shared" si="515"/>
        <v>1.6070446798659087E-20</v>
      </c>
    </row>
    <row r="4681" spans="3:12" hidden="1" x14ac:dyDescent="0.25">
      <c r="C4681" s="221">
        <v>28240</v>
      </c>
      <c r="D4681" s="221">
        <f t="shared" si="516"/>
        <v>28240</v>
      </c>
      <c r="E4681" s="221">
        <f t="shared" si="514"/>
        <v>28.24</v>
      </c>
      <c r="F4681" s="221">
        <f t="shared" si="517"/>
        <v>3.0518761566155048E-9</v>
      </c>
      <c r="G4681" s="221">
        <f t="shared" si="518"/>
        <v>7.1084219175673341E-2</v>
      </c>
      <c r="H4681" s="221">
        <v>1.5719408884820499E-2</v>
      </c>
      <c r="I4681" s="221">
        <f t="shared" si="519"/>
        <v>1</v>
      </c>
      <c r="J4681" s="221">
        <v>1</v>
      </c>
      <c r="K4681" s="221">
        <f t="shared" si="520"/>
        <v>-229.34447371548973</v>
      </c>
      <c r="L4681" s="221">
        <f t="shared" si="515"/>
        <v>1.9031140714341817E-21</v>
      </c>
    </row>
    <row r="4682" spans="3:12" hidden="1" x14ac:dyDescent="0.25">
      <c r="C4682" s="221">
        <v>28250</v>
      </c>
      <c r="D4682" s="221">
        <f t="shared" si="516"/>
        <v>28250</v>
      </c>
      <c r="E4682" s="221">
        <f t="shared" si="514"/>
        <v>28.25</v>
      </c>
      <c r="F4682" s="221">
        <f t="shared" si="517"/>
        <v>2.785256457429075E-9</v>
      </c>
      <c r="G4682" s="221">
        <f t="shared" si="518"/>
        <v>9.0090205280673588E-2</v>
      </c>
      <c r="H4682" s="271">
        <v>1.6734664794285E-5</v>
      </c>
      <c r="I4682" s="221">
        <f t="shared" si="519"/>
        <v>1</v>
      </c>
      <c r="J4682" s="221">
        <v>1</v>
      </c>
      <c r="K4682" s="221">
        <f t="shared" si="520"/>
        <v>-287.53680432225195</v>
      </c>
      <c r="L4682" s="221">
        <f t="shared" si="515"/>
        <v>2.9144829634604643E-23</v>
      </c>
    </row>
    <row r="4683" spans="3:12" hidden="1" x14ac:dyDescent="0.25">
      <c r="C4683" s="221">
        <v>28260</v>
      </c>
      <c r="D4683" s="221">
        <f t="shared" si="516"/>
        <v>28260</v>
      </c>
      <c r="E4683" s="221">
        <f t="shared" si="514"/>
        <v>28.26</v>
      </c>
      <c r="F4683" s="221">
        <f t="shared" si="517"/>
        <v>2.537711982941635E-9</v>
      </c>
      <c r="G4683" s="221">
        <f t="shared" si="518"/>
        <v>0.10954562868872898</v>
      </c>
      <c r="H4683" s="271">
        <v>1.7506741710713499E-5</v>
      </c>
      <c r="I4683" s="221">
        <f t="shared" si="519"/>
        <v>1</v>
      </c>
      <c r="J4683" s="221">
        <v>1</v>
      </c>
      <c r="K4683" s="221">
        <f t="shared" si="520"/>
        <v>-286.25514586229951</v>
      </c>
      <c r="L4683" s="221">
        <f t="shared" si="515"/>
        <v>2.0547751762593843E-28</v>
      </c>
    </row>
    <row r="4684" spans="3:12" hidden="1" x14ac:dyDescent="0.25">
      <c r="C4684" s="221">
        <v>28270</v>
      </c>
      <c r="D4684" s="221">
        <f t="shared" si="516"/>
        <v>28270</v>
      </c>
      <c r="E4684" s="221">
        <f t="shared" si="514"/>
        <v>28.27</v>
      </c>
      <c r="F4684" s="221">
        <f t="shared" si="517"/>
        <v>2.3081896338767249E-9</v>
      </c>
      <c r="G4684" s="221">
        <f t="shared" si="518"/>
        <v>0.12942639167757286</v>
      </c>
      <c r="H4684" s="221">
        <v>5.3629333398671703E-3</v>
      </c>
      <c r="I4684" s="221">
        <f t="shared" si="519"/>
        <v>1</v>
      </c>
      <c r="J4684" s="221">
        <v>1</v>
      </c>
      <c r="K4684" s="221">
        <f t="shared" si="520"/>
        <v>-235.9060654284753</v>
      </c>
      <c r="L4684" s="221">
        <f t="shared" si="515"/>
        <v>6.4560663605307935E-24</v>
      </c>
    </row>
    <row r="4685" spans="3:12" hidden="1" x14ac:dyDescent="0.25">
      <c r="C4685" s="221">
        <v>28280</v>
      </c>
      <c r="D4685" s="221">
        <f t="shared" si="516"/>
        <v>28280</v>
      </c>
      <c r="E4685" s="221">
        <f t="shared" si="514"/>
        <v>28.28</v>
      </c>
      <c r="F4685" s="221">
        <f t="shared" si="517"/>
        <v>2.0956766841426595E-9</v>
      </c>
      <c r="G4685" s="221">
        <f t="shared" si="518"/>
        <v>0.14970741168977389</v>
      </c>
      <c r="H4685" s="221">
        <v>2.0271099110453401E-2</v>
      </c>
      <c r="I4685" s="221">
        <f t="shared" si="519"/>
        <v>1</v>
      </c>
      <c r="J4685" s="221">
        <v>1</v>
      </c>
      <c r="K4685" s="221">
        <f t="shared" si="520"/>
        <v>-223.93110239058328</v>
      </c>
      <c r="L4685" s="221">
        <f t="shared" si="515"/>
        <v>1.5848150195544394E-22</v>
      </c>
    </row>
    <row r="4686" spans="3:12" hidden="1" x14ac:dyDescent="0.25">
      <c r="C4686" s="221">
        <v>28290</v>
      </c>
      <c r="D4686" s="221">
        <f t="shared" si="516"/>
        <v>28290</v>
      </c>
      <c r="E4686" s="221">
        <f t="shared" si="514"/>
        <v>28.29</v>
      </c>
      <c r="F4686" s="221">
        <f t="shared" si="517"/>
        <v>1.8991999377909711E-9</v>
      </c>
      <c r="G4686" s="221">
        <f t="shared" si="518"/>
        <v>0.17036266273113038</v>
      </c>
      <c r="H4686" s="221">
        <v>2.0401207815426901E-2</v>
      </c>
      <c r="I4686" s="221">
        <f t="shared" si="519"/>
        <v>1</v>
      </c>
      <c r="J4686" s="221">
        <v>1</v>
      </c>
      <c r="K4686" s="221">
        <f t="shared" si="520"/>
        <v>-223.60798026902705</v>
      </c>
      <c r="L4686" s="221">
        <f t="shared" si="515"/>
        <v>4.1994857644203032E-22</v>
      </c>
    </row>
    <row r="4687" spans="3:12" hidden="1" x14ac:dyDescent="0.25">
      <c r="C4687" s="221">
        <v>28300</v>
      </c>
      <c r="D4687" s="221">
        <f t="shared" si="516"/>
        <v>28300</v>
      </c>
      <c r="E4687" s="221">
        <f t="shared" si="514"/>
        <v>28.3</v>
      </c>
      <c r="F4687" s="221">
        <f t="shared" si="517"/>
        <v>1.7178248879061377E-9</v>
      </c>
      <c r="G4687" s="221">
        <f t="shared" si="518"/>
        <v>0.19136521886627911</v>
      </c>
      <c r="H4687" s="271">
        <v>1.61309541131744E-9</v>
      </c>
      <c r="I4687" s="221">
        <f t="shared" si="519"/>
        <v>1</v>
      </c>
      <c r="J4687" s="221">
        <v>1</v>
      </c>
      <c r="K4687" s="221">
        <f t="shared" si="520"/>
        <v>-365.5099609449183</v>
      </c>
      <c r="L4687" s="221">
        <f t="shared" si="515"/>
        <v>1.0892863251319596E-22</v>
      </c>
    </row>
    <row r="4688" spans="3:12" hidden="1" x14ac:dyDescent="0.25">
      <c r="C4688" s="221">
        <v>28310</v>
      </c>
      <c r="D4688" s="221">
        <f t="shared" si="516"/>
        <v>28310</v>
      </c>
      <c r="E4688" s="221">
        <f t="shared" si="514"/>
        <v>28.31</v>
      </c>
      <c r="F4688" s="221">
        <f t="shared" si="517"/>
        <v>1.550654877536938E-9</v>
      </c>
      <c r="G4688" s="221">
        <f t="shared" si="518"/>
        <v>0.21268729972809777</v>
      </c>
      <c r="H4688" s="221">
        <v>1.1026860971508699E-2</v>
      </c>
      <c r="I4688" s="221">
        <f t="shared" si="519"/>
        <v>1</v>
      </c>
      <c r="J4688" s="221">
        <v>1</v>
      </c>
      <c r="K4688" s="221">
        <f t="shared" si="520"/>
        <v>-228.78582788005434</v>
      </c>
      <c r="L4688" s="221">
        <f t="shared" si="515"/>
        <v>3.3064148843035479E-23</v>
      </c>
    </row>
    <row r="4689" spans="3:12" hidden="1" x14ac:dyDescent="0.25">
      <c r="C4689" s="221">
        <v>28320</v>
      </c>
      <c r="D4689" s="221">
        <f t="shared" si="516"/>
        <v>28320</v>
      </c>
      <c r="E4689" s="221">
        <f t="shared" si="514"/>
        <v>28.32</v>
      </c>
      <c r="F4689" s="221">
        <f t="shared" si="517"/>
        <v>1.3968302627737183E-9</v>
      </c>
      <c r="G4689" s="221">
        <f t="shared" si="518"/>
        <v>0.23430031795399162</v>
      </c>
      <c r="H4689" s="271">
        <v>3.5573111301230802E-10</v>
      </c>
      <c r="I4689" s="221">
        <f t="shared" si="519"/>
        <v>1</v>
      </c>
      <c r="J4689" s="221">
        <v>1</v>
      </c>
      <c r="K4689" s="221">
        <f t="shared" si="520"/>
        <v>-378.67923270551773</v>
      </c>
      <c r="L4689" s="221">
        <f t="shared" si="515"/>
        <v>3.3064141317717588E-23</v>
      </c>
    </row>
    <row r="4690" spans="3:12" hidden="1" x14ac:dyDescent="0.25">
      <c r="C4690" s="221">
        <v>28330</v>
      </c>
      <c r="D4690" s="221">
        <f t="shared" si="516"/>
        <v>28330</v>
      </c>
      <c r="E4690" s="221">
        <f t="shared" si="514"/>
        <v>28.33</v>
      </c>
      <c r="F4690" s="221">
        <f t="shared" si="517"/>
        <v>1.2555275780801836E-9</v>
      </c>
      <c r="G4690" s="221">
        <f t="shared" si="518"/>
        <v>0.25617492845641676</v>
      </c>
      <c r="H4690" s="221">
        <v>9.6745899372297599E-3</v>
      </c>
      <c r="I4690" s="221">
        <f t="shared" si="519"/>
        <v>1</v>
      </c>
      <c r="J4690" s="221">
        <v>1</v>
      </c>
      <c r="K4690" s="221">
        <f t="shared" si="520"/>
        <v>-230.14009107121481</v>
      </c>
      <c r="L4690" s="221">
        <f t="shared" si="515"/>
        <v>2.4206440605427599E-23</v>
      </c>
    </row>
    <row r="4691" spans="3:12" hidden="1" x14ac:dyDescent="0.25">
      <c r="C4691" s="221">
        <v>28340</v>
      </c>
      <c r="D4691" s="221">
        <f t="shared" si="516"/>
        <v>28340</v>
      </c>
      <c r="E4691" s="221">
        <f t="shared" si="514"/>
        <v>28.34</v>
      </c>
      <c r="F4691" s="221">
        <f t="shared" si="517"/>
        <v>1.1259587039822076E-9</v>
      </c>
      <c r="G4691" s="221">
        <f t="shared" si="518"/>
        <v>0.27828107943210545</v>
      </c>
      <c r="H4691" s="221">
        <v>4.6170289671179903E-3</v>
      </c>
      <c r="I4691" s="221">
        <f t="shared" si="519"/>
        <v>1</v>
      </c>
      <c r="J4691" s="221">
        <v>1</v>
      </c>
      <c r="K4691" s="221">
        <f t="shared" si="520"/>
        <v>-236.79262517833985</v>
      </c>
      <c r="L4691" s="221">
        <f t="shared" si="515"/>
        <v>5.1946415632149166E-23</v>
      </c>
    </row>
    <row r="4692" spans="3:12" hidden="1" x14ac:dyDescent="0.25">
      <c r="C4692" s="221">
        <v>28350</v>
      </c>
      <c r="D4692" s="221">
        <f t="shared" si="516"/>
        <v>28350</v>
      </c>
      <c r="E4692" s="221">
        <f t="shared" si="514"/>
        <v>28.35</v>
      </c>
      <c r="F4692" s="221">
        <f t="shared" si="517"/>
        <v>1.0073700372200321E-9</v>
      </c>
      <c r="G4692" s="221">
        <f t="shared" si="518"/>
        <v>0.30058806500962576</v>
      </c>
      <c r="H4692" s="221">
        <v>1.96696707822305E-4</v>
      </c>
      <c r="I4692" s="221">
        <f t="shared" si="519"/>
        <v>1</v>
      </c>
      <c r="J4692" s="221">
        <v>1</v>
      </c>
      <c r="K4692" s="221">
        <f t="shared" si="520"/>
        <v>-264.50084293954251</v>
      </c>
      <c r="L4692" s="221">
        <f t="shared" si="515"/>
        <v>5.6718068766479406E-24</v>
      </c>
    </row>
    <row r="4693" spans="3:12" hidden="1" x14ac:dyDescent="0.25">
      <c r="C4693" s="221">
        <v>28360</v>
      </c>
      <c r="D4693" s="221">
        <f t="shared" si="516"/>
        <v>28360</v>
      </c>
      <c r="E4693" s="221">
        <f t="shared" si="514"/>
        <v>28.36</v>
      </c>
      <c r="F4693" s="221">
        <f t="shared" si="517"/>
        <v>8.9904166346675735E-10</v>
      </c>
      <c r="G4693" s="221">
        <f t="shared" si="518"/>
        <v>0.32306457943131517</v>
      </c>
      <c r="H4693" s="221">
        <v>2.7062321390607098E-3</v>
      </c>
      <c r="I4693" s="221">
        <f t="shared" si="519"/>
        <v>1</v>
      </c>
      <c r="J4693" s="221">
        <v>1</v>
      </c>
      <c r="K4693" s="221">
        <f t="shared" si="520"/>
        <v>-242.09131578802496</v>
      </c>
      <c r="L4693" s="221">
        <f t="shared" si="515"/>
        <v>1.7875203734743277E-24</v>
      </c>
    </row>
    <row r="4694" spans="3:12" hidden="1" x14ac:dyDescent="0.25">
      <c r="C4694" s="221">
        <v>28370</v>
      </c>
      <c r="D4694" s="221">
        <f t="shared" si="516"/>
        <v>28370</v>
      </c>
      <c r="E4694" s="221">
        <f t="shared" si="514"/>
        <v>28.37</v>
      </c>
      <c r="F4694" s="221">
        <f t="shared" si="517"/>
        <v>8.0028653271492277E-10</v>
      </c>
      <c r="G4694" s="221">
        <f t="shared" si="518"/>
        <v>0.34567877266240249</v>
      </c>
      <c r="H4694" s="221">
        <v>2.5761364751424902E-3</v>
      </c>
      <c r="I4694" s="221">
        <f t="shared" si="519"/>
        <v>1</v>
      </c>
      <c r="J4694" s="221">
        <v>1</v>
      </c>
      <c r="K4694" s="221">
        <f t="shared" si="520"/>
        <v>-242.94225826550118</v>
      </c>
      <c r="L4694" s="221">
        <f t="shared" si="515"/>
        <v>5.6151705154620273E-24</v>
      </c>
    </row>
    <row r="4695" spans="3:12" hidden="1" x14ac:dyDescent="0.25">
      <c r="C4695" s="221">
        <v>28380</v>
      </c>
      <c r="D4695" s="221">
        <f t="shared" si="516"/>
        <v>28380</v>
      </c>
      <c r="E4695" s="221">
        <f t="shared" si="514"/>
        <v>28.38</v>
      </c>
      <c r="F4695" s="221">
        <f t="shared" si="517"/>
        <v>7.1044963743430857E-10</v>
      </c>
      <c r="G4695" s="221">
        <f t="shared" si="518"/>
        <v>0.36839830731618411</v>
      </c>
      <c r="H4695" s="221">
        <v>2.7309732062736101E-4</v>
      </c>
      <c r="I4695" s="221">
        <f t="shared" si="519"/>
        <v>1</v>
      </c>
      <c r="J4695" s="221">
        <v>1</v>
      </c>
      <c r="K4695" s="221">
        <f t="shared" si="520"/>
        <v>-262.9166327539296</v>
      </c>
      <c r="L4695" s="221">
        <f t="shared" si="515"/>
        <v>1.5372086665616142E-24</v>
      </c>
    </row>
    <row r="4696" spans="3:12" hidden="1" x14ac:dyDescent="0.25">
      <c r="C4696" s="221">
        <v>28390</v>
      </c>
      <c r="D4696" s="221">
        <f t="shared" si="516"/>
        <v>28390</v>
      </c>
      <c r="E4696" s="221">
        <f t="shared" si="514"/>
        <v>28.39</v>
      </c>
      <c r="F4696" s="221">
        <f t="shared" si="517"/>
        <v>6.2890719360039114E-10</v>
      </c>
      <c r="G4696" s="221">
        <f t="shared" si="518"/>
        <v>0.3911904167817441</v>
      </c>
      <c r="H4696" s="221">
        <v>3.1555882854921299E-3</v>
      </c>
      <c r="I4696" s="221">
        <f t="shared" si="519"/>
        <v>1</v>
      </c>
      <c r="J4696" s="221">
        <v>1</v>
      </c>
      <c r="K4696" s="221">
        <f t="shared" si="520"/>
        <v>-242.19889790864909</v>
      </c>
      <c r="L4696" s="221">
        <f t="shared" si="515"/>
        <v>1.7970093955119068E-24</v>
      </c>
    </row>
    <row r="4697" spans="3:12" hidden="1" x14ac:dyDescent="0.25">
      <c r="C4697" s="221">
        <v>28400</v>
      </c>
      <c r="D4697" s="221">
        <f t="shared" si="516"/>
        <v>28400</v>
      </c>
      <c r="E4697" s="221">
        <f t="shared" si="514"/>
        <v>28.4</v>
      </c>
      <c r="F4697" s="221">
        <f t="shared" si="517"/>
        <v>5.5506582469491019E-10</v>
      </c>
      <c r="G4697" s="221">
        <f t="shared" si="518"/>
        <v>0.41402196443700595</v>
      </c>
      <c r="H4697" s="271">
        <v>9.3131767082206296E-10</v>
      </c>
      <c r="I4697" s="221">
        <f t="shared" si="519"/>
        <v>1</v>
      </c>
      <c r="J4697" s="221">
        <v>1</v>
      </c>
      <c r="K4697" s="221">
        <f t="shared" si="520"/>
        <v>-373.39068572577582</v>
      </c>
      <c r="L4697" s="221">
        <f t="shared" si="515"/>
        <v>1.5067821171897542E-24</v>
      </c>
    </row>
    <row r="4698" spans="3:12" hidden="1" x14ac:dyDescent="0.25">
      <c r="C4698" s="221">
        <v>28410</v>
      </c>
      <c r="D4698" s="221">
        <f t="shared" si="516"/>
        <v>28410</v>
      </c>
      <c r="E4698" s="221">
        <f t="shared" si="514"/>
        <v>28.41</v>
      </c>
      <c r="F4698" s="221">
        <f t="shared" si="517"/>
        <v>4.8836174877597059E-10</v>
      </c>
      <c r="G4698" s="221">
        <f t="shared" si="518"/>
        <v>0.43685950382840549</v>
      </c>
      <c r="H4698" s="221">
        <v>2.6182538032300098E-2</v>
      </c>
      <c r="I4698" s="221">
        <f t="shared" si="519"/>
        <v>1</v>
      </c>
      <c r="J4698" s="221">
        <v>1</v>
      </c>
      <c r="K4698" s="221">
        <f t="shared" si="520"/>
        <v>-225.05809657072257</v>
      </c>
      <c r="L4698" s="221">
        <f t="shared" si="515"/>
        <v>7.8006426804557475E-23</v>
      </c>
    </row>
    <row r="4699" spans="3:12" hidden="1" x14ac:dyDescent="0.25">
      <c r="C4699" s="221">
        <v>28420</v>
      </c>
      <c r="D4699" s="221">
        <f t="shared" si="516"/>
        <v>28420</v>
      </c>
      <c r="E4699" s="221">
        <f t="shared" si="514"/>
        <v>28.42</v>
      </c>
      <c r="F4699" s="221">
        <f t="shared" si="517"/>
        <v>4.2825996871759439E-10</v>
      </c>
      <c r="G4699" s="221">
        <f t="shared" si="518"/>
        <v>0.45966933969475793</v>
      </c>
      <c r="H4699" s="221">
        <v>5.0657045484412001E-2</v>
      </c>
      <c r="I4699" s="221">
        <f t="shared" si="519"/>
        <v>1</v>
      </c>
      <c r="J4699" s="221">
        <v>1</v>
      </c>
      <c r="K4699" s="221">
        <f t="shared" si="520"/>
        <v>-220.02414251347201</v>
      </c>
      <c r="L4699" s="221">
        <f t="shared" si="515"/>
        <v>6.0514158863495932E-22</v>
      </c>
    </row>
    <row r="4700" spans="3:12" hidden="1" x14ac:dyDescent="0.25">
      <c r="C4700" s="221">
        <v>28430</v>
      </c>
      <c r="D4700" s="221">
        <f t="shared" si="516"/>
        <v>28430</v>
      </c>
      <c r="E4700" s="221">
        <f t="shared" si="514"/>
        <v>28.43</v>
      </c>
      <c r="F4700" s="221">
        <f t="shared" si="517"/>
        <v>3.7425346571452151E-10</v>
      </c>
      <c r="G4700" s="221">
        <f t="shared" si="518"/>
        <v>0.48241758971217252</v>
      </c>
      <c r="H4700" s="221">
        <v>3.5478860246603197E-2</v>
      </c>
      <c r="I4700" s="221">
        <f t="shared" si="519"/>
        <v>1</v>
      </c>
      <c r="J4700" s="221">
        <v>1</v>
      </c>
      <c r="K4700" s="221">
        <f t="shared" si="520"/>
        <v>-223.8688275005789</v>
      </c>
      <c r="L4700" s="221">
        <f t="shared" si="515"/>
        <v>6.7058295607240148E-22</v>
      </c>
    </row>
    <row r="4701" spans="3:12" hidden="1" x14ac:dyDescent="0.25">
      <c r="C4701" s="221">
        <v>28440</v>
      </c>
      <c r="D4701" s="221">
        <f t="shared" si="516"/>
        <v>28440</v>
      </c>
      <c r="E4701" s="221">
        <f t="shared" si="514"/>
        <v>28.44</v>
      </c>
      <c r="F4701" s="221">
        <f t="shared" si="517"/>
        <v>3.2586239614969877E-10</v>
      </c>
      <c r="G4701" s="221">
        <f t="shared" si="518"/>
        <v>0.50507024683394597</v>
      </c>
      <c r="H4701" s="271">
        <v>2.4382263236759401E-9</v>
      </c>
      <c r="I4701" s="221">
        <f t="shared" si="519"/>
        <v>1</v>
      </c>
      <c r="J4701" s="221">
        <v>1</v>
      </c>
      <c r="K4701" s="221">
        <f t="shared" si="520"/>
        <v>-367.93079904403476</v>
      </c>
      <c r="L4701" s="221">
        <f t="shared" si="515"/>
        <v>1.0257872885452994E-22</v>
      </c>
    </row>
    <row r="4702" spans="3:12" hidden="1" x14ac:dyDescent="0.25">
      <c r="C4702" s="221">
        <v>28450</v>
      </c>
      <c r="D4702" s="221">
        <f t="shared" si="516"/>
        <v>28450</v>
      </c>
      <c r="E4702" s="221">
        <f t="shared" si="514"/>
        <v>28.45</v>
      </c>
      <c r="F4702" s="221">
        <f t="shared" si="517"/>
        <v>2.8263329191906663E-10</v>
      </c>
      <c r="G4702" s="221">
        <f t="shared" si="518"/>
        <v>0.527593242098649</v>
      </c>
      <c r="H4702" s="271">
        <v>1.58533587631791E-9</v>
      </c>
      <c r="I4702" s="221">
        <f t="shared" si="519"/>
        <v>1</v>
      </c>
      <c r="J4702" s="221">
        <v>1</v>
      </c>
      <c r="K4702" s="221">
        <f t="shared" si="520"/>
        <v>-372.52712342323656</v>
      </c>
      <c r="L4702" s="221">
        <f t="shared" si="515"/>
        <v>1.0166200560010737E-36</v>
      </c>
    </row>
    <row r="4703" spans="3:12" hidden="1" x14ac:dyDescent="0.25">
      <c r="C4703" s="221">
        <v>28460</v>
      </c>
      <c r="D4703" s="221">
        <f t="shared" si="516"/>
        <v>28460</v>
      </c>
      <c r="E4703" s="221">
        <f t="shared" si="514"/>
        <v>28.46</v>
      </c>
      <c r="F4703" s="221">
        <f t="shared" si="517"/>
        <v>2.4413826430885035E-10</v>
      </c>
      <c r="G4703" s="221">
        <f t="shared" si="518"/>
        <v>0.54995250777764315</v>
      </c>
      <c r="H4703" s="221">
        <v>3.2358958185381599E-2</v>
      </c>
      <c r="I4703" s="221">
        <f t="shared" si="519"/>
        <v>1</v>
      </c>
      <c r="J4703" s="221">
        <v>1</v>
      </c>
      <c r="K4703" s="221">
        <f t="shared" si="520"/>
        <v>-227.24088859544014</v>
      </c>
      <c r="L4703" s="221">
        <f t="shared" si="515"/>
        <v>4.7190132460497156E-23</v>
      </c>
    </row>
    <row r="4704" spans="3:12" hidden="1" x14ac:dyDescent="0.25">
      <c r="C4704" s="221">
        <v>28470</v>
      </c>
      <c r="D4704" s="221">
        <f t="shared" si="516"/>
        <v>28470</v>
      </c>
      <c r="E4704" s="221">
        <f t="shared" si="514"/>
        <v>28.47</v>
      </c>
      <c r="F4704" s="221">
        <f t="shared" si="517"/>
        <v>2.099742115182769E-10</v>
      </c>
      <c r="G4704" s="221">
        <f t="shared" si="518"/>
        <v>0.57211404073292504</v>
      </c>
      <c r="H4704" s="221">
        <v>3.3311806719215298E-2</v>
      </c>
      <c r="I4704" s="221">
        <f t="shared" si="519"/>
        <v>1</v>
      </c>
      <c r="J4704" s="221">
        <v>1</v>
      </c>
      <c r="K4704" s="221">
        <f t="shared" si="520"/>
        <v>-227.95506493258247</v>
      </c>
      <c r="L4704" s="221">
        <f t="shared" si="515"/>
        <v>1.7415507506065942E-22</v>
      </c>
    </row>
    <row r="4705" spans="3:12" hidden="1" x14ac:dyDescent="0.25">
      <c r="C4705" s="221">
        <v>28480</v>
      </c>
      <c r="D4705" s="221">
        <f t="shared" si="516"/>
        <v>28480</v>
      </c>
      <c r="E4705" s="221">
        <f t="shared" si="514"/>
        <v>28.48</v>
      </c>
      <c r="F4705" s="221">
        <f t="shared" si="517"/>
        <v>1.7976202992097119E-10</v>
      </c>
      <c r="G4705" s="221">
        <f t="shared" si="518"/>
        <v>0.59404396585486741</v>
      </c>
      <c r="H4705" s="221">
        <v>1.17207465677474E-2</v>
      </c>
      <c r="I4705" s="221">
        <f t="shared" si="519"/>
        <v>1</v>
      </c>
      <c r="J4705" s="221">
        <v>1</v>
      </c>
      <c r="K4705" s="221">
        <f t="shared" si="520"/>
        <v>-238.05056344209603</v>
      </c>
      <c r="L4705" s="221">
        <f t="shared" si="515"/>
        <v>6.89939158923002E-23</v>
      </c>
    </row>
    <row r="4706" spans="3:12" hidden="1" x14ac:dyDescent="0.25">
      <c r="C4706" s="221">
        <v>28490</v>
      </c>
      <c r="D4706" s="221">
        <f t="shared" si="516"/>
        <v>28490</v>
      </c>
      <c r="E4706" s="221">
        <f t="shared" si="514"/>
        <v>28.49</v>
      </c>
      <c r="F4706" s="221">
        <f t="shared" si="517"/>
        <v>1.5314582915599127E-10</v>
      </c>
      <c r="G4706" s="221">
        <f t="shared" si="518"/>
        <v>0.61570859944958756</v>
      </c>
      <c r="H4706" s="221">
        <v>3.54119535930889E-2</v>
      </c>
      <c r="I4706" s="221">
        <f t="shared" si="519"/>
        <v>1</v>
      </c>
      <c r="J4706" s="221">
        <v>1</v>
      </c>
      <c r="K4706" s="221">
        <f t="shared" si="520"/>
        <v>-229.52739441488444</v>
      </c>
      <c r="L4706" s="221">
        <f t="shared" si="515"/>
        <v>5.2686881872492035E-23</v>
      </c>
    </row>
    <row r="4707" spans="3:12" hidden="1" x14ac:dyDescent="0.25">
      <c r="C4707" s="221">
        <v>28500</v>
      </c>
      <c r="D4707" s="221">
        <f t="shared" si="516"/>
        <v>28500</v>
      </c>
      <c r="E4707" s="221">
        <f t="shared" si="514"/>
        <v>28.5</v>
      </c>
      <c r="F4707" s="221">
        <f t="shared" si="517"/>
        <v>1.2979215113992942E-10</v>
      </c>
      <c r="G4707" s="221">
        <f t="shared" si="518"/>
        <v>0.63707451244493218</v>
      </c>
      <c r="H4707" s="271">
        <v>2.78412699334906E-14</v>
      </c>
      <c r="I4707" s="221">
        <f t="shared" si="519"/>
        <v>1</v>
      </c>
      <c r="J4707" s="221">
        <v>1</v>
      </c>
      <c r="K4707" s="221">
        <f t="shared" si="520"/>
        <v>-472.7574459616385</v>
      </c>
      <c r="L4707" s="221">
        <f t="shared" si="515"/>
        <v>2.7874081606481877E-23</v>
      </c>
    </row>
    <row r="4708" spans="3:12" hidden="1" x14ac:dyDescent="0.25">
      <c r="C4708" s="221">
        <v>28510</v>
      </c>
      <c r="D4708" s="221">
        <f t="shared" si="516"/>
        <v>28510</v>
      </c>
      <c r="E4708" s="221">
        <f t="shared" si="514"/>
        <v>28.51</v>
      </c>
      <c r="F4708" s="221">
        <f t="shared" si="517"/>
        <v>1.0938919308920655E-10</v>
      </c>
      <c r="G4708" s="221">
        <f t="shared" si="518"/>
        <v>0.6581085932847931</v>
      </c>
      <c r="H4708" s="221">
        <v>3.5411953593088699E-2</v>
      </c>
      <c r="I4708" s="221">
        <f t="shared" si="519"/>
        <v>1</v>
      </c>
      <c r="J4708" s="221">
        <v>1</v>
      </c>
      <c r="K4708" s="221">
        <f t="shared" si="520"/>
        <v>-231.87156266331016</v>
      </c>
      <c r="L4708" s="221">
        <f t="shared" si="515"/>
        <v>1.6247395125478556E-23</v>
      </c>
    </row>
    <row r="4709" spans="3:12" hidden="1" x14ac:dyDescent="0.25">
      <c r="C4709" s="221">
        <v>28520</v>
      </c>
      <c r="D4709" s="221">
        <f t="shared" si="516"/>
        <v>28520</v>
      </c>
      <c r="E4709" s="221">
        <f t="shared" si="514"/>
        <v>28.52</v>
      </c>
      <c r="F4709" s="221">
        <f t="shared" si="517"/>
        <v>9.1646034641757157E-11</v>
      </c>
      <c r="G4709" s="221">
        <f t="shared" si="518"/>
        <v>0.67877811038134284</v>
      </c>
      <c r="H4709" s="221">
        <v>1.17207465677743E-2</v>
      </c>
      <c r="I4709" s="221">
        <f t="shared" si="519"/>
        <v>1</v>
      </c>
      <c r="J4709" s="221">
        <v>1</v>
      </c>
      <c r="K4709" s="221">
        <f t="shared" si="520"/>
        <v>-242.74406434869059</v>
      </c>
      <c r="L4709" s="221">
        <f t="shared" si="515"/>
        <v>2.6870121514393519E-23</v>
      </c>
    </row>
    <row r="4710" spans="3:12" hidden="1" x14ac:dyDescent="0.25">
      <c r="C4710" s="221">
        <v>28530</v>
      </c>
      <c r="D4710" s="221">
        <f t="shared" si="516"/>
        <v>28530</v>
      </c>
      <c r="E4710" s="221">
        <f t="shared" si="514"/>
        <v>28.53</v>
      </c>
      <c r="F4710" s="221">
        <f t="shared" si="517"/>
        <v>7.629186916557142E-11</v>
      </c>
      <c r="G4710" s="221">
        <f t="shared" si="518"/>
        <v>0.69905077399600246</v>
      </c>
      <c r="H4710" s="221">
        <v>3.3311806719214798E-2</v>
      </c>
      <c r="I4710" s="221">
        <f t="shared" si="519"/>
        <v>1</v>
      </c>
      <c r="J4710" s="221">
        <v>1</v>
      </c>
      <c r="K4710" s="221">
        <f t="shared" si="520"/>
        <v>-235.00829671569133</v>
      </c>
      <c r="L4710" s="221">
        <f t="shared" si="515"/>
        <v>1.5696304618871603E-23</v>
      </c>
    </row>
    <row r="4711" spans="3:12" hidden="1" x14ac:dyDescent="0.25">
      <c r="C4711" s="221">
        <v>28540</v>
      </c>
      <c r="D4711" s="221">
        <f t="shared" si="516"/>
        <v>28540</v>
      </c>
      <c r="E4711" s="221">
        <f t="shared" si="514"/>
        <v>28.54</v>
      </c>
      <c r="F4711" s="221">
        <f t="shared" si="517"/>
        <v>6.3075239341154696E-11</v>
      </c>
      <c r="G4711" s="221">
        <f t="shared" si="518"/>
        <v>0.71889479742044582</v>
      </c>
      <c r="H4711" s="221">
        <v>3.2358958185396802E-2</v>
      </c>
      <c r="I4711" s="221">
        <f t="shared" si="519"/>
        <v>1</v>
      </c>
      <c r="J4711" s="221">
        <v>1</v>
      </c>
      <c r="K4711" s="221">
        <f t="shared" si="520"/>
        <v>-236.66962442754192</v>
      </c>
      <c r="L4711" s="221">
        <f t="shared" si="515"/>
        <v>2.6306912266039888E-23</v>
      </c>
    </row>
    <row r="4712" spans="3:12" hidden="1" x14ac:dyDescent="0.25">
      <c r="C4712" s="221">
        <v>28550</v>
      </c>
      <c r="D4712" s="221">
        <f t="shared" si="516"/>
        <v>28550</v>
      </c>
      <c r="E4712" s="221">
        <f t="shared" si="514"/>
        <v>28.55</v>
      </c>
      <c r="F4712" s="221">
        <f t="shared" si="517"/>
        <v>5.1763277103477434E-11</v>
      </c>
      <c r="G4712" s="221">
        <f t="shared" si="518"/>
        <v>0.7382789573307198</v>
      </c>
      <c r="H4712" s="271">
        <v>1.58532210776535E-9</v>
      </c>
      <c r="I4712" s="221">
        <f t="shared" si="519"/>
        <v>1</v>
      </c>
      <c r="J4712" s="221">
        <v>1</v>
      </c>
      <c r="K4712" s="221">
        <f t="shared" si="520"/>
        <v>-384.35280460626484</v>
      </c>
      <c r="L4712" s="221">
        <f t="shared" si="515"/>
        <v>5.3824202261193523E-24</v>
      </c>
    </row>
    <row r="4713" spans="3:12" hidden="1" x14ac:dyDescent="0.25">
      <c r="C4713" s="221">
        <v>28560</v>
      </c>
      <c r="D4713" s="221">
        <f t="shared" si="516"/>
        <v>28560</v>
      </c>
      <c r="E4713" s="221">
        <f t="shared" si="514"/>
        <v>28.56</v>
      </c>
      <c r="F4713" s="221">
        <f t="shared" si="517"/>
        <v>4.2140948028445966E-11</v>
      </c>
      <c r="G4713" s="221">
        <f t="shared" si="518"/>
        <v>0.75717265318859195</v>
      </c>
      <c r="H4713" s="271">
        <v>2.4382267706443001E-9</v>
      </c>
      <c r="I4713" s="221">
        <f t="shared" si="519"/>
        <v>1</v>
      </c>
      <c r="J4713" s="221">
        <v>1</v>
      </c>
      <c r="K4713" s="221">
        <f t="shared" si="520"/>
        <v>-382.18053365978221</v>
      </c>
      <c r="L4713" s="221">
        <f t="shared" si="515"/>
        <v>4.7874726474148799E-38</v>
      </c>
    </row>
    <row r="4714" spans="3:12" hidden="1" x14ac:dyDescent="0.25">
      <c r="C4714" s="221">
        <v>28570</v>
      </c>
      <c r="D4714" s="221">
        <f t="shared" si="516"/>
        <v>28570</v>
      </c>
      <c r="E4714" s="221">
        <f t="shared" si="514"/>
        <v>28.57</v>
      </c>
      <c r="F4714" s="221">
        <f t="shared" si="517"/>
        <v>3.4010300247482849E-11</v>
      </c>
      <c r="G4714" s="221">
        <f t="shared" si="518"/>
        <v>0.77554596556657074</v>
      </c>
      <c r="H4714" s="221">
        <v>3.54788602466026E-2</v>
      </c>
      <c r="I4714" s="221">
        <f t="shared" si="519"/>
        <v>1</v>
      </c>
      <c r="J4714" s="221">
        <v>1</v>
      </c>
      <c r="K4714" s="221">
        <f t="shared" si="520"/>
        <v>-240.57624662687005</v>
      </c>
      <c r="L4714" s="221">
        <f t="shared" si="515"/>
        <v>2.1893511225509419E-24</v>
      </c>
    </row>
    <row r="4715" spans="3:12" hidden="1" x14ac:dyDescent="0.25">
      <c r="C4715" s="221">
        <v>28580</v>
      </c>
      <c r="D4715" s="221">
        <f t="shared" si="516"/>
        <v>28580</v>
      </c>
      <c r="E4715" s="221">
        <f t="shared" si="514"/>
        <v>28.58</v>
      </c>
      <c r="F4715" s="221">
        <f t="shared" si="517"/>
        <v>2.7189717973175186E-11</v>
      </c>
      <c r="G4715" s="221">
        <f t="shared" si="518"/>
        <v>0.79336971327483286</v>
      </c>
      <c r="H4715" s="221">
        <v>5.0657045484412098E-2</v>
      </c>
      <c r="I4715" s="221">
        <f t="shared" si="519"/>
        <v>1</v>
      </c>
      <c r="J4715" s="221">
        <v>1</v>
      </c>
      <c r="K4715" s="221">
        <f t="shared" si="520"/>
        <v>-239.22959646654482</v>
      </c>
      <c r="L4715" s="221">
        <f t="shared" si="515"/>
        <v>1.0287622603728709E-23</v>
      </c>
    </row>
    <row r="4716" spans="3:12" hidden="1" x14ac:dyDescent="0.25">
      <c r="C4716" s="221">
        <v>28590</v>
      </c>
      <c r="D4716" s="221">
        <f t="shared" si="516"/>
        <v>28590</v>
      </c>
      <c r="E4716" s="221">
        <f t="shared" si="514"/>
        <v>28.59</v>
      </c>
      <c r="F4716" s="221">
        <f t="shared" si="517"/>
        <v>2.1513179717716699E-11</v>
      </c>
      <c r="G4716" s="221">
        <f t="shared" si="518"/>
        <v>0.81061550917054781</v>
      </c>
      <c r="H4716" s="221">
        <v>2.6182538032318702E-2</v>
      </c>
      <c r="I4716" s="221">
        <f t="shared" si="519"/>
        <v>1</v>
      </c>
      <c r="J4716" s="221">
        <v>1</v>
      </c>
      <c r="K4716" s="221">
        <f t="shared" si="520"/>
        <v>-246.80937486037973</v>
      </c>
      <c r="L4716" s="221">
        <f t="shared" si="515"/>
        <v>6.0011632372306407E-24</v>
      </c>
    </row>
    <row r="4717" spans="3:12" hidden="1" x14ac:dyDescent="0.25">
      <c r="C4717" s="221">
        <v>28600</v>
      </c>
      <c r="D4717" s="221">
        <f t="shared" si="516"/>
        <v>28600</v>
      </c>
      <c r="E4717" s="221">
        <f t="shared" si="514"/>
        <v>28.6</v>
      </c>
      <c r="F4717" s="221">
        <f t="shared" si="517"/>
        <v>1.6829521284858817E-11</v>
      </c>
      <c r="G4717" s="221">
        <f t="shared" si="518"/>
        <v>0.8272558145332205</v>
      </c>
      <c r="H4717" s="271">
        <v>9.3131794637671505E-10</v>
      </c>
      <c r="I4717" s="221">
        <f t="shared" si="519"/>
        <v>1</v>
      </c>
      <c r="J4717" s="221">
        <v>1</v>
      </c>
      <c r="K4717" s="221">
        <f t="shared" si="520"/>
        <v>-397.743808742743</v>
      </c>
      <c r="L4717" s="221">
        <f t="shared" si="515"/>
        <v>5.2119776811613479E-25</v>
      </c>
    </row>
    <row r="4718" spans="3:12" hidden="1" x14ac:dyDescent="0.25">
      <c r="C4718" s="221">
        <v>28610</v>
      </c>
      <c r="D4718" s="221">
        <f t="shared" si="516"/>
        <v>28610</v>
      </c>
      <c r="E4718" s="221">
        <f t="shared" si="514"/>
        <v>28.61</v>
      </c>
      <c r="F4718" s="221">
        <f t="shared" si="517"/>
        <v>1.3001703615185737E-11</v>
      </c>
      <c r="G4718" s="221">
        <f t="shared" si="518"/>
        <v>0.84326399189203893</v>
      </c>
      <c r="H4718" s="221">
        <v>3.1555882854922201E-3</v>
      </c>
      <c r="I4718" s="221">
        <f t="shared" si="519"/>
        <v>1</v>
      </c>
      <c r="J4718" s="221">
        <v>1</v>
      </c>
      <c r="K4718" s="221">
        <f t="shared" si="520"/>
        <v>-269.21911694331629</v>
      </c>
      <c r="L4718" s="221">
        <f t="shared" si="515"/>
        <v>2.9924619701577147E-27</v>
      </c>
    </row>
    <row r="4719" spans="3:12" hidden="1" x14ac:dyDescent="0.25">
      <c r="C4719" s="221">
        <v>28620</v>
      </c>
      <c r="D4719" s="221">
        <f t="shared" si="516"/>
        <v>28620</v>
      </c>
      <c r="E4719" s="221">
        <f t="shared" ref="E4719:E4782" si="521">D4719/1000</f>
        <v>28.62</v>
      </c>
      <c r="F4719" s="221">
        <f t="shared" si="517"/>
        <v>9.9060855633402003E-12</v>
      </c>
      <c r="G4719" s="221">
        <f t="shared" si="518"/>
        <v>0.85861435619456083</v>
      </c>
      <c r="H4719" s="221">
        <v>2.7309732062735098E-4</v>
      </c>
      <c r="I4719" s="221">
        <f t="shared" si="519"/>
        <v>1</v>
      </c>
      <c r="J4719" s="221">
        <v>1</v>
      </c>
      <c r="K4719" s="221">
        <f t="shared" si="520"/>
        <v>-292.67964680351196</v>
      </c>
      <c r="L4719" s="221">
        <f t="shared" ref="L4719:L4782" si="522">(D4719-D4718)*((10^(K4719/20)+10^(K4718/20))/2)^2</f>
        <v>3.4077688373655876E-27</v>
      </c>
    </row>
    <row r="4720" spans="3:12" hidden="1" x14ac:dyDescent="0.25">
      <c r="C4720" s="221">
        <v>28630</v>
      </c>
      <c r="D4720" s="221">
        <f t="shared" si="516"/>
        <v>28630</v>
      </c>
      <c r="E4720" s="221">
        <f t="shared" si="521"/>
        <v>28.63</v>
      </c>
      <c r="F4720" s="221">
        <f t="shared" si="517"/>
        <v>7.4317016849363969E-12</v>
      </c>
      <c r="G4720" s="221">
        <f t="shared" si="518"/>
        <v>0.87328222420947488</v>
      </c>
      <c r="H4720" s="221">
        <v>2.5761364751424299E-3</v>
      </c>
      <c r="I4720" s="221">
        <f t="shared" si="519"/>
        <v>1</v>
      </c>
      <c r="J4720" s="221">
        <v>1</v>
      </c>
      <c r="K4720" s="221">
        <f t="shared" si="520"/>
        <v>-275.53576489469276</v>
      </c>
      <c r="L4720" s="221">
        <f t="shared" si="522"/>
        <v>9.064836853156639E-28</v>
      </c>
    </row>
    <row r="4721" spans="3:12" hidden="1" x14ac:dyDescent="0.25">
      <c r="C4721" s="221">
        <v>28640</v>
      </c>
      <c r="D4721" s="221">
        <f t="shared" si="516"/>
        <v>28640</v>
      </c>
      <c r="E4721" s="221">
        <f t="shared" si="521"/>
        <v>28.64</v>
      </c>
      <c r="F4721" s="221">
        <f t="shared" si="517"/>
        <v>5.4795451097177655E-12</v>
      </c>
      <c r="G4721" s="221">
        <f t="shared" si="518"/>
        <v>0.88724396205992906</v>
      </c>
      <c r="H4721" s="221">
        <v>2.70623213906251E-3</v>
      </c>
      <c r="I4721" s="221">
        <f t="shared" si="519"/>
        <v>1</v>
      </c>
      <c r="J4721" s="221">
        <v>1</v>
      </c>
      <c r="K4721" s="221">
        <f t="shared" si="520"/>
        <v>-277.61694787016938</v>
      </c>
      <c r="L4721" s="221">
        <f t="shared" si="522"/>
        <v>2.2314275059988209E-27</v>
      </c>
    </row>
    <row r="4722" spans="3:12" hidden="1" x14ac:dyDescent="0.25">
      <c r="C4722" s="221">
        <v>28650</v>
      </c>
      <c r="D4722" s="221">
        <f t="shared" si="516"/>
        <v>28650</v>
      </c>
      <c r="E4722" s="221">
        <f t="shared" si="521"/>
        <v>28.65</v>
      </c>
      <c r="F4722" s="221">
        <f t="shared" si="517"/>
        <v>3.9618555766070812E-12</v>
      </c>
      <c r="G4722" s="221">
        <f t="shared" si="518"/>
        <v>0.90047703078737495</v>
      </c>
      <c r="H4722" s="221">
        <v>1.9669670782231801E-4</v>
      </c>
      <c r="I4722" s="221">
        <f t="shared" si="519"/>
        <v>1</v>
      </c>
      <c r="J4722" s="221">
        <v>1</v>
      </c>
      <c r="K4722" s="221">
        <f t="shared" si="520"/>
        <v>-303.07663259224978</v>
      </c>
      <c r="L4722" s="221">
        <f t="shared" si="522"/>
        <v>4.8015184571935991E-28</v>
      </c>
    </row>
    <row r="4723" spans="3:12" hidden="1" x14ac:dyDescent="0.25">
      <c r="C4723" s="221">
        <v>28660</v>
      </c>
      <c r="D4723" s="221">
        <f t="shared" si="516"/>
        <v>28660</v>
      </c>
      <c r="E4723" s="221">
        <f t="shared" si="521"/>
        <v>28.66</v>
      </c>
      <c r="F4723" s="221">
        <f t="shared" si="517"/>
        <v>2.8014127051275434E-12</v>
      </c>
      <c r="G4723" s="221">
        <f t="shared" si="518"/>
        <v>0.91296002985014868</v>
      </c>
      <c r="H4723" s="221">
        <v>4.6170289671178203E-3</v>
      </c>
      <c r="I4723" s="221">
        <f t="shared" si="519"/>
        <v>1</v>
      </c>
      <c r="J4723" s="221">
        <v>1</v>
      </c>
      <c r="K4723" s="221">
        <f t="shared" si="520"/>
        <v>-278.55617085110731</v>
      </c>
      <c r="L4723" s="221">
        <f t="shared" si="522"/>
        <v>3.912588950069124E-28</v>
      </c>
    </row>
    <row r="4724" spans="3:12" hidden="1" x14ac:dyDescent="0.25">
      <c r="C4724" s="221">
        <v>28670</v>
      </c>
      <c r="D4724" s="221">
        <f t="shared" si="516"/>
        <v>28670</v>
      </c>
      <c r="E4724" s="221">
        <f t="shared" si="521"/>
        <v>28.67</v>
      </c>
      <c r="F4724" s="221">
        <f t="shared" si="517"/>
        <v>1.9308345767058039E-12</v>
      </c>
      <c r="G4724" s="221">
        <f t="shared" si="518"/>
        <v>0.92467273846562592</v>
      </c>
      <c r="H4724" s="221">
        <v>9.6745899372297894E-3</v>
      </c>
      <c r="I4724" s="221">
        <f t="shared" si="519"/>
        <v>1</v>
      </c>
      <c r="J4724" s="221">
        <v>1</v>
      </c>
      <c r="K4724" s="221">
        <f t="shared" si="520"/>
        <v>-275.25268625054144</v>
      </c>
      <c r="L4724" s="221">
        <f t="shared" si="522"/>
        <v>2.1143090905248672E-27</v>
      </c>
    </row>
    <row r="4725" spans="3:12" hidden="1" x14ac:dyDescent="0.25">
      <c r="C4725" s="221">
        <v>28680</v>
      </c>
      <c r="D4725" s="221">
        <f t="shared" si="516"/>
        <v>28680</v>
      </c>
      <c r="E4725" s="221">
        <f t="shared" si="521"/>
        <v>28.68</v>
      </c>
      <c r="F4725" s="221">
        <f t="shared" si="517"/>
        <v>1.2918816982528598E-12</v>
      </c>
      <c r="G4725" s="221">
        <f t="shared" si="518"/>
        <v>0.93559615470864121</v>
      </c>
      <c r="H4725" s="271">
        <v>3.5573083179091799E-10</v>
      </c>
      <c r="I4725" s="221">
        <f t="shared" si="519"/>
        <v>1</v>
      </c>
      <c r="J4725" s="221">
        <v>1</v>
      </c>
      <c r="K4725" s="221">
        <f t="shared" si="520"/>
        <v>-427.33134636422051</v>
      </c>
      <c r="L4725" s="221">
        <f t="shared" si="522"/>
        <v>7.4588419589862697E-28</v>
      </c>
    </row>
    <row r="4726" spans="3:12" hidden="1" x14ac:dyDescent="0.25">
      <c r="C4726" s="221">
        <v>28690</v>
      </c>
      <c r="D4726" s="221">
        <f t="shared" si="516"/>
        <v>28690</v>
      </c>
      <c r="E4726" s="221">
        <f t="shared" si="521"/>
        <v>28.69</v>
      </c>
      <c r="F4726" s="221">
        <f t="shared" si="517"/>
        <v>8.3476641939349758E-13</v>
      </c>
      <c r="G4726" s="221">
        <f t="shared" si="518"/>
        <v>0.94571253228403007</v>
      </c>
      <c r="H4726" s="221">
        <v>1.10268609715077E-2</v>
      </c>
      <c r="I4726" s="221">
        <f t="shared" si="519"/>
        <v>1</v>
      </c>
      <c r="J4726" s="221">
        <v>1</v>
      </c>
      <c r="K4726" s="221">
        <f t="shared" si="520"/>
        <v>-281.20447973395312</v>
      </c>
      <c r="L4726" s="221">
        <f t="shared" si="522"/>
        <v>1.8944889572952736E-28</v>
      </c>
    </row>
    <row r="4727" spans="3:12" hidden="1" x14ac:dyDescent="0.25">
      <c r="C4727" s="221">
        <v>28700</v>
      </c>
      <c r="D4727" s="221">
        <f t="shared" si="516"/>
        <v>28700</v>
      </c>
      <c r="E4727" s="221">
        <f t="shared" si="521"/>
        <v>28.7</v>
      </c>
      <c r="F4727" s="221">
        <f t="shared" si="517"/>
        <v>5.174678736199689E-13</v>
      </c>
      <c r="G4727" s="221">
        <f t="shared" si="518"/>
        <v>0.95500541489576141</v>
      </c>
      <c r="H4727" s="271">
        <v>1.6130958229260899E-9</v>
      </c>
      <c r="I4727" s="221">
        <f t="shared" si="519"/>
        <v>1</v>
      </c>
      <c r="J4727" s="221">
        <v>1</v>
      </c>
      <c r="K4727" s="221">
        <f t="shared" si="520"/>
        <v>-421.96901214085011</v>
      </c>
      <c r="L4727" s="221">
        <f t="shared" si="522"/>
        <v>1.8944891171228659E-28</v>
      </c>
    </row>
    <row r="4728" spans="3:12" hidden="1" x14ac:dyDescent="0.25">
      <c r="C4728" s="221">
        <v>28710</v>
      </c>
      <c r="D4728" s="221">
        <f t="shared" si="516"/>
        <v>28710</v>
      </c>
      <c r="E4728" s="221">
        <f t="shared" si="521"/>
        <v>28.71</v>
      </c>
      <c r="F4728" s="221">
        <f t="shared" si="517"/>
        <v>3.050525125963281E-13</v>
      </c>
      <c r="G4728" s="221">
        <f t="shared" si="518"/>
        <v>0.96345966814002715</v>
      </c>
      <c r="H4728" s="221">
        <v>2.04012078154194E-2</v>
      </c>
      <c r="I4728" s="221">
        <f t="shared" si="519"/>
        <v>1</v>
      </c>
      <c r="J4728" s="221">
        <v>1</v>
      </c>
      <c r="K4728" s="221">
        <f t="shared" si="520"/>
        <v>-284.44271949216272</v>
      </c>
      <c r="L4728" s="221">
        <f t="shared" si="522"/>
        <v>8.9881057798774092E-29</v>
      </c>
    </row>
    <row r="4729" spans="3:12" hidden="1" x14ac:dyDescent="0.25">
      <c r="C4729" s="221">
        <v>28720</v>
      </c>
      <c r="D4729" s="221">
        <f t="shared" si="516"/>
        <v>28720</v>
      </c>
      <c r="E4729" s="221">
        <f t="shared" si="521"/>
        <v>28.72</v>
      </c>
      <c r="F4729" s="221">
        <f t="shared" si="517"/>
        <v>1.6900030174732956E-13</v>
      </c>
      <c r="G4729" s="221">
        <f t="shared" si="518"/>
        <v>0.97106150885610965</v>
      </c>
      <c r="H4729" s="221">
        <v>2.0271099110453598E-2</v>
      </c>
      <c r="I4729" s="221">
        <f t="shared" si="519"/>
        <v>1</v>
      </c>
      <c r="J4729" s="221">
        <v>1</v>
      </c>
      <c r="K4729" s="221">
        <f t="shared" si="520"/>
        <v>-289.55976966260516</v>
      </c>
      <c r="L4729" s="221">
        <f t="shared" si="522"/>
        <v>2.172826261183333E-28</v>
      </c>
    </row>
    <row r="4730" spans="3:12" hidden="1" x14ac:dyDescent="0.25">
      <c r="C4730" s="221">
        <v>28730</v>
      </c>
      <c r="D4730" s="221">
        <f t="shared" ref="D4730:D4793" si="523">C4730*(f_CLK_MHz/Nominal_Clock_Freq)</f>
        <v>28730</v>
      </c>
      <c r="E4730" s="221">
        <f t="shared" si="521"/>
        <v>28.73</v>
      </c>
      <c r="F4730" s="221">
        <f t="shared" ref="F4730:F4793" si="524">ABS(SIN(((MOD_CLK_DIV*PI()*$D4730*FIRST_STAGE_DECIMATION)/(f_CLK_MHz*1000000)))/(FIRST_STAGE_DECIMATION*SIN(((MOD_CLK_DIV*PI()*$D4730)/(f_CLK_MHz*1000000)))))^FIRST_STAGE_ORDER</f>
        <v>8.6536644202720681E-14</v>
      </c>
      <c r="G4730" s="221">
        <f t="shared" ref="G4730:G4793" si="525">ABS(SIN(((MOD_CLK_DIV*FIRST_STAGE_DECIMATION*PI()*$D4730*SECOND_STAGE_DECIMATION)/(f_CLK_MHz*1000000)))/(SECOND_STAGE_DECIMATION*SIN(((MOD_CLK_DIV*FIRST_STAGE_DECIMATION*PI()*$D4730)/(f_CLK_MHz*1000000)))))^SECOND_STAGE_ORDER</f>
        <v>0.9777985318706538</v>
      </c>
      <c r="H4730" s="221">
        <v>5.3629333398808503E-3</v>
      </c>
      <c r="I4730" s="221">
        <f t="shared" ref="I4730:I4793" si="526">IF(Avg_decimation&lt;&gt;0,(ABS(SIN(((MOD_CLK_DIV*FIRST_STAGE_DECIMATION*SECOND_STAGE_DECIMATION*FIR_DECIMATION*PI()*$D4730*Avg_decimation)/(f_CLK_MHz*1000000)))/(Avg_decimation*SIN(((MOD_CLK_DIV*FIRST_STAGE_DECIMATION*SECOND_STAGE_DECIMATION*FIR_DECIMATION*PI()*$D4730)/(f_CLK_MHz*1000000)))))^1),"-")</f>
        <v>1</v>
      </c>
      <c r="J4730" s="221">
        <v>1</v>
      </c>
      <c r="K4730" s="221">
        <f t="shared" ref="K4730:K4793" si="527">20*LOG10(IF(FIR_BYPASSED,F4730*G4730*J4730,F4730*G4730*H4730*I4730*J4730))</f>
        <v>-306.86296341241285</v>
      </c>
      <c r="L4730" s="221">
        <f t="shared" si="522"/>
        <v>3.5729893381485669E-29</v>
      </c>
    </row>
    <row r="4731" spans="3:12" hidden="1" x14ac:dyDescent="0.25">
      <c r="C4731" s="221">
        <v>28740</v>
      </c>
      <c r="D4731" s="221">
        <f t="shared" si="523"/>
        <v>28740</v>
      </c>
      <c r="E4731" s="221">
        <f t="shared" si="521"/>
        <v>28.74</v>
      </c>
      <c r="F4731" s="221">
        <f t="shared" si="524"/>
        <v>3.9970099073769375E-14</v>
      </c>
      <c r="G4731" s="221">
        <f t="shared" si="525"/>
        <v>0.98365973408245622</v>
      </c>
      <c r="H4731" s="271">
        <v>1.75067417107319E-5</v>
      </c>
      <c r="I4731" s="221">
        <f t="shared" si="526"/>
        <v>1</v>
      </c>
      <c r="J4731" s="221">
        <v>1</v>
      </c>
      <c r="K4731" s="221">
        <f t="shared" si="527"/>
        <v>-363.24429113840182</v>
      </c>
      <c r="L4731" s="221">
        <f t="shared" si="522"/>
        <v>5.1636899923262808E-31</v>
      </c>
    </row>
    <row r="4732" spans="3:12" hidden="1" x14ac:dyDescent="0.25">
      <c r="C4732" s="221">
        <v>28750</v>
      </c>
      <c r="D4732" s="221">
        <f t="shared" si="523"/>
        <v>28750</v>
      </c>
      <c r="E4732" s="221">
        <f t="shared" si="521"/>
        <v>28.75</v>
      </c>
      <c r="F4732" s="221">
        <f t="shared" si="524"/>
        <v>1.6035958961669427E-14</v>
      </c>
      <c r="G4732" s="221">
        <f t="shared" si="525"/>
        <v>0.98863553583345942</v>
      </c>
      <c r="H4732" s="271">
        <v>1.6734664794234401E-5</v>
      </c>
      <c r="I4732" s="221">
        <f t="shared" si="526"/>
        <v>1</v>
      </c>
      <c r="J4732" s="221">
        <v>1</v>
      </c>
      <c r="K4732" s="221">
        <f t="shared" si="527"/>
        <v>-371.52503658849474</v>
      </c>
      <c r="L4732" s="221">
        <f t="shared" si="522"/>
        <v>2.273472195933317E-36</v>
      </c>
    </row>
    <row r="4733" spans="3:12" hidden="1" x14ac:dyDescent="0.25">
      <c r="C4733" s="221">
        <v>28760</v>
      </c>
      <c r="D4733" s="221">
        <f t="shared" si="523"/>
        <v>28760</v>
      </c>
      <c r="E4733" s="221">
        <f t="shared" si="521"/>
        <v>28.76</v>
      </c>
      <c r="F4733" s="221">
        <f t="shared" si="524"/>
        <v>5.2457505047517893E-15</v>
      </c>
      <c r="G4733" s="221">
        <f t="shared" si="525"/>
        <v>0.99271779952313999</v>
      </c>
      <c r="H4733" s="221">
        <v>1.57194088848196E-2</v>
      </c>
      <c r="I4733" s="221">
        <f t="shared" si="526"/>
        <v>1</v>
      </c>
      <c r="J4733" s="221">
        <v>1</v>
      </c>
      <c r="K4733" s="221">
        <f t="shared" si="527"/>
        <v>-321.73860698575868</v>
      </c>
      <c r="L4733" s="221">
        <f t="shared" si="522"/>
        <v>1.6861253257984875E-32</v>
      </c>
    </row>
    <row r="4734" spans="3:12" hidden="1" x14ac:dyDescent="0.25">
      <c r="C4734" s="221">
        <v>28770</v>
      </c>
      <c r="D4734" s="221">
        <f t="shared" si="523"/>
        <v>28770</v>
      </c>
      <c r="E4734" s="221">
        <f t="shared" si="521"/>
        <v>28.77</v>
      </c>
      <c r="F4734" s="221">
        <f t="shared" si="524"/>
        <v>1.2427206821264141E-15</v>
      </c>
      <c r="G4734" s="221">
        <f t="shared" si="525"/>
        <v>0.99589984542626508</v>
      </c>
      <c r="H4734" s="221">
        <v>0.13782044655408801</v>
      </c>
      <c r="I4734" s="221">
        <f t="shared" si="526"/>
        <v>1</v>
      </c>
      <c r="J4734" s="221">
        <v>1</v>
      </c>
      <c r="K4734" s="221">
        <f t="shared" si="527"/>
        <v>-315.36194312194436</v>
      </c>
      <c r="L4734" s="221">
        <f t="shared" si="522"/>
        <v>1.5930186152102495E-31</v>
      </c>
    </row>
    <row r="4735" spans="3:12" hidden="1" x14ac:dyDescent="0.25">
      <c r="C4735" s="221">
        <v>28780</v>
      </c>
      <c r="D4735" s="221">
        <f t="shared" si="523"/>
        <v>28780</v>
      </c>
      <c r="E4735" s="221">
        <f t="shared" si="521"/>
        <v>28.78</v>
      </c>
      <c r="F4735" s="221">
        <f t="shared" si="524"/>
        <v>1.6337049580637698E-16</v>
      </c>
      <c r="G4735" s="221">
        <f t="shared" si="525"/>
        <v>0.99817646467985344</v>
      </c>
      <c r="H4735" s="221">
        <v>0.44491567513505698</v>
      </c>
      <c r="I4735" s="221">
        <f t="shared" si="526"/>
        <v>1</v>
      </c>
      <c r="J4735" s="221">
        <v>1</v>
      </c>
      <c r="K4735" s="221">
        <f t="shared" si="527"/>
        <v>-322.78682680521069</v>
      </c>
      <c r="L4735" s="221">
        <f t="shared" si="522"/>
        <v>1.4777274276211264E-31</v>
      </c>
    </row>
    <row r="4736" spans="3:12" hidden="1" x14ac:dyDescent="0.25">
      <c r="C4736" s="221">
        <v>28790</v>
      </c>
      <c r="D4736" s="221">
        <f t="shared" si="523"/>
        <v>28790</v>
      </c>
      <c r="E4736" s="221">
        <f t="shared" si="521"/>
        <v>28.79</v>
      </c>
      <c r="F4736" s="221">
        <f t="shared" si="524"/>
        <v>5.0965567303042712E-18</v>
      </c>
      <c r="G4736" s="221">
        <f t="shared" si="525"/>
        <v>0.99954392941363757</v>
      </c>
      <c r="H4736" s="221">
        <v>0.82365531566124806</v>
      </c>
      <c r="I4736" s="221">
        <f t="shared" si="526"/>
        <v>1</v>
      </c>
      <c r="J4736" s="221">
        <v>1</v>
      </c>
      <c r="K4736" s="221">
        <f t="shared" si="527"/>
        <v>-347.5435149153501</v>
      </c>
      <c r="L4736" s="221">
        <f t="shared" si="522"/>
        <v>1.4726191475490777E-32</v>
      </c>
    </row>
    <row r="4737" spans="3:12" hidden="1" x14ac:dyDescent="0.25">
      <c r="C4737" s="221">
        <v>28800</v>
      </c>
      <c r="D4737" s="221">
        <f t="shared" si="523"/>
        <v>28800</v>
      </c>
      <c r="E4737" s="221">
        <f t="shared" si="521"/>
        <v>28.8</v>
      </c>
      <c r="F4737" s="221">
        <f t="shared" si="524"/>
        <v>9.0925050935487047E-83</v>
      </c>
      <c r="G4737" s="221">
        <f t="shared" si="525"/>
        <v>1</v>
      </c>
      <c r="H4737" s="221">
        <v>1</v>
      </c>
      <c r="I4737" s="221">
        <f t="shared" si="526"/>
        <v>1</v>
      </c>
      <c r="J4737" s="221">
        <v>1</v>
      </c>
      <c r="K4737" s="221">
        <f t="shared" si="527"/>
        <v>-1640.8263289396975</v>
      </c>
      <c r="L4737" s="221">
        <f t="shared" si="522"/>
        <v>4.401376467751383E-35</v>
      </c>
    </row>
    <row r="4738" spans="3:12" hidden="1" x14ac:dyDescent="0.25">
      <c r="C4738" s="221">
        <v>28810</v>
      </c>
      <c r="D4738" s="221">
        <f t="shared" si="523"/>
        <v>28810</v>
      </c>
      <c r="E4738" s="221">
        <f t="shared" si="521"/>
        <v>28.81</v>
      </c>
      <c r="F4738" s="221">
        <f t="shared" si="524"/>
        <v>5.0789477333474854E-18</v>
      </c>
      <c r="G4738" s="221">
        <f t="shared" si="525"/>
        <v>0.99954392941268877</v>
      </c>
      <c r="H4738" s="221">
        <v>0.82365531566114603</v>
      </c>
      <c r="I4738" s="221">
        <f t="shared" si="526"/>
        <v>1</v>
      </c>
      <c r="J4738" s="221">
        <v>1</v>
      </c>
      <c r="K4738" s="221">
        <f t="shared" si="527"/>
        <v>-347.57357729849366</v>
      </c>
      <c r="L4738" s="221">
        <f t="shared" si="522"/>
        <v>4.3710148184671557E-35</v>
      </c>
    </row>
    <row r="4739" spans="3:12" hidden="1" x14ac:dyDescent="0.25">
      <c r="C4739" s="221">
        <v>28820</v>
      </c>
      <c r="D4739" s="221">
        <f t="shared" si="523"/>
        <v>28820</v>
      </c>
      <c r="E4739" s="221">
        <f t="shared" si="521"/>
        <v>28.82</v>
      </c>
      <c r="F4739" s="221">
        <f t="shared" si="524"/>
        <v>1.6224353056460851E-16</v>
      </c>
      <c r="G4739" s="221">
        <f t="shared" si="525"/>
        <v>0.99817646467985377</v>
      </c>
      <c r="H4739" s="221">
        <v>0.44491567513535102</v>
      </c>
      <c r="I4739" s="221">
        <f t="shared" si="526"/>
        <v>1</v>
      </c>
      <c r="J4739" s="221">
        <v>1</v>
      </c>
      <c r="K4739" s="221">
        <f t="shared" si="527"/>
        <v>-322.84695157876627</v>
      </c>
      <c r="L4739" s="221">
        <f t="shared" si="522"/>
        <v>1.4529229569374256E-32</v>
      </c>
    </row>
    <row r="4740" spans="3:12" hidden="1" x14ac:dyDescent="0.25">
      <c r="C4740" s="221">
        <v>28830</v>
      </c>
      <c r="D4740" s="221">
        <f t="shared" si="523"/>
        <v>28830</v>
      </c>
      <c r="E4740" s="221">
        <f t="shared" si="521"/>
        <v>28.83</v>
      </c>
      <c r="F4740" s="221">
        <f t="shared" si="524"/>
        <v>1.2298840442167947E-15</v>
      </c>
      <c r="G4740" s="221">
        <f t="shared" si="525"/>
        <v>0.99589984542630938</v>
      </c>
      <c r="H4740" s="221">
        <v>0.13782044655402101</v>
      </c>
      <c r="I4740" s="221">
        <f t="shared" si="526"/>
        <v>1</v>
      </c>
      <c r="J4740" s="221">
        <v>1</v>
      </c>
      <c r="K4740" s="221">
        <f t="shared" si="527"/>
        <v>-315.45213030046057</v>
      </c>
      <c r="L4740" s="221">
        <f t="shared" si="522"/>
        <v>1.4503533944449831E-31</v>
      </c>
    </row>
    <row r="4741" spans="3:12" hidden="1" x14ac:dyDescent="0.25">
      <c r="C4741" s="221">
        <v>28840</v>
      </c>
      <c r="D4741" s="221">
        <f t="shared" si="523"/>
        <v>28840</v>
      </c>
      <c r="E4741" s="221">
        <f t="shared" si="521"/>
        <v>28.84</v>
      </c>
      <c r="F4741" s="221">
        <f t="shared" si="524"/>
        <v>5.1736274335716649E-15</v>
      </c>
      <c r="G4741" s="221">
        <f t="shared" si="525"/>
        <v>0.99271779952324191</v>
      </c>
      <c r="H4741" s="221">
        <v>1.5719408884830401E-2</v>
      </c>
      <c r="I4741" s="221">
        <f t="shared" si="526"/>
        <v>1</v>
      </c>
      <c r="J4741" s="221">
        <v>1</v>
      </c>
      <c r="K4741" s="221">
        <f t="shared" si="527"/>
        <v>-321.85885659104889</v>
      </c>
      <c r="L4741" s="221">
        <f t="shared" si="522"/>
        <v>1.5567841013369272E-31</v>
      </c>
    </row>
    <row r="4742" spans="3:12" hidden="1" x14ac:dyDescent="0.25">
      <c r="C4742" s="221">
        <v>28850</v>
      </c>
      <c r="D4742" s="221">
        <f t="shared" si="523"/>
        <v>28850</v>
      </c>
      <c r="E4742" s="221">
        <f t="shared" si="521"/>
        <v>28.85</v>
      </c>
      <c r="F4742" s="221">
        <f t="shared" si="524"/>
        <v>1.5760839016080066E-14</v>
      </c>
      <c r="G4742" s="221">
        <f t="shared" si="525"/>
        <v>0.98863553583346042</v>
      </c>
      <c r="H4742" s="271">
        <v>1.67346647941857E-5</v>
      </c>
      <c r="I4742" s="221">
        <f t="shared" si="526"/>
        <v>1</v>
      </c>
      <c r="J4742" s="221">
        <v>1</v>
      </c>
      <c r="K4742" s="221">
        <f t="shared" si="527"/>
        <v>-371.67534864967621</v>
      </c>
      <c r="L4742" s="221">
        <f t="shared" si="522"/>
        <v>1.6400428533078934E-32</v>
      </c>
    </row>
    <row r="4743" spans="3:12" hidden="1" x14ac:dyDescent="0.25">
      <c r="C4743" s="221">
        <v>28860</v>
      </c>
      <c r="D4743" s="221">
        <f t="shared" si="523"/>
        <v>28860</v>
      </c>
      <c r="E4743" s="221">
        <f t="shared" si="521"/>
        <v>28.86</v>
      </c>
      <c r="F4743" s="221">
        <f t="shared" si="524"/>
        <v>3.9148623553187351E-14</v>
      </c>
      <c r="G4743" s="221">
        <f t="shared" si="525"/>
        <v>0.98365973408245755</v>
      </c>
      <c r="H4743" s="271">
        <v>1.7506741710704999E-5</v>
      </c>
      <c r="I4743" s="221">
        <f t="shared" si="526"/>
        <v>1</v>
      </c>
      <c r="J4743" s="221">
        <v>1</v>
      </c>
      <c r="K4743" s="221">
        <f t="shared" si="527"/>
        <v>-363.42466569179612</v>
      </c>
      <c r="L4743" s="221">
        <f t="shared" si="522"/>
        <v>2.1851920252932713E-36</v>
      </c>
    </row>
    <row r="4744" spans="3:12" hidden="1" x14ac:dyDescent="0.25">
      <c r="C4744" s="221">
        <v>28870</v>
      </c>
      <c r="D4744" s="221">
        <f t="shared" si="523"/>
        <v>28870</v>
      </c>
      <c r="E4744" s="221">
        <f t="shared" si="521"/>
        <v>28.87</v>
      </c>
      <c r="F4744" s="221">
        <f t="shared" si="524"/>
        <v>8.446527400683845E-14</v>
      </c>
      <c r="G4744" s="221">
        <f t="shared" si="525"/>
        <v>0.97779853187065502</v>
      </c>
      <c r="H4744" s="221">
        <v>5.3629333398713102E-3</v>
      </c>
      <c r="I4744" s="221">
        <f t="shared" si="526"/>
        <v>1</v>
      </c>
      <c r="J4744" s="221">
        <v>1</v>
      </c>
      <c r="K4744" s="221">
        <f t="shared" si="527"/>
        <v>-307.07340050166755</v>
      </c>
      <c r="L4744" s="221">
        <f t="shared" si="522"/>
        <v>4.9195005450906748E-31</v>
      </c>
    </row>
    <row r="4745" spans="3:12" hidden="1" x14ac:dyDescent="0.25">
      <c r="C4745" s="221">
        <v>28880</v>
      </c>
      <c r="D4745" s="221">
        <f t="shared" si="523"/>
        <v>28880</v>
      </c>
      <c r="E4745" s="221">
        <f t="shared" si="521"/>
        <v>28.88</v>
      </c>
      <c r="F4745" s="221">
        <f t="shared" si="524"/>
        <v>1.6438511743395805E-13</v>
      </c>
      <c r="G4745" s="221">
        <f t="shared" si="525"/>
        <v>0.97106150885604925</v>
      </c>
      <c r="H4745" s="221">
        <v>2.0271099110450799E-2</v>
      </c>
      <c r="I4745" s="221">
        <f t="shared" si="526"/>
        <v>1</v>
      </c>
      <c r="J4745" s="221">
        <v>1</v>
      </c>
      <c r="K4745" s="221">
        <f t="shared" si="527"/>
        <v>-289.80026933861035</v>
      </c>
      <c r="L4745" s="221">
        <f t="shared" si="522"/>
        <v>3.3833206333711781E-29</v>
      </c>
    </row>
    <row r="4746" spans="3:12" hidden="1" x14ac:dyDescent="0.25">
      <c r="C4746" s="221">
        <v>28890</v>
      </c>
      <c r="D4746" s="221">
        <f t="shared" si="523"/>
        <v>28890</v>
      </c>
      <c r="E4746" s="221">
        <f t="shared" si="521"/>
        <v>28.89</v>
      </c>
      <c r="F4746" s="221">
        <f t="shared" si="524"/>
        <v>2.9569670859024992E-13</v>
      </c>
      <c r="G4746" s="221">
        <f t="shared" si="525"/>
        <v>0.96345966814008277</v>
      </c>
      <c r="H4746" s="221">
        <v>2.0401207815422401E-2</v>
      </c>
      <c r="I4746" s="221">
        <f t="shared" si="526"/>
        <v>1</v>
      </c>
      <c r="J4746" s="221">
        <v>1</v>
      </c>
      <c r="K4746" s="221">
        <f t="shared" si="527"/>
        <v>-284.71328181310685</v>
      </c>
      <c r="L4746" s="221">
        <f t="shared" si="522"/>
        <v>2.0466458923241396E-28</v>
      </c>
    </row>
    <row r="4747" spans="3:12" hidden="1" x14ac:dyDescent="0.25">
      <c r="C4747" s="221">
        <v>28900</v>
      </c>
      <c r="D4747" s="221">
        <f t="shared" si="523"/>
        <v>28900</v>
      </c>
      <c r="E4747" s="221">
        <f t="shared" si="521"/>
        <v>28.9</v>
      </c>
      <c r="F4747" s="221">
        <f t="shared" si="524"/>
        <v>4.998643229324741E-13</v>
      </c>
      <c r="G4747" s="221">
        <f t="shared" si="525"/>
        <v>0.95500541489571633</v>
      </c>
      <c r="H4747" s="271">
        <v>1.6130910154400999E-9</v>
      </c>
      <c r="I4747" s="221">
        <f t="shared" si="526"/>
        <v>1</v>
      </c>
      <c r="J4747" s="221">
        <v>1</v>
      </c>
      <c r="K4747" s="221">
        <f t="shared" si="527"/>
        <v>-422.26966305865864</v>
      </c>
      <c r="L4747" s="221">
        <f t="shared" si="522"/>
        <v>8.4452389579755294E-29</v>
      </c>
    </row>
    <row r="4748" spans="3:12" hidden="1" x14ac:dyDescent="0.25">
      <c r="C4748" s="221">
        <v>28910</v>
      </c>
      <c r="D4748" s="221">
        <f t="shared" si="523"/>
        <v>28910</v>
      </c>
      <c r="E4748" s="221">
        <f t="shared" si="521"/>
        <v>28.91</v>
      </c>
      <c r="F4748" s="221">
        <f t="shared" si="524"/>
        <v>8.0358270183051802E-13</v>
      </c>
      <c r="G4748" s="221">
        <f t="shared" si="525"/>
        <v>0.94571253228406715</v>
      </c>
      <c r="H4748" s="221">
        <v>1.1026860971508101E-2</v>
      </c>
      <c r="I4748" s="221">
        <f t="shared" si="526"/>
        <v>1</v>
      </c>
      <c r="J4748" s="221">
        <v>1</v>
      </c>
      <c r="K4748" s="221">
        <f t="shared" si="527"/>
        <v>-281.53516754841013</v>
      </c>
      <c r="L4748" s="221">
        <f t="shared" si="522"/>
        <v>1.7555909509646758E-28</v>
      </c>
    </row>
    <row r="4749" spans="3:12" hidden="1" x14ac:dyDescent="0.25">
      <c r="C4749" s="221">
        <v>28920</v>
      </c>
      <c r="D4749" s="221">
        <f t="shared" si="523"/>
        <v>28920</v>
      </c>
      <c r="E4749" s="221">
        <f t="shared" si="521"/>
        <v>28.92</v>
      </c>
      <c r="F4749" s="221">
        <f t="shared" si="524"/>
        <v>1.2393250039186234E-12</v>
      </c>
      <c r="G4749" s="221">
        <f t="shared" si="525"/>
        <v>0.93559615470867541</v>
      </c>
      <c r="H4749" s="271">
        <v>3.5573425483075802E-10</v>
      </c>
      <c r="I4749" s="221">
        <f t="shared" si="526"/>
        <v>1</v>
      </c>
      <c r="J4749" s="221">
        <v>1</v>
      </c>
      <c r="K4749" s="221">
        <f t="shared" si="527"/>
        <v>-427.69201346173367</v>
      </c>
      <c r="L4749" s="221">
        <f t="shared" si="522"/>
        <v>1.7555908011437851E-28</v>
      </c>
    </row>
    <row r="4750" spans="3:12" hidden="1" x14ac:dyDescent="0.25">
      <c r="C4750" s="221">
        <v>28930</v>
      </c>
      <c r="D4750" s="221">
        <f t="shared" si="523"/>
        <v>28930</v>
      </c>
      <c r="E4750" s="221">
        <f t="shared" si="521"/>
        <v>28.93</v>
      </c>
      <c r="F4750" s="221">
        <f t="shared" si="524"/>
        <v>1.845883917642445E-12</v>
      </c>
      <c r="G4750" s="221">
        <f t="shared" si="525"/>
        <v>0.92467273846562859</v>
      </c>
      <c r="H4750" s="221">
        <v>9.6745899372294702E-3</v>
      </c>
      <c r="I4750" s="221">
        <f t="shared" si="526"/>
        <v>1</v>
      </c>
      <c r="J4750" s="221">
        <v>1</v>
      </c>
      <c r="K4750" s="221">
        <f t="shared" si="527"/>
        <v>-275.64349987849306</v>
      </c>
      <c r="L4750" s="221">
        <f t="shared" si="522"/>
        <v>6.8169489626228431E-28</v>
      </c>
    </row>
    <row r="4751" spans="3:12" hidden="1" x14ac:dyDescent="0.25">
      <c r="C4751" s="221">
        <v>28940</v>
      </c>
      <c r="D4751" s="221">
        <f t="shared" si="523"/>
        <v>28940</v>
      </c>
      <c r="E4751" s="221">
        <f t="shared" si="521"/>
        <v>28.94</v>
      </c>
      <c r="F4751" s="221">
        <f t="shared" si="524"/>
        <v>2.6689058911723126E-12</v>
      </c>
      <c r="G4751" s="221">
        <f t="shared" si="525"/>
        <v>0.91296002985015123</v>
      </c>
      <c r="H4751" s="221">
        <v>4.6170289671196799E-3</v>
      </c>
      <c r="I4751" s="221">
        <f t="shared" si="526"/>
        <v>1</v>
      </c>
      <c r="J4751" s="221">
        <v>1</v>
      </c>
      <c r="K4751" s="221">
        <f t="shared" si="527"/>
        <v>-278.97704752397948</v>
      </c>
      <c r="L4751" s="221">
        <f t="shared" si="522"/>
        <v>1.9269376625248658E-27</v>
      </c>
    </row>
    <row r="4752" spans="3:12" hidden="1" x14ac:dyDescent="0.25">
      <c r="C4752" s="221">
        <v>28950</v>
      </c>
      <c r="D4752" s="221">
        <f t="shared" si="523"/>
        <v>28950</v>
      </c>
      <c r="E4752" s="221">
        <f t="shared" si="521"/>
        <v>28.95</v>
      </c>
      <c r="F4752" s="221">
        <f t="shared" si="524"/>
        <v>3.7614184369924959E-12</v>
      </c>
      <c r="G4752" s="221">
        <f t="shared" si="525"/>
        <v>0.90047703078737784</v>
      </c>
      <c r="H4752" s="221">
        <v>1.96696707822322E-4</v>
      </c>
      <c r="I4752" s="221">
        <f t="shared" si="526"/>
        <v>1</v>
      </c>
      <c r="J4752" s="221">
        <v>1</v>
      </c>
      <c r="K4752" s="221">
        <f t="shared" si="527"/>
        <v>-303.52757241186475</v>
      </c>
      <c r="L4752" s="221">
        <f t="shared" si="522"/>
        <v>3.5498352665278722E-28</v>
      </c>
    </row>
    <row r="4753" spans="3:12" hidden="1" x14ac:dyDescent="0.25">
      <c r="C4753" s="221">
        <v>28960</v>
      </c>
      <c r="D4753" s="221">
        <f t="shared" si="523"/>
        <v>28960</v>
      </c>
      <c r="E4753" s="221">
        <f t="shared" si="521"/>
        <v>28.96</v>
      </c>
      <c r="F4753" s="221">
        <f t="shared" si="524"/>
        <v>5.1843504695770832E-12</v>
      </c>
      <c r="G4753" s="221">
        <f t="shared" si="525"/>
        <v>0.88724396205995504</v>
      </c>
      <c r="H4753" s="221">
        <v>2.7062321390600602E-3</v>
      </c>
      <c r="I4753" s="221">
        <f t="shared" si="526"/>
        <v>1</v>
      </c>
      <c r="J4753" s="221">
        <v>1</v>
      </c>
      <c r="K4753" s="221">
        <f t="shared" si="527"/>
        <v>-278.0979509456202</v>
      </c>
      <c r="L4753" s="221">
        <f t="shared" si="522"/>
        <v>4.2996268883155166E-28</v>
      </c>
    </row>
    <row r="4754" spans="3:12" hidden="1" x14ac:dyDescent="0.25">
      <c r="C4754" s="221">
        <v>28970</v>
      </c>
      <c r="D4754" s="221">
        <f t="shared" si="523"/>
        <v>28970</v>
      </c>
      <c r="E4754" s="221">
        <f t="shared" si="521"/>
        <v>28.97</v>
      </c>
      <c r="F4754" s="221">
        <f t="shared" si="524"/>
        <v>7.0070456357155045E-12</v>
      </c>
      <c r="G4754" s="221">
        <f t="shared" si="525"/>
        <v>0.873282224209458</v>
      </c>
      <c r="H4754" s="221">
        <v>2.5761364751431801E-3</v>
      </c>
      <c r="I4754" s="221">
        <f t="shared" si="526"/>
        <v>1</v>
      </c>
      <c r="J4754" s="221">
        <v>1</v>
      </c>
      <c r="K4754" s="221">
        <f t="shared" si="527"/>
        <v>-276.04683134232363</v>
      </c>
      <c r="L4754" s="221">
        <f t="shared" si="522"/>
        <v>1.9897630495138812E-27</v>
      </c>
    </row>
    <row r="4755" spans="3:12" hidden="1" x14ac:dyDescent="0.25">
      <c r="C4755" s="221">
        <v>28980</v>
      </c>
      <c r="D4755" s="221">
        <f t="shared" si="523"/>
        <v>28980</v>
      </c>
      <c r="E4755" s="221">
        <f t="shared" si="521"/>
        <v>28.98</v>
      </c>
      <c r="F4755" s="221">
        <f t="shared" si="524"/>
        <v>9.3077685981454393E-12</v>
      </c>
      <c r="G4755" s="221">
        <f t="shared" si="525"/>
        <v>0.85861435619456261</v>
      </c>
      <c r="H4755" s="221">
        <v>2.7309732062736101E-4</v>
      </c>
      <c r="I4755" s="221">
        <f t="shared" si="526"/>
        <v>1</v>
      </c>
      <c r="J4755" s="221">
        <v>1</v>
      </c>
      <c r="K4755" s="221">
        <f t="shared" si="527"/>
        <v>-293.22077674696948</v>
      </c>
      <c r="L4755" s="221">
        <f t="shared" si="522"/>
        <v>8.0516923712165094E-28</v>
      </c>
    </row>
    <row r="4756" spans="3:12" hidden="1" x14ac:dyDescent="0.25">
      <c r="C4756" s="221">
        <v>28990</v>
      </c>
      <c r="D4756" s="221">
        <f t="shared" si="523"/>
        <v>28990</v>
      </c>
      <c r="E4756" s="221">
        <f t="shared" si="521"/>
        <v>28.99</v>
      </c>
      <c r="F4756" s="221">
        <f t="shared" si="524"/>
        <v>1.2174204234302936E-11</v>
      </c>
      <c r="G4756" s="221">
        <f t="shared" si="525"/>
        <v>0.84326399189206047</v>
      </c>
      <c r="H4756" s="221">
        <v>3.15558828549124E-3</v>
      </c>
      <c r="I4756" s="221">
        <f t="shared" si="526"/>
        <v>1</v>
      </c>
      <c r="J4756" s="221">
        <v>1</v>
      </c>
      <c r="K4756" s="221">
        <f t="shared" si="527"/>
        <v>-269.79031051351348</v>
      </c>
      <c r="L4756" s="221">
        <f t="shared" si="522"/>
        <v>2.9890984668333013E-27</v>
      </c>
    </row>
    <row r="4757" spans="3:12" hidden="1" x14ac:dyDescent="0.25">
      <c r="C4757" s="221">
        <v>29000</v>
      </c>
      <c r="D4757" s="221">
        <f t="shared" si="523"/>
        <v>29000</v>
      </c>
      <c r="E4757" s="221">
        <f t="shared" si="521"/>
        <v>29</v>
      </c>
      <c r="F4757" s="221">
        <f t="shared" si="524"/>
        <v>1.5703949713112713E-11</v>
      </c>
      <c r="G4757" s="221">
        <f t="shared" si="525"/>
        <v>0.82725581453322106</v>
      </c>
      <c r="H4757" s="271">
        <v>9.3132256956339196E-10</v>
      </c>
      <c r="I4757" s="221">
        <f t="shared" si="526"/>
        <v>1</v>
      </c>
      <c r="J4757" s="221">
        <v>1</v>
      </c>
      <c r="K4757" s="221">
        <f t="shared" si="527"/>
        <v>-398.34502296004479</v>
      </c>
      <c r="L4757" s="221">
        <f t="shared" si="522"/>
        <v>2.623670436644439E-27</v>
      </c>
    </row>
    <row r="4758" spans="3:12" hidden="1" x14ac:dyDescent="0.25">
      <c r="C4758" s="221">
        <v>29010</v>
      </c>
      <c r="D4758" s="221">
        <f t="shared" si="523"/>
        <v>29010</v>
      </c>
      <c r="E4758" s="221">
        <f t="shared" si="521"/>
        <v>29.01</v>
      </c>
      <c r="F4758" s="221">
        <f t="shared" si="524"/>
        <v>2.000499941383951E-11</v>
      </c>
      <c r="G4758" s="221">
        <f t="shared" si="525"/>
        <v>0.81061550917053993</v>
      </c>
      <c r="H4758" s="221">
        <v>2.6182538032293302E-2</v>
      </c>
      <c r="I4758" s="221">
        <f t="shared" si="526"/>
        <v>1</v>
      </c>
      <c r="J4758" s="221">
        <v>1</v>
      </c>
      <c r="K4758" s="221">
        <f t="shared" si="527"/>
        <v>-247.44069610587593</v>
      </c>
      <c r="L4758" s="221">
        <f t="shared" si="522"/>
        <v>4.5068221783031334E-25</v>
      </c>
    </row>
    <row r="4759" spans="3:12" hidden="1" x14ac:dyDescent="0.25">
      <c r="C4759" s="221">
        <v>29020</v>
      </c>
      <c r="D4759" s="221">
        <f t="shared" si="523"/>
        <v>29020</v>
      </c>
      <c r="E4759" s="221">
        <f t="shared" si="521"/>
        <v>29.02</v>
      </c>
      <c r="F4759" s="221">
        <f t="shared" si="524"/>
        <v>2.5196222652227843E-11</v>
      </c>
      <c r="G4759" s="221">
        <f t="shared" si="525"/>
        <v>0.79336971327483219</v>
      </c>
      <c r="H4759" s="221">
        <v>5.0657045484414701E-2</v>
      </c>
      <c r="I4759" s="221">
        <f t="shared" si="526"/>
        <v>1</v>
      </c>
      <c r="J4759" s="221">
        <v>1</v>
      </c>
      <c r="K4759" s="221">
        <f t="shared" si="527"/>
        <v>-239.89098177513887</v>
      </c>
      <c r="L4759" s="221">
        <f t="shared" si="522"/>
        <v>5.1639732765082217E-24</v>
      </c>
    </row>
    <row r="4760" spans="3:12" hidden="1" x14ac:dyDescent="0.25">
      <c r="C4760" s="221">
        <v>29030</v>
      </c>
      <c r="D4760" s="221">
        <f t="shared" si="523"/>
        <v>29030</v>
      </c>
      <c r="E4760" s="221">
        <f t="shared" si="521"/>
        <v>29.03</v>
      </c>
      <c r="F4760" s="221">
        <f t="shared" si="524"/>
        <v>3.1407834180150129E-11</v>
      </c>
      <c r="G4760" s="221">
        <f t="shared" si="525"/>
        <v>0.77554596556657474</v>
      </c>
      <c r="H4760" s="221">
        <v>3.5478860246610303E-2</v>
      </c>
      <c r="I4760" s="221">
        <f t="shared" si="526"/>
        <v>1</v>
      </c>
      <c r="J4760" s="221">
        <v>1</v>
      </c>
      <c r="K4760" s="221">
        <f t="shared" si="527"/>
        <v>-241.26769615857745</v>
      </c>
      <c r="L4760" s="221">
        <f t="shared" si="522"/>
        <v>8.8062471525964507E-24</v>
      </c>
    </row>
    <row r="4761" spans="3:12" hidden="1" x14ac:dyDescent="0.25">
      <c r="C4761" s="221">
        <v>29040</v>
      </c>
      <c r="D4761" s="221">
        <f t="shared" si="523"/>
        <v>29040</v>
      </c>
      <c r="E4761" s="221">
        <f t="shared" si="521"/>
        <v>29.04</v>
      </c>
      <c r="F4761" s="221">
        <f t="shared" si="524"/>
        <v>3.8781857426259747E-11</v>
      </c>
      <c r="G4761" s="221">
        <f t="shared" si="525"/>
        <v>0.75717265318858318</v>
      </c>
      <c r="H4761" s="271">
        <v>2.4382347078237898E-9</v>
      </c>
      <c r="I4761" s="221">
        <f t="shared" si="526"/>
        <v>1</v>
      </c>
      <c r="J4761" s="221">
        <v>1</v>
      </c>
      <c r="K4761" s="221">
        <f t="shared" si="527"/>
        <v>-382.90201930668496</v>
      </c>
      <c r="L4761" s="221">
        <f t="shared" si="522"/>
        <v>1.8671124066650272E-24</v>
      </c>
    </row>
    <row r="4762" spans="3:12" hidden="1" x14ac:dyDescent="0.25">
      <c r="C4762" s="221">
        <v>29050</v>
      </c>
      <c r="D4762" s="221">
        <f t="shared" si="523"/>
        <v>29050</v>
      </c>
      <c r="E4762" s="221">
        <f t="shared" si="521"/>
        <v>29.05</v>
      </c>
      <c r="F4762" s="221">
        <f t="shared" si="524"/>
        <v>4.7472580446112749E-11</v>
      </c>
      <c r="G4762" s="221">
        <f t="shared" si="525"/>
        <v>0.73827895733072968</v>
      </c>
      <c r="H4762" s="271">
        <v>1.5853409238055699E-9</v>
      </c>
      <c r="I4762" s="221">
        <f t="shared" si="526"/>
        <v>1</v>
      </c>
      <c r="J4762" s="221">
        <v>1</v>
      </c>
      <c r="K4762" s="221">
        <f t="shared" si="527"/>
        <v>-385.10428000191916</v>
      </c>
      <c r="L4762" s="221">
        <f t="shared" si="522"/>
        <v>4.0424630719873987E-38</v>
      </c>
    </row>
    <row r="4763" spans="3:12" hidden="1" x14ac:dyDescent="0.25">
      <c r="C4763" s="221">
        <v>29060</v>
      </c>
      <c r="D4763" s="221">
        <f t="shared" si="523"/>
        <v>29060</v>
      </c>
      <c r="E4763" s="221">
        <f t="shared" si="521"/>
        <v>29.06</v>
      </c>
      <c r="F4763" s="221">
        <f t="shared" si="524"/>
        <v>5.7647004551505657E-11</v>
      </c>
      <c r="G4763" s="221">
        <f t="shared" si="525"/>
        <v>0.71889479742045714</v>
      </c>
      <c r="H4763" s="221">
        <v>3.2358958185375999E-2</v>
      </c>
      <c r="I4763" s="221">
        <f t="shared" si="526"/>
        <v>1</v>
      </c>
      <c r="J4763" s="221">
        <v>1</v>
      </c>
      <c r="K4763" s="221">
        <f t="shared" si="527"/>
        <v>-237.45126766138807</v>
      </c>
      <c r="L4763" s="221">
        <f t="shared" si="522"/>
        <v>4.4958651716633719E-24</v>
      </c>
    </row>
    <row r="4764" spans="3:12" hidden="1" x14ac:dyDescent="0.25">
      <c r="C4764" s="221">
        <v>29070</v>
      </c>
      <c r="D4764" s="221">
        <f t="shared" si="523"/>
        <v>29070</v>
      </c>
      <c r="E4764" s="221">
        <f t="shared" si="521"/>
        <v>29.07</v>
      </c>
      <c r="F4764" s="221">
        <f t="shared" si="524"/>
        <v>6.94852855897148E-11</v>
      </c>
      <c r="G4764" s="221">
        <f t="shared" si="525"/>
        <v>0.69905077399601745</v>
      </c>
      <c r="H4764" s="221">
        <v>3.3311806719221203E-2</v>
      </c>
      <c r="I4764" s="221">
        <f t="shared" si="526"/>
        <v>1</v>
      </c>
      <c r="J4764" s="221">
        <v>1</v>
      </c>
      <c r="K4764" s="221">
        <f t="shared" si="527"/>
        <v>-235.82000488542096</v>
      </c>
      <c r="L4764" s="221">
        <f t="shared" si="522"/>
        <v>2.1890731338594153E-23</v>
      </c>
    </row>
    <row r="4765" spans="3:12" hidden="1" x14ac:dyDescent="0.25">
      <c r="C4765" s="221">
        <v>29080</v>
      </c>
      <c r="D4765" s="221">
        <f t="shared" si="523"/>
        <v>29080</v>
      </c>
      <c r="E4765" s="221">
        <f t="shared" si="521"/>
        <v>29.08</v>
      </c>
      <c r="F4765" s="221">
        <f t="shared" si="524"/>
        <v>8.3181167844662402E-11</v>
      </c>
      <c r="G4765" s="221">
        <f t="shared" si="525"/>
        <v>0.6787781103813475</v>
      </c>
      <c r="H4765" s="221">
        <v>1.17207465677635E-2</v>
      </c>
      <c r="I4765" s="221">
        <f t="shared" si="526"/>
        <v>1</v>
      </c>
      <c r="J4765" s="221">
        <v>1</v>
      </c>
      <c r="K4765" s="221">
        <f t="shared" si="527"/>
        <v>-243.58583765070338</v>
      </c>
      <c r="L4765" s="221">
        <f t="shared" si="522"/>
        <v>1.2994298211396837E-23</v>
      </c>
    </row>
    <row r="4766" spans="3:12" hidden="1" x14ac:dyDescent="0.25">
      <c r="C4766" s="221">
        <v>29090</v>
      </c>
      <c r="D4766" s="221">
        <f t="shared" si="523"/>
        <v>29090</v>
      </c>
      <c r="E4766" s="221">
        <f t="shared" si="521"/>
        <v>29.09</v>
      </c>
      <c r="F4766" s="221">
        <f t="shared" si="524"/>
        <v>9.894241053286191E-11</v>
      </c>
      <c r="G4766" s="221">
        <f t="shared" si="525"/>
        <v>0.65810859328479798</v>
      </c>
      <c r="H4766" s="221">
        <v>3.54119535930906E-2</v>
      </c>
      <c r="I4766" s="221">
        <f t="shared" si="526"/>
        <v>1</v>
      </c>
      <c r="J4766" s="221">
        <v>1</v>
      </c>
      <c r="K4766" s="221">
        <f t="shared" si="527"/>
        <v>-232.74340130124784</v>
      </c>
      <c r="L4766" s="221">
        <f t="shared" si="522"/>
        <v>2.2016856703705207E-23</v>
      </c>
    </row>
    <row r="4767" spans="3:12" hidden="1" x14ac:dyDescent="0.25">
      <c r="C4767" s="221">
        <v>29100</v>
      </c>
      <c r="D4767" s="221">
        <f t="shared" si="523"/>
        <v>29100</v>
      </c>
      <c r="E4767" s="221">
        <f t="shared" si="521"/>
        <v>29.1</v>
      </c>
      <c r="F4767" s="221">
        <f t="shared" si="524"/>
        <v>1.1699120686852619E-10</v>
      </c>
      <c r="G4767" s="221">
        <f t="shared" si="525"/>
        <v>0.63707451244493685</v>
      </c>
      <c r="H4767" s="271">
        <v>1.08521437920262E-14</v>
      </c>
      <c r="I4767" s="221">
        <f t="shared" si="526"/>
        <v>1</v>
      </c>
      <c r="J4767" s="221">
        <v>1</v>
      </c>
      <c r="K4767" s="221">
        <f t="shared" si="527"/>
        <v>-481.84282017525697</v>
      </c>
      <c r="L4767" s="221">
        <f t="shared" si="522"/>
        <v>1.3292292165905829E-23</v>
      </c>
    </row>
    <row r="4768" spans="3:12" hidden="1" x14ac:dyDescent="0.25">
      <c r="C4768" s="221">
        <v>29110</v>
      </c>
      <c r="D4768" s="221">
        <f t="shared" si="523"/>
        <v>29110</v>
      </c>
      <c r="E4768" s="221">
        <f t="shared" si="521"/>
        <v>29.11</v>
      </c>
      <c r="F4768" s="221">
        <f t="shared" si="524"/>
        <v>1.3756459567279874E-10</v>
      </c>
      <c r="G4768" s="221">
        <f t="shared" si="525"/>
        <v>0.61570859944959333</v>
      </c>
      <c r="H4768" s="221">
        <v>3.5411953593086999E-2</v>
      </c>
      <c r="I4768" s="221">
        <f t="shared" si="526"/>
        <v>1</v>
      </c>
      <c r="J4768" s="221">
        <v>1</v>
      </c>
      <c r="K4768" s="221">
        <f t="shared" si="527"/>
        <v>-230.45936436477388</v>
      </c>
      <c r="L4768" s="221">
        <f t="shared" si="522"/>
        <v>2.2490731050217738E-23</v>
      </c>
    </row>
    <row r="4769" spans="3:12" hidden="1" x14ac:dyDescent="0.25">
      <c r="C4769" s="221">
        <v>29120</v>
      </c>
      <c r="D4769" s="221">
        <f t="shared" si="523"/>
        <v>29120</v>
      </c>
      <c r="E4769" s="221">
        <f t="shared" si="521"/>
        <v>29.12</v>
      </c>
      <c r="F4769" s="221">
        <f t="shared" si="524"/>
        <v>1.609148655037721E-10</v>
      </c>
      <c r="G4769" s="221">
        <f t="shared" si="525"/>
        <v>0.59404396585487218</v>
      </c>
      <c r="H4769" s="221">
        <v>1.17207465677582E-2</v>
      </c>
      <c r="I4769" s="221">
        <f t="shared" si="526"/>
        <v>1</v>
      </c>
      <c r="J4769" s="221">
        <v>1</v>
      </c>
      <c r="K4769" s="221">
        <f t="shared" si="527"/>
        <v>-239.01259938254827</v>
      </c>
      <c r="L4769" s="221">
        <f t="shared" si="522"/>
        <v>4.2431346344778727E-23</v>
      </c>
    </row>
    <row r="4770" spans="3:12" hidden="1" x14ac:dyDescent="0.25">
      <c r="C4770" s="221">
        <v>29130</v>
      </c>
      <c r="D4770" s="221">
        <f t="shared" si="523"/>
        <v>29130</v>
      </c>
      <c r="E4770" s="221">
        <f t="shared" si="521"/>
        <v>29.13</v>
      </c>
      <c r="F4770" s="221">
        <f t="shared" si="524"/>
        <v>1.8730995128450386E-10</v>
      </c>
      <c r="G4770" s="221">
        <f t="shared" si="525"/>
        <v>0.57211404073293248</v>
      </c>
      <c r="H4770" s="221">
        <v>3.3311806719208997E-2</v>
      </c>
      <c r="I4770" s="221">
        <f t="shared" si="526"/>
        <v>1</v>
      </c>
      <c r="J4770" s="221">
        <v>1</v>
      </c>
      <c r="K4770" s="221">
        <f t="shared" si="527"/>
        <v>-228.9471670963826</v>
      </c>
      <c r="L4770" s="221">
        <f t="shared" si="522"/>
        <v>5.4994322622811072E-23</v>
      </c>
    </row>
    <row r="4771" spans="3:12" hidden="1" x14ac:dyDescent="0.25">
      <c r="C4771" s="221">
        <v>29140</v>
      </c>
      <c r="D4771" s="221">
        <f t="shared" si="523"/>
        <v>29140</v>
      </c>
      <c r="E4771" s="221">
        <f t="shared" si="521"/>
        <v>29.14</v>
      </c>
      <c r="F4771" s="221">
        <f t="shared" si="524"/>
        <v>2.1703382340790071E-10</v>
      </c>
      <c r="G4771" s="221">
        <f t="shared" si="525"/>
        <v>0.54995250777765148</v>
      </c>
      <c r="H4771" s="221">
        <v>3.2358958185387698E-2</v>
      </c>
      <c r="I4771" s="221">
        <f t="shared" si="526"/>
        <v>1</v>
      </c>
      <c r="J4771" s="221">
        <v>1</v>
      </c>
      <c r="K4771" s="221">
        <f t="shared" si="527"/>
        <v>-228.26305722262052</v>
      </c>
      <c r="L4771" s="221">
        <f t="shared" si="522"/>
        <v>1.3808996682301001E-22</v>
      </c>
    </row>
    <row r="4772" spans="3:12" hidden="1" x14ac:dyDescent="0.25">
      <c r="C4772" s="221">
        <v>29150</v>
      </c>
      <c r="D4772" s="221">
        <f t="shared" si="523"/>
        <v>29150</v>
      </c>
      <c r="E4772" s="221">
        <f t="shared" si="521"/>
        <v>29.15</v>
      </c>
      <c r="F4772" s="221">
        <f t="shared" si="524"/>
        <v>2.50386869297869E-10</v>
      </c>
      <c r="G4772" s="221">
        <f t="shared" si="525"/>
        <v>0.5275932420986601</v>
      </c>
      <c r="H4772" s="271">
        <v>1.58533036615178E-9</v>
      </c>
      <c r="I4772" s="221">
        <f t="shared" si="526"/>
        <v>1</v>
      </c>
      <c r="J4772" s="221">
        <v>1</v>
      </c>
      <c r="K4772" s="221">
        <f t="shared" si="527"/>
        <v>-373.57938895080139</v>
      </c>
      <c r="L4772" s="221">
        <f t="shared" si="522"/>
        <v>3.7293602156070877E-23</v>
      </c>
    </row>
    <row r="4773" spans="3:12" hidden="1" x14ac:dyDescent="0.25">
      <c r="C4773" s="221">
        <v>29160</v>
      </c>
      <c r="D4773" s="221">
        <f t="shared" si="523"/>
        <v>29160</v>
      </c>
      <c r="E4773" s="221">
        <f t="shared" si="521"/>
        <v>29.16</v>
      </c>
      <c r="F4773" s="221">
        <f t="shared" si="524"/>
        <v>2.8768626740790051E-10</v>
      </c>
      <c r="G4773" s="221">
        <f t="shared" si="525"/>
        <v>0.50507024683395108</v>
      </c>
      <c r="H4773" s="271">
        <v>2.4382319302513701E-9</v>
      </c>
      <c r="I4773" s="221">
        <f t="shared" si="526"/>
        <v>1</v>
      </c>
      <c r="J4773" s="221">
        <v>1</v>
      </c>
      <c r="K4773" s="221">
        <f t="shared" si="527"/>
        <v>-369.0130813744978</v>
      </c>
      <c r="L4773" s="221">
        <f t="shared" si="522"/>
        <v>7.9440945404370777E-37</v>
      </c>
    </row>
    <row r="4774" spans="3:12" hidden="1" x14ac:dyDescent="0.25">
      <c r="C4774" s="221">
        <v>29170</v>
      </c>
      <c r="D4774" s="221">
        <f t="shared" si="523"/>
        <v>29170</v>
      </c>
      <c r="E4774" s="221">
        <f t="shared" si="521"/>
        <v>29.17</v>
      </c>
      <c r="F4774" s="221">
        <f t="shared" si="524"/>
        <v>3.2926635363852879E-10</v>
      </c>
      <c r="G4774" s="221">
        <f t="shared" si="525"/>
        <v>0.48241758971217769</v>
      </c>
      <c r="H4774" s="221">
        <v>3.5478860246595502E-2</v>
      </c>
      <c r="I4774" s="221">
        <f t="shared" si="526"/>
        <v>1</v>
      </c>
      <c r="J4774" s="221">
        <v>1</v>
      </c>
      <c r="K4774" s="221">
        <f t="shared" si="527"/>
        <v>-224.98119703096239</v>
      </c>
      <c r="L4774" s="221">
        <f t="shared" si="522"/>
        <v>7.9399973993504541E-23</v>
      </c>
    </row>
    <row r="4775" spans="3:12" hidden="1" x14ac:dyDescent="0.25">
      <c r="C4775" s="221">
        <v>29180</v>
      </c>
      <c r="D4775" s="221">
        <f t="shared" si="523"/>
        <v>29180</v>
      </c>
      <c r="E4775" s="221">
        <f t="shared" si="521"/>
        <v>29.18</v>
      </c>
      <c r="F4775" s="221">
        <f t="shared" si="524"/>
        <v>3.7547898015733791E-10</v>
      </c>
      <c r="G4775" s="221">
        <f t="shared" si="525"/>
        <v>0.45966933969476304</v>
      </c>
      <c r="H4775" s="221">
        <v>5.0657045484413799E-2</v>
      </c>
      <c r="I4775" s="221">
        <f t="shared" si="526"/>
        <v>1</v>
      </c>
      <c r="J4775" s="221">
        <v>1</v>
      </c>
      <c r="K4775" s="221">
        <f t="shared" si="527"/>
        <v>-221.16657954019968</v>
      </c>
      <c r="L4775" s="221">
        <f t="shared" si="522"/>
        <v>5.1687559534867673E-22</v>
      </c>
    </row>
    <row r="4776" spans="3:12" hidden="1" x14ac:dyDescent="0.25">
      <c r="C4776" s="221">
        <v>29190</v>
      </c>
      <c r="D4776" s="221">
        <f t="shared" si="523"/>
        <v>29190</v>
      </c>
      <c r="E4776" s="221">
        <f t="shared" si="521"/>
        <v>29.19</v>
      </c>
      <c r="F4776" s="221">
        <f t="shared" si="524"/>
        <v>4.2669386660485214E-10</v>
      </c>
      <c r="G4776" s="221">
        <f t="shared" si="525"/>
        <v>0.43685950382841066</v>
      </c>
      <c r="H4776" s="221">
        <v>2.6182538032325502E-2</v>
      </c>
      <c r="I4776" s="221">
        <f t="shared" si="526"/>
        <v>1</v>
      </c>
      <c r="J4776" s="221">
        <v>1</v>
      </c>
      <c r="K4776" s="221">
        <f t="shared" si="527"/>
        <v>-226.2306013702273</v>
      </c>
      <c r="L4776" s="221">
        <f t="shared" si="522"/>
        <v>4.6401813865333674E-22</v>
      </c>
    </row>
    <row r="4777" spans="3:12" hidden="1" x14ac:dyDescent="0.25">
      <c r="C4777" s="221">
        <v>29200</v>
      </c>
      <c r="D4777" s="221">
        <f t="shared" si="523"/>
        <v>29200</v>
      </c>
      <c r="E4777" s="221">
        <f t="shared" si="521"/>
        <v>29.2</v>
      </c>
      <c r="F4777" s="221">
        <f t="shared" si="524"/>
        <v>4.832989436722915E-10</v>
      </c>
      <c r="G4777" s="221">
        <f t="shared" si="525"/>
        <v>0.41402196443701106</v>
      </c>
      <c r="H4777" s="271">
        <v>9.3132094436663103E-10</v>
      </c>
      <c r="I4777" s="221">
        <f t="shared" si="526"/>
        <v>1</v>
      </c>
      <c r="J4777" s="221">
        <v>1</v>
      </c>
      <c r="K4777" s="221">
        <f t="shared" si="527"/>
        <v>-374.59322805129</v>
      </c>
      <c r="L4777" s="221">
        <f t="shared" si="522"/>
        <v>5.954974482161029E-23</v>
      </c>
    </row>
    <row r="4778" spans="3:12" hidden="1" x14ac:dyDescent="0.25">
      <c r="C4778" s="221">
        <v>29210</v>
      </c>
      <c r="D4778" s="221">
        <f t="shared" si="523"/>
        <v>29210</v>
      </c>
      <c r="E4778" s="221">
        <f t="shared" si="521"/>
        <v>29.21</v>
      </c>
      <c r="F4778" s="221">
        <f t="shared" si="524"/>
        <v>5.4570068903682941E-10</v>
      </c>
      <c r="G4778" s="221">
        <f t="shared" si="525"/>
        <v>0.39119041678173805</v>
      </c>
      <c r="H4778" s="221">
        <v>3.15558828549074E-3</v>
      </c>
      <c r="I4778" s="221">
        <f t="shared" si="526"/>
        <v>1</v>
      </c>
      <c r="J4778" s="221">
        <v>1</v>
      </c>
      <c r="K4778" s="221">
        <f t="shared" si="527"/>
        <v>-243.431539112173</v>
      </c>
      <c r="L4778" s="221">
        <f t="shared" si="522"/>
        <v>1.1344525554595468E-24</v>
      </c>
    </row>
    <row r="4779" spans="3:12" hidden="1" x14ac:dyDescent="0.25">
      <c r="C4779" s="221">
        <v>29220</v>
      </c>
      <c r="D4779" s="221">
        <f t="shared" si="523"/>
        <v>29220</v>
      </c>
      <c r="E4779" s="221">
        <f t="shared" si="521"/>
        <v>29.22</v>
      </c>
      <c r="F4779" s="221">
        <f t="shared" si="524"/>
        <v>6.143244556422649E-10</v>
      </c>
      <c r="G4779" s="221">
        <f t="shared" si="525"/>
        <v>0.36839830731620804</v>
      </c>
      <c r="H4779" s="221">
        <v>2.7309732062735001E-4</v>
      </c>
      <c r="I4779" s="221">
        <f t="shared" si="526"/>
        <v>1</v>
      </c>
      <c r="J4779" s="221">
        <v>1</v>
      </c>
      <c r="K4779" s="221">
        <f t="shared" si="527"/>
        <v>-264.17934260323335</v>
      </c>
      <c r="L4779" s="221">
        <f t="shared" si="522"/>
        <v>1.3521757075208029E-24</v>
      </c>
    </row>
    <row r="4780" spans="3:12" hidden="1" x14ac:dyDescent="0.25">
      <c r="C4780" s="221">
        <v>29230</v>
      </c>
      <c r="D4780" s="221">
        <f t="shared" si="523"/>
        <v>29230</v>
      </c>
      <c r="E4780" s="221">
        <f t="shared" si="521"/>
        <v>29.23</v>
      </c>
      <c r="F4780" s="221">
        <f t="shared" si="524"/>
        <v>6.8961479231347476E-10</v>
      </c>
      <c r="G4780" s="221">
        <f t="shared" si="525"/>
        <v>0.34567877266239633</v>
      </c>
      <c r="H4780" s="221">
        <v>2.57613647514358E-3</v>
      </c>
      <c r="I4780" s="221">
        <f t="shared" si="526"/>
        <v>1</v>
      </c>
      <c r="J4780" s="221">
        <v>1</v>
      </c>
      <c r="K4780" s="221">
        <f t="shared" si="527"/>
        <v>-244.23503706614514</v>
      </c>
      <c r="L4780" s="221">
        <f t="shared" si="522"/>
        <v>1.1421666206689842E-24</v>
      </c>
    </row>
    <row r="4781" spans="3:12" hidden="1" x14ac:dyDescent="0.25">
      <c r="C4781" s="221">
        <v>29240</v>
      </c>
      <c r="D4781" s="221">
        <f t="shared" si="523"/>
        <v>29240</v>
      </c>
      <c r="E4781" s="221">
        <f t="shared" si="521"/>
        <v>29.24</v>
      </c>
      <c r="F4781" s="221">
        <f t="shared" si="524"/>
        <v>7.7203575669369445E-10</v>
      </c>
      <c r="G4781" s="221">
        <f t="shared" si="525"/>
        <v>0.32306457943132022</v>
      </c>
      <c r="H4781" s="221">
        <v>2.7062321390631601E-3</v>
      </c>
      <c r="I4781" s="221">
        <f t="shared" si="526"/>
        <v>1</v>
      </c>
      <c r="J4781" s="221">
        <v>1</v>
      </c>
      <c r="K4781" s="221">
        <f t="shared" si="527"/>
        <v>-243.41416385285211</v>
      </c>
      <c r="L4781" s="221">
        <f t="shared" si="522"/>
        <v>4.1544096347144444E-24</v>
      </c>
    </row>
    <row r="4782" spans="3:12" hidden="1" x14ac:dyDescent="0.25">
      <c r="C4782" s="221">
        <v>29250</v>
      </c>
      <c r="D4782" s="221">
        <f t="shared" si="523"/>
        <v>29250</v>
      </c>
      <c r="E4782" s="221">
        <f t="shared" si="521"/>
        <v>29.25</v>
      </c>
      <c r="F4782" s="221">
        <f t="shared" si="524"/>
        <v>8.6207122049651305E-10</v>
      </c>
      <c r="G4782" s="221">
        <f t="shared" si="525"/>
        <v>0.30058806500961949</v>
      </c>
      <c r="H4782" s="221">
        <v>1.9669670782232799E-4</v>
      </c>
      <c r="I4782" s="221">
        <f t="shared" si="526"/>
        <v>1</v>
      </c>
      <c r="J4782" s="221">
        <v>1</v>
      </c>
      <c r="K4782" s="221">
        <f t="shared" si="527"/>
        <v>-265.85376058868866</v>
      </c>
      <c r="L4782" s="221">
        <f t="shared" si="522"/>
        <v>1.317512464279654E-24</v>
      </c>
    </row>
    <row r="4783" spans="3:12" hidden="1" x14ac:dyDescent="0.25">
      <c r="C4783" s="221">
        <v>29260</v>
      </c>
      <c r="D4783" s="221">
        <f t="shared" si="523"/>
        <v>29260</v>
      </c>
      <c r="E4783" s="221">
        <f t="shared" ref="E4783:E4846" si="528">D4783/1000</f>
        <v>29.26</v>
      </c>
      <c r="F4783" s="221">
        <f t="shared" si="524"/>
        <v>9.6022516706272413E-10</v>
      </c>
      <c r="G4783" s="221">
        <f t="shared" si="525"/>
        <v>0.27828107943211039</v>
      </c>
      <c r="H4783" s="221">
        <v>4.6170289671161498E-3</v>
      </c>
      <c r="I4783" s="221">
        <f t="shared" si="526"/>
        <v>1</v>
      </c>
      <c r="J4783" s="221">
        <v>1</v>
      </c>
      <c r="K4783" s="221">
        <f t="shared" si="527"/>
        <v>-238.17561273921046</v>
      </c>
      <c r="L4783" s="221">
        <f t="shared" ref="L4783:L4846" si="529">(D4783-D4782)*((10^(K4783/20)+10^(K4782/20))/2)^2</f>
        <v>4.1261193063852845E-24</v>
      </c>
    </row>
    <row r="4784" spans="3:12" hidden="1" x14ac:dyDescent="0.25">
      <c r="C4784" s="221">
        <v>29270</v>
      </c>
      <c r="D4784" s="221">
        <f t="shared" si="523"/>
        <v>29270</v>
      </c>
      <c r="E4784" s="221">
        <f t="shared" si="528"/>
        <v>29.27</v>
      </c>
      <c r="F4784" s="221">
        <f t="shared" si="524"/>
        <v>1.0670219812164167E-9</v>
      </c>
      <c r="G4784" s="221">
        <f t="shared" si="525"/>
        <v>0.25617492845641049</v>
      </c>
      <c r="H4784" s="221">
        <v>9.6745899372292898E-3</v>
      </c>
      <c r="I4784" s="221">
        <f t="shared" si="526"/>
        <v>1</v>
      </c>
      <c r="J4784" s="221">
        <v>1</v>
      </c>
      <c r="K4784" s="221">
        <f t="shared" si="527"/>
        <v>-231.553148878493</v>
      </c>
      <c r="L4784" s="221">
        <f t="shared" si="529"/>
        <v>3.7601507957677581E-23</v>
      </c>
    </row>
    <row r="4785" spans="3:12" hidden="1" x14ac:dyDescent="0.25">
      <c r="C4785" s="221">
        <v>29280</v>
      </c>
      <c r="D4785" s="221">
        <f t="shared" si="523"/>
        <v>29280</v>
      </c>
      <c r="E4785" s="221">
        <f t="shared" si="528"/>
        <v>29.28</v>
      </c>
      <c r="F4785" s="221">
        <f t="shared" si="524"/>
        <v>1.1830067314127965E-9</v>
      </c>
      <c r="G4785" s="221">
        <f t="shared" si="525"/>
        <v>0.2343003179539965</v>
      </c>
      <c r="H4785" s="271">
        <v>3.55727673030735E-10</v>
      </c>
      <c r="I4785" s="221">
        <f t="shared" si="526"/>
        <v>1</v>
      </c>
      <c r="J4785" s="221">
        <v>1</v>
      </c>
      <c r="K4785" s="221">
        <f t="shared" si="527"/>
        <v>-380.12244509564601</v>
      </c>
      <c r="L4785" s="221">
        <f t="shared" si="529"/>
        <v>1.7483370184433301E-23</v>
      </c>
    </row>
    <row r="4786" spans="3:12" hidden="1" x14ac:dyDescent="0.25">
      <c r="C4786" s="221">
        <v>29290</v>
      </c>
      <c r="D4786" s="221">
        <f t="shared" si="523"/>
        <v>29290</v>
      </c>
      <c r="E4786" s="221">
        <f t="shared" si="528"/>
        <v>29.29</v>
      </c>
      <c r="F4786" s="221">
        <f t="shared" si="524"/>
        <v>1.3087454441740586E-9</v>
      </c>
      <c r="G4786" s="221">
        <f t="shared" si="525"/>
        <v>0.21268729972810432</v>
      </c>
      <c r="H4786" s="221">
        <v>1.1026860971507299E-2</v>
      </c>
      <c r="I4786" s="221">
        <f t="shared" si="526"/>
        <v>1</v>
      </c>
      <c r="J4786" s="221">
        <v>1</v>
      </c>
      <c r="K4786" s="221">
        <f t="shared" si="527"/>
        <v>-230.25902721336149</v>
      </c>
      <c r="L4786" s="221">
        <f t="shared" si="529"/>
        <v>2.355251641983933E-23</v>
      </c>
    </row>
    <row r="4787" spans="3:12" hidden="1" x14ac:dyDescent="0.25">
      <c r="C4787" s="221">
        <v>29300</v>
      </c>
      <c r="D4787" s="221">
        <f t="shared" si="523"/>
        <v>29300</v>
      </c>
      <c r="E4787" s="221">
        <f t="shared" si="528"/>
        <v>29.3</v>
      </c>
      <c r="F4787" s="221">
        <f t="shared" si="524"/>
        <v>1.4448253708079027E-9</v>
      </c>
      <c r="G4787" s="221">
        <f t="shared" si="525"/>
        <v>0.19136521886627603</v>
      </c>
      <c r="H4787" s="271">
        <v>1.6131002110750201E-9</v>
      </c>
      <c r="I4787" s="221">
        <f t="shared" si="526"/>
        <v>1</v>
      </c>
      <c r="J4787" s="221">
        <v>1</v>
      </c>
      <c r="K4787" s="221">
        <f t="shared" si="527"/>
        <v>-367.01320572762666</v>
      </c>
      <c r="L4787" s="221">
        <f t="shared" si="529"/>
        <v>2.3552521751401693E-23</v>
      </c>
    </row>
    <row r="4788" spans="3:12" hidden="1" x14ac:dyDescent="0.25">
      <c r="C4788" s="221">
        <v>29310</v>
      </c>
      <c r="D4788" s="221">
        <f t="shared" si="523"/>
        <v>29310</v>
      </c>
      <c r="E4788" s="221">
        <f t="shared" si="528"/>
        <v>29.31</v>
      </c>
      <c r="F4788" s="221">
        <f t="shared" si="524"/>
        <v>1.5918552464073929E-9</v>
      </c>
      <c r="G4788" s="221">
        <f t="shared" si="525"/>
        <v>0.17036266273115405</v>
      </c>
      <c r="H4788" s="221">
        <v>2.04012078154239E-2</v>
      </c>
      <c r="I4788" s="221">
        <f t="shared" si="526"/>
        <v>1</v>
      </c>
      <c r="J4788" s="221">
        <v>1</v>
      </c>
      <c r="K4788" s="221">
        <f t="shared" si="527"/>
        <v>-225.14132255453308</v>
      </c>
      <c r="L4788" s="221">
        <f t="shared" si="529"/>
        <v>7.6525790279503676E-23</v>
      </c>
    </row>
    <row r="4789" spans="3:12" hidden="1" x14ac:dyDescent="0.25">
      <c r="C4789" s="221">
        <v>29320</v>
      </c>
      <c r="D4789" s="221">
        <f t="shared" si="523"/>
        <v>29320</v>
      </c>
      <c r="E4789" s="221">
        <f t="shared" si="528"/>
        <v>29.32</v>
      </c>
      <c r="F4789" s="221">
        <f t="shared" si="524"/>
        <v>1.7504655411282616E-9</v>
      </c>
      <c r="G4789" s="221">
        <f t="shared" si="525"/>
        <v>0.14970741168978807</v>
      </c>
      <c r="H4789" s="221">
        <v>2.02710991104561E-2</v>
      </c>
      <c r="I4789" s="221">
        <f t="shared" si="526"/>
        <v>1</v>
      </c>
      <c r="J4789" s="221">
        <v>1</v>
      </c>
      <c r="K4789" s="221">
        <f t="shared" si="527"/>
        <v>-225.49451670521475</v>
      </c>
      <c r="L4789" s="221">
        <f t="shared" si="529"/>
        <v>2.940272274512759E-22</v>
      </c>
    </row>
    <row r="4790" spans="3:12" hidden="1" x14ac:dyDescent="0.25">
      <c r="C4790" s="221">
        <v>29330</v>
      </c>
      <c r="D4790" s="221">
        <f t="shared" si="523"/>
        <v>29330</v>
      </c>
      <c r="E4790" s="221">
        <f t="shared" si="528"/>
        <v>29.33</v>
      </c>
      <c r="F4790" s="221">
        <f t="shared" si="524"/>
        <v>1.9213087037455812E-9</v>
      </c>
      <c r="G4790" s="221">
        <f t="shared" si="525"/>
        <v>0.12942639167757738</v>
      </c>
      <c r="H4790" s="221">
        <v>5.36293333987668E-3</v>
      </c>
      <c r="I4790" s="221">
        <f t="shared" si="526"/>
        <v>1</v>
      </c>
      <c r="J4790" s="221">
        <v>1</v>
      </c>
      <c r="K4790" s="221">
        <f t="shared" si="527"/>
        <v>-237.49955215062019</v>
      </c>
      <c r="L4790" s="221">
        <f t="shared" si="529"/>
        <v>1.1041621542393259E-22</v>
      </c>
    </row>
    <row r="4791" spans="3:12" hidden="1" x14ac:dyDescent="0.25">
      <c r="C4791" s="221">
        <v>29340</v>
      </c>
      <c r="D4791" s="221">
        <f t="shared" si="523"/>
        <v>29340</v>
      </c>
      <c r="E4791" s="221">
        <f t="shared" si="528"/>
        <v>29.34</v>
      </c>
      <c r="F4791" s="221">
        <f t="shared" si="524"/>
        <v>2.105059397486919E-9</v>
      </c>
      <c r="G4791" s="221">
        <f t="shared" si="525"/>
        <v>0.10954562868873342</v>
      </c>
      <c r="H4791" s="271">
        <v>1.7506741710738399E-5</v>
      </c>
      <c r="I4791" s="221">
        <f t="shared" si="526"/>
        <v>1</v>
      </c>
      <c r="J4791" s="221">
        <v>1</v>
      </c>
      <c r="K4791" s="221">
        <f t="shared" si="527"/>
        <v>-287.87870537766094</v>
      </c>
      <c r="L4791" s="221">
        <f t="shared" si="529"/>
        <v>4.4731166275070109E-24</v>
      </c>
    </row>
    <row r="4792" spans="3:12" hidden="1" x14ac:dyDescent="0.25">
      <c r="C4792" s="221">
        <v>29350</v>
      </c>
      <c r="D4792" s="221">
        <f t="shared" si="523"/>
        <v>29350</v>
      </c>
      <c r="E4792" s="221">
        <f t="shared" si="528"/>
        <v>29.35</v>
      </c>
      <c r="F4792" s="221">
        <f t="shared" si="524"/>
        <v>2.3024147281462298E-9</v>
      </c>
      <c r="G4792" s="221">
        <f t="shared" si="525"/>
        <v>9.0090205280677918E-2</v>
      </c>
      <c r="H4792" s="271">
        <v>1.6734664794276201E-5</v>
      </c>
      <c r="I4792" s="221">
        <f t="shared" si="526"/>
        <v>1</v>
      </c>
      <c r="J4792" s="221">
        <v>1</v>
      </c>
      <c r="K4792" s="221">
        <f t="shared" si="527"/>
        <v>-289.19043702381737</v>
      </c>
      <c r="L4792" s="221">
        <f t="shared" si="529"/>
        <v>1.4093430894273486E-28</v>
      </c>
    </row>
    <row r="4793" spans="3:12" hidden="1" x14ac:dyDescent="0.25">
      <c r="C4793" s="221">
        <v>29360</v>
      </c>
      <c r="D4793" s="221">
        <f t="shared" si="523"/>
        <v>29360</v>
      </c>
      <c r="E4793" s="221">
        <f t="shared" si="528"/>
        <v>29.36</v>
      </c>
      <c r="F4793" s="221">
        <f t="shared" si="524"/>
        <v>2.514094464478257E-9</v>
      </c>
      <c r="G4793" s="221">
        <f t="shared" si="525"/>
        <v>7.108421917567756E-2</v>
      </c>
      <c r="H4793" s="221">
        <v>1.5719408884809601E-2</v>
      </c>
      <c r="I4793" s="221">
        <f t="shared" si="526"/>
        <v>1</v>
      </c>
      <c r="J4793" s="221">
        <v>1</v>
      </c>
      <c r="K4793" s="221">
        <f t="shared" si="527"/>
        <v>-231.02818000350496</v>
      </c>
      <c r="L4793" s="221">
        <f t="shared" si="529"/>
        <v>1.9778556723662285E-23</v>
      </c>
    </row>
    <row r="4794" spans="3:12" hidden="1" x14ac:dyDescent="0.25">
      <c r="C4794" s="221">
        <v>29370</v>
      </c>
      <c r="D4794" s="221">
        <f t="shared" ref="D4794:D4857" si="530">C4794*(f_CLK_MHz/Nominal_Clock_Freq)</f>
        <v>29370</v>
      </c>
      <c r="E4794" s="221">
        <f t="shared" si="528"/>
        <v>29.37</v>
      </c>
      <c r="F4794" s="221">
        <f t="shared" ref="F4794:F4857" si="531">ABS(SIN(((MOD_CLK_DIV*PI()*$D4794*FIRST_STAGE_DECIMATION)/(f_CLK_MHz*1000000)))/(FIRST_STAGE_DECIMATION*SIN(((MOD_CLK_DIV*PI()*$D4794)/(f_CLK_MHz*1000000)))))^FIRST_STAGE_ORDER</f>
        <v>2.7408412508792791E-9</v>
      </c>
      <c r="G4794" s="221">
        <f t="shared" ref="G4794:G4857" si="532">ABS(SIN(((MOD_CLK_DIV*FIRST_STAGE_DECIMATION*PI()*$D4794*SECOND_STAGE_DECIMATION)/(f_CLK_MHz*1000000)))/(SECOND_STAGE_DECIMATION*SIN(((MOD_CLK_DIV*FIRST_STAGE_DECIMATION*PI()*$D4794)/(f_CLK_MHz*1000000)))))^SECOND_STAGE_ORDER</f>
        <v>5.2550744037531412E-2</v>
      </c>
      <c r="H4794" s="221">
        <v>0.13782044655404499</v>
      </c>
      <c r="I4794" s="221">
        <f t="shared" ref="I4794:I4857" si="533">IF(Avg_decimation&lt;&gt;0,(ABS(SIN(((MOD_CLK_DIV*FIRST_STAGE_DECIMATION*SECOND_STAGE_DECIMATION*FIR_DECIMATION*PI()*$D4794*Avg_decimation)/(f_CLK_MHz*1000000)))/(Avg_decimation*SIN(((MOD_CLK_DIV*FIRST_STAGE_DECIMATION*SECOND_STAGE_DECIMATION*FIR_DECIMATION*PI()*$D4794)/(f_CLK_MHz*1000000)))))^1),"-")</f>
        <v>1</v>
      </c>
      <c r="J4794" s="221">
        <v>1</v>
      </c>
      <c r="K4794" s="221">
        <f t="shared" ref="K4794:K4857" si="534">20*LOG10(IF(FIR_BYPASSED,F4794*G4794*J4794,F4794*G4794*H4794*I4794*J4794))</f>
        <v>-214.04447191822581</v>
      </c>
      <c r="L4794" s="221">
        <f t="shared" si="529"/>
        <v>1.2836867760288765E-21</v>
      </c>
    </row>
    <row r="4795" spans="3:12" hidden="1" x14ac:dyDescent="0.25">
      <c r="C4795" s="221">
        <v>29380</v>
      </c>
      <c r="D4795" s="221">
        <f t="shared" si="530"/>
        <v>29380</v>
      </c>
      <c r="E4795" s="221">
        <f t="shared" si="528"/>
        <v>29.38</v>
      </c>
      <c r="F4795" s="221">
        <f t="shared" si="531"/>
        <v>2.983420812355997E-9</v>
      </c>
      <c r="G4795" s="221">
        <f t="shared" si="532"/>
        <v>3.4511792497019828E-2</v>
      </c>
      <c r="H4795" s="221">
        <v>0.44491567513518598</v>
      </c>
      <c r="I4795" s="221">
        <f t="shared" si="533"/>
        <v>1</v>
      </c>
      <c r="J4795" s="221">
        <v>1</v>
      </c>
      <c r="K4795" s="221">
        <f t="shared" si="534"/>
        <v>-206.78080522892915</v>
      </c>
      <c r="L4795" s="221">
        <f t="shared" si="529"/>
        <v>1.0778308328037563E-20</v>
      </c>
    </row>
    <row r="4796" spans="3:12" hidden="1" x14ac:dyDescent="0.25">
      <c r="C4796" s="221">
        <v>29390</v>
      </c>
      <c r="D4796" s="221">
        <f t="shared" si="530"/>
        <v>29390</v>
      </c>
      <c r="E4796" s="221">
        <f t="shared" si="528"/>
        <v>29.39</v>
      </c>
      <c r="F4796" s="221">
        <f t="shared" si="531"/>
        <v>3.242622151790942E-9</v>
      </c>
      <c r="G4796" s="221">
        <f t="shared" si="532"/>
        <v>1.6988281494055187E-2</v>
      </c>
      <c r="H4796" s="221">
        <v>0.823655315661182</v>
      </c>
      <c r="I4796" s="221">
        <f t="shared" si="533"/>
        <v>1</v>
      </c>
      <c r="J4796" s="221">
        <v>1</v>
      </c>
      <c r="K4796" s="221">
        <f t="shared" si="534"/>
        <v>-206.86417401147114</v>
      </c>
      <c r="L4796" s="221">
        <f t="shared" si="529"/>
        <v>2.0785527006817877E-20</v>
      </c>
    </row>
    <row r="4797" spans="3:12" hidden="1" x14ac:dyDescent="0.25">
      <c r="C4797" s="221">
        <v>29400</v>
      </c>
      <c r="D4797" s="221">
        <f t="shared" si="530"/>
        <v>29400</v>
      </c>
      <c r="E4797" s="221">
        <f t="shared" si="528"/>
        <v>29.4</v>
      </c>
      <c r="F4797" s="221">
        <f t="shared" si="531"/>
        <v>3.5192577395071757E-9</v>
      </c>
      <c r="G4797" s="221">
        <f t="shared" si="532"/>
        <v>5.3186542428985927E-15</v>
      </c>
      <c r="H4797" s="221">
        <v>1</v>
      </c>
      <c r="I4797" s="221">
        <f t="shared" si="533"/>
        <v>1</v>
      </c>
      <c r="J4797" s="221">
        <v>1</v>
      </c>
      <c r="K4797" s="221">
        <f t="shared" si="534"/>
        <v>-454.5549433432779</v>
      </c>
      <c r="L4797" s="221">
        <f t="shared" si="529"/>
        <v>5.1466259746428953E-21</v>
      </c>
    </row>
    <row r="4798" spans="3:12" hidden="1" x14ac:dyDescent="0.25">
      <c r="C4798" s="221">
        <v>29410</v>
      </c>
      <c r="D4798" s="221">
        <f t="shared" si="530"/>
        <v>29410</v>
      </c>
      <c r="E4798" s="221">
        <f t="shared" si="528"/>
        <v>29.41</v>
      </c>
      <c r="F4798" s="221">
        <f t="shared" si="531"/>
        <v>3.8141636951446164E-9</v>
      </c>
      <c r="G4798" s="221">
        <f t="shared" si="532"/>
        <v>1.6434420822474493E-2</v>
      </c>
      <c r="H4798" s="221">
        <v>0.82365531566121197</v>
      </c>
      <c r="I4798" s="221">
        <f t="shared" si="533"/>
        <v>1</v>
      </c>
      <c r="J4798" s="221">
        <v>1</v>
      </c>
      <c r="K4798" s="221">
        <f t="shared" si="534"/>
        <v>-205.7420152594577</v>
      </c>
      <c r="L4798" s="221">
        <f t="shared" si="529"/>
        <v>6.6640536186745033E-21</v>
      </c>
    </row>
    <row r="4799" spans="3:12" hidden="1" x14ac:dyDescent="0.25">
      <c r="C4799" s="221">
        <v>29420</v>
      </c>
      <c r="D4799" s="221">
        <f t="shared" si="530"/>
        <v>29420</v>
      </c>
      <c r="E4799" s="221">
        <f t="shared" si="528"/>
        <v>29.42</v>
      </c>
      <c r="F4799" s="221">
        <f t="shared" si="531"/>
        <v>4.1281999618510264E-9</v>
      </c>
      <c r="G4799" s="221">
        <f t="shared" si="532"/>
        <v>3.2297534969263783E-2</v>
      </c>
      <c r="H4799" s="221">
        <v>0.44491567513522101</v>
      </c>
      <c r="I4799" s="221">
        <f t="shared" si="533"/>
        <v>1</v>
      </c>
      <c r="J4799" s="221">
        <v>1</v>
      </c>
      <c r="K4799" s="221">
        <f t="shared" si="534"/>
        <v>-204.53584380855307</v>
      </c>
      <c r="L4799" s="221">
        <f t="shared" si="529"/>
        <v>3.0775070984809469E-20</v>
      </c>
    </row>
    <row r="4800" spans="3:12" hidden="1" x14ac:dyDescent="0.25">
      <c r="C4800" s="221">
        <v>29430</v>
      </c>
      <c r="D4800" s="221">
        <f t="shared" si="530"/>
        <v>29430</v>
      </c>
      <c r="E4800" s="221">
        <f t="shared" si="528"/>
        <v>29.43</v>
      </c>
      <c r="F4800" s="221">
        <f t="shared" si="531"/>
        <v>4.4622504728015166E-9</v>
      </c>
      <c r="G4800" s="221">
        <f t="shared" si="532"/>
        <v>4.7573106407739769E-2</v>
      </c>
      <c r="H4800" s="221">
        <v>0.137820446554065</v>
      </c>
      <c r="I4800" s="221">
        <f t="shared" si="533"/>
        <v>1</v>
      </c>
      <c r="J4800" s="221">
        <v>1</v>
      </c>
      <c r="K4800" s="221">
        <f t="shared" si="534"/>
        <v>-210.67541784615784</v>
      </c>
      <c r="L4800" s="221">
        <f t="shared" si="529"/>
        <v>1.9615095241828183E-20</v>
      </c>
    </row>
    <row r="4801" spans="3:12" hidden="1" x14ac:dyDescent="0.25">
      <c r="C4801" s="221">
        <v>29440</v>
      </c>
      <c r="D4801" s="221">
        <f t="shared" si="530"/>
        <v>29440</v>
      </c>
      <c r="E4801" s="221">
        <f t="shared" si="528"/>
        <v>29.44</v>
      </c>
      <c r="F4801" s="221">
        <f t="shared" si="531"/>
        <v>4.8172233100554303E-9</v>
      </c>
      <c r="G4801" s="221">
        <f t="shared" si="532"/>
        <v>6.2246131311631425E-2</v>
      </c>
      <c r="H4801" s="221">
        <v>1.5719408884814198E-2</v>
      </c>
      <c r="I4801" s="221">
        <f t="shared" si="533"/>
        <v>1</v>
      </c>
      <c r="J4801" s="221">
        <v>1</v>
      </c>
      <c r="K4801" s="221">
        <f t="shared" si="534"/>
        <v>-226.5330929101732</v>
      </c>
      <c r="L4801" s="221">
        <f t="shared" si="529"/>
        <v>2.884982746488883E-21</v>
      </c>
    </row>
    <row r="4802" spans="3:12" hidden="1" x14ac:dyDescent="0.25">
      <c r="C4802" s="221">
        <v>29450</v>
      </c>
      <c r="D4802" s="221">
        <f t="shared" si="530"/>
        <v>29450</v>
      </c>
      <c r="E4802" s="221">
        <f t="shared" si="528"/>
        <v>29.45</v>
      </c>
      <c r="F4802" s="221">
        <f t="shared" si="531"/>
        <v>5.1940508557607494E-9</v>
      </c>
      <c r="G4802" s="221">
        <f t="shared" si="532"/>
        <v>7.6302857681984429E-2</v>
      </c>
      <c r="H4802" s="271">
        <v>1.67346647942776E-5</v>
      </c>
      <c r="I4802" s="221">
        <f t="shared" si="533"/>
        <v>1</v>
      </c>
      <c r="J4802" s="221">
        <v>1</v>
      </c>
      <c r="K4802" s="221">
        <f t="shared" si="534"/>
        <v>-283.566719629273</v>
      </c>
      <c r="L4802" s="221">
        <f t="shared" si="529"/>
        <v>5.5699594365309912E-23</v>
      </c>
    </row>
    <row r="4803" spans="3:12" hidden="1" x14ac:dyDescent="0.25">
      <c r="C4803" s="221">
        <v>29460</v>
      </c>
      <c r="D4803" s="221">
        <f t="shared" si="530"/>
        <v>29460</v>
      </c>
      <c r="E4803" s="221">
        <f t="shared" si="528"/>
        <v>29.46</v>
      </c>
      <c r="F4803" s="221">
        <f t="shared" si="531"/>
        <v>5.5936899357220982E-9</v>
      </c>
      <c r="G4803" s="221">
        <f t="shared" si="532"/>
        <v>8.9730802324788181E-2</v>
      </c>
      <c r="H4803" s="271">
        <v>1.7506741710695298E-5</v>
      </c>
      <c r="I4803" s="221">
        <f t="shared" si="533"/>
        <v>1</v>
      </c>
      <c r="J4803" s="221">
        <v>1</v>
      </c>
      <c r="K4803" s="221">
        <f t="shared" si="534"/>
        <v>-281.12309470746789</v>
      </c>
      <c r="L4803" s="221">
        <f t="shared" si="529"/>
        <v>5.9439409685026906E-28</v>
      </c>
    </row>
    <row r="4804" spans="3:12" hidden="1" x14ac:dyDescent="0.25">
      <c r="C4804" s="221">
        <v>29470</v>
      </c>
      <c r="D4804" s="221">
        <f t="shared" si="530"/>
        <v>29470</v>
      </c>
      <c r="E4804" s="221">
        <f t="shared" si="528"/>
        <v>29.47</v>
      </c>
      <c r="F4804" s="221">
        <f t="shared" si="531"/>
        <v>6.017121955340495E-9</v>
      </c>
      <c r="G4804" s="221">
        <f t="shared" si="532"/>
        <v>0.10251876516098056</v>
      </c>
      <c r="H4804" s="221">
        <v>5.3629333398687697E-3</v>
      </c>
      <c r="I4804" s="221">
        <f t="shared" si="533"/>
        <v>1</v>
      </c>
      <c r="J4804" s="221">
        <v>1</v>
      </c>
      <c r="K4804" s="221">
        <f t="shared" si="534"/>
        <v>-229.60810841687388</v>
      </c>
      <c r="L4804" s="221">
        <f t="shared" si="529"/>
        <v>2.7506364950009741E-23</v>
      </c>
    </row>
    <row r="4805" spans="3:12" hidden="1" x14ac:dyDescent="0.25">
      <c r="C4805" s="221">
        <v>29480</v>
      </c>
      <c r="D4805" s="221">
        <f t="shared" si="530"/>
        <v>29480</v>
      </c>
      <c r="E4805" s="221">
        <f t="shared" si="528"/>
        <v>29.48</v>
      </c>
      <c r="F4805" s="221">
        <f t="shared" si="531"/>
        <v>6.4653530279465587E-9</v>
      </c>
      <c r="G4805" s="221">
        <f t="shared" si="532"/>
        <v>0.11465684085093945</v>
      </c>
      <c r="H4805" s="221">
        <v>2.0271099110454899E-2</v>
      </c>
      <c r="I4805" s="221">
        <f t="shared" si="533"/>
        <v>1</v>
      </c>
      <c r="J4805" s="221">
        <v>1</v>
      </c>
      <c r="K4805" s="221">
        <f t="shared" si="534"/>
        <v>-216.46260975718408</v>
      </c>
      <c r="L4805" s="221">
        <f t="shared" si="529"/>
        <v>8.4044206804768484E-22</v>
      </c>
    </row>
    <row r="4806" spans="3:12" hidden="1" x14ac:dyDescent="0.25">
      <c r="C4806" s="221">
        <v>29490</v>
      </c>
      <c r="D4806" s="221">
        <f t="shared" si="530"/>
        <v>29490</v>
      </c>
      <c r="E4806" s="221">
        <f t="shared" si="528"/>
        <v>29.49</v>
      </c>
      <c r="F4806" s="221">
        <f t="shared" si="531"/>
        <v>6.9394140955341426E-9</v>
      </c>
      <c r="G4806" s="221">
        <f t="shared" si="532"/>
        <v>0.12613642772090147</v>
      </c>
      <c r="H4806" s="221">
        <v>2.0401207815425201E-2</v>
      </c>
      <c r="I4806" s="221">
        <f t="shared" si="533"/>
        <v>1</v>
      </c>
      <c r="J4806" s="221">
        <v>1</v>
      </c>
      <c r="K4806" s="221">
        <f t="shared" si="534"/>
        <v>-214.96361578050755</v>
      </c>
      <c r="L4806" s="221">
        <f t="shared" si="529"/>
        <v>2.703450279032866E-21</v>
      </c>
    </row>
    <row r="4807" spans="3:12" hidden="1" x14ac:dyDescent="0.25">
      <c r="C4807" s="221">
        <v>29500</v>
      </c>
      <c r="D4807" s="221">
        <f t="shared" si="530"/>
        <v>29500</v>
      </c>
      <c r="E4807" s="221">
        <f t="shared" si="528"/>
        <v>29.5</v>
      </c>
      <c r="F4807" s="221">
        <f t="shared" si="531"/>
        <v>7.4403610419188831E-9</v>
      </c>
      <c r="G4807" s="221">
        <f t="shared" si="532"/>
        <v>0.1369502339852218</v>
      </c>
      <c r="H4807" s="271">
        <v>1.61309824612968E-9</v>
      </c>
      <c r="I4807" s="221">
        <f t="shared" si="533"/>
        <v>1</v>
      </c>
      <c r="J4807" s="221">
        <v>1</v>
      </c>
      <c r="K4807" s="221">
        <f t="shared" si="534"/>
        <v>-355.68364784586095</v>
      </c>
      <c r="L4807" s="221">
        <f t="shared" si="529"/>
        <v>7.9722059692632764E-22</v>
      </c>
    </row>
    <row r="4808" spans="3:12" hidden="1" x14ac:dyDescent="0.25">
      <c r="C4808" s="221">
        <v>29510</v>
      </c>
      <c r="D4808" s="221">
        <f t="shared" si="530"/>
        <v>29510</v>
      </c>
      <c r="E4808" s="221">
        <f t="shared" si="528"/>
        <v>29.51</v>
      </c>
      <c r="F4808" s="221">
        <f t="shared" si="531"/>
        <v>7.9692747983320499E-9</v>
      </c>
      <c r="G4808" s="221">
        <f t="shared" si="532"/>
        <v>0.14709228126356175</v>
      </c>
      <c r="H4808" s="221">
        <v>1.10268609715085E-2</v>
      </c>
      <c r="I4808" s="221">
        <f t="shared" si="533"/>
        <v>1</v>
      </c>
      <c r="J4808" s="221">
        <v>1</v>
      </c>
      <c r="K4808" s="221">
        <f t="shared" si="534"/>
        <v>-217.77078830010706</v>
      </c>
      <c r="L4808" s="221">
        <f t="shared" si="529"/>
        <v>4.1769693560240989E-22</v>
      </c>
    </row>
    <row r="4809" spans="3:12" hidden="1" x14ac:dyDescent="0.25">
      <c r="C4809" s="221">
        <v>29520</v>
      </c>
      <c r="D4809" s="221">
        <f t="shared" si="530"/>
        <v>29520</v>
      </c>
      <c r="E4809" s="221">
        <f t="shared" si="528"/>
        <v>29.52</v>
      </c>
      <c r="F4809" s="221">
        <f t="shared" si="531"/>
        <v>8.5272614414745892E-9</v>
      </c>
      <c r="G4809" s="221">
        <f t="shared" si="532"/>
        <v>0.15655790539862288</v>
      </c>
      <c r="H4809" s="271">
        <v>3.5573739203826201E-10</v>
      </c>
      <c r="I4809" s="221">
        <f t="shared" si="533"/>
        <v>1</v>
      </c>
      <c r="J4809" s="221">
        <v>1</v>
      </c>
      <c r="K4809" s="221">
        <f t="shared" si="534"/>
        <v>-366.46771804948349</v>
      </c>
      <c r="L4809" s="221">
        <f t="shared" si="529"/>
        <v>4.1769686006553327E-22</v>
      </c>
    </row>
    <row r="4810" spans="3:12" hidden="1" x14ac:dyDescent="0.25">
      <c r="C4810" s="221">
        <v>29530</v>
      </c>
      <c r="D4810" s="221">
        <f t="shared" si="530"/>
        <v>29530</v>
      </c>
      <c r="E4810" s="221">
        <f t="shared" si="528"/>
        <v>29.53</v>
      </c>
      <c r="F4810" s="221">
        <f t="shared" si="531"/>
        <v>9.1154522840438459E-9</v>
      </c>
      <c r="G4810" s="221">
        <f t="shared" si="532"/>
        <v>0.16534375458530867</v>
      </c>
      <c r="H4810" s="221">
        <v>9.6745899372291493E-3</v>
      </c>
      <c r="I4810" s="221">
        <f t="shared" si="533"/>
        <v>1</v>
      </c>
      <c r="J4810" s="221">
        <v>1</v>
      </c>
      <c r="K4810" s="221">
        <f t="shared" si="534"/>
        <v>-216.72402832860726</v>
      </c>
      <c r="L4810" s="221">
        <f t="shared" si="529"/>
        <v>5.3154153238519071E-22</v>
      </c>
    </row>
    <row r="4811" spans="3:12" hidden="1" x14ac:dyDescent="0.25">
      <c r="C4811" s="221">
        <v>29540</v>
      </c>
      <c r="D4811" s="221">
        <f t="shared" si="530"/>
        <v>29540</v>
      </c>
      <c r="E4811" s="221">
        <f t="shared" si="528"/>
        <v>29.54</v>
      </c>
      <c r="F4811" s="221">
        <f t="shared" si="531"/>
        <v>9.7350039577606395E-9</v>
      </c>
      <c r="G4811" s="221">
        <f t="shared" si="532"/>
        <v>0.17344778482841047</v>
      </c>
      <c r="H4811" s="221">
        <v>4.6170289671169096E-3</v>
      </c>
      <c r="I4811" s="221">
        <f t="shared" si="533"/>
        <v>1</v>
      </c>
      <c r="J4811" s="221">
        <v>1</v>
      </c>
      <c r="K4811" s="221">
        <f t="shared" si="534"/>
        <v>-222.16265021212877</v>
      </c>
      <c r="L4811" s="221">
        <f t="shared" si="529"/>
        <v>1.2518589530415375E-21</v>
      </c>
    </row>
    <row r="4812" spans="3:12" hidden="1" x14ac:dyDescent="0.25">
      <c r="C4812" s="221">
        <v>29550</v>
      </c>
      <c r="D4812" s="221">
        <f t="shared" si="530"/>
        <v>29550</v>
      </c>
      <c r="E4812" s="221">
        <f t="shared" si="528"/>
        <v>29.55</v>
      </c>
      <c r="F4812" s="221">
        <f t="shared" si="531"/>
        <v>1.0387098488908822E-8</v>
      </c>
      <c r="G4812" s="221">
        <f t="shared" si="532"/>
        <v>0.18086925275124627</v>
      </c>
      <c r="H4812" s="221">
        <v>1.96696707822332E-4</v>
      </c>
      <c r="I4812" s="221">
        <f t="shared" si="533"/>
        <v>1</v>
      </c>
      <c r="J4812" s="221">
        <v>1</v>
      </c>
      <c r="K4812" s="221">
        <f t="shared" si="534"/>
        <v>-248.64687830126246</v>
      </c>
      <c r="L4812" s="221">
        <f t="shared" si="529"/>
        <v>1.6668674068411849E-22</v>
      </c>
    </row>
    <row r="4813" spans="3:12" hidden="1" x14ac:dyDescent="0.25">
      <c r="C4813" s="221">
        <v>29560</v>
      </c>
      <c r="D4813" s="221">
        <f t="shared" si="530"/>
        <v>29560</v>
      </c>
      <c r="E4813" s="221">
        <f t="shared" si="528"/>
        <v>29.56</v>
      </c>
      <c r="F4813" s="221">
        <f t="shared" si="531"/>
        <v>1.1072943366421057E-8</v>
      </c>
      <c r="G4813" s="221">
        <f t="shared" si="532"/>
        <v>0.18760870578372701</v>
      </c>
      <c r="H4813" s="221">
        <v>2.70623213906114E-3</v>
      </c>
      <c r="I4813" s="221">
        <f t="shared" si="533"/>
        <v>1</v>
      </c>
      <c r="J4813" s="221">
        <v>1</v>
      </c>
      <c r="K4813" s="221">
        <f t="shared" si="534"/>
        <v>-225.00237772872589</v>
      </c>
      <c r="L4813" s="221">
        <f t="shared" si="529"/>
        <v>8.9742469672666223E-23</v>
      </c>
    </row>
    <row r="4814" spans="3:12" hidden="1" x14ac:dyDescent="0.25">
      <c r="C4814" s="221">
        <v>29570</v>
      </c>
      <c r="D4814" s="221">
        <f t="shared" si="530"/>
        <v>29570</v>
      </c>
      <c r="E4814" s="221">
        <f t="shared" si="528"/>
        <v>29.57</v>
      </c>
      <c r="F4814" s="221">
        <f t="shared" si="531"/>
        <v>1.179377160252071E-8</v>
      </c>
      <c r="G4814" s="221">
        <f t="shared" si="532"/>
        <v>0.19366796976357115</v>
      </c>
      <c r="H4814" s="221">
        <v>2.5761364751438801E-3</v>
      </c>
      <c r="I4814" s="221">
        <f t="shared" si="533"/>
        <v>1</v>
      </c>
      <c r="J4814" s="221">
        <v>1</v>
      </c>
      <c r="K4814" s="221">
        <f t="shared" si="534"/>
        <v>-224.60641240775689</v>
      </c>
      <c r="L4814" s="221">
        <f t="shared" si="529"/>
        <v>3.3096807994853939E-22</v>
      </c>
    </row>
    <row r="4815" spans="3:12" hidden="1" x14ac:dyDescent="0.25">
      <c r="C4815" s="221">
        <v>29580</v>
      </c>
      <c r="D4815" s="221">
        <f t="shared" si="530"/>
        <v>29580</v>
      </c>
      <c r="E4815" s="221">
        <f t="shared" si="528"/>
        <v>29.58</v>
      </c>
      <c r="F4815" s="221">
        <f t="shared" si="531"/>
        <v>1.2550841785955967E-8</v>
      </c>
      <c r="G4815" s="221">
        <f t="shared" si="532"/>
        <v>0.19905013399000715</v>
      </c>
      <c r="H4815" s="221">
        <v>2.73097320627348E-4</v>
      </c>
      <c r="I4815" s="221">
        <f t="shared" si="533"/>
        <v>1</v>
      </c>
      <c r="J4815" s="221">
        <v>1</v>
      </c>
      <c r="K4815" s="221">
        <f t="shared" si="534"/>
        <v>-243.3209446300508</v>
      </c>
      <c r="L4815" s="221">
        <f t="shared" si="529"/>
        <v>1.0779256061136353E-22</v>
      </c>
    </row>
    <row r="4816" spans="3:12" hidden="1" x14ac:dyDescent="0.25">
      <c r="C4816" s="221">
        <v>29590</v>
      </c>
      <c r="D4816" s="221">
        <f t="shared" si="530"/>
        <v>29590</v>
      </c>
      <c r="E4816" s="221">
        <f t="shared" si="528"/>
        <v>29.59</v>
      </c>
      <c r="F4816" s="221">
        <f t="shared" si="531"/>
        <v>1.3345438127840704E-8</v>
      </c>
      <c r="G4816" s="221">
        <f t="shared" si="532"/>
        <v>0.20375953377476747</v>
      </c>
      <c r="H4816" s="221">
        <v>3.1555882854903301E-3</v>
      </c>
      <c r="I4816" s="221">
        <f t="shared" si="533"/>
        <v>1</v>
      </c>
      <c r="J4816" s="221">
        <v>1</v>
      </c>
      <c r="K4816" s="221">
        <f t="shared" si="534"/>
        <v>-221.32937780900937</v>
      </c>
      <c r="L4816" s="221">
        <f t="shared" si="529"/>
        <v>2.145139566380297E-22</v>
      </c>
    </row>
    <row r="4817" spans="3:12" hidden="1" x14ac:dyDescent="0.25">
      <c r="C4817" s="221">
        <v>29600</v>
      </c>
      <c r="D4817" s="221">
        <f t="shared" si="530"/>
        <v>29600</v>
      </c>
      <c r="E4817" s="221">
        <f t="shared" si="528"/>
        <v>29.6</v>
      </c>
      <c r="F4817" s="221">
        <f t="shared" si="531"/>
        <v>1.4178870500137645E-8</v>
      </c>
      <c r="G4817" s="221">
        <f t="shared" si="532"/>
        <v>0.20780173054026471</v>
      </c>
      <c r="H4817" s="271">
        <v>9.3131959070102097E-10</v>
      </c>
      <c r="I4817" s="221">
        <f t="shared" si="533"/>
        <v>1</v>
      </c>
      <c r="J4817" s="221">
        <v>1</v>
      </c>
      <c r="K4817" s="221">
        <f t="shared" si="534"/>
        <v>-351.23220930840063</v>
      </c>
      <c r="L4817" s="221">
        <f t="shared" si="529"/>
        <v>1.8407826212867835E-22</v>
      </c>
    </row>
    <row r="4818" spans="3:12" hidden="1" x14ac:dyDescent="0.25">
      <c r="C4818" s="221">
        <v>29610</v>
      </c>
      <c r="D4818" s="221">
        <f t="shared" si="530"/>
        <v>29610</v>
      </c>
      <c r="E4818" s="221">
        <f t="shared" si="528"/>
        <v>29.61</v>
      </c>
      <c r="F4818" s="221">
        <f t="shared" si="531"/>
        <v>1.5052474466800271E-8</v>
      </c>
      <c r="G4818" s="221">
        <f t="shared" si="532"/>
        <v>0.21118348952005617</v>
      </c>
      <c r="H4818" s="221">
        <v>2.61825380323044E-2</v>
      </c>
      <c r="I4818" s="221">
        <f t="shared" si="533"/>
        <v>1</v>
      </c>
      <c r="J4818" s="221">
        <v>1</v>
      </c>
      <c r="K4818" s="221">
        <f t="shared" si="534"/>
        <v>-201.59440792043415</v>
      </c>
      <c r="L4818" s="221">
        <f t="shared" si="529"/>
        <v>1.7318060211446281E-20</v>
      </c>
    </row>
    <row r="4819" spans="3:12" hidden="1" x14ac:dyDescent="0.25">
      <c r="C4819" s="221">
        <v>29620</v>
      </c>
      <c r="D4819" s="221">
        <f t="shared" si="530"/>
        <v>29620</v>
      </c>
      <c r="E4819" s="221">
        <f t="shared" si="528"/>
        <v>29.62</v>
      </c>
      <c r="F4819" s="221">
        <f t="shared" si="531"/>
        <v>1.5967611307612343E-8</v>
      </c>
      <c r="G4819" s="221">
        <f t="shared" si="532"/>
        <v>0.2139127551217464</v>
      </c>
      <c r="H4819" s="221">
        <v>5.0657045484413098E-2</v>
      </c>
      <c r="I4819" s="221">
        <f t="shared" si="533"/>
        <v>1</v>
      </c>
      <c r="J4819" s="221">
        <v>1</v>
      </c>
      <c r="K4819" s="221">
        <f t="shared" si="534"/>
        <v>-195.2376701998781</v>
      </c>
      <c r="L4819" s="221">
        <f t="shared" si="529"/>
        <v>1.641703871739504E-19</v>
      </c>
    </row>
    <row r="4820" spans="3:12" hidden="1" x14ac:dyDescent="0.25">
      <c r="C4820" s="221">
        <v>29630</v>
      </c>
      <c r="D4820" s="221">
        <f t="shared" si="530"/>
        <v>29630</v>
      </c>
      <c r="E4820" s="221">
        <f t="shared" si="528"/>
        <v>29.63</v>
      </c>
      <c r="F4820" s="221">
        <f t="shared" si="531"/>
        <v>1.6925668034739709E-8</v>
      </c>
      <c r="G4820" s="221">
        <f t="shared" si="532"/>
        <v>0.21599862401719525</v>
      </c>
      <c r="H4820" s="221">
        <v>3.5478860246617401E-2</v>
      </c>
      <c r="I4820" s="221">
        <f t="shared" si="533"/>
        <v>1</v>
      </c>
      <c r="J4820" s="221">
        <v>1</v>
      </c>
      <c r="K4820" s="221">
        <f t="shared" si="534"/>
        <v>-197.74067073910172</v>
      </c>
      <c r="L4820" s="221">
        <f t="shared" si="529"/>
        <v>2.2912264027621716E-19</v>
      </c>
    </row>
    <row r="4821" spans="3:12" hidden="1" x14ac:dyDescent="0.25">
      <c r="C4821" s="221">
        <v>29640</v>
      </c>
      <c r="D4821" s="221">
        <f t="shared" si="530"/>
        <v>29640</v>
      </c>
      <c r="E4821" s="221">
        <f t="shared" si="528"/>
        <v>29.64</v>
      </c>
      <c r="F4821" s="221">
        <f t="shared" si="531"/>
        <v>1.7928057402041351E-8</v>
      </c>
      <c r="G4821" s="221">
        <f t="shared" si="532"/>
        <v>0.21745131602970141</v>
      </c>
      <c r="H4821" s="271">
        <v>2.43822959902799E-9</v>
      </c>
      <c r="I4821" s="221">
        <f t="shared" si="533"/>
        <v>1</v>
      </c>
      <c r="J4821" s="221">
        <v>1</v>
      </c>
      <c r="K4821" s="221">
        <f t="shared" si="534"/>
        <v>-340.4406025290416</v>
      </c>
      <c r="L4821" s="221">
        <f t="shared" si="529"/>
        <v>4.2060361246086427E-20</v>
      </c>
    </row>
    <row r="4822" spans="3:12" hidden="1" x14ac:dyDescent="0.25">
      <c r="C4822" s="221">
        <v>29650</v>
      </c>
      <c r="D4822" s="221">
        <f t="shared" si="530"/>
        <v>29650</v>
      </c>
      <c r="E4822" s="221">
        <f t="shared" si="528"/>
        <v>29.65</v>
      </c>
      <c r="F4822" s="221">
        <f t="shared" si="531"/>
        <v>1.8976217907150654E-8</v>
      </c>
      <c r="G4822" s="221">
        <f t="shared" si="532"/>
        <v>0.21828214289222309</v>
      </c>
      <c r="H4822" s="271">
        <v>1.58533264246536E-9</v>
      </c>
      <c r="I4822" s="221">
        <f t="shared" si="533"/>
        <v>1</v>
      </c>
      <c r="J4822" s="221">
        <v>1</v>
      </c>
      <c r="K4822" s="221">
        <f t="shared" si="534"/>
        <v>-343.65303461217758</v>
      </c>
      <c r="L4822" s="221">
        <f t="shared" si="529"/>
        <v>6.4578140344697125E-34</v>
      </c>
    </row>
    <row r="4823" spans="3:12" hidden="1" x14ac:dyDescent="0.25">
      <c r="C4823" s="221">
        <v>29660</v>
      </c>
      <c r="D4823" s="221">
        <f t="shared" si="530"/>
        <v>29660</v>
      </c>
      <c r="E4823" s="221">
        <f t="shared" si="528"/>
        <v>29.66</v>
      </c>
      <c r="F4823" s="221">
        <f t="shared" si="531"/>
        <v>2.0071613786372939E-8</v>
      </c>
      <c r="G4823" s="221">
        <f t="shared" si="532"/>
        <v>0.21850347495518921</v>
      </c>
      <c r="H4823" s="221">
        <v>3.2358958185385103E-2</v>
      </c>
      <c r="I4823" s="221">
        <f t="shared" si="533"/>
        <v>1</v>
      </c>
      <c r="J4823" s="221">
        <v>1</v>
      </c>
      <c r="K4823" s="221">
        <f t="shared" si="534"/>
        <v>-196.95929658530696</v>
      </c>
      <c r="L4823" s="221">
        <f t="shared" si="529"/>
        <v>5.0351265499478275E-20</v>
      </c>
    </row>
    <row r="4824" spans="3:12" hidden="1" x14ac:dyDescent="0.25">
      <c r="C4824" s="221">
        <v>29670</v>
      </c>
      <c r="D4824" s="221">
        <f t="shared" si="530"/>
        <v>29670</v>
      </c>
      <c r="E4824" s="221">
        <f t="shared" si="528"/>
        <v>29.67</v>
      </c>
      <c r="F4824" s="221">
        <f t="shared" si="531"/>
        <v>2.1215735002425728E-8</v>
      </c>
      <c r="G4824" s="221">
        <f t="shared" si="532"/>
        <v>0.21812870592635089</v>
      </c>
      <c r="H4824" s="221">
        <v>3.3311806719211703E-2</v>
      </c>
      <c r="I4824" s="221">
        <f t="shared" si="533"/>
        <v>1</v>
      </c>
      <c r="J4824" s="221">
        <v>1</v>
      </c>
      <c r="K4824" s="221">
        <f t="shared" si="534"/>
        <v>-196.24061813980634</v>
      </c>
      <c r="L4824" s="221">
        <f t="shared" si="529"/>
        <v>2.191529662343753E-19</v>
      </c>
    </row>
    <row r="4825" spans="3:12" hidden="1" x14ac:dyDescent="0.25">
      <c r="C4825" s="221">
        <v>29680</v>
      </c>
      <c r="D4825" s="221">
        <f t="shared" si="530"/>
        <v>29680</v>
      </c>
      <c r="E4825" s="221">
        <f t="shared" si="528"/>
        <v>29.68</v>
      </c>
      <c r="F4825" s="221">
        <f t="shared" si="531"/>
        <v>2.2410097225049959E-8</v>
      </c>
      <c r="G4825" s="221">
        <f t="shared" si="532"/>
        <v>0.21717221572932879</v>
      </c>
      <c r="H4825" s="221">
        <v>1.1720746567753701E-2</v>
      </c>
      <c r="I4825" s="221">
        <f t="shared" si="533"/>
        <v>1</v>
      </c>
      <c r="J4825" s="221">
        <v>1</v>
      </c>
      <c r="K4825" s="221">
        <f t="shared" si="534"/>
        <v>-204.87593442956654</v>
      </c>
      <c r="L4825" s="221">
        <f t="shared" si="529"/>
        <v>1.1151591788442101E-19</v>
      </c>
    </row>
    <row r="4826" spans="3:12" hidden="1" x14ac:dyDescent="0.25">
      <c r="C4826" s="221">
        <v>29690</v>
      </c>
      <c r="D4826" s="221">
        <f t="shared" si="530"/>
        <v>29690</v>
      </c>
      <c r="E4826" s="221">
        <f t="shared" si="528"/>
        <v>29.69</v>
      </c>
      <c r="F4826" s="221">
        <f t="shared" si="531"/>
        <v>2.3656241804537567E-8</v>
      </c>
      <c r="G4826" s="221">
        <f t="shared" si="532"/>
        <v>0.21564933157103575</v>
      </c>
      <c r="H4826" s="221">
        <v>3.54119535930877E-2</v>
      </c>
      <c r="I4826" s="221">
        <f t="shared" si="533"/>
        <v>1</v>
      </c>
      <c r="J4826" s="221">
        <v>1</v>
      </c>
      <c r="K4826" s="221">
        <f t="shared" si="534"/>
        <v>-194.86312493051656</v>
      </c>
      <c r="L4826" s="221">
        <f t="shared" si="529"/>
        <v>1.4124791050161497E-19</v>
      </c>
    </row>
    <row r="4827" spans="3:12" hidden="1" x14ac:dyDescent="0.25">
      <c r="C4827" s="221">
        <v>29700</v>
      </c>
      <c r="D4827" s="221">
        <f t="shared" si="530"/>
        <v>29700</v>
      </c>
      <c r="E4827" s="221">
        <f t="shared" si="528"/>
        <v>29.7</v>
      </c>
      <c r="F4827" s="221">
        <f t="shared" si="531"/>
        <v>2.4955735738192602E-8</v>
      </c>
      <c r="G4827" s="221">
        <f t="shared" si="532"/>
        <v>0.21357628731179218</v>
      </c>
      <c r="H4827" s="271">
        <v>2.12343213113175E-14</v>
      </c>
      <c r="I4827" s="221">
        <f t="shared" si="533"/>
        <v>1</v>
      </c>
      <c r="J4827" s="221">
        <v>1</v>
      </c>
      <c r="K4827" s="221">
        <f t="shared" si="534"/>
        <v>-438.92476408921192</v>
      </c>
      <c r="L4827" s="221">
        <f t="shared" si="529"/>
        <v>8.158823077146709E-20</v>
      </c>
    </row>
    <row r="4828" spans="3:12" hidden="1" x14ac:dyDescent="0.25">
      <c r="C4828" s="221">
        <v>29710</v>
      </c>
      <c r="D4828" s="221">
        <f t="shared" si="530"/>
        <v>29710</v>
      </c>
      <c r="E4828" s="221">
        <f t="shared" si="528"/>
        <v>29.71</v>
      </c>
      <c r="F4828" s="221">
        <f t="shared" si="531"/>
        <v>2.6310171629784385E-8</v>
      </c>
      <c r="G4828" s="221">
        <f t="shared" si="532"/>
        <v>0.21097018123517322</v>
      </c>
      <c r="H4828" s="221">
        <v>3.5411953593089802E-2</v>
      </c>
      <c r="I4828" s="221">
        <f t="shared" si="533"/>
        <v>1</v>
      </c>
      <c r="J4828" s="221">
        <v>1</v>
      </c>
      <c r="K4828" s="221">
        <f t="shared" si="534"/>
        <v>-194.13010712980522</v>
      </c>
      <c r="L4828" s="221">
        <f t="shared" si="529"/>
        <v>9.6589361611406005E-20</v>
      </c>
    </row>
    <row r="4829" spans="3:12" hidden="1" x14ac:dyDescent="0.25">
      <c r="C4829" s="221">
        <v>29720</v>
      </c>
      <c r="D4829" s="221">
        <f t="shared" si="530"/>
        <v>29720</v>
      </c>
      <c r="E4829" s="221">
        <f t="shared" si="528"/>
        <v>29.72</v>
      </c>
      <c r="F4829" s="221">
        <f t="shared" si="531"/>
        <v>2.7721167642002277E-8</v>
      </c>
      <c r="G4829" s="221">
        <f t="shared" si="532"/>
        <v>0.20784893231775989</v>
      </c>
      <c r="H4829" s="221">
        <v>1.1720746567768101E-2</v>
      </c>
      <c r="I4829" s="221">
        <f t="shared" si="533"/>
        <v>1</v>
      </c>
      <c r="J4829" s="221">
        <v>1</v>
      </c>
      <c r="K4829" s="221">
        <f t="shared" si="534"/>
        <v>-203.40970814644621</v>
      </c>
      <c r="L4829" s="221">
        <f t="shared" si="529"/>
        <v>1.7436218509148043E-19</v>
      </c>
    </row>
    <row r="4830" spans="3:12" hidden="1" x14ac:dyDescent="0.25">
      <c r="C4830" s="221">
        <v>29730</v>
      </c>
      <c r="D4830" s="221">
        <f t="shared" si="530"/>
        <v>29730</v>
      </c>
      <c r="E4830" s="221">
        <f t="shared" si="528"/>
        <v>29.73</v>
      </c>
      <c r="F4830" s="221">
        <f t="shared" si="531"/>
        <v>2.9190367441973659E-8</v>
      </c>
      <c r="G4830" s="221">
        <f t="shared" si="532"/>
        <v>0.20423123510171787</v>
      </c>
      <c r="H4830" s="221">
        <v>3.3311806719218601E-2</v>
      </c>
      <c r="I4830" s="221">
        <f t="shared" si="533"/>
        <v>1</v>
      </c>
      <c r="J4830" s="221">
        <v>1</v>
      </c>
      <c r="K4830" s="221">
        <f t="shared" si="534"/>
        <v>-194.04080172814685</v>
      </c>
      <c r="L4830" s="221">
        <f t="shared" si="529"/>
        <v>1.7705487192089637E-19</v>
      </c>
    </row>
    <row r="4831" spans="3:12" hidden="1" x14ac:dyDescent="0.25">
      <c r="C4831" s="221">
        <v>29740</v>
      </c>
      <c r="D4831" s="221">
        <f t="shared" si="530"/>
        <v>29740</v>
      </c>
      <c r="E4831" s="221">
        <f t="shared" si="528"/>
        <v>29.74</v>
      </c>
      <c r="F4831" s="221">
        <f t="shared" si="531"/>
        <v>3.071944013986214E-8</v>
      </c>
      <c r="G4831" s="221">
        <f t="shared" si="532"/>
        <v>0.20013651327580978</v>
      </c>
      <c r="H4831" s="221">
        <v>3.2358958185393298E-2</v>
      </c>
      <c r="I4831" s="221">
        <f t="shared" si="533"/>
        <v>1</v>
      </c>
      <c r="J4831" s="221">
        <v>1</v>
      </c>
      <c r="K4831" s="221">
        <f t="shared" si="534"/>
        <v>-194.02531686789135</v>
      </c>
      <c r="L4831" s="221">
        <f t="shared" si="529"/>
        <v>3.9508852418901325E-19</v>
      </c>
    </row>
    <row r="4832" spans="3:12" hidden="1" x14ac:dyDescent="0.25">
      <c r="C4832" s="221">
        <v>29750</v>
      </c>
      <c r="D4832" s="221">
        <f t="shared" si="530"/>
        <v>29750</v>
      </c>
      <c r="E4832" s="221">
        <f t="shared" si="528"/>
        <v>29.75</v>
      </c>
      <c r="F4832" s="221">
        <f t="shared" si="531"/>
        <v>3.2310080220603605E-8</v>
      </c>
      <c r="G4832" s="221">
        <f t="shared" si="532"/>
        <v>0.19558487207266734</v>
      </c>
      <c r="H4832" s="271">
        <v>1.5853253310991299E-9</v>
      </c>
      <c r="I4832" s="221">
        <f t="shared" si="533"/>
        <v>1</v>
      </c>
      <c r="J4832" s="221">
        <v>1</v>
      </c>
      <c r="K4832" s="221">
        <f t="shared" si="534"/>
        <v>-339.98416608660409</v>
      </c>
      <c r="L4832" s="221">
        <f t="shared" si="529"/>
        <v>9.8948306492042043E-20</v>
      </c>
    </row>
    <row r="4833" spans="3:12" hidden="1" x14ac:dyDescent="0.25">
      <c r="C4833" s="221">
        <v>29760</v>
      </c>
      <c r="D4833" s="221">
        <f t="shared" si="530"/>
        <v>29760</v>
      </c>
      <c r="E4833" s="221">
        <f t="shared" si="528"/>
        <v>29.76</v>
      </c>
      <c r="F4833" s="221">
        <f t="shared" si="531"/>
        <v>3.3964007468799971E-8</v>
      </c>
      <c r="G4833" s="221">
        <f t="shared" si="532"/>
        <v>0.19059704959239721</v>
      </c>
      <c r="H4833" s="271">
        <v>2.43823705900762E-9</v>
      </c>
      <c r="I4833" s="221">
        <f t="shared" si="533"/>
        <v>1</v>
      </c>
      <c r="J4833" s="221">
        <v>1</v>
      </c>
      <c r="K4833" s="221">
        <f t="shared" si="534"/>
        <v>-336.03577941732539</v>
      </c>
      <c r="L4833" s="221">
        <f t="shared" si="529"/>
        <v>1.6643614239872784E-33</v>
      </c>
    </row>
    <row r="4834" spans="3:12" hidden="1" x14ac:dyDescent="0.25">
      <c r="C4834" s="221">
        <v>29770</v>
      </c>
      <c r="D4834" s="221">
        <f t="shared" si="530"/>
        <v>29770</v>
      </c>
      <c r="E4834" s="221">
        <f t="shared" si="528"/>
        <v>29.77</v>
      </c>
      <c r="F4834" s="221">
        <f t="shared" si="531"/>
        <v>3.5682966886831854E-8</v>
      </c>
      <c r="G4834" s="221">
        <f t="shared" si="532"/>
        <v>0.18519436716426307</v>
      </c>
      <c r="H4834" s="221">
        <v>3.5478860246607097E-2</v>
      </c>
      <c r="I4834" s="221">
        <f t="shared" si="533"/>
        <v>1</v>
      </c>
      <c r="J4834" s="221">
        <v>1</v>
      </c>
      <c r="K4834" s="221">
        <f t="shared" si="534"/>
        <v>-192.59883220383142</v>
      </c>
      <c r="L4834" s="221">
        <f t="shared" si="529"/>
        <v>1.3742218413352026E-19</v>
      </c>
    </row>
    <row r="4835" spans="3:12" hidden="1" x14ac:dyDescent="0.25">
      <c r="C4835" s="221">
        <v>29780</v>
      </c>
      <c r="D4835" s="221">
        <f t="shared" si="530"/>
        <v>29780</v>
      </c>
      <c r="E4835" s="221">
        <f t="shared" si="528"/>
        <v>29.78</v>
      </c>
      <c r="F4835" s="221">
        <f t="shared" si="531"/>
        <v>3.7468728606205865E-8</v>
      </c>
      <c r="G4835" s="221">
        <f t="shared" si="532"/>
        <v>0.17939867885993122</v>
      </c>
      <c r="H4835" s="221">
        <v>5.0657045484415401E-2</v>
      </c>
      <c r="I4835" s="221">
        <f t="shared" si="533"/>
        <v>1</v>
      </c>
      <c r="J4835" s="221">
        <v>1</v>
      </c>
      <c r="K4835" s="221">
        <f t="shared" si="534"/>
        <v>-189.35743892563966</v>
      </c>
      <c r="L4835" s="221">
        <f t="shared" si="529"/>
        <v>8.2645606125584759E-19</v>
      </c>
    </row>
    <row r="4836" spans="3:12" hidden="1" x14ac:dyDescent="0.25">
      <c r="C4836" s="221">
        <v>29790</v>
      </c>
      <c r="D4836" s="221">
        <f t="shared" si="530"/>
        <v>29790</v>
      </c>
      <c r="E4836" s="221">
        <f t="shared" si="528"/>
        <v>29.79</v>
      </c>
      <c r="F4836" s="221">
        <f t="shared" si="531"/>
        <v>3.9323087792209943E-8</v>
      </c>
      <c r="G4836" s="221">
        <f t="shared" si="532"/>
        <v>0.17323232027291582</v>
      </c>
      <c r="H4836" s="221">
        <v>2.6182538032314299E-2</v>
      </c>
      <c r="I4836" s="221">
        <f t="shared" si="533"/>
        <v>1</v>
      </c>
      <c r="J4836" s="221">
        <v>1</v>
      </c>
      <c r="K4836" s="221">
        <f t="shared" si="534"/>
        <v>-194.97423443395485</v>
      </c>
      <c r="L4836" s="221">
        <f t="shared" si="529"/>
        <v>6.7305170979449435E-19</v>
      </c>
    </row>
    <row r="4837" spans="3:12" hidden="1" x14ac:dyDescent="0.25">
      <c r="C4837" s="221">
        <v>29800</v>
      </c>
      <c r="D4837" s="221">
        <f t="shared" si="530"/>
        <v>29800</v>
      </c>
      <c r="E4837" s="221">
        <f t="shared" si="528"/>
        <v>29.8</v>
      </c>
      <c r="F4837" s="221">
        <f t="shared" si="531"/>
        <v>4.1247864541883971E-8</v>
      </c>
      <c r="G4837" s="221">
        <f t="shared" si="532"/>
        <v>0.1667180566801009</v>
      </c>
      <c r="H4837" s="271">
        <v>9.3132392990017809E-10</v>
      </c>
      <c r="I4837" s="221">
        <f t="shared" si="533"/>
        <v>1</v>
      </c>
      <c r="J4837" s="221">
        <v>1</v>
      </c>
      <c r="K4837" s="221">
        <f t="shared" si="534"/>
        <v>-343.87030258201867</v>
      </c>
      <c r="L4837" s="221">
        <f t="shared" si="529"/>
        <v>7.9527365615712898E-20</v>
      </c>
    </row>
    <row r="4838" spans="3:12" hidden="1" x14ac:dyDescent="0.25">
      <c r="C4838" s="221">
        <v>29810</v>
      </c>
      <c r="D4838" s="221">
        <f t="shared" si="530"/>
        <v>29810</v>
      </c>
      <c r="E4838" s="221">
        <f t="shared" si="528"/>
        <v>29.81</v>
      </c>
      <c r="F4838" s="221">
        <f t="shared" si="531"/>
        <v>4.3244903775380683E-8</v>
      </c>
      <c r="G4838" s="221">
        <f t="shared" si="532"/>
        <v>0.15987903070182777</v>
      </c>
      <c r="H4838" s="221">
        <v>3.1555882854916498E-3</v>
      </c>
      <c r="I4838" s="221">
        <f t="shared" si="533"/>
        <v>1</v>
      </c>
      <c r="J4838" s="221">
        <v>1</v>
      </c>
      <c r="K4838" s="221">
        <f t="shared" si="534"/>
        <v>-213.22386446300098</v>
      </c>
      <c r="L4838" s="221">
        <f t="shared" si="529"/>
        <v>1.1900187859777283E-21</v>
      </c>
    </row>
    <row r="4839" spans="3:12" hidden="1" x14ac:dyDescent="0.25">
      <c r="C4839" s="221">
        <v>29820</v>
      </c>
      <c r="D4839" s="221">
        <f t="shared" si="530"/>
        <v>29820</v>
      </c>
      <c r="E4839" s="221">
        <f t="shared" si="528"/>
        <v>29.82</v>
      </c>
      <c r="F4839" s="221">
        <f t="shared" si="531"/>
        <v>4.5316075120734522E-8</v>
      </c>
      <c r="G4839" s="221">
        <f t="shared" si="532"/>
        <v>0.15273870957768945</v>
      </c>
      <c r="H4839" s="221">
        <v>2.7309732062735299E-4</v>
      </c>
      <c r="I4839" s="221">
        <f t="shared" si="533"/>
        <v>1</v>
      </c>
      <c r="J4839" s="221">
        <v>1</v>
      </c>
      <c r="K4839" s="221">
        <f t="shared" si="534"/>
        <v>-234.46962311099739</v>
      </c>
      <c r="L4839" s="221">
        <f t="shared" si="529"/>
        <v>1.4051539902444818E-21</v>
      </c>
    </row>
    <row r="4840" spans="3:12" hidden="1" x14ac:dyDescent="0.25">
      <c r="C4840" s="221">
        <v>29830</v>
      </c>
      <c r="D4840" s="221">
        <f t="shared" si="530"/>
        <v>29830</v>
      </c>
      <c r="E4840" s="221">
        <f t="shared" si="528"/>
        <v>29.83</v>
      </c>
      <c r="F4840" s="221">
        <f t="shared" si="531"/>
        <v>4.746327279210748E-8</v>
      </c>
      <c r="G4840" s="221">
        <f t="shared" si="532"/>
        <v>0.14532083217540012</v>
      </c>
      <c r="H4840" s="221">
        <v>2.57613647514288E-3</v>
      </c>
      <c r="I4840" s="221">
        <f t="shared" si="533"/>
        <v>1</v>
      </c>
      <c r="J4840" s="221">
        <v>1</v>
      </c>
      <c r="K4840" s="221">
        <f t="shared" si="534"/>
        <v>-215.00691151419949</v>
      </c>
      <c r="L4840" s="221">
        <f t="shared" si="529"/>
        <v>9.661806663731546E-22</v>
      </c>
    </row>
    <row r="4841" spans="3:12" hidden="1" x14ac:dyDescent="0.25">
      <c r="C4841" s="221">
        <v>29840</v>
      </c>
      <c r="D4841" s="221">
        <f t="shared" si="530"/>
        <v>29840</v>
      </c>
      <c r="E4841" s="221">
        <f t="shared" si="528"/>
        <v>29.84</v>
      </c>
      <c r="F4841" s="221">
        <f t="shared" si="531"/>
        <v>4.9688415461531595E-8</v>
      </c>
      <c r="G4841" s="221">
        <f t="shared" si="532"/>
        <v>0.13764935585006063</v>
      </c>
      <c r="H4841" s="221">
        <v>2.7062321390620898E-3</v>
      </c>
      <c r="I4841" s="221">
        <f t="shared" si="533"/>
        <v>1</v>
      </c>
      <c r="J4841" s="221">
        <v>1</v>
      </c>
      <c r="K4841" s="221">
        <f t="shared" si="534"/>
        <v>-214.65211243360255</v>
      </c>
      <c r="L4841" s="221">
        <f t="shared" si="529"/>
        <v>3.2902579665479877E-21</v>
      </c>
    </row>
    <row r="4842" spans="3:12" hidden="1" x14ac:dyDescent="0.25">
      <c r="C4842" s="221">
        <v>29850</v>
      </c>
      <c r="D4842" s="221">
        <f t="shared" si="530"/>
        <v>29850</v>
      </c>
      <c r="E4842" s="221">
        <f t="shared" si="528"/>
        <v>29.85</v>
      </c>
      <c r="F4842" s="221">
        <f t="shared" si="531"/>
        <v>5.1993446124222819E-8</v>
      </c>
      <c r="G4842" s="221">
        <f t="shared" si="532"/>
        <v>0.12974840327092876</v>
      </c>
      <c r="H4842" s="221">
        <v>1.96696707822312E-4</v>
      </c>
      <c r="I4842" s="221">
        <f t="shared" si="533"/>
        <v>1</v>
      </c>
      <c r="J4842" s="221">
        <v>1</v>
      </c>
      <c r="K4842" s="221">
        <f t="shared" si="534"/>
        <v>-237.54304567122972</v>
      </c>
      <c r="L4842" s="221">
        <f t="shared" si="529"/>
        <v>9.8370849212954309E-22</v>
      </c>
    </row>
    <row r="4843" spans="3:12" hidden="1" x14ac:dyDescent="0.25">
      <c r="C4843" s="221">
        <v>29860</v>
      </c>
      <c r="D4843" s="221">
        <f t="shared" si="530"/>
        <v>29860</v>
      </c>
      <c r="E4843" s="221">
        <f t="shared" si="528"/>
        <v>29.86</v>
      </c>
      <c r="F4843" s="221">
        <f t="shared" si="531"/>
        <v>5.4380331957479463E-8</v>
      </c>
      <c r="G4843" s="221">
        <f t="shared" si="532"/>
        <v>0.12164220933225375</v>
      </c>
      <c r="H4843" s="221">
        <v>4.6170289671189097E-3</v>
      </c>
      <c r="I4843" s="221">
        <f t="shared" si="533"/>
        <v>1</v>
      </c>
      <c r="J4843" s="221">
        <v>1</v>
      </c>
      <c r="K4843" s="221">
        <f t="shared" si="534"/>
        <v>-210.30222493796944</v>
      </c>
      <c r="L4843" s="221">
        <f t="shared" si="529"/>
        <v>2.5389738927836978E-21</v>
      </c>
    </row>
    <row r="4844" spans="3:12" hidden="1" x14ac:dyDescent="0.25">
      <c r="C4844" s="221">
        <v>29870</v>
      </c>
      <c r="D4844" s="221">
        <f t="shared" si="530"/>
        <v>29870</v>
      </c>
      <c r="E4844" s="221">
        <f t="shared" si="528"/>
        <v>29.87</v>
      </c>
      <c r="F4844" s="221">
        <f t="shared" si="531"/>
        <v>5.6851064173249443E-8</v>
      </c>
      <c r="G4844" s="221">
        <f t="shared" si="532"/>
        <v>0.11335506826392278</v>
      </c>
      <c r="H4844" s="221">
        <v>9.6745899372296107E-3</v>
      </c>
      <c r="I4844" s="221">
        <f t="shared" si="533"/>
        <v>1</v>
      </c>
      <c r="J4844" s="221">
        <v>1</v>
      </c>
      <c r="K4844" s="221">
        <f t="shared" si="534"/>
        <v>-204.1037578484885</v>
      </c>
      <c r="L4844" s="221">
        <f t="shared" si="529"/>
        <v>2.1570400742846297E-20</v>
      </c>
    </row>
    <row r="4845" spans="3:12" hidden="1" x14ac:dyDescent="0.25">
      <c r="C4845" s="221">
        <v>29880</v>
      </c>
      <c r="D4845" s="221">
        <f t="shared" si="530"/>
        <v>29880</v>
      </c>
      <c r="E4845" s="221">
        <f t="shared" si="528"/>
        <v>29.88</v>
      </c>
      <c r="F4845" s="221">
        <f t="shared" si="531"/>
        <v>5.9407657864388095E-8</v>
      </c>
      <c r="G4845" s="221">
        <f t="shared" si="532"/>
        <v>0.10491128105662556</v>
      </c>
      <c r="H4845" s="271">
        <v>3.55732819885029E-10</v>
      </c>
      <c r="I4845" s="221">
        <f t="shared" si="533"/>
        <v>1</v>
      </c>
      <c r="J4845" s="221">
        <v>1</v>
      </c>
      <c r="K4845" s="221">
        <f t="shared" si="534"/>
        <v>-353.08422888162937</v>
      </c>
      <c r="L4845" s="221">
        <f t="shared" si="529"/>
        <v>9.7177171645266466E-21</v>
      </c>
    </row>
    <row r="4846" spans="3:12" hidden="1" x14ac:dyDescent="0.25">
      <c r="C4846" s="221">
        <v>29890</v>
      </c>
      <c r="D4846" s="221">
        <f t="shared" si="530"/>
        <v>29890</v>
      </c>
      <c r="E4846" s="221">
        <f t="shared" si="528"/>
        <v>29.89</v>
      </c>
      <c r="F4846" s="221">
        <f t="shared" si="531"/>
        <v>6.2052151844657255E-8</v>
      </c>
      <c r="G4846" s="221">
        <f t="shared" si="532"/>
        <v>9.6335103314999657E-2</v>
      </c>
      <c r="H4846" s="221">
        <v>1.10268609715079E-2</v>
      </c>
      <c r="I4846" s="221">
        <f t="shared" si="533"/>
        <v>1</v>
      </c>
      <c r="J4846" s="221">
        <v>1</v>
      </c>
      <c r="K4846" s="221">
        <f t="shared" si="534"/>
        <v>-203.6201337401728</v>
      </c>
      <c r="L4846" s="221">
        <f t="shared" si="529"/>
        <v>1.0862421823635779E-20</v>
      </c>
    </row>
    <row r="4847" spans="3:12" hidden="1" x14ac:dyDescent="0.25">
      <c r="C4847" s="221">
        <v>29900</v>
      </c>
      <c r="D4847" s="221">
        <f t="shared" si="530"/>
        <v>29900</v>
      </c>
      <c r="E4847" s="221">
        <f t="shared" ref="E4847:E4910" si="535">D4847/1000</f>
        <v>29.9</v>
      </c>
      <c r="F4847" s="221">
        <f t="shared" si="531"/>
        <v>6.4786608482536317E-8</v>
      </c>
      <c r="G4847" s="221">
        <f t="shared" si="532"/>
        <v>8.7650693650528591E-2</v>
      </c>
      <c r="H4847" s="271">
        <v>1.61309304828428E-9</v>
      </c>
      <c r="I4847" s="221">
        <f t="shared" si="533"/>
        <v>1</v>
      </c>
      <c r="J4847" s="221">
        <v>1</v>
      </c>
      <c r="K4847" s="221">
        <f t="shared" si="534"/>
        <v>-340.76199954827916</v>
      </c>
      <c r="L4847" s="221">
        <f t="shared" ref="L4847:L4910" si="536">(D4847-D4846)*((10^(K4847/20)+10^(K4846/20))/2)^2</f>
        <v>1.0862424111916076E-20</v>
      </c>
    </row>
    <row r="4848" spans="3:12" hidden="1" x14ac:dyDescent="0.25">
      <c r="C4848" s="221">
        <v>29910</v>
      </c>
      <c r="D4848" s="221">
        <f t="shared" si="530"/>
        <v>29910</v>
      </c>
      <c r="E4848" s="221">
        <f t="shared" si="535"/>
        <v>29.91</v>
      </c>
      <c r="F4848" s="221">
        <f t="shared" si="531"/>
        <v>6.7613113528864579E-8</v>
      </c>
      <c r="G4848" s="221">
        <f t="shared" si="532"/>
        <v>7.8882062724288743E-2</v>
      </c>
      <c r="H4848" s="221">
        <v>2.04012078154212E-2</v>
      </c>
      <c r="I4848" s="221">
        <f t="shared" si="533"/>
        <v>1</v>
      </c>
      <c r="J4848" s="221">
        <v>1</v>
      </c>
      <c r="K4848" s="221">
        <f t="shared" si="534"/>
        <v>-199.26669852523617</v>
      </c>
      <c r="L4848" s="221">
        <f t="shared" si="536"/>
        <v>2.9598535912301287E-20</v>
      </c>
    </row>
    <row r="4849" spans="3:12" hidden="1" x14ac:dyDescent="0.25">
      <c r="C4849" s="221">
        <v>29920</v>
      </c>
      <c r="D4849" s="221">
        <f t="shared" si="530"/>
        <v>29920</v>
      </c>
      <c r="E4849" s="221">
        <f t="shared" si="535"/>
        <v>29.92</v>
      </c>
      <c r="F4849" s="221">
        <f t="shared" si="531"/>
        <v>7.0533775938398638E-8</v>
      </c>
      <c r="G4849" s="221">
        <f t="shared" si="532"/>
        <v>7.0053023047582708E-2</v>
      </c>
      <c r="H4849" s="221">
        <v>2.0271099110451999E-2</v>
      </c>
      <c r="I4849" s="221">
        <f t="shared" si="533"/>
        <v>1</v>
      </c>
      <c r="J4849" s="221">
        <v>1</v>
      </c>
      <c r="K4849" s="221">
        <f t="shared" si="534"/>
        <v>-199.98597375298118</v>
      </c>
      <c r="L4849" s="221">
        <f t="shared" si="536"/>
        <v>1.0917186005396581E-19</v>
      </c>
    </row>
    <row r="4850" spans="3:12" hidden="1" x14ac:dyDescent="0.25">
      <c r="C4850" s="221">
        <v>29930</v>
      </c>
      <c r="D4850" s="221">
        <f t="shared" si="530"/>
        <v>29930</v>
      </c>
      <c r="E4850" s="221">
        <f t="shared" si="535"/>
        <v>29.93</v>
      </c>
      <c r="F4850" s="221">
        <f t="shared" si="531"/>
        <v>7.3550727685303226E-8</v>
      </c>
      <c r="G4850" s="221">
        <f t="shared" si="532"/>
        <v>6.1187139646123385E-2</v>
      </c>
      <c r="H4850" s="221">
        <v>5.3629333398792396E-3</v>
      </c>
      <c r="I4850" s="221">
        <f t="shared" si="533"/>
        <v>1</v>
      </c>
      <c r="J4850" s="221">
        <v>1</v>
      </c>
      <c r="K4850" s="221">
        <f t="shared" si="534"/>
        <v>-212.34700951831044</v>
      </c>
      <c r="L4850" s="221">
        <f t="shared" si="536"/>
        <v>3.8624197081137262E-20</v>
      </c>
    </row>
    <row r="4851" spans="3:12" hidden="1" x14ac:dyDescent="0.25">
      <c r="C4851" s="221">
        <v>29940</v>
      </c>
      <c r="D4851" s="221">
        <f t="shared" si="530"/>
        <v>29940</v>
      </c>
      <c r="E4851" s="221">
        <f t="shared" si="535"/>
        <v>29.94</v>
      </c>
      <c r="F4851" s="221">
        <f t="shared" si="531"/>
        <v>7.6666123572656916E-8</v>
      </c>
      <c r="G4851" s="221">
        <f t="shared" si="532"/>
        <v>5.2307681691014539E-2</v>
      </c>
      <c r="H4851" s="271">
        <v>1.75067417106911E-5</v>
      </c>
      <c r="I4851" s="221">
        <f t="shared" si="533"/>
        <v>1</v>
      </c>
      <c r="J4851" s="221">
        <v>1</v>
      </c>
      <c r="K4851" s="221">
        <f t="shared" si="534"/>
        <v>-263.07251397183512</v>
      </c>
      <c r="L4851" s="221">
        <f t="shared" si="536"/>
        <v>1.4647449326895225E-21</v>
      </c>
    </row>
    <row r="4852" spans="3:12" hidden="1" x14ac:dyDescent="0.25">
      <c r="C4852" s="221">
        <v>29950</v>
      </c>
      <c r="D4852" s="221">
        <f t="shared" si="530"/>
        <v>29950</v>
      </c>
      <c r="E4852" s="221">
        <f t="shared" si="535"/>
        <v>29.95</v>
      </c>
      <c r="F4852" s="221">
        <f t="shared" si="531"/>
        <v>7.9882141036005871E-8</v>
      </c>
      <c r="G4852" s="221">
        <f t="shared" si="532"/>
        <v>4.3437575197099162E-2</v>
      </c>
      <c r="H4852" s="271">
        <v>1.6734664794240402E-5</v>
      </c>
      <c r="I4852" s="221">
        <f t="shared" si="533"/>
        <v>1</v>
      </c>
      <c r="J4852" s="221">
        <v>1</v>
      </c>
      <c r="K4852" s="221">
        <f t="shared" si="534"/>
        <v>-264.72135424276064</v>
      </c>
      <c r="L4852" s="221">
        <f t="shared" si="536"/>
        <v>4.1135162339909222E-26</v>
      </c>
    </row>
    <row r="4853" spans="3:12" hidden="1" x14ac:dyDescent="0.25">
      <c r="C4853" s="221">
        <v>29960</v>
      </c>
      <c r="D4853" s="221">
        <f t="shared" si="530"/>
        <v>29960</v>
      </c>
      <c r="E4853" s="221">
        <f t="shared" si="535"/>
        <v>29.96</v>
      </c>
      <c r="F4853" s="221">
        <f t="shared" si="531"/>
        <v>8.3200979941033482E-8</v>
      </c>
      <c r="G4853" s="221">
        <f t="shared" si="532"/>
        <v>3.4599356886035555E-2</v>
      </c>
      <c r="H4853" s="221">
        <v>1.5719408884826001E-2</v>
      </c>
      <c r="I4853" s="221">
        <f t="shared" si="533"/>
        <v>1</v>
      </c>
      <c r="J4853" s="221">
        <v>1</v>
      </c>
      <c r="K4853" s="221">
        <f t="shared" si="534"/>
        <v>-206.88734642778559</v>
      </c>
      <c r="L4853" s="221">
        <f t="shared" si="536"/>
        <v>5.1323851323701879E-21</v>
      </c>
    </row>
    <row r="4854" spans="3:12" hidden="1" x14ac:dyDescent="0.25">
      <c r="C4854" s="221">
        <v>29970</v>
      </c>
      <c r="D4854" s="221">
        <f t="shared" si="530"/>
        <v>29970</v>
      </c>
      <c r="E4854" s="221">
        <f t="shared" si="535"/>
        <v>29.97</v>
      </c>
      <c r="F4854" s="221">
        <f t="shared" si="531"/>
        <v>8.6624862375378703E-8</v>
      </c>
      <c r="G4854" s="221">
        <f t="shared" si="532"/>
        <v>2.5815129308726221E-2</v>
      </c>
      <c r="H4854" s="221">
        <v>0.137820446554001</v>
      </c>
      <c r="I4854" s="221">
        <f t="shared" si="533"/>
        <v>1</v>
      </c>
      <c r="J4854" s="221">
        <v>1</v>
      </c>
      <c r="K4854" s="221">
        <f t="shared" si="534"/>
        <v>-190.22338969669644</v>
      </c>
      <c r="L4854" s="221">
        <f t="shared" si="536"/>
        <v>3.1231719387293623E-19</v>
      </c>
    </row>
    <row r="4855" spans="3:12" hidden="1" x14ac:dyDescent="0.25">
      <c r="C4855" s="221">
        <v>29980</v>
      </c>
      <c r="D4855" s="221">
        <f t="shared" si="530"/>
        <v>29980</v>
      </c>
      <c r="E4855" s="221">
        <f t="shared" si="535"/>
        <v>29.98</v>
      </c>
      <c r="F4855" s="221">
        <f t="shared" si="531"/>
        <v>9.0156032434690519E-8</v>
      </c>
      <c r="G4855" s="221">
        <f t="shared" si="532"/>
        <v>1.7106517317910568E-2</v>
      </c>
      <c r="H4855" s="221">
        <v>0.44491567513510799</v>
      </c>
      <c r="I4855" s="221">
        <f t="shared" si="533"/>
        <v>1</v>
      </c>
      <c r="J4855" s="221">
        <v>1</v>
      </c>
      <c r="K4855" s="221">
        <f t="shared" si="534"/>
        <v>-183.27131801072034</v>
      </c>
      <c r="L4855" s="221">
        <f t="shared" si="536"/>
        <v>2.4719404065578024E-18</v>
      </c>
    </row>
    <row r="4856" spans="3:12" hidden="1" x14ac:dyDescent="0.25">
      <c r="C4856" s="221">
        <v>29990</v>
      </c>
      <c r="D4856" s="221">
        <f t="shared" si="530"/>
        <v>29990</v>
      </c>
      <c r="E4856" s="221">
        <f t="shared" si="535"/>
        <v>29.99</v>
      </c>
      <c r="F4856" s="221">
        <f t="shared" si="531"/>
        <v>9.379675600293496E-8</v>
      </c>
      <c r="G4856" s="221">
        <f t="shared" si="532"/>
        <v>8.4946259786159821E-3</v>
      </c>
      <c r="H4856" s="221">
        <v>0.82365531566111405</v>
      </c>
      <c r="I4856" s="221">
        <f t="shared" si="533"/>
        <v>1</v>
      </c>
      <c r="J4856" s="221">
        <v>1</v>
      </c>
      <c r="K4856" s="221">
        <f t="shared" si="534"/>
        <v>-183.65844829034867</v>
      </c>
      <c r="L4856" s="221">
        <f t="shared" si="536"/>
        <v>4.5053376776220218E-18</v>
      </c>
    </row>
    <row r="4857" spans="3:12" hidden="1" x14ac:dyDescent="0.25">
      <c r="C4857" s="221">
        <v>30000</v>
      </c>
      <c r="D4857" s="221">
        <f t="shared" si="530"/>
        <v>30000</v>
      </c>
      <c r="E4857" s="221">
        <f t="shared" si="535"/>
        <v>30</v>
      </c>
      <c r="F4857" s="221">
        <f t="shared" si="531"/>
        <v>9.7549320527052558E-8</v>
      </c>
      <c r="G4857" s="221">
        <f t="shared" si="532"/>
        <v>1.5771718722596285E-16</v>
      </c>
      <c r="H4857" s="221">
        <v>1</v>
      </c>
      <c r="I4857" s="221">
        <f t="shared" si="533"/>
        <v>1</v>
      </c>
      <c r="J4857" s="221">
        <v>1</v>
      </c>
      <c r="K4857" s="221">
        <f t="shared" si="534"/>
        <v>-456.2579345634021</v>
      </c>
      <c r="L4857" s="221">
        <f t="shared" si="536"/>
        <v>1.0767011567532914E-18</v>
      </c>
    </row>
    <row r="4858" spans="3:12" hidden="1" x14ac:dyDescent="0.25">
      <c r="C4858" s="221">
        <v>30010</v>
      </c>
      <c r="D4858" s="221">
        <f t="shared" ref="D4858:D4921" si="537">C4858*(f_CLK_MHz/Nominal_Clock_Freq)</f>
        <v>30010</v>
      </c>
      <c r="E4858" s="221">
        <f t="shared" si="535"/>
        <v>30.01</v>
      </c>
      <c r="F4858" s="221">
        <f t="shared" ref="F4858:F4921" si="538">ABS(SIN(((MOD_CLK_DIV*PI()*$D4858*FIRST_STAGE_DECIMATION)/(f_CLK_MHz*1000000)))/(FIRST_STAGE_DECIMATION*SIN(((MOD_CLK_DIV*PI()*$D4858)/(f_CLK_MHz*1000000)))))^FIRST_STAGE_ORDER</f>
        <v>1.0141603478597119E-7</v>
      </c>
      <c r="G4858" s="221">
        <f t="shared" ref="G4858:G4921" si="539">ABS(SIN(((MOD_CLK_DIV*FIRST_STAGE_DECIMATION*PI()*$D4858*SECOND_STAGE_DECIMATION)/(f_CLK_MHz*1000000)))/(SECOND_STAGE_DECIMATION*SIN(((MOD_CLK_DIV*FIRST_STAGE_DECIMATION*PI()*$D4858)/(f_CLK_MHz*1000000)))))^SECOND_STAGE_ORDER</f>
        <v>8.3574152313199528E-3</v>
      </c>
      <c r="H4858" s="221">
        <v>0.82365531566127803</v>
      </c>
      <c r="I4858" s="221">
        <f t="shared" ref="I4858:I4921" si="540">IF(Avg_decimation&lt;&gt;0,(ABS(SIN(((MOD_CLK_DIV*FIRST_STAGE_DECIMATION*SECOND_STAGE_DECIMATION*FIR_DECIMATION*PI()*$D4858*Avg_decimation)/(f_CLK_MHz*1000000)))/(Avg_decimation*SIN(((MOD_CLK_DIV*FIRST_STAGE_DECIMATION*SECOND_STAGE_DECIMATION*FIR_DECIMATION*PI()*$D4858)/(f_CLK_MHz*1000000)))))^1),"-")</f>
        <v>1</v>
      </c>
      <c r="J4858" s="221">
        <v>1</v>
      </c>
      <c r="K4858" s="221">
        <f t="shared" ref="K4858:K4921" si="541">20*LOG10(IF(FIR_BYPASSED,F4858*G4858*J4858,F4858*G4858*H4858*I4858*J4858))</f>
        <v>-183.12151775694724</v>
      </c>
      <c r="L4858" s="221">
        <f t="shared" si="536"/>
        <v>1.2183953503618642E-18</v>
      </c>
    </row>
    <row r="4859" spans="3:12" hidden="1" x14ac:dyDescent="0.25">
      <c r="C4859" s="221">
        <v>30020</v>
      </c>
      <c r="D4859" s="221">
        <f t="shared" si="537"/>
        <v>30020</v>
      </c>
      <c r="E4859" s="221">
        <f t="shared" si="535"/>
        <v>30.02</v>
      </c>
      <c r="F4859" s="221">
        <f t="shared" si="538"/>
        <v>1.0539922865409915E-7</v>
      </c>
      <c r="G4859" s="221">
        <f t="shared" si="539"/>
        <v>1.6558310940877209E-2</v>
      </c>
      <c r="H4859" s="221">
        <v>0.444915675135301</v>
      </c>
      <c r="I4859" s="221">
        <f t="shared" si="540"/>
        <v>1</v>
      </c>
      <c r="J4859" s="221">
        <v>1</v>
      </c>
      <c r="K4859" s="221">
        <f t="shared" si="541"/>
        <v>-182.19737653442249</v>
      </c>
      <c r="L4859" s="221">
        <f t="shared" si="536"/>
        <v>5.4360540247531495E-18</v>
      </c>
    </row>
    <row r="4860" spans="3:12" hidden="1" x14ac:dyDescent="0.25">
      <c r="C4860" s="221">
        <v>30030</v>
      </c>
      <c r="D4860" s="221">
        <f t="shared" si="537"/>
        <v>30030</v>
      </c>
      <c r="E4860" s="221">
        <f t="shared" si="535"/>
        <v>30.03</v>
      </c>
      <c r="F4860" s="221">
        <f t="shared" si="538"/>
        <v>1.0950125285927884E-7</v>
      </c>
      <c r="G4860" s="221">
        <f t="shared" si="539"/>
        <v>2.4584050507170972E-2</v>
      </c>
      <c r="H4860" s="221">
        <v>0.13782044655410899</v>
      </c>
      <c r="I4860" s="221">
        <f t="shared" si="540"/>
        <v>1</v>
      </c>
      <c r="J4860" s="221">
        <v>1</v>
      </c>
      <c r="K4860" s="221">
        <f t="shared" si="541"/>
        <v>-188.61227639147003</v>
      </c>
      <c r="L4860" s="221">
        <f t="shared" si="536"/>
        <v>3.2918452443085707E-18</v>
      </c>
    </row>
    <row r="4861" spans="3:12" hidden="1" x14ac:dyDescent="0.25">
      <c r="C4861" s="221">
        <v>30040</v>
      </c>
      <c r="D4861" s="221">
        <f t="shared" si="537"/>
        <v>30040</v>
      </c>
      <c r="E4861" s="221">
        <f t="shared" si="535"/>
        <v>30.04</v>
      </c>
      <c r="F4861" s="221">
        <f t="shared" si="538"/>
        <v>1.1372447873533021E-7</v>
      </c>
      <c r="G4861" s="221">
        <f t="shared" si="539"/>
        <v>3.2416703186628947E-2</v>
      </c>
      <c r="H4861" s="221">
        <v>1.5719408884824201E-2</v>
      </c>
      <c r="I4861" s="221">
        <f t="shared" si="540"/>
        <v>1</v>
      </c>
      <c r="J4861" s="221">
        <v>1</v>
      </c>
      <c r="K4861" s="221">
        <f t="shared" si="541"/>
        <v>-204.73881979677063</v>
      </c>
      <c r="L4861" s="221">
        <f t="shared" si="536"/>
        <v>4.6001933313877235E-19</v>
      </c>
    </row>
    <row r="4862" spans="3:12" hidden="1" x14ac:dyDescent="0.25">
      <c r="C4862" s="221">
        <v>30050</v>
      </c>
      <c r="D4862" s="221">
        <f t="shared" si="537"/>
        <v>30050</v>
      </c>
      <c r="E4862" s="221">
        <f t="shared" si="535"/>
        <v>30.05</v>
      </c>
      <c r="F4862" s="221">
        <f t="shared" si="538"/>
        <v>1.1807129796918225E-7</v>
      </c>
      <c r="G4862" s="221">
        <f t="shared" si="539"/>
        <v>4.0039075959882674E-2</v>
      </c>
      <c r="H4862" s="271">
        <v>1.6734664794259998E-5</v>
      </c>
      <c r="I4862" s="221">
        <f t="shared" si="540"/>
        <v>1</v>
      </c>
      <c r="J4862" s="221">
        <v>1</v>
      </c>
      <c r="K4862" s="221">
        <f t="shared" si="541"/>
        <v>-262.03509197648498</v>
      </c>
      <c r="L4862" s="221">
        <f t="shared" si="536"/>
        <v>8.4186604021480723E-21</v>
      </c>
    </row>
    <row r="4863" spans="3:12" hidden="1" x14ac:dyDescent="0.25">
      <c r="C4863" s="221">
        <v>30060</v>
      </c>
      <c r="D4863" s="221">
        <f t="shared" si="537"/>
        <v>30060</v>
      </c>
      <c r="E4863" s="221">
        <f t="shared" si="535"/>
        <v>30.06</v>
      </c>
      <c r="F4863" s="221">
        <f t="shared" si="538"/>
        <v>1.2254412234270859E-7</v>
      </c>
      <c r="G4863" s="221">
        <f t="shared" si="539"/>
        <v>4.7434743441354725E-2</v>
      </c>
      <c r="H4863" s="271">
        <v>1.7506741710676701E-5</v>
      </c>
      <c r="I4863" s="221">
        <f t="shared" si="540"/>
        <v>1</v>
      </c>
      <c r="J4863" s="221">
        <v>1</v>
      </c>
      <c r="K4863" s="221">
        <f t="shared" si="541"/>
        <v>-259.8481126786163</v>
      </c>
      <c r="L4863" s="221">
        <f t="shared" si="536"/>
        <v>8.1790860517434316E-26</v>
      </c>
    </row>
    <row r="4864" spans="3:12" hidden="1" x14ac:dyDescent="0.25">
      <c r="C4864" s="221">
        <v>30070</v>
      </c>
      <c r="D4864" s="221">
        <f t="shared" si="537"/>
        <v>30070</v>
      </c>
      <c r="E4864" s="221">
        <f t="shared" si="535"/>
        <v>30.07</v>
      </c>
      <c r="F4864" s="221">
        <f t="shared" si="538"/>
        <v>1.2714538346927105E-7</v>
      </c>
      <c r="G4864" s="221">
        <f t="shared" si="539"/>
        <v>5.4588075798828954E-2</v>
      </c>
      <c r="H4864" s="221">
        <v>5.3629333398729599E-3</v>
      </c>
      <c r="I4864" s="221">
        <f t="shared" si="540"/>
        <v>1</v>
      </c>
      <c r="J4864" s="221">
        <v>1</v>
      </c>
      <c r="K4864" s="221">
        <f t="shared" si="541"/>
        <v>-208.58398438601989</v>
      </c>
      <c r="L4864" s="221">
        <f t="shared" si="536"/>
        <v>3.482675615149212E-21</v>
      </c>
    </row>
    <row r="4865" spans="3:12" hidden="1" x14ac:dyDescent="0.25">
      <c r="C4865" s="221">
        <v>30080</v>
      </c>
      <c r="D4865" s="221">
        <f t="shared" si="537"/>
        <v>30080</v>
      </c>
      <c r="E4865" s="221">
        <f t="shared" si="535"/>
        <v>30.08</v>
      </c>
      <c r="F4865" s="221">
        <f t="shared" si="538"/>
        <v>1.318775325250783E-7</v>
      </c>
      <c r="G4865" s="221">
        <f t="shared" si="539"/>
        <v>6.1484264634326748E-2</v>
      </c>
      <c r="H4865" s="221">
        <v>2.0271099110452401E-2</v>
      </c>
      <c r="I4865" s="221">
        <f t="shared" si="540"/>
        <v>1</v>
      </c>
      <c r="J4865" s="221">
        <v>1</v>
      </c>
      <c r="K4865" s="221">
        <f t="shared" si="541"/>
        <v>-195.68375814176113</v>
      </c>
      <c r="L4865" s="221">
        <f t="shared" si="536"/>
        <v>1.0159443796659672E-19</v>
      </c>
    </row>
    <row r="4866" spans="3:12" hidden="1" x14ac:dyDescent="0.25">
      <c r="C4866" s="221">
        <v>30090</v>
      </c>
      <c r="D4866" s="221">
        <f t="shared" si="537"/>
        <v>30090</v>
      </c>
      <c r="E4866" s="221">
        <f t="shared" si="535"/>
        <v>30.09</v>
      </c>
      <c r="F4866" s="221">
        <f t="shared" si="538"/>
        <v>1.367430399753914E-7</v>
      </c>
      <c r="G4866" s="221">
        <f t="shared" si="539"/>
        <v>6.8109346782914582E-2</v>
      </c>
      <c r="H4866" s="221">
        <v>2.0401207815420701E-2</v>
      </c>
      <c r="I4866" s="221">
        <f t="shared" si="540"/>
        <v>1</v>
      </c>
      <c r="J4866" s="221">
        <v>1</v>
      </c>
      <c r="K4866" s="221">
        <f t="shared" si="541"/>
        <v>-194.42464349015273</v>
      </c>
      <c r="L4866" s="221">
        <f t="shared" si="536"/>
        <v>3.1394925293968145E-19</v>
      </c>
    </row>
    <row r="4867" spans="3:12" hidden="1" x14ac:dyDescent="0.25">
      <c r="C4867" s="221">
        <v>30100</v>
      </c>
      <c r="D4867" s="221">
        <f t="shared" si="537"/>
        <v>30100</v>
      </c>
      <c r="E4867" s="221">
        <f t="shared" si="535"/>
        <v>30.1</v>
      </c>
      <c r="F4867" s="221">
        <f t="shared" si="538"/>
        <v>1.4174439529564812E-7</v>
      </c>
      <c r="G4867" s="221">
        <f t="shared" si="539"/>
        <v>7.4450225990595836E-2</v>
      </c>
      <c r="H4867" s="271">
        <v>1.6130938297003201E-9</v>
      </c>
      <c r="I4867" s="221">
        <f t="shared" si="540"/>
        <v>1</v>
      </c>
      <c r="J4867" s="221">
        <v>1</v>
      </c>
      <c r="K4867" s="221">
        <f t="shared" si="541"/>
        <v>-335.37936908323888</v>
      </c>
      <c r="L4867" s="221">
        <f t="shared" si="536"/>
        <v>9.0255928320739806E-20</v>
      </c>
    </row>
    <row r="4868" spans="3:12" hidden="1" x14ac:dyDescent="0.25">
      <c r="C4868" s="221">
        <v>30110</v>
      </c>
      <c r="D4868" s="221">
        <f t="shared" si="537"/>
        <v>30110</v>
      </c>
      <c r="E4868" s="221">
        <f t="shared" si="535"/>
        <v>30.11</v>
      </c>
      <c r="F4868" s="221">
        <f t="shared" si="538"/>
        <v>1.4688410668757409E-7</v>
      </c>
      <c r="G4868" s="221">
        <f t="shared" si="539"/>
        <v>8.0494692437925244E-2</v>
      </c>
      <c r="H4868" s="221">
        <v>1.1026860971507801E-2</v>
      </c>
      <c r="I4868" s="221">
        <f t="shared" si="540"/>
        <v>1</v>
      </c>
      <c r="J4868" s="221">
        <v>1</v>
      </c>
      <c r="K4868" s="221">
        <f t="shared" si="541"/>
        <v>-197.69612098779535</v>
      </c>
      <c r="L4868" s="221">
        <f t="shared" si="536"/>
        <v>4.2494040091733982E-20</v>
      </c>
    </row>
    <row r="4869" spans="3:12" hidden="1" x14ac:dyDescent="0.25">
      <c r="C4869" s="221">
        <v>30120</v>
      </c>
      <c r="D4869" s="221">
        <f t="shared" si="537"/>
        <v>30120</v>
      </c>
      <c r="E4869" s="221">
        <f t="shared" si="535"/>
        <v>30.12</v>
      </c>
      <c r="F4869" s="221">
        <f t="shared" si="538"/>
        <v>1.5216470079031521E-7</v>
      </c>
      <c r="G4869" s="221">
        <f t="shared" si="539"/>
        <v>8.623144008075849E-2</v>
      </c>
      <c r="H4869" s="271">
        <v>3.5573225500509599E-10</v>
      </c>
      <c r="I4869" s="221">
        <f t="shared" si="540"/>
        <v>1</v>
      </c>
      <c r="J4869" s="221">
        <v>1</v>
      </c>
      <c r="K4869" s="221">
        <f t="shared" si="541"/>
        <v>-346.61794398593435</v>
      </c>
      <c r="L4869" s="221">
        <f t="shared" si="536"/>
        <v>4.2494032037744387E-20</v>
      </c>
    </row>
    <row r="4870" spans="3:12" hidden="1" x14ac:dyDescent="0.25">
      <c r="C4870" s="221">
        <v>30130</v>
      </c>
      <c r="D4870" s="221">
        <f t="shared" si="537"/>
        <v>30130</v>
      </c>
      <c r="E4870" s="221">
        <f t="shared" si="535"/>
        <v>30.13</v>
      </c>
      <c r="F4870" s="221">
        <f t="shared" si="538"/>
        <v>1.5758872238670285E-7</v>
      </c>
      <c r="G4870" s="221">
        <f t="shared" si="539"/>
        <v>9.1650081784961937E-2</v>
      </c>
      <c r="H4870" s="221">
        <v>9.6745899372296402E-3</v>
      </c>
      <c r="I4870" s="221">
        <f t="shared" si="540"/>
        <v>1</v>
      </c>
      <c r="J4870" s="221">
        <v>1</v>
      </c>
      <c r="K4870" s="221">
        <f t="shared" si="541"/>
        <v>-197.09418884568552</v>
      </c>
      <c r="L4870" s="221">
        <f t="shared" si="536"/>
        <v>4.8811387516077315E-20</v>
      </c>
    </row>
    <row r="4871" spans="3:12" hidden="1" x14ac:dyDescent="0.25">
      <c r="C4871" s="221">
        <v>30140</v>
      </c>
      <c r="D4871" s="221">
        <f t="shared" si="537"/>
        <v>30140</v>
      </c>
      <c r="E4871" s="221">
        <f t="shared" si="535"/>
        <v>30.14</v>
      </c>
      <c r="F4871" s="221">
        <f t="shared" si="538"/>
        <v>1.6315873410465582E-7</v>
      </c>
      <c r="G4871" s="221">
        <f t="shared" si="539"/>
        <v>9.674116223686767E-2</v>
      </c>
      <c r="H4871" s="221">
        <v>4.6170289671185897E-3</v>
      </c>
      <c r="I4871" s="221">
        <f t="shared" si="540"/>
        <v>1</v>
      </c>
      <c r="J4871" s="221">
        <v>1</v>
      </c>
      <c r="K4871" s="221">
        <f t="shared" si="541"/>
        <v>-202.74831545865646</v>
      </c>
      <c r="L4871" s="221">
        <f t="shared" si="536"/>
        <v>1.1300353191793923E-19</v>
      </c>
    </row>
    <row r="4872" spans="3:12" hidden="1" x14ac:dyDescent="0.25">
      <c r="C4872" s="221">
        <v>30150</v>
      </c>
      <c r="D4872" s="221">
        <f t="shared" si="537"/>
        <v>30150</v>
      </c>
      <c r="E4872" s="221">
        <f t="shared" si="535"/>
        <v>30.15</v>
      </c>
      <c r="F4872" s="221">
        <f t="shared" si="538"/>
        <v>1.6887731611384281E-7</v>
      </c>
      <c r="G4872" s="221">
        <f t="shared" si="539"/>
        <v>0.10149616861661807</v>
      </c>
      <c r="H4872" s="221">
        <v>1.96696707822314E-4</v>
      </c>
      <c r="I4872" s="221">
        <f t="shared" si="540"/>
        <v>1</v>
      </c>
      <c r="J4872" s="221">
        <v>1</v>
      </c>
      <c r="K4872" s="221">
        <f t="shared" si="541"/>
        <v>-229.44363884544549</v>
      </c>
      <c r="L4872" s="221">
        <f t="shared" si="536"/>
        <v>1.4534168829678758E-20</v>
      </c>
    </row>
    <row r="4873" spans="3:12" hidden="1" x14ac:dyDescent="0.25">
      <c r="C4873" s="221">
        <v>30160</v>
      </c>
      <c r="D4873" s="221">
        <f t="shared" si="537"/>
        <v>30160</v>
      </c>
      <c r="E4873" s="221">
        <f t="shared" si="535"/>
        <v>30.16</v>
      </c>
      <c r="F4873" s="221">
        <f t="shared" si="538"/>
        <v>1.7474706581761093E-7</v>
      </c>
      <c r="G4873" s="221">
        <f t="shared" si="539"/>
        <v>0.10590753902669615</v>
      </c>
      <c r="H4873" s="221">
        <v>2.70623213906048E-3</v>
      </c>
      <c r="I4873" s="221">
        <f t="shared" si="540"/>
        <v>1</v>
      </c>
      <c r="J4873" s="221">
        <v>1</v>
      </c>
      <c r="K4873" s="221">
        <f t="shared" si="541"/>
        <v>-206.0059636784375</v>
      </c>
      <c r="L4873" s="221">
        <f t="shared" si="536"/>
        <v>7.1438021945498374E-21</v>
      </c>
    </row>
    <row r="4874" spans="3:12" hidden="1" x14ac:dyDescent="0.25">
      <c r="C4874" s="221">
        <v>30170</v>
      </c>
      <c r="D4874" s="221">
        <f t="shared" si="537"/>
        <v>30170</v>
      </c>
      <c r="E4874" s="221">
        <f t="shared" si="535"/>
        <v>30.17</v>
      </c>
      <c r="F4874" s="221">
        <f t="shared" si="538"/>
        <v>1.8077059754029605E-7</v>
      </c>
      <c r="G4874" s="221">
        <f t="shared" si="539"/>
        <v>0.1099686686730202</v>
      </c>
      <c r="H4874" s="221">
        <v>2.5761364751427499E-3</v>
      </c>
      <c r="I4874" s="221">
        <f t="shared" si="540"/>
        <v>1</v>
      </c>
      <c r="J4874" s="221">
        <v>1</v>
      </c>
      <c r="K4874" s="221">
        <f t="shared" si="541"/>
        <v>-205.81268744596821</v>
      </c>
      <c r="L4874" s="221">
        <f t="shared" si="536"/>
        <v>2.5651998263586685E-20</v>
      </c>
    </row>
    <row r="4875" spans="3:12" hidden="1" x14ac:dyDescent="0.25">
      <c r="C4875" s="221">
        <v>30180</v>
      </c>
      <c r="D4875" s="221">
        <f t="shared" si="537"/>
        <v>30180</v>
      </c>
      <c r="E4875" s="221">
        <f t="shared" si="535"/>
        <v>30.18</v>
      </c>
      <c r="F4875" s="221">
        <f t="shared" si="538"/>
        <v>1.869505422099427E-7</v>
      </c>
      <c r="G4875" s="221">
        <f t="shared" si="539"/>
        <v>0.11367391380134897</v>
      </c>
      <c r="H4875" s="221">
        <v>2.7309732062734198E-4</v>
      </c>
      <c r="I4875" s="221">
        <f t="shared" si="540"/>
        <v>1</v>
      </c>
      <c r="J4875" s="221">
        <v>1</v>
      </c>
      <c r="K4875" s="221">
        <f t="shared" si="541"/>
        <v>-224.72590037225086</v>
      </c>
      <c r="L4875" s="221">
        <f t="shared" si="536"/>
        <v>8.1267698520383295E-21</v>
      </c>
    </row>
    <row r="4876" spans="3:12" hidden="1" x14ac:dyDescent="0.25">
      <c r="C4876" s="221">
        <v>30190</v>
      </c>
      <c r="D4876" s="221">
        <f t="shared" si="537"/>
        <v>30190</v>
      </c>
      <c r="E4876" s="221">
        <f t="shared" si="535"/>
        <v>30.19</v>
      </c>
      <c r="F4876" s="221">
        <f t="shared" si="538"/>
        <v>1.9328954703653028E-7</v>
      </c>
      <c r="G4876" s="221">
        <f t="shared" si="539"/>
        <v>0.1170185933967237</v>
      </c>
      <c r="H4876" s="221">
        <v>3.1555882854918098E-3</v>
      </c>
      <c r="I4876" s="221">
        <f t="shared" si="540"/>
        <v>1</v>
      </c>
      <c r="J4876" s="221">
        <v>1</v>
      </c>
      <c r="K4876" s="221">
        <f t="shared" si="541"/>
        <v>-202.92912846163844</v>
      </c>
      <c r="L4876" s="221">
        <f t="shared" si="536"/>
        <v>1.4891218107484104E-20</v>
      </c>
    </row>
    <row r="4877" spans="3:12" hidden="1" x14ac:dyDescent="0.25">
      <c r="C4877" s="221">
        <v>30200</v>
      </c>
      <c r="D4877" s="221">
        <f t="shared" si="537"/>
        <v>30200</v>
      </c>
      <c r="E4877" s="221">
        <f t="shared" si="535"/>
        <v>30.2</v>
      </c>
      <c r="F4877" s="221">
        <f t="shared" si="538"/>
        <v>1.9979027518572495E-7</v>
      </c>
      <c r="G4877" s="221">
        <f t="shared" si="539"/>
        <v>0.11999898865880855</v>
      </c>
      <c r="H4877" s="271">
        <v>9.3131657138401499E-10</v>
      </c>
      <c r="I4877" s="221">
        <f t="shared" si="540"/>
        <v>1</v>
      </c>
      <c r="J4877" s="221">
        <v>1</v>
      </c>
      <c r="K4877" s="221">
        <f t="shared" si="541"/>
        <v>-333.0230147683709</v>
      </c>
      <c r="L4877" s="221">
        <f t="shared" si="536"/>
        <v>1.2735835302918946E-20</v>
      </c>
    </row>
    <row r="4878" spans="3:12" hidden="1" x14ac:dyDescent="0.25">
      <c r="C4878" s="221">
        <v>30210</v>
      </c>
      <c r="D4878" s="221">
        <f t="shared" si="537"/>
        <v>30210</v>
      </c>
      <c r="E4878" s="221">
        <f t="shared" si="535"/>
        <v>30.21</v>
      </c>
      <c r="F4878" s="221">
        <f t="shared" si="538"/>
        <v>2.0645540544829038E-7</v>
      </c>
      <c r="G4878" s="221">
        <f t="shared" si="539"/>
        <v>0.12261234027109022</v>
      </c>
      <c r="H4878" s="221">
        <v>2.61825380322976E-2</v>
      </c>
      <c r="I4878" s="221">
        <f t="shared" si="540"/>
        <v>1</v>
      </c>
      <c r="J4878" s="221">
        <v>1</v>
      </c>
      <c r="K4878" s="221">
        <f t="shared" si="541"/>
        <v>-183.57255634075318</v>
      </c>
      <c r="L4878" s="221">
        <f t="shared" si="536"/>
        <v>1.0982074963144421E-18</v>
      </c>
    </row>
    <row r="4879" spans="3:12" hidden="1" x14ac:dyDescent="0.25">
      <c r="C4879" s="221">
        <v>30220</v>
      </c>
      <c r="D4879" s="221">
        <f t="shared" si="537"/>
        <v>30220</v>
      </c>
      <c r="E4879" s="221">
        <f t="shared" si="535"/>
        <v>30.22</v>
      </c>
      <c r="F4879" s="221">
        <f t="shared" si="538"/>
        <v>2.1328763190514688E-7</v>
      </c>
      <c r="G4879" s="221">
        <f t="shared" si="539"/>
        <v>0.1248568434867602</v>
      </c>
      <c r="H4879" s="221">
        <v>5.0657045484411398E-2</v>
      </c>
      <c r="I4879" s="221">
        <f t="shared" si="540"/>
        <v>1</v>
      </c>
      <c r="J4879" s="221">
        <v>1</v>
      </c>
      <c r="K4879" s="221">
        <f t="shared" si="541"/>
        <v>-177.39964239737745</v>
      </c>
      <c r="L4879" s="221">
        <f t="shared" si="536"/>
        <v>1.0118375022261554E-17</v>
      </c>
    </row>
    <row r="4880" spans="3:12" hidden="1" x14ac:dyDescent="0.25">
      <c r="C4880" s="221">
        <v>30230</v>
      </c>
      <c r="D4880" s="221">
        <f t="shared" si="537"/>
        <v>30230</v>
      </c>
      <c r="E4880" s="221">
        <f t="shared" si="535"/>
        <v>30.23</v>
      </c>
      <c r="F4880" s="221">
        <f t="shared" si="538"/>
        <v>2.2028966358822456E-7</v>
      </c>
      <c r="G4880" s="221">
        <f t="shared" si="539"/>
        <v>0.12673164105911136</v>
      </c>
      <c r="H4880" s="221">
        <v>3.5478860246605799E-2</v>
      </c>
      <c r="I4880" s="221">
        <f t="shared" si="540"/>
        <v>1</v>
      </c>
      <c r="J4880" s="221">
        <v>1</v>
      </c>
      <c r="K4880" s="221">
        <f t="shared" si="541"/>
        <v>-180.08302323880156</v>
      </c>
      <c r="L4880" s="221">
        <f t="shared" si="536"/>
        <v>1.3683215592761916E-17</v>
      </c>
    </row>
    <row r="4881" spans="3:12" hidden="1" x14ac:dyDescent="0.25">
      <c r="C4881" s="221">
        <v>30240</v>
      </c>
      <c r="D4881" s="221">
        <f t="shared" si="537"/>
        <v>30240</v>
      </c>
      <c r="E4881" s="221">
        <f t="shared" si="535"/>
        <v>30.24</v>
      </c>
      <c r="F4881" s="221">
        <f t="shared" si="538"/>
        <v>2.2746422413709871E-7</v>
      </c>
      <c r="G4881" s="221">
        <f t="shared" si="539"/>
        <v>0.12823681404896817</v>
      </c>
      <c r="H4881" s="271">
        <v>2.4382244458549401E-9</v>
      </c>
      <c r="I4881" s="221">
        <f t="shared" si="540"/>
        <v>1</v>
      </c>
      <c r="J4881" s="221">
        <v>1</v>
      </c>
      <c r="K4881" s="221">
        <f t="shared" si="541"/>
        <v>-322.96000998097577</v>
      </c>
      <c r="L4881" s="221">
        <f t="shared" si="536"/>
        <v>2.4526622525198332E-18</v>
      </c>
    </row>
    <row r="4882" spans="3:12" hidden="1" x14ac:dyDescent="0.25">
      <c r="C4882" s="221">
        <v>30250</v>
      </c>
      <c r="D4882" s="221">
        <f t="shared" si="537"/>
        <v>30250</v>
      </c>
      <c r="E4882" s="221">
        <f t="shared" si="535"/>
        <v>30.25</v>
      </c>
      <c r="F4882" s="221">
        <f t="shared" si="538"/>
        <v>2.3481405145154495E-7</v>
      </c>
      <c r="G4882" s="221">
        <f t="shared" si="539"/>
        <v>0.12937337054649872</v>
      </c>
      <c r="H4882" s="271">
        <v>1.5853377299432699E-9</v>
      </c>
      <c r="I4882" s="221">
        <f t="shared" si="540"/>
        <v>1</v>
      </c>
      <c r="J4882" s="221">
        <v>1</v>
      </c>
      <c r="K4882" s="221">
        <f t="shared" si="541"/>
        <v>-326.34618459137408</v>
      </c>
      <c r="L4882" s="221">
        <f t="shared" si="536"/>
        <v>3.5570337091064992E-32</v>
      </c>
    </row>
    <row r="4883" spans="3:12" hidden="1" x14ac:dyDescent="0.25">
      <c r="C4883" s="221">
        <v>30260</v>
      </c>
      <c r="D4883" s="221">
        <f t="shared" si="537"/>
        <v>30260</v>
      </c>
      <c r="E4883" s="221">
        <f t="shared" si="535"/>
        <v>30.26</v>
      </c>
      <c r="F4883" s="221">
        <f t="shared" si="538"/>
        <v>2.4234189734003353E-7</v>
      </c>
      <c r="G4883" s="221">
        <f t="shared" si="539"/>
        <v>0.13014323234920233</v>
      </c>
      <c r="H4883" s="221">
        <v>3.2358958185379601E-2</v>
      </c>
      <c r="I4883" s="221">
        <f t="shared" si="540"/>
        <v>1</v>
      </c>
      <c r="J4883" s="221">
        <v>1</v>
      </c>
      <c r="K4883" s="221">
        <f t="shared" si="541"/>
        <v>-179.8231075280807</v>
      </c>
      <c r="L4883" s="221">
        <f t="shared" si="536"/>
        <v>2.603929950210707E-18</v>
      </c>
    </row>
    <row r="4884" spans="3:12" hidden="1" x14ac:dyDescent="0.25">
      <c r="C4884" s="221">
        <v>30270</v>
      </c>
      <c r="D4884" s="221">
        <f t="shared" si="537"/>
        <v>30270</v>
      </c>
      <c r="E4884" s="221">
        <f t="shared" si="535"/>
        <v>30.27</v>
      </c>
      <c r="F4884" s="221">
        <f t="shared" si="538"/>
        <v>2.5005052716426684E-7</v>
      </c>
      <c r="G4884" s="221">
        <f t="shared" si="539"/>
        <v>0.13054921964248933</v>
      </c>
      <c r="H4884" s="221">
        <v>3.3311806719217497E-2</v>
      </c>
      <c r="I4884" s="221">
        <f t="shared" si="540"/>
        <v>1</v>
      </c>
      <c r="J4884" s="221">
        <v>1</v>
      </c>
      <c r="K4884" s="221">
        <f t="shared" si="541"/>
        <v>-179.27199514724396</v>
      </c>
      <c r="L4884" s="221">
        <f t="shared" si="536"/>
        <v>1.1109177046010582E-17</v>
      </c>
    </row>
    <row r="4885" spans="3:12" hidden="1" x14ac:dyDescent="0.25">
      <c r="C4885" s="221">
        <v>30280</v>
      </c>
      <c r="D4885" s="221">
        <f t="shared" si="537"/>
        <v>30280</v>
      </c>
      <c r="E4885" s="221">
        <f t="shared" si="535"/>
        <v>30.28</v>
      </c>
      <c r="F4885" s="221">
        <f t="shared" si="538"/>
        <v>2.5794271947977689E-7</v>
      </c>
      <c r="G4885" s="221">
        <f t="shared" si="539"/>
        <v>0.13059503373347406</v>
      </c>
      <c r="H4885" s="221">
        <v>1.1720746567743801E-2</v>
      </c>
      <c r="I4885" s="221">
        <f t="shared" si="540"/>
        <v>1</v>
      </c>
      <c r="J4885" s="221">
        <v>1</v>
      </c>
      <c r="K4885" s="221">
        <f t="shared" si="541"/>
        <v>-188.0718957664084</v>
      </c>
      <c r="L4885" s="221">
        <f t="shared" si="536"/>
        <v>5.4926837274440207E-18</v>
      </c>
    </row>
    <row r="4886" spans="3:12" hidden="1" x14ac:dyDescent="0.25">
      <c r="C4886" s="221">
        <v>30290</v>
      </c>
      <c r="D4886" s="221">
        <f t="shared" si="537"/>
        <v>30290</v>
      </c>
      <c r="E4886" s="221">
        <f t="shared" si="535"/>
        <v>30.29</v>
      </c>
      <c r="F4886" s="221">
        <f t="shared" si="538"/>
        <v>2.6602126567273345E-7</v>
      </c>
      <c r="G4886" s="221">
        <f t="shared" si="539"/>
        <v>0.13028523789289675</v>
      </c>
      <c r="H4886" s="221">
        <v>3.5411953593089497E-2</v>
      </c>
      <c r="I4886" s="221">
        <f t="shared" si="540"/>
        <v>1</v>
      </c>
      <c r="J4886" s="221">
        <v>1</v>
      </c>
      <c r="K4886" s="221">
        <f t="shared" si="541"/>
        <v>-178.22077095752704</v>
      </c>
      <c r="L4886" s="221">
        <f t="shared" si="536"/>
        <v>6.5784736378044421E-18</v>
      </c>
    </row>
    <row r="4887" spans="3:12" hidden="1" x14ac:dyDescent="0.25">
      <c r="C4887" s="221">
        <v>30300</v>
      </c>
      <c r="D4887" s="221">
        <f t="shared" si="537"/>
        <v>30300</v>
      </c>
      <c r="E4887" s="221">
        <f t="shared" si="535"/>
        <v>30.3</v>
      </c>
      <c r="F4887" s="221">
        <f t="shared" si="538"/>
        <v>2.7428896959293304E-7</v>
      </c>
      <c r="G4887" s="221">
        <f t="shared" si="539"/>
        <v>0.12962523636408271</v>
      </c>
      <c r="H4887" s="271">
        <v>4.2451951698531399E-15</v>
      </c>
      <c r="I4887" s="221">
        <f t="shared" si="540"/>
        <v>1</v>
      </c>
      <c r="J4887" s="221">
        <v>1</v>
      </c>
      <c r="K4887" s="221">
        <f t="shared" si="541"/>
        <v>-436.42408868541725</v>
      </c>
      <c r="L4887" s="221">
        <f t="shared" si="536"/>
        <v>3.7658490943626151E-18</v>
      </c>
    </row>
    <row r="4888" spans="3:12" hidden="1" x14ac:dyDescent="0.25">
      <c r="C4888" s="221">
        <v>30310</v>
      </c>
      <c r="D4888" s="221">
        <f t="shared" si="537"/>
        <v>30310</v>
      </c>
      <c r="E4888" s="221">
        <f t="shared" si="535"/>
        <v>30.31</v>
      </c>
      <c r="F4888" s="221">
        <f t="shared" si="538"/>
        <v>2.8274864718312845E-7</v>
      </c>
      <c r="G4888" s="221">
        <f t="shared" si="539"/>
        <v>0.12862125160176227</v>
      </c>
      <c r="H4888" s="221">
        <v>3.5411953593088102E-2</v>
      </c>
      <c r="I4888" s="221">
        <f t="shared" si="540"/>
        <v>1</v>
      </c>
      <c r="J4888" s="221">
        <v>1</v>
      </c>
      <c r="K4888" s="221">
        <f t="shared" si="541"/>
        <v>-177.80273693060866</v>
      </c>
      <c r="L4888" s="221">
        <f t="shared" si="536"/>
        <v>4.1463534066579179E-18</v>
      </c>
    </row>
    <row r="4889" spans="3:12" hidden="1" x14ac:dyDescent="0.25">
      <c r="C4889" s="221">
        <v>30320</v>
      </c>
      <c r="D4889" s="221">
        <f t="shared" si="537"/>
        <v>30320</v>
      </c>
      <c r="E4889" s="221">
        <f t="shared" si="535"/>
        <v>30.32</v>
      </c>
      <c r="F4889" s="221">
        <f t="shared" si="538"/>
        <v>2.9140312610470893E-7</v>
      </c>
      <c r="G4889" s="221">
        <f t="shared" si="539"/>
        <v>0.12728029980728475</v>
      </c>
      <c r="H4889" s="221">
        <v>1.17207465677519E-2</v>
      </c>
      <c r="I4889" s="221">
        <f t="shared" si="540"/>
        <v>1</v>
      </c>
      <c r="J4889" s="221">
        <v>1</v>
      </c>
      <c r="K4889" s="221">
        <f t="shared" si="541"/>
        <v>-187.2357865683463</v>
      </c>
      <c r="L4889" s="221">
        <f t="shared" si="536"/>
        <v>7.4180731978773255E-18</v>
      </c>
    </row>
    <row r="4890" spans="3:12" hidden="1" x14ac:dyDescent="0.25">
      <c r="C4890" s="221">
        <v>30330</v>
      </c>
      <c r="D4890" s="221">
        <f t="shared" si="537"/>
        <v>30330</v>
      </c>
      <c r="E4890" s="221">
        <f t="shared" si="535"/>
        <v>30.33</v>
      </c>
      <c r="F4890" s="221">
        <f t="shared" si="538"/>
        <v>3.0025524535982386E-7</v>
      </c>
      <c r="G4890" s="221">
        <f t="shared" si="539"/>
        <v>0.12561016483031745</v>
      </c>
      <c r="H4890" s="221">
        <v>3.3311806719212703E-2</v>
      </c>
      <c r="I4890" s="221">
        <f t="shared" si="540"/>
        <v>1</v>
      </c>
      <c r="J4890" s="221">
        <v>1</v>
      </c>
      <c r="K4890" s="221">
        <f t="shared" si="541"/>
        <v>-178.01772846764365</v>
      </c>
      <c r="L4890" s="221">
        <f t="shared" si="536"/>
        <v>7.1493749836355271E-18</v>
      </c>
    </row>
    <row r="4891" spans="3:12" hidden="1" x14ac:dyDescent="0.25">
      <c r="C4891" s="221">
        <v>30340</v>
      </c>
      <c r="D4891" s="221">
        <f t="shared" si="537"/>
        <v>30340</v>
      </c>
      <c r="E4891" s="221">
        <f t="shared" si="535"/>
        <v>30.34</v>
      </c>
      <c r="F4891" s="221">
        <f t="shared" si="538"/>
        <v>3.093078549100342E-7</v>
      </c>
      <c r="G4891" s="221">
        <f t="shared" si="539"/>
        <v>0.1236193705104664</v>
      </c>
      <c r="H4891" s="221">
        <v>3.2358958185384201E-2</v>
      </c>
      <c r="I4891" s="221">
        <f t="shared" si="540"/>
        <v>1</v>
      </c>
      <c r="J4891" s="221">
        <v>1</v>
      </c>
      <c r="K4891" s="221">
        <f t="shared" si="541"/>
        <v>-178.15055984636362</v>
      </c>
      <c r="L4891" s="221">
        <f t="shared" si="536"/>
        <v>1.5545724827649556E-17</v>
      </c>
    </row>
    <row r="4892" spans="3:12" hidden="1" x14ac:dyDescent="0.25">
      <c r="C4892" s="221">
        <v>30350</v>
      </c>
      <c r="D4892" s="221">
        <f t="shared" si="537"/>
        <v>30350</v>
      </c>
      <c r="E4892" s="221">
        <f t="shared" si="535"/>
        <v>30.35</v>
      </c>
      <c r="F4892" s="221">
        <f t="shared" si="538"/>
        <v>3.1856381529150542E-7</v>
      </c>
      <c r="G4892" s="221">
        <f t="shared" si="539"/>
        <v>0.12131715153546106</v>
      </c>
      <c r="H4892" s="271">
        <v>1.5853335777723699E-9</v>
      </c>
      <c r="I4892" s="221">
        <f t="shared" si="540"/>
        <v>1</v>
      </c>
      <c r="J4892" s="221">
        <v>1</v>
      </c>
      <c r="K4892" s="221">
        <f t="shared" si="541"/>
        <v>-324.2552138600991</v>
      </c>
      <c r="L4892" s="221">
        <f t="shared" si="536"/>
        <v>3.8272256361708143E-18</v>
      </c>
    </row>
    <row r="4893" spans="3:12" hidden="1" x14ac:dyDescent="0.25">
      <c r="C4893" s="221">
        <v>30360</v>
      </c>
      <c r="D4893" s="221">
        <f t="shared" si="537"/>
        <v>30360</v>
      </c>
      <c r="E4893" s="221">
        <f t="shared" si="535"/>
        <v>30.36</v>
      </c>
      <c r="F4893" s="221">
        <f t="shared" si="538"/>
        <v>3.2802599722690995E-7</v>
      </c>
      <c r="G4893" s="221">
        <f t="shared" si="539"/>
        <v>0.11871342289548194</v>
      </c>
      <c r="H4893" s="271">
        <v>2.4382286595599399E-9</v>
      </c>
      <c r="I4893" s="221">
        <f t="shared" si="540"/>
        <v>1</v>
      </c>
      <c r="J4893" s="221">
        <v>1</v>
      </c>
      <c r="K4893" s="221">
        <f t="shared" si="541"/>
        <v>-320.45034952956934</v>
      </c>
      <c r="L4893" s="221">
        <f t="shared" si="536"/>
        <v>6.1008650966635492E-32</v>
      </c>
    </row>
    <row r="4894" spans="3:12" hidden="1" x14ac:dyDescent="0.25">
      <c r="C4894" s="221">
        <v>30370</v>
      </c>
      <c r="D4894" s="221">
        <f t="shared" si="537"/>
        <v>30370</v>
      </c>
      <c r="E4894" s="221">
        <f t="shared" si="535"/>
        <v>30.37</v>
      </c>
      <c r="F4894" s="221">
        <f t="shared" si="538"/>
        <v>3.3769728123398835E-7</v>
      </c>
      <c r="G4894" s="221">
        <f t="shared" si="539"/>
        <v>0.11581874801602599</v>
      </c>
      <c r="H4894" s="221">
        <v>3.5478860246599998E-2</v>
      </c>
      <c r="I4894" s="221">
        <f t="shared" si="540"/>
        <v>1</v>
      </c>
      <c r="J4894" s="221">
        <v>1</v>
      </c>
      <c r="K4894" s="221">
        <f t="shared" si="541"/>
        <v>-177.15447820228172</v>
      </c>
      <c r="L4894" s="221">
        <f t="shared" si="536"/>
        <v>4.813846612431856E-18</v>
      </c>
    </row>
    <row r="4895" spans="3:12" hidden="1" x14ac:dyDescent="0.25">
      <c r="C4895" s="221">
        <v>30380</v>
      </c>
      <c r="D4895" s="221">
        <f t="shared" si="537"/>
        <v>30380</v>
      </c>
      <c r="E4895" s="221">
        <f t="shared" si="535"/>
        <v>30.38</v>
      </c>
      <c r="F4895" s="221">
        <f t="shared" si="538"/>
        <v>3.4758055723097403E-7</v>
      </c>
      <c r="G4895" s="221">
        <f t="shared" si="539"/>
        <v>0.11264430565423228</v>
      </c>
      <c r="H4895" s="221">
        <v>5.0657045484412702E-2</v>
      </c>
      <c r="I4895" s="221">
        <f t="shared" si="540"/>
        <v>1</v>
      </c>
      <c r="J4895" s="221">
        <v>1</v>
      </c>
      <c r="K4895" s="221">
        <f t="shared" si="541"/>
        <v>-174.05190852132395</v>
      </c>
      <c r="L4895" s="221">
        <f t="shared" si="536"/>
        <v>2.8409296452456898E-17</v>
      </c>
    </row>
    <row r="4896" spans="3:12" hidden="1" x14ac:dyDescent="0.25">
      <c r="C4896" s="221">
        <v>30390</v>
      </c>
      <c r="D4896" s="221">
        <f t="shared" si="537"/>
        <v>30390</v>
      </c>
      <c r="E4896" s="221">
        <f t="shared" si="535"/>
        <v>30.39</v>
      </c>
      <c r="F4896" s="221">
        <f t="shared" si="538"/>
        <v>3.5767872413881683E-7</v>
      </c>
      <c r="G4896" s="221">
        <f t="shared" si="539"/>
        <v>0.10920185564599263</v>
      </c>
      <c r="H4896" s="221">
        <v>2.61825380323212E-2</v>
      </c>
      <c r="I4896" s="221">
        <f t="shared" si="540"/>
        <v>1</v>
      </c>
      <c r="J4896" s="221">
        <v>1</v>
      </c>
      <c r="K4896" s="221">
        <f t="shared" si="541"/>
        <v>-179.805302618452</v>
      </c>
      <c r="L4896" s="221">
        <f t="shared" si="536"/>
        <v>2.2590725551903575E-17</v>
      </c>
    </row>
    <row r="4897" spans="3:12" hidden="1" x14ac:dyDescent="0.25">
      <c r="C4897" s="221">
        <v>30400</v>
      </c>
      <c r="D4897" s="221">
        <f t="shared" si="537"/>
        <v>30400</v>
      </c>
      <c r="E4897" s="221">
        <f t="shared" si="535"/>
        <v>30.4</v>
      </c>
      <c r="F4897" s="221">
        <f t="shared" si="538"/>
        <v>3.6799468948039459E-7</v>
      </c>
      <c r="G4897" s="221">
        <f t="shared" si="539"/>
        <v>0.10550370359324905</v>
      </c>
      <c r="H4897" s="271">
        <v>9.3131904190746103E-10</v>
      </c>
      <c r="I4897" s="221">
        <f t="shared" si="540"/>
        <v>1</v>
      </c>
      <c r="J4897" s="221">
        <v>1</v>
      </c>
      <c r="K4897" s="221">
        <f t="shared" si="541"/>
        <v>-328.83584521055627</v>
      </c>
      <c r="L4897" s="221">
        <f t="shared" si="536"/>
        <v>2.6146272162499849E-18</v>
      </c>
    </row>
    <row r="4898" spans="3:12" hidden="1" x14ac:dyDescent="0.25">
      <c r="C4898" s="221">
        <v>30410</v>
      </c>
      <c r="D4898" s="221">
        <f t="shared" si="537"/>
        <v>30410</v>
      </c>
      <c r="E4898" s="221">
        <f t="shared" si="535"/>
        <v>30.41</v>
      </c>
      <c r="F4898" s="221">
        <f t="shared" si="538"/>
        <v>3.7853136897670583E-7</v>
      </c>
      <c r="G4898" s="221">
        <f t="shared" si="539"/>
        <v>0.101562664582836</v>
      </c>
      <c r="H4898" s="221">
        <v>3.1555882854925601E-3</v>
      </c>
      <c r="I4898" s="221">
        <f t="shared" si="540"/>
        <v>1</v>
      </c>
      <c r="J4898" s="221">
        <v>1</v>
      </c>
      <c r="K4898" s="221">
        <f t="shared" si="541"/>
        <v>-198.32167406001963</v>
      </c>
      <c r="L4898" s="221">
        <f t="shared" si="536"/>
        <v>3.6793649046744262E-20</v>
      </c>
    </row>
    <row r="4899" spans="3:12" hidden="1" x14ac:dyDescent="0.25">
      <c r="C4899" s="221">
        <v>30420</v>
      </c>
      <c r="D4899" s="221">
        <f t="shared" si="537"/>
        <v>30420</v>
      </c>
      <c r="E4899" s="221">
        <f t="shared" si="535"/>
        <v>30.42</v>
      </c>
      <c r="F4899" s="221">
        <f t="shared" si="538"/>
        <v>3.8929168614017288E-7</v>
      </c>
      <c r="G4899" s="221">
        <f t="shared" si="539"/>
        <v>9.7392026029917089E-2</v>
      </c>
      <c r="H4899" s="221">
        <v>2.7309732062735499E-4</v>
      </c>
      <c r="I4899" s="221">
        <f t="shared" si="540"/>
        <v>1</v>
      </c>
      <c r="J4899" s="221">
        <v>1</v>
      </c>
      <c r="K4899" s="221">
        <f t="shared" si="541"/>
        <v>-219.69768062765556</v>
      </c>
      <c r="L4899" s="221">
        <f t="shared" si="536"/>
        <v>4.3342266456390852E-20</v>
      </c>
    </row>
    <row r="4900" spans="3:12" hidden="1" x14ac:dyDescent="0.25">
      <c r="C4900" s="221">
        <v>30430</v>
      </c>
      <c r="D4900" s="221">
        <f t="shared" si="537"/>
        <v>30430</v>
      </c>
      <c r="E4900" s="221">
        <f t="shared" si="535"/>
        <v>30.43</v>
      </c>
      <c r="F4900" s="221">
        <f t="shared" si="538"/>
        <v>4.0027857186504858E-7</v>
      </c>
      <c r="G4900" s="221">
        <f t="shared" si="539"/>
        <v>9.3005509740484382E-2</v>
      </c>
      <c r="H4900" s="221">
        <v>2.5761364751421801E-3</v>
      </c>
      <c r="I4900" s="221">
        <f t="shared" si="540"/>
        <v>1</v>
      </c>
      <c r="J4900" s="221">
        <v>1</v>
      </c>
      <c r="K4900" s="221">
        <f t="shared" si="541"/>
        <v>-200.36320228496524</v>
      </c>
      <c r="L4900" s="221">
        <f t="shared" si="536"/>
        <v>2.8227376581385742E-20</v>
      </c>
    </row>
    <row r="4901" spans="3:12" hidden="1" x14ac:dyDescent="0.25">
      <c r="C4901" s="221">
        <v>30440</v>
      </c>
      <c r="D4901" s="221">
        <f t="shared" si="537"/>
        <v>30440</v>
      </c>
      <c r="E4901" s="221">
        <f t="shared" si="535"/>
        <v>30.44</v>
      </c>
      <c r="F4901" s="221">
        <f t="shared" si="538"/>
        <v>4.1149496401511493E-7</v>
      </c>
      <c r="G4901" s="221">
        <f t="shared" si="539"/>
        <v>8.8417233288649047E-2</v>
      </c>
      <c r="H4901" s="221">
        <v>2.7062321390627499E-3</v>
      </c>
      <c r="I4901" s="221">
        <f t="shared" si="540"/>
        <v>1</v>
      </c>
      <c r="J4901" s="221">
        <v>1</v>
      </c>
      <c r="K4901" s="221">
        <f t="shared" si="541"/>
        <v>-200.13467013993053</v>
      </c>
      <c r="L4901" s="221">
        <f t="shared" si="536"/>
        <v>9.4445558079488753E-20</v>
      </c>
    </row>
    <row r="4902" spans="3:12" hidden="1" x14ac:dyDescent="0.25">
      <c r="C4902" s="221">
        <v>30450</v>
      </c>
      <c r="D4902" s="221">
        <f t="shared" si="537"/>
        <v>30450</v>
      </c>
      <c r="E4902" s="221">
        <f t="shared" si="535"/>
        <v>30.45</v>
      </c>
      <c r="F4902" s="221">
        <f t="shared" si="538"/>
        <v>4.2294380700861326E-7</v>
      </c>
      <c r="G4902" s="221">
        <f t="shared" si="539"/>
        <v>8.364167080547498E-2</v>
      </c>
      <c r="H4902" s="221">
        <v>1.96696707822296E-4</v>
      </c>
      <c r="I4902" s="221">
        <f t="shared" si="540"/>
        <v>1</v>
      </c>
      <c r="J4902" s="221">
        <v>1</v>
      </c>
      <c r="K4902" s="221">
        <f t="shared" si="541"/>
        <v>-223.14995078420162</v>
      </c>
      <c r="L4902" s="221">
        <f t="shared" si="536"/>
        <v>2.7783335182677433E-20</v>
      </c>
    </row>
    <row r="4903" spans="3:12" hidden="1" x14ac:dyDescent="0.25">
      <c r="C4903" s="221">
        <v>30460</v>
      </c>
      <c r="D4903" s="221">
        <f t="shared" si="537"/>
        <v>30460</v>
      </c>
      <c r="E4903" s="221">
        <f t="shared" si="535"/>
        <v>30.46</v>
      </c>
      <c r="F4903" s="221">
        <f t="shared" si="538"/>
        <v>4.3462805140061127E-7</v>
      </c>
      <c r="G4903" s="221">
        <f t="shared" si="539"/>
        <v>7.8693613276774099E-2</v>
      </c>
      <c r="H4903" s="221">
        <v>4.6170289671172201E-3</v>
      </c>
      <c r="I4903" s="221">
        <f t="shared" si="540"/>
        <v>1</v>
      </c>
      <c r="J4903" s="221">
        <v>1</v>
      </c>
      <c r="K4903" s="221">
        <f t="shared" si="541"/>
        <v>-196.03160322400146</v>
      </c>
      <c r="L4903" s="221">
        <f t="shared" si="536"/>
        <v>6.7956940682264483E-20</v>
      </c>
    </row>
    <row r="4904" spans="3:12" hidden="1" x14ac:dyDescent="0.25">
      <c r="C4904" s="221">
        <v>30470</v>
      </c>
      <c r="D4904" s="221">
        <f t="shared" si="537"/>
        <v>30470</v>
      </c>
      <c r="E4904" s="221">
        <f t="shared" si="535"/>
        <v>30.47</v>
      </c>
      <c r="F4904" s="221">
        <f t="shared" si="538"/>
        <v>4.465506534627535E-7</v>
      </c>
      <c r="G4904" s="221">
        <f t="shared" si="539"/>
        <v>7.3588128447963669E-2</v>
      </c>
      <c r="H4904" s="221">
        <v>9.6745899372299004E-3</v>
      </c>
      <c r="I4904" s="221">
        <f t="shared" si="540"/>
        <v>1</v>
      </c>
      <c r="J4904" s="221">
        <v>1</v>
      </c>
      <c r="K4904" s="221">
        <f t="shared" si="541"/>
        <v>-189.95377893508834</v>
      </c>
      <c r="L4904" s="221">
        <f t="shared" si="536"/>
        <v>5.6603246362420236E-19</v>
      </c>
    </row>
    <row r="4905" spans="3:12" hidden="1" x14ac:dyDescent="0.25">
      <c r="C4905" s="221">
        <v>30480</v>
      </c>
      <c r="D4905" s="221">
        <f t="shared" si="537"/>
        <v>30480</v>
      </c>
      <c r="E4905" s="221">
        <f t="shared" si="535"/>
        <v>30.48</v>
      </c>
      <c r="F4905" s="221">
        <f t="shared" si="538"/>
        <v>4.5871457476057193E-7</v>
      </c>
      <c r="G4905" s="221">
        <f t="shared" si="539"/>
        <v>6.8340520434170937E-2</v>
      </c>
      <c r="H4905" s="271">
        <v>3.5572968879257701E-10</v>
      </c>
      <c r="I4905" s="221">
        <f t="shared" si="540"/>
        <v>1</v>
      </c>
      <c r="J4905" s="221">
        <v>1</v>
      </c>
      <c r="K4905" s="221">
        <f t="shared" si="541"/>
        <v>-339.05318133216861</v>
      </c>
      <c r="L4905" s="221">
        <f t="shared" si="536"/>
        <v>2.5267492509741394E-19</v>
      </c>
    </row>
    <row r="4906" spans="3:12" hidden="1" x14ac:dyDescent="0.25">
      <c r="C4906" s="221">
        <v>30490</v>
      </c>
      <c r="D4906" s="221">
        <f t="shared" si="537"/>
        <v>30490</v>
      </c>
      <c r="E4906" s="221">
        <f t="shared" si="535"/>
        <v>30.49</v>
      </c>
      <c r="F4906" s="221">
        <f t="shared" si="538"/>
        <v>4.7112278172836557E-7</v>
      </c>
      <c r="G4906" s="221">
        <f t="shared" si="539"/>
        <v>6.296628913409355E-2</v>
      </c>
      <c r="H4906" s="221">
        <v>1.10268609715076E-2</v>
      </c>
      <c r="I4906" s="221">
        <f t="shared" si="540"/>
        <v>1</v>
      </c>
      <c r="J4906" s="221">
        <v>1</v>
      </c>
      <c r="K4906" s="221">
        <f t="shared" si="541"/>
        <v>-189.70611792359901</v>
      </c>
      <c r="L4906" s="221">
        <f t="shared" si="536"/>
        <v>2.6750274684619995E-19</v>
      </c>
    </row>
    <row r="4907" spans="3:12" hidden="1" x14ac:dyDescent="0.25">
      <c r="C4907" s="221">
        <v>30500</v>
      </c>
      <c r="D4907" s="221">
        <f t="shared" si="537"/>
        <v>30500</v>
      </c>
      <c r="E4907" s="221">
        <f t="shared" si="535"/>
        <v>30.5</v>
      </c>
      <c r="F4907" s="221">
        <f t="shared" si="538"/>
        <v>4.8377824524176977E-7</v>
      </c>
      <c r="G4907" s="221">
        <f t="shared" si="539"/>
        <v>5.7481089545644799E-2</v>
      </c>
      <c r="H4907" s="271">
        <v>1.6130974324833799E-9</v>
      </c>
      <c r="I4907" s="221">
        <f t="shared" si="540"/>
        <v>1</v>
      </c>
      <c r="J4907" s="221">
        <v>1</v>
      </c>
      <c r="K4907" s="221">
        <f t="shared" si="541"/>
        <v>-326.96336147224179</v>
      </c>
      <c r="L4907" s="221">
        <f t="shared" si="536"/>
        <v>2.6750280197323752E-19</v>
      </c>
    </row>
    <row r="4908" spans="3:12" hidden="1" x14ac:dyDescent="0.25">
      <c r="C4908" s="221">
        <v>30510</v>
      </c>
      <c r="D4908" s="221">
        <f t="shared" si="537"/>
        <v>30510</v>
      </c>
      <c r="E4908" s="221">
        <f t="shared" si="535"/>
        <v>30.51</v>
      </c>
      <c r="F4908" s="221">
        <f t="shared" si="538"/>
        <v>4.966839401880118E-7</v>
      </c>
      <c r="G4908" s="221">
        <f t="shared" si="539"/>
        <v>5.1900691081316598E-2</v>
      </c>
      <c r="H4908" s="221">
        <v>2.04012078154256E-2</v>
      </c>
      <c r="I4908" s="221">
        <f t="shared" si="540"/>
        <v>1</v>
      </c>
      <c r="J4908" s="221">
        <v>1</v>
      </c>
      <c r="K4908" s="221">
        <f t="shared" si="541"/>
        <v>-185.58181723576149</v>
      </c>
      <c r="L4908" s="221">
        <f t="shared" si="536"/>
        <v>6.9144614424156852E-19</v>
      </c>
    </row>
    <row r="4909" spans="3:12" hidden="1" x14ac:dyDescent="0.25">
      <c r="C4909" s="221">
        <v>30520</v>
      </c>
      <c r="D4909" s="221">
        <f t="shared" si="537"/>
        <v>30520</v>
      </c>
      <c r="E4909" s="221">
        <f t="shared" si="535"/>
        <v>30.52</v>
      </c>
      <c r="F4909" s="221">
        <f t="shared" si="538"/>
        <v>5.0984284503402358E-7</v>
      </c>
      <c r="G4909" s="221">
        <f t="shared" si="539"/>
        <v>4.6240936980294418E-2</v>
      </c>
      <c r="H4909" s="221">
        <v>2.02710991104545E-2</v>
      </c>
      <c r="I4909" s="221">
        <f t="shared" si="540"/>
        <v>1</v>
      </c>
      <c r="J4909" s="221">
        <v>1</v>
      </c>
      <c r="K4909" s="221">
        <f t="shared" si="541"/>
        <v>-186.41319496854919</v>
      </c>
      <c r="L4909" s="221">
        <f t="shared" si="536"/>
        <v>2.5190901580539799E-18</v>
      </c>
    </row>
    <row r="4910" spans="3:12" hidden="1" x14ac:dyDescent="0.25">
      <c r="C4910" s="221">
        <v>30530</v>
      </c>
      <c r="D4910" s="221">
        <f t="shared" si="537"/>
        <v>30530</v>
      </c>
      <c r="E4910" s="221">
        <f t="shared" si="535"/>
        <v>30.53</v>
      </c>
      <c r="F4910" s="221">
        <f t="shared" si="538"/>
        <v>5.2325794139243813E-7</v>
      </c>
      <c r="G4910" s="221">
        <f t="shared" si="539"/>
        <v>4.0517703913649353E-2</v>
      </c>
      <c r="H4910" s="221">
        <v>5.3629333398750503E-3</v>
      </c>
      <c r="I4910" s="221">
        <f t="shared" si="540"/>
        <v>1</v>
      </c>
      <c r="J4910" s="221">
        <v>1</v>
      </c>
      <c r="K4910" s="221">
        <f t="shared" si="541"/>
        <v>-198.8847389289451</v>
      </c>
      <c r="L4910" s="221">
        <f t="shared" si="536"/>
        <v>8.749888894688559E-19</v>
      </c>
    </row>
    <row r="4911" spans="3:12" hidden="1" x14ac:dyDescent="0.25">
      <c r="C4911" s="221">
        <v>30540</v>
      </c>
      <c r="D4911" s="221">
        <f t="shared" si="537"/>
        <v>30540</v>
      </c>
      <c r="E4911" s="221">
        <f t="shared" ref="E4911:E4974" si="542">D4911/1000</f>
        <v>30.54</v>
      </c>
      <c r="F4911" s="221">
        <f t="shared" si="538"/>
        <v>5.3693221358548935E-7</v>
      </c>
      <c r="G4911" s="221">
        <f t="shared" si="539"/>
        <v>3.4746861877830777E-2</v>
      </c>
      <c r="H4911" s="271">
        <v>1.7506741710758999E-5</v>
      </c>
      <c r="I4911" s="221">
        <f t="shared" si="540"/>
        <v>1</v>
      </c>
      <c r="J4911" s="221">
        <v>1</v>
      </c>
      <c r="K4911" s="221">
        <f t="shared" si="541"/>
        <v>-249.71919254489285</v>
      </c>
      <c r="L4911" s="221">
        <f t="shared" ref="L4911:L4974" si="543">(D4911-D4910)*((10^(K4911/20)+10^(K4910/20))/2)^2</f>
        <v>3.2505560566023316E-20</v>
      </c>
    </row>
    <row r="4912" spans="3:12" hidden="1" x14ac:dyDescent="0.25">
      <c r="C4912" s="221">
        <v>30550</v>
      </c>
      <c r="D4912" s="221">
        <f t="shared" si="537"/>
        <v>30550</v>
      </c>
      <c r="E4912" s="221">
        <f t="shared" si="542"/>
        <v>30.55</v>
      </c>
      <c r="F4912" s="221">
        <f t="shared" si="538"/>
        <v>5.5086864820703081E-7</v>
      </c>
      <c r="G4912" s="221">
        <f t="shared" si="539"/>
        <v>2.8944234470269593E-2</v>
      </c>
      <c r="H4912" s="271">
        <v>1.6734664794299199E-5</v>
      </c>
      <c r="I4912" s="221">
        <f t="shared" si="540"/>
        <v>1</v>
      </c>
      <c r="J4912" s="221">
        <v>1</v>
      </c>
      <c r="K4912" s="221">
        <f t="shared" si="541"/>
        <v>-251.47545717697736</v>
      </c>
      <c r="L4912" s="221">
        <f t="shared" si="543"/>
        <v>8.8043819634483014E-25</v>
      </c>
    </row>
    <row r="4913" spans="3:12" hidden="1" x14ac:dyDescent="0.25">
      <c r="C4913" s="221">
        <v>30560</v>
      </c>
      <c r="D4913" s="221">
        <f t="shared" si="537"/>
        <v>30560</v>
      </c>
      <c r="E4913" s="221">
        <f t="shared" si="542"/>
        <v>30.56</v>
      </c>
      <c r="F4913" s="221">
        <f t="shared" si="538"/>
        <v>5.6507023368254043E-7</v>
      </c>
      <c r="G4913" s="221">
        <f t="shared" si="539"/>
        <v>2.3125559639549775E-2</v>
      </c>
      <c r="H4913" s="221">
        <v>1.5719408884815999E-2</v>
      </c>
      <c r="I4913" s="221">
        <f t="shared" si="540"/>
        <v>1</v>
      </c>
      <c r="J4913" s="221">
        <v>1</v>
      </c>
      <c r="K4913" s="221">
        <f t="shared" si="541"/>
        <v>-193.7473821460452</v>
      </c>
      <c r="L4913" s="221">
        <f t="shared" si="543"/>
        <v>1.0576191977405111E-19</v>
      </c>
    </row>
    <row r="4914" spans="3:12" hidden="1" x14ac:dyDescent="0.25">
      <c r="C4914" s="221">
        <v>30570</v>
      </c>
      <c r="D4914" s="221">
        <f t="shared" si="537"/>
        <v>30570</v>
      </c>
      <c r="E4914" s="221">
        <f t="shared" si="542"/>
        <v>30.57</v>
      </c>
      <c r="F4914" s="221">
        <f t="shared" si="538"/>
        <v>5.7953995982745306E-7</v>
      </c>
      <c r="G4914" s="221">
        <f t="shared" si="539"/>
        <v>1.7306451000668098E-2</v>
      </c>
      <c r="H4914" s="221">
        <v>0.137820446554073</v>
      </c>
      <c r="I4914" s="221">
        <f t="shared" si="540"/>
        <v>1</v>
      </c>
      <c r="J4914" s="221">
        <v>1</v>
      </c>
      <c r="K4914" s="221">
        <f t="shared" si="541"/>
        <v>-177.18789887608762</v>
      </c>
      <c r="L4914" s="221">
        <f t="shared" si="543"/>
        <v>6.3021620072326962E-18</v>
      </c>
    </row>
    <row r="4915" spans="3:12" hidden="1" x14ac:dyDescent="0.25">
      <c r="C4915" s="221">
        <v>30580</v>
      </c>
      <c r="D4915" s="221">
        <f t="shared" si="537"/>
        <v>30580</v>
      </c>
      <c r="E4915" s="221">
        <f t="shared" si="542"/>
        <v>30.58</v>
      </c>
      <c r="F4915" s="221">
        <f t="shared" si="538"/>
        <v>5.9428081740359145E-7</v>
      </c>
      <c r="G4915" s="221">
        <f t="shared" si="539"/>
        <v>1.1502359804204073E-2</v>
      </c>
      <c r="H4915" s="221">
        <v>0.444915675135028</v>
      </c>
      <c r="I4915" s="221">
        <f t="shared" si="540"/>
        <v>1</v>
      </c>
      <c r="J4915" s="221">
        <v>1</v>
      </c>
      <c r="K4915" s="221">
        <f t="shared" si="541"/>
        <v>-170.33887264834985</v>
      </c>
      <c r="L4915" s="221">
        <f t="shared" si="543"/>
        <v>4.8920337564805591E-17</v>
      </c>
    </row>
    <row r="4916" spans="3:12" hidden="1" x14ac:dyDescent="0.25">
      <c r="C4916" s="221">
        <v>30590</v>
      </c>
      <c r="D4916" s="221">
        <f t="shared" si="537"/>
        <v>30590</v>
      </c>
      <c r="E4916" s="221">
        <f t="shared" si="542"/>
        <v>30.59</v>
      </c>
      <c r="F4916" s="221">
        <f t="shared" si="538"/>
        <v>6.0929579767405022E-7</v>
      </c>
      <c r="G4916" s="221">
        <f t="shared" si="539"/>
        <v>5.7285376457461247E-3</v>
      </c>
      <c r="H4916" s="221">
        <v>0.82365531566122396</v>
      </c>
      <c r="I4916" s="221">
        <f t="shared" si="540"/>
        <v>1</v>
      </c>
      <c r="J4916" s="221">
        <v>1</v>
      </c>
      <c r="K4916" s="221">
        <f t="shared" si="541"/>
        <v>-170.82765080297702</v>
      </c>
      <c r="L4916" s="221">
        <f t="shared" si="543"/>
        <v>8.7501922038025986E-17</v>
      </c>
    </row>
    <row r="4917" spans="3:12" hidden="1" x14ac:dyDescent="0.25">
      <c r="C4917" s="221">
        <v>30600</v>
      </c>
      <c r="D4917" s="221">
        <f t="shared" si="537"/>
        <v>30600</v>
      </c>
      <c r="E4917" s="221">
        <f t="shared" si="542"/>
        <v>30.6</v>
      </c>
      <c r="F4917" s="221">
        <f t="shared" si="538"/>
        <v>6.2458789195637731E-7</v>
      </c>
      <c r="G4917" s="221">
        <f t="shared" si="539"/>
        <v>1.0671321221326638E-15</v>
      </c>
      <c r="H4917" s="221">
        <v>1</v>
      </c>
      <c r="I4917" s="221">
        <f t="shared" si="540"/>
        <v>1</v>
      </c>
      <c r="J4917" s="221">
        <v>1</v>
      </c>
      <c r="K4917" s="221">
        <f t="shared" si="541"/>
        <v>-423.52376492294815</v>
      </c>
      <c r="L4917" s="221">
        <f t="shared" si="543"/>
        <v>2.066212232616816E-17</v>
      </c>
    </row>
    <row r="4918" spans="3:12" hidden="1" x14ac:dyDescent="0.25">
      <c r="C4918" s="221">
        <v>30610</v>
      </c>
      <c r="D4918" s="221">
        <f t="shared" si="537"/>
        <v>30610</v>
      </c>
      <c r="E4918" s="221">
        <f t="shared" si="542"/>
        <v>30.61</v>
      </c>
      <c r="F4918" s="221">
        <f t="shared" si="538"/>
        <v>6.4016009117432096E-7</v>
      </c>
      <c r="G4918" s="221">
        <f t="shared" si="539"/>
        <v>5.6685093389305307E-3</v>
      </c>
      <c r="H4918" s="221">
        <v>0.82365531566116901</v>
      </c>
      <c r="I4918" s="221">
        <f t="shared" si="540"/>
        <v>1</v>
      </c>
      <c r="J4918" s="221">
        <v>1</v>
      </c>
      <c r="K4918" s="221">
        <f t="shared" si="541"/>
        <v>-170.48994064066051</v>
      </c>
      <c r="L4918" s="221">
        <f t="shared" si="543"/>
        <v>2.23329423377563E-17</v>
      </c>
    </row>
    <row r="4919" spans="3:12" hidden="1" x14ac:dyDescent="0.25">
      <c r="C4919" s="221">
        <v>30620</v>
      </c>
      <c r="D4919" s="221">
        <f t="shared" si="537"/>
        <v>30620</v>
      </c>
      <c r="E4919" s="221">
        <f t="shared" si="542"/>
        <v>30.62</v>
      </c>
      <c r="F4919" s="221">
        <f t="shared" si="538"/>
        <v>6.5601538540803097E-7</v>
      </c>
      <c r="G4919" s="221">
        <f t="shared" si="539"/>
        <v>1.1262552832007887E-2</v>
      </c>
      <c r="H4919" s="221">
        <v>0.444915675135379</v>
      </c>
      <c r="I4919" s="221">
        <f t="shared" si="540"/>
        <v>1</v>
      </c>
      <c r="J4919" s="221">
        <v>1</v>
      </c>
      <c r="K4919" s="221">
        <f t="shared" si="541"/>
        <v>-169.66342853765983</v>
      </c>
      <c r="L4919" s="221">
        <f t="shared" si="543"/>
        <v>9.8472340946455985E-17</v>
      </c>
    </row>
    <row r="4920" spans="3:12" hidden="1" x14ac:dyDescent="0.25">
      <c r="C4920" s="221">
        <v>30630</v>
      </c>
      <c r="D4920" s="221">
        <f t="shared" si="537"/>
        <v>30630</v>
      </c>
      <c r="E4920" s="221">
        <f t="shared" si="542"/>
        <v>30.63</v>
      </c>
      <c r="F4920" s="221">
        <f t="shared" si="538"/>
        <v>6.7215676344298379E-7</v>
      </c>
      <c r="G4920" s="221">
        <f t="shared" si="539"/>
        <v>1.6768032708451192E-2</v>
      </c>
      <c r="H4920" s="221">
        <v>0.137820446554037</v>
      </c>
      <c r="I4920" s="221">
        <f t="shared" si="540"/>
        <v>1</v>
      </c>
      <c r="J4920" s="221">
        <v>1</v>
      </c>
      <c r="K4920" s="221">
        <f t="shared" si="541"/>
        <v>-176.17467323610026</v>
      </c>
      <c r="L4920" s="221">
        <f t="shared" si="543"/>
        <v>5.8577500361483703E-17</v>
      </c>
    </row>
    <row r="4921" spans="3:12" hidden="1" x14ac:dyDescent="0.25">
      <c r="C4921" s="221">
        <v>30640</v>
      </c>
      <c r="D4921" s="221">
        <f t="shared" si="537"/>
        <v>30640</v>
      </c>
      <c r="E4921" s="221">
        <f t="shared" si="542"/>
        <v>30.64</v>
      </c>
      <c r="F4921" s="221">
        <f t="shared" si="538"/>
        <v>6.8858721231747065E-7</v>
      </c>
      <c r="G4921" s="221">
        <f t="shared" si="539"/>
        <v>2.2171223344556509E-2</v>
      </c>
      <c r="H4921" s="221">
        <v>1.5719408884833998E-2</v>
      </c>
      <c r="I4921" s="221">
        <f t="shared" si="540"/>
        <v>1</v>
      </c>
      <c r="J4921" s="221">
        <v>1</v>
      </c>
      <c r="K4921" s="221">
        <f t="shared" si="541"/>
        <v>-192.39630358326258</v>
      </c>
      <c r="L4921" s="221">
        <f t="shared" si="543"/>
        <v>8.040033953699497E-18</v>
      </c>
    </row>
    <row r="4922" spans="3:12" hidden="1" x14ac:dyDescent="0.25">
      <c r="C4922" s="221">
        <v>30650</v>
      </c>
      <c r="D4922" s="221">
        <f t="shared" ref="D4922:D4985" si="544">C4922*(f_CLK_MHz/Nominal_Clock_Freq)</f>
        <v>30650</v>
      </c>
      <c r="E4922" s="221">
        <f t="shared" si="542"/>
        <v>30.65</v>
      </c>
      <c r="F4922" s="221">
        <f t="shared" ref="F4922:F4985" si="545">ABS(SIN(((MOD_CLK_DIV*PI()*$D4922*FIRST_STAGE_DECIMATION)/(f_CLK_MHz*1000000)))/(FIRST_STAGE_DECIMATION*SIN(((MOD_CLK_DIV*PI()*$D4922)/(f_CLK_MHz*1000000)))))^FIRST_STAGE_ORDER</f>
        <v>7.0530971686901878E-7</v>
      </c>
      <c r="G4922" s="221">
        <f t="shared" ref="G4922:G4985" si="546">ABS(SIN(((MOD_CLK_DIV*FIRST_STAGE_DECIMATION*PI()*$D4922*SECOND_STAGE_DECIMATION)/(f_CLK_MHz*1000000)))/(SECOND_STAGE_DECIMATION*SIN(((MOD_CLK_DIV*FIRST_STAGE_DECIMATION*PI()*$D4922)/(f_CLK_MHz*1000000)))))^SECOND_STAGE_ORDER</f>
        <v>2.7458802438367472E-2</v>
      </c>
      <c r="H4922" s="271">
        <v>1.6734664794236902E-5</v>
      </c>
      <c r="I4922" s="221">
        <f t="shared" ref="I4922:I4985" si="547">IF(Avg_decimation&lt;&gt;0,(ABS(SIN(((MOD_CLK_DIV*FIRST_STAGE_DECIMATION*SECOND_STAGE_DECIMATION*FIR_DECIMATION*PI()*$D4922*Avg_decimation)/(f_CLK_MHz*1000000)))/(Avg_decimation*SIN(((MOD_CLK_DIV*FIRST_STAGE_DECIMATION*SECOND_STAGE_DECIMATION*FIR_DECIMATION*PI()*$D4922)/(f_CLK_MHz*1000000)))))^1),"-")</f>
        <v>1</v>
      </c>
      <c r="J4922" s="221">
        <v>1</v>
      </c>
      <c r="K4922" s="221">
        <f t="shared" ref="K4922:K4985" si="548">20*LOG10(IF(FIR_BYPASSED,F4922*G4922*J4922,F4922*G4922*H4922*I4922*J4922))</f>
        <v>-249.78643045890689</v>
      </c>
      <c r="L4922" s="221">
        <f t="shared" si="543"/>
        <v>1.4437163865346291E-19</v>
      </c>
    </row>
    <row r="4923" spans="3:12" hidden="1" x14ac:dyDescent="0.25">
      <c r="C4923" s="221">
        <v>30660</v>
      </c>
      <c r="D4923" s="221">
        <f t="shared" si="544"/>
        <v>30660</v>
      </c>
      <c r="E4923" s="221">
        <f t="shared" si="542"/>
        <v>30.66</v>
      </c>
      <c r="F4923" s="221">
        <f t="shared" si="545"/>
        <v>7.2232725927948958E-7</v>
      </c>
      <c r="G4923" s="221">
        <f t="shared" si="546"/>
        <v>3.2617880913699188E-2</v>
      </c>
      <c r="H4923" s="271">
        <v>1.7506741710693499E-5</v>
      </c>
      <c r="I4923" s="221">
        <f t="shared" si="547"/>
        <v>1</v>
      </c>
      <c r="J4923" s="221">
        <v>1</v>
      </c>
      <c r="K4923" s="221">
        <f t="shared" si="548"/>
        <v>-247.69209856448998</v>
      </c>
      <c r="L4923" s="221">
        <f t="shared" si="543"/>
        <v>1.3563463515500634E-24</v>
      </c>
    </row>
    <row r="4924" spans="3:12" hidden="1" x14ac:dyDescent="0.25">
      <c r="C4924" s="221">
        <v>30670</v>
      </c>
      <c r="D4924" s="221">
        <f t="shared" si="544"/>
        <v>30670</v>
      </c>
      <c r="E4924" s="221">
        <f t="shared" si="542"/>
        <v>30.67</v>
      </c>
      <c r="F4924" s="221">
        <f t="shared" si="545"/>
        <v>7.3964281861922542E-7</v>
      </c>
      <c r="G4924" s="221">
        <f t="shared" si="546"/>
        <v>3.7636031490489157E-2</v>
      </c>
      <c r="H4924" s="221">
        <v>5.3629333398703899E-3</v>
      </c>
      <c r="I4924" s="221">
        <f t="shared" si="547"/>
        <v>1</v>
      </c>
      <c r="J4924" s="221">
        <v>1</v>
      </c>
      <c r="K4924" s="221">
        <f t="shared" si="548"/>
        <v>-196.51943466042161</v>
      </c>
      <c r="L4924" s="221">
        <f t="shared" si="543"/>
        <v>5.6026445071217666E-20</v>
      </c>
    </row>
    <row r="4925" spans="3:12" hidden="1" x14ac:dyDescent="0.25">
      <c r="C4925" s="221">
        <v>30680</v>
      </c>
      <c r="D4925" s="221">
        <f t="shared" si="544"/>
        <v>30680</v>
      </c>
      <c r="E4925" s="221">
        <f t="shared" si="542"/>
        <v>30.68</v>
      </c>
      <c r="F4925" s="221">
        <f t="shared" si="545"/>
        <v>7.5725937039007501E-7</v>
      </c>
      <c r="G4925" s="221">
        <f t="shared" si="546"/>
        <v>4.2501315862220175E-2</v>
      </c>
      <c r="H4925" s="221">
        <v>2.0271099110450001E-2</v>
      </c>
      <c r="I4925" s="221">
        <f t="shared" si="547"/>
        <v>1</v>
      </c>
      <c r="J4925" s="221">
        <v>1</v>
      </c>
      <c r="K4925" s="221">
        <f t="shared" si="548"/>
        <v>-183.70951341414462</v>
      </c>
      <c r="L4925" s="221">
        <f t="shared" si="543"/>
        <v>1.6068262490505546E-18</v>
      </c>
    </row>
    <row r="4926" spans="3:12" hidden="1" x14ac:dyDescent="0.25">
      <c r="C4926" s="221">
        <v>30690</v>
      </c>
      <c r="D4926" s="221">
        <f t="shared" si="544"/>
        <v>30690</v>
      </c>
      <c r="E4926" s="221">
        <f t="shared" si="542"/>
        <v>30.69</v>
      </c>
      <c r="F4926" s="221">
        <f t="shared" si="545"/>
        <v>7.7517988606759227E-7</v>
      </c>
      <c r="G4926" s="221">
        <f t="shared" si="546"/>
        <v>4.7202310424725925E-2</v>
      </c>
      <c r="H4926" s="221">
        <v>2.04012078154234E-2</v>
      </c>
      <c r="I4926" s="221">
        <f t="shared" si="547"/>
        <v>1</v>
      </c>
      <c r="J4926" s="221">
        <v>1</v>
      </c>
      <c r="K4926" s="221">
        <f t="shared" si="548"/>
        <v>-182.53956736342417</v>
      </c>
      <c r="L4926" s="221">
        <f t="shared" si="543"/>
        <v>4.8923137109688745E-18</v>
      </c>
    </row>
    <row r="4927" spans="3:12" hidden="1" x14ac:dyDescent="0.25">
      <c r="C4927" s="221">
        <v>30700</v>
      </c>
      <c r="D4927" s="221">
        <f t="shared" si="544"/>
        <v>30700</v>
      </c>
      <c r="E4927" s="221">
        <f t="shared" si="542"/>
        <v>30.7</v>
      </c>
      <c r="F4927" s="221">
        <f t="shared" si="545"/>
        <v>7.9340733264226349E-7</v>
      </c>
      <c r="G4927" s="221">
        <f t="shared" si="546"/>
        <v>5.1728130504659998E-2</v>
      </c>
      <c r="H4927" s="271">
        <v>1.6130894283396899E-9</v>
      </c>
      <c r="I4927" s="221">
        <f t="shared" si="547"/>
        <v>1</v>
      </c>
      <c r="J4927" s="221">
        <v>1</v>
      </c>
      <c r="K4927" s="221">
        <f t="shared" si="548"/>
        <v>-323.58237124357288</v>
      </c>
      <c r="L4927" s="221">
        <f t="shared" si="543"/>
        <v>1.3931033910192875E-18</v>
      </c>
    </row>
    <row r="4928" spans="3:12" hidden="1" x14ac:dyDescent="0.25">
      <c r="C4928" s="221">
        <v>30710</v>
      </c>
      <c r="D4928" s="221">
        <f t="shared" si="544"/>
        <v>30710</v>
      </c>
      <c r="E4928" s="221">
        <f t="shared" si="542"/>
        <v>30.71</v>
      </c>
      <c r="F4928" s="221">
        <f t="shared" si="545"/>
        <v>8.1194467216002259E-7</v>
      </c>
      <c r="G4928" s="221">
        <f t="shared" si="546"/>
        <v>5.6068453039904403E-2</v>
      </c>
      <c r="H4928" s="221">
        <v>1.10268609715082E-2</v>
      </c>
      <c r="I4928" s="221">
        <f t="shared" si="547"/>
        <v>1</v>
      </c>
      <c r="J4928" s="221">
        <v>1</v>
      </c>
      <c r="K4928" s="221">
        <f t="shared" si="548"/>
        <v>-185.98606181643365</v>
      </c>
      <c r="L4928" s="221">
        <f t="shared" si="543"/>
        <v>6.2999041450195647E-19</v>
      </c>
    </row>
    <row r="4929" spans="3:12" hidden="1" x14ac:dyDescent="0.25">
      <c r="C4929" s="221">
        <v>30720</v>
      </c>
      <c r="D4929" s="221">
        <f t="shared" si="544"/>
        <v>30720</v>
      </c>
      <c r="E4929" s="221">
        <f t="shared" si="542"/>
        <v>30.72</v>
      </c>
      <c r="F4929" s="221">
        <f t="shared" si="545"/>
        <v>8.307948612620064E-7</v>
      </c>
      <c r="G4929" s="221">
        <f t="shared" si="546"/>
        <v>6.0213537668126225E-2</v>
      </c>
      <c r="H4929" s="271">
        <v>3.5573541250199401E-10</v>
      </c>
      <c r="I4929" s="221">
        <f t="shared" si="547"/>
        <v>1</v>
      </c>
      <c r="J4929" s="221">
        <v>1</v>
      </c>
      <c r="K4929" s="221">
        <f t="shared" si="548"/>
        <v>-334.99369909110828</v>
      </c>
      <c r="L4929" s="221">
        <f t="shared" si="543"/>
        <v>6.2999029300008328E-19</v>
      </c>
    </row>
    <row r="4930" spans="3:12" hidden="1" x14ac:dyDescent="0.25">
      <c r="C4930" s="221">
        <v>30730</v>
      </c>
      <c r="D4930" s="221">
        <f t="shared" si="544"/>
        <v>30730</v>
      </c>
      <c r="E4930" s="221">
        <f t="shared" si="542"/>
        <v>30.73</v>
      </c>
      <c r="F4930" s="221">
        <f t="shared" si="545"/>
        <v>8.4996085072371245E-7</v>
      </c>
      <c r="G4930" s="221">
        <f t="shared" si="546"/>
        <v>6.4154246183995428E-2</v>
      </c>
      <c r="H4930" s="221">
        <v>9.67458993722938E-3</v>
      </c>
      <c r="I4930" s="221">
        <f t="shared" si="547"/>
        <v>1</v>
      </c>
      <c r="J4930" s="221">
        <v>1</v>
      </c>
      <c r="K4930" s="221">
        <f t="shared" si="548"/>
        <v>-185.55486209678097</v>
      </c>
      <c r="L4930" s="221">
        <f t="shared" si="543"/>
        <v>6.9575098250282422E-19</v>
      </c>
    </row>
    <row r="4931" spans="3:12" hidden="1" x14ac:dyDescent="0.25">
      <c r="C4931" s="221">
        <v>30740</v>
      </c>
      <c r="D4931" s="221">
        <f t="shared" si="544"/>
        <v>30740</v>
      </c>
      <c r="E4931" s="221">
        <f t="shared" si="542"/>
        <v>30.74</v>
      </c>
      <c r="F4931" s="221">
        <f t="shared" si="545"/>
        <v>8.6944558499350873E-7</v>
      </c>
      <c r="G4931" s="221">
        <f t="shared" si="546"/>
        <v>6.7882060329615385E-2</v>
      </c>
      <c r="H4931" s="221">
        <v>4.6170289671158297E-3</v>
      </c>
      <c r="I4931" s="221">
        <f t="shared" si="547"/>
        <v>1</v>
      </c>
      <c r="J4931" s="221">
        <v>1</v>
      </c>
      <c r="K4931" s="221">
        <f t="shared" si="548"/>
        <v>-191.29279957630155</v>
      </c>
      <c r="L4931" s="221">
        <f t="shared" si="543"/>
        <v>1.6001510154519153E-18</v>
      </c>
    </row>
    <row r="4932" spans="3:12" hidden="1" x14ac:dyDescent="0.25">
      <c r="C4932" s="221">
        <v>30750</v>
      </c>
      <c r="D4932" s="221">
        <f t="shared" si="544"/>
        <v>30750</v>
      </c>
      <c r="E4932" s="221">
        <f t="shared" si="542"/>
        <v>30.75</v>
      </c>
      <c r="F4932" s="221">
        <f t="shared" si="545"/>
        <v>8.8925200173070933E-7</v>
      </c>
      <c r="G4932" s="221">
        <f t="shared" si="546"/>
        <v>7.1389097887194275E-2</v>
      </c>
      <c r="H4932" s="221">
        <v>1.96696707822324E-4</v>
      </c>
      <c r="I4932" s="221">
        <f t="shared" si="547"/>
        <v>1</v>
      </c>
      <c r="J4932" s="221">
        <v>1</v>
      </c>
      <c r="K4932" s="221">
        <f t="shared" si="548"/>
        <v>-218.07092326956456</v>
      </c>
      <c r="L4932" s="221">
        <f t="shared" si="543"/>
        <v>2.0303800185182313E-19</v>
      </c>
    </row>
    <row r="4933" spans="3:12" hidden="1" x14ac:dyDescent="0.25">
      <c r="C4933" s="221">
        <v>30760</v>
      </c>
      <c r="D4933" s="221">
        <f t="shared" si="544"/>
        <v>30760</v>
      </c>
      <c r="E4933" s="221">
        <f t="shared" si="542"/>
        <v>30.76</v>
      </c>
      <c r="F4933" s="221">
        <f t="shared" si="545"/>
        <v>9.0938303134323383E-7</v>
      </c>
      <c r="G4933" s="221">
        <f t="shared" si="546"/>
        <v>7.4668127047089139E-2</v>
      </c>
      <c r="H4933" s="221">
        <v>2.7062321390615499E-3</v>
      </c>
      <c r="I4933" s="221">
        <f t="shared" si="547"/>
        <v>1</v>
      </c>
      <c r="J4933" s="221">
        <v>1</v>
      </c>
      <c r="K4933" s="221">
        <f t="shared" si="548"/>
        <v>-194.71505697275973</v>
      </c>
      <c r="L4933" s="221">
        <f t="shared" si="543"/>
        <v>9.6280501428384907E-20</v>
      </c>
    </row>
    <row r="4934" spans="3:12" hidden="1" x14ac:dyDescent="0.25">
      <c r="C4934" s="221">
        <v>30770</v>
      </c>
      <c r="D4934" s="221">
        <f t="shared" si="544"/>
        <v>30770</v>
      </c>
      <c r="E4934" s="221">
        <f t="shared" si="542"/>
        <v>30.77</v>
      </c>
      <c r="F4934" s="221">
        <f t="shared" si="545"/>
        <v>9.2984159652482838E-7</v>
      </c>
      <c r="G4934" s="221">
        <f t="shared" si="546"/>
        <v>7.7712579028917747E-2</v>
      </c>
      <c r="H4934" s="221">
        <v>2.57613647514341E-3</v>
      </c>
      <c r="I4934" s="221">
        <f t="shared" si="547"/>
        <v>1</v>
      </c>
      <c r="J4934" s="221">
        <v>1</v>
      </c>
      <c r="K4934" s="221">
        <f t="shared" si="548"/>
        <v>-194.60261681448725</v>
      </c>
      <c r="L4934" s="221">
        <f t="shared" si="543"/>
        <v>3.4208537305708009E-19</v>
      </c>
    </row>
    <row r="4935" spans="3:12" hidden="1" x14ac:dyDescent="0.25">
      <c r="C4935" s="221">
        <v>30780</v>
      </c>
      <c r="D4935" s="221">
        <f t="shared" si="544"/>
        <v>30780</v>
      </c>
      <c r="E4935" s="221">
        <f t="shared" si="542"/>
        <v>30.78</v>
      </c>
      <c r="F4935" s="221">
        <f t="shared" si="545"/>
        <v>9.5063061179214069E-7</v>
      </c>
      <c r="G4935" s="221">
        <f t="shared" si="546"/>
        <v>8.051655893773664E-2</v>
      </c>
      <c r="H4935" s="221">
        <v>2.7309732062735001E-4</v>
      </c>
      <c r="I4935" s="221">
        <f t="shared" si="547"/>
        <v>1</v>
      </c>
      <c r="J4935" s="221">
        <v>1</v>
      </c>
      <c r="K4935" s="221">
        <f t="shared" si="548"/>
        <v>-213.59571119103117</v>
      </c>
      <c r="L4935" s="221">
        <f t="shared" si="543"/>
        <v>1.0718036719158875E-19</v>
      </c>
    </row>
    <row r="4936" spans="3:12" hidden="1" x14ac:dyDescent="0.25">
      <c r="C4936" s="221">
        <v>30790</v>
      </c>
      <c r="D4936" s="221">
        <f t="shared" si="544"/>
        <v>30790</v>
      </c>
      <c r="E4936" s="221">
        <f t="shared" si="542"/>
        <v>30.79</v>
      </c>
      <c r="F4936" s="221">
        <f t="shared" si="545"/>
        <v>9.7175298302140661E-7</v>
      </c>
      <c r="G4936" s="221">
        <f t="shared" si="546"/>
        <v>8.3074854841665463E-2</v>
      </c>
      <c r="H4936" s="221">
        <v>3.15558828549091E-3</v>
      </c>
      <c r="I4936" s="221">
        <f t="shared" si="547"/>
        <v>1</v>
      </c>
      <c r="J4936" s="221">
        <v>1</v>
      </c>
      <c r="K4936" s="221">
        <f t="shared" si="548"/>
        <v>-191.87788382538952</v>
      </c>
      <c r="L4936" s="221">
        <f t="shared" si="543"/>
        <v>1.8995504906931321E-19</v>
      </c>
    </row>
    <row r="4937" spans="3:12" hidden="1" x14ac:dyDescent="0.25">
      <c r="C4937" s="221">
        <v>30800</v>
      </c>
      <c r="D4937" s="221">
        <f t="shared" si="544"/>
        <v>30800</v>
      </c>
      <c r="E4937" s="221">
        <f t="shared" si="542"/>
        <v>30.8</v>
      </c>
      <c r="F4937" s="221">
        <f t="shared" si="545"/>
        <v>9.932116069852262E-7</v>
      </c>
      <c r="G4937" s="221">
        <f t="shared" si="546"/>
        <v>8.5382945061875631E-2</v>
      </c>
      <c r="H4937" s="271">
        <v>9.3132149584317196E-10</v>
      </c>
      <c r="I4937" s="221">
        <f t="shared" si="547"/>
        <v>1</v>
      </c>
      <c r="J4937" s="221">
        <v>1</v>
      </c>
      <c r="K4937" s="221">
        <f t="shared" si="548"/>
        <v>-322.04974912353839</v>
      </c>
      <c r="L4937" s="221">
        <f t="shared" si="543"/>
        <v>1.6223774281146355E-19</v>
      </c>
    </row>
    <row r="4938" spans="3:12" hidden="1" x14ac:dyDescent="0.25">
      <c r="C4938" s="221">
        <v>30810</v>
      </c>
      <c r="D4938" s="221">
        <f t="shared" si="544"/>
        <v>30810</v>
      </c>
      <c r="E4938" s="221">
        <f t="shared" si="542"/>
        <v>30.81</v>
      </c>
      <c r="F4938" s="221">
        <f t="shared" si="545"/>
        <v>1.0150093708890559E-6</v>
      </c>
      <c r="G4938" s="221">
        <f t="shared" si="546"/>
        <v>8.7437003670160121E-2</v>
      </c>
      <c r="H4938" s="221">
        <v>2.61825380322907E-2</v>
      </c>
      <c r="I4938" s="221">
        <f t="shared" si="547"/>
        <v>1</v>
      </c>
      <c r="J4938" s="221">
        <v>1</v>
      </c>
      <c r="K4938" s="221">
        <f t="shared" si="548"/>
        <v>-172.67645877062338</v>
      </c>
      <c r="L4938" s="221">
        <f t="shared" si="543"/>
        <v>1.3498768865270222E-17</v>
      </c>
    </row>
    <row r="4939" spans="3:12" hidden="1" x14ac:dyDescent="0.25">
      <c r="C4939" s="221">
        <v>30820</v>
      </c>
      <c r="D4939" s="221">
        <f t="shared" si="544"/>
        <v>30820</v>
      </c>
      <c r="E4939" s="221">
        <f t="shared" si="542"/>
        <v>30.82</v>
      </c>
      <c r="F4939" s="221">
        <f t="shared" si="545"/>
        <v>1.0371491519078792E-6</v>
      </c>
      <c r="G4939" s="221">
        <f t="shared" si="546"/>
        <v>8.9233904193812122E-2</v>
      </c>
      <c r="H4939" s="221">
        <v>5.0657045484414097E-2</v>
      </c>
      <c r="I4939" s="221">
        <f t="shared" si="547"/>
        <v>1</v>
      </c>
      <c r="J4939" s="221">
        <v>1</v>
      </c>
      <c r="K4939" s="221">
        <f t="shared" si="548"/>
        <v>-166.57978064364033</v>
      </c>
      <c r="L4939" s="221">
        <f t="shared" si="543"/>
        <v>1.2291812268322638E-16</v>
      </c>
    </row>
    <row r="4940" spans="3:12" hidden="1" x14ac:dyDescent="0.25">
      <c r="C4940" s="221">
        <v>30830</v>
      </c>
      <c r="D4940" s="221">
        <f t="shared" si="544"/>
        <v>30830</v>
      </c>
      <c r="E4940" s="221">
        <f t="shared" si="542"/>
        <v>30.83</v>
      </c>
      <c r="F4940" s="221">
        <f t="shared" si="545"/>
        <v>1.0596338167228298E-6</v>
      </c>
      <c r="G4940" s="221">
        <f t="shared" si="546"/>
        <v>9.0771221531830787E-2</v>
      </c>
      <c r="H4940" s="221">
        <v>3.5478860246613002E-2</v>
      </c>
      <c r="I4940" s="221">
        <f t="shared" si="547"/>
        <v>1</v>
      </c>
      <c r="J4940" s="221">
        <v>1</v>
      </c>
      <c r="K4940" s="221">
        <f t="shared" si="548"/>
        <v>-169.33852701246707</v>
      </c>
      <c r="L4940" s="221">
        <f t="shared" si="543"/>
        <v>1.6405578113491902E-16</v>
      </c>
    </row>
    <row r="4941" spans="3:12" hidden="1" x14ac:dyDescent="0.25">
      <c r="C4941" s="221">
        <v>30840</v>
      </c>
      <c r="D4941" s="221">
        <f t="shared" si="544"/>
        <v>30840</v>
      </c>
      <c r="E4941" s="221">
        <f t="shared" si="542"/>
        <v>30.84</v>
      </c>
      <c r="F4941" s="221">
        <f t="shared" si="545"/>
        <v>1.0824662210580783E-6</v>
      </c>
      <c r="G4941" s="221">
        <f t="shared" si="546"/>
        <v>9.2047232090924025E-2</v>
      </c>
      <c r="H4941" s="271">
        <v>2.4382328452623001E-9</v>
      </c>
      <c r="I4941" s="221">
        <f t="shared" si="547"/>
        <v>1</v>
      </c>
      <c r="J4941" s="221">
        <v>1</v>
      </c>
      <c r="K4941" s="221">
        <f t="shared" si="548"/>
        <v>-312.2899947252767</v>
      </c>
      <c r="L4941" s="221">
        <f t="shared" si="543"/>
        <v>2.9113027409487853E-17</v>
      </c>
    </row>
    <row r="4942" spans="3:12" hidden="1" x14ac:dyDescent="0.25">
      <c r="C4942" s="221">
        <v>30850</v>
      </c>
      <c r="D4942" s="221">
        <f t="shared" si="544"/>
        <v>30850</v>
      </c>
      <c r="E4942" s="221">
        <f t="shared" si="542"/>
        <v>30.85</v>
      </c>
      <c r="F4942" s="221">
        <f t="shared" si="545"/>
        <v>1.1056492092178297E-6</v>
      </c>
      <c r="G4942" s="221">
        <f t="shared" si="546"/>
        <v>9.3060912153971706E-2</v>
      </c>
      <c r="H4942" s="271">
        <v>1.5853427670802199E-9</v>
      </c>
      <c r="I4942" s="221">
        <f t="shared" si="547"/>
        <v>1</v>
      </c>
      <c r="J4942" s="221">
        <v>1</v>
      </c>
      <c r="K4942" s="221">
        <f t="shared" si="548"/>
        <v>-315.74984319548935</v>
      </c>
      <c r="L4942" s="221">
        <f t="shared" si="543"/>
        <v>4.1221369191206926E-31</v>
      </c>
    </row>
    <row r="4943" spans="3:12" hidden="1" x14ac:dyDescent="0.25">
      <c r="C4943" s="221">
        <v>30860</v>
      </c>
      <c r="D4943" s="221">
        <f t="shared" si="544"/>
        <v>30860</v>
      </c>
      <c r="E4943" s="221">
        <f t="shared" si="542"/>
        <v>30.86</v>
      </c>
      <c r="F4943" s="221">
        <f t="shared" si="545"/>
        <v>1.1291856136237433E-6</v>
      </c>
      <c r="G4943" s="221">
        <f t="shared" si="546"/>
        <v>9.381193449796639E-2</v>
      </c>
      <c r="H4943" s="221">
        <v>3.2358958185388802E-2</v>
      </c>
      <c r="I4943" s="221">
        <f t="shared" si="547"/>
        <v>1</v>
      </c>
      <c r="J4943" s="221">
        <v>1</v>
      </c>
      <c r="K4943" s="221">
        <f t="shared" si="548"/>
        <v>-169.29964082298329</v>
      </c>
      <c r="L4943" s="221">
        <f t="shared" si="543"/>
        <v>2.9374870975067776E-17</v>
      </c>
    </row>
    <row r="4944" spans="3:12" hidden="1" x14ac:dyDescent="0.25">
      <c r="C4944" s="221">
        <v>30870</v>
      </c>
      <c r="D4944" s="221">
        <f t="shared" si="544"/>
        <v>30870</v>
      </c>
      <c r="E4944" s="221">
        <f t="shared" si="542"/>
        <v>30.87</v>
      </c>
      <c r="F4944" s="221">
        <f t="shared" si="545"/>
        <v>1.1530782543525412E-6</v>
      </c>
      <c r="G4944" s="221">
        <f t="shared" si="546"/>
        <v>9.4300663282551281E-2</v>
      </c>
      <c r="H4944" s="221">
        <v>3.3311806719223298E-2</v>
      </c>
      <c r="I4944" s="221">
        <f t="shared" si="547"/>
        <v>1</v>
      </c>
      <c r="J4944" s="221">
        <v>1</v>
      </c>
      <c r="K4944" s="221">
        <f t="shared" si="548"/>
        <v>-168.8205656523084</v>
      </c>
      <c r="L4944" s="221">
        <f t="shared" si="543"/>
        <v>1.2425673281471598E-16</v>
      </c>
    </row>
    <row r="4945" spans="3:12" hidden="1" x14ac:dyDescent="0.25">
      <c r="C4945" s="221">
        <v>30880</v>
      </c>
      <c r="D4945" s="221">
        <f t="shared" si="544"/>
        <v>30880</v>
      </c>
      <c r="E4945" s="221">
        <f t="shared" si="542"/>
        <v>30.88</v>
      </c>
      <c r="F4945" s="221">
        <f t="shared" si="545"/>
        <v>1.1773299386742837E-6</v>
      </c>
      <c r="G4945" s="221">
        <f t="shared" si="546"/>
        <v>9.4528147234447232E-2</v>
      </c>
      <c r="H4945" s="221">
        <v>1.1720746567759999E-2</v>
      </c>
      <c r="I4945" s="221">
        <f t="shared" si="547"/>
        <v>1</v>
      </c>
      <c r="J4945" s="221">
        <v>1</v>
      </c>
      <c r="K4945" s="221">
        <f t="shared" si="548"/>
        <v>-177.69170781593485</v>
      </c>
      <c r="L4945" s="221">
        <f t="shared" si="543"/>
        <v>6.0678605821842304E-17</v>
      </c>
    </row>
    <row r="4946" spans="3:12" hidden="1" x14ac:dyDescent="0.25">
      <c r="C4946" s="221">
        <v>30890</v>
      </c>
      <c r="D4946" s="221">
        <f t="shared" si="544"/>
        <v>30890</v>
      </c>
      <c r="E4946" s="221">
        <f t="shared" si="542"/>
        <v>30.89</v>
      </c>
      <c r="F4946" s="221">
        <f t="shared" si="545"/>
        <v>1.201943460590913E-6</v>
      </c>
      <c r="G4946" s="221">
        <f t="shared" si="546"/>
        <v>9.4496111157032242E-2</v>
      </c>
      <c r="H4946" s="221">
        <v>3.5411953593091197E-2</v>
      </c>
      <c r="I4946" s="221">
        <f t="shared" si="547"/>
        <v>1</v>
      </c>
      <c r="J4946" s="221">
        <v>1</v>
      </c>
      <c r="K4946" s="221">
        <f t="shared" si="548"/>
        <v>-167.911042769977</v>
      </c>
      <c r="L4946" s="221">
        <f t="shared" si="543"/>
        <v>7.0928077236620719E-17</v>
      </c>
    </row>
    <row r="4947" spans="3:12" hidden="1" x14ac:dyDescent="0.25">
      <c r="C4947" s="221">
        <v>30900</v>
      </c>
      <c r="D4947" s="221">
        <f t="shared" si="544"/>
        <v>30900</v>
      </c>
      <c r="E4947" s="221">
        <f t="shared" si="542"/>
        <v>30.9</v>
      </c>
      <c r="F4947" s="221">
        <f t="shared" si="545"/>
        <v>1.2269216003755624E-6</v>
      </c>
      <c r="G4947" s="221">
        <f t="shared" si="546"/>
        <v>9.4206945798309377E-2</v>
      </c>
      <c r="H4947" s="271">
        <v>1.46273726891445E-14</v>
      </c>
      <c r="I4947" s="221">
        <f t="shared" si="547"/>
        <v>1</v>
      </c>
      <c r="J4947" s="221">
        <v>1</v>
      </c>
      <c r="K4947" s="221">
        <f t="shared" si="548"/>
        <v>-415.43867873116744</v>
      </c>
      <c r="L4947" s="221">
        <f t="shared" si="543"/>
        <v>4.0442289312216254E-17</v>
      </c>
    </row>
    <row r="4948" spans="3:12" hidden="1" x14ac:dyDescent="0.25">
      <c r="C4948" s="221">
        <v>30910</v>
      </c>
      <c r="D4948" s="221">
        <f t="shared" si="544"/>
        <v>30910</v>
      </c>
      <c r="E4948" s="221">
        <f t="shared" si="542"/>
        <v>30.91</v>
      </c>
      <c r="F4948" s="221">
        <f t="shared" si="545"/>
        <v>1.2522671241123649E-6</v>
      </c>
      <c r="G4948" s="221">
        <f t="shared" si="546"/>
        <v>9.3663696114303016E-2</v>
      </c>
      <c r="H4948" s="221">
        <v>3.5411953593086298E-2</v>
      </c>
      <c r="I4948" s="221">
        <f t="shared" si="547"/>
        <v>1</v>
      </c>
      <c r="J4948" s="221">
        <v>1</v>
      </c>
      <c r="K4948" s="221">
        <f t="shared" si="548"/>
        <v>-167.63163685432505</v>
      </c>
      <c r="L4948" s="221">
        <f t="shared" si="543"/>
        <v>4.3129688672049916E-17</v>
      </c>
    </row>
    <row r="4949" spans="3:12" hidden="1" x14ac:dyDescent="0.25">
      <c r="C4949" s="221">
        <v>30920</v>
      </c>
      <c r="D4949" s="221">
        <f t="shared" si="544"/>
        <v>30920</v>
      </c>
      <c r="E4949" s="221">
        <f t="shared" si="542"/>
        <v>30.92</v>
      </c>
      <c r="F4949" s="221">
        <f t="shared" si="545"/>
        <v>1.2779827832371116E-6</v>
      </c>
      <c r="G4949" s="221">
        <f t="shared" si="546"/>
        <v>9.287004796864276E-2</v>
      </c>
      <c r="H4949" s="221">
        <v>1.17207465677618E-2</v>
      </c>
      <c r="I4949" s="221">
        <f t="shared" si="547"/>
        <v>1</v>
      </c>
      <c r="J4949" s="221">
        <v>1</v>
      </c>
      <c r="K4949" s="221">
        <f t="shared" si="548"/>
        <v>-177.13288103024669</v>
      </c>
      <c r="L4949" s="221">
        <f t="shared" si="543"/>
        <v>7.6857304895475053E-17</v>
      </c>
    </row>
    <row r="4950" spans="3:12" hidden="1" x14ac:dyDescent="0.25">
      <c r="C4950" s="221">
        <v>30930</v>
      </c>
      <c r="D4950" s="221">
        <f t="shared" si="544"/>
        <v>30930</v>
      </c>
      <c r="E4950" s="221">
        <f t="shared" si="542"/>
        <v>30.93</v>
      </c>
      <c r="F4950" s="221">
        <f t="shared" si="545"/>
        <v>1.3040713140785511E-6</v>
      </c>
      <c r="G4950" s="221">
        <f t="shared" si="546"/>
        <v>9.1830313312697365E-2</v>
      </c>
      <c r="H4950" s="221">
        <v>3.3311806719206902E-2</v>
      </c>
      <c r="I4950" s="221">
        <f t="shared" si="547"/>
        <v>1</v>
      </c>
      <c r="J4950" s="221">
        <v>1</v>
      </c>
      <c r="K4950" s="221">
        <f t="shared" si="548"/>
        <v>-167.98228808374722</v>
      </c>
      <c r="L4950" s="221">
        <f t="shared" si="543"/>
        <v>7.2368810219782538E-17</v>
      </c>
    </row>
    <row r="4951" spans="3:12" hidden="1" x14ac:dyDescent="0.25">
      <c r="C4951" s="221">
        <v>30940</v>
      </c>
      <c r="D4951" s="221">
        <f t="shared" si="544"/>
        <v>30940</v>
      </c>
      <c r="E4951" s="221">
        <f t="shared" si="542"/>
        <v>30.94</v>
      </c>
      <c r="F4951" s="221">
        <f t="shared" si="545"/>
        <v>1.3305354374007102E-6</v>
      </c>
      <c r="G4951" s="221">
        <f t="shared" si="546"/>
        <v>9.0549413894072214E-2</v>
      </c>
      <c r="H4951" s="221">
        <v>3.2358958185389697E-2</v>
      </c>
      <c r="I4951" s="221">
        <f t="shared" si="547"/>
        <v>1</v>
      </c>
      <c r="J4951" s="221">
        <v>1</v>
      </c>
      <c r="K4951" s="221">
        <f t="shared" si="548"/>
        <v>-168.18186759205929</v>
      </c>
      <c r="L4951" s="221">
        <f t="shared" si="543"/>
        <v>1.5554266574546492E-16</v>
      </c>
    </row>
    <row r="4952" spans="3:12" hidden="1" x14ac:dyDescent="0.25">
      <c r="C4952" s="221">
        <v>30950</v>
      </c>
      <c r="D4952" s="221">
        <f t="shared" si="544"/>
        <v>30950</v>
      </c>
      <c r="E4952" s="221">
        <f t="shared" si="542"/>
        <v>30.95</v>
      </c>
      <c r="F4952" s="221">
        <f t="shared" si="545"/>
        <v>1.3573778579459272E-6</v>
      </c>
      <c r="G4952" s="221">
        <f t="shared" si="546"/>
        <v>8.9032863544633523E-2</v>
      </c>
      <c r="H4952" s="271">
        <v>1.58532853848665E-9</v>
      </c>
      <c r="I4952" s="221">
        <f t="shared" si="547"/>
        <v>1</v>
      </c>
      <c r="J4952" s="221">
        <v>1</v>
      </c>
      <c r="K4952" s="221">
        <f t="shared" si="548"/>
        <v>-314.35259240081859</v>
      </c>
      <c r="L4952" s="221">
        <f t="shared" si="543"/>
        <v>3.7997348505316392E-17</v>
      </c>
    </row>
    <row r="4953" spans="3:12" hidden="1" x14ac:dyDescent="0.25">
      <c r="C4953" s="221">
        <v>30960</v>
      </c>
      <c r="D4953" s="221">
        <f t="shared" si="544"/>
        <v>30960</v>
      </c>
      <c r="E4953" s="221">
        <f t="shared" si="542"/>
        <v>30.96</v>
      </c>
      <c r="F4953" s="221">
        <f t="shared" si="545"/>
        <v>1.3846012639790903E-6</v>
      </c>
      <c r="G4953" s="221">
        <f t="shared" si="546"/>
        <v>8.7286749102384042E-2</v>
      </c>
      <c r="H4953" s="271">
        <v>2.4382337956597301E-9</v>
      </c>
      <c r="I4953" s="221">
        <f t="shared" si="547"/>
        <v>1</v>
      </c>
      <c r="J4953" s="221">
        <v>1</v>
      </c>
      <c r="K4953" s="221">
        <f t="shared" si="548"/>
        <v>-310.61303221357684</v>
      </c>
      <c r="L4953" s="221">
        <f t="shared" si="543"/>
        <v>5.9113989845137122E-31</v>
      </c>
    </row>
    <row r="4954" spans="3:12" hidden="1" x14ac:dyDescent="0.25">
      <c r="C4954" s="221">
        <v>30970</v>
      </c>
      <c r="D4954" s="221">
        <f t="shared" si="544"/>
        <v>30970</v>
      </c>
      <c r="E4954" s="221">
        <f t="shared" si="542"/>
        <v>30.97</v>
      </c>
      <c r="F4954" s="221">
        <f t="shared" si="545"/>
        <v>1.4122083268328294E-6</v>
      </c>
      <c r="G4954" s="221">
        <f t="shared" si="546"/>
        <v>8.5317710024564467E-2</v>
      </c>
      <c r="H4954" s="221">
        <v>3.54788602466116E-2</v>
      </c>
      <c r="I4954" s="221">
        <f t="shared" si="547"/>
        <v>1</v>
      </c>
      <c r="J4954" s="221">
        <v>1</v>
      </c>
      <c r="K4954" s="221">
        <f t="shared" si="548"/>
        <v>-167.38184764268891</v>
      </c>
      <c r="L4954" s="221">
        <f t="shared" si="543"/>
        <v>4.5683072371280277E-17</v>
      </c>
    </row>
    <row r="4955" spans="3:12" hidden="1" x14ac:dyDescent="0.25">
      <c r="C4955" s="221">
        <v>30980</v>
      </c>
      <c r="D4955" s="221">
        <f t="shared" si="544"/>
        <v>30980</v>
      </c>
      <c r="E4955" s="221">
        <f t="shared" si="542"/>
        <v>30.98</v>
      </c>
      <c r="F4955" s="221">
        <f t="shared" si="545"/>
        <v>1.4402017004537704E-6</v>
      </c>
      <c r="G4955" s="221">
        <f t="shared" si="546"/>
        <v>8.3132916752242852E-2</v>
      </c>
      <c r="H4955" s="221">
        <v>5.0657045484414402E-2</v>
      </c>
      <c r="I4955" s="221">
        <f t="shared" si="547"/>
        <v>1</v>
      </c>
      <c r="J4955" s="221">
        <v>1</v>
      </c>
      <c r="K4955" s="221">
        <f t="shared" si="548"/>
        <v>-164.34327612040704</v>
      </c>
      <c r="L4955" s="221">
        <f t="shared" si="543"/>
        <v>2.672783867104E-16</v>
      </c>
    </row>
    <row r="4956" spans="3:12" hidden="1" x14ac:dyDescent="0.25">
      <c r="C4956" s="221">
        <v>30990</v>
      </c>
      <c r="D4956" s="221">
        <f t="shared" si="544"/>
        <v>30990</v>
      </c>
      <c r="E4956" s="221">
        <f t="shared" si="542"/>
        <v>30.99</v>
      </c>
      <c r="F4956" s="221">
        <f t="shared" si="545"/>
        <v>1.4685840209501555E-6</v>
      </c>
      <c r="G4956" s="221">
        <f t="shared" si="546"/>
        <v>8.0740047889321598E-2</v>
      </c>
      <c r="H4956" s="221">
        <v>2.618253803231E-2</v>
      </c>
      <c r="I4956" s="221">
        <f t="shared" si="547"/>
        <v>1</v>
      </c>
      <c r="J4956" s="221">
        <v>1</v>
      </c>
      <c r="K4956" s="221">
        <f t="shared" si="548"/>
        <v>-170.16000911514101</v>
      </c>
      <c r="L4956" s="221">
        <f t="shared" si="543"/>
        <v>2.1020535855035584E-16</v>
      </c>
    </row>
    <row r="4957" spans="3:12" hidden="1" x14ac:dyDescent="0.25">
      <c r="C4957" s="221">
        <v>31000</v>
      </c>
      <c r="D4957" s="221">
        <f t="shared" si="544"/>
        <v>31000</v>
      </c>
      <c r="E4957" s="221">
        <f t="shared" si="542"/>
        <v>31</v>
      </c>
      <c r="F4957" s="221">
        <f t="shared" si="545"/>
        <v>1.4973579061405272E-6</v>
      </c>
      <c r="G4957" s="221">
        <f t="shared" si="546"/>
        <v>7.8147266261489282E-2</v>
      </c>
      <c r="H4957" s="271">
        <v>9.3132202715467001E-10</v>
      </c>
      <c r="I4957" s="221">
        <f t="shared" si="547"/>
        <v>1</v>
      </c>
      <c r="J4957" s="221">
        <v>1</v>
      </c>
      <c r="K4957" s="221">
        <f t="shared" si="548"/>
        <v>-319.2532142998196</v>
      </c>
      <c r="L4957" s="221">
        <f t="shared" si="543"/>
        <v>2.4095676709252461E-17</v>
      </c>
    </row>
    <row r="4958" spans="3:12" hidden="1" x14ac:dyDescent="0.25">
      <c r="C4958" s="221">
        <v>31010</v>
      </c>
      <c r="D4958" s="221">
        <f t="shared" si="544"/>
        <v>31010</v>
      </c>
      <c r="E4958" s="221">
        <f t="shared" si="542"/>
        <v>31.01</v>
      </c>
      <c r="F4958" s="221">
        <f t="shared" si="545"/>
        <v>1.526525955103951E-6</v>
      </c>
      <c r="G4958" s="221">
        <f t="shared" si="546"/>
        <v>7.53631939229817E-2</v>
      </c>
      <c r="H4958" s="221">
        <v>3.15558828549107E-3</v>
      </c>
      <c r="I4958" s="221">
        <f t="shared" si="547"/>
        <v>1</v>
      </c>
      <c r="J4958" s="221">
        <v>1</v>
      </c>
      <c r="K4958" s="221">
        <f t="shared" si="548"/>
        <v>-188.80112352404169</v>
      </c>
      <c r="L4958" s="221">
        <f t="shared" si="543"/>
        <v>3.2947913490406156E-19</v>
      </c>
    </row>
    <row r="4959" spans="3:12" hidden="1" x14ac:dyDescent="0.25">
      <c r="C4959" s="221">
        <v>31020</v>
      </c>
      <c r="D4959" s="221">
        <f t="shared" si="544"/>
        <v>31020</v>
      </c>
      <c r="E4959" s="221">
        <f t="shared" si="542"/>
        <v>31.02</v>
      </c>
      <c r="F4959" s="221">
        <f t="shared" si="545"/>
        <v>1.556090747731374E-6</v>
      </c>
      <c r="G4959" s="221">
        <f t="shared" si="546"/>
        <v>7.2396886181197107E-2</v>
      </c>
      <c r="H4959" s="221">
        <v>2.7309732062735602E-4</v>
      </c>
      <c r="I4959" s="221">
        <f t="shared" si="547"/>
        <v>1</v>
      </c>
      <c r="J4959" s="221">
        <v>1</v>
      </c>
      <c r="K4959" s="221">
        <f t="shared" si="548"/>
        <v>-210.23855505660839</v>
      </c>
      <c r="L4959" s="221">
        <f t="shared" si="543"/>
        <v>3.8769054607445162E-19</v>
      </c>
    </row>
    <row r="4960" spans="3:12" hidden="1" x14ac:dyDescent="0.25">
      <c r="C4960" s="221">
        <v>31030</v>
      </c>
      <c r="D4960" s="221">
        <f t="shared" si="544"/>
        <v>31030</v>
      </c>
      <c r="E4960" s="221">
        <f t="shared" si="542"/>
        <v>31.03</v>
      </c>
      <c r="F4960" s="221">
        <f t="shared" si="545"/>
        <v>1.5860548442787632E-6</v>
      </c>
      <c r="G4960" s="221">
        <f t="shared" si="546"/>
        <v>6.9257804711223239E-2</v>
      </c>
      <c r="H4960" s="221">
        <v>2.5761364751433098E-3</v>
      </c>
      <c r="I4960" s="221">
        <f t="shared" si="547"/>
        <v>1</v>
      </c>
      <c r="J4960" s="221">
        <v>1</v>
      </c>
      <c r="K4960" s="221">
        <f t="shared" si="548"/>
        <v>-190.96488422086122</v>
      </c>
      <c r="L4960" s="221">
        <f t="shared" si="543"/>
        <v>2.4609156366312375E-19</v>
      </c>
    </row>
    <row r="4961" spans="3:12" hidden="1" x14ac:dyDescent="0.25">
      <c r="C4961" s="221">
        <v>31040</v>
      </c>
      <c r="D4961" s="221">
        <f t="shared" si="544"/>
        <v>31040</v>
      </c>
      <c r="E4961" s="221">
        <f t="shared" si="542"/>
        <v>31.04</v>
      </c>
      <c r="F4961" s="221">
        <f t="shared" si="545"/>
        <v>1.6164207849214563E-6</v>
      </c>
      <c r="G4961" s="221">
        <f t="shared" si="546"/>
        <v>6.5955789834169859E-2</v>
      </c>
      <c r="H4961" s="221">
        <v>2.7062321390633999E-3</v>
      </c>
      <c r="I4961" s="221">
        <f t="shared" si="547"/>
        <v>1</v>
      </c>
      <c r="J4961" s="221">
        <v>1</v>
      </c>
      <c r="K4961" s="221">
        <f t="shared" si="548"/>
        <v>-190.7965520180764</v>
      </c>
      <c r="L4961" s="221">
        <f t="shared" si="543"/>
        <v>8.1652402139376637E-19</v>
      </c>
    </row>
    <row r="4962" spans="3:12" hidden="1" x14ac:dyDescent="0.25">
      <c r="C4962" s="221">
        <v>31050</v>
      </c>
      <c r="D4962" s="221">
        <f t="shared" si="544"/>
        <v>31050</v>
      </c>
      <c r="E4962" s="221">
        <f t="shared" si="542"/>
        <v>31.05</v>
      </c>
      <c r="F4962" s="221">
        <f t="shared" si="545"/>
        <v>1.647191089310362E-6</v>
      </c>
      <c r="G4962" s="221">
        <f t="shared" si="546"/>
        <v>6.2501032034753642E-2</v>
      </c>
      <c r="H4962" s="221">
        <v>1.9669670782231601E-4</v>
      </c>
      <c r="I4962" s="221">
        <f t="shared" si="547"/>
        <v>1</v>
      </c>
      <c r="J4962" s="221">
        <v>1</v>
      </c>
      <c r="K4962" s="221">
        <f t="shared" si="548"/>
        <v>-213.87143472215769</v>
      </c>
      <c r="L4962" s="221">
        <f t="shared" si="543"/>
        <v>2.3834390044490145E-19</v>
      </c>
    </row>
    <row r="4963" spans="3:12" hidden="1" x14ac:dyDescent="0.25">
      <c r="C4963" s="221">
        <v>31060</v>
      </c>
      <c r="D4963" s="221">
        <f t="shared" si="544"/>
        <v>31060</v>
      </c>
      <c r="E4963" s="221">
        <f t="shared" si="542"/>
        <v>31.06</v>
      </c>
      <c r="F4963" s="221">
        <f t="shared" si="545"/>
        <v>1.678368256129596E-6</v>
      </c>
      <c r="G4963" s="221">
        <f t="shared" si="546"/>
        <v>5.8904042795103868E-2</v>
      </c>
      <c r="H4963" s="221">
        <v>4.6170289671155296E-3</v>
      </c>
      <c r="I4963" s="221">
        <f t="shared" si="547"/>
        <v>1</v>
      </c>
      <c r="J4963" s="221">
        <v>1</v>
      </c>
      <c r="K4963" s="221">
        <f t="shared" si="548"/>
        <v>-186.81210081620173</v>
      </c>
      <c r="L4963" s="221">
        <f t="shared" si="543"/>
        <v>5.6811196303862217E-19</v>
      </c>
    </row>
    <row r="4964" spans="3:12" hidden="1" x14ac:dyDescent="0.25">
      <c r="C4964" s="221">
        <v>31070</v>
      </c>
      <c r="D4964" s="221">
        <f t="shared" si="544"/>
        <v>31070</v>
      </c>
      <c r="E4964" s="221">
        <f t="shared" si="542"/>
        <v>31.07</v>
      </c>
      <c r="F4964" s="221">
        <f t="shared" si="545"/>
        <v>1.7099547626560613E-6</v>
      </c>
      <c r="G4964" s="221">
        <f t="shared" si="546"/>
        <v>5.517562482287177E-2</v>
      </c>
      <c r="H4964" s="221">
        <v>9.6745899372294008E-3</v>
      </c>
      <c r="I4964" s="221">
        <f t="shared" si="547"/>
        <v>1</v>
      </c>
      <c r="J4964" s="221">
        <v>1</v>
      </c>
      <c r="K4964" s="221">
        <f t="shared" si="548"/>
        <v>-180.79271105290442</v>
      </c>
      <c r="L4964" s="221">
        <f t="shared" si="543"/>
        <v>4.6869655533025676E-18</v>
      </c>
    </row>
    <row r="4965" spans="3:12" hidden="1" x14ac:dyDescent="0.25">
      <c r="C4965" s="221">
        <v>31080</v>
      </c>
      <c r="D4965" s="221">
        <f t="shared" si="544"/>
        <v>31080</v>
      </c>
      <c r="E4965" s="221">
        <f t="shared" si="542"/>
        <v>31.08</v>
      </c>
      <c r="F4965" s="221">
        <f t="shared" si="545"/>
        <v>1.741953064320592E-6</v>
      </c>
      <c r="G4965" s="221">
        <f t="shared" si="546"/>
        <v>5.1326841752895973E-2</v>
      </c>
      <c r="H4965" s="271">
        <v>3.5572654864654899E-10</v>
      </c>
      <c r="I4965" s="221">
        <f t="shared" si="547"/>
        <v>1</v>
      </c>
      <c r="J4965" s="221">
        <v>1</v>
      </c>
      <c r="K4965" s="221">
        <f t="shared" si="548"/>
        <v>-329.95005460290258</v>
      </c>
      <c r="L4965" s="221">
        <f t="shared" si="543"/>
        <v>2.0829024635947289E-18</v>
      </c>
    </row>
    <row r="4966" spans="3:12" hidden="1" x14ac:dyDescent="0.25">
      <c r="C4966" s="221">
        <v>31090</v>
      </c>
      <c r="D4966" s="221">
        <f t="shared" si="544"/>
        <v>31090</v>
      </c>
      <c r="E4966" s="221">
        <f t="shared" si="542"/>
        <v>31.09</v>
      </c>
      <c r="F4966" s="221">
        <f t="shared" si="545"/>
        <v>1.7743655942711833E-6</v>
      </c>
      <c r="G4966" s="221">
        <f t="shared" si="546"/>
        <v>4.7368987402300847E-2</v>
      </c>
      <c r="H4966" s="221">
        <v>1.1026860971507201E-2</v>
      </c>
      <c r="I4966" s="221">
        <f t="shared" si="547"/>
        <v>1</v>
      </c>
      <c r="J4966" s="221">
        <v>1</v>
      </c>
      <c r="K4966" s="221">
        <f t="shared" si="548"/>
        <v>-180.6602178464868</v>
      </c>
      <c r="L4966" s="221">
        <f t="shared" si="543"/>
        <v>2.1474262313923999E-18</v>
      </c>
    </row>
    <row r="4967" spans="3:12" hidden="1" x14ac:dyDescent="0.25">
      <c r="C4967" s="221">
        <v>31100</v>
      </c>
      <c r="D4967" s="221">
        <f t="shared" si="544"/>
        <v>31100</v>
      </c>
      <c r="E4967" s="221">
        <f t="shared" si="542"/>
        <v>31.1</v>
      </c>
      <c r="F4967" s="221">
        <f t="shared" si="545"/>
        <v>1.8071947629378498E-6</v>
      </c>
      <c r="G4967" s="221">
        <f t="shared" si="546"/>
        <v>4.3313554659787271E-2</v>
      </c>
      <c r="H4967" s="271">
        <v>1.6131018008853799E-9</v>
      </c>
      <c r="I4967" s="221">
        <f t="shared" si="547"/>
        <v>1</v>
      </c>
      <c r="J4967" s="221">
        <v>1</v>
      </c>
      <c r="K4967" s="221">
        <f t="shared" si="548"/>
        <v>-317.97418875351462</v>
      </c>
      <c r="L4967" s="221">
        <f t="shared" si="543"/>
        <v>2.1474266691327611E-18</v>
      </c>
    </row>
    <row r="4968" spans="3:12" hidden="1" x14ac:dyDescent="0.25">
      <c r="C4968" s="221">
        <v>31110</v>
      </c>
      <c r="D4968" s="221">
        <f t="shared" si="544"/>
        <v>31110</v>
      </c>
      <c r="E4968" s="221">
        <f t="shared" si="542"/>
        <v>31.11</v>
      </c>
      <c r="F4968" s="221">
        <f t="shared" si="545"/>
        <v>1.8404429575998051E-6</v>
      </c>
      <c r="G4968" s="221">
        <f t="shared" si="546"/>
        <v>3.9172204090030978E-2</v>
      </c>
      <c r="H4968" s="221">
        <v>2.04012078154229E-2</v>
      </c>
      <c r="I4968" s="221">
        <f t="shared" si="547"/>
        <v>1</v>
      </c>
      <c r="J4968" s="221">
        <v>1</v>
      </c>
      <c r="K4968" s="221">
        <f t="shared" si="548"/>
        <v>-176.64887500273801</v>
      </c>
      <c r="L4968" s="221">
        <f t="shared" si="543"/>
        <v>5.4081979968676518E-18</v>
      </c>
    </row>
    <row r="4969" spans="3:12" hidden="1" x14ac:dyDescent="0.25">
      <c r="C4969" s="221">
        <v>31120</v>
      </c>
      <c r="D4969" s="221">
        <f t="shared" si="544"/>
        <v>31120</v>
      </c>
      <c r="E4969" s="221">
        <f t="shared" si="542"/>
        <v>31.12</v>
      </c>
      <c r="F4969" s="221">
        <f t="shared" si="545"/>
        <v>1.8741125419543468E-6</v>
      </c>
      <c r="G4969" s="221">
        <f t="shared" si="546"/>
        <v>3.4956732334535966E-2</v>
      </c>
      <c r="H4969" s="221">
        <v>2.0271099110456998E-2</v>
      </c>
      <c r="I4969" s="221">
        <f t="shared" si="547"/>
        <v>1</v>
      </c>
      <c r="J4969" s="221">
        <v>1</v>
      </c>
      <c r="K4969" s="221">
        <f t="shared" si="548"/>
        <v>-177.53592413565758</v>
      </c>
      <c r="L4969" s="221">
        <f t="shared" si="543"/>
        <v>1.958357287190379E-17</v>
      </c>
    </row>
    <row r="4970" spans="3:12" hidden="1" x14ac:dyDescent="0.25">
      <c r="C4970" s="221">
        <v>31130</v>
      </c>
      <c r="D4970" s="221">
        <f t="shared" si="544"/>
        <v>31130</v>
      </c>
      <c r="E4970" s="221">
        <f t="shared" si="542"/>
        <v>31.13</v>
      </c>
      <c r="F4970" s="221">
        <f t="shared" si="545"/>
        <v>1.9082058556881109E-6</v>
      </c>
      <c r="G4970" s="221">
        <f t="shared" si="546"/>
        <v>3.0679040390138062E-2</v>
      </c>
      <c r="H4970" s="221">
        <v>5.3629333398776003E-3</v>
      </c>
      <c r="I4970" s="221">
        <f t="shared" si="547"/>
        <v>1</v>
      </c>
      <c r="J4970" s="221">
        <v>1</v>
      </c>
      <c r="K4970" s="221">
        <f t="shared" si="548"/>
        <v>-190.06261211544683</v>
      </c>
      <c r="L4970" s="221">
        <f t="shared" si="543"/>
        <v>6.7401959190184339E-18</v>
      </c>
    </row>
    <row r="4971" spans="3:12" hidden="1" x14ac:dyDescent="0.25">
      <c r="C4971" s="221">
        <v>31140</v>
      </c>
      <c r="D4971" s="221">
        <f t="shared" si="544"/>
        <v>31140</v>
      </c>
      <c r="E4971" s="221">
        <f t="shared" si="542"/>
        <v>31.14</v>
      </c>
      <c r="F4971" s="221">
        <f t="shared" si="545"/>
        <v>1.9427252140502822E-6</v>
      </c>
      <c r="G4971" s="221">
        <f t="shared" si="546"/>
        <v>2.6351101846309576E-2</v>
      </c>
      <c r="H4971" s="271">
        <v>1.7506741710697399E-5</v>
      </c>
      <c r="I4971" s="221">
        <f t="shared" si="547"/>
        <v>1</v>
      </c>
      <c r="J4971" s="221">
        <v>1</v>
      </c>
      <c r="K4971" s="221">
        <f t="shared" si="548"/>
        <v>-240.95169038660418</v>
      </c>
      <c r="L4971" s="221">
        <f t="shared" si="543"/>
        <v>2.4783049461973157E-19</v>
      </c>
    </row>
    <row r="4972" spans="3:12" hidden="1" x14ac:dyDescent="0.25">
      <c r="C4972" s="221">
        <v>31150</v>
      </c>
      <c r="D4972" s="221">
        <f t="shared" si="544"/>
        <v>31150</v>
      </c>
      <c r="E4972" s="221">
        <f t="shared" si="542"/>
        <v>31.15</v>
      </c>
      <c r="F4972" s="221">
        <f t="shared" si="545"/>
        <v>1.9776729074282211E-6</v>
      </c>
      <c r="G4972" s="221">
        <f t="shared" si="546"/>
        <v>2.1984931161901904E-2</v>
      </c>
      <c r="H4972" s="271">
        <v>1.6734664794226602E-5</v>
      </c>
      <c r="I4972" s="221">
        <f t="shared" si="547"/>
        <v>1</v>
      </c>
      <c r="J4972" s="221">
        <v>1</v>
      </c>
      <c r="K4972" s="221">
        <f t="shared" si="548"/>
        <v>-242.76206816416047</v>
      </c>
      <c r="L4972" s="221">
        <f t="shared" si="543"/>
        <v>6.5920457795907877E-24</v>
      </c>
    </row>
    <row r="4973" spans="3:12" hidden="1" x14ac:dyDescent="0.25">
      <c r="C4973" s="221">
        <v>31160</v>
      </c>
      <c r="D4973" s="221">
        <f t="shared" si="544"/>
        <v>31160</v>
      </c>
      <c r="E4973" s="221">
        <f t="shared" si="542"/>
        <v>31.16</v>
      </c>
      <c r="F4973" s="221">
        <f t="shared" si="545"/>
        <v>2.0130512009252012E-6</v>
      </c>
      <c r="G4973" s="221">
        <f t="shared" si="546"/>
        <v>1.7592552061450818E-2</v>
      </c>
      <c r="H4973" s="221">
        <v>1.5719408884832298E-2</v>
      </c>
      <c r="I4973" s="221">
        <f t="shared" si="547"/>
        <v>1</v>
      </c>
      <c r="J4973" s="221">
        <v>1</v>
      </c>
      <c r="K4973" s="221">
        <f t="shared" si="548"/>
        <v>-185.08760246555619</v>
      </c>
      <c r="L4973" s="221">
        <f t="shared" si="543"/>
        <v>7.7680903755171409E-19</v>
      </c>
    </row>
    <row r="4974" spans="3:12" hidden="1" x14ac:dyDescent="0.25">
      <c r="C4974" s="221">
        <v>31170</v>
      </c>
      <c r="D4974" s="221">
        <f t="shared" si="544"/>
        <v>31170</v>
      </c>
      <c r="E4974" s="221">
        <f t="shared" si="542"/>
        <v>31.17</v>
      </c>
      <c r="F4974" s="221">
        <f t="shared" si="545"/>
        <v>2.048862333940578E-6</v>
      </c>
      <c r="G4974" s="221">
        <f t="shared" si="546"/>
        <v>1.3185966130419287E-2</v>
      </c>
      <c r="H4974" s="221">
        <v>0.137820446554029</v>
      </c>
      <c r="I4974" s="221">
        <f t="shared" si="547"/>
        <v>1</v>
      </c>
      <c r="J4974" s="221">
        <v>1</v>
      </c>
      <c r="K4974" s="221">
        <f t="shared" si="548"/>
        <v>-168.58123225757839</v>
      </c>
      <c r="L4974" s="221">
        <f t="shared" si="543"/>
        <v>4.5797863284051414E-17</v>
      </c>
    </row>
    <row r="4975" spans="3:12" hidden="1" x14ac:dyDescent="0.25">
      <c r="C4975" s="221">
        <v>31180</v>
      </c>
      <c r="D4975" s="221">
        <f t="shared" si="544"/>
        <v>31180</v>
      </c>
      <c r="E4975" s="221">
        <f t="shared" ref="E4975:E5038" si="549">D4975/1000</f>
        <v>31.18</v>
      </c>
      <c r="F4975" s="221">
        <f t="shared" si="545"/>
        <v>2.0851085197524709E-6</v>
      </c>
      <c r="G4975" s="221">
        <f t="shared" si="546"/>
        <v>8.7771216875972211E-3</v>
      </c>
      <c r="H4975" s="221">
        <v>0.44491567513515701</v>
      </c>
      <c r="I4975" s="221">
        <f t="shared" si="547"/>
        <v>1</v>
      </c>
      <c r="J4975" s="221">
        <v>1</v>
      </c>
      <c r="K4975" s="221">
        <f t="shared" si="548"/>
        <v>-161.78483021404205</v>
      </c>
      <c r="L4975" s="221">
        <f t="shared" ref="L4975:L5038" si="550">(D4975-D4974)*((10^(K4975/20)+10^(K4974/20))/2)^2</f>
        <v>3.5199909525102044E-16</v>
      </c>
    </row>
    <row r="4976" spans="3:12" hidden="1" x14ac:dyDescent="0.25">
      <c r="C4976" s="221">
        <v>31190</v>
      </c>
      <c r="D4976" s="221">
        <f t="shared" si="544"/>
        <v>31190</v>
      </c>
      <c r="E4976" s="221">
        <f t="shared" si="549"/>
        <v>31.19</v>
      </c>
      <c r="F4976" s="221">
        <f t="shared" si="545"/>
        <v>2.1217919451026617E-6</v>
      </c>
      <c r="G4976" s="221">
        <f t="shared" si="546"/>
        <v>4.3778830120070836E-3</v>
      </c>
      <c r="H4976" s="221">
        <v>0.82365531566115702</v>
      </c>
      <c r="I4976" s="221">
        <f t="shared" si="547"/>
        <v>1</v>
      </c>
      <c r="J4976" s="221">
        <v>1</v>
      </c>
      <c r="K4976" s="221">
        <f t="shared" si="548"/>
        <v>-162.32575092142014</v>
      </c>
      <c r="L4976" s="221">
        <f t="shared" si="550"/>
        <v>6.2357967821037154E-16</v>
      </c>
    </row>
    <row r="4977" spans="3:12" hidden="1" x14ac:dyDescent="0.25">
      <c r="C4977" s="221">
        <v>31200</v>
      </c>
      <c r="D4977" s="221">
        <f t="shared" si="544"/>
        <v>31200</v>
      </c>
      <c r="E4977" s="221">
        <f t="shared" si="549"/>
        <v>31.2</v>
      </c>
      <c r="F4977" s="221">
        <f t="shared" si="545"/>
        <v>2.1589147697842952E-6</v>
      </c>
      <c r="G4977" s="221">
        <f t="shared" si="546"/>
        <v>6.5334022913976497E-16</v>
      </c>
      <c r="H4977" s="221">
        <v>1</v>
      </c>
      <c r="I4977" s="221">
        <f t="shared" si="547"/>
        <v>1</v>
      </c>
      <c r="J4977" s="221">
        <v>1</v>
      </c>
      <c r="K4977" s="221">
        <f t="shared" si="548"/>
        <v>-417.01250204029475</v>
      </c>
      <c r="L4977" s="221">
        <f t="shared" si="550"/>
        <v>1.463406287129377E-16</v>
      </c>
    </row>
    <row r="4978" spans="3:12" hidden="1" x14ac:dyDescent="0.25">
      <c r="C4978" s="221">
        <v>31210</v>
      </c>
      <c r="D4978" s="221">
        <f t="shared" si="544"/>
        <v>31210</v>
      </c>
      <c r="E4978" s="221">
        <f t="shared" si="549"/>
        <v>31.21</v>
      </c>
      <c r="F4978" s="221">
        <f t="shared" si="545"/>
        <v>2.1964791262319188E-6</v>
      </c>
      <c r="G4978" s="221">
        <f t="shared" si="546"/>
        <v>4.344921673060987E-3</v>
      </c>
      <c r="H4978" s="221">
        <v>0.82365531566123595</v>
      </c>
      <c r="I4978" s="221">
        <f t="shared" si="547"/>
        <v>1</v>
      </c>
      <c r="J4978" s="221">
        <v>1</v>
      </c>
      <c r="K4978" s="221">
        <f t="shared" si="548"/>
        <v>-162.09090924557057</v>
      </c>
      <c r="L4978" s="221">
        <f t="shared" si="550"/>
        <v>1.5447175620583119E-16</v>
      </c>
    </row>
    <row r="4979" spans="3:12" hidden="1" x14ac:dyDescent="0.25">
      <c r="C4979" s="221">
        <v>31220</v>
      </c>
      <c r="D4979" s="221">
        <f t="shared" si="544"/>
        <v>31220</v>
      </c>
      <c r="E4979" s="221">
        <f t="shared" si="549"/>
        <v>31.22</v>
      </c>
      <c r="F4979" s="221">
        <f t="shared" si="545"/>
        <v>2.2344871191143879E-6</v>
      </c>
      <c r="G4979" s="221">
        <f t="shared" si="546"/>
        <v>8.6454498140113249E-3</v>
      </c>
      <c r="H4979" s="221">
        <v>0.44491567513524999</v>
      </c>
      <c r="I4979" s="221">
        <f t="shared" si="547"/>
        <v>1</v>
      </c>
      <c r="J4979" s="221">
        <v>1</v>
      </c>
      <c r="K4979" s="221">
        <f t="shared" si="548"/>
        <v>-161.31513686944334</v>
      </c>
      <c r="L4979" s="221">
        <f t="shared" si="550"/>
        <v>6.7696076558100308E-16</v>
      </c>
    </row>
    <row r="4980" spans="3:12" hidden="1" x14ac:dyDescent="0.25">
      <c r="C4980" s="221">
        <v>31230</v>
      </c>
      <c r="D4980" s="221">
        <f t="shared" si="544"/>
        <v>31230</v>
      </c>
      <c r="E4980" s="221">
        <f t="shared" si="549"/>
        <v>31.23</v>
      </c>
      <c r="F4980" s="221">
        <f t="shared" si="545"/>
        <v>2.2729408249302727E-6</v>
      </c>
      <c r="G4980" s="221">
        <f t="shared" si="546"/>
        <v>1.289035432523465E-2</v>
      </c>
      <c r="H4980" s="221">
        <v>0.13782044655407999</v>
      </c>
      <c r="I4980" s="221">
        <f t="shared" si="547"/>
        <v>1</v>
      </c>
      <c r="J4980" s="221">
        <v>1</v>
      </c>
      <c r="K4980" s="221">
        <f t="shared" si="548"/>
        <v>-167.87666725635191</v>
      </c>
      <c r="L4980" s="221">
        <f t="shared" si="550"/>
        <v>3.989785061256808E-16</v>
      </c>
    </row>
    <row r="4981" spans="3:12" hidden="1" x14ac:dyDescent="0.25">
      <c r="C4981" s="221">
        <v>31240</v>
      </c>
      <c r="D4981" s="221">
        <f t="shared" si="544"/>
        <v>31240</v>
      </c>
      <c r="E4981" s="221">
        <f t="shared" si="549"/>
        <v>31.24</v>
      </c>
      <c r="F4981" s="221">
        <f t="shared" si="545"/>
        <v>2.3118422916062378E-6</v>
      </c>
      <c r="G4981" s="221">
        <f t="shared" si="546"/>
        <v>1.7068635101533336E-2</v>
      </c>
      <c r="H4981" s="221">
        <v>1.57194088848178E-2</v>
      </c>
      <c r="I4981" s="221">
        <f t="shared" si="547"/>
        <v>1</v>
      </c>
      <c r="J4981" s="221">
        <v>1</v>
      </c>
      <c r="K4981" s="221">
        <f t="shared" si="548"/>
        <v>-184.14813582065455</v>
      </c>
      <c r="L4981" s="221">
        <f t="shared" si="550"/>
        <v>5.424918191289729E-17</v>
      </c>
    </row>
    <row r="4982" spans="3:12" hidden="1" x14ac:dyDescent="0.25">
      <c r="C4982" s="221">
        <v>31250</v>
      </c>
      <c r="D4982" s="221">
        <f t="shared" si="544"/>
        <v>31250</v>
      </c>
      <c r="E4982" s="221">
        <f t="shared" si="549"/>
        <v>31.25</v>
      </c>
      <c r="F4982" s="221">
        <f t="shared" si="545"/>
        <v>2.3511935380979472E-6</v>
      </c>
      <c r="G4982" s="221">
        <f t="shared" si="546"/>
        <v>2.1169549144064929E-2</v>
      </c>
      <c r="H4982" s="271">
        <v>1.6734664794236E-5</v>
      </c>
      <c r="I4982" s="221">
        <f t="shared" si="547"/>
        <v>1</v>
      </c>
      <c r="J4982" s="221">
        <v>1</v>
      </c>
      <c r="K4982" s="221">
        <f t="shared" si="548"/>
        <v>-241.58765988303711</v>
      </c>
      <c r="L4982" s="221">
        <f t="shared" si="550"/>
        <v>9.6447731865124205E-19</v>
      </c>
    </row>
    <row r="4983" spans="3:12" hidden="1" x14ac:dyDescent="0.25">
      <c r="C4983" s="221">
        <v>31260</v>
      </c>
      <c r="D4983" s="221">
        <f t="shared" si="544"/>
        <v>31260</v>
      </c>
      <c r="E4983" s="221">
        <f t="shared" si="549"/>
        <v>31.26</v>
      </c>
      <c r="F4983" s="221">
        <f t="shared" si="545"/>
        <v>2.3909965539942364E-6</v>
      </c>
      <c r="G4983" s="221">
        <f t="shared" si="546"/>
        <v>2.5182636827237644E-2</v>
      </c>
      <c r="H4983" s="271">
        <v>1.75067417107228E-5</v>
      </c>
      <c r="I4983" s="221">
        <f t="shared" si="547"/>
        <v>1</v>
      </c>
      <c r="J4983" s="221">
        <v>1</v>
      </c>
      <c r="K4983" s="221">
        <f t="shared" si="548"/>
        <v>-239.54229046288464</v>
      </c>
      <c r="L4983" s="221">
        <f t="shared" si="550"/>
        <v>8.9024432887829913E-24</v>
      </c>
    </row>
    <row r="4984" spans="3:12" hidden="1" x14ac:dyDescent="0.25">
      <c r="C4984" s="221">
        <v>31270</v>
      </c>
      <c r="D4984" s="221">
        <f t="shared" si="544"/>
        <v>31270</v>
      </c>
      <c r="E4984" s="221">
        <f t="shared" si="549"/>
        <v>31.27</v>
      </c>
      <c r="F4984" s="221">
        <f t="shared" si="545"/>
        <v>2.4312532991237901E-6</v>
      </c>
      <c r="G4984" s="221">
        <f t="shared" si="546"/>
        <v>2.9097747257038942E-2</v>
      </c>
      <c r="H4984" s="221">
        <v>5.3629333398678399E-3</v>
      </c>
      <c r="I4984" s="221">
        <f t="shared" si="547"/>
        <v>1</v>
      </c>
      <c r="J4984" s="221">
        <v>1</v>
      </c>
      <c r="K4984" s="221">
        <f t="shared" si="548"/>
        <v>-188.41816051844714</v>
      </c>
      <c r="L4984" s="221">
        <f t="shared" si="550"/>
        <v>3.6185442766446199E-19</v>
      </c>
    </row>
    <row r="4985" spans="3:12" hidden="1" x14ac:dyDescent="0.25">
      <c r="C4985" s="221">
        <v>31280</v>
      </c>
      <c r="D4985" s="221">
        <f t="shared" si="544"/>
        <v>31280</v>
      </c>
      <c r="E4985" s="221">
        <f t="shared" si="549"/>
        <v>31.28</v>
      </c>
      <c r="F4985" s="221">
        <f t="shared" si="545"/>
        <v>2.4719657031651655E-6</v>
      </c>
      <c r="G4985" s="221">
        <f t="shared" si="546"/>
        <v>3.2905062661859337E-2</v>
      </c>
      <c r="H4985" s="221">
        <v>2.0271099110454101E-2</v>
      </c>
      <c r="I4985" s="221">
        <f t="shared" si="547"/>
        <v>1</v>
      </c>
      <c r="J4985" s="221">
        <v>1</v>
      </c>
      <c r="K4985" s="221">
        <f t="shared" si="548"/>
        <v>-175.65635079766304</v>
      </c>
      <c r="L4985" s="221">
        <f t="shared" si="550"/>
        <v>1.0284498233930208E-17</v>
      </c>
    </row>
    <row r="4986" spans="3:12" hidden="1" x14ac:dyDescent="0.25">
      <c r="C4986" s="221">
        <v>31290</v>
      </c>
      <c r="D4986" s="221">
        <f t="shared" ref="D4986:D5049" si="551">C4986*(f_CLK_MHz/Nominal_Clock_Freq)</f>
        <v>31290</v>
      </c>
      <c r="E4986" s="221">
        <f t="shared" si="549"/>
        <v>31.29</v>
      </c>
      <c r="F4986" s="221">
        <f t="shared" ref="F4986:F5049" si="552">ABS(SIN(((MOD_CLK_DIV*PI()*$D4986*FIRST_STAGE_DECIMATION)/(f_CLK_MHz*1000000)))/(FIRST_STAGE_DECIMATION*SIN(((MOD_CLK_DIV*PI()*$D4986)/(f_CLK_MHz*1000000)))))^FIRST_STAGE_ORDER</f>
        <v>2.5131356652595612E-6</v>
      </c>
      <c r="G4986" s="221">
        <f t="shared" ref="G4986:G5049" si="553">ABS(SIN(((MOD_CLK_DIV*FIRST_STAGE_DECIMATION*PI()*$D4986*SECOND_STAGE_DECIMATION)/(f_CLK_MHz*1000000)))/(SECOND_STAGE_DECIMATION*SIN(((MOD_CLK_DIV*FIRST_STAGE_DECIMATION*PI()*$D4986)/(f_CLK_MHz*1000000)))))^SECOND_STAGE_ORDER</f>
        <v>3.659512175964829E-2</v>
      </c>
      <c r="H4986" s="221">
        <v>2.04012078154262E-2</v>
      </c>
      <c r="I4986" s="221">
        <f t="shared" ref="I4986:I5049" si="554">IF(Avg_decimation&lt;&gt;0,(ABS(SIN(((MOD_CLK_DIV*FIRST_STAGE_DECIMATION*SECOND_STAGE_DECIMATION*FIR_DECIMATION*PI()*$D4986*Avg_decimation)/(f_CLK_MHz*1000000)))/(Avg_decimation*SIN(((MOD_CLK_DIV*FIRST_STAGE_DECIMATION*SECOND_STAGE_DECIMATION*FIR_DECIMATION*PI()*$D4986)/(f_CLK_MHz*1000000)))))^1),"-")</f>
        <v>1</v>
      </c>
      <c r="J4986" s="221">
        <v>1</v>
      </c>
      <c r="K4986" s="221">
        <f t="shared" ref="K4986:K5049" si="555">20*LOG10(IF(FIR_BYPASSED,F4986*G4986*J4986,F4986*G4986*H4986*I4986*J4986))</f>
        <v>-174.53409980442149</v>
      </c>
      <c r="L4986" s="221">
        <f t="shared" si="550"/>
        <v>3.1066240565177242E-17</v>
      </c>
    </row>
    <row r="4987" spans="3:12" hidden="1" x14ac:dyDescent="0.25">
      <c r="C4987" s="221">
        <v>31300</v>
      </c>
      <c r="D4987" s="221">
        <f t="shared" si="551"/>
        <v>31300</v>
      </c>
      <c r="E4987" s="221">
        <f t="shared" si="549"/>
        <v>31.3</v>
      </c>
      <c r="F4987" s="221">
        <f t="shared" si="552"/>
        <v>2.5547650536269499E-6</v>
      </c>
      <c r="G4987" s="221">
        <f t="shared" si="553"/>
        <v>4.0158842048267002E-2</v>
      </c>
      <c r="H4987" s="271">
        <v>1.61309664075353E-9</v>
      </c>
      <c r="I4987" s="221">
        <f t="shared" si="554"/>
        <v>1</v>
      </c>
      <c r="J4987" s="221">
        <v>1</v>
      </c>
      <c r="K4987" s="221">
        <f t="shared" si="555"/>
        <v>-315.62414929225741</v>
      </c>
      <c r="L4987" s="221">
        <f t="shared" si="550"/>
        <v>8.8009611692591962E-18</v>
      </c>
    </row>
    <row r="4988" spans="3:12" hidden="1" x14ac:dyDescent="0.25">
      <c r="C4988" s="221">
        <v>31310</v>
      </c>
      <c r="D4988" s="221">
        <f t="shared" si="551"/>
        <v>31310</v>
      </c>
      <c r="E4988" s="221">
        <f t="shared" si="549"/>
        <v>31.31</v>
      </c>
      <c r="F4988" s="221">
        <f t="shared" si="552"/>
        <v>2.5968557051850782E-6</v>
      </c>
      <c r="G4988" s="221">
        <f t="shared" si="553"/>
        <v>4.3587540968741928E-2</v>
      </c>
      <c r="H4988" s="221">
        <v>1.10268609715086E-2</v>
      </c>
      <c r="I4988" s="221">
        <f t="shared" si="554"/>
        <v>1</v>
      </c>
      <c r="J4988" s="221">
        <v>1</v>
      </c>
      <c r="K4988" s="221">
        <f t="shared" si="555"/>
        <v>-178.0747582764742</v>
      </c>
      <c r="L4988" s="221">
        <f t="shared" si="550"/>
        <v>3.8946128836730871E-18</v>
      </c>
    </row>
    <row r="4989" spans="3:12" hidden="1" x14ac:dyDescent="0.25">
      <c r="C4989" s="221">
        <v>31320</v>
      </c>
      <c r="D4989" s="221">
        <f t="shared" si="551"/>
        <v>31320</v>
      </c>
      <c r="E4989" s="221">
        <f t="shared" si="549"/>
        <v>31.32</v>
      </c>
      <c r="F4989" s="221">
        <f t="shared" si="552"/>
        <v>2.6394094251719882E-6</v>
      </c>
      <c r="G4989" s="221">
        <f t="shared" si="553"/>
        <v>4.6872955894467848E-2</v>
      </c>
      <c r="H4989" s="271">
        <v>3.5573852255159E-10</v>
      </c>
      <c r="I4989" s="221">
        <f t="shared" si="554"/>
        <v>1</v>
      </c>
      <c r="J4989" s="221">
        <v>1</v>
      </c>
      <c r="K4989" s="221">
        <f t="shared" si="555"/>
        <v>-327.12879995962942</v>
      </c>
      <c r="L4989" s="221">
        <f t="shared" si="550"/>
        <v>3.8946121255109543E-18</v>
      </c>
    </row>
    <row r="4990" spans="3:12" hidden="1" x14ac:dyDescent="0.25">
      <c r="C4990" s="221">
        <v>31330</v>
      </c>
      <c r="D4990" s="221">
        <f t="shared" si="551"/>
        <v>31330</v>
      </c>
      <c r="E4990" s="221">
        <f t="shared" si="549"/>
        <v>31.33</v>
      </c>
      <c r="F4990" s="221">
        <f t="shared" si="552"/>
        <v>2.6824279867713785E-6</v>
      </c>
      <c r="G4990" s="221">
        <f t="shared" si="553"/>
        <v>5.0007262902466404E-2</v>
      </c>
      <c r="H4990" s="221">
        <v>9.6745899372290296E-3</v>
      </c>
      <c r="I4990" s="221">
        <f t="shared" si="554"/>
        <v>1</v>
      </c>
      <c r="J4990" s="221">
        <v>1</v>
      </c>
      <c r="K4990" s="221">
        <f t="shared" si="555"/>
        <v>-177.73612555205617</v>
      </c>
      <c r="L4990" s="221">
        <f t="shared" si="550"/>
        <v>4.2104400001154103E-18</v>
      </c>
    </row>
    <row r="4991" spans="3:12" hidden="1" x14ac:dyDescent="0.25">
      <c r="C4991" s="221">
        <v>31340</v>
      </c>
      <c r="D4991" s="221">
        <f t="shared" si="551"/>
        <v>31340</v>
      </c>
      <c r="E4991" s="221">
        <f t="shared" si="549"/>
        <v>31.34</v>
      </c>
      <c r="F4991" s="221">
        <f t="shared" si="552"/>
        <v>2.7259131307417815E-6</v>
      </c>
      <c r="G4991" s="221">
        <f t="shared" si="553"/>
        <v>5.2983094286315494E-2</v>
      </c>
      <c r="H4991" s="221">
        <v>4.6170289671175202E-3</v>
      </c>
      <c r="I4991" s="221">
        <f t="shared" si="554"/>
        <v>1</v>
      </c>
      <c r="J4991" s="221">
        <v>1</v>
      </c>
      <c r="K4991" s="221">
        <f t="shared" si="555"/>
        <v>-183.51976141880183</v>
      </c>
      <c r="L4991" s="221">
        <f t="shared" si="550"/>
        <v>9.6489669698649764E-18</v>
      </c>
    </row>
    <row r="4992" spans="3:12" hidden="1" x14ac:dyDescent="0.25">
      <c r="C4992" s="221">
        <v>31350</v>
      </c>
      <c r="D4992" s="221">
        <f t="shared" si="551"/>
        <v>31350</v>
      </c>
      <c r="E4992" s="221">
        <f t="shared" si="549"/>
        <v>31.35</v>
      </c>
      <c r="F4992" s="221">
        <f t="shared" si="552"/>
        <v>2.7698665650485927E-6</v>
      </c>
      <c r="G4992" s="221">
        <f t="shared" si="553"/>
        <v>5.5793554773600561E-2</v>
      </c>
      <c r="H4992" s="221">
        <v>1.96696707822341E-4</v>
      </c>
      <c r="I4992" s="221">
        <f t="shared" si="554"/>
        <v>1</v>
      </c>
      <c r="J4992" s="221">
        <v>1</v>
      </c>
      <c r="K4992" s="221">
        <f t="shared" si="555"/>
        <v>-210.34320057004828</v>
      </c>
      <c r="L4992" s="221">
        <f t="shared" si="550"/>
        <v>1.2152988463961248E-18</v>
      </c>
    </row>
    <row r="4993" spans="3:12" hidden="1" x14ac:dyDescent="0.25">
      <c r="C4993" s="221">
        <v>31360</v>
      </c>
      <c r="D4993" s="221">
        <f t="shared" si="551"/>
        <v>31360</v>
      </c>
      <c r="E4993" s="221">
        <f t="shared" si="549"/>
        <v>31.36</v>
      </c>
      <c r="F4993" s="221">
        <f t="shared" si="552"/>
        <v>2.8142899644999154E-6</v>
      </c>
      <c r="G4993" s="221">
        <f t="shared" si="553"/>
        <v>5.8432236414409054E-2</v>
      </c>
      <c r="H4993" s="221">
        <v>2.7062321390608898E-3</v>
      </c>
      <c r="I4993" s="221">
        <f t="shared" si="554"/>
        <v>1</v>
      </c>
      <c r="J4993" s="221">
        <v>1</v>
      </c>
      <c r="K4993" s="221">
        <f t="shared" si="555"/>
        <v>-187.03227203831551</v>
      </c>
      <c r="L4993" s="221">
        <f t="shared" si="550"/>
        <v>5.6507157935442847E-19</v>
      </c>
    </row>
    <row r="4994" spans="3:12" hidden="1" x14ac:dyDescent="0.25">
      <c r="C4994" s="221">
        <v>31370</v>
      </c>
      <c r="D4994" s="221">
        <f t="shared" si="551"/>
        <v>31370</v>
      </c>
      <c r="E4994" s="221">
        <f t="shared" si="549"/>
        <v>31.37</v>
      </c>
      <c r="F4994" s="221">
        <f t="shared" si="552"/>
        <v>2.8591849703855342E-6</v>
      </c>
      <c r="G4994" s="221">
        <f t="shared" si="553"/>
        <v>6.089323211080374E-2</v>
      </c>
      <c r="H4994" s="221">
        <v>2.5761364751441199E-3</v>
      </c>
      <c r="I4994" s="221">
        <f t="shared" si="554"/>
        <v>1</v>
      </c>
      <c r="J4994" s="221">
        <v>1</v>
      </c>
      <c r="K4994" s="221">
        <f t="shared" si="555"/>
        <v>-186.96439709366547</v>
      </c>
      <c r="L4994" s="221">
        <f t="shared" si="550"/>
        <v>1.9960580774633285E-18</v>
      </c>
    </row>
    <row r="4995" spans="3:12" hidden="1" x14ac:dyDescent="0.25">
      <c r="C4995" s="221">
        <v>31380</v>
      </c>
      <c r="D4995" s="221">
        <f t="shared" si="551"/>
        <v>31380</v>
      </c>
      <c r="E4995" s="221">
        <f t="shared" si="549"/>
        <v>31.38</v>
      </c>
      <c r="F4995" s="221">
        <f t="shared" si="552"/>
        <v>2.9045531901197073E-6</v>
      </c>
      <c r="G4995" s="221">
        <f t="shared" si="553"/>
        <v>6.3171147760943597E-2</v>
      </c>
      <c r="H4995" s="221">
        <v>2.7309732062734502E-4</v>
      </c>
      <c r="I4995" s="221">
        <f t="shared" si="554"/>
        <v>1</v>
      </c>
      <c r="J4995" s="221">
        <v>1</v>
      </c>
      <c r="K4995" s="221">
        <f t="shared" si="555"/>
        <v>-206.00168918115429</v>
      </c>
      <c r="L4995" s="221">
        <f t="shared" si="550"/>
        <v>6.2157284785302527E-19</v>
      </c>
    </row>
    <row r="4996" spans="3:12" hidden="1" x14ac:dyDescent="0.25">
      <c r="C4996" s="221">
        <v>31390</v>
      </c>
      <c r="D4996" s="221">
        <f t="shared" si="551"/>
        <v>31390</v>
      </c>
      <c r="E4996" s="221">
        <f t="shared" si="549"/>
        <v>31.39</v>
      </c>
      <c r="F4996" s="221">
        <f t="shared" si="552"/>
        <v>2.9503961968872551E-6</v>
      </c>
      <c r="G4996" s="221">
        <f t="shared" si="553"/>
        <v>6.5261112995079973E-2</v>
      </c>
      <c r="H4996" s="221">
        <v>3.1555882854924001E-3</v>
      </c>
      <c r="I4996" s="221">
        <f t="shared" si="554"/>
        <v>1</v>
      </c>
      <c r="J4996" s="221">
        <v>1</v>
      </c>
      <c r="K4996" s="221">
        <f t="shared" si="555"/>
        <v>-184.32769698190708</v>
      </c>
      <c r="L4996" s="221">
        <f t="shared" si="550"/>
        <v>1.0814407199092563E-18</v>
      </c>
    </row>
    <row r="4997" spans="3:12" hidden="1" x14ac:dyDescent="0.25">
      <c r="C4997" s="221">
        <v>31400</v>
      </c>
      <c r="D4997" s="221">
        <f t="shared" si="551"/>
        <v>31400</v>
      </c>
      <c r="E4997" s="221">
        <f t="shared" si="549"/>
        <v>31.4</v>
      </c>
      <c r="F4997" s="221">
        <f t="shared" si="552"/>
        <v>2.9967155292933368E-6</v>
      </c>
      <c r="G4997" s="221">
        <f t="shared" si="553"/>
        <v>6.7158790484468461E-2</v>
      </c>
      <c r="H4997" s="271">
        <v>9.3131849686969005E-10</v>
      </c>
      <c r="I4997" s="221">
        <f t="shared" si="554"/>
        <v>1</v>
      </c>
      <c r="J4997" s="221">
        <v>1</v>
      </c>
      <c r="K4997" s="221">
        <f t="shared" si="555"/>
        <v>-314.54306774119181</v>
      </c>
      <c r="L4997" s="221">
        <f t="shared" si="550"/>
        <v>9.2293385794359092E-19</v>
      </c>
    </row>
    <row r="4998" spans="3:12" hidden="1" x14ac:dyDescent="0.25">
      <c r="C4998" s="221">
        <v>31410</v>
      </c>
      <c r="D4998" s="221">
        <f t="shared" si="551"/>
        <v>31410</v>
      </c>
      <c r="E4998" s="221">
        <f t="shared" si="549"/>
        <v>31.41</v>
      </c>
      <c r="F4998" s="221">
        <f t="shared" si="552"/>
        <v>3.0435126910170784E-6</v>
      </c>
      <c r="G4998" s="221">
        <f t="shared" si="553"/>
        <v>6.8860383807869158E-2</v>
      </c>
      <c r="H4998" s="221">
        <v>2.6182538032301899E-2</v>
      </c>
      <c r="I4998" s="221">
        <f t="shared" si="554"/>
        <v>1</v>
      </c>
      <c r="J4998" s="221">
        <v>1</v>
      </c>
      <c r="K4998" s="221">
        <f t="shared" si="555"/>
        <v>-165.21287401796852</v>
      </c>
      <c r="L4998" s="221">
        <f t="shared" si="550"/>
        <v>7.5275324531329469E-17</v>
      </c>
    </row>
    <row r="4999" spans="3:12" hidden="1" x14ac:dyDescent="0.25">
      <c r="C4999" s="221">
        <v>31420</v>
      </c>
      <c r="D4999" s="221">
        <f t="shared" si="551"/>
        <v>31420</v>
      </c>
      <c r="E4999" s="221">
        <f t="shared" si="549"/>
        <v>31.42</v>
      </c>
      <c r="F4999" s="221">
        <f t="shared" si="552"/>
        <v>3.0907891504685421E-6</v>
      </c>
      <c r="G4999" s="221">
        <f t="shared" si="553"/>
        <v>7.036264386411073E-2</v>
      </c>
      <c r="H4999" s="221">
        <v>5.0657045484412501E-2</v>
      </c>
      <c r="I4999" s="221">
        <f t="shared" si="554"/>
        <v>1</v>
      </c>
      <c r="J4999" s="221">
        <v>1</v>
      </c>
      <c r="K4999" s="221">
        <f t="shared" si="555"/>
        <v>-159.15897229669361</v>
      </c>
      <c r="L4999" s="221">
        <f t="shared" si="550"/>
        <v>6.8095224324404172E-16</v>
      </c>
    </row>
    <row r="5000" spans="3:12" hidden="1" x14ac:dyDescent="0.25">
      <c r="C5000" s="221">
        <v>31430</v>
      </c>
      <c r="D5000" s="221">
        <f t="shared" si="551"/>
        <v>31430</v>
      </c>
      <c r="E5000" s="221">
        <f t="shared" si="549"/>
        <v>31.43</v>
      </c>
      <c r="F5000" s="221">
        <f t="shared" si="552"/>
        <v>3.138546340449797E-6</v>
      </c>
      <c r="G5000" s="221">
        <f t="shared" si="553"/>
        <v>7.166287382297766E-2</v>
      </c>
      <c r="H5000" s="221">
        <v>3.5478860246601303E-2</v>
      </c>
      <c r="I5000" s="221">
        <f t="shared" si="554"/>
        <v>1</v>
      </c>
      <c r="J5000" s="221">
        <v>1</v>
      </c>
      <c r="K5000" s="221">
        <f t="shared" si="555"/>
        <v>-161.96015149304361</v>
      </c>
      <c r="L5000" s="221">
        <f t="shared" si="550"/>
        <v>9.0216792889435287E-16</v>
      </c>
    </row>
    <row r="5001" spans="3:12" hidden="1" x14ac:dyDescent="0.25">
      <c r="C5001" s="221">
        <v>31440</v>
      </c>
      <c r="D5001" s="221">
        <f t="shared" si="551"/>
        <v>31440</v>
      </c>
      <c r="E5001" s="221">
        <f t="shared" si="549"/>
        <v>31.44</v>
      </c>
      <c r="F5001" s="221">
        <f t="shared" si="552"/>
        <v>3.1867856578194892E-6</v>
      </c>
      <c r="G5001" s="221">
        <f t="shared" si="553"/>
        <v>7.2758932610362564E-2</v>
      </c>
      <c r="H5001" s="271">
        <v>2.43822770545041E-9</v>
      </c>
      <c r="I5001" s="221">
        <f t="shared" si="554"/>
        <v>1</v>
      </c>
      <c r="J5001" s="221">
        <v>1</v>
      </c>
      <c r="K5001" s="221">
        <f t="shared" si="555"/>
        <v>-304.95373129968908</v>
      </c>
      <c r="L5001" s="221">
        <f t="shared" si="550"/>
        <v>1.5919334961567768E-16</v>
      </c>
    </row>
    <row r="5002" spans="3:12" hidden="1" x14ac:dyDescent="0.25">
      <c r="C5002" s="221">
        <v>31450</v>
      </c>
      <c r="D5002" s="221">
        <f t="shared" si="551"/>
        <v>31450</v>
      </c>
      <c r="E5002" s="221">
        <f t="shared" si="549"/>
        <v>31.45</v>
      </c>
      <c r="F5002" s="221">
        <f t="shared" si="552"/>
        <v>3.2355084631615415E-6</v>
      </c>
      <c r="G5002" s="221">
        <f t="shared" si="553"/>
        <v>7.3649236927469011E-2</v>
      </c>
      <c r="H5002" s="271">
        <v>1.58533450814062E-9</v>
      </c>
      <c r="I5002" s="221">
        <f t="shared" si="554"/>
        <v>1</v>
      </c>
      <c r="J5002" s="221">
        <v>1</v>
      </c>
      <c r="K5002" s="221">
        <f t="shared" si="555"/>
        <v>-308.45536590542986</v>
      </c>
      <c r="L5002" s="221">
        <f t="shared" si="550"/>
        <v>2.2236814041713249E-30</v>
      </c>
    </row>
    <row r="5003" spans="3:12" hidden="1" x14ac:dyDescent="0.25">
      <c r="C5003" s="221">
        <v>31460</v>
      </c>
      <c r="D5003" s="221">
        <f t="shared" si="551"/>
        <v>31460</v>
      </c>
      <c r="E5003" s="221">
        <f t="shared" si="549"/>
        <v>31.46</v>
      </c>
      <c r="F5003" s="221">
        <f t="shared" si="552"/>
        <v>3.2847160804574498E-6</v>
      </c>
      <c r="G5003" s="221">
        <f t="shared" si="553"/>
        <v>7.4332761807511624E-2</v>
      </c>
      <c r="H5003" s="221">
        <v>3.2358958185383202E-2</v>
      </c>
      <c r="I5003" s="221">
        <f t="shared" si="554"/>
        <v>1</v>
      </c>
      <c r="J5003" s="221">
        <v>1</v>
      </c>
      <c r="K5003" s="221">
        <f t="shared" si="555"/>
        <v>-162.04654726853178</v>
      </c>
      <c r="L5003" s="221">
        <f t="shared" si="550"/>
        <v>1.5605774362898277E-16</v>
      </c>
    </row>
    <row r="5004" spans="3:12" hidden="1" x14ac:dyDescent="0.25">
      <c r="C5004" s="221">
        <v>31470</v>
      </c>
      <c r="D5004" s="221">
        <f t="shared" si="551"/>
        <v>31470</v>
      </c>
      <c r="E5004" s="221">
        <f t="shared" si="549"/>
        <v>31.47</v>
      </c>
      <c r="F5004" s="221">
        <f t="shared" si="552"/>
        <v>3.3344097967628287E-6</v>
      </c>
      <c r="G5004" s="221">
        <f t="shared" si="553"/>
        <v>7.4809039717117456E-2</v>
      </c>
      <c r="H5004" s="221">
        <v>3.3311806719213799E-2</v>
      </c>
      <c r="I5004" s="221">
        <f t="shared" si="554"/>
        <v>1</v>
      </c>
      <c r="J5004" s="221">
        <v>1</v>
      </c>
      <c r="K5004" s="221">
        <f t="shared" si="555"/>
        <v>-161.60857517516405</v>
      </c>
      <c r="L5004" s="221">
        <f t="shared" si="550"/>
        <v>6.569312159695978E-16</v>
      </c>
    </row>
    <row r="5005" spans="3:12" hidden="1" x14ac:dyDescent="0.25">
      <c r="C5005" s="221">
        <v>31480</v>
      </c>
      <c r="D5005" s="221">
        <f t="shared" si="551"/>
        <v>31480</v>
      </c>
      <c r="E5005" s="221">
        <f t="shared" si="549"/>
        <v>31.48</v>
      </c>
      <c r="F5005" s="221">
        <f t="shared" si="552"/>
        <v>3.3845908618875444E-6</v>
      </c>
      <c r="G5005" s="221">
        <f t="shared" si="553"/>
        <v>7.5078158213265453E-2</v>
      </c>
      <c r="H5005" s="221">
        <v>1.1720746567750099E-2</v>
      </c>
      <c r="I5005" s="221">
        <f t="shared" si="554"/>
        <v>1</v>
      </c>
      <c r="J5005" s="221">
        <v>1</v>
      </c>
      <c r="K5005" s="221">
        <f t="shared" si="555"/>
        <v>-170.52049873609459</v>
      </c>
      <c r="L5005" s="221">
        <f t="shared" si="550"/>
        <v>3.1853469253921818E-16</v>
      </c>
    </row>
    <row r="5006" spans="3:12" hidden="1" x14ac:dyDescent="0.25">
      <c r="C5006" s="221">
        <v>31490</v>
      </c>
      <c r="D5006" s="221">
        <f t="shared" si="551"/>
        <v>31490</v>
      </c>
      <c r="E5006" s="221">
        <f t="shared" si="549"/>
        <v>31.49</v>
      </c>
      <c r="F5006" s="221">
        <f t="shared" si="552"/>
        <v>3.4352604880803455E-6</v>
      </c>
      <c r="G5006" s="221">
        <f t="shared" si="553"/>
        <v>7.5140756170248194E-2</v>
      </c>
      <c r="H5006" s="221">
        <v>3.5411953593088401E-2</v>
      </c>
      <c r="I5006" s="221">
        <f t="shared" si="554"/>
        <v>1</v>
      </c>
      <c r="J5006" s="221">
        <v>1</v>
      </c>
      <c r="K5006" s="221">
        <f t="shared" si="555"/>
        <v>-160.78029756299281</v>
      </c>
      <c r="L5006" s="221">
        <f t="shared" si="550"/>
        <v>3.6718538085765352E-16</v>
      </c>
    </row>
    <row r="5007" spans="3:12" hidden="1" x14ac:dyDescent="0.25">
      <c r="C5007" s="221">
        <v>31500</v>
      </c>
      <c r="D5007" s="221">
        <f t="shared" si="551"/>
        <v>31500</v>
      </c>
      <c r="E5007" s="221">
        <f t="shared" si="549"/>
        <v>31.5</v>
      </c>
      <c r="F5007" s="221">
        <f t="shared" si="552"/>
        <v>3.4864198497170872E-6</v>
      </c>
      <c r="G5007" s="221">
        <f t="shared" si="553"/>
        <v>7.4998018594701357E-2</v>
      </c>
      <c r="H5007" s="271">
        <v>2.5009550208435799E-14</v>
      </c>
      <c r="I5007" s="221">
        <f t="shared" si="554"/>
        <v>1</v>
      </c>
      <c r="J5007" s="221">
        <v>1</v>
      </c>
      <c r="K5007" s="221">
        <f t="shared" si="555"/>
        <v>-403.68929287257652</v>
      </c>
      <c r="L5007" s="221">
        <f t="shared" si="550"/>
        <v>2.088864419184533E-16</v>
      </c>
    </row>
    <row r="5008" spans="3:12" hidden="1" x14ac:dyDescent="0.25">
      <c r="C5008" s="221">
        <v>31510</v>
      </c>
      <c r="D5008" s="221">
        <f t="shared" si="551"/>
        <v>31510</v>
      </c>
      <c r="E5008" s="221">
        <f t="shared" si="549"/>
        <v>31.51</v>
      </c>
      <c r="F5008" s="221">
        <f t="shared" si="552"/>
        <v>3.5380700829934542E-6</v>
      </c>
      <c r="G5008" s="221">
        <f t="shared" si="553"/>
        <v>7.4651670050240843E-2</v>
      </c>
      <c r="H5008" s="221">
        <v>3.5411953593089199E-2</v>
      </c>
      <c r="I5008" s="221">
        <f t="shared" si="554"/>
        <v>1</v>
      </c>
      <c r="J5008" s="221">
        <v>1</v>
      </c>
      <c r="K5008" s="221">
        <f t="shared" si="555"/>
        <v>-160.58088308880065</v>
      </c>
      <c r="L5008" s="221">
        <f t="shared" si="550"/>
        <v>2.1870146881085146E-16</v>
      </c>
    </row>
    <row r="5009" spans="3:12" hidden="1" x14ac:dyDescent="0.25">
      <c r="C5009" s="221">
        <v>31520</v>
      </c>
      <c r="D5009" s="221">
        <f t="shared" si="551"/>
        <v>31520</v>
      </c>
      <c r="E5009" s="221">
        <f t="shared" si="549"/>
        <v>31.52</v>
      </c>
      <c r="F5009" s="221">
        <f t="shared" si="552"/>
        <v>3.5902122856214841E-6</v>
      </c>
      <c r="G5009" s="221">
        <f t="shared" si="553"/>
        <v>7.4103966716700748E-2</v>
      </c>
      <c r="H5009" s="221">
        <v>1.1720746567771599E-2</v>
      </c>
      <c r="I5009" s="221">
        <f t="shared" si="554"/>
        <v>1</v>
      </c>
      <c r="J5009" s="221">
        <v>1</v>
      </c>
      <c r="K5009" s="221">
        <f t="shared" si="555"/>
        <v>-170.12166279573614</v>
      </c>
      <c r="L5009" s="221">
        <f t="shared" si="550"/>
        <v>3.8883944145229014E-16</v>
      </c>
    </row>
    <row r="5010" spans="3:12" hidden="1" x14ac:dyDescent="0.25">
      <c r="C5010" s="221">
        <v>31530</v>
      </c>
      <c r="D5010" s="221">
        <f t="shared" si="551"/>
        <v>31530</v>
      </c>
      <c r="E5010" s="221">
        <f t="shared" si="549"/>
        <v>31.53</v>
      </c>
      <c r="F5010" s="221">
        <f t="shared" si="552"/>
        <v>3.6428475165306366E-6</v>
      </c>
      <c r="G5010" s="221">
        <f t="shared" si="553"/>
        <v>7.3357687112297301E-2</v>
      </c>
      <c r="H5010" s="221">
        <v>3.3311806719216401E-2</v>
      </c>
      <c r="I5010" s="221">
        <f t="shared" si="554"/>
        <v>1</v>
      </c>
      <c r="J5010" s="221">
        <v>1</v>
      </c>
      <c r="K5010" s="221">
        <f t="shared" si="555"/>
        <v>-161.01030378359124</v>
      </c>
      <c r="L5010" s="221">
        <f t="shared" si="550"/>
        <v>3.6121516011193706E-16</v>
      </c>
    </row>
    <row r="5011" spans="3:12" hidden="1" x14ac:dyDescent="0.25">
      <c r="C5011" s="221">
        <v>31540</v>
      </c>
      <c r="D5011" s="221">
        <f t="shared" si="551"/>
        <v>31540</v>
      </c>
      <c r="E5011" s="221">
        <f t="shared" si="549"/>
        <v>31.54</v>
      </c>
      <c r="F5011" s="221">
        <f t="shared" si="552"/>
        <v>3.695976795572718E-6</v>
      </c>
      <c r="G5011" s="221">
        <f t="shared" si="553"/>
        <v>7.241612151032456E-2</v>
      </c>
      <c r="H5011" s="221">
        <v>3.2358958185395303E-2</v>
      </c>
      <c r="I5011" s="221">
        <f t="shared" si="554"/>
        <v>1</v>
      </c>
      <c r="J5011" s="221">
        <v>1</v>
      </c>
      <c r="K5011" s="221">
        <f t="shared" si="555"/>
        <v>-161.24881944520337</v>
      </c>
      <c r="L5011" s="221">
        <f t="shared" si="550"/>
        <v>7.7112663997358853E-16</v>
      </c>
    </row>
    <row r="5012" spans="3:12" hidden="1" x14ac:dyDescent="0.25">
      <c r="C5012" s="221">
        <v>31550</v>
      </c>
      <c r="D5012" s="221">
        <f t="shared" si="551"/>
        <v>31550</v>
      </c>
      <c r="E5012" s="221">
        <f t="shared" si="549"/>
        <v>31.55</v>
      </c>
      <c r="F5012" s="221">
        <f t="shared" si="552"/>
        <v>3.7496011032314928E-6</v>
      </c>
      <c r="G5012" s="221">
        <f t="shared" si="553"/>
        <v>7.1283060085138419E-2</v>
      </c>
      <c r="H5012" s="271">
        <v>1.58532349370093E-9</v>
      </c>
      <c r="I5012" s="221">
        <f t="shared" si="554"/>
        <v>1</v>
      </c>
      <c r="J5012" s="221">
        <v>1</v>
      </c>
      <c r="K5012" s="221">
        <f t="shared" si="555"/>
        <v>-307.45821401812304</v>
      </c>
      <c r="L5012" s="221">
        <f t="shared" si="550"/>
        <v>1.8752453906782529E-16</v>
      </c>
    </row>
    <row r="5013" spans="3:12" hidden="1" x14ac:dyDescent="0.25">
      <c r="C5013" s="221">
        <v>31560</v>
      </c>
      <c r="D5013" s="221">
        <f t="shared" si="551"/>
        <v>31560</v>
      </c>
      <c r="E5013" s="221">
        <f t="shared" si="549"/>
        <v>31.56</v>
      </c>
      <c r="F5013" s="221">
        <f t="shared" si="552"/>
        <v>3.803721380336088E-6</v>
      </c>
      <c r="G5013" s="221">
        <f t="shared" si="553"/>
        <v>6.9962779825270216E-2</v>
      </c>
      <c r="H5013" s="271">
        <v>2.4382389308500199E-9</v>
      </c>
      <c r="I5013" s="221">
        <f t="shared" si="554"/>
        <v>1</v>
      </c>
      <c r="J5013" s="221">
        <v>1</v>
      </c>
      <c r="K5013" s="221">
        <f t="shared" si="555"/>
        <v>-303.75695968188171</v>
      </c>
      <c r="L5013" s="221">
        <f t="shared" si="550"/>
        <v>2.8761318427238009E-30</v>
      </c>
    </row>
    <row r="5014" spans="3:12" hidden="1" x14ac:dyDescent="0.25">
      <c r="C5014" s="221">
        <v>31570</v>
      </c>
      <c r="D5014" s="221">
        <f t="shared" si="551"/>
        <v>31570</v>
      </c>
      <c r="E5014" s="221">
        <f t="shared" si="549"/>
        <v>31.57</v>
      </c>
      <c r="F5014" s="221">
        <f t="shared" si="552"/>
        <v>3.8583385277793631E-6</v>
      </c>
      <c r="G5014" s="221">
        <f t="shared" si="553"/>
        <v>6.8460030254434132E-2</v>
      </c>
      <c r="H5014" s="221">
        <v>3.5478860246604502E-2</v>
      </c>
      <c r="I5014" s="221">
        <f t="shared" si="554"/>
        <v>1</v>
      </c>
      <c r="J5014" s="221">
        <v>1</v>
      </c>
      <c r="K5014" s="221">
        <f t="shared" si="555"/>
        <v>-160.56385847757917</v>
      </c>
      <c r="L5014" s="221">
        <f t="shared" si="550"/>
        <v>2.1956050502227839E-16</v>
      </c>
    </row>
    <row r="5015" spans="3:12" hidden="1" x14ac:dyDescent="0.25">
      <c r="C5015" s="221">
        <v>31580</v>
      </c>
      <c r="D5015" s="221">
        <f t="shared" si="551"/>
        <v>31580</v>
      </c>
      <c r="E5015" s="221">
        <f t="shared" si="549"/>
        <v>31.58</v>
      </c>
      <c r="F5015" s="221">
        <f t="shared" si="552"/>
        <v>3.9134534062400683E-6</v>
      </c>
      <c r="G5015" s="221">
        <f t="shared" si="553"/>
        <v>6.6780018004068964E-2</v>
      </c>
      <c r="H5015" s="221">
        <v>5.0657045484415998E-2</v>
      </c>
      <c r="I5015" s="221">
        <f t="shared" si="554"/>
        <v>1</v>
      </c>
      <c r="J5015" s="221">
        <v>1</v>
      </c>
      <c r="K5015" s="221">
        <f t="shared" si="555"/>
        <v>-157.56306888571592</v>
      </c>
      <c r="L5015" s="221">
        <f t="shared" si="550"/>
        <v>1.2780520864385547E-15</v>
      </c>
    </row>
    <row r="5016" spans="3:12" hidden="1" x14ac:dyDescent="0.25">
      <c r="C5016" s="221">
        <v>31590</v>
      </c>
      <c r="D5016" s="221">
        <f t="shared" si="551"/>
        <v>31590</v>
      </c>
      <c r="E5016" s="221">
        <f t="shared" si="549"/>
        <v>31.59</v>
      </c>
      <c r="F5016" s="221">
        <f t="shared" si="552"/>
        <v>3.9690668359099056E-6</v>
      </c>
      <c r="G5016" s="221">
        <f t="shared" si="553"/>
        <v>6.4928390283704632E-2</v>
      </c>
      <c r="H5016" s="221">
        <v>2.61825380323168E-2</v>
      </c>
      <c r="I5016" s="221">
        <f t="shared" si="554"/>
        <v>1</v>
      </c>
      <c r="J5016" s="221">
        <v>1</v>
      </c>
      <c r="K5016" s="221">
        <f t="shared" si="555"/>
        <v>-163.41730417809754</v>
      </c>
      <c r="L5016" s="221">
        <f t="shared" si="550"/>
        <v>9.9861159777995488E-16</v>
      </c>
    </row>
    <row r="5017" spans="3:12" hidden="1" x14ac:dyDescent="0.25">
      <c r="C5017" s="221">
        <v>31600</v>
      </c>
      <c r="D5017" s="221">
        <f t="shared" si="551"/>
        <v>31600</v>
      </c>
      <c r="E5017" s="221">
        <f t="shared" si="549"/>
        <v>31.6</v>
      </c>
      <c r="F5017" s="221">
        <f t="shared" si="552"/>
        <v>4.0251795962246824E-6</v>
      </c>
      <c r="G5017" s="221">
        <f t="shared" si="553"/>
        <v>6.2911217298101257E-2</v>
      </c>
      <c r="H5017" s="271">
        <v>9.3132503641194709E-10</v>
      </c>
      <c r="I5017" s="221">
        <f t="shared" si="554"/>
        <v>1</v>
      </c>
      <c r="J5017" s="221">
        <v>1</v>
      </c>
      <c r="K5017" s="221">
        <f t="shared" si="555"/>
        <v>-312.54770741471941</v>
      </c>
      <c r="L5017" s="221">
        <f t="shared" si="550"/>
        <v>1.138176517720658E-16</v>
      </c>
    </row>
    <row r="5018" spans="3:12" hidden="1" x14ac:dyDescent="0.25">
      <c r="C5018" s="221">
        <v>31610</v>
      </c>
      <c r="D5018" s="221">
        <f t="shared" si="551"/>
        <v>31610</v>
      </c>
      <c r="E5018" s="221">
        <f t="shared" si="549"/>
        <v>31.61</v>
      </c>
      <c r="F5018" s="221">
        <f t="shared" si="552"/>
        <v>4.0817924256001724E-6</v>
      </c>
      <c r="G5018" s="221">
        <f t="shared" si="553"/>
        <v>6.073497366246218E-2</v>
      </c>
      <c r="H5018" s="221">
        <v>3.1555882854919799E-3</v>
      </c>
      <c r="I5018" s="221">
        <f t="shared" si="554"/>
        <v>1</v>
      </c>
      <c r="J5018" s="221">
        <v>1</v>
      </c>
      <c r="K5018" s="221">
        <f t="shared" si="555"/>
        <v>-182.13259803809549</v>
      </c>
      <c r="L5018" s="221">
        <f t="shared" si="550"/>
        <v>1.529961374449688E-18</v>
      </c>
    </row>
    <row r="5019" spans="3:12" hidden="1" x14ac:dyDescent="0.25">
      <c r="C5019" s="221">
        <v>31620</v>
      </c>
      <c r="D5019" s="221">
        <f t="shared" si="551"/>
        <v>31620</v>
      </c>
      <c r="E5019" s="221">
        <f t="shared" si="549"/>
        <v>31.62</v>
      </c>
      <c r="F5019" s="221">
        <f t="shared" si="552"/>
        <v>4.1389060211725948E-6</v>
      </c>
      <c r="G5019" s="221">
        <f t="shared" si="553"/>
        <v>5.8406518869393367E-2</v>
      </c>
      <c r="H5019" s="221">
        <v>2.7309732062733602E-4</v>
      </c>
      <c r="I5019" s="221">
        <f t="shared" si="554"/>
        <v>1</v>
      </c>
      <c r="J5019" s="221">
        <v>1</v>
      </c>
      <c r="K5019" s="221">
        <f t="shared" si="555"/>
        <v>-203.60671346179737</v>
      </c>
      <c r="L5019" s="221">
        <f t="shared" si="550"/>
        <v>1.7990851440193167E-18</v>
      </c>
    </row>
    <row r="5020" spans="3:12" hidden="1" x14ac:dyDescent="0.25">
      <c r="C5020" s="221">
        <v>31630</v>
      </c>
      <c r="D5020" s="221">
        <f t="shared" si="551"/>
        <v>31630</v>
      </c>
      <c r="E5020" s="221">
        <f t="shared" si="549"/>
        <v>31.63</v>
      </c>
      <c r="F5020" s="221">
        <f t="shared" si="552"/>
        <v>4.1965210385432182E-6</v>
      </c>
      <c r="G5020" s="221">
        <f t="shared" si="553"/>
        <v>5.5933076863406296E-2</v>
      </c>
      <c r="H5020" s="221">
        <v>2.5761364751426099E-3</v>
      </c>
      <c r="I5020" s="221">
        <f t="shared" si="554"/>
        <v>1</v>
      </c>
      <c r="J5020" s="221">
        <v>1</v>
      </c>
      <c r="K5020" s="221">
        <f t="shared" si="555"/>
        <v>-184.36946036204745</v>
      </c>
      <c r="L5020" s="221">
        <f t="shared" si="550"/>
        <v>1.1245969507385513E-18</v>
      </c>
    </row>
    <row r="5021" spans="3:12" hidden="1" x14ac:dyDescent="0.25">
      <c r="C5021" s="221">
        <v>31640</v>
      </c>
      <c r="D5021" s="221">
        <f t="shared" si="551"/>
        <v>31640</v>
      </c>
      <c r="E5021" s="221">
        <f t="shared" si="549"/>
        <v>31.64</v>
      </c>
      <c r="F5021" s="221">
        <f t="shared" si="552"/>
        <v>4.2546380915282276E-6</v>
      </c>
      <c r="G5021" s="221">
        <f t="shared" si="553"/>
        <v>5.3322214780732569E-2</v>
      </c>
      <c r="H5021" s="221">
        <v>2.70623213906233E-3</v>
      </c>
      <c r="I5021" s="221">
        <f t="shared" si="554"/>
        <v>1</v>
      </c>
      <c r="J5021" s="221">
        <v>1</v>
      </c>
      <c r="K5021" s="221">
        <f t="shared" si="555"/>
        <v>-184.23728297464621</v>
      </c>
      <c r="L5021" s="221">
        <f t="shared" si="550"/>
        <v>3.7126839067594255E-18</v>
      </c>
    </row>
    <row r="5022" spans="3:12" hidden="1" x14ac:dyDescent="0.25">
      <c r="C5022" s="221">
        <v>31650</v>
      </c>
      <c r="D5022" s="221">
        <f t="shared" si="551"/>
        <v>31650</v>
      </c>
      <c r="E5022" s="221">
        <f t="shared" si="549"/>
        <v>31.65</v>
      </c>
      <c r="F5022" s="221">
        <f t="shared" si="552"/>
        <v>4.3132577519125734E-6</v>
      </c>
      <c r="G5022" s="221">
        <f t="shared" si="553"/>
        <v>5.0581820914127024E-2</v>
      </c>
      <c r="H5022" s="221">
        <v>1.96696707822324E-4</v>
      </c>
      <c r="I5022" s="221">
        <f t="shared" si="554"/>
        <v>1</v>
      </c>
      <c r="J5022" s="221">
        <v>1</v>
      </c>
      <c r="K5022" s="221">
        <f t="shared" si="555"/>
        <v>-207.34806075623317</v>
      </c>
      <c r="L5022" s="221">
        <f t="shared" si="550"/>
        <v>1.0786883471137161E-18</v>
      </c>
    </row>
    <row r="5023" spans="3:12" hidden="1" x14ac:dyDescent="0.25">
      <c r="C5023" s="221">
        <v>31660</v>
      </c>
      <c r="D5023" s="221">
        <f t="shared" si="551"/>
        <v>31660</v>
      </c>
      <c r="E5023" s="221">
        <f t="shared" si="549"/>
        <v>31.66</v>
      </c>
      <c r="F5023" s="221">
        <f t="shared" si="552"/>
        <v>4.3723805492090057E-6</v>
      </c>
      <c r="G5023" s="221">
        <f t="shared" si="553"/>
        <v>4.7720081963933084E-2</v>
      </c>
      <c r="H5023" s="221">
        <v>4.6170289671183E-3</v>
      </c>
      <c r="I5023" s="221">
        <f t="shared" si="554"/>
        <v>1</v>
      </c>
      <c r="J5023" s="221">
        <v>1</v>
      </c>
      <c r="K5023" s="221">
        <f t="shared" si="555"/>
        <v>-180.3243653219084</v>
      </c>
      <c r="L5023" s="221">
        <f t="shared" si="550"/>
        <v>2.5313906569704995E-18</v>
      </c>
    </row>
    <row r="5024" spans="3:12" hidden="1" x14ac:dyDescent="0.25">
      <c r="C5024" s="221">
        <v>31670</v>
      </c>
      <c r="D5024" s="221">
        <f t="shared" si="551"/>
        <v>31670</v>
      </c>
      <c r="E5024" s="221">
        <f t="shared" si="549"/>
        <v>31.67</v>
      </c>
      <c r="F5024" s="221">
        <f t="shared" si="552"/>
        <v>4.4320069704213842E-6</v>
      </c>
      <c r="G5024" s="221">
        <f t="shared" si="553"/>
        <v>4.4745459638299859E-2</v>
      </c>
      <c r="H5024" s="221">
        <v>9.6745899372296905E-3</v>
      </c>
      <c r="I5024" s="221">
        <f t="shared" si="554"/>
        <v>1</v>
      </c>
      <c r="J5024" s="221">
        <v>1</v>
      </c>
      <c r="K5024" s="221">
        <f t="shared" si="555"/>
        <v>-174.34036050664818</v>
      </c>
      <c r="L5024" s="221">
        <f t="shared" si="550"/>
        <v>2.0763856875687073E-17</v>
      </c>
    </row>
    <row r="5025" spans="3:12" hidden="1" x14ac:dyDescent="0.25">
      <c r="C5025" s="221">
        <v>31680</v>
      </c>
      <c r="D5025" s="221">
        <f t="shared" si="551"/>
        <v>31680</v>
      </c>
      <c r="E5025" s="221">
        <f t="shared" si="549"/>
        <v>31.68</v>
      </c>
      <c r="F5025" s="221">
        <f t="shared" si="552"/>
        <v>4.4921374598131137E-6</v>
      </c>
      <c r="G5025" s="221">
        <f t="shared" si="553"/>
        <v>4.1666666666665422E-2</v>
      </c>
      <c r="H5025" s="271">
        <v>3.55731683892518E-10</v>
      </c>
      <c r="I5025" s="221">
        <f t="shared" si="554"/>
        <v>1</v>
      </c>
      <c r="J5025" s="221">
        <v>1</v>
      </c>
      <c r="K5025" s="221">
        <f t="shared" si="555"/>
        <v>-323.53271312656403</v>
      </c>
      <c r="L5025" s="221">
        <f t="shared" si="550"/>
        <v>9.2024610543918507E-18</v>
      </c>
    </row>
    <row r="5026" spans="3:12" hidden="1" x14ac:dyDescent="0.25">
      <c r="C5026" s="221">
        <v>31690</v>
      </c>
      <c r="D5026" s="221">
        <f t="shared" si="551"/>
        <v>31690</v>
      </c>
      <c r="E5026" s="221">
        <f t="shared" si="549"/>
        <v>31.69</v>
      </c>
      <c r="F5026" s="221">
        <f t="shared" si="552"/>
        <v>4.5527724186799527E-6</v>
      </c>
      <c r="G5026" s="221">
        <f t="shared" si="553"/>
        <v>3.8492642291958895E-2</v>
      </c>
      <c r="H5026" s="221">
        <v>1.1026860971507801E-2</v>
      </c>
      <c r="I5026" s="221">
        <f t="shared" si="554"/>
        <v>1</v>
      </c>
      <c r="J5026" s="221">
        <v>1</v>
      </c>
      <c r="K5026" s="221">
        <f t="shared" si="555"/>
        <v>-174.27788871186024</v>
      </c>
      <c r="L5026" s="221">
        <f t="shared" si="550"/>
        <v>9.3357920060704635E-18</v>
      </c>
    </row>
    <row r="5027" spans="3:12" hidden="1" x14ac:dyDescent="0.25">
      <c r="C5027" s="221">
        <v>31700</v>
      </c>
      <c r="D5027" s="221">
        <f t="shared" si="551"/>
        <v>31700</v>
      </c>
      <c r="E5027" s="221">
        <f t="shared" si="549"/>
        <v>31.7</v>
      </c>
      <c r="F5027" s="221">
        <f t="shared" si="552"/>
        <v>4.6139122051280317E-6</v>
      </c>
      <c r="G5027" s="221">
        <f t="shared" si="553"/>
        <v>3.5232527307795754E-2</v>
      </c>
      <c r="H5027" s="271">
        <v>1.6130946194474799E-9</v>
      </c>
      <c r="I5027" s="221">
        <f t="shared" si="554"/>
        <v>1</v>
      </c>
      <c r="J5027" s="221">
        <v>1</v>
      </c>
      <c r="K5027" s="221">
        <f t="shared" si="555"/>
        <v>-311.62654067636697</v>
      </c>
      <c r="L5027" s="221">
        <f t="shared" si="550"/>
        <v>9.3357938963927381E-18</v>
      </c>
    </row>
    <row r="5028" spans="3:12" hidden="1" x14ac:dyDescent="0.25">
      <c r="C5028" s="221">
        <v>31710</v>
      </c>
      <c r="D5028" s="221">
        <f t="shared" si="551"/>
        <v>31710</v>
      </c>
      <c r="E5028" s="221">
        <f t="shared" si="549"/>
        <v>31.71</v>
      </c>
      <c r="F5028" s="221">
        <f t="shared" si="552"/>
        <v>4.6755571338561563E-6</v>
      </c>
      <c r="G5028" s="221">
        <f t="shared" si="553"/>
        <v>3.189563870796449E-2</v>
      </c>
      <c r="H5028" s="221">
        <v>2.0401207815420201E-2</v>
      </c>
      <c r="I5028" s="221">
        <f t="shared" si="554"/>
        <v>1</v>
      </c>
      <c r="J5028" s="221">
        <v>1</v>
      </c>
      <c r="K5028" s="221">
        <f t="shared" si="555"/>
        <v>-170.33558897239499</v>
      </c>
      <c r="L5028" s="221">
        <f t="shared" si="550"/>
        <v>2.3140950123837514E-17</v>
      </c>
    </row>
    <row r="5029" spans="3:12" hidden="1" x14ac:dyDescent="0.25">
      <c r="C5029" s="221">
        <v>31720</v>
      </c>
      <c r="D5029" s="221">
        <f t="shared" si="551"/>
        <v>31720</v>
      </c>
      <c r="E5029" s="221">
        <f t="shared" si="549"/>
        <v>31.72</v>
      </c>
      <c r="F5029" s="221">
        <f t="shared" si="552"/>
        <v>4.7377074759436452E-6</v>
      </c>
      <c r="G5029" s="221">
        <f t="shared" si="553"/>
        <v>2.8491444015985867E-2</v>
      </c>
      <c r="H5029" s="221">
        <v>2.0271099110452901E-2</v>
      </c>
      <c r="I5029" s="221">
        <f t="shared" si="554"/>
        <v>1</v>
      </c>
      <c r="J5029" s="221">
        <v>1</v>
      </c>
      <c r="K5029" s="221">
        <f t="shared" si="555"/>
        <v>-171.25679999700355</v>
      </c>
      <c r="L5029" s="221">
        <f t="shared" si="550"/>
        <v>8.3483616801626166E-17</v>
      </c>
    </row>
    <row r="5030" spans="3:12" hidden="1" x14ac:dyDescent="0.25">
      <c r="C5030" s="221">
        <v>31730</v>
      </c>
      <c r="D5030" s="221">
        <f t="shared" si="551"/>
        <v>31730</v>
      </c>
      <c r="E5030" s="221">
        <f t="shared" si="549"/>
        <v>31.73</v>
      </c>
      <c r="F5030" s="221">
        <f t="shared" si="552"/>
        <v>4.8003634586423407E-6</v>
      </c>
      <c r="G5030" s="221">
        <f t="shared" si="553"/>
        <v>2.5029535363151636E-2</v>
      </c>
      <c r="H5030" s="221">
        <v>5.3629333398801503E-3</v>
      </c>
      <c r="I5030" s="221">
        <f t="shared" si="554"/>
        <v>1</v>
      </c>
      <c r="J5030" s="221">
        <v>1</v>
      </c>
      <c r="K5030" s="221">
        <f t="shared" si="555"/>
        <v>-183.81741384809192</v>
      </c>
      <c r="L5030" s="221">
        <f t="shared" si="550"/>
        <v>2.8571778371288558E-17</v>
      </c>
    </row>
    <row r="5031" spans="3:12" hidden="1" x14ac:dyDescent="0.25">
      <c r="C5031" s="221">
        <v>31740</v>
      </c>
      <c r="D5031" s="221">
        <f t="shared" si="551"/>
        <v>31740</v>
      </c>
      <c r="E5031" s="221">
        <f t="shared" si="549"/>
        <v>31.74</v>
      </c>
      <c r="F5031" s="221">
        <f t="shared" si="552"/>
        <v>4.8635252651741235E-6</v>
      </c>
      <c r="G5031" s="221">
        <f t="shared" si="553"/>
        <v>2.1519603383642495E-2</v>
      </c>
      <c r="H5031" s="271">
        <v>1.7506741710687001E-5</v>
      </c>
      <c r="I5031" s="221">
        <f t="shared" si="554"/>
        <v>1</v>
      </c>
      <c r="J5031" s="221">
        <v>1</v>
      </c>
      <c r="K5031" s="221">
        <f t="shared" si="555"/>
        <v>-234.74018473082077</v>
      </c>
      <c r="L5031" s="221">
        <f t="shared" si="550"/>
        <v>1.0439146643737082E-18</v>
      </c>
    </row>
    <row r="5032" spans="3:12" hidden="1" x14ac:dyDescent="0.25">
      <c r="C5032" s="221">
        <v>31750</v>
      </c>
      <c r="D5032" s="221">
        <f t="shared" si="551"/>
        <v>31750</v>
      </c>
      <c r="E5032" s="221">
        <f t="shared" si="549"/>
        <v>31.75</v>
      </c>
      <c r="F5032" s="221">
        <f t="shared" si="552"/>
        <v>4.9271930345328531E-6</v>
      </c>
      <c r="G5032" s="221">
        <f t="shared" si="553"/>
        <v>1.7971410995516728E-2</v>
      </c>
      <c r="H5032" s="271">
        <v>1.6734664794242699E-5</v>
      </c>
      <c r="I5032" s="221">
        <f t="shared" si="554"/>
        <v>1</v>
      </c>
      <c r="J5032" s="221">
        <v>1</v>
      </c>
      <c r="K5032" s="221">
        <f t="shared" si="555"/>
        <v>-236.58402457839759</v>
      </c>
      <c r="L5032" s="221">
        <f t="shared" si="550"/>
        <v>2.745825933415261E-23</v>
      </c>
    </row>
    <row r="5033" spans="3:12" hidden="1" x14ac:dyDescent="0.25">
      <c r="C5033" s="221">
        <v>31760</v>
      </c>
      <c r="D5033" s="221">
        <f t="shared" si="551"/>
        <v>31760</v>
      </c>
      <c r="E5033" s="221">
        <f t="shared" si="549"/>
        <v>31.76</v>
      </c>
      <c r="F5033" s="221">
        <f t="shared" si="552"/>
        <v>4.9913668612917327E-6</v>
      </c>
      <c r="G5033" s="221">
        <f t="shared" si="553"/>
        <v>1.439476713631011E-2</v>
      </c>
      <c r="H5033" s="221">
        <v>1.5719408884822299E-2</v>
      </c>
      <c r="I5033" s="221">
        <f t="shared" si="554"/>
        <v>1</v>
      </c>
      <c r="J5033" s="221">
        <v>1</v>
      </c>
      <c r="K5033" s="221">
        <f t="shared" si="555"/>
        <v>-178.94279308491048</v>
      </c>
      <c r="L5033" s="221">
        <f t="shared" si="550"/>
        <v>3.1974190197053949E-18</v>
      </c>
    </row>
    <row r="5034" spans="3:12" hidden="1" x14ac:dyDescent="0.25">
      <c r="C5034" s="221">
        <v>31770</v>
      </c>
      <c r="D5034" s="221">
        <f t="shared" si="551"/>
        <v>31770</v>
      </c>
      <c r="E5034" s="221">
        <f t="shared" si="549"/>
        <v>31.77</v>
      </c>
      <c r="F5034" s="221">
        <f t="shared" si="552"/>
        <v>5.056046795415213E-6</v>
      </c>
      <c r="G5034" s="221">
        <f t="shared" si="553"/>
        <v>1.0799500521713147E-2</v>
      </c>
      <c r="H5034" s="221">
        <v>0.13782044655398501</v>
      </c>
      <c r="I5034" s="221">
        <f t="shared" si="554"/>
        <v>1</v>
      </c>
      <c r="J5034" s="221">
        <v>1</v>
      </c>
      <c r="K5034" s="221">
        <f t="shared" si="555"/>
        <v>-162.46943185289871</v>
      </c>
      <c r="L5034" s="221">
        <f t="shared" si="550"/>
        <v>1.8726443522873779E-16</v>
      </c>
    </row>
    <row r="5035" spans="3:12" hidden="1" x14ac:dyDescent="0.25">
      <c r="C5035" s="221">
        <v>31780</v>
      </c>
      <c r="D5035" s="221">
        <f t="shared" si="551"/>
        <v>31780</v>
      </c>
      <c r="E5035" s="221">
        <f t="shared" si="549"/>
        <v>31.78</v>
      </c>
      <c r="F5035" s="221">
        <f t="shared" si="552"/>
        <v>5.1212328420763809E-6</v>
      </c>
      <c r="G5035" s="221">
        <f t="shared" si="553"/>
        <v>7.195433495441092E-3</v>
      </c>
      <c r="H5035" s="221">
        <v>0.44491567513507901</v>
      </c>
      <c r="I5035" s="221">
        <f t="shared" si="554"/>
        <v>1</v>
      </c>
      <c r="J5035" s="221">
        <v>1</v>
      </c>
      <c r="K5035" s="221">
        <f t="shared" si="555"/>
        <v>-155.70581615195553</v>
      </c>
      <c r="L5035" s="221">
        <f t="shared" si="550"/>
        <v>1.4304513290825429E-15</v>
      </c>
    </row>
    <row r="5036" spans="3:12" hidden="1" x14ac:dyDescent="0.25">
      <c r="C5036" s="221">
        <v>31790</v>
      </c>
      <c r="D5036" s="221">
        <f t="shared" si="551"/>
        <v>31790</v>
      </c>
      <c r="E5036" s="221">
        <f t="shared" si="549"/>
        <v>31.79</v>
      </c>
      <c r="F5036" s="221">
        <f t="shared" si="552"/>
        <v>5.1869249614787909E-6</v>
      </c>
      <c r="G5036" s="221">
        <f t="shared" si="553"/>
        <v>3.5923560378452062E-3</v>
      </c>
      <c r="H5036" s="221">
        <v>0.82365531566108996</v>
      </c>
      <c r="I5036" s="221">
        <f t="shared" si="554"/>
        <v>1</v>
      </c>
      <c r="J5036" s="221">
        <v>1</v>
      </c>
      <c r="K5036" s="221">
        <f t="shared" si="555"/>
        <v>-156.27930312504776</v>
      </c>
      <c r="L5036" s="221">
        <f t="shared" si="550"/>
        <v>2.5189367181022587E-15</v>
      </c>
    </row>
    <row r="5037" spans="3:12" hidden="1" x14ac:dyDescent="0.25">
      <c r="C5037" s="221">
        <v>31800</v>
      </c>
      <c r="D5037" s="221">
        <f t="shared" si="551"/>
        <v>31800</v>
      </c>
      <c r="E5037" s="221">
        <f t="shared" si="549"/>
        <v>31.8</v>
      </c>
      <c r="F5037" s="221">
        <f t="shared" si="552"/>
        <v>5.2531230686840494E-6</v>
      </c>
      <c r="G5037" s="221">
        <f t="shared" si="553"/>
        <v>2.0126748290948453E-16</v>
      </c>
      <c r="H5037" s="221">
        <v>1</v>
      </c>
      <c r="I5037" s="221">
        <f t="shared" si="554"/>
        <v>1</v>
      </c>
      <c r="J5037" s="221">
        <v>1</v>
      </c>
      <c r="K5037" s="221">
        <f t="shared" si="555"/>
        <v>-419.51617618582929</v>
      </c>
      <c r="L5037" s="221">
        <f t="shared" si="550"/>
        <v>5.8885680217320239E-16</v>
      </c>
    </row>
    <row r="5038" spans="3:12" hidden="1" x14ac:dyDescent="0.25">
      <c r="C5038" s="221">
        <v>31810</v>
      </c>
      <c r="D5038" s="221">
        <f t="shared" si="551"/>
        <v>31810</v>
      </c>
      <c r="E5038" s="221">
        <f t="shared" si="549"/>
        <v>31.81</v>
      </c>
      <c r="F5038" s="221">
        <f t="shared" si="552"/>
        <v>5.3198270334438431E-6</v>
      </c>
      <c r="G5038" s="221">
        <f t="shared" si="553"/>
        <v>3.571986370785265E-3</v>
      </c>
      <c r="H5038" s="221">
        <v>0.82365531566112704</v>
      </c>
      <c r="I5038" s="221">
        <f t="shared" si="554"/>
        <v>1</v>
      </c>
      <c r="J5038" s="221">
        <v>1</v>
      </c>
      <c r="K5038" s="221">
        <f t="shared" si="555"/>
        <v>-156.108943784122</v>
      </c>
      <c r="L5038" s="221">
        <f t="shared" si="550"/>
        <v>6.124147332640295E-16</v>
      </c>
    </row>
    <row r="5039" spans="3:12" hidden="1" x14ac:dyDescent="0.25">
      <c r="C5039" s="221">
        <v>31820</v>
      </c>
      <c r="D5039" s="221">
        <f t="shared" si="551"/>
        <v>31820</v>
      </c>
      <c r="E5039" s="221">
        <f t="shared" ref="E5039:E5102" si="556">D5039/1000</f>
        <v>31.82</v>
      </c>
      <c r="F5039" s="221">
        <f t="shared" si="552"/>
        <v>5.3870366800374282E-6</v>
      </c>
      <c r="G5039" s="221">
        <f t="shared" si="553"/>
        <v>7.1140635493131578E-3</v>
      </c>
      <c r="H5039" s="221">
        <v>0.44491567513532898</v>
      </c>
      <c r="I5039" s="221">
        <f t="shared" si="554"/>
        <v>1</v>
      </c>
      <c r="J5039" s="221">
        <v>1</v>
      </c>
      <c r="K5039" s="221">
        <f t="shared" si="555"/>
        <v>-155.36509240048738</v>
      </c>
      <c r="L5039" s="221">
        <f t="shared" ref="L5039:L5102" si="557">(D5039-D5038)*((10^(K5039/20)+10^(K5038/20))/2)^2</f>
        <v>2.6735864510524339E-15</v>
      </c>
    </row>
    <row r="5040" spans="3:12" hidden="1" x14ac:dyDescent="0.25">
      <c r="C5040" s="221">
        <v>31830</v>
      </c>
      <c r="D5040" s="221">
        <f t="shared" si="551"/>
        <v>31830</v>
      </c>
      <c r="E5040" s="221">
        <f t="shared" si="556"/>
        <v>31.83</v>
      </c>
      <c r="F5040" s="221">
        <f t="shared" si="552"/>
        <v>5.454751787114249E-6</v>
      </c>
      <c r="G5040" s="221">
        <f t="shared" si="553"/>
        <v>1.0616825431056817E-2</v>
      </c>
      <c r="H5040" s="221">
        <v>0.13782044655412401</v>
      </c>
      <c r="I5040" s="221">
        <f t="shared" si="554"/>
        <v>1</v>
      </c>
      <c r="J5040" s="221">
        <v>1</v>
      </c>
      <c r="K5040" s="221">
        <f t="shared" si="555"/>
        <v>-161.95833355100629</v>
      </c>
      <c r="L5040" s="221">
        <f t="shared" si="557"/>
        <v>1.5665404032751595E-15</v>
      </c>
    </row>
    <row r="5041" spans="3:12" hidden="1" x14ac:dyDescent="0.25">
      <c r="C5041" s="221">
        <v>31840</v>
      </c>
      <c r="D5041" s="221">
        <f t="shared" si="551"/>
        <v>31840</v>
      </c>
      <c r="E5041" s="221">
        <f t="shared" si="556"/>
        <v>31.84</v>
      </c>
      <c r="F5041" s="221">
        <f t="shared" si="552"/>
        <v>5.5229720875414086E-6</v>
      </c>
      <c r="G5041" s="221">
        <f t="shared" si="553"/>
        <v>1.4071023548816709E-2</v>
      </c>
      <c r="H5041" s="221">
        <v>1.5719408884827701E-2</v>
      </c>
      <c r="I5041" s="221">
        <f t="shared" si="554"/>
        <v>1</v>
      </c>
      <c r="J5041" s="221">
        <v>1</v>
      </c>
      <c r="K5041" s="221">
        <f t="shared" si="555"/>
        <v>-178.26130502105275</v>
      </c>
      <c r="L5041" s="221">
        <f t="shared" si="557"/>
        <v>2.1174235399632476E-16</v>
      </c>
    </row>
    <row r="5042" spans="3:12" hidden="1" x14ac:dyDescent="0.25">
      <c r="C5042" s="221">
        <v>31850</v>
      </c>
      <c r="D5042" s="221">
        <f t="shared" si="551"/>
        <v>31850</v>
      </c>
      <c r="E5042" s="221">
        <f t="shared" si="556"/>
        <v>31.85</v>
      </c>
      <c r="F5042" s="221">
        <f t="shared" si="552"/>
        <v>5.5916972682567433E-6</v>
      </c>
      <c r="G5042" s="221">
        <f t="shared" si="553"/>
        <v>1.7467590746800831E-2</v>
      </c>
      <c r="H5042" s="271">
        <v>1.6734664794249699E-5</v>
      </c>
      <c r="I5042" s="221">
        <f t="shared" si="554"/>
        <v>1</v>
      </c>
      <c r="J5042" s="221">
        <v>1</v>
      </c>
      <c r="K5042" s="221">
        <f t="shared" si="555"/>
        <v>-235.73212646730551</v>
      </c>
      <c r="L5042" s="221">
        <f t="shared" si="557"/>
        <v>3.740855297760175E-18</v>
      </c>
    </row>
    <row r="5043" spans="3:12" hidden="1" x14ac:dyDescent="0.25">
      <c r="C5043" s="221">
        <v>31860</v>
      </c>
      <c r="D5043" s="221">
        <f t="shared" si="551"/>
        <v>31860</v>
      </c>
      <c r="E5043" s="221">
        <f t="shared" si="556"/>
        <v>31.86</v>
      </c>
      <c r="F5043" s="221">
        <f t="shared" si="552"/>
        <v>5.660926970126499E-6</v>
      </c>
      <c r="G5043" s="221">
        <f t="shared" si="553"/>
        <v>2.0797664253235513E-2</v>
      </c>
      <c r="H5043" s="271">
        <v>1.7506741710721299E-5</v>
      </c>
      <c r="I5043" s="221">
        <f t="shared" si="554"/>
        <v>1</v>
      </c>
      <c r="J5043" s="221">
        <v>1</v>
      </c>
      <c r="K5043" s="221">
        <f t="shared" si="555"/>
        <v>-233.71785121075726</v>
      </c>
      <c r="L5043" s="221">
        <f t="shared" si="557"/>
        <v>3.4144991589490018E-23</v>
      </c>
    </row>
    <row r="5044" spans="3:12" hidden="1" x14ac:dyDescent="0.25">
      <c r="C5044" s="221">
        <v>31870</v>
      </c>
      <c r="D5044" s="221">
        <f t="shared" si="551"/>
        <v>31870</v>
      </c>
      <c r="E5044" s="221">
        <f t="shared" si="556"/>
        <v>31.87</v>
      </c>
      <c r="F5044" s="221">
        <f t="shared" si="552"/>
        <v>5.730660787808926E-6</v>
      </c>
      <c r="G5044" s="221">
        <f t="shared" si="553"/>
        <v>2.4052608094392948E-2</v>
      </c>
      <c r="H5044" s="221">
        <v>5.3629333398720197E-3</v>
      </c>
      <c r="I5044" s="221">
        <f t="shared" si="554"/>
        <v>1</v>
      </c>
      <c r="J5044" s="221">
        <v>1</v>
      </c>
      <c r="K5044" s="221">
        <f t="shared" si="555"/>
        <v>-182.62461447748021</v>
      </c>
      <c r="L5044" s="221">
        <f t="shared" si="557"/>
        <v>1.3737163583369556E-18</v>
      </c>
    </row>
    <row r="5045" spans="3:12" hidden="1" x14ac:dyDescent="0.25">
      <c r="C5045" s="221">
        <v>31880</v>
      </c>
      <c r="D5045" s="221">
        <f t="shared" si="551"/>
        <v>31880</v>
      </c>
      <c r="E5045" s="221">
        <f t="shared" si="556"/>
        <v>31.88</v>
      </c>
      <c r="F5045" s="221">
        <f t="shared" si="552"/>
        <v>5.8008982696224169E-6</v>
      </c>
      <c r="G5045" s="221">
        <f t="shared" si="553"/>
        <v>2.7224034794900258E-2</v>
      </c>
      <c r="H5045" s="221">
        <v>2.02710991104516E-2</v>
      </c>
      <c r="I5045" s="221">
        <f t="shared" si="554"/>
        <v>1</v>
      </c>
      <c r="J5045" s="221">
        <v>1</v>
      </c>
      <c r="K5045" s="221">
        <f t="shared" si="555"/>
        <v>-169.89349925016839</v>
      </c>
      <c r="L5045" s="221">
        <f t="shared" si="557"/>
        <v>3.8818901838947561E-17</v>
      </c>
    </row>
    <row r="5046" spans="3:12" hidden="1" x14ac:dyDescent="0.25">
      <c r="C5046" s="221">
        <v>31890</v>
      </c>
      <c r="D5046" s="221">
        <f t="shared" si="551"/>
        <v>31890</v>
      </c>
      <c r="E5046" s="221">
        <f t="shared" si="556"/>
        <v>31.89</v>
      </c>
      <c r="F5046" s="221">
        <f t="shared" si="552"/>
        <v>5.871638917419357E-6</v>
      </c>
      <c r="G5046" s="221">
        <f t="shared" si="553"/>
        <v>3.0303826311366723E-2</v>
      </c>
      <c r="H5046" s="221">
        <v>2.04012078154217E-2</v>
      </c>
      <c r="I5046" s="221">
        <f t="shared" si="554"/>
        <v>1</v>
      </c>
      <c r="J5046" s="221">
        <v>1</v>
      </c>
      <c r="K5046" s="221">
        <f t="shared" si="555"/>
        <v>-168.80174623488551</v>
      </c>
      <c r="L5046" s="221">
        <f t="shared" si="557"/>
        <v>1.1666804359038877E-16</v>
      </c>
    </row>
    <row r="5047" spans="3:12" hidden="1" x14ac:dyDescent="0.25">
      <c r="C5047" s="221">
        <v>31900</v>
      </c>
      <c r="D5047" s="221">
        <f t="shared" si="551"/>
        <v>31900</v>
      </c>
      <c r="E5047" s="221">
        <f t="shared" si="556"/>
        <v>31.9</v>
      </c>
      <c r="F5047" s="221">
        <f t="shared" si="552"/>
        <v>5.9428821864648693E-6</v>
      </c>
      <c r="G5047" s="221">
        <f t="shared" si="553"/>
        <v>3.3284154148490834E-2</v>
      </c>
      <c r="H5047" s="271">
        <v>1.61309224789638E-9</v>
      </c>
      <c r="I5047" s="221">
        <f t="shared" si="554"/>
        <v>1</v>
      </c>
      <c r="J5047" s="221">
        <v>1</v>
      </c>
      <c r="K5047" s="221">
        <f t="shared" si="555"/>
        <v>-309.92212300928702</v>
      </c>
      <c r="L5047" s="221">
        <f t="shared" si="557"/>
        <v>3.2943175622864024E-17</v>
      </c>
    </row>
    <row r="5048" spans="3:12" hidden="1" x14ac:dyDescent="0.25">
      <c r="C5048" s="221">
        <v>31910</v>
      </c>
      <c r="D5048" s="221">
        <f t="shared" si="551"/>
        <v>31910</v>
      </c>
      <c r="E5048" s="221">
        <f t="shared" si="556"/>
        <v>31.91</v>
      </c>
      <c r="F5048" s="221">
        <f t="shared" si="552"/>
        <v>6.0146274853212199E-6</v>
      </c>
      <c r="G5048" s="221">
        <f t="shared" si="553"/>
        <v>3.6157498609312687E-2</v>
      </c>
      <c r="H5048" s="221">
        <v>1.1026860971508E-2</v>
      </c>
      <c r="I5048" s="221">
        <f t="shared" si="554"/>
        <v>1</v>
      </c>
      <c r="J5048" s="221">
        <v>1</v>
      </c>
      <c r="K5048" s="221">
        <f t="shared" si="555"/>
        <v>-172.40281976610075</v>
      </c>
      <c r="L5048" s="221">
        <f t="shared" si="557"/>
        <v>1.4376664819714639E-17</v>
      </c>
    </row>
    <row r="5049" spans="3:12" hidden="1" x14ac:dyDescent="0.25">
      <c r="C5049" s="221">
        <v>31920</v>
      </c>
      <c r="D5049" s="221">
        <f t="shared" si="551"/>
        <v>31920</v>
      </c>
      <c r="E5049" s="221">
        <f t="shared" si="556"/>
        <v>31.92</v>
      </c>
      <c r="F5049" s="221">
        <f t="shared" si="552"/>
        <v>6.086874175737034E-6</v>
      </c>
      <c r="G5049" s="221">
        <f t="shared" si="553"/>
        <v>3.8916667133567555E-2</v>
      </c>
      <c r="H5049" s="271">
        <v>3.5573340911321101E-10</v>
      </c>
      <c r="I5049" s="221">
        <f t="shared" si="554"/>
        <v>1</v>
      </c>
      <c r="J5049" s="221">
        <v>1</v>
      </c>
      <c r="K5049" s="221">
        <f t="shared" si="555"/>
        <v>-321.48690763071681</v>
      </c>
      <c r="L5049" s="221">
        <f t="shared" si="557"/>
        <v>1.4376662004286524E-17</v>
      </c>
    </row>
    <row r="5050" spans="3:12" hidden="1" x14ac:dyDescent="0.25">
      <c r="C5050" s="221">
        <v>31930</v>
      </c>
      <c r="D5050" s="221">
        <f t="shared" ref="D5050:D5113" si="558">C5050*(f_CLK_MHz/Nominal_Clock_Freq)</f>
        <v>31930</v>
      </c>
      <c r="E5050" s="221">
        <f t="shared" si="556"/>
        <v>31.93</v>
      </c>
      <c r="F5050" s="221">
        <f t="shared" ref="F5050:F5113" si="559">ABS(SIN(((MOD_CLK_DIV*PI()*$D5050*FIRST_STAGE_DECIMATION)/(f_CLK_MHz*1000000)))/(FIRST_STAGE_DECIMATION*SIN(((MOD_CLK_DIV*PI()*$D5050)/(f_CLK_MHz*1000000)))))^FIRST_STAGE_ORDER</f>
        <v>6.1596215725423613E-6</v>
      </c>
      <c r="G5050" s="221">
        <f t="shared" ref="G5050:G5113" si="560">ABS(SIN(((MOD_CLK_DIV*FIRST_STAGE_DECIMATION*PI()*$D5050*SECOND_STAGE_DECIMATION)/(f_CLK_MHz*1000000)))/(SECOND_STAGE_DECIMATION*SIN(((MOD_CLK_DIV*FIRST_STAGE_DECIMATION*PI()*$D5050)/(f_CLK_MHz*1000000)))))^SECOND_STAGE_ORDER</f>
        <v>4.1554811680873584E-2</v>
      </c>
      <c r="H5050" s="221">
        <v>9.6745899372295604E-3</v>
      </c>
      <c r="I5050" s="221">
        <f t="shared" ref="I5050:I5113" si="561">IF(Avg_decimation&lt;&gt;0,(ABS(SIN(((MOD_CLK_DIV*FIRST_STAGE_DECIMATION*SECOND_STAGE_DECIMATION*FIR_DECIMATION*PI()*$D5050*Avg_decimation)/(f_CLK_MHz*1000000)))/(Avg_decimation*SIN(((MOD_CLK_DIV*FIRST_STAGE_DECIMATION*SECOND_STAGE_DECIMATION*FIR_DECIMATION*PI()*$D5050)/(f_CLK_MHz*1000000)))))^1),"-")</f>
        <v>1</v>
      </c>
      <c r="J5050" s="221">
        <v>1</v>
      </c>
      <c r="K5050" s="221">
        <f t="shared" ref="K5050:K5113" si="562">20*LOG10(IF(FIR_BYPASSED,F5050*G5050*J5050,F5050*G5050*H5050*I5050*J5050))</f>
        <v>-172.12384167807247</v>
      </c>
      <c r="L5050" s="221">
        <f t="shared" si="557"/>
        <v>1.5330484148378683E-17</v>
      </c>
    </row>
    <row r="5051" spans="3:12" hidden="1" x14ac:dyDescent="0.25">
      <c r="C5051" s="221">
        <v>31940</v>
      </c>
      <c r="D5051" s="221">
        <f t="shared" si="558"/>
        <v>31940</v>
      </c>
      <c r="E5051" s="221">
        <f t="shared" si="556"/>
        <v>31.94</v>
      </c>
      <c r="F5051" s="221">
        <f t="shared" si="559"/>
        <v>6.2328689435483748E-6</v>
      </c>
      <c r="G5051" s="221">
        <f t="shared" si="560"/>
        <v>4.4065445117969962E-2</v>
      </c>
      <c r="H5051" s="221">
        <v>4.6170289671192098E-3</v>
      </c>
      <c r="I5051" s="221">
        <f t="shared" si="561"/>
        <v>1</v>
      </c>
      <c r="J5051" s="221">
        <v>1</v>
      </c>
      <c r="K5051" s="221">
        <f t="shared" si="562"/>
        <v>-177.93702488097745</v>
      </c>
      <c r="L5051" s="221">
        <f t="shared" si="557"/>
        <v>3.5051566216906871E-17</v>
      </c>
    </row>
    <row r="5052" spans="3:12" hidden="1" x14ac:dyDescent="0.25">
      <c r="C5052" s="221">
        <v>31950</v>
      </c>
      <c r="D5052" s="221">
        <f t="shared" si="558"/>
        <v>31950</v>
      </c>
      <c r="E5052" s="221">
        <f t="shared" si="556"/>
        <v>31.95</v>
      </c>
      <c r="F5052" s="221">
        <f t="shared" si="559"/>
        <v>6.306615509453217E-6</v>
      </c>
      <c r="G5052" s="221">
        <f t="shared" si="560"/>
        <v>4.6442456572158813E-2</v>
      </c>
      <c r="H5052" s="221">
        <v>1.9669670782231899E-4</v>
      </c>
      <c r="I5052" s="221">
        <f t="shared" si="561"/>
        <v>1</v>
      </c>
      <c r="J5052" s="221">
        <v>1</v>
      </c>
      <c r="K5052" s="221">
        <f t="shared" si="562"/>
        <v>-204.78982741558104</v>
      </c>
      <c r="L5052" s="221">
        <f t="shared" si="557"/>
        <v>4.393685097891364E-18</v>
      </c>
    </row>
    <row r="5053" spans="3:12" hidden="1" x14ac:dyDescent="0.25">
      <c r="C5053" s="221">
        <v>31960</v>
      </c>
      <c r="D5053" s="221">
        <f t="shared" si="558"/>
        <v>31960</v>
      </c>
      <c r="E5053" s="221">
        <f t="shared" si="556"/>
        <v>31.96</v>
      </c>
      <c r="F5053" s="221">
        <f t="shared" si="559"/>
        <v>6.3808604437523287E-6</v>
      </c>
      <c r="G5053" s="221">
        <f t="shared" si="560"/>
        <v>4.8680125715831697E-2</v>
      </c>
      <c r="H5053" s="221">
        <v>2.7062321390602501E-3</v>
      </c>
      <c r="I5053" s="221">
        <f t="shared" si="561"/>
        <v>1</v>
      </c>
      <c r="J5053" s="221">
        <v>1</v>
      </c>
      <c r="K5053" s="221">
        <f t="shared" si="562"/>
        <v>-181.5080803049006</v>
      </c>
      <c r="L5053" s="221">
        <f t="shared" si="557"/>
        <v>2.0170167815659213E-18</v>
      </c>
    </row>
    <row r="5054" spans="3:12" hidden="1" x14ac:dyDescent="0.25">
      <c r="C5054" s="221">
        <v>31970</v>
      </c>
      <c r="D5054" s="221">
        <f t="shared" si="558"/>
        <v>31970</v>
      </c>
      <c r="E5054" s="221">
        <f t="shared" si="556"/>
        <v>31.97</v>
      </c>
      <c r="F5054" s="221">
        <f t="shared" si="559"/>
        <v>6.4556028726548936E-6</v>
      </c>
      <c r="G5054" s="221">
        <f t="shared" si="560"/>
        <v>5.0773135949995093E-2</v>
      </c>
      <c r="H5054" s="221">
        <v>2.5761364751429798E-3</v>
      </c>
      <c r="I5054" s="221">
        <f t="shared" si="561"/>
        <v>1</v>
      </c>
      <c r="J5054" s="221">
        <v>1</v>
      </c>
      <c r="K5054" s="221">
        <f t="shared" si="562"/>
        <v>-181.4692067813975</v>
      </c>
      <c r="L5054" s="221">
        <f t="shared" si="557"/>
        <v>7.0980298338205472E-18</v>
      </c>
    </row>
    <row r="5055" spans="3:12" hidden="1" x14ac:dyDescent="0.25">
      <c r="C5055" s="221">
        <v>31980</v>
      </c>
      <c r="D5055" s="221">
        <f t="shared" si="558"/>
        <v>31980</v>
      </c>
      <c r="E5055" s="221">
        <f t="shared" si="556"/>
        <v>31.98</v>
      </c>
      <c r="F5055" s="221">
        <f t="shared" si="559"/>
        <v>6.5308418750049668E-6</v>
      </c>
      <c r="G5055" s="221">
        <f t="shared" si="560"/>
        <v>5.2716586457628563E-2</v>
      </c>
      <c r="H5055" s="221">
        <v>2.7309732062731802E-4</v>
      </c>
      <c r="I5055" s="221">
        <f t="shared" si="561"/>
        <v>1</v>
      </c>
      <c r="J5055" s="221">
        <v>1</v>
      </c>
      <c r="K5055" s="221">
        <f t="shared" si="562"/>
        <v>-200.5353222249102</v>
      </c>
      <c r="L5055" s="221">
        <f t="shared" si="557"/>
        <v>2.201515974225708E-18</v>
      </c>
    </row>
    <row r="5056" spans="3:12" hidden="1" x14ac:dyDescent="0.25">
      <c r="C5056" s="221">
        <v>31990</v>
      </c>
      <c r="D5056" s="221">
        <f t="shared" si="558"/>
        <v>31990</v>
      </c>
      <c r="E5056" s="221">
        <f t="shared" si="556"/>
        <v>31.99</v>
      </c>
      <c r="F5056" s="221">
        <f t="shared" si="559"/>
        <v>6.6065764822085831E-6</v>
      </c>
      <c r="G5056" s="221">
        <f t="shared" si="560"/>
        <v>5.4506003100846544E-2</v>
      </c>
      <c r="H5056" s="221">
        <v>3.1555882854914898E-3</v>
      </c>
      <c r="I5056" s="221">
        <f t="shared" si="561"/>
        <v>1</v>
      </c>
      <c r="J5056" s="221">
        <v>1</v>
      </c>
      <c r="K5056" s="221">
        <f t="shared" si="562"/>
        <v>-178.88997722423849</v>
      </c>
      <c r="L5056" s="221">
        <f t="shared" si="557"/>
        <v>3.7843673146999993E-18</v>
      </c>
    </row>
    <row r="5057" spans="3:12" hidden="1" x14ac:dyDescent="0.25">
      <c r="C5057" s="221">
        <v>32000</v>
      </c>
      <c r="D5057" s="221">
        <f t="shared" si="558"/>
        <v>32000</v>
      </c>
      <c r="E5057" s="221">
        <f t="shared" si="556"/>
        <v>32</v>
      </c>
      <c r="F5057" s="221">
        <f t="shared" si="559"/>
        <v>6.6828056781656816E-6</v>
      </c>
      <c r="G5057" s="221">
        <f t="shared" si="560"/>
        <v>5.6137348138911032E-2</v>
      </c>
      <c r="H5057" s="271">
        <v>9.3131547466425995E-10</v>
      </c>
      <c r="I5057" s="221">
        <f t="shared" si="561"/>
        <v>1</v>
      </c>
      <c r="J5057" s="221">
        <v>1</v>
      </c>
      <c r="K5057" s="221">
        <f t="shared" si="562"/>
        <v>-309.13384909213841</v>
      </c>
      <c r="L5057" s="221">
        <f t="shared" si="557"/>
        <v>3.2280670980563239E-18</v>
      </c>
    </row>
    <row r="5058" spans="3:12" hidden="1" x14ac:dyDescent="0.25">
      <c r="C5058" s="221">
        <v>32010</v>
      </c>
      <c r="D5058" s="221">
        <f t="shared" si="558"/>
        <v>32010</v>
      </c>
      <c r="E5058" s="221">
        <f t="shared" si="556"/>
        <v>32.01</v>
      </c>
      <c r="F5058" s="221">
        <f t="shared" si="559"/>
        <v>6.7595283992080165E-6</v>
      </c>
      <c r="G5058" s="221">
        <f t="shared" si="560"/>
        <v>5.7607028747304702E-2</v>
      </c>
      <c r="H5058" s="221">
        <v>2.6182538032295099E-2</v>
      </c>
      <c r="I5058" s="221">
        <f t="shared" si="561"/>
        <v>1</v>
      </c>
      <c r="J5058" s="221">
        <v>1</v>
      </c>
      <c r="K5058" s="221">
        <f t="shared" si="562"/>
        <v>-159.83192768300304</v>
      </c>
      <c r="L5058" s="221">
        <f t="shared" si="557"/>
        <v>2.5986468872545256E-16</v>
      </c>
    </row>
    <row r="5059" spans="3:12" hidden="1" x14ac:dyDescent="0.25">
      <c r="C5059" s="221">
        <v>32020</v>
      </c>
      <c r="D5059" s="221">
        <f t="shared" si="558"/>
        <v>32020</v>
      </c>
      <c r="E5059" s="221">
        <f t="shared" si="556"/>
        <v>32.020000000000003</v>
      </c>
      <c r="F5059" s="221">
        <f t="shared" si="559"/>
        <v>6.8367435340417086E-6</v>
      </c>
      <c r="G5059" s="221">
        <f t="shared" si="560"/>
        <v>5.8911904321327341E-2</v>
      </c>
      <c r="H5059" s="221">
        <v>5.0657045484410898E-2</v>
      </c>
      <c r="I5059" s="221">
        <f t="shared" si="561"/>
        <v>1</v>
      </c>
      <c r="J5059" s="221">
        <v>1</v>
      </c>
      <c r="K5059" s="221">
        <f t="shared" si="562"/>
        <v>-153.80615586983521</v>
      </c>
      <c r="L5059" s="221">
        <f t="shared" si="557"/>
        <v>2.3406397563156284E-15</v>
      </c>
    </row>
    <row r="5060" spans="3:12" hidden="1" x14ac:dyDescent="0.25">
      <c r="C5060" s="221">
        <v>32030</v>
      </c>
      <c r="D5060" s="221">
        <f t="shared" si="558"/>
        <v>32030</v>
      </c>
      <c r="E5060" s="221">
        <f t="shared" si="556"/>
        <v>32.03</v>
      </c>
      <c r="F5060" s="221">
        <f t="shared" si="559"/>
        <v>6.9144499236961071E-6</v>
      </c>
      <c r="G5060" s="221">
        <f t="shared" si="560"/>
        <v>6.0049292550841453E-2</v>
      </c>
      <c r="H5060" s="221">
        <v>3.5478860246608401E-2</v>
      </c>
      <c r="I5060" s="221">
        <f t="shared" si="561"/>
        <v>1</v>
      </c>
      <c r="J5060" s="221">
        <v>1</v>
      </c>
      <c r="K5060" s="221">
        <f t="shared" si="562"/>
        <v>-156.63529618570419</v>
      </c>
      <c r="L5060" s="221">
        <f t="shared" si="557"/>
        <v>3.0859974892214386E-15</v>
      </c>
    </row>
    <row r="5061" spans="3:12" hidden="1" x14ac:dyDescent="0.25">
      <c r="C5061" s="221">
        <v>32040</v>
      </c>
      <c r="D5061" s="221">
        <f t="shared" si="558"/>
        <v>32040</v>
      </c>
      <c r="E5061" s="221">
        <f t="shared" si="556"/>
        <v>32.04</v>
      </c>
      <c r="F5061" s="221">
        <f t="shared" si="559"/>
        <v>6.9926463614772333E-6</v>
      </c>
      <c r="G5061" s="221">
        <f t="shared" si="560"/>
        <v>6.1016974256091136E-2</v>
      </c>
      <c r="H5061" s="271">
        <v>2.4382361072908502E-9</v>
      </c>
      <c r="I5061" s="221">
        <f t="shared" si="561"/>
        <v>1</v>
      </c>
      <c r="J5061" s="221">
        <v>1</v>
      </c>
      <c r="K5061" s="221">
        <f t="shared" si="562"/>
        <v>-299.6566401718361</v>
      </c>
      <c r="L5061" s="221">
        <f t="shared" si="557"/>
        <v>5.4251337724008413E-16</v>
      </c>
    </row>
    <row r="5062" spans="3:12" hidden="1" x14ac:dyDescent="0.25">
      <c r="C5062" s="221">
        <v>32050</v>
      </c>
      <c r="D5062" s="221">
        <f t="shared" si="558"/>
        <v>32050</v>
      </c>
      <c r="E5062" s="221">
        <f t="shared" si="556"/>
        <v>32.049999999999997</v>
      </c>
      <c r="F5062" s="221">
        <f t="shared" si="559"/>
        <v>7.071331592927129E-6</v>
      </c>
      <c r="G5062" s="221">
        <f t="shared" si="560"/>
        <v>6.1813196977776375E-2</v>
      </c>
      <c r="H5062" s="271">
        <v>1.5853395540246201E-9</v>
      </c>
      <c r="I5062" s="221">
        <f t="shared" si="561"/>
        <v>1</v>
      </c>
      <c r="J5062" s="221">
        <v>1</v>
      </c>
      <c r="K5062" s="221">
        <f t="shared" si="562"/>
        <v>-303.1859059172603</v>
      </c>
      <c r="L5062" s="221">
        <f t="shared" si="557"/>
        <v>7.510622684584018E-30</v>
      </c>
    </row>
    <row r="5063" spans="3:12" hidden="1" x14ac:dyDescent="0.25">
      <c r="C5063" s="221">
        <v>32060</v>
      </c>
      <c r="D5063" s="221">
        <f t="shared" si="558"/>
        <v>32060</v>
      </c>
      <c r="E5063" s="221">
        <f t="shared" si="556"/>
        <v>32.06</v>
      </c>
      <c r="F5063" s="221">
        <f t="shared" si="559"/>
        <v>7.1505043157885716E-6</v>
      </c>
      <c r="G5063" s="221">
        <f t="shared" si="560"/>
        <v>6.2436677317820155E-2</v>
      </c>
      <c r="H5063" s="221">
        <v>3.2358958185377602E-2</v>
      </c>
      <c r="I5063" s="221">
        <f t="shared" si="561"/>
        <v>1</v>
      </c>
      <c r="J5063" s="221">
        <v>1</v>
      </c>
      <c r="K5063" s="221">
        <f t="shared" si="562"/>
        <v>-156.80458025700904</v>
      </c>
      <c r="L5063" s="221">
        <f t="shared" si="557"/>
        <v>5.2177350768569614E-16</v>
      </c>
    </row>
    <row r="5064" spans="3:12" hidden="1" x14ac:dyDescent="0.25">
      <c r="C5064" s="221">
        <v>32070</v>
      </c>
      <c r="D5064" s="221">
        <f t="shared" si="558"/>
        <v>32070</v>
      </c>
      <c r="E5064" s="221">
        <f t="shared" si="556"/>
        <v>32.07</v>
      </c>
      <c r="F5064" s="221">
        <f t="shared" si="559"/>
        <v>7.2301631799749504E-6</v>
      </c>
      <c r="G5064" s="221">
        <f t="shared" si="560"/>
        <v>6.2886602030534214E-2</v>
      </c>
      <c r="H5064" s="221">
        <v>3.33118067192196E-2</v>
      </c>
      <c r="I5064" s="221">
        <f t="shared" si="561"/>
        <v>1</v>
      </c>
      <c r="J5064" s="221">
        <v>1</v>
      </c>
      <c r="K5064" s="221">
        <f t="shared" si="562"/>
        <v>-156.39391167727035</v>
      </c>
      <c r="L5064" s="221">
        <f t="shared" si="557"/>
        <v>2.1893645696628824E-15</v>
      </c>
    </row>
    <row r="5065" spans="3:12" hidden="1" x14ac:dyDescent="0.25">
      <c r="C5065" s="221">
        <v>32080</v>
      </c>
      <c r="D5065" s="221">
        <f t="shared" si="558"/>
        <v>32080</v>
      </c>
      <c r="E5065" s="221">
        <f t="shared" si="556"/>
        <v>32.08</v>
      </c>
      <c r="F5065" s="221">
        <f t="shared" si="559"/>
        <v>7.310306787546007E-6</v>
      </c>
      <c r="G5065" s="221">
        <f t="shared" si="560"/>
        <v>6.3162627867150115E-2</v>
      </c>
      <c r="H5065" s="221">
        <v>1.1720746567766199E-2</v>
      </c>
      <c r="I5065" s="221">
        <f t="shared" si="561"/>
        <v>1</v>
      </c>
      <c r="J5065" s="221">
        <v>1</v>
      </c>
      <c r="K5065" s="221">
        <f t="shared" si="562"/>
        <v>-165.33297861859444</v>
      </c>
      <c r="L5065" s="221">
        <f t="shared" si="557"/>
        <v>1.0565929747891037E-15</v>
      </c>
    </row>
    <row r="5066" spans="3:12" hidden="1" x14ac:dyDescent="0.25">
      <c r="C5066" s="221">
        <v>32090</v>
      </c>
      <c r="D5066" s="221">
        <f t="shared" si="558"/>
        <v>32090</v>
      </c>
      <c r="E5066" s="221">
        <f t="shared" si="556"/>
        <v>32.090000000000003</v>
      </c>
      <c r="F5066" s="221">
        <f t="shared" si="559"/>
        <v>7.3909336926884062E-6</v>
      </c>
      <c r="G5066" s="221">
        <f t="shared" si="560"/>
        <v>6.3264880179899063E-2</v>
      </c>
      <c r="H5066" s="221">
        <v>3.5411953593090101E-2</v>
      </c>
      <c r="I5066" s="221">
        <f t="shared" si="561"/>
        <v>1</v>
      </c>
      <c r="J5066" s="221">
        <v>1</v>
      </c>
      <c r="K5066" s="221">
        <f t="shared" si="562"/>
        <v>-155.61976235384964</v>
      </c>
      <c r="L5066" s="221">
        <f t="shared" si="557"/>
        <v>1.2067098222995866E-15</v>
      </c>
    </row>
    <row r="5067" spans="3:12" hidden="1" x14ac:dyDescent="0.25">
      <c r="C5067" s="221">
        <v>32100</v>
      </c>
      <c r="D5067" s="221">
        <f t="shared" si="558"/>
        <v>32100</v>
      </c>
      <c r="E5067" s="221">
        <f t="shared" si="556"/>
        <v>32.1</v>
      </c>
      <c r="F5067" s="221">
        <f t="shared" si="559"/>
        <v>7.4720424017025636E-6</v>
      </c>
      <c r="G5067" s="221">
        <f t="shared" si="560"/>
        <v>6.3193950295025239E-2</v>
      </c>
      <c r="H5067" s="271">
        <v>8.02042406697137E-15</v>
      </c>
      <c r="I5067" s="221">
        <f t="shared" si="561"/>
        <v>1</v>
      </c>
      <c r="J5067" s="221">
        <v>1</v>
      </c>
      <c r="K5067" s="221">
        <f t="shared" si="562"/>
        <v>-408.4337567303935</v>
      </c>
      <c r="L5067" s="221">
        <f t="shared" si="557"/>
        <v>6.8543104877622202E-16</v>
      </c>
    </row>
    <row r="5068" spans="3:12" hidden="1" x14ac:dyDescent="0.25">
      <c r="C5068" s="221">
        <v>32110</v>
      </c>
      <c r="D5068" s="221">
        <f t="shared" si="558"/>
        <v>32110</v>
      </c>
      <c r="E5068" s="221">
        <f t="shared" si="556"/>
        <v>32.11</v>
      </c>
      <c r="F5068" s="221">
        <f t="shared" si="559"/>
        <v>7.5536313729940481E-6</v>
      </c>
      <c r="G5068" s="221">
        <f t="shared" si="560"/>
        <v>6.2950891667290287E-2</v>
      </c>
      <c r="H5068" s="221">
        <v>3.5411953593087402E-2</v>
      </c>
      <c r="I5068" s="221">
        <f t="shared" si="561"/>
        <v>1</v>
      </c>
      <c r="J5068" s="221">
        <v>1</v>
      </c>
      <c r="K5068" s="221">
        <f t="shared" si="562"/>
        <v>-155.473848813345</v>
      </c>
      <c r="L5068" s="221">
        <f t="shared" si="557"/>
        <v>7.0885127905148828E-16</v>
      </c>
    </row>
    <row r="5069" spans="3:12" hidden="1" x14ac:dyDescent="0.25">
      <c r="C5069" s="221">
        <v>32120</v>
      </c>
      <c r="D5069" s="221">
        <f t="shared" si="558"/>
        <v>32120</v>
      </c>
      <c r="E5069" s="221">
        <f t="shared" si="556"/>
        <v>32.119999999999997</v>
      </c>
      <c r="F5069" s="221">
        <f t="shared" si="559"/>
        <v>7.6356990170711369E-6</v>
      </c>
      <c r="G5069" s="221">
        <f t="shared" si="560"/>
        <v>6.2537214831628121E-2</v>
      </c>
      <c r="H5069" s="221">
        <v>1.17207465677555E-2</v>
      </c>
      <c r="I5069" s="221">
        <f t="shared" si="561"/>
        <v>1</v>
      </c>
      <c r="J5069" s="221">
        <v>1</v>
      </c>
      <c r="K5069" s="221">
        <f t="shared" si="562"/>
        <v>-165.04114775759714</v>
      </c>
      <c r="L5069" s="221">
        <f t="shared" si="557"/>
        <v>1.258378883152454E-15</v>
      </c>
    </row>
    <row r="5070" spans="3:12" hidden="1" x14ac:dyDescent="0.25">
      <c r="C5070" s="221">
        <v>32130</v>
      </c>
      <c r="D5070" s="221">
        <f t="shared" si="558"/>
        <v>32130</v>
      </c>
      <c r="E5070" s="221">
        <f t="shared" si="556"/>
        <v>32.130000000000003</v>
      </c>
      <c r="F5070" s="221">
        <f t="shared" si="559"/>
        <v>7.7182436965472334E-6</v>
      </c>
      <c r="G5070" s="221">
        <f t="shared" si="560"/>
        <v>6.1954881170684373E-2</v>
      </c>
      <c r="H5070" s="221">
        <v>3.33118067192106E-2</v>
      </c>
      <c r="I5070" s="221">
        <f t="shared" si="561"/>
        <v>1</v>
      </c>
      <c r="J5070" s="221">
        <v>1</v>
      </c>
      <c r="K5070" s="221">
        <f t="shared" si="562"/>
        <v>-155.95615593535297</v>
      </c>
      <c r="L5070" s="221">
        <f t="shared" si="557"/>
        <v>1.1584186521283134E-15</v>
      </c>
    </row>
    <row r="5071" spans="3:12" hidden="1" x14ac:dyDescent="0.25">
      <c r="C5071" s="221">
        <v>32140</v>
      </c>
      <c r="D5071" s="221">
        <f t="shared" si="558"/>
        <v>32140</v>
      </c>
      <c r="E5071" s="221">
        <f t="shared" si="556"/>
        <v>32.14</v>
      </c>
      <c r="F5071" s="221">
        <f t="shared" si="559"/>
        <v>7.8012637261492549E-6</v>
      </c>
      <c r="G5071" s="221">
        <f t="shared" si="560"/>
        <v>6.1206295519967431E-2</v>
      </c>
      <c r="H5071" s="221">
        <v>3.23589581853862E-2</v>
      </c>
      <c r="I5071" s="221">
        <f t="shared" si="561"/>
        <v>1</v>
      </c>
      <c r="J5071" s="221">
        <v>1</v>
      </c>
      <c r="K5071" s="221">
        <f t="shared" si="562"/>
        <v>-156.22088829248744</v>
      </c>
      <c r="L5071" s="221">
        <f t="shared" si="557"/>
        <v>2.4617766187578535E-15</v>
      </c>
    </row>
    <row r="5072" spans="3:12" hidden="1" x14ac:dyDescent="0.25">
      <c r="C5072" s="221">
        <v>32150</v>
      </c>
      <c r="D5072" s="221">
        <f t="shared" si="558"/>
        <v>32150</v>
      </c>
      <c r="E5072" s="221">
        <f t="shared" si="556"/>
        <v>32.15</v>
      </c>
      <c r="F5072" s="221">
        <f t="shared" si="559"/>
        <v>7.8847573727309854E-6</v>
      </c>
      <c r="G5072" s="221">
        <f t="shared" si="560"/>
        <v>6.0294297635282323E-2</v>
      </c>
      <c r="H5072" s="271">
        <v>1.58533176438594E-9</v>
      </c>
      <c r="I5072" s="221">
        <f t="shared" si="561"/>
        <v>1</v>
      </c>
      <c r="J5072" s="221">
        <v>1</v>
      </c>
      <c r="K5072" s="221">
        <f t="shared" si="562"/>
        <v>-302.45630528453194</v>
      </c>
      <c r="L5072" s="221">
        <f t="shared" si="557"/>
        <v>5.9683079255764496E-16</v>
      </c>
    </row>
    <row r="5073" spans="3:12" hidden="1" x14ac:dyDescent="0.25">
      <c r="C5073" s="221">
        <v>32160</v>
      </c>
      <c r="D5073" s="221">
        <f t="shared" si="558"/>
        <v>32160</v>
      </c>
      <c r="E5073" s="221">
        <f t="shared" si="556"/>
        <v>32.159999999999997</v>
      </c>
      <c r="F5073" s="221">
        <f t="shared" si="559"/>
        <v>7.968722855292334E-6</v>
      </c>
      <c r="G5073" s="221">
        <f t="shared" si="560"/>
        <v>5.922215254995962E-2</v>
      </c>
      <c r="H5073" s="271">
        <v>2.4382305323092102E-9</v>
      </c>
      <c r="I5073" s="221">
        <f t="shared" si="561"/>
        <v>1</v>
      </c>
      <c r="J5073" s="221">
        <v>1</v>
      </c>
      <c r="K5073" s="221">
        <f t="shared" si="562"/>
        <v>-298.78104646532142</v>
      </c>
      <c r="L5073" s="221">
        <f t="shared" si="557"/>
        <v>9.0662564927294601E-30</v>
      </c>
    </row>
    <row r="5074" spans="3:12" hidden="1" x14ac:dyDescent="0.25">
      <c r="C5074" s="221">
        <v>32170</v>
      </c>
      <c r="D5074" s="221">
        <f t="shared" si="558"/>
        <v>32170</v>
      </c>
      <c r="E5074" s="221">
        <f t="shared" si="556"/>
        <v>32.17</v>
      </c>
      <c r="F5074" s="221">
        <f t="shared" si="559"/>
        <v>8.0531583450033985E-6</v>
      </c>
      <c r="G5074" s="221">
        <f t="shared" si="560"/>
        <v>5.7993539852191724E-2</v>
      </c>
      <c r="H5074" s="221">
        <v>3.5478860246597403E-2</v>
      </c>
      <c r="I5074" s="221">
        <f t="shared" si="561"/>
        <v>1</v>
      </c>
      <c r="J5074" s="221">
        <v>1</v>
      </c>
      <c r="K5074" s="221">
        <f t="shared" si="562"/>
        <v>-155.61368966887292</v>
      </c>
      <c r="L5074" s="221">
        <f t="shared" si="557"/>
        <v>6.8639024409148699E-16</v>
      </c>
    </row>
    <row r="5075" spans="3:12" hidden="1" x14ac:dyDescent="0.25">
      <c r="C5075" s="221">
        <v>32180</v>
      </c>
      <c r="D5075" s="221">
        <f t="shared" si="558"/>
        <v>32180</v>
      </c>
      <c r="E5075" s="221">
        <f t="shared" si="556"/>
        <v>32.18</v>
      </c>
      <c r="F5075" s="221">
        <f t="shared" si="559"/>
        <v>8.1380619652348526E-6</v>
      </c>
      <c r="G5075" s="221">
        <f t="shared" si="560"/>
        <v>5.6612541915434168E-2</v>
      </c>
      <c r="H5075" s="221">
        <v>5.0657045484413403E-2</v>
      </c>
      <c r="I5075" s="221">
        <f t="shared" si="561"/>
        <v>1</v>
      </c>
      <c r="J5075" s="221">
        <v>1</v>
      </c>
      <c r="K5075" s="221">
        <f t="shared" si="562"/>
        <v>-152.63852991903798</v>
      </c>
      <c r="L5075" s="221">
        <f t="shared" si="557"/>
        <v>3.9816737499049848E-15</v>
      </c>
    </row>
    <row r="5076" spans="3:12" hidden="1" x14ac:dyDescent="0.25">
      <c r="C5076" s="221">
        <v>32190</v>
      </c>
      <c r="D5076" s="221">
        <f t="shared" si="558"/>
        <v>32190</v>
      </c>
      <c r="E5076" s="221">
        <f t="shared" si="556"/>
        <v>32.19</v>
      </c>
      <c r="F5076" s="221">
        <f t="shared" si="559"/>
        <v>8.2234317915928008E-6</v>
      </c>
      <c r="G5076" s="221">
        <f t="shared" si="560"/>
        <v>5.5083631117470971E-2</v>
      </c>
      <c r="H5076" s="221">
        <v>2.61825380323236E-2</v>
      </c>
      <c r="I5076" s="221">
        <f t="shared" si="561"/>
        <v>1</v>
      </c>
      <c r="J5076" s="221">
        <v>1</v>
      </c>
      <c r="K5076" s="221">
        <f t="shared" si="562"/>
        <v>-158.51825202252536</v>
      </c>
      <c r="L5076" s="221">
        <f t="shared" si="557"/>
        <v>3.0973543654625519E-15</v>
      </c>
    </row>
    <row r="5077" spans="3:12" hidden="1" x14ac:dyDescent="0.25">
      <c r="C5077" s="221">
        <v>32200</v>
      </c>
      <c r="D5077" s="221">
        <f t="shared" si="558"/>
        <v>32200</v>
      </c>
      <c r="E5077" s="221">
        <f t="shared" si="556"/>
        <v>32.200000000000003</v>
      </c>
      <c r="F5077" s="221">
        <f t="shared" si="559"/>
        <v>8.3092658519598883E-6</v>
      </c>
      <c r="G5077" s="221">
        <f t="shared" si="560"/>
        <v>5.3411656086169414E-2</v>
      </c>
      <c r="H5077" s="271">
        <v>9.3132012330939005E-10</v>
      </c>
      <c r="I5077" s="221">
        <f t="shared" si="561"/>
        <v>1</v>
      </c>
      <c r="J5077" s="221">
        <v>1</v>
      </c>
      <c r="K5077" s="221">
        <f t="shared" si="562"/>
        <v>-307.67404629560127</v>
      </c>
      <c r="L5077" s="221">
        <f t="shared" si="557"/>
        <v>3.5165341287128955E-16</v>
      </c>
    </row>
    <row r="5078" spans="3:12" hidden="1" x14ac:dyDescent="0.25">
      <c r="C5078" s="221">
        <v>32210</v>
      </c>
      <c r="D5078" s="221">
        <f t="shared" si="558"/>
        <v>32210</v>
      </c>
      <c r="E5078" s="221">
        <f t="shared" si="556"/>
        <v>32.21</v>
      </c>
      <c r="F5078" s="221">
        <f t="shared" si="559"/>
        <v>8.3955621265411378E-6</v>
      </c>
      <c r="G5078" s="221">
        <f t="shared" si="560"/>
        <v>5.1601827012388614E-2</v>
      </c>
      <c r="H5078" s="221">
        <v>3.1555882854928702E-3</v>
      </c>
      <c r="I5078" s="221">
        <f t="shared" si="561"/>
        <v>1</v>
      </c>
      <c r="J5078" s="221">
        <v>1</v>
      </c>
      <c r="K5078" s="221">
        <f t="shared" si="562"/>
        <v>-177.28409613214092</v>
      </c>
      <c r="L5078" s="221">
        <f t="shared" si="557"/>
        <v>4.6722993308528588E-18</v>
      </c>
    </row>
    <row r="5079" spans="3:12" hidden="1" x14ac:dyDescent="0.25">
      <c r="C5079" s="221">
        <v>32220</v>
      </c>
      <c r="D5079" s="221">
        <f t="shared" si="558"/>
        <v>32220</v>
      </c>
      <c r="E5079" s="221">
        <f t="shared" si="556"/>
        <v>32.22</v>
      </c>
      <c r="F5079" s="221">
        <f t="shared" si="559"/>
        <v>8.48231854791586E-6</v>
      </c>
      <c r="G5079" s="221">
        <f t="shared" si="560"/>
        <v>4.9659700072697897E-2</v>
      </c>
      <c r="H5079" s="221">
        <v>2.7309732062735299E-4</v>
      </c>
      <c r="I5079" s="221">
        <f t="shared" si="561"/>
        <v>1</v>
      </c>
      <c r="J5079" s="221">
        <v>1</v>
      </c>
      <c r="K5079" s="221">
        <f t="shared" si="562"/>
        <v>-198.78327780824918</v>
      </c>
      <c r="L5079" s="221">
        <f t="shared" si="557"/>
        <v>5.491703659377307E-18</v>
      </c>
    </row>
    <row r="5080" spans="3:12" hidden="1" x14ac:dyDescent="0.25">
      <c r="C5080" s="221">
        <v>32230</v>
      </c>
      <c r="D5080" s="221">
        <f t="shared" si="558"/>
        <v>32230</v>
      </c>
      <c r="E5080" s="221">
        <f t="shared" si="556"/>
        <v>32.229999999999997</v>
      </c>
      <c r="F5080" s="221">
        <f t="shared" si="559"/>
        <v>8.569533001094326E-6</v>
      </c>
      <c r="G5080" s="221">
        <f t="shared" si="560"/>
        <v>4.7591161006786883E-2</v>
      </c>
      <c r="H5080" s="221">
        <v>2.5761364751419298E-3</v>
      </c>
      <c r="I5080" s="221">
        <f t="shared" si="561"/>
        <v>1</v>
      </c>
      <c r="J5080" s="221">
        <v>1</v>
      </c>
      <c r="K5080" s="221">
        <f t="shared" si="562"/>
        <v>-179.57095355837905</v>
      </c>
      <c r="L5080" s="221">
        <f t="shared" si="557"/>
        <v>3.3969822618592618E-18</v>
      </c>
    </row>
    <row r="5081" spans="3:12" hidden="1" x14ac:dyDescent="0.25">
      <c r="C5081" s="221">
        <v>32240</v>
      </c>
      <c r="D5081" s="221">
        <f t="shared" si="558"/>
        <v>32240</v>
      </c>
      <c r="E5081" s="221">
        <f t="shared" si="556"/>
        <v>32.24</v>
      </c>
      <c r="F5081" s="221">
        <f t="shared" si="559"/>
        <v>8.6572033235805049E-6</v>
      </c>
      <c r="G5081" s="221">
        <f t="shared" si="560"/>
        <v>4.5402407896388032E-2</v>
      </c>
      <c r="H5081" s="221">
        <v>2.7062321390629801E-3</v>
      </c>
      <c r="I5081" s="221">
        <f t="shared" si="561"/>
        <v>1</v>
      </c>
      <c r="J5081" s="221">
        <v>1</v>
      </c>
      <c r="K5081" s="221">
        <f t="shared" si="562"/>
        <v>-179.46356898042879</v>
      </c>
      <c r="L5081" s="221">
        <f t="shared" si="557"/>
        <v>1.1176104863606491E-17</v>
      </c>
    </row>
    <row r="5082" spans="3:12" hidden="1" x14ac:dyDescent="0.25">
      <c r="C5082" s="221">
        <v>32250</v>
      </c>
      <c r="D5082" s="221">
        <f t="shared" si="558"/>
        <v>32250</v>
      </c>
      <c r="E5082" s="221">
        <f t="shared" si="556"/>
        <v>32.25</v>
      </c>
      <c r="F5082" s="221">
        <f t="shared" si="559"/>
        <v>8.7453273054394705E-6</v>
      </c>
      <c r="G5082" s="221">
        <f t="shared" si="560"/>
        <v>4.3099933194468892E-2</v>
      </c>
      <c r="H5082" s="221">
        <v>1.9669670782232799E-4</v>
      </c>
      <c r="I5082" s="221">
        <f t="shared" si="561"/>
        <v>1</v>
      </c>
      <c r="J5082" s="221">
        <v>1</v>
      </c>
      <c r="K5082" s="221">
        <f t="shared" si="562"/>
        <v>-202.59900487574453</v>
      </c>
      <c r="L5082" s="221">
        <f t="shared" si="557"/>
        <v>3.2367302472518279E-18</v>
      </c>
    </row>
    <row r="5083" spans="3:12" hidden="1" x14ac:dyDescent="0.25">
      <c r="C5083" s="221">
        <v>32260</v>
      </c>
      <c r="D5083" s="221">
        <f t="shared" si="558"/>
        <v>32260</v>
      </c>
      <c r="E5083" s="221">
        <f t="shared" si="556"/>
        <v>32.26</v>
      </c>
      <c r="F5083" s="221">
        <f t="shared" si="559"/>
        <v>8.8339026893709159E-6</v>
      </c>
      <c r="G5083" s="221">
        <f t="shared" si="560"/>
        <v>4.0690505055210859E-2</v>
      </c>
      <c r="H5083" s="221">
        <v>4.6170289671165999E-3</v>
      </c>
      <c r="I5083" s="221">
        <f t="shared" si="561"/>
        <v>1</v>
      </c>
      <c r="J5083" s="221">
        <v>1</v>
      </c>
      <c r="K5083" s="221">
        <f t="shared" si="562"/>
        <v>-175.59983418697806</v>
      </c>
      <c r="L5083" s="221">
        <f t="shared" si="557"/>
        <v>7.5147929321557017E-18</v>
      </c>
    </row>
    <row r="5084" spans="3:12" hidden="1" x14ac:dyDescent="0.25">
      <c r="C5084" s="221">
        <v>32270</v>
      </c>
      <c r="D5084" s="221">
        <f t="shared" si="558"/>
        <v>32270</v>
      </c>
      <c r="E5084" s="221">
        <f t="shared" si="556"/>
        <v>32.270000000000003</v>
      </c>
      <c r="F5084" s="221">
        <f t="shared" si="559"/>
        <v>8.9229271707876422E-6</v>
      </c>
      <c r="G5084" s="221">
        <f t="shared" si="560"/>
        <v>3.8181148016843997E-2</v>
      </c>
      <c r="H5084" s="221">
        <v>9.67458993722921E-3</v>
      </c>
      <c r="I5084" s="221">
        <f t="shared" si="561"/>
        <v>1</v>
      </c>
      <c r="J5084" s="221">
        <v>1</v>
      </c>
      <c r="K5084" s="221">
        <f t="shared" si="562"/>
        <v>-169.64022205980015</v>
      </c>
      <c r="L5084" s="221">
        <f t="shared" si="557"/>
        <v>6.139570755551995E-17</v>
      </c>
    </row>
    <row r="5085" spans="3:12" hidden="1" x14ac:dyDescent="0.25">
      <c r="C5085" s="221">
        <v>32280</v>
      </c>
      <c r="D5085" s="221">
        <f t="shared" si="558"/>
        <v>32280</v>
      </c>
      <c r="E5085" s="221">
        <f t="shared" si="556"/>
        <v>32.28</v>
      </c>
      <c r="F5085" s="221">
        <f t="shared" si="559"/>
        <v>9.0123983978993477E-6</v>
      </c>
      <c r="G5085" s="221">
        <f t="shared" si="560"/>
        <v>3.5579123090989088E-2</v>
      </c>
      <c r="H5085" s="271">
        <v>3.5572857052062299E-10</v>
      </c>
      <c r="I5085" s="221">
        <f t="shared" si="561"/>
        <v>1</v>
      </c>
      <c r="J5085" s="221">
        <v>1</v>
      </c>
      <c r="K5085" s="221">
        <f t="shared" si="562"/>
        <v>-318.85691262388099</v>
      </c>
      <c r="L5085" s="221">
        <f t="shared" si="557"/>
        <v>2.7159253750716778E-17</v>
      </c>
    </row>
    <row r="5086" spans="3:12" hidden="1" x14ac:dyDescent="0.25">
      <c r="C5086" s="221">
        <v>32290</v>
      </c>
      <c r="D5086" s="221">
        <f t="shared" si="558"/>
        <v>32290</v>
      </c>
      <c r="E5086" s="221">
        <f t="shared" si="556"/>
        <v>32.29</v>
      </c>
      <c r="F5086" s="221">
        <f t="shared" si="559"/>
        <v>9.1023139718021487E-6</v>
      </c>
      <c r="G5086" s="221">
        <f t="shared" si="560"/>
        <v>3.2891907313368773E-2</v>
      </c>
      <c r="H5086" s="221">
        <v>1.10268609715074E-2</v>
      </c>
      <c r="I5086" s="221">
        <f t="shared" si="561"/>
        <v>1</v>
      </c>
      <c r="J5086" s="221">
        <v>1</v>
      </c>
      <c r="K5086" s="221">
        <f t="shared" si="562"/>
        <v>-169.62614462889877</v>
      </c>
      <c r="L5086" s="221">
        <f t="shared" si="557"/>
        <v>2.7247431898565487E-17</v>
      </c>
    </row>
    <row r="5087" spans="3:12" hidden="1" x14ac:dyDescent="0.25">
      <c r="C5087" s="221">
        <v>32300</v>
      </c>
      <c r="D5087" s="221">
        <f t="shared" si="558"/>
        <v>32300</v>
      </c>
      <c r="E5087" s="221">
        <f t="shared" si="556"/>
        <v>32.299999999999997</v>
      </c>
      <c r="F5087" s="221">
        <f t="shared" si="559"/>
        <v>9.1926714465729882E-6</v>
      </c>
      <c r="G5087" s="221">
        <f t="shared" si="560"/>
        <v>3.0127172812040262E-2</v>
      </c>
      <c r="H5087" s="271">
        <v>1.6130990162233201E-9</v>
      </c>
      <c r="I5087" s="221">
        <f t="shared" si="561"/>
        <v>1</v>
      </c>
      <c r="J5087" s="221">
        <v>1</v>
      </c>
      <c r="K5087" s="221">
        <f t="shared" si="562"/>
        <v>-306.99877713382341</v>
      </c>
      <c r="L5087" s="221">
        <f t="shared" si="557"/>
        <v>2.7247437390062697E-17</v>
      </c>
    </row>
    <row r="5088" spans="3:12" hidden="1" x14ac:dyDescent="0.25">
      <c r="C5088" s="221">
        <v>32310</v>
      </c>
      <c r="D5088" s="221">
        <f t="shared" si="558"/>
        <v>32310</v>
      </c>
      <c r="E5088" s="221">
        <f t="shared" si="556"/>
        <v>32.31</v>
      </c>
      <c r="F5088" s="221">
        <f t="shared" si="559"/>
        <v>9.2834683293699314E-6</v>
      </c>
      <c r="G5088" s="221">
        <f t="shared" si="560"/>
        <v>2.7292765450236293E-2</v>
      </c>
      <c r="H5088" s="221">
        <v>2.04012078154246E-2</v>
      </c>
      <c r="I5088" s="221">
        <f t="shared" si="561"/>
        <v>1</v>
      </c>
      <c r="J5088" s="221">
        <v>1</v>
      </c>
      <c r="K5088" s="221">
        <f t="shared" si="562"/>
        <v>-165.73172634215609</v>
      </c>
      <c r="L5088" s="221">
        <f t="shared" si="557"/>
        <v>6.6798613708364191E-17</v>
      </c>
    </row>
    <row r="5089" spans="3:12" hidden="1" x14ac:dyDescent="0.25">
      <c r="C5089" s="221">
        <v>32320</v>
      </c>
      <c r="D5089" s="221">
        <f t="shared" si="558"/>
        <v>32320</v>
      </c>
      <c r="E5089" s="221">
        <f t="shared" si="556"/>
        <v>32.32</v>
      </c>
      <c r="F5089" s="221">
        <f t="shared" si="559"/>
        <v>9.3747020805370521E-6</v>
      </c>
      <c r="G5089" s="221">
        <f t="shared" si="560"/>
        <v>2.4396683101881953E-2</v>
      </c>
      <c r="H5089" s="221">
        <v>2.0271099110455399E-2</v>
      </c>
      <c r="I5089" s="221">
        <f t="shared" si="561"/>
        <v>1</v>
      </c>
      <c r="J5089" s="221">
        <v>1</v>
      </c>
      <c r="K5089" s="221">
        <f t="shared" si="562"/>
        <v>-166.67668885661581</v>
      </c>
      <c r="L5089" s="221">
        <f t="shared" si="557"/>
        <v>2.4036081678321867E-16</v>
      </c>
    </row>
    <row r="5090" spans="3:12" hidden="1" x14ac:dyDescent="0.25">
      <c r="C5090" s="221">
        <v>32330</v>
      </c>
      <c r="D5090" s="221">
        <f t="shared" si="558"/>
        <v>32330</v>
      </c>
      <c r="E5090" s="221">
        <f t="shared" si="556"/>
        <v>32.33</v>
      </c>
      <c r="F5090" s="221">
        <f t="shared" si="559"/>
        <v>9.4663701137155514E-6</v>
      </c>
      <c r="G5090" s="221">
        <f t="shared" si="560"/>
        <v>2.1447053618465932E-2</v>
      </c>
      <c r="H5090" s="221">
        <v>5.3629333398759497E-3</v>
      </c>
      <c r="I5090" s="221">
        <f t="shared" si="561"/>
        <v>1</v>
      </c>
      <c r="J5090" s="221">
        <v>1</v>
      </c>
      <c r="K5090" s="221">
        <f t="shared" si="562"/>
        <v>-179.26092966506187</v>
      </c>
      <c r="L5090" s="221">
        <f t="shared" si="557"/>
        <v>8.1940487667205397E-17</v>
      </c>
    </row>
    <row r="5091" spans="3:12" hidden="1" x14ac:dyDescent="0.25">
      <c r="C5091" s="221">
        <v>32340</v>
      </c>
      <c r="D5091" s="221">
        <f t="shared" si="558"/>
        <v>32340</v>
      </c>
      <c r="E5091" s="221">
        <f t="shared" si="556"/>
        <v>32.340000000000003</v>
      </c>
      <c r="F5091" s="221">
        <f t="shared" si="559"/>
        <v>9.558469795959307E-6</v>
      </c>
      <c r="G5091" s="221">
        <f t="shared" si="560"/>
        <v>1.8452112546619701E-2</v>
      </c>
      <c r="H5091" s="271">
        <v>1.75067417107053E-5</v>
      </c>
      <c r="I5091" s="221">
        <f t="shared" si="561"/>
        <v>1</v>
      </c>
      <c r="J5091" s="221">
        <v>1</v>
      </c>
      <c r="K5091" s="221">
        <f t="shared" si="562"/>
        <v>-230.20720417260947</v>
      </c>
      <c r="L5091" s="221">
        <f t="shared" si="557"/>
        <v>2.9806210293278504E-18</v>
      </c>
    </row>
    <row r="5092" spans="3:12" hidden="1" x14ac:dyDescent="0.25">
      <c r="C5092" s="221">
        <v>32350</v>
      </c>
      <c r="D5092" s="221">
        <f t="shared" si="558"/>
        <v>32350</v>
      </c>
      <c r="E5092" s="221">
        <f t="shared" si="556"/>
        <v>32.35</v>
      </c>
      <c r="F5092" s="221">
        <f t="shared" si="559"/>
        <v>9.6509984478563694E-6</v>
      </c>
      <c r="G5092" s="221">
        <f t="shared" si="560"/>
        <v>1.5420180656117508E-2</v>
      </c>
      <c r="H5092" s="271">
        <v>1.6734664794261899E-5</v>
      </c>
      <c r="I5092" s="221">
        <f t="shared" si="561"/>
        <v>1</v>
      </c>
      <c r="J5092" s="221">
        <v>1</v>
      </c>
      <c r="K5092" s="221">
        <f t="shared" si="562"/>
        <v>-232.0744254976521</v>
      </c>
      <c r="L5092" s="221">
        <f t="shared" si="557"/>
        <v>7.7790467926621522E-23</v>
      </c>
    </row>
    <row r="5093" spans="3:12" hidden="1" x14ac:dyDescent="0.25">
      <c r="C5093" s="221">
        <v>32360</v>
      </c>
      <c r="D5093" s="221">
        <f t="shared" si="558"/>
        <v>32360</v>
      </c>
      <c r="E5093" s="221">
        <f t="shared" si="556"/>
        <v>32.36</v>
      </c>
      <c r="F5093" s="221">
        <f t="shared" si="559"/>
        <v>9.7439533436551919E-6</v>
      </c>
      <c r="G5093" s="221">
        <f t="shared" si="560"/>
        <v>1.2359641338256308E-2</v>
      </c>
      <c r="H5093" s="221">
        <v>1.5719408884812401E-2</v>
      </c>
      <c r="I5093" s="221">
        <f t="shared" si="561"/>
        <v>1</v>
      </c>
      <c r="J5093" s="221">
        <v>1</v>
      </c>
      <c r="K5093" s="221">
        <f t="shared" si="562"/>
        <v>-174.45645450482633</v>
      </c>
      <c r="L5093" s="221">
        <f t="shared" si="557"/>
        <v>8.9833115958051235E-18</v>
      </c>
    </row>
    <row r="5094" spans="3:12" hidden="1" x14ac:dyDescent="0.25">
      <c r="C5094" s="221">
        <v>32370</v>
      </c>
      <c r="D5094" s="221">
        <f t="shared" si="558"/>
        <v>32370</v>
      </c>
      <c r="E5094" s="221">
        <f t="shared" si="556"/>
        <v>32.369999999999997</v>
      </c>
      <c r="F5094" s="221">
        <f t="shared" si="559"/>
        <v>9.8373317113966954E-6</v>
      </c>
      <c r="G5094" s="221">
        <f t="shared" si="560"/>
        <v>9.2789179347045007E-3</v>
      </c>
      <c r="H5094" s="221">
        <v>0.13782044655405701</v>
      </c>
      <c r="I5094" s="221">
        <f t="shared" si="561"/>
        <v>1</v>
      </c>
      <c r="J5094" s="221">
        <v>1</v>
      </c>
      <c r="K5094" s="221">
        <f t="shared" si="562"/>
        <v>-158.00623395280627</v>
      </c>
      <c r="L5094" s="221">
        <f t="shared" si="557"/>
        <v>5.2369379186675733E-16</v>
      </c>
    </row>
    <row r="5095" spans="3:12" hidden="1" x14ac:dyDescent="0.25">
      <c r="C5095" s="221">
        <v>32380</v>
      </c>
      <c r="D5095" s="221">
        <f t="shared" si="558"/>
        <v>32380</v>
      </c>
      <c r="E5095" s="221">
        <f t="shared" si="556"/>
        <v>32.380000000000003</v>
      </c>
      <c r="F5095" s="221">
        <f t="shared" si="559"/>
        <v>9.9311307330509161E-6</v>
      </c>
      <c r="G5095" s="221">
        <f t="shared" si="560"/>
        <v>6.186451056856856E-3</v>
      </c>
      <c r="H5095" s="221">
        <v>0.44491567513520702</v>
      </c>
      <c r="I5095" s="221">
        <f t="shared" si="561"/>
        <v>1</v>
      </c>
      <c r="J5095" s="221">
        <v>1</v>
      </c>
      <c r="K5095" s="221">
        <f t="shared" si="562"/>
        <v>-151.26564025323955</v>
      </c>
      <c r="L5095" s="221">
        <f t="shared" si="557"/>
        <v>3.9830486494139191E-15</v>
      </c>
    </row>
    <row r="5096" spans="3:12" hidden="1" x14ac:dyDescent="0.25">
      <c r="C5096" s="221">
        <v>32390</v>
      </c>
      <c r="D5096" s="221">
        <f t="shared" si="558"/>
        <v>32390</v>
      </c>
      <c r="E5096" s="221">
        <f t="shared" si="556"/>
        <v>32.39</v>
      </c>
      <c r="F5096" s="221">
        <f t="shared" si="559"/>
        <v>1.0025347544659641E-5</v>
      </c>
      <c r="G5096" s="221">
        <f t="shared" si="560"/>
        <v>3.0906759554605247E-3</v>
      </c>
      <c r="H5096" s="221">
        <v>0.82365531566119898</v>
      </c>
      <c r="I5096" s="221">
        <f t="shared" si="561"/>
        <v>1</v>
      </c>
      <c r="J5096" s="221">
        <v>1</v>
      </c>
      <c r="K5096" s="221">
        <f t="shared" si="562"/>
        <v>-151.86203167717986</v>
      </c>
      <c r="L5096" s="221">
        <f t="shared" si="557"/>
        <v>6.9843850096535291E-15</v>
      </c>
    </row>
    <row r="5097" spans="3:12" hidden="1" x14ac:dyDescent="0.25">
      <c r="C5097" s="221">
        <v>32400</v>
      </c>
      <c r="D5097" s="221">
        <f t="shared" si="558"/>
        <v>32400</v>
      </c>
      <c r="E5097" s="221">
        <f t="shared" si="556"/>
        <v>32.4</v>
      </c>
      <c r="F5097" s="221">
        <f t="shared" si="559"/>
        <v>1.0119979236483339E-5</v>
      </c>
      <c r="G5097" s="221">
        <f t="shared" si="560"/>
        <v>2.4832964627701152E-15</v>
      </c>
      <c r="H5097" s="221">
        <v>1</v>
      </c>
      <c r="I5097" s="221">
        <f t="shared" si="561"/>
        <v>1</v>
      </c>
      <c r="J5097" s="221">
        <v>1</v>
      </c>
      <c r="K5097" s="221">
        <f t="shared" si="562"/>
        <v>-391.99583617263409</v>
      </c>
      <c r="L5097" s="221">
        <f t="shared" si="557"/>
        <v>1.6283090661266973E-15</v>
      </c>
    </row>
    <row r="5098" spans="3:12" hidden="1" x14ac:dyDescent="0.25">
      <c r="C5098" s="221">
        <v>32410</v>
      </c>
      <c r="D5098" s="221">
        <f t="shared" si="558"/>
        <v>32410</v>
      </c>
      <c r="E5098" s="221">
        <f t="shared" si="556"/>
        <v>32.409999999999997</v>
      </c>
      <c r="F5098" s="221">
        <f t="shared" si="559"/>
        <v>1.0215022853154327E-5</v>
      </c>
      <c r="G5098" s="221">
        <f t="shared" si="560"/>
        <v>3.0772196732814106E-3</v>
      </c>
      <c r="H5098" s="221">
        <v>0.82365531566119299</v>
      </c>
      <c r="I5098" s="221">
        <f t="shared" si="561"/>
        <v>1</v>
      </c>
      <c r="J5098" s="221">
        <v>1</v>
      </c>
      <c r="K5098" s="221">
        <f t="shared" si="562"/>
        <v>-151.73713303032721</v>
      </c>
      <c r="L5098" s="221">
        <f t="shared" si="557"/>
        <v>1.6758174395734818E-15</v>
      </c>
    </row>
    <row r="5099" spans="3:12" hidden="1" x14ac:dyDescent="0.25">
      <c r="C5099" s="221">
        <v>32420</v>
      </c>
      <c r="D5099" s="221">
        <f t="shared" si="558"/>
        <v>32420</v>
      </c>
      <c r="E5099" s="221">
        <f t="shared" si="556"/>
        <v>32.42</v>
      </c>
      <c r="F5099" s="221">
        <f t="shared" si="559"/>
        <v>1.0310475393834138E-5</v>
      </c>
      <c r="G5099" s="221">
        <f t="shared" si="560"/>
        <v>6.1326982864577488E-3</v>
      </c>
      <c r="H5099" s="221">
        <v>0.44491567513540797</v>
      </c>
      <c r="I5099" s="221">
        <f t="shared" si="561"/>
        <v>1</v>
      </c>
      <c r="J5099" s="221">
        <v>1</v>
      </c>
      <c r="K5099" s="221">
        <f t="shared" si="562"/>
        <v>-151.01584007837153</v>
      </c>
      <c r="L5099" s="221">
        <f t="shared" si="557"/>
        <v>7.296252395874288E-15</v>
      </c>
    </row>
    <row r="5100" spans="3:12" hidden="1" x14ac:dyDescent="0.25">
      <c r="C5100" s="221">
        <v>32430</v>
      </c>
      <c r="D5100" s="221">
        <f t="shared" si="558"/>
        <v>32430</v>
      </c>
      <c r="E5100" s="221">
        <f t="shared" si="556"/>
        <v>32.43</v>
      </c>
      <c r="F5100" s="221">
        <f t="shared" si="559"/>
        <v>1.04063338123768E-5</v>
      </c>
      <c r="G5100" s="221">
        <f t="shared" si="560"/>
        <v>9.1582452606889016E-3</v>
      </c>
      <c r="H5100" s="221">
        <v>0.13782044655405301</v>
      </c>
      <c r="I5100" s="221">
        <f t="shared" si="561"/>
        <v>1</v>
      </c>
      <c r="J5100" s="221">
        <v>1</v>
      </c>
      <c r="K5100" s="221">
        <f t="shared" si="562"/>
        <v>-157.63152648732898</v>
      </c>
      <c r="L5100" s="221">
        <f t="shared" si="557"/>
        <v>4.2574720118145771E-15</v>
      </c>
    </row>
    <row r="5101" spans="3:12" hidden="1" x14ac:dyDescent="0.25">
      <c r="C5101" s="221">
        <v>32440</v>
      </c>
      <c r="D5101" s="221">
        <f t="shared" si="558"/>
        <v>32440</v>
      </c>
      <c r="E5101" s="221">
        <f t="shared" si="556"/>
        <v>32.44</v>
      </c>
      <c r="F5101" s="221">
        <f t="shared" si="559"/>
        <v>1.0502595017496648E-5</v>
      </c>
      <c r="G5101" s="221">
        <f t="shared" si="560"/>
        <v>1.214578571619445E-2</v>
      </c>
      <c r="H5101" s="221">
        <v>1.57194088848377E-2</v>
      </c>
      <c r="I5101" s="221">
        <f t="shared" si="561"/>
        <v>1</v>
      </c>
      <c r="J5101" s="221">
        <v>1</v>
      </c>
      <c r="K5101" s="221">
        <f t="shared" si="562"/>
        <v>-173.956831104142</v>
      </c>
      <c r="L5101" s="221">
        <f t="shared" si="557"/>
        <v>5.7304974560385425E-16</v>
      </c>
    </row>
    <row r="5102" spans="3:12" hidden="1" x14ac:dyDescent="0.25">
      <c r="C5102" s="221">
        <v>32450</v>
      </c>
      <c r="D5102" s="221">
        <f t="shared" si="558"/>
        <v>32450</v>
      </c>
      <c r="E5102" s="221">
        <f t="shared" si="556"/>
        <v>32.450000000000003</v>
      </c>
      <c r="F5102" s="221">
        <f t="shared" si="559"/>
        <v>1.0599255872941814E-5</v>
      </c>
      <c r="G5102" s="221">
        <f t="shared" si="560"/>
        <v>1.5087381576142402E-2</v>
      </c>
      <c r="H5102" s="271">
        <v>1.6734664794261401E-5</v>
      </c>
      <c r="I5102" s="221">
        <f t="shared" si="561"/>
        <v>1</v>
      </c>
      <c r="J5102" s="221">
        <v>1</v>
      </c>
      <c r="K5102" s="221">
        <f t="shared" si="562"/>
        <v>-231.44987463439389</v>
      </c>
      <c r="L5102" s="221">
        <f t="shared" si="557"/>
        <v>1.0078951037300153E-17</v>
      </c>
    </row>
    <row r="5103" spans="3:12" hidden="1" x14ac:dyDescent="0.25">
      <c r="C5103" s="221">
        <v>32460</v>
      </c>
      <c r="D5103" s="221">
        <f t="shared" si="558"/>
        <v>32460</v>
      </c>
      <c r="E5103" s="221">
        <f t="shared" ref="E5103:E5166" si="563">D5103/1000</f>
        <v>32.46</v>
      </c>
      <c r="F5103" s="221">
        <f t="shared" si="559"/>
        <v>1.0696313197672228E-5</v>
      </c>
      <c r="G5103" s="221">
        <f t="shared" si="560"/>
        <v>1.7975252220308234E-2</v>
      </c>
      <c r="H5103" s="271">
        <v>1.7506741710689E-5</v>
      </c>
      <c r="I5103" s="221">
        <f t="shared" si="561"/>
        <v>1</v>
      </c>
      <c r="J5103" s="221">
        <v>1</v>
      </c>
      <c r="K5103" s="221">
        <f t="shared" si="562"/>
        <v>-229.45771143546995</v>
      </c>
      <c r="L5103" s="221">
        <f t="shared" ref="L5103:L5166" si="564">(D5103-D5102)*((10^(K5103/20)+10^(K5102/20))/2)^2</f>
        <v>9.1268236795003577E-23</v>
      </c>
    </row>
    <row r="5104" spans="3:12" hidden="1" x14ac:dyDescent="0.25">
      <c r="C5104" s="221">
        <v>32470</v>
      </c>
      <c r="D5104" s="221">
        <f t="shared" si="558"/>
        <v>32470</v>
      </c>
      <c r="E5104" s="221">
        <f t="shared" si="563"/>
        <v>32.47</v>
      </c>
      <c r="F5104" s="221">
        <f t="shared" si="559"/>
        <v>1.0793763766043425E-5</v>
      </c>
      <c r="G5104" s="221">
        <f t="shared" si="560"/>
        <v>2.0801794635856127E-2</v>
      </c>
      <c r="H5104" s="221">
        <v>5.3629333398694601E-3</v>
      </c>
      <c r="I5104" s="221">
        <f t="shared" si="561"/>
        <v>1</v>
      </c>
      <c r="J5104" s="221">
        <v>1</v>
      </c>
      <c r="K5104" s="221">
        <f t="shared" si="562"/>
        <v>-178.38647775744701</v>
      </c>
      <c r="L5104" s="221">
        <f t="shared" si="564"/>
        <v>3.6451622808822196E-18</v>
      </c>
    </row>
    <row r="5105" spans="3:12" hidden="1" x14ac:dyDescent="0.25">
      <c r="C5105" s="221">
        <v>32480</v>
      </c>
      <c r="D5105" s="221">
        <f t="shared" si="558"/>
        <v>32480</v>
      </c>
      <c r="E5105" s="221">
        <f t="shared" si="563"/>
        <v>32.479999999999997</v>
      </c>
      <c r="F5105" s="221">
        <f t="shared" si="559"/>
        <v>1.0891604307994417E-5</v>
      </c>
      <c r="G5105" s="221">
        <f t="shared" si="560"/>
        <v>2.3559603014012873E-2</v>
      </c>
      <c r="H5105" s="221">
        <v>2.0271099110455701E-2</v>
      </c>
      <c r="I5105" s="221">
        <f t="shared" si="561"/>
        <v>1</v>
      </c>
      <c r="J5105" s="221">
        <v>1</v>
      </c>
      <c r="K5105" s="221">
        <f t="shared" si="562"/>
        <v>-165.67725759498848</v>
      </c>
      <c r="L5105" s="221">
        <f t="shared" si="564"/>
        <v>1.0258374948623253E-16</v>
      </c>
    </row>
    <row r="5106" spans="3:12" hidden="1" x14ac:dyDescent="0.25">
      <c r="C5106" s="221">
        <v>32490</v>
      </c>
      <c r="D5106" s="221">
        <f t="shared" si="558"/>
        <v>32490</v>
      </c>
      <c r="E5106" s="221">
        <f t="shared" si="563"/>
        <v>32.49</v>
      </c>
      <c r="F5106" s="221">
        <f t="shared" si="559"/>
        <v>1.0989831509241648E-5</v>
      </c>
      <c r="G5106" s="221">
        <f t="shared" si="560"/>
        <v>2.6241487743142618E-2</v>
      </c>
      <c r="H5106" s="221">
        <v>2.0401207815424399E-2</v>
      </c>
      <c r="I5106" s="221">
        <f t="shared" si="561"/>
        <v>1</v>
      </c>
      <c r="J5106" s="221">
        <v>1</v>
      </c>
      <c r="K5106" s="221">
        <f t="shared" si="562"/>
        <v>-164.6072926541423</v>
      </c>
      <c r="L5106" s="221">
        <f t="shared" si="564"/>
        <v>3.0719842340551591E-16</v>
      </c>
    </row>
    <row r="5107" spans="3:12" hidden="1" x14ac:dyDescent="0.25">
      <c r="C5107" s="221">
        <v>32500</v>
      </c>
      <c r="D5107" s="221">
        <f t="shared" si="558"/>
        <v>32500</v>
      </c>
      <c r="E5107" s="221">
        <f t="shared" si="563"/>
        <v>32.5</v>
      </c>
      <c r="F5107" s="221">
        <f t="shared" si="559"/>
        <v>1.1088442011477341E-5</v>
      </c>
      <c r="G5107" s="221">
        <f t="shared" si="560"/>
        <v>2.8840493750449718E-2</v>
      </c>
      <c r="H5107" s="271">
        <v>1.6130993938358399E-9</v>
      </c>
      <c r="I5107" s="221">
        <f t="shared" si="561"/>
        <v>1</v>
      </c>
      <c r="J5107" s="221">
        <v>1</v>
      </c>
      <c r="K5107" s="221">
        <f t="shared" si="562"/>
        <v>-305.74931302267822</v>
      </c>
      <c r="L5107" s="221">
        <f t="shared" si="564"/>
        <v>8.6538790177176377E-17</v>
      </c>
    </row>
    <row r="5108" spans="3:12" hidden="1" x14ac:dyDescent="0.25">
      <c r="C5108" s="221">
        <v>32510</v>
      </c>
      <c r="D5108" s="221">
        <f t="shared" si="558"/>
        <v>32510</v>
      </c>
      <c r="E5108" s="221">
        <f t="shared" si="563"/>
        <v>32.51</v>
      </c>
      <c r="F5108" s="221">
        <f t="shared" si="559"/>
        <v>1.1187432412572754E-5</v>
      </c>
      <c r="G5108" s="221">
        <f t="shared" si="560"/>
        <v>3.1349918146408987E-2</v>
      </c>
      <c r="H5108" s="221">
        <v>1.10268609715083E-2</v>
      </c>
      <c r="I5108" s="221">
        <f t="shared" si="561"/>
        <v>1</v>
      </c>
      <c r="J5108" s="221">
        <v>1</v>
      </c>
      <c r="K5108" s="221">
        <f t="shared" si="562"/>
        <v>-168.25162530420602</v>
      </c>
      <c r="L5108" s="221">
        <f t="shared" si="564"/>
        <v>3.7391905211298838E-17</v>
      </c>
    </row>
    <row r="5109" spans="3:12" hidden="1" x14ac:dyDescent="0.25">
      <c r="C5109" s="221">
        <v>32520</v>
      </c>
      <c r="D5109" s="221">
        <f t="shared" si="558"/>
        <v>32520</v>
      </c>
      <c r="E5109" s="221">
        <f t="shared" si="563"/>
        <v>32.520000000000003</v>
      </c>
      <c r="F5109" s="221">
        <f t="shared" si="559"/>
        <v>1.1286799266786948E-5</v>
      </c>
      <c r="G5109" s="221">
        <f t="shared" si="560"/>
        <v>3.3763327128135873E-2</v>
      </c>
      <c r="H5109" s="271">
        <v>3.5573653970429601E-10</v>
      </c>
      <c r="I5109" s="221">
        <f t="shared" si="561"/>
        <v>1</v>
      </c>
      <c r="J5109" s="221">
        <v>1</v>
      </c>
      <c r="K5109" s="221">
        <f t="shared" si="562"/>
        <v>-317.35710971620983</v>
      </c>
      <c r="L5109" s="221">
        <f t="shared" si="564"/>
        <v>3.7391897857464054E-17</v>
      </c>
    </row>
    <row r="5110" spans="3:12" hidden="1" x14ac:dyDescent="0.25">
      <c r="C5110" s="221">
        <v>32530</v>
      </c>
      <c r="D5110" s="221">
        <f t="shared" si="558"/>
        <v>32530</v>
      </c>
      <c r="E5110" s="221">
        <f t="shared" si="563"/>
        <v>32.53</v>
      </c>
      <c r="F5110" s="221">
        <f t="shared" si="559"/>
        <v>1.1386539084979763E-5</v>
      </c>
      <c r="G5110" s="221">
        <f t="shared" si="560"/>
        <v>3.607457209983847E-2</v>
      </c>
      <c r="H5110" s="221">
        <v>9.6745899372292395E-3</v>
      </c>
      <c r="I5110" s="221">
        <f t="shared" si="561"/>
        <v>1</v>
      </c>
      <c r="J5110" s="221">
        <v>1</v>
      </c>
      <c r="K5110" s="221">
        <f t="shared" si="562"/>
        <v>-168.01549008217972</v>
      </c>
      <c r="L5110" s="221">
        <f t="shared" si="564"/>
        <v>3.9481262349593336E-17</v>
      </c>
    </row>
    <row r="5111" spans="3:12" hidden="1" x14ac:dyDescent="0.25">
      <c r="C5111" s="221">
        <v>32540</v>
      </c>
      <c r="D5111" s="221">
        <f t="shared" si="558"/>
        <v>32540</v>
      </c>
      <c r="E5111" s="221">
        <f t="shared" si="563"/>
        <v>32.54</v>
      </c>
      <c r="F5111" s="221">
        <f t="shared" si="559"/>
        <v>1.14866483348305E-5</v>
      </c>
      <c r="G5111" s="221">
        <f t="shared" si="560"/>
        <v>3.8277804970893725E-2</v>
      </c>
      <c r="H5111" s="221">
        <v>4.6170289671164499E-3</v>
      </c>
      <c r="I5111" s="221">
        <f t="shared" si="561"/>
        <v>1</v>
      </c>
      <c r="J5111" s="221">
        <v>1</v>
      </c>
      <c r="K5111" s="221">
        <f t="shared" si="562"/>
        <v>-173.84994100126983</v>
      </c>
      <c r="L5111" s="221">
        <f t="shared" si="564"/>
        <v>9.0120359735138331E-17</v>
      </c>
    </row>
    <row r="5112" spans="3:12" hidden="1" x14ac:dyDescent="0.25">
      <c r="C5112" s="221">
        <v>32550</v>
      </c>
      <c r="D5112" s="221">
        <f t="shared" si="558"/>
        <v>32550</v>
      </c>
      <c r="E5112" s="221">
        <f t="shared" si="563"/>
        <v>32.549999999999997</v>
      </c>
      <c r="F5112" s="221">
        <f t="shared" si="559"/>
        <v>1.1587123441060585E-5</v>
      </c>
      <c r="G5112" s="221">
        <f t="shared" si="560"/>
        <v>4.036749259424996E-2</v>
      </c>
      <c r="H5112" s="221">
        <v>1.96696707822322E-4</v>
      </c>
      <c r="I5112" s="221">
        <f t="shared" si="561"/>
        <v>1</v>
      </c>
      <c r="J5112" s="221">
        <v>1</v>
      </c>
      <c r="K5112" s="221">
        <f t="shared" si="562"/>
        <v>-200.7239100203949</v>
      </c>
      <c r="L5112" s="221">
        <f t="shared" si="564"/>
        <v>1.1257590271097247E-17</v>
      </c>
    </row>
    <row r="5113" spans="3:12" hidden="1" x14ac:dyDescent="0.25">
      <c r="C5113" s="221">
        <v>32560</v>
      </c>
      <c r="D5113" s="221">
        <f t="shared" si="558"/>
        <v>32560</v>
      </c>
      <c r="E5113" s="221">
        <f t="shared" si="563"/>
        <v>32.56</v>
      </c>
      <c r="F5113" s="221">
        <f t="shared" si="559"/>
        <v>1.168796078566215E-5</v>
      </c>
      <c r="G5113" s="221">
        <f t="shared" si="560"/>
        <v>4.2338430310356487E-2</v>
      </c>
      <c r="H5113" s="221">
        <v>2.70623213906132E-3</v>
      </c>
      <c r="I5113" s="221">
        <f t="shared" si="561"/>
        <v>1</v>
      </c>
      <c r="J5113" s="221">
        <v>1</v>
      </c>
      <c r="K5113" s="221">
        <f t="shared" si="562"/>
        <v>-177.46322908376197</v>
      </c>
      <c r="L5113" s="221">
        <f t="shared" si="564"/>
        <v>5.1207067309727753E-18</v>
      </c>
    </row>
    <row r="5114" spans="3:12" hidden="1" x14ac:dyDescent="0.25">
      <c r="C5114" s="221">
        <v>32570</v>
      </c>
      <c r="D5114" s="221">
        <f t="shared" ref="D5114:D5177" si="565">C5114*(f_CLK_MHz/Nominal_Clock_Freq)</f>
        <v>32570</v>
      </c>
      <c r="E5114" s="221">
        <f t="shared" si="563"/>
        <v>32.57</v>
      </c>
      <c r="F5114" s="221">
        <f t="shared" ref="F5114:F5177" si="566">ABS(SIN(((MOD_CLK_DIV*PI()*$D5114*FIRST_STAGE_DECIMATION)/(f_CLK_MHz*1000000)))/(FIRST_STAGE_DECIMATION*SIN(((MOD_CLK_DIV*PI()*$D5114)/(f_CLK_MHz*1000000)))))^FIRST_STAGE_ORDER</f>
        <v>1.1789156708130344E-5</v>
      </c>
      <c r="G5114" s="221">
        <f t="shared" ref="G5114:G5177" si="567">ABS(SIN(((MOD_CLK_DIV*FIRST_STAGE_DECIMATION*PI()*$D5114*SECOND_STAGE_DECIMATION)/(f_CLK_MHz*1000000)))/(SECOND_STAGE_DECIMATION*SIN(((MOD_CLK_DIV*FIRST_STAGE_DECIMATION*PI()*$D5114)/(f_CLK_MHz*1000000)))))^SECOND_STAGE_ORDER</f>
        <v>4.4185754564218908E-2</v>
      </c>
      <c r="H5114" s="221">
        <v>2.5761364751436902E-3</v>
      </c>
      <c r="I5114" s="221">
        <f t="shared" ref="I5114:I5177" si="568">IF(Avg_decimation&lt;&gt;0,(ABS(SIN(((MOD_CLK_DIV*FIRST_STAGE_DECIMATION*SECOND_STAGE_DECIMATION*FIR_DECIMATION*PI()*$D5114*Avg_decimation)/(f_CLK_MHz*1000000)))/(Avg_decimation*SIN(((MOD_CLK_DIV*FIRST_STAGE_DECIMATION*SECOND_STAGE_DECIMATION*FIR_DECIMATION*PI()*$D5114)/(f_CLK_MHz*1000000)))))^1),"-")</f>
        <v>1</v>
      </c>
      <c r="J5114" s="221">
        <v>1</v>
      </c>
      <c r="K5114" s="221">
        <f t="shared" ref="K5114:K5177" si="569">20*LOG10(IF(FIR_BYPASSED,F5114*G5114*J5114,F5114*G5114*H5114*I5114*J5114))</f>
        <v>-177.44532233441217</v>
      </c>
      <c r="L5114" s="221">
        <f t="shared" si="564"/>
        <v>1.7971026746186008E-17</v>
      </c>
    </row>
    <row r="5115" spans="3:12" hidden="1" x14ac:dyDescent="0.25">
      <c r="C5115" s="221">
        <v>32580</v>
      </c>
      <c r="D5115" s="221">
        <f t="shared" si="565"/>
        <v>32580</v>
      </c>
      <c r="E5115" s="221">
        <f t="shared" si="563"/>
        <v>32.58</v>
      </c>
      <c r="F5115" s="221">
        <f t="shared" si="566"/>
        <v>1.1890707505701462E-5</v>
      </c>
      <c r="G5115" s="221">
        <f t="shared" si="567"/>
        <v>4.590495456579937E-2</v>
      </c>
      <c r="H5115" s="221">
        <v>2.7309732062733602E-4</v>
      </c>
      <c r="I5115" s="221">
        <f t="shared" si="568"/>
        <v>1</v>
      </c>
      <c r="J5115" s="221">
        <v>1</v>
      </c>
      <c r="K5115" s="221">
        <f t="shared" si="569"/>
        <v>-196.53230605230948</v>
      </c>
      <c r="L5115" s="221">
        <f t="shared" si="564"/>
        <v>5.5577809190447572E-18</v>
      </c>
    </row>
    <row r="5116" spans="3:12" hidden="1" x14ac:dyDescent="0.25">
      <c r="C5116" s="221">
        <v>32590</v>
      </c>
      <c r="D5116" s="221">
        <f t="shared" si="565"/>
        <v>32590</v>
      </c>
      <c r="E5116" s="221">
        <f t="shared" si="563"/>
        <v>32.590000000000003</v>
      </c>
      <c r="F5116" s="221">
        <f t="shared" si="566"/>
        <v>1.1992609433594955E-5</v>
      </c>
      <c r="G5116" s="221">
        <f t="shared" si="567"/>
        <v>4.7491882966562267E-2</v>
      </c>
      <c r="H5116" s="221">
        <v>3.1555882854905799E-3</v>
      </c>
      <c r="I5116" s="221">
        <f t="shared" si="568"/>
        <v>1</v>
      </c>
      <c r="J5116" s="221">
        <v>1</v>
      </c>
      <c r="K5116" s="221">
        <f t="shared" si="569"/>
        <v>-174.90773171608828</v>
      </c>
      <c r="L5116" s="221">
        <f t="shared" si="564"/>
        <v>9.4705835232255664E-18</v>
      </c>
    </row>
    <row r="5117" spans="3:12" hidden="1" x14ac:dyDescent="0.25">
      <c r="C5117" s="221">
        <v>32600</v>
      </c>
      <c r="D5117" s="221">
        <f t="shared" si="565"/>
        <v>32600</v>
      </c>
      <c r="E5117" s="221">
        <f t="shared" si="563"/>
        <v>32.6</v>
      </c>
      <c r="F5117" s="221">
        <f t="shared" si="566"/>
        <v>1.2094858705260964E-5</v>
      </c>
      <c r="G5117" s="221">
        <f t="shared" si="567"/>
        <v>4.8942765527654503E-2</v>
      </c>
      <c r="H5117" s="271">
        <v>9.3132038692641897E-10</v>
      </c>
      <c r="I5117" s="221">
        <f t="shared" si="568"/>
        <v>1</v>
      </c>
      <c r="J5117" s="221">
        <v>1</v>
      </c>
      <c r="K5117" s="221">
        <f t="shared" si="569"/>
        <v>-305.17223170422346</v>
      </c>
      <c r="L5117" s="221">
        <f t="shared" si="564"/>
        <v>8.0754568985086697E-18</v>
      </c>
    </row>
    <row r="5118" spans="3:12" hidden="1" x14ac:dyDescent="0.25">
      <c r="C5118" s="221">
        <v>32610</v>
      </c>
      <c r="D5118" s="221">
        <f t="shared" si="565"/>
        <v>32610</v>
      </c>
      <c r="E5118" s="221">
        <f t="shared" si="563"/>
        <v>32.61</v>
      </c>
      <c r="F5118" s="221">
        <f t="shared" si="566"/>
        <v>1.2197451492631913E-5</v>
      </c>
      <c r="G5118" s="221">
        <f t="shared" si="567"/>
        <v>5.0254209757976072E-2</v>
      </c>
      <c r="H5118" s="221">
        <v>2.6182538032288202E-2</v>
      </c>
      <c r="I5118" s="221">
        <f t="shared" si="568"/>
        <v>1</v>
      </c>
      <c r="J5118" s="221">
        <v>1</v>
      </c>
      <c r="K5118" s="221">
        <f t="shared" si="569"/>
        <v>-155.890934182705</v>
      </c>
      <c r="L5118" s="221">
        <f t="shared" si="564"/>
        <v>6.4394180445438134E-16</v>
      </c>
    </row>
    <row r="5119" spans="3:12" hidden="1" x14ac:dyDescent="0.25">
      <c r="C5119" s="221">
        <v>32620</v>
      </c>
      <c r="D5119" s="221">
        <f t="shared" si="565"/>
        <v>32620</v>
      </c>
      <c r="E5119" s="221">
        <f t="shared" si="563"/>
        <v>32.619999999999997</v>
      </c>
      <c r="F5119" s="221">
        <f t="shared" si="566"/>
        <v>1.2300383926379482E-5</v>
      </c>
      <c r="G5119" s="221">
        <f t="shared" si="567"/>
        <v>5.1423212503153605E-2</v>
      </c>
      <c r="H5119" s="221">
        <v>5.06570454844135E-2</v>
      </c>
      <c r="I5119" s="221">
        <f t="shared" si="568"/>
        <v>1</v>
      </c>
      <c r="J5119" s="221">
        <v>1</v>
      </c>
      <c r="K5119" s="221">
        <f t="shared" si="569"/>
        <v>-149.88564544247015</v>
      </c>
      <c r="L5119" s="221">
        <f t="shared" si="564"/>
        <v>5.7818744224497517E-15</v>
      </c>
    </row>
    <row r="5120" spans="3:12" hidden="1" x14ac:dyDescent="0.25">
      <c r="C5120" s="221">
        <v>32630</v>
      </c>
      <c r="D5120" s="221">
        <f t="shared" si="565"/>
        <v>32630</v>
      </c>
      <c r="E5120" s="221">
        <f t="shared" si="563"/>
        <v>32.630000000000003</v>
      </c>
      <c r="F5120" s="221">
        <f t="shared" si="566"/>
        <v>1.2403652096175299E-5</v>
      </c>
      <c r="G5120" s="221">
        <f t="shared" si="567"/>
        <v>5.2447166469258864E-2</v>
      </c>
      <c r="H5120" s="221">
        <v>3.54788602466155E-2</v>
      </c>
      <c r="I5120" s="221">
        <f t="shared" si="568"/>
        <v>1</v>
      </c>
      <c r="J5120" s="221">
        <v>1</v>
      </c>
      <c r="K5120" s="221">
        <f t="shared" si="569"/>
        <v>-152.73517468068914</v>
      </c>
      <c r="L5120" s="221">
        <f t="shared" si="564"/>
        <v>7.5961288090819632E-15</v>
      </c>
    </row>
    <row r="5121" spans="3:12" hidden="1" x14ac:dyDescent="0.25">
      <c r="C5121" s="221">
        <v>32640</v>
      </c>
      <c r="D5121" s="221">
        <f t="shared" si="565"/>
        <v>32640</v>
      </c>
      <c r="E5121" s="221">
        <f t="shared" si="563"/>
        <v>32.64</v>
      </c>
      <c r="F5121" s="221">
        <f t="shared" si="566"/>
        <v>1.2507252050957484E-5</v>
      </c>
      <c r="G5121" s="221">
        <f t="shared" si="567"/>
        <v>5.3323865668007314E-2</v>
      </c>
      <c r="H5121" s="271">
        <v>2.4382309825758801E-9</v>
      </c>
      <c r="I5121" s="221">
        <f t="shared" si="568"/>
        <v>1</v>
      </c>
      <c r="J5121" s="221">
        <v>1</v>
      </c>
      <c r="K5121" s="221">
        <f t="shared" si="569"/>
        <v>-295.77683253527687</v>
      </c>
      <c r="L5121" s="221">
        <f t="shared" si="564"/>
        <v>1.3317496821405226E-15</v>
      </c>
    </row>
    <row r="5122" spans="3:12" hidden="1" x14ac:dyDescent="0.25">
      <c r="C5122" s="221">
        <v>32650</v>
      </c>
      <c r="D5122" s="221">
        <f t="shared" si="565"/>
        <v>32650</v>
      </c>
      <c r="E5122" s="221">
        <f t="shared" si="563"/>
        <v>32.65</v>
      </c>
      <c r="F5122" s="221">
        <f t="shared" si="566"/>
        <v>1.2611179799200588E-5</v>
      </c>
      <c r="G5122" s="221">
        <f t="shared" si="567"/>
        <v>5.4051509772997788E-2</v>
      </c>
      <c r="H5122" s="271">
        <v>1.5853446101948499E-9</v>
      </c>
      <c r="I5122" s="221">
        <f t="shared" si="568"/>
        <v>1</v>
      </c>
      <c r="J5122" s="221">
        <v>1</v>
      </c>
      <c r="K5122" s="221">
        <f t="shared" si="569"/>
        <v>-299.32625545587211</v>
      </c>
      <c r="L5122" s="221">
        <f t="shared" si="564"/>
        <v>1.8316875638781205E-29</v>
      </c>
    </row>
    <row r="5123" spans="3:12" hidden="1" x14ac:dyDescent="0.25">
      <c r="C5123" s="221">
        <v>32660</v>
      </c>
      <c r="D5123" s="221">
        <f t="shared" si="565"/>
        <v>32660</v>
      </c>
      <c r="E5123" s="221">
        <f t="shared" si="563"/>
        <v>32.659999999999997</v>
      </c>
      <c r="F5123" s="221">
        <f t="shared" si="566"/>
        <v>1.2715431309191026E-5</v>
      </c>
      <c r="G5123" s="221">
        <f t="shared" si="567"/>
        <v>5.462870737951589E-2</v>
      </c>
      <c r="H5123" s="221">
        <v>3.2358958185386699E-2</v>
      </c>
      <c r="I5123" s="221">
        <f t="shared" si="568"/>
        <v>1</v>
      </c>
      <c r="J5123" s="221">
        <v>1</v>
      </c>
      <c r="K5123" s="221">
        <f t="shared" si="569"/>
        <v>-152.96506897408204</v>
      </c>
      <c r="L5123" s="221">
        <f t="shared" si="564"/>
        <v>1.2630866734672945E-15</v>
      </c>
    </row>
    <row r="5124" spans="3:12" hidden="1" x14ac:dyDescent="0.25">
      <c r="C5124" s="221">
        <v>32670</v>
      </c>
      <c r="D5124" s="221">
        <f t="shared" si="565"/>
        <v>32670</v>
      </c>
      <c r="E5124" s="221">
        <f t="shared" si="563"/>
        <v>32.67</v>
      </c>
      <c r="F5124" s="221">
        <f t="shared" si="566"/>
        <v>1.2820002509306344E-5</v>
      </c>
      <c r="G5124" s="221">
        <f t="shared" si="567"/>
        <v>5.5054478163285188E-2</v>
      </c>
      <c r="H5124" s="221">
        <v>3.3311806719225498E-2</v>
      </c>
      <c r="I5124" s="221">
        <f t="shared" si="568"/>
        <v>1</v>
      </c>
      <c r="J5124" s="221">
        <v>1</v>
      </c>
      <c r="K5124" s="221">
        <f t="shared" si="569"/>
        <v>-152.57442102627036</v>
      </c>
      <c r="L5124" s="221">
        <f t="shared" si="564"/>
        <v>5.2874356987987729E-15</v>
      </c>
    </row>
    <row r="5125" spans="3:12" hidden="1" x14ac:dyDescent="0.25">
      <c r="C5125" s="221">
        <v>32680</v>
      </c>
      <c r="D5125" s="221">
        <f t="shared" si="565"/>
        <v>32680</v>
      </c>
      <c r="E5125" s="221">
        <f t="shared" si="563"/>
        <v>32.68</v>
      </c>
      <c r="F5125" s="221">
        <f t="shared" si="566"/>
        <v>1.2924889288299655E-5</v>
      </c>
      <c r="G5125" s="221">
        <f t="shared" si="567"/>
        <v>5.5328253936504118E-2</v>
      </c>
      <c r="H5125" s="221">
        <v>1.17207465677564E-2</v>
      </c>
      <c r="I5125" s="221">
        <f t="shared" si="568"/>
        <v>1</v>
      </c>
      <c r="J5125" s="221">
        <v>1</v>
      </c>
      <c r="K5125" s="221">
        <f t="shared" si="569"/>
        <v>-161.53341855873583</v>
      </c>
      <c r="L5125" s="221">
        <f t="shared" si="564"/>
        <v>2.5429191700859938E-15</v>
      </c>
    </row>
    <row r="5126" spans="3:12" hidden="1" x14ac:dyDescent="0.25">
      <c r="C5126" s="221">
        <v>32690</v>
      </c>
      <c r="D5126" s="221">
        <f t="shared" si="565"/>
        <v>32690</v>
      </c>
      <c r="E5126" s="221">
        <f t="shared" si="563"/>
        <v>32.69</v>
      </c>
      <c r="F5126" s="221">
        <f t="shared" si="566"/>
        <v>1.3030087495587873E-5</v>
      </c>
      <c r="G5126" s="221">
        <f t="shared" si="567"/>
        <v>5.5449878602376636E-2</v>
      </c>
      <c r="H5126" s="221">
        <v>3.5411953593087298E-2</v>
      </c>
      <c r="I5126" s="221">
        <f t="shared" si="568"/>
        <v>1</v>
      </c>
      <c r="J5126" s="221">
        <v>1</v>
      </c>
      <c r="K5126" s="221">
        <f t="shared" si="569"/>
        <v>-151.84004363904057</v>
      </c>
      <c r="L5126" s="221">
        <f t="shared" si="564"/>
        <v>2.8844558413086606E-15</v>
      </c>
    </row>
    <row r="5127" spans="3:12" hidden="1" x14ac:dyDescent="0.25">
      <c r="C5127" s="221">
        <v>32700</v>
      </c>
      <c r="D5127" s="221">
        <f t="shared" si="565"/>
        <v>32700</v>
      </c>
      <c r="E5127" s="221">
        <f t="shared" si="563"/>
        <v>32.700000000000003</v>
      </c>
      <c r="F5127" s="221">
        <f t="shared" si="566"/>
        <v>1.3135592941544921E-5</v>
      </c>
      <c r="G5127" s="221">
        <f t="shared" si="567"/>
        <v>5.5419607012271326E-2</v>
      </c>
      <c r="H5127" s="271">
        <v>1.8402601586262701E-14</v>
      </c>
      <c r="I5127" s="221">
        <f t="shared" si="568"/>
        <v>1</v>
      </c>
      <c r="J5127" s="221">
        <v>1</v>
      </c>
      <c r="K5127" s="221">
        <f t="shared" si="569"/>
        <v>-397.46015305455455</v>
      </c>
      <c r="L5127" s="221">
        <f t="shared" si="564"/>
        <v>1.6365739903656037E-15</v>
      </c>
    </row>
    <row r="5128" spans="3:12" hidden="1" x14ac:dyDescent="0.25">
      <c r="C5128" s="221">
        <v>32710</v>
      </c>
      <c r="D5128" s="221">
        <f t="shared" si="565"/>
        <v>32710</v>
      </c>
      <c r="E5128" s="221">
        <f t="shared" si="563"/>
        <v>32.71</v>
      </c>
      <c r="F5128" s="221">
        <f t="shared" si="566"/>
        <v>1.3241401397799048E-5</v>
      </c>
      <c r="G5128" s="221">
        <f t="shared" si="567"/>
        <v>5.5238102732496581E-2</v>
      </c>
      <c r="H5128" s="221">
        <v>3.5411953593090302E-2</v>
      </c>
      <c r="I5128" s="221">
        <f t="shared" si="568"/>
        <v>1</v>
      </c>
      <c r="J5128" s="221">
        <v>1</v>
      </c>
      <c r="K5128" s="221">
        <f t="shared" si="569"/>
        <v>-151.73354818550371</v>
      </c>
      <c r="L5128" s="221">
        <f t="shared" si="564"/>
        <v>1.6772012991058639E-15</v>
      </c>
    </row>
    <row r="5129" spans="3:12" hidden="1" x14ac:dyDescent="0.25">
      <c r="C5129" s="221">
        <v>32720</v>
      </c>
      <c r="D5129" s="221">
        <f t="shared" si="565"/>
        <v>32720</v>
      </c>
      <c r="E5129" s="221">
        <f t="shared" si="563"/>
        <v>32.72</v>
      </c>
      <c r="F5129" s="221">
        <f t="shared" si="566"/>
        <v>1.3347508597534626E-5</v>
      </c>
      <c r="G5129" s="221">
        <f t="shared" si="567"/>
        <v>5.4906434730535421E-2</v>
      </c>
      <c r="H5129" s="221">
        <v>1.17207465677654E-2</v>
      </c>
      <c r="I5129" s="221">
        <f t="shared" si="568"/>
        <v>1</v>
      </c>
      <c r="J5129" s="221">
        <v>1</v>
      </c>
      <c r="K5129" s="221">
        <f t="shared" si="569"/>
        <v>-161.32042541768413</v>
      </c>
      <c r="L5129" s="221">
        <f t="shared" si="564"/>
        <v>2.9740857823295553E-15</v>
      </c>
    </row>
    <row r="5130" spans="3:12" hidden="1" x14ac:dyDescent="0.25">
      <c r="C5130" s="221">
        <v>32730</v>
      </c>
      <c r="D5130" s="221">
        <f t="shared" si="565"/>
        <v>32730</v>
      </c>
      <c r="E5130" s="221">
        <f t="shared" si="563"/>
        <v>32.729999999999997</v>
      </c>
      <c r="F5130" s="221">
        <f t="shared" si="566"/>
        <v>1.3453910235798334E-5</v>
      </c>
      <c r="G5130" s="221">
        <f t="shared" si="567"/>
        <v>5.4426072993389973E-2</v>
      </c>
      <c r="H5130" s="221">
        <v>3.33118067192201E-2</v>
      </c>
      <c r="I5130" s="221">
        <f t="shared" si="568"/>
        <v>1</v>
      </c>
      <c r="J5130" s="221">
        <v>1</v>
      </c>
      <c r="K5130" s="221">
        <f t="shared" si="569"/>
        <v>-152.25492572958868</v>
      </c>
      <c r="L5130" s="221">
        <f t="shared" si="564"/>
        <v>2.7195420995740506E-15</v>
      </c>
    </row>
    <row r="5131" spans="3:12" hidden="1" x14ac:dyDescent="0.25">
      <c r="C5131" s="221">
        <v>32740</v>
      </c>
      <c r="D5131" s="221">
        <f t="shared" si="565"/>
        <v>32740</v>
      </c>
      <c r="E5131" s="221">
        <f t="shared" si="563"/>
        <v>32.74</v>
      </c>
      <c r="F5131" s="221">
        <f t="shared" si="566"/>
        <v>1.3560601969809348E-5</v>
      </c>
      <c r="G5131" s="221">
        <f t="shared" si="567"/>
        <v>5.3798883093458774E-2</v>
      </c>
      <c r="H5131" s="221">
        <v>3.2358958185391799E-2</v>
      </c>
      <c r="I5131" s="221">
        <f t="shared" si="568"/>
        <v>1</v>
      </c>
      <c r="J5131" s="221">
        <v>1</v>
      </c>
      <c r="K5131" s="221">
        <f t="shared" si="569"/>
        <v>-152.53906481910678</v>
      </c>
      <c r="L5131" s="221">
        <f t="shared" si="564"/>
        <v>5.759922691110998E-15</v>
      </c>
    </row>
    <row r="5132" spans="3:12" hidden="1" x14ac:dyDescent="0.25">
      <c r="C5132" s="221">
        <v>32750</v>
      </c>
      <c r="D5132" s="221">
        <f t="shared" si="565"/>
        <v>32750</v>
      </c>
      <c r="E5132" s="221">
        <f t="shared" si="563"/>
        <v>32.75</v>
      </c>
      <c r="F5132" s="221">
        <f t="shared" si="566"/>
        <v>1.3667579419274331E-5</v>
      </c>
      <c r="G5132" s="221">
        <f t="shared" si="567"/>
        <v>5.3027119720079618E-2</v>
      </c>
      <c r="H5132" s="271">
        <v>1.58532671805296E-9</v>
      </c>
      <c r="I5132" s="221">
        <f t="shared" si="568"/>
        <v>1</v>
      </c>
      <c r="J5132" s="221">
        <v>1</v>
      </c>
      <c r="K5132" s="221">
        <f t="shared" si="569"/>
        <v>-298.79383153406923</v>
      </c>
      <c r="L5132" s="221">
        <f t="shared" si="564"/>
        <v>1.3932644919438143E-15</v>
      </c>
    </row>
    <row r="5133" spans="3:12" hidden="1" x14ac:dyDescent="0.25">
      <c r="C5133" s="221">
        <v>32760</v>
      </c>
      <c r="D5133" s="221">
        <f t="shared" si="565"/>
        <v>32760</v>
      </c>
      <c r="E5133" s="221">
        <f t="shared" si="563"/>
        <v>32.76</v>
      </c>
      <c r="F5133" s="221">
        <f t="shared" si="566"/>
        <v>1.3774838166705936E-5</v>
      </c>
      <c r="G5133" s="221">
        <f t="shared" si="567"/>
        <v>5.2113419197549034E-2</v>
      </c>
      <c r="H5133" s="271">
        <v>2.4382356439505502E-9</v>
      </c>
      <c r="I5133" s="221">
        <f t="shared" si="568"/>
        <v>1</v>
      </c>
      <c r="J5133" s="221">
        <v>1</v>
      </c>
      <c r="K5133" s="221">
        <f t="shared" si="569"/>
        <v>-295.13776500918772</v>
      </c>
      <c r="L5133" s="221">
        <f t="shared" si="564"/>
        <v>2.1014362709207743E-29</v>
      </c>
    </row>
    <row r="5134" spans="3:12" hidden="1" x14ac:dyDescent="0.25">
      <c r="C5134" s="221">
        <v>32770</v>
      </c>
      <c r="D5134" s="221">
        <f t="shared" si="565"/>
        <v>32770</v>
      </c>
      <c r="E5134" s="221">
        <f t="shared" si="563"/>
        <v>32.770000000000003</v>
      </c>
      <c r="F5134" s="221">
        <f t="shared" si="566"/>
        <v>1.388237375774631E-5</v>
      </c>
      <c r="G5134" s="221">
        <f t="shared" si="567"/>
        <v>5.1060791013002149E-2</v>
      </c>
      <c r="H5134" s="221">
        <v>3.5478860246609102E-2</v>
      </c>
      <c r="I5134" s="221">
        <f t="shared" si="568"/>
        <v>1</v>
      </c>
      <c r="J5134" s="221">
        <v>1</v>
      </c>
      <c r="K5134" s="221">
        <f t="shared" si="569"/>
        <v>-151.98958138032373</v>
      </c>
      <c r="L5134" s="221">
        <f t="shared" si="564"/>
        <v>1.581182252496797E-15</v>
      </c>
    </row>
    <row r="5135" spans="3:12" hidden="1" x14ac:dyDescent="0.25">
      <c r="C5135" s="221">
        <v>32780</v>
      </c>
      <c r="D5135" s="221">
        <f t="shared" si="565"/>
        <v>32780</v>
      </c>
      <c r="E5135" s="221">
        <f t="shared" si="563"/>
        <v>32.78</v>
      </c>
      <c r="F5135" s="221">
        <f t="shared" si="566"/>
        <v>1.3990181701493947E-5</v>
      </c>
      <c r="G5135" s="221">
        <f t="shared" si="567"/>
        <v>4.9872608380101865E-2</v>
      </c>
      <c r="H5135" s="221">
        <v>5.0657045484414902E-2</v>
      </c>
      <c r="I5135" s="221">
        <f t="shared" si="568"/>
        <v>1</v>
      </c>
      <c r="J5135" s="221">
        <v>1</v>
      </c>
      <c r="K5135" s="221">
        <f t="shared" si="569"/>
        <v>-149.03349411418711</v>
      </c>
      <c r="L5135" s="221">
        <f t="shared" si="564"/>
        <v>9.1487475100346127E-15</v>
      </c>
    </row>
    <row r="5136" spans="3:12" hidden="1" x14ac:dyDescent="0.25">
      <c r="C5136" s="221">
        <v>32790</v>
      </c>
      <c r="D5136" s="221">
        <f t="shared" si="565"/>
        <v>32790</v>
      </c>
      <c r="E5136" s="221">
        <f t="shared" si="563"/>
        <v>32.79</v>
      </c>
      <c r="F5136" s="221">
        <f t="shared" si="566"/>
        <v>1.4098257470835287E-5</v>
      </c>
      <c r="G5136" s="221">
        <f t="shared" si="567"/>
        <v>4.8552597866898514E-2</v>
      </c>
      <c r="H5136" s="221">
        <v>2.6182538032312502E-2</v>
      </c>
      <c r="I5136" s="221">
        <f t="shared" si="568"/>
        <v>1</v>
      </c>
      <c r="J5136" s="221">
        <v>1</v>
      </c>
      <c r="K5136" s="221">
        <f t="shared" si="569"/>
        <v>-154.9322069392839</v>
      </c>
      <c r="L5136" s="221">
        <f t="shared" si="564"/>
        <v>7.0934098297252361E-15</v>
      </c>
    </row>
    <row r="5137" spans="3:12" hidden="1" x14ac:dyDescent="0.25">
      <c r="C5137" s="221">
        <v>32800</v>
      </c>
      <c r="D5137" s="221">
        <f t="shared" si="565"/>
        <v>32800</v>
      </c>
      <c r="E5137" s="221">
        <f t="shared" si="563"/>
        <v>32.799999999999997</v>
      </c>
      <c r="F5137" s="221">
        <f t="shared" si="566"/>
        <v>1.4206596502780014E-5</v>
      </c>
      <c r="G5137" s="221">
        <f t="shared" si="567"/>
        <v>4.7104828118631516E-2</v>
      </c>
      <c r="H5137" s="271">
        <v>9.3132313092118197E-10</v>
      </c>
      <c r="I5137" s="221">
        <f t="shared" si="568"/>
        <v>1</v>
      </c>
      <c r="J5137" s="221">
        <v>1</v>
      </c>
      <c r="K5137" s="221">
        <f t="shared" si="569"/>
        <v>-304.1068828262525</v>
      </c>
      <c r="L5137" s="221">
        <f t="shared" si="564"/>
        <v>8.030070255288736E-16</v>
      </c>
    </row>
    <row r="5138" spans="3:12" hidden="1" x14ac:dyDescent="0.25">
      <c r="C5138" s="221">
        <v>32810</v>
      </c>
      <c r="D5138" s="221">
        <f t="shared" si="565"/>
        <v>32810</v>
      </c>
      <c r="E5138" s="221">
        <f t="shared" si="563"/>
        <v>32.81</v>
      </c>
      <c r="F5138" s="221">
        <f t="shared" si="566"/>
        <v>1.4315194198800691E-5</v>
      </c>
      <c r="G5138" s="221">
        <f t="shared" si="567"/>
        <v>4.5533697708487447E-2</v>
      </c>
      <c r="H5138" s="221">
        <v>3.15558828549139E-3</v>
      </c>
      <c r="I5138" s="221">
        <f t="shared" si="568"/>
        <v>1</v>
      </c>
      <c r="J5138" s="221">
        <v>1</v>
      </c>
      <c r="K5138" s="221">
        <f t="shared" si="569"/>
        <v>-173.73579001675236</v>
      </c>
      <c r="L5138" s="221">
        <f t="shared" si="564"/>
        <v>1.05769699424617E-17</v>
      </c>
    </row>
    <row r="5139" spans="3:12" hidden="1" x14ac:dyDescent="0.25">
      <c r="C5139" s="221">
        <v>32820</v>
      </c>
      <c r="D5139" s="221">
        <f t="shared" si="565"/>
        <v>32820</v>
      </c>
      <c r="E5139" s="221">
        <f t="shared" si="563"/>
        <v>32.82</v>
      </c>
      <c r="F5139" s="221">
        <f t="shared" si="566"/>
        <v>1.4424045925175973E-5</v>
      </c>
      <c r="G5139" s="221">
        <f t="shared" si="567"/>
        <v>4.3843922151556948E-2</v>
      </c>
      <c r="H5139" s="221">
        <v>2.7309732062735797E-4</v>
      </c>
      <c r="I5139" s="221">
        <f t="shared" si="568"/>
        <v>1</v>
      </c>
      <c r="J5139" s="221">
        <v>1</v>
      </c>
      <c r="K5139" s="221">
        <f t="shared" si="569"/>
        <v>-195.25372132584849</v>
      </c>
      <c r="L5139" s="221">
        <f t="shared" si="564"/>
        <v>1.2427744690758595E-17</v>
      </c>
    </row>
    <row r="5140" spans="3:12" hidden="1" x14ac:dyDescent="0.25">
      <c r="C5140" s="221">
        <v>32830</v>
      </c>
      <c r="D5140" s="221">
        <f t="shared" si="565"/>
        <v>32830</v>
      </c>
      <c r="E5140" s="221">
        <f t="shared" si="563"/>
        <v>32.83</v>
      </c>
      <c r="F5140" s="221">
        <f t="shared" si="566"/>
        <v>1.4533147013338296E-5</v>
      </c>
      <c r="G5140" s="221">
        <f t="shared" si="567"/>
        <v>4.2040520119288972E-2</v>
      </c>
      <c r="H5140" s="221">
        <v>2.57613647514305E-3</v>
      </c>
      <c r="I5140" s="221">
        <f t="shared" si="568"/>
        <v>1</v>
      </c>
      <c r="J5140" s="221">
        <v>1</v>
      </c>
      <c r="K5140" s="221">
        <f t="shared" si="569"/>
        <v>-176.06006772056975</v>
      </c>
      <c r="L5140" s="221">
        <f t="shared" si="564"/>
        <v>7.6272204018417361E-18</v>
      </c>
    </row>
    <row r="5141" spans="3:12" hidden="1" x14ac:dyDescent="0.25">
      <c r="C5141" s="221">
        <v>32840</v>
      </c>
      <c r="D5141" s="221">
        <f t="shared" si="565"/>
        <v>32840</v>
      </c>
      <c r="E5141" s="221">
        <f t="shared" si="563"/>
        <v>32.840000000000003</v>
      </c>
      <c r="F5141" s="221">
        <f t="shared" si="566"/>
        <v>1.4642492760224961E-5</v>
      </c>
      <c r="G5141" s="221">
        <f t="shared" si="567"/>
        <v>4.0128798893731041E-2</v>
      </c>
      <c r="H5141" s="221">
        <v>2.7062321390636601E-3</v>
      </c>
      <c r="I5141" s="221">
        <f t="shared" si="568"/>
        <v>1</v>
      </c>
      <c r="J5141" s="221">
        <v>1</v>
      </c>
      <c r="K5141" s="221">
        <f t="shared" si="569"/>
        <v>-175.97127547393768</v>
      </c>
      <c r="L5141" s="221">
        <f t="shared" si="564"/>
        <v>2.5029039650467273E-17</v>
      </c>
    </row>
    <row r="5142" spans="3:12" hidden="1" x14ac:dyDescent="0.25">
      <c r="C5142" s="221">
        <v>32850</v>
      </c>
      <c r="D5142" s="221">
        <f t="shared" si="565"/>
        <v>32850</v>
      </c>
      <c r="E5142" s="221">
        <f t="shared" si="563"/>
        <v>32.85</v>
      </c>
      <c r="F5142" s="221">
        <f t="shared" si="566"/>
        <v>1.4752078428633722E-5</v>
      </c>
      <c r="G5142" s="221">
        <f t="shared" si="567"/>
        <v>3.8114339102751818E-2</v>
      </c>
      <c r="H5142" s="221">
        <v>1.9669670782231801E-4</v>
      </c>
      <c r="I5142" s="221">
        <f t="shared" si="568"/>
        <v>1</v>
      </c>
      <c r="J5142" s="221">
        <v>1</v>
      </c>
      <c r="K5142" s="221">
        <f t="shared" si="569"/>
        <v>-199.12522605528724</v>
      </c>
      <c r="L5142" s="221">
        <f t="shared" si="564"/>
        <v>7.231282687595671E-18</v>
      </c>
    </row>
    <row r="5143" spans="3:12" hidden="1" x14ac:dyDescent="0.25">
      <c r="C5143" s="221">
        <v>32860</v>
      </c>
      <c r="D5143" s="221">
        <f t="shared" si="565"/>
        <v>32860</v>
      </c>
      <c r="E5143" s="221">
        <f t="shared" si="563"/>
        <v>32.86</v>
      </c>
      <c r="F5143" s="221">
        <f t="shared" si="566"/>
        <v>1.4861899247581271E-5</v>
      </c>
      <c r="G5143" s="221">
        <f t="shared" si="567"/>
        <v>3.6002978779148397E-2</v>
      </c>
      <c r="H5143" s="221">
        <v>4.6170289671149303E-3</v>
      </c>
      <c r="I5143" s="221">
        <f t="shared" si="568"/>
        <v>1</v>
      </c>
      <c r="J5143" s="221">
        <v>1</v>
      </c>
      <c r="K5143" s="221">
        <f t="shared" si="569"/>
        <v>-172.14449306823741</v>
      </c>
      <c r="L5143" s="221">
        <f t="shared" si="564"/>
        <v>1.6654440762646011E-17</v>
      </c>
    </row>
    <row r="5144" spans="3:12" hidden="1" x14ac:dyDescent="0.25">
      <c r="C5144" s="221">
        <v>32870</v>
      </c>
      <c r="D5144" s="221">
        <f t="shared" si="565"/>
        <v>32870</v>
      </c>
      <c r="E5144" s="221">
        <f t="shared" si="563"/>
        <v>32.869999999999997</v>
      </c>
      <c r="F5144" s="221">
        <f t="shared" si="566"/>
        <v>1.4971950412666808E-5</v>
      </c>
      <c r="G5144" s="221">
        <f t="shared" si="567"/>
        <v>3.3800796788221947E-2</v>
      </c>
      <c r="H5144" s="221">
        <v>9.6745899372295292E-3</v>
      </c>
      <c r="I5144" s="221">
        <f t="shared" si="568"/>
        <v>1</v>
      </c>
      <c r="J5144" s="221">
        <v>1</v>
      </c>
      <c r="K5144" s="221">
        <f t="shared" si="569"/>
        <v>-166.20324231248773</v>
      </c>
      <c r="L5144" s="221">
        <f t="shared" si="564"/>
        <v>1.3565984918237076E-16</v>
      </c>
    </row>
    <row r="5145" spans="3:12" hidden="1" x14ac:dyDescent="0.25">
      <c r="C5145" s="221">
        <v>32880</v>
      </c>
      <c r="D5145" s="221">
        <f t="shared" si="565"/>
        <v>32880</v>
      </c>
      <c r="E5145" s="221">
        <f t="shared" si="563"/>
        <v>32.880000000000003</v>
      </c>
      <c r="F5145" s="221">
        <f t="shared" si="566"/>
        <v>1.5082227086438086E-5</v>
      </c>
      <c r="G5145" s="221">
        <f t="shared" si="567"/>
        <v>3.1514095669929083E-2</v>
      </c>
      <c r="H5145" s="271">
        <v>3.55725398101552E-10</v>
      </c>
      <c r="I5145" s="221">
        <f t="shared" si="568"/>
        <v>1</v>
      </c>
      <c r="J5145" s="221">
        <v>1</v>
      </c>
      <c r="K5145" s="221">
        <f t="shared" si="569"/>
        <v>-315.43829602679796</v>
      </c>
      <c r="L5145" s="221">
        <f t="shared" si="564"/>
        <v>5.9926071403465949E-17</v>
      </c>
    </row>
    <row r="5146" spans="3:12" hidden="1" x14ac:dyDescent="0.25">
      <c r="C5146" s="221">
        <v>32890</v>
      </c>
      <c r="D5146" s="221">
        <f t="shared" si="565"/>
        <v>32890</v>
      </c>
      <c r="E5146" s="221">
        <f t="shared" si="563"/>
        <v>32.89</v>
      </c>
      <c r="F5146" s="221">
        <f t="shared" si="566"/>
        <v>1.5192724398762112E-5</v>
      </c>
      <c r="G5146" s="221">
        <f t="shared" si="567"/>
        <v>2.9149383943066924E-2</v>
      </c>
      <c r="H5146" s="221">
        <v>1.1026860971508E-2</v>
      </c>
      <c r="I5146" s="221">
        <f t="shared" si="568"/>
        <v>1</v>
      </c>
      <c r="J5146" s="221">
        <v>1</v>
      </c>
      <c r="K5146" s="221">
        <f t="shared" si="569"/>
        <v>-166.22566121564407</v>
      </c>
      <c r="L5146" s="221">
        <f t="shared" si="564"/>
        <v>5.9617521525393842E-17</v>
      </c>
    </row>
    <row r="5147" spans="3:12" hidden="1" x14ac:dyDescent="0.25">
      <c r="C5147" s="221">
        <v>32900</v>
      </c>
      <c r="D5147" s="221">
        <f t="shared" si="565"/>
        <v>32900</v>
      </c>
      <c r="E5147" s="221">
        <f t="shared" si="563"/>
        <v>32.9</v>
      </c>
      <c r="F5147" s="221">
        <f t="shared" si="566"/>
        <v>1.530343744719894E-5</v>
      </c>
      <c r="G5147" s="221">
        <f t="shared" si="567"/>
        <v>2.671335792028141E-2</v>
      </c>
      <c r="H5147" s="271">
        <v>1.61309184990197E-9</v>
      </c>
      <c r="I5147" s="221">
        <f t="shared" si="568"/>
        <v>1</v>
      </c>
      <c r="J5147" s="221">
        <v>1</v>
      </c>
      <c r="K5147" s="221">
        <f t="shared" si="569"/>
        <v>-303.61646854528601</v>
      </c>
      <c r="L5147" s="221">
        <f t="shared" si="564"/>
        <v>5.9617533498481816E-17</v>
      </c>
    </row>
    <row r="5148" spans="3:12" hidden="1" x14ac:dyDescent="0.25">
      <c r="C5148" s="221">
        <v>32910</v>
      </c>
      <c r="D5148" s="221">
        <f t="shared" si="565"/>
        <v>32910</v>
      </c>
      <c r="E5148" s="221">
        <f t="shared" si="563"/>
        <v>32.909999999999997</v>
      </c>
      <c r="F5148" s="221">
        <f t="shared" si="566"/>
        <v>1.5414361297379345E-5</v>
      </c>
      <c r="G5148" s="221">
        <f t="shared" si="567"/>
        <v>2.4212883083753713E-2</v>
      </c>
      <c r="H5148" s="221">
        <v>2.0401207815421901E-2</v>
      </c>
      <c r="I5148" s="221">
        <f t="shared" si="568"/>
        <v>1</v>
      </c>
      <c r="J5148" s="221">
        <v>1</v>
      </c>
      <c r="K5148" s="221">
        <f t="shared" si="569"/>
        <v>-162.36744162103449</v>
      </c>
      <c r="L5148" s="221">
        <f t="shared" si="564"/>
        <v>1.4494255805132796E-16</v>
      </c>
    </row>
    <row r="5149" spans="3:12" hidden="1" x14ac:dyDescent="0.25">
      <c r="C5149" s="221">
        <v>32920</v>
      </c>
      <c r="D5149" s="221">
        <f t="shared" si="565"/>
        <v>32920</v>
      </c>
      <c r="E5149" s="221">
        <f t="shared" si="563"/>
        <v>32.92</v>
      </c>
      <c r="F5149" s="221">
        <f t="shared" si="566"/>
        <v>1.5525490983386253E-5</v>
      </c>
      <c r="G5149" s="221">
        <f t="shared" si="567"/>
        <v>2.1654975072479671E-2</v>
      </c>
      <c r="H5149" s="221">
        <v>2.0271099110451302E-2</v>
      </c>
      <c r="I5149" s="221">
        <f t="shared" si="568"/>
        <v>1</v>
      </c>
      <c r="J5149" s="221">
        <v>1</v>
      </c>
      <c r="K5149" s="221">
        <f t="shared" si="569"/>
        <v>-163.33039342989048</v>
      </c>
      <c r="L5149" s="221">
        <f t="shared" si="564"/>
        <v>5.2052551476194014E-16</v>
      </c>
    </row>
    <row r="5150" spans="3:12" hidden="1" x14ac:dyDescent="0.25">
      <c r="C5150" s="221">
        <v>32930</v>
      </c>
      <c r="D5150" s="221">
        <f t="shared" si="565"/>
        <v>32930</v>
      </c>
      <c r="E5150" s="221">
        <f t="shared" si="563"/>
        <v>32.93</v>
      </c>
      <c r="F5150" s="221">
        <f t="shared" si="566"/>
        <v>1.5636821508139205E-5</v>
      </c>
      <c r="G5150" s="221">
        <f t="shared" si="567"/>
        <v>1.9046780332855985E-2</v>
      </c>
      <c r="H5150" s="221">
        <v>5.3629333398785301E-3</v>
      </c>
      <c r="I5150" s="221">
        <f t="shared" si="568"/>
        <v>1</v>
      </c>
      <c r="J5150" s="221">
        <v>1</v>
      </c>
      <c r="K5150" s="221">
        <f t="shared" si="569"/>
        <v>-175.93255098622024</v>
      </c>
      <c r="L5150" s="221">
        <f t="shared" si="564"/>
        <v>1.7692435596752792E-16</v>
      </c>
    </row>
    <row r="5151" spans="3:12" hidden="1" x14ac:dyDescent="0.25">
      <c r="C5151" s="221">
        <v>32940</v>
      </c>
      <c r="D5151" s="221">
        <f t="shared" si="565"/>
        <v>32940</v>
      </c>
      <c r="E5151" s="221">
        <f t="shared" si="563"/>
        <v>32.94</v>
      </c>
      <c r="F5151" s="221">
        <f t="shared" si="566"/>
        <v>1.5748347843782826E-5</v>
      </c>
      <c r="G5151" s="221">
        <f t="shared" si="567"/>
        <v>1.6395556485093461E-2</v>
      </c>
      <c r="H5151" s="271">
        <v>1.7506741710734899E-5</v>
      </c>
      <c r="I5151" s="221">
        <f t="shared" si="568"/>
        <v>1</v>
      </c>
      <c r="J5151" s="221">
        <v>1</v>
      </c>
      <c r="K5151" s="221">
        <f t="shared" si="569"/>
        <v>-226.89667030318745</v>
      </c>
      <c r="L5151" s="221">
        <f t="shared" si="564"/>
        <v>6.414157030092913E-18</v>
      </c>
    </row>
    <row r="5152" spans="3:12" hidden="1" x14ac:dyDescent="0.25">
      <c r="C5152" s="221">
        <v>32950</v>
      </c>
      <c r="D5152" s="221">
        <f t="shared" si="565"/>
        <v>32950</v>
      </c>
      <c r="E5152" s="221">
        <f t="shared" si="563"/>
        <v>32.950000000000003</v>
      </c>
      <c r="F5152" s="221">
        <f t="shared" si="566"/>
        <v>1.5860064932078486E-5</v>
      </c>
      <c r="G5152" s="221">
        <f t="shared" si="567"/>
        <v>1.3708652458468076E-2</v>
      </c>
      <c r="H5152" s="271">
        <v>1.6734664794248699E-5</v>
      </c>
      <c r="I5152" s="221">
        <f t="shared" si="568"/>
        <v>1</v>
      </c>
      <c r="J5152" s="221">
        <v>1</v>
      </c>
      <c r="K5152" s="221">
        <f t="shared" si="569"/>
        <v>-228.78166510104589</v>
      </c>
      <c r="L5152" s="221">
        <f t="shared" si="564"/>
        <v>1.6641278939620098E-22</v>
      </c>
    </row>
    <row r="5153" spans="3:12" hidden="1" x14ac:dyDescent="0.25">
      <c r="C5153" s="221">
        <v>32960</v>
      </c>
      <c r="D5153" s="221">
        <f t="shared" si="565"/>
        <v>32960</v>
      </c>
      <c r="E5153" s="221">
        <f t="shared" si="563"/>
        <v>32.96</v>
      </c>
      <c r="F5153" s="221">
        <f t="shared" si="566"/>
        <v>1.5971967684799601E-5</v>
      </c>
      <c r="G5153" s="221">
        <f t="shared" si="567"/>
        <v>1.0993488448927974E-2</v>
      </c>
      <c r="H5153" s="221">
        <v>1.57194088848286E-2</v>
      </c>
      <c r="I5153" s="221">
        <f t="shared" si="568"/>
        <v>1</v>
      </c>
      <c r="J5153" s="221">
        <v>1</v>
      </c>
      <c r="K5153" s="221">
        <f t="shared" si="569"/>
        <v>-171.18139684004723</v>
      </c>
      <c r="L5153" s="221">
        <f t="shared" si="564"/>
        <v>1.9096094648297082E-17</v>
      </c>
    </row>
    <row r="5154" spans="3:12" hidden="1" x14ac:dyDescent="0.25">
      <c r="C5154" s="221">
        <v>32970</v>
      </c>
      <c r="D5154" s="221">
        <f t="shared" si="565"/>
        <v>32970</v>
      </c>
      <c r="E5154" s="221">
        <f t="shared" si="563"/>
        <v>32.97</v>
      </c>
      <c r="F5154" s="221">
        <f t="shared" si="566"/>
        <v>1.6084050984129787E-5</v>
      </c>
      <c r="G5154" s="221">
        <f t="shared" si="567"/>
        <v>8.2575357528693518E-3</v>
      </c>
      <c r="H5154" s="221">
        <v>0.13782044655401299</v>
      </c>
      <c r="I5154" s="221">
        <f t="shared" si="568"/>
        <v>1</v>
      </c>
      <c r="J5154" s="221">
        <v>1</v>
      </c>
      <c r="K5154" s="221">
        <f t="shared" si="569"/>
        <v>-154.74880886854729</v>
      </c>
      <c r="L5154" s="221">
        <f t="shared" si="564"/>
        <v>1.1093044934321331E-15</v>
      </c>
    </row>
    <row r="5155" spans="3:12" hidden="1" x14ac:dyDescent="0.25">
      <c r="C5155" s="221">
        <v>32980</v>
      </c>
      <c r="D5155" s="221">
        <f t="shared" si="565"/>
        <v>32980</v>
      </c>
      <c r="E5155" s="221">
        <f t="shared" si="563"/>
        <v>32.979999999999997</v>
      </c>
      <c r="F5155" s="221">
        <f t="shared" si="566"/>
        <v>1.6196309683065147E-5</v>
      </c>
      <c r="G5155" s="221">
        <f t="shared" si="567"/>
        <v>5.5082965310020212E-3</v>
      </c>
      <c r="H5155" s="221">
        <v>0.44491567513512897</v>
      </c>
      <c r="I5155" s="221">
        <f t="shared" si="568"/>
        <v>1</v>
      </c>
      <c r="J5155" s="221">
        <v>1</v>
      </c>
      <c r="K5155" s="221">
        <f t="shared" si="569"/>
        <v>-148.02577818179844</v>
      </c>
      <c r="L5155" s="221">
        <f t="shared" si="564"/>
        <v>8.4092205338231486E-15</v>
      </c>
    </row>
    <row r="5156" spans="3:12" hidden="1" x14ac:dyDescent="0.25">
      <c r="C5156" s="221">
        <v>32990</v>
      </c>
      <c r="D5156" s="221">
        <f t="shared" si="565"/>
        <v>32990</v>
      </c>
      <c r="E5156" s="221">
        <f t="shared" si="563"/>
        <v>32.99</v>
      </c>
      <c r="F5156" s="221">
        <f t="shared" si="566"/>
        <v>1.6308738605818959E-5</v>
      </c>
      <c r="G5156" s="221">
        <f t="shared" si="567"/>
        <v>2.7532835563234604E-3</v>
      </c>
      <c r="H5156" s="221">
        <v>0.82365531566113304</v>
      </c>
      <c r="I5156" s="221">
        <f t="shared" si="568"/>
        <v>1</v>
      </c>
      <c r="J5156" s="221">
        <v>1</v>
      </c>
      <c r="K5156" s="221">
        <f t="shared" si="569"/>
        <v>-148.63966362859588</v>
      </c>
      <c r="L5156" s="221">
        <f t="shared" si="564"/>
        <v>1.4698402472184907E-14</v>
      </c>
    </row>
    <row r="5157" spans="3:12" hidden="1" x14ac:dyDescent="0.25">
      <c r="C5157" s="221">
        <v>33000</v>
      </c>
      <c r="D5157" s="221">
        <f t="shared" si="565"/>
        <v>33000</v>
      </c>
      <c r="E5157" s="221">
        <f t="shared" si="563"/>
        <v>33</v>
      </c>
      <c r="F5157" s="221">
        <f t="shared" si="566"/>
        <v>1.6421332548230392E-5</v>
      </c>
      <c r="G5157" s="221">
        <f t="shared" si="567"/>
        <v>2.0586794555737453E-16</v>
      </c>
      <c r="H5157" s="221">
        <v>1</v>
      </c>
      <c r="I5157" s="221">
        <f t="shared" si="568"/>
        <v>1</v>
      </c>
      <c r="J5157" s="221">
        <v>1</v>
      </c>
      <c r="K5157" s="221">
        <f t="shared" si="569"/>
        <v>-409.42005746776152</v>
      </c>
      <c r="L5157" s="221">
        <f t="shared" si="564"/>
        <v>3.4195869088718131E-15</v>
      </c>
    </row>
    <row r="5158" spans="3:12" hidden="1" x14ac:dyDescent="0.25">
      <c r="C5158" s="221">
        <v>33010</v>
      </c>
      <c r="D5158" s="221">
        <f t="shared" si="565"/>
        <v>33010</v>
      </c>
      <c r="E5158" s="221">
        <f t="shared" si="563"/>
        <v>33.01</v>
      </c>
      <c r="F5158" s="221">
        <f t="shared" si="566"/>
        <v>1.6534086278175713E-5</v>
      </c>
      <c r="G5158" s="221">
        <f t="shared" si="567"/>
        <v>2.7440806912096935E-3</v>
      </c>
      <c r="H5158" s="221">
        <v>0.82365531566126104</v>
      </c>
      <c r="I5158" s="221">
        <f t="shared" si="568"/>
        <v>1</v>
      </c>
      <c r="J5158" s="221">
        <v>1</v>
      </c>
      <c r="K5158" s="221">
        <f t="shared" si="569"/>
        <v>-148.54954833950006</v>
      </c>
      <c r="L5158" s="221">
        <f t="shared" si="564"/>
        <v>3.4912839726624267E-15</v>
      </c>
    </row>
    <row r="5159" spans="3:12" hidden="1" x14ac:dyDescent="0.25">
      <c r="C5159" s="221">
        <v>33020</v>
      </c>
      <c r="D5159" s="221">
        <f t="shared" si="565"/>
        <v>33020</v>
      </c>
      <c r="E5159" s="221">
        <f t="shared" si="563"/>
        <v>33.020000000000003</v>
      </c>
      <c r="F5159" s="221">
        <f t="shared" si="566"/>
        <v>1.6646994535983169E-5</v>
      </c>
      <c r="G5159" s="221">
        <f t="shared" si="567"/>
        <v>5.4715347728833972E-3</v>
      </c>
      <c r="H5159" s="221">
        <v>0.44491567513527902</v>
      </c>
      <c r="I5159" s="221">
        <f t="shared" si="568"/>
        <v>1</v>
      </c>
      <c r="J5159" s="221">
        <v>1</v>
      </c>
      <c r="K5159" s="221">
        <f t="shared" si="569"/>
        <v>-147.84554584907704</v>
      </c>
      <c r="L5159" s="221">
        <f t="shared" si="564"/>
        <v>1.5169048825616176E-14</v>
      </c>
    </row>
    <row r="5160" spans="3:12" hidden="1" x14ac:dyDescent="0.25">
      <c r="C5160" s="221">
        <v>33030</v>
      </c>
      <c r="D5160" s="221">
        <f t="shared" si="565"/>
        <v>33030</v>
      </c>
      <c r="E5160" s="221">
        <f t="shared" si="563"/>
        <v>33.03</v>
      </c>
      <c r="F5160" s="221">
        <f t="shared" si="566"/>
        <v>1.6760052034850647E-5</v>
      </c>
      <c r="G5160" s="221">
        <f t="shared" si="567"/>
        <v>8.1750079835102938E-3</v>
      </c>
      <c r="H5160" s="221">
        <v>0.137820446554096</v>
      </c>
      <c r="I5160" s="221">
        <f t="shared" si="568"/>
        <v>1</v>
      </c>
      <c r="J5160" s="221">
        <v>1</v>
      </c>
      <c r="K5160" s="221">
        <f t="shared" si="569"/>
        <v>-154.47845598305884</v>
      </c>
      <c r="L5160" s="221">
        <f t="shared" si="564"/>
        <v>8.8233475766138624E-15</v>
      </c>
    </row>
    <row r="5161" spans="3:12" hidden="1" x14ac:dyDescent="0.25">
      <c r="C5161" s="221">
        <v>33040</v>
      </c>
      <c r="D5161" s="221">
        <f t="shared" si="565"/>
        <v>33040</v>
      </c>
      <c r="E5161" s="221">
        <f t="shared" si="563"/>
        <v>33.04</v>
      </c>
      <c r="F5161" s="221">
        <f t="shared" si="566"/>
        <v>1.6873253461266623E-5</v>
      </c>
      <c r="G5161" s="221">
        <f t="shared" si="567"/>
        <v>1.0847235075853126E-2</v>
      </c>
      <c r="H5161" s="221">
        <v>1.5719408884821401E-2</v>
      </c>
      <c r="I5161" s="221">
        <f t="shared" si="568"/>
        <v>1</v>
      </c>
      <c r="J5161" s="221">
        <v>1</v>
      </c>
      <c r="K5161" s="221">
        <f t="shared" si="569"/>
        <v>-170.82091813775759</v>
      </c>
      <c r="L5161" s="221">
        <f t="shared" si="564"/>
        <v>1.1837836240068533E-15</v>
      </c>
    </row>
    <row r="5162" spans="3:12" hidden="1" x14ac:dyDescent="0.25">
      <c r="C5162" s="221">
        <v>33050</v>
      </c>
      <c r="D5162" s="221">
        <f t="shared" si="565"/>
        <v>33050</v>
      </c>
      <c r="E5162" s="221">
        <f t="shared" si="563"/>
        <v>33.049999999999997</v>
      </c>
      <c r="F5162" s="221">
        <f t="shared" si="566"/>
        <v>1.6986593475433696E-5</v>
      </c>
      <c r="G5162" s="221">
        <f t="shared" si="567"/>
        <v>1.348105904788929E-2</v>
      </c>
      <c r="H5162" s="271">
        <v>1.6734664794276699E-5</v>
      </c>
      <c r="I5162" s="221">
        <f t="shared" si="568"/>
        <v>1</v>
      </c>
      <c r="J5162" s="221">
        <v>1</v>
      </c>
      <c r="K5162" s="221">
        <f t="shared" si="569"/>
        <v>-228.33105356261765</v>
      </c>
      <c r="L5162" s="221">
        <f t="shared" si="564"/>
        <v>2.0749343304519119E-17</v>
      </c>
    </row>
    <row r="5163" spans="3:12" hidden="1" x14ac:dyDescent="0.25">
      <c r="C5163" s="221">
        <v>33060</v>
      </c>
      <c r="D5163" s="221">
        <f t="shared" si="565"/>
        <v>33060</v>
      </c>
      <c r="E5163" s="221">
        <f t="shared" si="563"/>
        <v>33.06</v>
      </c>
      <c r="F5163" s="221">
        <f t="shared" si="566"/>
        <v>1.710006671169573E-5</v>
      </c>
      <c r="G5163" s="221">
        <f t="shared" si="567"/>
        <v>1.6069450023222905E-2</v>
      </c>
      <c r="H5163" s="271">
        <v>1.7506741710657101E-5</v>
      </c>
      <c r="I5163" s="221">
        <f t="shared" si="568"/>
        <v>1</v>
      </c>
      <c r="J5163" s="221">
        <v>1</v>
      </c>
      <c r="K5163" s="221">
        <f t="shared" si="569"/>
        <v>-226.35591715360391</v>
      </c>
      <c r="L5163" s="221">
        <f t="shared" si="564"/>
        <v>1.8674700081658833E-22</v>
      </c>
    </row>
    <row r="5164" spans="3:12" hidden="1" x14ac:dyDescent="0.25">
      <c r="C5164" s="221">
        <v>33070</v>
      </c>
      <c r="D5164" s="221">
        <f t="shared" si="565"/>
        <v>33070</v>
      </c>
      <c r="E5164" s="221">
        <f t="shared" si="563"/>
        <v>33.07</v>
      </c>
      <c r="F5164" s="221">
        <f t="shared" si="566"/>
        <v>1.7213667778967101E-5</v>
      </c>
      <c r="G5164" s="221">
        <f t="shared" si="567"/>
        <v>1.8605523731815839E-2</v>
      </c>
      <c r="H5164" s="221">
        <v>5.3629333398669101E-3</v>
      </c>
      <c r="I5164" s="221">
        <f t="shared" si="568"/>
        <v>1</v>
      </c>
      <c r="J5164" s="221">
        <v>1</v>
      </c>
      <c r="K5164" s="221">
        <f t="shared" si="569"/>
        <v>-175.30164569391707</v>
      </c>
      <c r="L5164" s="221">
        <f t="shared" si="564"/>
        <v>7.416599148820719E-18</v>
      </c>
    </row>
    <row r="5165" spans="3:12" hidden="1" x14ac:dyDescent="0.25">
      <c r="C5165" s="221">
        <v>33080</v>
      </c>
      <c r="D5165" s="221">
        <f t="shared" si="565"/>
        <v>33080</v>
      </c>
      <c r="E5165" s="221">
        <f t="shared" si="563"/>
        <v>33.08</v>
      </c>
      <c r="F5165" s="221">
        <f t="shared" si="566"/>
        <v>1.7327391261165636E-5</v>
      </c>
      <c r="G5165" s="221">
        <f t="shared" si="567"/>
        <v>2.1082559543181587E-2</v>
      </c>
      <c r="H5165" s="221">
        <v>2.0271099110453099E-2</v>
      </c>
      <c r="I5165" s="221">
        <f t="shared" si="568"/>
        <v>1</v>
      </c>
      <c r="J5165" s="221">
        <v>1</v>
      </c>
      <c r="K5165" s="221">
        <f t="shared" si="569"/>
        <v>-162.60932370621282</v>
      </c>
      <c r="L5165" s="221">
        <f t="shared" si="564"/>
        <v>2.0806060497639904E-16</v>
      </c>
    </row>
    <row r="5166" spans="3:12" hidden="1" x14ac:dyDescent="0.25">
      <c r="C5166" s="221">
        <v>33090</v>
      </c>
      <c r="D5166" s="221">
        <f t="shared" si="565"/>
        <v>33090</v>
      </c>
      <c r="E5166" s="221">
        <f t="shared" si="563"/>
        <v>33.090000000000003</v>
      </c>
      <c r="F5166" s="221">
        <f t="shared" si="566"/>
        <v>1.7441231717647526E-5</v>
      </c>
      <c r="G5166" s="221">
        <f t="shared" si="567"/>
        <v>2.349401800546121E-2</v>
      </c>
      <c r="H5166" s="221">
        <v>2.0401207815427199E-2</v>
      </c>
      <c r="I5166" s="221">
        <f t="shared" si="568"/>
        <v>1</v>
      </c>
      <c r="J5166" s="221">
        <v>1</v>
      </c>
      <c r="K5166" s="221">
        <f t="shared" si="569"/>
        <v>-161.55619341929599</v>
      </c>
      <c r="L5166" s="221">
        <f t="shared" si="564"/>
        <v>6.2132562641502791E-16</v>
      </c>
    </row>
    <row r="5167" spans="3:12" hidden="1" x14ac:dyDescent="0.25">
      <c r="C5167" s="221">
        <v>33100</v>
      </c>
      <c r="D5167" s="221">
        <f t="shared" si="565"/>
        <v>33100</v>
      </c>
      <c r="E5167" s="221">
        <f t="shared" ref="E5167:E5230" si="570">D5167/1000</f>
        <v>33.1</v>
      </c>
      <c r="F5167" s="221">
        <f t="shared" si="566"/>
        <v>1.7555183683645768E-5</v>
      </c>
      <c r="G5167" s="221">
        <f t="shared" si="567"/>
        <v>2.5833557845249148E-2</v>
      </c>
      <c r="H5167" s="271">
        <v>1.6130950344633E-9</v>
      </c>
      <c r="I5167" s="221">
        <f t="shared" si="568"/>
        <v>1</v>
      </c>
      <c r="J5167" s="221">
        <v>1</v>
      </c>
      <c r="K5167" s="221">
        <f t="shared" si="569"/>
        <v>-302.71500891208768</v>
      </c>
      <c r="L5167" s="221">
        <f t="shared" ref="L5167:L5230" si="571">(D5167-D5166)*((10^(K5167/20)+10^(K5166/20))/2)^2</f>
        <v>1.747111984252348E-16</v>
      </c>
    </row>
    <row r="5168" spans="3:12" hidden="1" x14ac:dyDescent="0.25">
      <c r="C5168" s="221">
        <v>33110</v>
      </c>
      <c r="D5168" s="221">
        <f t="shared" si="565"/>
        <v>33110</v>
      </c>
      <c r="E5168" s="221">
        <f t="shared" si="570"/>
        <v>33.11</v>
      </c>
      <c r="F5168" s="221">
        <f t="shared" si="566"/>
        <v>1.7669241670710692E-5</v>
      </c>
      <c r="G5168" s="221">
        <f t="shared" si="567"/>
        <v>2.8095052384634469E-2</v>
      </c>
      <c r="H5168" s="221">
        <v>1.1026860971508699E-2</v>
      </c>
      <c r="I5168" s="221">
        <f t="shared" si="568"/>
        <v>1</v>
      </c>
      <c r="J5168" s="221">
        <v>1</v>
      </c>
      <c r="K5168" s="221">
        <f t="shared" si="569"/>
        <v>-165.23400688030745</v>
      </c>
      <c r="L5168" s="221">
        <f t="shared" si="571"/>
        <v>7.4909937844822816E-17</v>
      </c>
    </row>
    <row r="5169" spans="3:12" hidden="1" x14ac:dyDescent="0.25">
      <c r="C5169" s="221">
        <v>33120</v>
      </c>
      <c r="D5169" s="221">
        <f t="shared" si="565"/>
        <v>33120</v>
      </c>
      <c r="E5169" s="221">
        <f t="shared" si="570"/>
        <v>33.119999999999997</v>
      </c>
      <c r="F5169" s="221">
        <f t="shared" si="566"/>
        <v>1.7783400167153692E-5</v>
      </c>
      <c r="G5169" s="221">
        <f t="shared" si="567"/>
        <v>3.027260533355584E-2</v>
      </c>
      <c r="H5169" s="271">
        <v>3.5573966900673298E-10</v>
      </c>
      <c r="I5169" s="221">
        <f t="shared" si="568"/>
        <v>1</v>
      </c>
      <c r="J5169" s="221">
        <v>1</v>
      </c>
      <c r="K5169" s="221">
        <f t="shared" si="569"/>
        <v>-314.35606206283842</v>
      </c>
      <c r="L5169" s="221">
        <f t="shared" si="571"/>
        <v>7.4909923063911876E-17</v>
      </c>
    </row>
    <row r="5170" spans="3:12" hidden="1" x14ac:dyDescent="0.25">
      <c r="C5170" s="221">
        <v>33130</v>
      </c>
      <c r="D5170" s="221">
        <f t="shared" si="565"/>
        <v>33130</v>
      </c>
      <c r="E5170" s="221">
        <f t="shared" si="570"/>
        <v>33.130000000000003</v>
      </c>
      <c r="F5170" s="221">
        <f t="shared" si="566"/>
        <v>1.7897653638493027E-5</v>
      </c>
      <c r="G5170" s="221">
        <f t="shared" si="567"/>
        <v>3.2360565917349336E-2</v>
      </c>
      <c r="H5170" s="221">
        <v>9.67458993722972E-3</v>
      </c>
      <c r="I5170" s="221">
        <f t="shared" si="568"/>
        <v>1</v>
      </c>
      <c r="J5170" s="221">
        <v>1</v>
      </c>
      <c r="K5170" s="221">
        <f t="shared" si="569"/>
        <v>-165.03110453247447</v>
      </c>
      <c r="L5170" s="221">
        <f t="shared" si="571"/>
        <v>7.8492757268956967E-17</v>
      </c>
    </row>
    <row r="5171" spans="3:12" hidden="1" x14ac:dyDescent="0.25">
      <c r="C5171" s="221">
        <v>33140</v>
      </c>
      <c r="D5171" s="221">
        <f t="shared" si="565"/>
        <v>33140</v>
      </c>
      <c r="E5171" s="221">
        <f t="shared" si="570"/>
        <v>33.14</v>
      </c>
      <c r="F5171" s="221">
        <f t="shared" si="566"/>
        <v>1.801199652790257E-5</v>
      </c>
      <c r="G5171" s="221">
        <f t="shared" si="567"/>
        <v>3.4353543301269683E-2</v>
      </c>
      <c r="H5171" s="221">
        <v>4.6170289671181499E-3</v>
      </c>
      <c r="I5171" s="221">
        <f t="shared" si="568"/>
        <v>1</v>
      </c>
      <c r="J5171" s="221">
        <v>1</v>
      </c>
      <c r="K5171" s="221">
        <f t="shared" si="569"/>
        <v>-170.88208016609315</v>
      </c>
      <c r="L5171" s="221">
        <f t="shared" si="571"/>
        <v>1.7893821540926422E-16</v>
      </c>
    </row>
    <row r="5172" spans="3:12" hidden="1" x14ac:dyDescent="0.25">
      <c r="C5172" s="221">
        <v>33150</v>
      </c>
      <c r="D5172" s="221">
        <f t="shared" si="565"/>
        <v>33150</v>
      </c>
      <c r="E5172" s="221">
        <f t="shared" si="570"/>
        <v>33.15</v>
      </c>
      <c r="F5172" s="221">
        <f t="shared" si="566"/>
        <v>1.8126423256663095E-5</v>
      </c>
      <c r="G5172" s="221">
        <f t="shared" si="567"/>
        <v>3.624642027572765E-2</v>
      </c>
      <c r="H5172" s="221">
        <v>1.9669670782231099E-4</v>
      </c>
      <c r="I5172" s="221">
        <f t="shared" si="568"/>
        <v>1</v>
      </c>
      <c r="J5172" s="221">
        <v>1</v>
      </c>
      <c r="K5172" s="221">
        <f t="shared" si="569"/>
        <v>-197.77251341035162</v>
      </c>
      <c r="L5172" s="221">
        <f t="shared" si="571"/>
        <v>2.2292573314751862E-17</v>
      </c>
    </row>
    <row r="5173" spans="3:12" hidden="1" x14ac:dyDescent="0.25">
      <c r="C5173" s="221">
        <v>33160</v>
      </c>
      <c r="D5173" s="221">
        <f t="shared" si="565"/>
        <v>33160</v>
      </c>
      <c r="E5173" s="221">
        <f t="shared" si="570"/>
        <v>33.159999999999997</v>
      </c>
      <c r="F5173" s="221">
        <f t="shared" si="566"/>
        <v>1.8240928224615563E-5</v>
      </c>
      <c r="G5173" s="221">
        <f t="shared" si="567"/>
        <v>3.8034366168011847E-2</v>
      </c>
      <c r="H5173" s="221">
        <v>2.70623213906064E-3</v>
      </c>
      <c r="I5173" s="221">
        <f t="shared" si="568"/>
        <v>1</v>
      </c>
      <c r="J5173" s="221">
        <v>1</v>
      </c>
      <c r="K5173" s="221">
        <f t="shared" si="569"/>
        <v>-174.52823669774335</v>
      </c>
      <c r="L5173" s="221">
        <f t="shared" si="571"/>
        <v>1.0067802568023429E-17</v>
      </c>
    </row>
    <row r="5174" spans="3:12" hidden="1" x14ac:dyDescent="0.25">
      <c r="C5174" s="221">
        <v>33170</v>
      </c>
      <c r="D5174" s="221">
        <f t="shared" si="565"/>
        <v>33170</v>
      </c>
      <c r="E5174" s="221">
        <f t="shared" si="570"/>
        <v>33.17</v>
      </c>
      <c r="F5174" s="221">
        <f t="shared" si="566"/>
        <v>1.8355505810617545E-5</v>
      </c>
      <c r="G5174" s="221">
        <f t="shared" si="567"/>
        <v>3.9712848948478791E-2</v>
      </c>
      <c r="H5174" s="221">
        <v>2.57613647514256E-3</v>
      </c>
      <c r="I5174" s="221">
        <f t="shared" si="568"/>
        <v>1</v>
      </c>
      <c r="J5174" s="221">
        <v>1</v>
      </c>
      <c r="K5174" s="221">
        <f t="shared" si="569"/>
        <v>-174.52667465492598</v>
      </c>
      <c r="L5174" s="221">
        <f t="shared" si="571"/>
        <v>3.5257737161682918E-17</v>
      </c>
    </row>
    <row r="5175" spans="3:12" hidden="1" x14ac:dyDescent="0.25">
      <c r="C5175" s="221">
        <v>33180</v>
      </c>
      <c r="D5175" s="221">
        <f t="shared" si="565"/>
        <v>33180</v>
      </c>
      <c r="E5175" s="221">
        <f t="shared" si="570"/>
        <v>33.18</v>
      </c>
      <c r="F5175" s="221">
        <f t="shared" si="566"/>
        <v>1.8470150373001131E-5</v>
      </c>
      <c r="G5175" s="221">
        <f t="shared" si="567"/>
        <v>4.1277646501365749E-2</v>
      </c>
      <c r="H5175" s="221">
        <v>2.7309732062734101E-4</v>
      </c>
      <c r="I5175" s="221">
        <f t="shared" si="568"/>
        <v>1</v>
      </c>
      <c r="J5175" s="221">
        <v>1</v>
      </c>
      <c r="K5175" s="221">
        <f t="shared" si="569"/>
        <v>-193.62994404085191</v>
      </c>
      <c r="L5175" s="221">
        <f t="shared" si="571"/>
        <v>1.0879364011146569E-17</v>
      </c>
    </row>
    <row r="5176" spans="3:12" hidden="1" x14ac:dyDescent="0.25">
      <c r="C5176" s="221">
        <v>33190</v>
      </c>
      <c r="D5176" s="221">
        <f t="shared" si="565"/>
        <v>33190</v>
      </c>
      <c r="E5176" s="221">
        <f t="shared" si="570"/>
        <v>33.19</v>
      </c>
      <c r="F5176" s="221">
        <f t="shared" si="566"/>
        <v>1.858485625003413E-5</v>
      </c>
      <c r="G5176" s="221">
        <f t="shared" si="567"/>
        <v>4.2724857032689093E-2</v>
      </c>
      <c r="H5176" s="221">
        <v>3.1555882854920701E-3</v>
      </c>
      <c r="I5176" s="221">
        <f t="shared" si="568"/>
        <v>1</v>
      </c>
      <c r="J5176" s="221">
        <v>1</v>
      </c>
      <c r="K5176" s="221">
        <f t="shared" si="569"/>
        <v>-172.02159680859347</v>
      </c>
      <c r="L5176" s="221">
        <f t="shared" si="571"/>
        <v>1.8412578792730679E-17</v>
      </c>
    </row>
    <row r="5177" spans="3:12" hidden="1" x14ac:dyDescent="0.25">
      <c r="C5177" s="221">
        <v>33200</v>
      </c>
      <c r="D5177" s="221">
        <f t="shared" si="565"/>
        <v>33200</v>
      </c>
      <c r="E5177" s="221">
        <f t="shared" si="570"/>
        <v>33.200000000000003</v>
      </c>
      <c r="F5177" s="221">
        <f t="shared" si="566"/>
        <v>1.8699617760382584E-5</v>
      </c>
      <c r="G5177" s="221">
        <f t="shared" si="567"/>
        <v>4.4050908590079631E-2</v>
      </c>
      <c r="H5177" s="271">
        <v>9.3131740006903602E-10</v>
      </c>
      <c r="I5177" s="221">
        <f t="shared" si="568"/>
        <v>1</v>
      </c>
      <c r="J5177" s="221">
        <v>1</v>
      </c>
      <c r="K5177" s="221">
        <f t="shared" si="569"/>
        <v>-302.30229366330548</v>
      </c>
      <c r="L5177" s="221">
        <f t="shared" si="571"/>
        <v>1.5695696549614625E-17</v>
      </c>
    </row>
    <row r="5178" spans="3:12" hidden="1" x14ac:dyDescent="0.25">
      <c r="C5178" s="221">
        <v>33210</v>
      </c>
      <c r="D5178" s="221">
        <f t="shared" ref="D5178:D5241" si="572">C5178*(f_CLK_MHz/Nominal_Clock_Freq)</f>
        <v>33210</v>
      </c>
      <c r="E5178" s="221">
        <f t="shared" si="570"/>
        <v>33.21</v>
      </c>
      <c r="F5178" s="221">
        <f t="shared" ref="F5178:F5241" si="573">ABS(SIN(((MOD_CLK_DIV*PI()*$D5178*FIRST_STAGE_DECIMATION)/(f_CLK_MHz*1000000)))/(FIRST_STAGE_DECIMATION*SIN(((MOD_CLK_DIV*PI()*$D5178)/(f_CLK_MHz*1000000)))))^FIRST_STAGE_ORDER</f>
        <v>1.8814429203576346E-5</v>
      </c>
      <c r="G5178" s="221">
        <f t="shared" ref="G5178:G5241" si="574">ABS(SIN(((MOD_CLK_DIV*FIRST_STAGE_DECIMATION*PI()*$D5178*SECOND_STAGE_DECIMATION)/(f_CLK_MHz*1000000)))/(SECOND_STAGE_DECIMATION*SIN(((MOD_CLK_DIV*FIRST_STAGE_DECIMATION*PI()*$D5178)/(f_CLK_MHz*1000000)))))^SECOND_STAGE_ORDER</f>
        <v>4.5252567671801316E-2</v>
      </c>
      <c r="H5178" s="221">
        <v>2.6182538032299401E-2</v>
      </c>
      <c r="I5178" s="221">
        <f t="shared" ref="I5178:I5241" si="575">IF(Avg_decimation&lt;&gt;0,(ABS(SIN(((MOD_CLK_DIV*FIRST_STAGE_DECIMATION*SECOND_STAGE_DECIMATION*FIR_DECIMATION*PI()*$D5178*Avg_decimation)/(f_CLK_MHz*1000000)))/(Avg_decimation*SIN(((MOD_CLK_DIV*FIRST_STAGE_DECIMATION*SECOND_STAGE_DECIMATION*FIR_DECIMATION*PI()*$D5178)/(f_CLK_MHz*1000000)))))^1),"-")</f>
        <v>1</v>
      </c>
      <c r="J5178" s="221">
        <v>1</v>
      </c>
      <c r="K5178" s="221">
        <f t="shared" ref="K5178:K5241" si="576">20*LOG10(IF(FIR_BYPASSED,F5178*G5178*J5178,F5178*G5178*H5178*I5178*J5178))</f>
        <v>-153.03707966620118</v>
      </c>
      <c r="L5178" s="221">
        <f t="shared" si="571"/>
        <v>1.2423159809286084E-15</v>
      </c>
    </row>
    <row r="5179" spans="3:12" hidden="1" x14ac:dyDescent="0.25">
      <c r="C5179" s="221">
        <v>33220</v>
      </c>
      <c r="D5179" s="221">
        <f t="shared" si="572"/>
        <v>33220</v>
      </c>
      <c r="E5179" s="221">
        <f t="shared" si="570"/>
        <v>33.22</v>
      </c>
      <c r="F5179" s="221">
        <f t="shared" si="573"/>
        <v>1.8929284860475988E-5</v>
      </c>
      <c r="G5179" s="221">
        <f t="shared" si="574"/>
        <v>4.6326946904682018E-2</v>
      </c>
      <c r="H5179" s="221">
        <v>5.0657045484411897E-2</v>
      </c>
      <c r="I5179" s="221">
        <f t="shared" si="575"/>
        <v>1</v>
      </c>
      <c r="J5179" s="221">
        <v>1</v>
      </c>
      <c r="K5179" s="221">
        <f t="shared" si="576"/>
        <v>-147.04784513955374</v>
      </c>
      <c r="L5179" s="221">
        <f t="shared" si="571"/>
        <v>1.1127171575197574E-14</v>
      </c>
    </row>
    <row r="5180" spans="3:12" hidden="1" x14ac:dyDescent="0.25">
      <c r="C5180" s="221">
        <v>33230</v>
      </c>
      <c r="D5180" s="221">
        <f t="shared" si="572"/>
        <v>33230</v>
      </c>
      <c r="E5180" s="221">
        <f t="shared" si="570"/>
        <v>33.229999999999997</v>
      </c>
      <c r="F5180" s="221">
        <f t="shared" si="573"/>
        <v>1.9044178993742567E-5</v>
      </c>
      <c r="G5180" s="221">
        <f t="shared" si="574"/>
        <v>4.727151177323155E-2</v>
      </c>
      <c r="H5180" s="221">
        <v>3.5478860246603801E-2</v>
      </c>
      <c r="I5180" s="221">
        <f t="shared" si="575"/>
        <v>1</v>
      </c>
      <c r="J5180" s="221">
        <v>1</v>
      </c>
      <c r="K5180" s="221">
        <f t="shared" si="576"/>
        <v>-149.91337188052051</v>
      </c>
      <c r="L5180" s="221">
        <f t="shared" si="571"/>
        <v>1.4578165463021623E-14</v>
      </c>
    </row>
    <row r="5181" spans="3:12" hidden="1" x14ac:dyDescent="0.25">
      <c r="C5181" s="221">
        <v>33240</v>
      </c>
      <c r="D5181" s="221">
        <f t="shared" si="572"/>
        <v>33240</v>
      </c>
      <c r="E5181" s="221">
        <f t="shared" si="570"/>
        <v>33.24</v>
      </c>
      <c r="F5181" s="221">
        <f t="shared" si="573"/>
        <v>1.9159105848308929E-5</v>
      </c>
      <c r="G5181" s="221">
        <f t="shared" si="574"/>
        <v>4.8084086384744422E-2</v>
      </c>
      <c r="H5181" s="271">
        <v>2.4382258501895001E-9</v>
      </c>
      <c r="I5181" s="221">
        <f t="shared" si="575"/>
        <v>1</v>
      </c>
      <c r="J5181" s="221">
        <v>1</v>
      </c>
      <c r="K5181" s="221">
        <f t="shared" si="576"/>
        <v>-292.9709892629669</v>
      </c>
      <c r="L5181" s="221">
        <f t="shared" si="571"/>
        <v>2.5503681828571666E-15</v>
      </c>
    </row>
    <row r="5182" spans="3:12" hidden="1" x14ac:dyDescent="0.25">
      <c r="C5182" s="221">
        <v>33250</v>
      </c>
      <c r="D5182" s="221">
        <f t="shared" si="572"/>
        <v>33250</v>
      </c>
      <c r="E5182" s="221">
        <f t="shared" si="570"/>
        <v>33.25</v>
      </c>
      <c r="F5182" s="221">
        <f t="shared" si="573"/>
        <v>1.9274059651853239E-5</v>
      </c>
      <c r="G5182" s="221">
        <f t="shared" si="574"/>
        <v>4.8762858257832553E-2</v>
      </c>
      <c r="H5182" s="271">
        <v>1.5853363392692199E-9</v>
      </c>
      <c r="I5182" s="221">
        <f t="shared" si="575"/>
        <v>1</v>
      </c>
      <c r="J5182" s="221">
        <v>1</v>
      </c>
      <c r="K5182" s="221">
        <f t="shared" si="576"/>
        <v>-296.53632464967848</v>
      </c>
      <c r="L5182" s="221">
        <f t="shared" si="571"/>
        <v>3.4898020061988258E-29</v>
      </c>
    </row>
    <row r="5183" spans="3:12" hidden="1" x14ac:dyDescent="0.25">
      <c r="C5183" s="221">
        <v>33260</v>
      </c>
      <c r="D5183" s="221">
        <f t="shared" si="572"/>
        <v>33260</v>
      </c>
      <c r="E5183" s="221">
        <f t="shared" si="570"/>
        <v>33.26</v>
      </c>
      <c r="F5183" s="221">
        <f t="shared" si="573"/>
        <v>1.9389034615274392E-5</v>
      </c>
      <c r="G5183" s="221">
        <f t="shared" si="574"/>
        <v>4.9306382124397738E-2</v>
      </c>
      <c r="H5183" s="221">
        <v>3.23589581853811E-2</v>
      </c>
      <c r="I5183" s="221">
        <f t="shared" si="575"/>
        <v>1</v>
      </c>
      <c r="J5183" s="221">
        <v>1</v>
      </c>
      <c r="K5183" s="221">
        <f t="shared" si="576"/>
        <v>-150.19092292057718</v>
      </c>
      <c r="L5183" s="221">
        <f t="shared" si="571"/>
        <v>2.3924769286969197E-15</v>
      </c>
    </row>
    <row r="5184" spans="3:12" hidden="1" x14ac:dyDescent="0.25">
      <c r="C5184" s="221">
        <v>33270</v>
      </c>
      <c r="D5184" s="221">
        <f t="shared" si="572"/>
        <v>33270</v>
      </c>
      <c r="E5184" s="221">
        <f t="shared" si="570"/>
        <v>33.270000000000003</v>
      </c>
      <c r="F5184" s="221">
        <f t="shared" si="573"/>
        <v>1.9504024933169554E-5</v>
      </c>
      <c r="G5184" s="221">
        <f t="shared" si="574"/>
        <v>4.9713582737755453E-2</v>
      </c>
      <c r="H5184" s="221">
        <v>3.3311806719215901E-2</v>
      </c>
      <c r="I5184" s="221">
        <f t="shared" si="575"/>
        <v>1</v>
      </c>
      <c r="J5184" s="221">
        <v>1</v>
      </c>
      <c r="K5184" s="221">
        <f t="shared" si="576"/>
        <v>-149.81605011465854</v>
      </c>
      <c r="L5184" s="221">
        <f t="shared" si="571"/>
        <v>9.99662891428687E-15</v>
      </c>
    </row>
    <row r="5185" spans="3:12" hidden="1" x14ac:dyDescent="0.25">
      <c r="C5185" s="221">
        <v>33280</v>
      </c>
      <c r="D5185" s="221">
        <f t="shared" si="572"/>
        <v>33280</v>
      </c>
      <c r="E5185" s="221">
        <f t="shared" si="570"/>
        <v>33.28</v>
      </c>
      <c r="F5185" s="221">
        <f t="shared" si="573"/>
        <v>1.9619024784313002E-5</v>
      </c>
      <c r="G5185" s="221">
        <f t="shared" si="574"/>
        <v>4.99837566822222E-2</v>
      </c>
      <c r="H5185" s="221">
        <v>1.17207465677465E-2</v>
      </c>
      <c r="I5185" s="221">
        <f t="shared" si="575"/>
        <v>1</v>
      </c>
      <c r="J5185" s="221">
        <v>1</v>
      </c>
      <c r="K5185" s="221">
        <f t="shared" si="576"/>
        <v>-158.79076829865443</v>
      </c>
      <c r="L5185" s="221">
        <f t="shared" si="571"/>
        <v>4.7946485281001636E-15</v>
      </c>
    </row>
    <row r="5186" spans="3:12" hidden="1" x14ac:dyDescent="0.25">
      <c r="C5186" s="221">
        <v>33290</v>
      </c>
      <c r="D5186" s="221">
        <f t="shared" si="572"/>
        <v>33290</v>
      </c>
      <c r="E5186" s="221">
        <f t="shared" si="570"/>
        <v>33.29</v>
      </c>
      <c r="F5186" s="221">
        <f t="shared" si="573"/>
        <v>1.973402833213748E-5</v>
      </c>
      <c r="G5186" s="221">
        <f t="shared" si="574"/>
        <v>5.0116573182178915E-2</v>
      </c>
      <c r="H5186" s="221">
        <v>3.5411953593088998E-2</v>
      </c>
      <c r="I5186" s="221">
        <f t="shared" si="575"/>
        <v>1</v>
      </c>
      <c r="J5186" s="221">
        <v>1</v>
      </c>
      <c r="K5186" s="221">
        <f t="shared" si="576"/>
        <v>-149.11305997191579</v>
      </c>
      <c r="L5186" s="221">
        <f t="shared" si="571"/>
        <v>5.4094001172355331E-15</v>
      </c>
    </row>
    <row r="5187" spans="3:12" hidden="1" x14ac:dyDescent="0.25">
      <c r="C5187" s="221">
        <v>33300</v>
      </c>
      <c r="D5187" s="221">
        <f t="shared" si="572"/>
        <v>33300</v>
      </c>
      <c r="E5187" s="221">
        <f t="shared" si="570"/>
        <v>33.299999999999997</v>
      </c>
      <c r="F5187" s="221">
        <f t="shared" si="573"/>
        <v>1.9849029725216577E-5</v>
      </c>
      <c r="G5187" s="221">
        <f t="shared" si="574"/>
        <v>5.0112073911253809E-2</v>
      </c>
      <c r="H5187" s="271">
        <v>2.8784779105554098E-14</v>
      </c>
      <c r="I5187" s="221">
        <f t="shared" si="575"/>
        <v>1</v>
      </c>
      <c r="J5187" s="221">
        <v>1</v>
      </c>
      <c r="K5187" s="221">
        <f t="shared" si="576"/>
        <v>-390.86310880527128</v>
      </c>
      <c r="L5187" s="221">
        <f t="shared" si="571"/>
        <v>3.0664367525458569E-15</v>
      </c>
    </row>
    <row r="5188" spans="3:12" hidden="1" x14ac:dyDescent="0.25">
      <c r="C5188" s="221">
        <v>33310</v>
      </c>
      <c r="D5188" s="221">
        <f t="shared" si="572"/>
        <v>33310</v>
      </c>
      <c r="E5188" s="221">
        <f t="shared" si="570"/>
        <v>33.31</v>
      </c>
      <c r="F5188" s="221">
        <f t="shared" si="573"/>
        <v>1.996402309774949E-5</v>
      </c>
      <c r="G5188" s="221">
        <f t="shared" si="574"/>
        <v>4.9970671804932219E-2</v>
      </c>
      <c r="H5188" s="221">
        <v>3.5411953593088498E-2</v>
      </c>
      <c r="I5188" s="221">
        <f t="shared" si="575"/>
        <v>1</v>
      </c>
      <c r="J5188" s="221">
        <v>1</v>
      </c>
      <c r="K5188" s="221">
        <f t="shared" si="576"/>
        <v>-149.03773723599667</v>
      </c>
      <c r="L5188" s="221">
        <f t="shared" si="571"/>
        <v>3.1200839904326138E-15</v>
      </c>
    </row>
    <row r="5189" spans="3:12" hidden="1" x14ac:dyDescent="0.25">
      <c r="C5189" s="221">
        <v>33320</v>
      </c>
      <c r="D5189" s="221">
        <f t="shared" si="572"/>
        <v>33320</v>
      </c>
      <c r="E5189" s="221">
        <f t="shared" si="570"/>
        <v>33.32</v>
      </c>
      <c r="F5189" s="221">
        <f t="shared" si="573"/>
        <v>2.0079002570046774E-5</v>
      </c>
      <c r="G5189" s="221">
        <f t="shared" si="574"/>
        <v>4.9693148882526114E-2</v>
      </c>
      <c r="H5189" s="221">
        <v>1.1720746567775201E-2</v>
      </c>
      <c r="I5189" s="221">
        <f t="shared" si="575"/>
        <v>1</v>
      </c>
      <c r="J5189" s="221">
        <v>1</v>
      </c>
      <c r="K5189" s="221">
        <f t="shared" si="576"/>
        <v>-158.64012143672727</v>
      </c>
      <c r="L5189" s="221">
        <f t="shared" si="571"/>
        <v>5.5277533504133435E-15</v>
      </c>
    </row>
    <row r="5190" spans="3:12" hidden="1" x14ac:dyDescent="0.25">
      <c r="C5190" s="221">
        <v>33330</v>
      </c>
      <c r="D5190" s="221">
        <f t="shared" si="572"/>
        <v>33330</v>
      </c>
      <c r="E5190" s="221">
        <f t="shared" si="570"/>
        <v>33.33</v>
      </c>
      <c r="F5190" s="221">
        <f t="shared" si="573"/>
        <v>2.0193962249018135E-5</v>
      </c>
      <c r="G5190" s="221">
        <f t="shared" si="574"/>
        <v>4.9280653087050437E-2</v>
      </c>
      <c r="H5190" s="221">
        <v>3.3311806719214299E-2</v>
      </c>
      <c r="I5190" s="221">
        <f t="shared" si="575"/>
        <v>1</v>
      </c>
      <c r="J5190" s="221">
        <v>1</v>
      </c>
      <c r="K5190" s="221">
        <f t="shared" si="576"/>
        <v>-149.59007634654301</v>
      </c>
      <c r="L5190" s="221">
        <f t="shared" si="571"/>
        <v>5.0278635464547027E-15</v>
      </c>
    </row>
    <row r="5191" spans="3:12" hidden="1" x14ac:dyDescent="0.25">
      <c r="C5191" s="221">
        <v>33340</v>
      </c>
      <c r="D5191" s="221">
        <f t="shared" si="572"/>
        <v>33340</v>
      </c>
      <c r="E5191" s="221">
        <f t="shared" si="570"/>
        <v>33.340000000000003</v>
      </c>
      <c r="F5191" s="221">
        <f t="shared" si="573"/>
        <v>2.0308896228661613E-5</v>
      </c>
      <c r="G5191" s="221">
        <f t="shared" si="574"/>
        <v>4.8734694154131591E-2</v>
      </c>
      <c r="H5191" s="221">
        <v>3.2358958185382598E-2</v>
      </c>
      <c r="I5191" s="221">
        <f t="shared" si="575"/>
        <v>1</v>
      </c>
      <c r="J5191" s="221">
        <v>1</v>
      </c>
      <c r="K5191" s="221">
        <f t="shared" si="576"/>
        <v>-149.88961807569405</v>
      </c>
      <c r="L5191" s="221">
        <f t="shared" si="571"/>
        <v>1.0620486164260266E-14</v>
      </c>
    </row>
    <row r="5192" spans="3:12" hidden="1" x14ac:dyDescent="0.25">
      <c r="C5192" s="221">
        <v>33350</v>
      </c>
      <c r="D5192" s="221">
        <f t="shared" si="572"/>
        <v>33350</v>
      </c>
      <c r="E5192" s="221">
        <f t="shared" si="570"/>
        <v>33.35</v>
      </c>
      <c r="F5192" s="221">
        <f t="shared" si="573"/>
        <v>2.0423798590554119E-5</v>
      </c>
      <c r="G5192" s="221">
        <f t="shared" si="574"/>
        <v>4.8057138523626759E-2</v>
      </c>
      <c r="H5192" s="271">
        <v>1.5853216480288399E-9</v>
      </c>
      <c r="I5192" s="221">
        <f t="shared" si="575"/>
        <v>1</v>
      </c>
      <c r="J5192" s="221">
        <v>1</v>
      </c>
      <c r="K5192" s="221">
        <f t="shared" si="576"/>
        <v>-296.15976365899326</v>
      </c>
      <c r="L5192" s="221">
        <f t="shared" si="571"/>
        <v>2.5643555676809589E-15</v>
      </c>
    </row>
    <row r="5193" spans="3:12" hidden="1" x14ac:dyDescent="0.25">
      <c r="C5193" s="221">
        <v>33360</v>
      </c>
      <c r="D5193" s="221">
        <f t="shared" si="572"/>
        <v>33360</v>
      </c>
      <c r="E5193" s="221">
        <f t="shared" si="570"/>
        <v>33.36</v>
      </c>
      <c r="F5193" s="221">
        <f t="shared" si="573"/>
        <v>2.053866340434377E-5</v>
      </c>
      <c r="G5193" s="221">
        <f t="shared" si="574"/>
        <v>4.7250203310115368E-2</v>
      </c>
      <c r="H5193" s="271">
        <v>2.4382272622774201E-9</v>
      </c>
      <c r="I5193" s="221">
        <f t="shared" si="575"/>
        <v>1</v>
      </c>
      <c r="J5193" s="221">
        <v>1</v>
      </c>
      <c r="K5193" s="221">
        <f t="shared" si="576"/>
        <v>-292.51899915973343</v>
      </c>
      <c r="L5193" s="221">
        <f t="shared" si="571"/>
        <v>3.8459137949566046E-29</v>
      </c>
    </row>
    <row r="5194" spans="3:12" hidden="1" x14ac:dyDescent="0.25">
      <c r="C5194" s="221">
        <v>33370</v>
      </c>
      <c r="D5194" s="221">
        <f t="shared" si="572"/>
        <v>33370</v>
      </c>
      <c r="E5194" s="221">
        <f t="shared" si="570"/>
        <v>33.369999999999997</v>
      </c>
      <c r="F5194" s="221">
        <f t="shared" si="573"/>
        <v>2.0653484728242917E-5</v>
      </c>
      <c r="G5194" s="221">
        <f t="shared" si="574"/>
        <v>4.6316449350909422E-2</v>
      </c>
      <c r="H5194" s="221">
        <v>3.54788602466019E-2</v>
      </c>
      <c r="I5194" s="221">
        <f t="shared" si="575"/>
        <v>1</v>
      </c>
      <c r="J5194" s="221">
        <v>1</v>
      </c>
      <c r="K5194" s="221">
        <f t="shared" si="576"/>
        <v>-149.38603487413897</v>
      </c>
      <c r="L5194" s="221">
        <f t="shared" si="571"/>
        <v>2.8796292866655405E-15</v>
      </c>
    </row>
    <row r="5195" spans="3:12" hidden="1" x14ac:dyDescent="0.25">
      <c r="C5195" s="221">
        <v>33380</v>
      </c>
      <c r="D5195" s="221">
        <f t="shared" si="572"/>
        <v>33380</v>
      </c>
      <c r="E5195" s="221">
        <f t="shared" si="570"/>
        <v>33.380000000000003</v>
      </c>
      <c r="F5195" s="221">
        <f t="shared" si="573"/>
        <v>2.0768256609523383E-5</v>
      </c>
      <c r="G5195" s="221">
        <f t="shared" si="574"/>
        <v>4.5258773352590306E-2</v>
      </c>
      <c r="H5195" s="221">
        <v>5.06570454844123E-2</v>
      </c>
      <c r="I5195" s="221">
        <f t="shared" si="575"/>
        <v>1</v>
      </c>
      <c r="J5195" s="221">
        <v>1</v>
      </c>
      <c r="K5195" s="221">
        <f t="shared" si="576"/>
        <v>-146.44514646419026</v>
      </c>
      <c r="L5195" s="221">
        <f t="shared" si="571"/>
        <v>1.6627562549096751E-14</v>
      </c>
    </row>
    <row r="5196" spans="3:12" hidden="1" x14ac:dyDescent="0.25">
      <c r="C5196" s="221">
        <v>33390</v>
      </c>
      <c r="D5196" s="221">
        <f t="shared" si="572"/>
        <v>33390</v>
      </c>
      <c r="E5196" s="221">
        <f t="shared" si="570"/>
        <v>33.39</v>
      </c>
      <c r="F5196" s="221">
        <f t="shared" si="573"/>
        <v>2.0882973085012004E-5</v>
      </c>
      <c r="G5196" s="221">
        <f t="shared" si="574"/>
        <v>4.408039915945082E-2</v>
      </c>
      <c r="H5196" s="221">
        <v>2.6182538032319298E-2</v>
      </c>
      <c r="I5196" s="221">
        <f t="shared" si="575"/>
        <v>1</v>
      </c>
      <c r="J5196" s="221">
        <v>1</v>
      </c>
      <c r="K5196" s="221">
        <f t="shared" si="576"/>
        <v>-152.35900819385893</v>
      </c>
      <c r="L5196" s="221">
        <f t="shared" si="571"/>
        <v>1.2858207022131331E-14</v>
      </c>
    </row>
    <row r="5197" spans="3:12" hidden="1" x14ac:dyDescent="0.25">
      <c r="C5197" s="221">
        <v>33400</v>
      </c>
      <c r="D5197" s="221">
        <f t="shared" si="572"/>
        <v>33400</v>
      </c>
      <c r="E5197" s="221">
        <f t="shared" si="570"/>
        <v>33.4</v>
      </c>
      <c r="F5197" s="221">
        <f t="shared" si="573"/>
        <v>2.0997628181588452E-5</v>
      </c>
      <c r="G5197" s="221">
        <f t="shared" si="574"/>
        <v>4.2784868169456779E-2</v>
      </c>
      <c r="H5197" s="271">
        <v>9.3131821865901799E-10</v>
      </c>
      <c r="I5197" s="221">
        <f t="shared" si="575"/>
        <v>1</v>
      </c>
      <c r="J5197" s="221">
        <v>1</v>
      </c>
      <c r="K5197" s="221">
        <f t="shared" si="576"/>
        <v>-301.54882923820514</v>
      </c>
      <c r="L5197" s="221">
        <f t="shared" si="571"/>
        <v>1.4522427580383836E-15</v>
      </c>
    </row>
    <row r="5198" spans="3:12" hidden="1" x14ac:dyDescent="0.25">
      <c r="C5198" s="221">
        <v>33410</v>
      </c>
      <c r="D5198" s="221">
        <f t="shared" si="572"/>
        <v>33410</v>
      </c>
      <c r="E5198" s="221">
        <f t="shared" si="570"/>
        <v>33.409999999999997</v>
      </c>
      <c r="F5198" s="221">
        <f t="shared" si="573"/>
        <v>2.1112215916682893E-5</v>
      </c>
      <c r="G5198" s="221">
        <f t="shared" si="574"/>
        <v>4.1376028925571635E-2</v>
      </c>
      <c r="H5198" s="221">
        <v>3.1555882854922999E-3</v>
      </c>
      <c r="I5198" s="221">
        <f t="shared" si="575"/>
        <v>1</v>
      </c>
      <c r="J5198" s="221">
        <v>1</v>
      </c>
      <c r="K5198" s="221">
        <f t="shared" si="576"/>
        <v>-171.19274078449078</v>
      </c>
      <c r="L5198" s="221">
        <f t="shared" si="571"/>
        <v>1.8996176401765466E-17</v>
      </c>
    </row>
    <row r="5199" spans="3:12" hidden="1" x14ac:dyDescent="0.25">
      <c r="C5199" s="221">
        <v>33420</v>
      </c>
      <c r="D5199" s="221">
        <f t="shared" si="572"/>
        <v>33420</v>
      </c>
      <c r="E5199" s="221">
        <f t="shared" si="570"/>
        <v>33.42</v>
      </c>
      <c r="F5199" s="221">
        <f t="shared" si="573"/>
        <v>2.122673029877632E-5</v>
      </c>
      <c r="G5199" s="221">
        <f t="shared" si="574"/>
        <v>3.9858025912371087E-2</v>
      </c>
      <c r="H5199" s="221">
        <v>2.7309732062734702E-4</v>
      </c>
      <c r="I5199" s="221">
        <f t="shared" si="575"/>
        <v>1</v>
      </c>
      <c r="J5199" s="221">
        <v>1</v>
      </c>
      <c r="K5199" s="221">
        <f t="shared" si="576"/>
        <v>-192.72567347294202</v>
      </c>
      <c r="L5199" s="221">
        <f t="shared" si="571"/>
        <v>2.2314190431469546E-17</v>
      </c>
    </row>
    <row r="5200" spans="3:12" hidden="1" x14ac:dyDescent="0.25">
      <c r="C5200" s="221">
        <v>33430</v>
      </c>
      <c r="D5200" s="221">
        <f t="shared" si="572"/>
        <v>33430</v>
      </c>
      <c r="E5200" s="221">
        <f t="shared" si="570"/>
        <v>33.43</v>
      </c>
      <c r="F5200" s="221">
        <f t="shared" si="573"/>
        <v>2.1341165327900382E-5</v>
      </c>
      <c r="G5200" s="221">
        <f t="shared" si="574"/>
        <v>3.8235287589926309E-2</v>
      </c>
      <c r="H5200" s="221">
        <v>2.57613647514237E-3</v>
      </c>
      <c r="I5200" s="221">
        <f t="shared" si="575"/>
        <v>1</v>
      </c>
      <c r="J5200" s="221">
        <v>1</v>
      </c>
      <c r="K5200" s="221">
        <f t="shared" si="576"/>
        <v>-173.54697283701384</v>
      </c>
      <c r="L5200" s="221">
        <f t="shared" si="571"/>
        <v>1.3608922839724768E-17</v>
      </c>
    </row>
    <row r="5201" spans="3:12" hidden="1" x14ac:dyDescent="0.25">
      <c r="C5201" s="221">
        <v>33440</v>
      </c>
      <c r="D5201" s="221">
        <f t="shared" si="572"/>
        <v>33440</v>
      </c>
      <c r="E5201" s="221">
        <f t="shared" si="570"/>
        <v>33.44</v>
      </c>
      <c r="F5201" s="221">
        <f t="shared" si="573"/>
        <v>2.1455514996139491E-5</v>
      </c>
      <c r="G5201" s="221">
        <f t="shared" si="574"/>
        <v>3.651251369888435E-2</v>
      </c>
      <c r="H5201" s="221">
        <v>2.7062321390625699E-3</v>
      </c>
      <c r="I5201" s="221">
        <f t="shared" si="575"/>
        <v>1</v>
      </c>
      <c r="J5201" s="221">
        <v>1</v>
      </c>
      <c r="K5201" s="221">
        <f t="shared" si="576"/>
        <v>-173.47308552662815</v>
      </c>
      <c r="L5201" s="221">
        <f t="shared" si="571"/>
        <v>4.4566131603046251E-17</v>
      </c>
    </row>
    <row r="5202" spans="3:12" hidden="1" x14ac:dyDescent="0.25">
      <c r="C5202" s="221">
        <v>33450</v>
      </c>
      <c r="D5202" s="221">
        <f t="shared" si="572"/>
        <v>33450</v>
      </c>
      <c r="E5202" s="221">
        <f t="shared" si="570"/>
        <v>33.450000000000003</v>
      </c>
      <c r="F5202" s="221">
        <f t="shared" si="573"/>
        <v>2.1569773288132854E-5</v>
      </c>
      <c r="G5202" s="221">
        <f t="shared" si="574"/>
        <v>3.4694661872483046E-2</v>
      </c>
      <c r="H5202" s="221">
        <v>1.9669670782231099E-4</v>
      </c>
      <c r="I5202" s="221">
        <f t="shared" si="575"/>
        <v>1</v>
      </c>
      <c r="J5202" s="221">
        <v>1</v>
      </c>
      <c r="K5202" s="221">
        <f t="shared" si="576"/>
        <v>-196.64189338469794</v>
      </c>
      <c r="L5202" s="221">
        <f t="shared" si="571"/>
        <v>1.2851025855149105E-17</v>
      </c>
    </row>
    <row r="5203" spans="3:12" hidden="1" x14ac:dyDescent="0.25">
      <c r="C5203" s="221">
        <v>33460</v>
      </c>
      <c r="D5203" s="221">
        <f t="shared" si="572"/>
        <v>33460</v>
      </c>
      <c r="E5203" s="221">
        <f t="shared" si="570"/>
        <v>33.46</v>
      </c>
      <c r="F5203" s="221">
        <f t="shared" si="573"/>
        <v>2.1683934181578335E-5</v>
      </c>
      <c r="G5203" s="221">
        <f t="shared" si="574"/>
        <v>3.278693359303491E-2</v>
      </c>
      <c r="H5203" s="221">
        <v>4.6170289671176703E-3</v>
      </c>
      <c r="I5203" s="221">
        <f t="shared" si="575"/>
        <v>1</v>
      </c>
      <c r="J5203" s="221">
        <v>1</v>
      </c>
      <c r="K5203" s="221">
        <f t="shared" si="576"/>
        <v>-169.67597038514543</v>
      </c>
      <c r="L5203" s="221">
        <f t="shared" si="571"/>
        <v>2.9406669056925843E-17</v>
      </c>
    </row>
    <row r="5204" spans="3:12" hidden="1" x14ac:dyDescent="0.25">
      <c r="C5204" s="221">
        <v>33470</v>
      </c>
      <c r="D5204" s="221">
        <f t="shared" si="572"/>
        <v>33470</v>
      </c>
      <c r="E5204" s="221">
        <f t="shared" si="570"/>
        <v>33.47</v>
      </c>
      <c r="F5204" s="221">
        <f t="shared" si="573"/>
        <v>2.1797991647736153E-5</v>
      </c>
      <c r="G5204" s="221">
        <f t="shared" si="574"/>
        <v>3.0794759532036562E-2</v>
      </c>
      <c r="H5204" s="221">
        <v>9.6745899372298206E-3</v>
      </c>
      <c r="I5204" s="221">
        <f t="shared" si="575"/>
        <v>1</v>
      </c>
      <c r="J5204" s="221">
        <v>1</v>
      </c>
      <c r="K5204" s="221">
        <f t="shared" si="576"/>
        <v>-163.74948269474038</v>
      </c>
      <c r="L5204" s="221">
        <f t="shared" si="571"/>
        <v>2.389586054853161E-16</v>
      </c>
    </row>
    <row r="5205" spans="3:12" hidden="1" x14ac:dyDescent="0.25">
      <c r="C5205" s="221">
        <v>33480</v>
      </c>
      <c r="D5205" s="221">
        <f t="shared" si="572"/>
        <v>33480</v>
      </c>
      <c r="E5205" s="221">
        <f t="shared" si="570"/>
        <v>33.479999999999997</v>
      </c>
      <c r="F5205" s="221">
        <f t="shared" si="573"/>
        <v>2.1911939651934462E-5</v>
      </c>
      <c r="G5205" s="221">
        <f t="shared" si="574"/>
        <v>2.8723784314578133E-2</v>
      </c>
      <c r="H5205" s="271">
        <v>3.5573055643530701E-10</v>
      </c>
      <c r="I5205" s="221">
        <f t="shared" si="575"/>
        <v>1</v>
      </c>
      <c r="J5205" s="221">
        <v>1</v>
      </c>
      <c r="K5205" s="221">
        <f t="shared" si="576"/>
        <v>-312.99912696389322</v>
      </c>
      <c r="L5205" s="221">
        <f t="shared" si="571"/>
        <v>1.0543669135792991E-16</v>
      </c>
    </row>
    <row r="5206" spans="3:12" hidden="1" x14ac:dyDescent="0.25">
      <c r="C5206" s="221">
        <v>33490</v>
      </c>
      <c r="D5206" s="221">
        <f t="shared" si="572"/>
        <v>33490</v>
      </c>
      <c r="E5206" s="221">
        <f t="shared" si="570"/>
        <v>33.49</v>
      </c>
      <c r="F5206" s="221">
        <f t="shared" si="573"/>
        <v>2.2025772154074417E-5</v>
      </c>
      <c r="G5206" s="221">
        <f t="shared" si="574"/>
        <v>2.6579850750205622E-2</v>
      </c>
      <c r="H5206" s="221">
        <v>1.10268609715076E-2</v>
      </c>
      <c r="I5206" s="221">
        <f t="shared" si="575"/>
        <v>1</v>
      </c>
      <c r="J5206" s="221">
        <v>1</v>
      </c>
      <c r="K5206" s="221">
        <f t="shared" si="576"/>
        <v>-163.80128841434126</v>
      </c>
      <c r="L5206" s="221">
        <f t="shared" si="571"/>
        <v>1.04186439690515E-16</v>
      </c>
    </row>
    <row r="5207" spans="3:12" hidden="1" x14ac:dyDescent="0.25">
      <c r="C5207" s="221">
        <v>33500</v>
      </c>
      <c r="D5207" s="221">
        <f t="shared" si="572"/>
        <v>33500</v>
      </c>
      <c r="E5207" s="221">
        <f t="shared" si="570"/>
        <v>33.5</v>
      </c>
      <c r="F5207" s="221">
        <f t="shared" si="573"/>
        <v>2.2139483109137235E-5</v>
      </c>
      <c r="G5207" s="221">
        <f t="shared" si="574"/>
        <v>2.4368983573633329E-2</v>
      </c>
      <c r="H5207" s="271">
        <v>1.6130962097237599E-9</v>
      </c>
      <c r="I5207" s="221">
        <f t="shared" si="575"/>
        <v>1</v>
      </c>
      <c r="J5207" s="221">
        <v>1</v>
      </c>
      <c r="K5207" s="221">
        <f t="shared" si="576"/>
        <v>-301.2066967373745</v>
      </c>
      <c r="L5207" s="221">
        <f t="shared" si="571"/>
        <v>1.0418646055489296E-16</v>
      </c>
    </row>
    <row r="5208" spans="3:12" hidden="1" x14ac:dyDescent="0.25">
      <c r="C5208" s="221">
        <v>33510</v>
      </c>
      <c r="D5208" s="221">
        <f t="shared" si="572"/>
        <v>33510</v>
      </c>
      <c r="E5208" s="221">
        <f t="shared" si="570"/>
        <v>33.51</v>
      </c>
      <c r="F5208" s="221">
        <f t="shared" si="573"/>
        <v>2.2253066467690755E-5</v>
      </c>
      <c r="G5208" s="221">
        <f t="shared" si="574"/>
        <v>2.2097372739976067E-2</v>
      </c>
      <c r="H5208" s="221">
        <v>2.0401207815419199E-2</v>
      </c>
      <c r="I5208" s="221">
        <f t="shared" si="575"/>
        <v>1</v>
      </c>
      <c r="J5208" s="221">
        <v>1</v>
      </c>
      <c r="K5208" s="221">
        <f t="shared" si="576"/>
        <v>-159.97227227284003</v>
      </c>
      <c r="L5208" s="221">
        <f t="shared" si="571"/>
        <v>2.5160128609739082E-16</v>
      </c>
    </row>
    <row r="5209" spans="3:12" hidden="1" x14ac:dyDescent="0.25">
      <c r="C5209" s="221">
        <v>33520</v>
      </c>
      <c r="D5209" s="221">
        <f t="shared" si="572"/>
        <v>33520</v>
      </c>
      <c r="E5209" s="221">
        <f t="shared" si="570"/>
        <v>33.520000000000003</v>
      </c>
      <c r="F5209" s="221">
        <f t="shared" si="573"/>
        <v>2.2366516176397299E-5</v>
      </c>
      <c r="G5209" s="221">
        <f t="shared" si="574"/>
        <v>1.9771356320145421E-2</v>
      </c>
      <c r="H5209" s="221">
        <v>2.02710991104538E-2</v>
      </c>
      <c r="I5209" s="221">
        <f t="shared" si="575"/>
        <v>1</v>
      </c>
      <c r="J5209" s="221">
        <v>1</v>
      </c>
      <c r="K5209" s="221">
        <f t="shared" si="576"/>
        <v>-160.94975793126665</v>
      </c>
      <c r="L5209" s="221">
        <f t="shared" si="571"/>
        <v>9.0213765073192263E-16</v>
      </c>
    </row>
    <row r="5210" spans="3:12" hidden="1" x14ac:dyDescent="0.25">
      <c r="C5210" s="221">
        <v>33530</v>
      </c>
      <c r="D5210" s="221">
        <f t="shared" si="572"/>
        <v>33530</v>
      </c>
      <c r="E5210" s="221">
        <f t="shared" si="570"/>
        <v>33.53</v>
      </c>
      <c r="F5210" s="221">
        <f t="shared" si="573"/>
        <v>2.2479826178521551E-5</v>
      </c>
      <c r="G5210" s="221">
        <f t="shared" si="574"/>
        <v>1.7397403043120235E-2</v>
      </c>
      <c r="H5210" s="221">
        <v>5.3629333398810897E-3</v>
      </c>
      <c r="I5210" s="221">
        <f t="shared" si="575"/>
        <v>1</v>
      </c>
      <c r="J5210" s="221">
        <v>1</v>
      </c>
      <c r="K5210" s="221">
        <f t="shared" si="576"/>
        <v>-173.56640455136983</v>
      </c>
      <c r="L5210" s="221">
        <f t="shared" si="571"/>
        <v>3.0589773415406438E-16</v>
      </c>
    </row>
    <row r="5211" spans="3:12" hidden="1" x14ac:dyDescent="0.25">
      <c r="C5211" s="221">
        <v>33540</v>
      </c>
      <c r="D5211" s="221">
        <f t="shared" si="572"/>
        <v>33540</v>
      </c>
      <c r="E5211" s="221">
        <f t="shared" si="570"/>
        <v>33.54</v>
      </c>
      <c r="F5211" s="221">
        <f t="shared" si="573"/>
        <v>2.2592990414439379E-5</v>
      </c>
      <c r="G5211" s="221">
        <f t="shared" si="574"/>
        <v>1.4982094532505314E-2</v>
      </c>
      <c r="H5211" s="271">
        <v>1.7506741710724199E-5</v>
      </c>
      <c r="I5211" s="221">
        <f t="shared" si="575"/>
        <v>1</v>
      </c>
      <c r="J5211" s="221">
        <v>1</v>
      </c>
      <c r="K5211" s="221">
        <f t="shared" si="576"/>
        <v>-224.54496849173256</v>
      </c>
      <c r="L5211" s="221">
        <f t="shared" si="571"/>
        <v>1.1059873471567226E-17</v>
      </c>
    </row>
    <row r="5212" spans="3:12" hidden="1" x14ac:dyDescent="0.25">
      <c r="C5212" s="221">
        <v>33550</v>
      </c>
      <c r="D5212" s="221">
        <f t="shared" si="572"/>
        <v>33550</v>
      </c>
      <c r="E5212" s="221">
        <f t="shared" si="570"/>
        <v>33.549999999999997</v>
      </c>
      <c r="F5212" s="221">
        <f t="shared" si="573"/>
        <v>2.2706002822146514E-5</v>
      </c>
      <c r="G5212" s="221">
        <f t="shared" si="574"/>
        <v>1.2532107285601455E-2</v>
      </c>
      <c r="H5212" s="271">
        <v>1.6734664794219598E-5</v>
      </c>
      <c r="I5212" s="221">
        <f t="shared" si="575"/>
        <v>1</v>
      </c>
      <c r="J5212" s="221">
        <v>1</v>
      </c>
      <c r="K5212" s="221">
        <f t="shared" si="576"/>
        <v>-226.4443638150469</v>
      </c>
      <c r="L5212" s="221">
        <f t="shared" si="571"/>
        <v>2.8557157330781177E-22</v>
      </c>
    </row>
    <row r="5213" spans="3:12" hidden="1" x14ac:dyDescent="0.25">
      <c r="C5213" s="221">
        <v>33560</v>
      </c>
      <c r="D5213" s="221">
        <f t="shared" si="572"/>
        <v>33560</v>
      </c>
      <c r="E5213" s="221">
        <f t="shared" si="570"/>
        <v>33.56</v>
      </c>
      <c r="F5213" s="221">
        <f t="shared" si="573"/>
        <v>2.2818857337768081E-5</v>
      </c>
      <c r="G5213" s="221">
        <f t="shared" si="574"/>
        <v>1.0054194443660404E-2</v>
      </c>
      <c r="H5213" s="221">
        <v>1.5719408884818702E-2</v>
      </c>
      <c r="I5213" s="221">
        <f t="shared" si="575"/>
        <v>1</v>
      </c>
      <c r="J5213" s="221">
        <v>1</v>
      </c>
      <c r="K5213" s="221">
        <f t="shared" si="576"/>
        <v>-168.85845232108124</v>
      </c>
      <c r="L5213" s="221">
        <f t="shared" si="571"/>
        <v>3.2601749193185725E-17</v>
      </c>
    </row>
    <row r="5214" spans="3:12" hidden="1" x14ac:dyDescent="0.25">
      <c r="C5214" s="221">
        <v>33570</v>
      </c>
      <c r="D5214" s="221">
        <f t="shared" si="572"/>
        <v>33570</v>
      </c>
      <c r="E5214" s="221">
        <f t="shared" si="570"/>
        <v>33.57</v>
      </c>
      <c r="F5214" s="221">
        <f t="shared" si="573"/>
        <v>2.2931547896068122E-5</v>
      </c>
      <c r="G5214" s="221">
        <f t="shared" si="574"/>
        <v>7.5551674025630313E-3</v>
      </c>
      <c r="H5214" s="221">
        <v>0.13782044655408501</v>
      </c>
      <c r="I5214" s="221">
        <f t="shared" si="575"/>
        <v>1</v>
      </c>
      <c r="J5214" s="221">
        <v>1</v>
      </c>
      <c r="K5214" s="221">
        <f t="shared" si="576"/>
        <v>-152.44017769486459</v>
      </c>
      <c r="L5214" s="221">
        <f t="shared" si="571"/>
        <v>1.8884329667417777E-15</v>
      </c>
    </row>
    <row r="5215" spans="3:12" hidden="1" x14ac:dyDescent="0.25">
      <c r="C5215" s="221">
        <v>33580</v>
      </c>
      <c r="D5215" s="221">
        <f t="shared" si="572"/>
        <v>33580</v>
      </c>
      <c r="E5215" s="221">
        <f t="shared" si="570"/>
        <v>33.58</v>
      </c>
      <c r="F5215" s="221">
        <f t="shared" si="573"/>
        <v>2.3044068430959394E-5</v>
      </c>
      <c r="G5215" s="221">
        <f t="shared" si="574"/>
        <v>5.0418773133463508E-3</v>
      </c>
      <c r="H5215" s="221">
        <v>0.44491567513504998</v>
      </c>
      <c r="I5215" s="221">
        <f t="shared" si="575"/>
        <v>1</v>
      </c>
      <c r="J5215" s="221">
        <v>1</v>
      </c>
      <c r="K5215" s="221">
        <f t="shared" si="576"/>
        <v>-145.73141726546399</v>
      </c>
      <c r="L5215" s="221">
        <f t="shared" si="571"/>
        <v>1.4277181203987805E-14</v>
      </c>
    </row>
    <row r="5216" spans="3:12" hidden="1" x14ac:dyDescent="0.25">
      <c r="C5216" s="221">
        <v>33590</v>
      </c>
      <c r="D5216" s="221">
        <f t="shared" si="572"/>
        <v>33590</v>
      </c>
      <c r="E5216" s="221">
        <f t="shared" si="570"/>
        <v>33.590000000000003</v>
      </c>
      <c r="F5216" s="221">
        <f t="shared" si="573"/>
        <v>2.3156412876013631E-5</v>
      </c>
      <c r="G5216" s="221">
        <f t="shared" si="574"/>
        <v>2.521196522250445E-3</v>
      </c>
      <c r="H5216" s="221">
        <v>0.82365531566124195</v>
      </c>
      <c r="I5216" s="221">
        <f t="shared" si="575"/>
        <v>1</v>
      </c>
      <c r="J5216" s="221">
        <v>1</v>
      </c>
      <c r="K5216" s="221">
        <f t="shared" si="576"/>
        <v>-146.35953021264956</v>
      </c>
      <c r="L5216" s="221">
        <f t="shared" si="571"/>
        <v>2.4889734890116701E-14</v>
      </c>
    </row>
    <row r="5217" spans="3:12" hidden="1" x14ac:dyDescent="0.25">
      <c r="C5217" s="221">
        <v>33600</v>
      </c>
      <c r="D5217" s="221">
        <f t="shared" si="572"/>
        <v>33600</v>
      </c>
      <c r="E5217" s="221">
        <f t="shared" si="570"/>
        <v>33.6</v>
      </c>
      <c r="F5217" s="221">
        <f t="shared" si="573"/>
        <v>2.3268575164971411E-5</v>
      </c>
      <c r="G5217" s="221">
        <f t="shared" si="574"/>
        <v>3.3009190211141482E-16</v>
      </c>
      <c r="H5217" s="221">
        <v>1</v>
      </c>
      <c r="I5217" s="221">
        <f t="shared" si="575"/>
        <v>1</v>
      </c>
      <c r="J5217" s="221">
        <v>1</v>
      </c>
      <c r="K5217" s="221">
        <f t="shared" si="576"/>
        <v>-402.2919067873699</v>
      </c>
      <c r="L5217" s="221">
        <f t="shared" si="571"/>
        <v>5.7807872640333088E-15</v>
      </c>
    </row>
    <row r="5218" spans="3:12" hidden="1" x14ac:dyDescent="0.25">
      <c r="C5218" s="221">
        <v>33610</v>
      </c>
      <c r="D5218" s="221">
        <f t="shared" si="572"/>
        <v>33610</v>
      </c>
      <c r="E5218" s="221">
        <f t="shared" si="570"/>
        <v>33.61</v>
      </c>
      <c r="F5218" s="221">
        <f t="shared" si="573"/>
        <v>2.3380549232252712E-5</v>
      </c>
      <c r="G5218" s="221">
        <f t="shared" si="574"/>
        <v>2.5148531901270279E-3</v>
      </c>
      <c r="H5218" s="221">
        <v>0.82365531566115102</v>
      </c>
      <c r="I5218" s="221">
        <f t="shared" si="575"/>
        <v>1</v>
      </c>
      <c r="J5218" s="221">
        <v>1</v>
      </c>
      <c r="K5218" s="221">
        <f t="shared" si="576"/>
        <v>-146.29774296347867</v>
      </c>
      <c r="L5218" s="221">
        <f t="shared" si="571"/>
        <v>5.8636185800971347E-15</v>
      </c>
    </row>
    <row r="5219" spans="3:12" hidden="1" x14ac:dyDescent="0.25">
      <c r="C5219" s="221">
        <v>33620</v>
      </c>
      <c r="D5219" s="221">
        <f t="shared" si="572"/>
        <v>33620</v>
      </c>
      <c r="E5219" s="221">
        <f t="shared" si="570"/>
        <v>33.619999999999997</v>
      </c>
      <c r="F5219" s="221">
        <f t="shared" si="573"/>
        <v>2.3492329013466934E-5</v>
      </c>
      <c r="G5219" s="221">
        <f t="shared" si="574"/>
        <v>5.0165383359963688E-3</v>
      </c>
      <c r="H5219" s="221">
        <v>0.44491567513535701</v>
      </c>
      <c r="I5219" s="221">
        <f t="shared" si="575"/>
        <v>1</v>
      </c>
      <c r="J5219" s="221">
        <v>1</v>
      </c>
      <c r="K5219" s="221">
        <f t="shared" si="576"/>
        <v>-145.60784166078744</v>
      </c>
      <c r="L5219" s="221">
        <f t="shared" si="571"/>
        <v>2.5433466419853274E-14</v>
      </c>
    </row>
    <row r="5220" spans="3:12" hidden="1" x14ac:dyDescent="0.25">
      <c r="C5220" s="221">
        <v>33630</v>
      </c>
      <c r="D5220" s="221">
        <f t="shared" si="572"/>
        <v>33630</v>
      </c>
      <c r="E5220" s="221">
        <f t="shared" si="570"/>
        <v>33.630000000000003</v>
      </c>
      <c r="F5220" s="221">
        <f t="shared" si="573"/>
        <v>2.3603908445923464E-5</v>
      </c>
      <c r="G5220" s="221">
        <f t="shared" si="574"/>
        <v>7.4982833830986272E-3</v>
      </c>
      <c r="H5220" s="221">
        <v>0.13782044655414</v>
      </c>
      <c r="I5220" s="221">
        <f t="shared" si="575"/>
        <v>1</v>
      </c>
      <c r="J5220" s="221">
        <v>1</v>
      </c>
      <c r="K5220" s="221">
        <f t="shared" si="576"/>
        <v>-152.25481152194925</v>
      </c>
      <c r="L5220" s="221">
        <f t="shared" si="571"/>
        <v>1.4755609597800703E-14</v>
      </c>
    </row>
    <row r="5221" spans="3:12" hidden="1" x14ac:dyDescent="0.25">
      <c r="C5221" s="221">
        <v>33640</v>
      </c>
      <c r="D5221" s="221">
        <f t="shared" si="572"/>
        <v>33640</v>
      </c>
      <c r="E5221" s="221">
        <f t="shared" si="570"/>
        <v>33.64</v>
      </c>
      <c r="F5221" s="221">
        <f t="shared" si="573"/>
        <v>2.3715281469141457E-5</v>
      </c>
      <c r="G5221" s="221">
        <f t="shared" si="574"/>
        <v>9.9533870552213962E-3</v>
      </c>
      <c r="H5221" s="221">
        <v>1.57194088848314E-2</v>
      </c>
      <c r="I5221" s="221">
        <f t="shared" si="575"/>
        <v>1</v>
      </c>
      <c r="J5221" s="221">
        <v>1</v>
      </c>
      <c r="K5221" s="221">
        <f t="shared" si="576"/>
        <v>-168.61129226066407</v>
      </c>
      <c r="L5221" s="221">
        <f t="shared" si="571"/>
        <v>1.9744746119448406E-15</v>
      </c>
    </row>
    <row r="5222" spans="3:12" hidden="1" x14ac:dyDescent="0.25">
      <c r="C5222" s="221">
        <v>33650</v>
      </c>
      <c r="D5222" s="221">
        <f t="shared" si="572"/>
        <v>33650</v>
      </c>
      <c r="E5222" s="221">
        <f t="shared" si="570"/>
        <v>33.65</v>
      </c>
      <c r="F5222" s="221">
        <f t="shared" si="573"/>
        <v>2.3826442025360327E-5</v>
      </c>
      <c r="G5222" s="221">
        <f t="shared" si="574"/>
        <v>1.2375236741394534E-2</v>
      </c>
      <c r="H5222" s="271">
        <v>1.67346647942914E-5</v>
      </c>
      <c r="I5222" s="221">
        <f t="shared" si="575"/>
        <v>1</v>
      </c>
      <c r="J5222" s="221">
        <v>1</v>
      </c>
      <c r="K5222" s="221">
        <f t="shared" si="576"/>
        <v>-226.13540544112581</v>
      </c>
      <c r="L5222" s="221">
        <f t="shared" si="571"/>
        <v>3.451159936405071E-17</v>
      </c>
    </row>
    <row r="5223" spans="3:12" hidden="1" x14ac:dyDescent="0.25">
      <c r="C5223" s="221">
        <v>33660</v>
      </c>
      <c r="D5223" s="221">
        <f t="shared" si="572"/>
        <v>33660</v>
      </c>
      <c r="E5223" s="221">
        <f t="shared" si="570"/>
        <v>33.659999999999997</v>
      </c>
      <c r="F5223" s="221">
        <f t="shared" si="573"/>
        <v>2.3937384060049247E-5</v>
      </c>
      <c r="G5223" s="221">
        <f t="shared" si="574"/>
        <v>1.4757326101874319E-2</v>
      </c>
      <c r="H5223" s="271">
        <v>1.7506741710683101E-5</v>
      </c>
      <c r="I5223" s="221">
        <f t="shared" si="575"/>
        <v>1</v>
      </c>
      <c r="J5223" s="221">
        <v>1</v>
      </c>
      <c r="K5223" s="221">
        <f t="shared" si="576"/>
        <v>-224.17420627144941</v>
      </c>
      <c r="L5223" s="221">
        <f t="shared" si="571"/>
        <v>3.0906012059511543E-22</v>
      </c>
    </row>
    <row r="5224" spans="3:12" hidden="1" x14ac:dyDescent="0.25">
      <c r="C5224" s="221">
        <v>33670</v>
      </c>
      <c r="D5224" s="221">
        <f t="shared" si="572"/>
        <v>33670</v>
      </c>
      <c r="E5224" s="221">
        <f t="shared" si="570"/>
        <v>33.67</v>
      </c>
      <c r="F5224" s="221">
        <f t="shared" si="573"/>
        <v>2.4048101522417132E-5</v>
      </c>
      <c r="G5224" s="221">
        <f t="shared" si="574"/>
        <v>1.7093272346813852E-2</v>
      </c>
      <c r="H5224" s="221">
        <v>5.3629333398710803E-3</v>
      </c>
      <c r="I5224" s="221">
        <f t="shared" si="575"/>
        <v>1</v>
      </c>
      <c r="J5224" s="221">
        <v>1</v>
      </c>
      <c r="K5224" s="221">
        <f t="shared" si="576"/>
        <v>-173.13383184443242</v>
      </c>
      <c r="L5224" s="221">
        <f t="shared" si="571"/>
        <v>1.2217717426159075E-17</v>
      </c>
    </row>
    <row r="5225" spans="3:12" hidden="1" x14ac:dyDescent="0.25">
      <c r="C5225" s="221">
        <v>33680</v>
      </c>
      <c r="D5225" s="221">
        <f t="shared" si="572"/>
        <v>33680</v>
      </c>
      <c r="E5225" s="221">
        <f t="shared" si="570"/>
        <v>33.68</v>
      </c>
      <c r="F5225" s="221">
        <f t="shared" si="573"/>
        <v>2.4158588365921523E-5</v>
      </c>
      <c r="G5225" s="221">
        <f t="shared" si="574"/>
        <v>1.9376833142243765E-2</v>
      </c>
      <c r="H5225" s="221">
        <v>2.0271099110450701E-2</v>
      </c>
      <c r="I5225" s="221">
        <f t="shared" si="575"/>
        <v>1</v>
      </c>
      <c r="J5225" s="221">
        <v>1</v>
      </c>
      <c r="K5225" s="221">
        <f t="shared" si="576"/>
        <v>-160.45536698976147</v>
      </c>
      <c r="L5225" s="221">
        <f t="shared" si="571"/>
        <v>3.4185866540193498E-16</v>
      </c>
    </row>
    <row r="5226" spans="3:12" hidden="1" x14ac:dyDescent="0.25">
      <c r="C5226" s="221">
        <v>33690</v>
      </c>
      <c r="D5226" s="221">
        <f t="shared" si="572"/>
        <v>33690</v>
      </c>
      <c r="E5226" s="221">
        <f t="shared" si="570"/>
        <v>33.69</v>
      </c>
      <c r="F5226" s="221">
        <f t="shared" si="573"/>
        <v>2.4268838548778062E-5</v>
      </c>
      <c r="G5226" s="221">
        <f t="shared" si="574"/>
        <v>2.1601923099056265E-2</v>
      </c>
      <c r="H5226" s="221">
        <v>2.0401207815422699E-2</v>
      </c>
      <c r="I5226" s="221">
        <f t="shared" si="575"/>
        <v>1</v>
      </c>
      <c r="J5226" s="221">
        <v>1</v>
      </c>
      <c r="K5226" s="221">
        <f t="shared" si="576"/>
        <v>-159.41605424076616</v>
      </c>
      <c r="L5226" s="221">
        <f t="shared" si="571"/>
        <v>1.0185503515950216E-15</v>
      </c>
    </row>
    <row r="5227" spans="3:12" hidden="1" x14ac:dyDescent="0.25">
      <c r="C5227" s="221">
        <v>33700</v>
      </c>
      <c r="D5227" s="221">
        <f t="shared" si="572"/>
        <v>33700</v>
      </c>
      <c r="E5227" s="221">
        <f t="shared" si="570"/>
        <v>33.700000000000003</v>
      </c>
      <c r="F5227" s="221">
        <f t="shared" si="573"/>
        <v>2.4378846034468688E-5</v>
      </c>
      <c r="G5227" s="221">
        <f t="shared" si="574"/>
        <v>2.3762629801939199E-2</v>
      </c>
      <c r="H5227" s="271">
        <v>1.61309061993879E-9</v>
      </c>
      <c r="I5227" s="221">
        <f t="shared" si="575"/>
        <v>1</v>
      </c>
      <c r="J5227" s="221">
        <v>1</v>
      </c>
      <c r="K5227" s="221">
        <f t="shared" si="576"/>
        <v>-300.58867174895067</v>
      </c>
      <c r="L5227" s="221">
        <f t="shared" si="571"/>
        <v>2.8597934062615611E-16</v>
      </c>
    </row>
    <row r="5228" spans="3:12" hidden="1" x14ac:dyDescent="0.25">
      <c r="C5228" s="221">
        <v>33710</v>
      </c>
      <c r="D5228" s="221">
        <f t="shared" si="572"/>
        <v>33710</v>
      </c>
      <c r="E5228" s="221">
        <f t="shared" si="570"/>
        <v>33.71</v>
      </c>
      <c r="F5228" s="221">
        <f t="shared" si="573"/>
        <v>2.4488604792250118E-5</v>
      </c>
      <c r="G5228" s="221">
        <f t="shared" si="574"/>
        <v>2.5853229336490466E-2</v>
      </c>
      <c r="H5228" s="221">
        <v>1.1026860971508101E-2</v>
      </c>
      <c r="I5228" s="221">
        <f t="shared" si="575"/>
        <v>1</v>
      </c>
      <c r="J5228" s="221">
        <v>1</v>
      </c>
      <c r="K5228" s="221">
        <f t="shared" si="576"/>
        <v>-163.12138519803966</v>
      </c>
      <c r="L5228" s="221">
        <f t="shared" si="571"/>
        <v>1.218432865974422E-16</v>
      </c>
    </row>
    <row r="5229" spans="3:12" hidden="1" x14ac:dyDescent="0.25">
      <c r="C5229" s="221">
        <v>33720</v>
      </c>
      <c r="D5229" s="221">
        <f t="shared" si="572"/>
        <v>33720</v>
      </c>
      <c r="E5229" s="221">
        <f t="shared" si="570"/>
        <v>33.72</v>
      </c>
      <c r="F5229" s="221">
        <f t="shared" si="573"/>
        <v>2.4598108797661063E-5</v>
      </c>
      <c r="G5229" s="221">
        <f t="shared" si="574"/>
        <v>2.786820127417387E-2</v>
      </c>
      <c r="H5229" s="271">
        <v>3.5573454995467197E-10</v>
      </c>
      <c r="I5229" s="221">
        <f t="shared" si="575"/>
        <v>1</v>
      </c>
      <c r="J5229" s="221">
        <v>1</v>
      </c>
      <c r="K5229" s="221">
        <f t="shared" si="576"/>
        <v>-312.25726592550461</v>
      </c>
      <c r="L5229" s="221">
        <f t="shared" si="571"/>
        <v>1.2184326249081631E-16</v>
      </c>
    </row>
    <row r="5230" spans="3:12" hidden="1" x14ac:dyDescent="0.25">
      <c r="C5230" s="221">
        <v>33730</v>
      </c>
      <c r="D5230" s="221">
        <f t="shared" si="572"/>
        <v>33730</v>
      </c>
      <c r="E5230" s="221">
        <f t="shared" si="570"/>
        <v>33.729999999999997</v>
      </c>
      <c r="F5230" s="221">
        <f t="shared" si="573"/>
        <v>2.4707352033029825E-5</v>
      </c>
      <c r="G5230" s="221">
        <f t="shared" si="574"/>
        <v>2.9802243076348867E-2</v>
      </c>
      <c r="H5230" s="221">
        <v>9.6745899372294303E-3</v>
      </c>
      <c r="I5230" s="221">
        <f t="shared" si="575"/>
        <v>1</v>
      </c>
      <c r="J5230" s="221">
        <v>1</v>
      </c>
      <c r="K5230" s="221">
        <f t="shared" si="576"/>
        <v>-162.94584555888247</v>
      </c>
      <c r="L5230" s="221">
        <f t="shared" si="571"/>
        <v>1.2686899001208033E-16</v>
      </c>
    </row>
    <row r="5231" spans="3:12" hidden="1" x14ac:dyDescent="0.25">
      <c r="C5231" s="221">
        <v>33740</v>
      </c>
      <c r="D5231" s="221">
        <f t="shared" si="572"/>
        <v>33740</v>
      </c>
      <c r="E5231" s="221">
        <f t="shared" ref="E5231:E5294" si="577">D5231/1000</f>
        <v>33.74</v>
      </c>
      <c r="F5231" s="221">
        <f t="shared" si="573"/>
        <v>2.4816328487980328E-5</v>
      </c>
      <c r="G5231" s="221">
        <f t="shared" si="574"/>
        <v>3.1650283880175371E-2</v>
      </c>
      <c r="H5231" s="221">
        <v>4.6170289671198196E-3</v>
      </c>
      <c r="I5231" s="221">
        <f t="shared" si="575"/>
        <v>1</v>
      </c>
      <c r="J5231" s="221">
        <v>1</v>
      </c>
      <c r="K5231" s="221">
        <f t="shared" si="576"/>
        <v>-168.81044523693322</v>
      </c>
      <c r="L5231" s="221">
        <f t="shared" ref="L5231:L5294" si="578">(D5231-D5230)*((10^(K5231/20)+10^(K5230/20))/2)^2</f>
        <v>2.8891438885209422E-16</v>
      </c>
    </row>
    <row r="5232" spans="3:12" hidden="1" x14ac:dyDescent="0.25">
      <c r="C5232" s="221">
        <v>33750</v>
      </c>
      <c r="D5232" s="221">
        <f t="shared" si="572"/>
        <v>33750</v>
      </c>
      <c r="E5232" s="221">
        <f t="shared" si="577"/>
        <v>33.75</v>
      </c>
      <c r="F5232" s="221">
        <f t="shared" si="573"/>
        <v>2.4925032159938245E-5</v>
      </c>
      <c r="G5232" s="221">
        <f t="shared" si="574"/>
        <v>3.3407497630993023E-2</v>
      </c>
      <c r="H5232" s="221">
        <v>1.9669670782231701E-4</v>
      </c>
      <c r="I5232" s="221">
        <f t="shared" si="575"/>
        <v>1</v>
      </c>
      <c r="J5232" s="221">
        <v>1</v>
      </c>
      <c r="K5232" s="221">
        <f t="shared" si="576"/>
        <v>-195.71446470654007</v>
      </c>
      <c r="L5232" s="221">
        <f t="shared" si="578"/>
        <v>3.5914096266465564E-17</v>
      </c>
    </row>
    <row r="5233" spans="3:12" hidden="1" x14ac:dyDescent="0.25">
      <c r="C5233" s="221">
        <v>33760</v>
      </c>
      <c r="D5233" s="221">
        <f t="shared" si="572"/>
        <v>33760</v>
      </c>
      <c r="E5233" s="221">
        <f t="shared" si="577"/>
        <v>33.76</v>
      </c>
      <c r="F5233" s="221">
        <f t="shared" si="573"/>
        <v>2.5033457054635867E-5</v>
      </c>
      <c r="G5233" s="221">
        <f t="shared" si="574"/>
        <v>3.5069315527509519E-2</v>
      </c>
      <c r="H5233" s="221">
        <v>2.7062321390599999E-3</v>
      </c>
      <c r="I5233" s="221">
        <f t="shared" si="575"/>
        <v>1</v>
      </c>
      <c r="J5233" s="221">
        <v>1</v>
      </c>
      <c r="K5233" s="221">
        <f t="shared" si="576"/>
        <v>-172.48373668791825</v>
      </c>
      <c r="L5233" s="221">
        <f t="shared" si="578"/>
        <v>1.6123970942534338E-17</v>
      </c>
    </row>
    <row r="5234" spans="3:12" hidden="1" x14ac:dyDescent="0.25">
      <c r="C5234" s="221">
        <v>33770</v>
      </c>
      <c r="D5234" s="221">
        <f t="shared" si="572"/>
        <v>33770</v>
      </c>
      <c r="E5234" s="221">
        <f t="shared" si="577"/>
        <v>33.770000000000003</v>
      </c>
      <c r="F5234" s="221">
        <f t="shared" si="573"/>
        <v>2.5141597186616647E-5</v>
      </c>
      <c r="G5234" s="221">
        <f t="shared" si="574"/>
        <v>3.6631437748141017E-2</v>
      </c>
      <c r="H5234" s="221">
        <v>2.57613647514324E-3</v>
      </c>
      <c r="I5234" s="221">
        <f t="shared" si="575"/>
        <v>1</v>
      </c>
      <c r="J5234" s="221">
        <v>1</v>
      </c>
      <c r="K5234" s="221">
        <f t="shared" si="576"/>
        <v>-172.49568609315131</v>
      </c>
      <c r="L5234" s="221">
        <f t="shared" si="578"/>
        <v>5.6367538019599756E-17</v>
      </c>
    </row>
    <row r="5235" spans="3:12" hidden="1" x14ac:dyDescent="0.25">
      <c r="C5235" s="221">
        <v>33780</v>
      </c>
      <c r="D5235" s="221">
        <f t="shared" si="572"/>
        <v>33780</v>
      </c>
      <c r="E5235" s="221">
        <f t="shared" si="577"/>
        <v>33.78</v>
      </c>
      <c r="F5235" s="221">
        <f t="shared" si="573"/>
        <v>2.5249446579738621E-5</v>
      </c>
      <c r="G5235" s="221">
        <f t="shared" si="574"/>
        <v>3.8089844428699726E-2</v>
      </c>
      <c r="H5235" s="221">
        <v>2.7309732062736101E-4</v>
      </c>
      <c r="I5235" s="221">
        <f t="shared" si="575"/>
        <v>1</v>
      </c>
      <c r="J5235" s="221">
        <v>1</v>
      </c>
      <c r="K5235" s="221">
        <f t="shared" si="576"/>
        <v>-191.61242996436985</v>
      </c>
      <c r="L5235" s="221">
        <f t="shared" si="578"/>
        <v>1.7360729492114276E-17</v>
      </c>
    </row>
    <row r="5236" spans="3:12" hidden="1" x14ac:dyDescent="0.25">
      <c r="C5236" s="221">
        <v>33790</v>
      </c>
      <c r="D5236" s="221">
        <f t="shared" si="572"/>
        <v>33790</v>
      </c>
      <c r="E5236" s="221">
        <f t="shared" si="577"/>
        <v>33.79</v>
      </c>
      <c r="F5236" s="221">
        <f t="shared" si="573"/>
        <v>2.535699926767685E-5</v>
      </c>
      <c r="G5236" s="221">
        <f t="shared" si="574"/>
        <v>3.9440805863802664E-2</v>
      </c>
      <c r="H5236" s="221">
        <v>3.1555882854911498E-3</v>
      </c>
      <c r="I5236" s="221">
        <f t="shared" si="575"/>
        <v>1</v>
      </c>
      <c r="J5236" s="221">
        <v>1</v>
      </c>
      <c r="K5236" s="221">
        <f t="shared" si="576"/>
        <v>-170.01752053556339</v>
      </c>
      <c r="L5236" s="221">
        <f t="shared" si="578"/>
        <v>2.9216313484239603E-17</v>
      </c>
    </row>
    <row r="5237" spans="3:12" hidden="1" x14ac:dyDescent="0.25">
      <c r="C5237" s="221">
        <v>33800</v>
      </c>
      <c r="D5237" s="221">
        <f t="shared" si="572"/>
        <v>33800</v>
      </c>
      <c r="E5237" s="221">
        <f t="shared" si="577"/>
        <v>33.799999999999997</v>
      </c>
      <c r="F5237" s="221">
        <f t="shared" si="573"/>
        <v>2.5464249294425671E-5</v>
      </c>
      <c r="G5237" s="221">
        <f t="shared" si="574"/>
        <v>4.0680891906425411E-2</v>
      </c>
      <c r="H5237" s="271">
        <v>9.3132230799438697E-10</v>
      </c>
      <c r="I5237" s="221">
        <f t="shared" si="575"/>
        <v>1</v>
      </c>
      <c r="J5237" s="221">
        <v>1</v>
      </c>
      <c r="K5237" s="221">
        <f t="shared" si="576"/>
        <v>-300.31157301715905</v>
      </c>
      <c r="L5237" s="221">
        <f t="shared" si="578"/>
        <v>2.489936208011213E-17</v>
      </c>
    </row>
    <row r="5238" spans="3:12" hidden="1" x14ac:dyDescent="0.25">
      <c r="C5238" s="221">
        <v>33810</v>
      </c>
      <c r="D5238" s="221">
        <f t="shared" si="572"/>
        <v>33810</v>
      </c>
      <c r="E5238" s="221">
        <f t="shared" si="577"/>
        <v>33.81</v>
      </c>
      <c r="F5238" s="221">
        <f t="shared" si="573"/>
        <v>2.5571190714798957E-5</v>
      </c>
      <c r="G5238" s="221">
        <f t="shared" si="574"/>
        <v>4.1806980542233058E-2</v>
      </c>
      <c r="H5238" s="221">
        <v>2.6182538032292601E-2</v>
      </c>
      <c r="I5238" s="221">
        <f t="shared" si="575"/>
        <v>1</v>
      </c>
      <c r="J5238" s="221">
        <v>1</v>
      </c>
      <c r="K5238" s="221">
        <f t="shared" si="576"/>
        <v>-151.05977006716137</v>
      </c>
      <c r="L5238" s="221">
        <f t="shared" si="578"/>
        <v>1.9586779394152068E-15</v>
      </c>
    </row>
    <row r="5239" spans="3:12" hidden="1" x14ac:dyDescent="0.25">
      <c r="C5239" s="221">
        <v>33820</v>
      </c>
      <c r="D5239" s="221">
        <f t="shared" si="572"/>
        <v>33820</v>
      </c>
      <c r="E5239" s="221">
        <f t="shared" si="577"/>
        <v>33.82</v>
      </c>
      <c r="F5239" s="221">
        <f t="shared" si="573"/>
        <v>2.567781759493024E-5</v>
      </c>
      <c r="G5239" s="221">
        <f t="shared" si="574"/>
        <v>4.2816265617587272E-2</v>
      </c>
      <c r="H5239" s="221">
        <v>5.0657045484414499E-2</v>
      </c>
      <c r="I5239" s="221">
        <f t="shared" si="575"/>
        <v>1</v>
      </c>
      <c r="J5239" s="221">
        <v>1</v>
      </c>
      <c r="K5239" s="221">
        <f t="shared" si="576"/>
        <v>-145.0838649619038</v>
      </c>
      <c r="L5239" s="221">
        <f t="shared" si="578"/>
        <v>1.7507672512467605E-14</v>
      </c>
    </row>
    <row r="5240" spans="3:12" hidden="1" x14ac:dyDescent="0.25">
      <c r="C5240" s="221">
        <v>33830</v>
      </c>
      <c r="D5240" s="221">
        <f t="shared" si="572"/>
        <v>33830</v>
      </c>
      <c r="E5240" s="221">
        <f t="shared" si="577"/>
        <v>33.83</v>
      </c>
      <c r="F5240" s="221">
        <f t="shared" si="573"/>
        <v>2.5784124012770975E-5</v>
      </c>
      <c r="G5240" s="221">
        <f t="shared" si="574"/>
        <v>4.370626370238901E-2</v>
      </c>
      <c r="H5240" s="221">
        <v>3.5478860246610899E-2</v>
      </c>
      <c r="I5240" s="221">
        <f t="shared" si="575"/>
        <v>1</v>
      </c>
      <c r="J5240" s="221">
        <v>1</v>
      </c>
      <c r="K5240" s="221">
        <f t="shared" si="576"/>
        <v>-147.96268554416957</v>
      </c>
      <c r="L5240" s="221">
        <f t="shared" si="578"/>
        <v>2.2884693890126096E-14</v>
      </c>
    </row>
    <row r="5241" spans="3:12" hidden="1" x14ac:dyDescent="0.25">
      <c r="C5241" s="221">
        <v>33840</v>
      </c>
      <c r="D5241" s="221">
        <f t="shared" si="572"/>
        <v>33840</v>
      </c>
      <c r="E5241" s="221">
        <f t="shared" si="577"/>
        <v>33.840000000000003</v>
      </c>
      <c r="F5241" s="221">
        <f t="shared" si="573"/>
        <v>2.5890104058588577E-5</v>
      </c>
      <c r="G5241" s="221">
        <f t="shared" si="574"/>
        <v>4.4474820071299666E-2</v>
      </c>
      <c r="H5241" s="271">
        <v>2.4382342572682601E-9</v>
      </c>
      <c r="I5241" s="221">
        <f t="shared" si="575"/>
        <v>1</v>
      </c>
      <c r="J5241" s="221">
        <v>1</v>
      </c>
      <c r="K5241" s="221">
        <f t="shared" si="576"/>
        <v>-291.03353150873238</v>
      </c>
      <c r="L5241" s="221">
        <f t="shared" si="578"/>
        <v>3.9964236028482585E-15</v>
      </c>
    </row>
    <row r="5242" spans="3:12" hidden="1" x14ac:dyDescent="0.25">
      <c r="C5242" s="221">
        <v>33850</v>
      </c>
      <c r="D5242" s="221">
        <f t="shared" ref="D5242:D5305" si="579">C5242*(f_CLK_MHz/Nominal_Clock_Freq)</f>
        <v>33850</v>
      </c>
      <c r="E5242" s="221">
        <f t="shared" si="577"/>
        <v>33.85</v>
      </c>
      <c r="F5242" s="221">
        <f t="shared" ref="F5242:F5305" si="580">ABS(SIN(((MOD_CLK_DIV*PI()*$D5242*FIRST_STAGE_DECIMATION)/(f_CLK_MHz*1000000)))/(FIRST_STAGE_DECIMATION*SIN(((MOD_CLK_DIV*PI()*$D5242)/(f_CLK_MHz*1000000)))))^FIRST_STAGE_ORDER</f>
        <v>2.59957518354623E-5</v>
      </c>
      <c r="G5242" s="221">
        <f t="shared" ref="G5242:G5305" si="581">ABS(SIN(((MOD_CLK_DIV*FIRST_STAGE_DECIMATION*PI()*$D5242*SECOND_STAGE_DECIMATION)/(f_CLK_MHz*1000000)))/(SECOND_STAGE_DECIMATION*SIN(((MOD_CLK_DIV*FIRST_STAGE_DECIMATION*PI()*$D5242)/(f_CLK_MHz*1000000)))))^SECOND_STAGE_ORDER</f>
        <v>4.5120113789222739E-2</v>
      </c>
      <c r="H5242" s="271">
        <v>1.5853413870694501E-9</v>
      </c>
      <c r="I5242" s="221">
        <f t="shared" ref="I5242:I5305" si="582">IF(Avg_decimation&lt;&gt;0,(ABS(SIN(((MOD_CLK_DIV*FIRST_STAGE_DECIMATION*SECOND_STAGE_DECIMATION*FIR_DECIMATION*PI()*$D5242*Avg_decimation)/(f_CLK_MHz*1000000)))/(Avg_decimation*SIN(((MOD_CLK_DIV*FIRST_STAGE_DECIMATION*SECOND_STAGE_DECIMATION*FIR_DECIMATION*PI()*$D5242)/(f_CLK_MHz*1000000)))))^1),"-")</f>
        <v>1</v>
      </c>
      <c r="J5242" s="221">
        <v>1</v>
      </c>
      <c r="K5242" s="221">
        <f t="shared" ref="K5242:K5305" si="583">20*LOG10(IF(FIR_BYPASSED,F5242*G5242*J5242,F5242*G5242*H5242*I5242*J5242))</f>
        <v>-294.61209267753225</v>
      </c>
      <c r="L5242" s="221">
        <f t="shared" si="578"/>
        <v>5.4452692970291001E-29</v>
      </c>
    </row>
    <row r="5243" spans="3:12" hidden="1" x14ac:dyDescent="0.25">
      <c r="C5243" s="221">
        <v>33860</v>
      </c>
      <c r="D5243" s="221">
        <f t="shared" si="579"/>
        <v>33860</v>
      </c>
      <c r="E5243" s="221">
        <f t="shared" si="577"/>
        <v>33.86</v>
      </c>
      <c r="F5243" s="221">
        <f t="shared" si="580"/>
        <v>2.6101061459778872E-5</v>
      </c>
      <c r="G5243" s="221">
        <f t="shared" si="581"/>
        <v>4.564066188939328E-2</v>
      </c>
      <c r="H5243" s="221">
        <v>3.23589581853755E-2</v>
      </c>
      <c r="I5243" s="221">
        <f t="shared" si="582"/>
        <v>1</v>
      </c>
      <c r="J5243" s="221">
        <v>1</v>
      </c>
      <c r="K5243" s="221">
        <f t="shared" si="583"/>
        <v>-148.27990731784882</v>
      </c>
      <c r="L5243" s="221">
        <f t="shared" si="578"/>
        <v>3.7149187428039661E-15</v>
      </c>
    </row>
    <row r="5244" spans="3:12" hidden="1" x14ac:dyDescent="0.25">
      <c r="C5244" s="221">
        <v>33870</v>
      </c>
      <c r="D5244" s="221">
        <f t="shared" si="579"/>
        <v>33870</v>
      </c>
      <c r="E5244" s="221">
        <f t="shared" si="577"/>
        <v>33.869999999999997</v>
      </c>
      <c r="F5244" s="221">
        <f t="shared" si="580"/>
        <v>2.6206027061725788E-5</v>
      </c>
      <c r="G5244" s="221">
        <f t="shared" si="581"/>
        <v>4.6035322634803012E-2</v>
      </c>
      <c r="H5244" s="221">
        <v>3.3311806719221702E-2</v>
      </c>
      <c r="I5244" s="221">
        <f t="shared" si="582"/>
        <v>1</v>
      </c>
      <c r="J5244" s="221">
        <v>1</v>
      </c>
      <c r="K5244" s="221">
        <f t="shared" si="583"/>
        <v>-147.91818871273409</v>
      </c>
      <c r="L5244" s="221">
        <f t="shared" si="578"/>
        <v>1.5498279159471092E-14</v>
      </c>
    </row>
    <row r="5245" spans="3:12" hidden="1" x14ac:dyDescent="0.25">
      <c r="C5245" s="221">
        <v>33880</v>
      </c>
      <c r="D5245" s="221">
        <f t="shared" si="579"/>
        <v>33880</v>
      </c>
      <c r="E5245" s="221">
        <f t="shared" si="577"/>
        <v>33.880000000000003</v>
      </c>
      <c r="F5245" s="221">
        <f t="shared" si="580"/>
        <v>2.6310642785784523E-5</v>
      </c>
      <c r="G5245" s="221">
        <f t="shared" si="581"/>
        <v>4.6303297856205169E-2</v>
      </c>
      <c r="H5245" s="221">
        <v>1.17207465677627E-2</v>
      </c>
      <c r="I5245" s="221">
        <f t="shared" si="582"/>
        <v>1</v>
      </c>
      <c r="J5245" s="221">
        <v>1</v>
      </c>
      <c r="K5245" s="221">
        <f t="shared" si="583"/>
        <v>-156.90602684705465</v>
      </c>
      <c r="L5245" s="221">
        <f t="shared" si="578"/>
        <v>7.4164960593314353E-15</v>
      </c>
    </row>
    <row r="5246" spans="3:12" hidden="1" x14ac:dyDescent="0.25">
      <c r="C5246" s="221">
        <v>33890</v>
      </c>
      <c r="D5246" s="221">
        <f t="shared" si="579"/>
        <v>33890</v>
      </c>
      <c r="E5246" s="221">
        <f t="shared" si="577"/>
        <v>33.89</v>
      </c>
      <c r="F5246" s="221">
        <f t="shared" si="580"/>
        <v>2.6414902791221071E-5</v>
      </c>
      <c r="G5246" s="221">
        <f t="shared" si="581"/>
        <v>4.6444134362376426E-2</v>
      </c>
      <c r="H5246" s="221">
        <v>3.5411953593090698E-2</v>
      </c>
      <c r="I5246" s="221">
        <f t="shared" si="582"/>
        <v>1</v>
      </c>
      <c r="J5246" s="221">
        <v>1</v>
      </c>
      <c r="K5246" s="221">
        <f t="shared" si="583"/>
        <v>-147.24140448000398</v>
      </c>
      <c r="L5246" s="221">
        <f t="shared" si="578"/>
        <v>8.3298691837652859E-15</v>
      </c>
    </row>
    <row r="5247" spans="3:12" hidden="1" x14ac:dyDescent="0.25">
      <c r="C5247" s="221">
        <v>33900</v>
      </c>
      <c r="D5247" s="221">
        <f t="shared" si="579"/>
        <v>33900</v>
      </c>
      <c r="E5247" s="221">
        <f t="shared" si="577"/>
        <v>33.9</v>
      </c>
      <c r="F5247" s="221">
        <f t="shared" si="580"/>
        <v>2.6518801252576297E-5</v>
      </c>
      <c r="G5247" s="221">
        <f t="shared" si="581"/>
        <v>4.6457724420815222E-2</v>
      </c>
      <c r="H5247" s="271">
        <v>1.1795652964089599E-14</v>
      </c>
      <c r="I5247" s="221">
        <f t="shared" si="582"/>
        <v>1</v>
      </c>
      <c r="J5247" s="221">
        <v>1</v>
      </c>
      <c r="K5247" s="221">
        <f t="shared" si="583"/>
        <v>-396.75332382401399</v>
      </c>
      <c r="L5247" s="221">
        <f t="shared" si="578"/>
        <v>4.7184522093388111E-15</v>
      </c>
    </row>
    <row r="5248" spans="3:12" hidden="1" x14ac:dyDescent="0.25">
      <c r="C5248" s="221">
        <v>33910</v>
      </c>
      <c r="D5248" s="221">
        <f t="shared" si="579"/>
        <v>33910</v>
      </c>
      <c r="E5248" s="221">
        <f t="shared" si="577"/>
        <v>33.909999999999997</v>
      </c>
      <c r="F5248" s="221">
        <f t="shared" si="580"/>
        <v>2.662233236015364E-5</v>
      </c>
      <c r="G5248" s="221">
        <f t="shared" si="581"/>
        <v>4.6344305309522583E-2</v>
      </c>
      <c r="H5248" s="221">
        <v>3.5411953593086798E-2</v>
      </c>
      <c r="I5248" s="221">
        <f t="shared" si="582"/>
        <v>1</v>
      </c>
      <c r="J5248" s="221">
        <v>1</v>
      </c>
      <c r="K5248" s="221">
        <f t="shared" si="583"/>
        <v>-147.1921527208093</v>
      </c>
      <c r="L5248" s="221">
        <f t="shared" si="578"/>
        <v>4.7722670318221349E-15</v>
      </c>
    </row>
    <row r="5249" spans="3:12" hidden="1" x14ac:dyDescent="0.25">
      <c r="C5249" s="221">
        <v>33920</v>
      </c>
      <c r="D5249" s="221">
        <f t="shared" si="579"/>
        <v>33920</v>
      </c>
      <c r="E5249" s="221">
        <f t="shared" si="577"/>
        <v>33.92</v>
      </c>
      <c r="F5249" s="221">
        <f t="shared" si="580"/>
        <v>2.6725490320506367E-5</v>
      </c>
      <c r="G5249" s="221">
        <f t="shared" si="581"/>
        <v>4.6104457942991957E-2</v>
      </c>
      <c r="H5249" s="221">
        <v>1.1720746567759101E-2</v>
      </c>
      <c r="I5249" s="221">
        <f t="shared" si="582"/>
        <v>1</v>
      </c>
      <c r="J5249" s="221">
        <v>1</v>
      </c>
      <c r="K5249" s="221">
        <f t="shared" si="583"/>
        <v>-156.80752244838555</v>
      </c>
      <c r="L5249" s="221">
        <f t="shared" si="578"/>
        <v>8.448591831945357E-15</v>
      </c>
    </row>
    <row r="5250" spans="3:12" hidden="1" x14ac:dyDescent="0.25">
      <c r="C5250" s="221">
        <v>33930</v>
      </c>
      <c r="D5250" s="221">
        <f t="shared" si="579"/>
        <v>33930</v>
      </c>
      <c r="E5250" s="221">
        <f t="shared" si="577"/>
        <v>33.93</v>
      </c>
      <c r="F5250" s="221">
        <f t="shared" si="580"/>
        <v>2.68282693569223E-5</v>
      </c>
      <c r="G5250" s="221">
        <f t="shared" si="581"/>
        <v>4.5739104577989194E-2</v>
      </c>
      <c r="H5250" s="221">
        <v>3.3311806719208401E-2</v>
      </c>
      <c r="I5250" s="221">
        <f t="shared" si="582"/>
        <v>1</v>
      </c>
      <c r="J5250" s="221">
        <v>1</v>
      </c>
      <c r="K5250" s="221">
        <f t="shared" si="583"/>
        <v>-147.7704299139827</v>
      </c>
      <c r="L5250" s="221">
        <f t="shared" si="578"/>
        <v>7.6504342534529688E-15</v>
      </c>
    </row>
    <row r="5251" spans="3:12" hidden="1" x14ac:dyDescent="0.25">
      <c r="C5251" s="221">
        <v>33940</v>
      </c>
      <c r="D5251" s="221">
        <f t="shared" si="579"/>
        <v>33940</v>
      </c>
      <c r="E5251" s="221">
        <f t="shared" si="577"/>
        <v>33.94</v>
      </c>
      <c r="F5251" s="221">
        <f t="shared" si="580"/>
        <v>2.6930663709907934E-5</v>
      </c>
      <c r="G5251" s="221">
        <f t="shared" si="581"/>
        <v>4.5249505607147231E-2</v>
      </c>
      <c r="H5251" s="221">
        <v>3.2358958185388198E-2</v>
      </c>
      <c r="I5251" s="221">
        <f t="shared" si="582"/>
        <v>1</v>
      </c>
      <c r="J5251" s="221">
        <v>1</v>
      </c>
      <c r="K5251" s="221">
        <f t="shared" si="583"/>
        <v>-148.08289147798209</v>
      </c>
      <c r="L5251" s="221">
        <f t="shared" si="578"/>
        <v>1.6124060792311935E-14</v>
      </c>
    </row>
    <row r="5252" spans="3:12" hidden="1" x14ac:dyDescent="0.25">
      <c r="C5252" s="221">
        <v>33950</v>
      </c>
      <c r="D5252" s="221">
        <f t="shared" si="579"/>
        <v>33950</v>
      </c>
      <c r="E5252" s="221">
        <f t="shared" si="577"/>
        <v>33.950000000000003</v>
      </c>
      <c r="F5252" s="221">
        <f t="shared" si="580"/>
        <v>2.7032667637669553E-5</v>
      </c>
      <c r="G5252" s="221">
        <f t="shared" si="581"/>
        <v>4.4637255450813013E-2</v>
      </c>
      <c r="H5252" s="271">
        <v>1.58532992319559E-9</v>
      </c>
      <c r="I5252" s="221">
        <f t="shared" si="582"/>
        <v>1</v>
      </c>
      <c r="J5252" s="221">
        <v>1</v>
      </c>
      <c r="K5252" s="221">
        <f t="shared" si="583"/>
        <v>-294.3658790843545</v>
      </c>
      <c r="L5252" s="221">
        <f t="shared" si="578"/>
        <v>3.8873254623140209E-15</v>
      </c>
    </row>
    <row r="5253" spans="3:12" hidden="1" x14ac:dyDescent="0.25">
      <c r="C5253" s="221">
        <v>33960</v>
      </c>
      <c r="D5253" s="221">
        <f t="shared" si="579"/>
        <v>33960</v>
      </c>
      <c r="E5253" s="221">
        <f t="shared" si="577"/>
        <v>33.96</v>
      </c>
      <c r="F5253" s="221">
        <f t="shared" si="580"/>
        <v>2.7134275416594314E-5</v>
      </c>
      <c r="G5253" s="221">
        <f t="shared" si="581"/>
        <v>4.3904277559959612E-2</v>
      </c>
      <c r="H5253" s="271">
        <v>2.43823237655875E-9</v>
      </c>
      <c r="I5253" s="221">
        <f t="shared" si="582"/>
        <v>1</v>
      </c>
      <c r="J5253" s="221">
        <v>1</v>
      </c>
      <c r="K5253" s="221">
        <f t="shared" si="583"/>
        <v>-290.73799684094979</v>
      </c>
      <c r="L5253" s="221">
        <f t="shared" si="578"/>
        <v>5.8024454787866653E-29</v>
      </c>
    </row>
    <row r="5254" spans="3:12" hidden="1" x14ac:dyDescent="0.25">
      <c r="C5254" s="221">
        <v>33970</v>
      </c>
      <c r="D5254" s="221">
        <f t="shared" si="579"/>
        <v>33970</v>
      </c>
      <c r="E5254" s="221">
        <f t="shared" si="577"/>
        <v>33.97</v>
      </c>
      <c r="F5254" s="221">
        <f t="shared" si="580"/>
        <v>2.7235481341727906E-5</v>
      </c>
      <c r="G5254" s="221">
        <f t="shared" si="581"/>
        <v>4.3052818545335825E-2</v>
      </c>
      <c r="H5254" s="221">
        <v>3.5478860246594801E-2</v>
      </c>
      <c r="I5254" s="221">
        <f t="shared" si="582"/>
        <v>1</v>
      </c>
      <c r="J5254" s="221">
        <v>1</v>
      </c>
      <c r="K5254" s="221">
        <f t="shared" si="583"/>
        <v>-147.61787392830229</v>
      </c>
      <c r="L5254" s="221">
        <f t="shared" si="578"/>
        <v>4.3266590826461378E-15</v>
      </c>
    </row>
    <row r="5255" spans="3:12" hidden="1" x14ac:dyDescent="0.25">
      <c r="C5255" s="221">
        <v>33980</v>
      </c>
      <c r="D5255" s="221">
        <f t="shared" si="579"/>
        <v>33980</v>
      </c>
      <c r="E5255" s="221">
        <f t="shared" si="577"/>
        <v>33.979999999999997</v>
      </c>
      <c r="F5255" s="221">
        <f t="shared" si="580"/>
        <v>2.7336279727251637E-5</v>
      </c>
      <c r="G5255" s="221">
        <f t="shared" si="581"/>
        <v>4.2085441450299452E-2</v>
      </c>
      <c r="H5255" s="221">
        <v>5.0657045484413903E-2</v>
      </c>
      <c r="I5255" s="221">
        <f t="shared" si="582"/>
        <v>1</v>
      </c>
      <c r="J5255" s="221">
        <v>1</v>
      </c>
      <c r="K5255" s="221">
        <f t="shared" si="583"/>
        <v>-144.68977693318908</v>
      </c>
      <c r="L5255" s="221">
        <f t="shared" si="578"/>
        <v>2.4940094338216049E-14</v>
      </c>
    </row>
    <row r="5256" spans="3:12" hidden="1" x14ac:dyDescent="0.25">
      <c r="C5256" s="221">
        <v>33990</v>
      </c>
      <c r="D5256" s="221">
        <f t="shared" si="579"/>
        <v>33990</v>
      </c>
      <c r="E5256" s="221">
        <f t="shared" si="577"/>
        <v>33.99</v>
      </c>
      <c r="F5256" s="221">
        <f t="shared" si="580"/>
        <v>2.7436664906956933E-5</v>
      </c>
      <c r="G5256" s="221">
        <f t="shared" si="581"/>
        <v>4.1005018187054647E-2</v>
      </c>
      <c r="H5256" s="221">
        <v>2.6182538032308099E-2</v>
      </c>
      <c r="I5256" s="221">
        <f t="shared" si="582"/>
        <v>1</v>
      </c>
      <c r="J5256" s="221">
        <v>1</v>
      </c>
      <c r="K5256" s="221">
        <f t="shared" si="583"/>
        <v>-150.61639857949049</v>
      </c>
      <c r="L5256" s="221">
        <f t="shared" si="578"/>
        <v>1.9243707797524756E-14</v>
      </c>
    </row>
    <row r="5257" spans="3:12" hidden="1" x14ac:dyDescent="0.25">
      <c r="C5257" s="221">
        <v>34000</v>
      </c>
      <c r="D5257" s="221">
        <f t="shared" si="579"/>
        <v>34000</v>
      </c>
      <c r="E5257" s="221">
        <f t="shared" si="577"/>
        <v>34</v>
      </c>
      <c r="F5257" s="221">
        <f t="shared" si="580"/>
        <v>2.7536631234718171E-5</v>
      </c>
      <c r="G5257" s="221">
        <f t="shared" si="581"/>
        <v>3.9814721158180126E-2</v>
      </c>
      <c r="H5257" s="271">
        <v>9.3132122716514104E-10</v>
      </c>
      <c r="I5257" s="221">
        <f t="shared" si="582"/>
        <v>1</v>
      </c>
      <c r="J5257" s="221">
        <v>1</v>
      </c>
      <c r="K5257" s="221">
        <f t="shared" si="583"/>
        <v>-299.81892022275639</v>
      </c>
      <c r="L5257" s="221">
        <f t="shared" si="578"/>
        <v>2.1692029222806818E-15</v>
      </c>
    </row>
    <row r="5258" spans="3:12" hidden="1" x14ac:dyDescent="0.25">
      <c r="C5258" s="221">
        <v>34010</v>
      </c>
      <c r="D5258" s="221">
        <f t="shared" si="579"/>
        <v>34010</v>
      </c>
      <c r="E5258" s="221">
        <f t="shared" si="577"/>
        <v>34.01</v>
      </c>
      <c r="F5258" s="221">
        <f t="shared" si="580"/>
        <v>2.763617308496385E-5</v>
      </c>
      <c r="G5258" s="221">
        <f t="shared" si="581"/>
        <v>3.8518014087482531E-2</v>
      </c>
      <c r="H5258" s="221">
        <v>3.1555882854908202E-3</v>
      </c>
      <c r="I5258" s="221">
        <f t="shared" si="582"/>
        <v>1</v>
      </c>
      <c r="J5258" s="221">
        <v>1</v>
      </c>
      <c r="K5258" s="221">
        <f t="shared" si="583"/>
        <v>-169.47555746351355</v>
      </c>
      <c r="L5258" s="221">
        <f t="shared" si="578"/>
        <v>2.8208794456186669E-17</v>
      </c>
    </row>
    <row r="5259" spans="3:12" hidden="1" x14ac:dyDescent="0.25">
      <c r="C5259" s="221">
        <v>34020</v>
      </c>
      <c r="D5259" s="221">
        <f t="shared" si="579"/>
        <v>34020</v>
      </c>
      <c r="E5259" s="221">
        <f t="shared" si="577"/>
        <v>34.020000000000003</v>
      </c>
      <c r="F5259" s="221">
        <f t="shared" si="580"/>
        <v>2.7735284853144922E-5</v>
      </c>
      <c r="G5259" s="221">
        <f t="shared" si="581"/>
        <v>3.7118642086255926E-2</v>
      </c>
      <c r="H5259" s="221">
        <v>2.73097320627368E-4</v>
      </c>
      <c r="I5259" s="221">
        <f t="shared" si="582"/>
        <v>1</v>
      </c>
      <c r="J5259" s="221">
        <v>1</v>
      </c>
      <c r="K5259" s="221">
        <f t="shared" si="583"/>
        <v>-191.02115700172206</v>
      </c>
      <c r="L5259" s="221">
        <f t="shared" si="578"/>
        <v>3.3128484536853757E-17</v>
      </c>
    </row>
    <row r="5260" spans="3:12" hidden="1" x14ac:dyDescent="0.25">
      <c r="C5260" s="221">
        <v>34030</v>
      </c>
      <c r="D5260" s="221">
        <f t="shared" si="579"/>
        <v>34030</v>
      </c>
      <c r="E5260" s="221">
        <f t="shared" si="577"/>
        <v>34.03</v>
      </c>
      <c r="F5260" s="221">
        <f t="shared" si="580"/>
        <v>2.783396095620232E-5</v>
      </c>
      <c r="G5260" s="221">
        <f t="shared" si="581"/>
        <v>3.5620620983033029E-2</v>
      </c>
      <c r="H5260" s="221">
        <v>2.5761364751435102E-3</v>
      </c>
      <c r="I5260" s="221">
        <f t="shared" si="582"/>
        <v>1</v>
      </c>
      <c r="J5260" s="221">
        <v>1</v>
      </c>
      <c r="K5260" s="221">
        <f t="shared" si="583"/>
        <v>-171.85509266338016</v>
      </c>
      <c r="L5260" s="221">
        <f t="shared" si="578"/>
        <v>2.0097266456813822E-17</v>
      </c>
    </row>
    <row r="5261" spans="3:12" hidden="1" x14ac:dyDescent="0.25">
      <c r="C5261" s="221">
        <v>34040</v>
      </c>
      <c r="D5261" s="221">
        <f t="shared" si="579"/>
        <v>34040</v>
      </c>
      <c r="E5261" s="221">
        <f t="shared" si="577"/>
        <v>34.04</v>
      </c>
      <c r="F5261" s="221">
        <f t="shared" si="580"/>
        <v>2.7932195833031099E-5</v>
      </c>
      <c r="G5261" s="221">
        <f t="shared" si="581"/>
        <v>3.4028225946801202E-2</v>
      </c>
      <c r="H5261" s="221">
        <v>2.70623213906322E-3</v>
      </c>
      <c r="I5261" s="221">
        <f t="shared" si="582"/>
        <v>1</v>
      </c>
      <c r="J5261" s="221">
        <v>1</v>
      </c>
      <c r="K5261" s="221">
        <f t="shared" si="583"/>
        <v>-171.79381133061713</v>
      </c>
      <c r="L5261" s="221">
        <f t="shared" si="578"/>
        <v>6.5699218672511961E-17</v>
      </c>
    </row>
    <row r="5262" spans="3:12" hidden="1" x14ac:dyDescent="0.25">
      <c r="C5262" s="221">
        <v>34050</v>
      </c>
      <c r="D5262" s="221">
        <f t="shared" si="579"/>
        <v>34050</v>
      </c>
      <c r="E5262" s="221">
        <f t="shared" si="577"/>
        <v>34.049999999999997</v>
      </c>
      <c r="F5262" s="221">
        <f t="shared" si="580"/>
        <v>2.8029983944943486E-5</v>
      </c>
      <c r="G5262" s="221">
        <f t="shared" si="581"/>
        <v>3.2345979435497649E-2</v>
      </c>
      <c r="H5262" s="221">
        <v>1.96696707822322E-4</v>
      </c>
      <c r="I5262" s="221">
        <f t="shared" si="582"/>
        <v>1</v>
      </c>
      <c r="J5262" s="221">
        <v>1</v>
      </c>
      <c r="K5262" s="221">
        <f t="shared" si="583"/>
        <v>-194.97519507685993</v>
      </c>
      <c r="L5262" s="221">
        <f t="shared" si="578"/>
        <v>1.8914010434119928E-17</v>
      </c>
    </row>
    <row r="5263" spans="3:12" hidden="1" x14ac:dyDescent="0.25">
      <c r="C5263" s="221">
        <v>34060</v>
      </c>
      <c r="D5263" s="221">
        <f t="shared" si="579"/>
        <v>34060</v>
      </c>
      <c r="E5263" s="221">
        <f t="shared" si="577"/>
        <v>34.06</v>
      </c>
      <c r="F5263" s="221">
        <f t="shared" si="580"/>
        <v>2.812731977612895E-5</v>
      </c>
      <c r="G5263" s="221">
        <f t="shared" si="581"/>
        <v>3.0578638503349877E-2</v>
      </c>
      <c r="H5263" s="221">
        <v>4.6170289671159902E-3</v>
      </c>
      <c r="I5263" s="221">
        <f t="shared" si="582"/>
        <v>1</v>
      </c>
      <c r="J5263" s="221">
        <v>1</v>
      </c>
      <c r="K5263" s="221">
        <f t="shared" si="583"/>
        <v>-168.02181810488295</v>
      </c>
      <c r="L5263" s="221">
        <f t="shared" si="578"/>
        <v>4.3044230259476075E-17</v>
      </c>
    </row>
    <row r="5264" spans="3:12" hidden="1" x14ac:dyDescent="0.25">
      <c r="C5264" s="221">
        <v>34070</v>
      </c>
      <c r="D5264" s="221">
        <f t="shared" si="579"/>
        <v>34070</v>
      </c>
      <c r="E5264" s="221">
        <f t="shared" si="577"/>
        <v>34.07</v>
      </c>
      <c r="F5264" s="221">
        <f t="shared" si="580"/>
        <v>2.8224197834112712E-5</v>
      </c>
      <c r="G5264" s="221">
        <f t="shared" si="581"/>
        <v>2.87311815022218E-2</v>
      </c>
      <c r="H5264" s="221">
        <v>9.6745899372293401E-3</v>
      </c>
      <c r="I5264" s="221">
        <f t="shared" si="582"/>
        <v>1</v>
      </c>
      <c r="J5264" s="221">
        <v>1</v>
      </c>
      <c r="K5264" s="221">
        <f t="shared" si="583"/>
        <v>-162.107846808651</v>
      </c>
      <c r="L5264" s="221">
        <f t="shared" si="578"/>
        <v>3.4906531502353421E-16</v>
      </c>
    </row>
    <row r="5265" spans="3:12" hidden="1" x14ac:dyDescent="0.25">
      <c r="C5265" s="221">
        <v>34080</v>
      </c>
      <c r="D5265" s="221">
        <f t="shared" si="579"/>
        <v>34080</v>
      </c>
      <c r="E5265" s="221">
        <f t="shared" si="577"/>
        <v>34.08</v>
      </c>
      <c r="F5265" s="221">
        <f t="shared" si="580"/>
        <v>2.8320612650211422E-5</v>
      </c>
      <c r="G5265" s="221">
        <f t="shared" si="581"/>
        <v>2.6808794213757897E-2</v>
      </c>
      <c r="H5265" s="271">
        <v>3.5572740901162599E-10</v>
      </c>
      <c r="I5265" s="221">
        <f t="shared" si="582"/>
        <v>1</v>
      </c>
      <c r="J5265" s="221">
        <v>1</v>
      </c>
      <c r="K5265" s="221">
        <f t="shared" si="583"/>
        <v>-311.37005491528396</v>
      </c>
      <c r="L5265" s="221">
        <f t="shared" si="578"/>
        <v>1.538704974092673E-16</v>
      </c>
    </row>
    <row r="5266" spans="3:12" hidden="1" x14ac:dyDescent="0.25">
      <c r="C5266" s="221">
        <v>34090</v>
      </c>
      <c r="D5266" s="221">
        <f t="shared" si="579"/>
        <v>34090</v>
      </c>
      <c r="E5266" s="221">
        <f t="shared" si="577"/>
        <v>34.090000000000003</v>
      </c>
      <c r="F5266" s="221">
        <f t="shared" si="580"/>
        <v>2.8416558779987E-5</v>
      </c>
      <c r="G5266" s="221">
        <f t="shared" si="581"/>
        <v>2.4816855450476693E-2</v>
      </c>
      <c r="H5266" s="221">
        <v>1.1026860971507299E-2</v>
      </c>
      <c r="I5266" s="221">
        <f t="shared" si="582"/>
        <v>1</v>
      </c>
      <c r="J5266" s="221">
        <v>1</v>
      </c>
      <c r="K5266" s="221">
        <f t="shared" si="583"/>
        <v>-162.18459731708219</v>
      </c>
      <c r="L5266" s="221">
        <f t="shared" si="578"/>
        <v>1.511751148198319E-16</v>
      </c>
    </row>
    <row r="5267" spans="3:12" hidden="1" x14ac:dyDescent="0.25">
      <c r="C5267" s="221">
        <v>34100</v>
      </c>
      <c r="D5267" s="221">
        <f t="shared" si="579"/>
        <v>34100</v>
      </c>
      <c r="E5267" s="221">
        <f t="shared" si="577"/>
        <v>34.1</v>
      </c>
      <c r="F5267" s="221">
        <f t="shared" si="580"/>
        <v>2.8512030803697545E-5</v>
      </c>
      <c r="G5267" s="221">
        <f t="shared" si="581"/>
        <v>2.2760922165398566E-2</v>
      </c>
      <c r="H5267" s="271">
        <v>1.6131006104327501E-9</v>
      </c>
      <c r="I5267" s="221">
        <f t="shared" si="582"/>
        <v>1</v>
      </c>
      <c r="J5267" s="221">
        <v>1</v>
      </c>
      <c r="K5267" s="221">
        <f t="shared" si="583"/>
        <v>-299.60241078502838</v>
      </c>
      <c r="L5267" s="221">
        <f t="shared" si="578"/>
        <v>1.5117514502103237E-16</v>
      </c>
    </row>
    <row r="5268" spans="3:12" hidden="1" x14ac:dyDescent="0.25">
      <c r="C5268" s="221">
        <v>34110</v>
      </c>
      <c r="D5268" s="221">
        <f t="shared" si="579"/>
        <v>34110</v>
      </c>
      <c r="E5268" s="221">
        <f t="shared" si="577"/>
        <v>34.11</v>
      </c>
      <c r="F5268" s="221">
        <f t="shared" si="580"/>
        <v>2.8607023326746638E-5</v>
      </c>
      <c r="G5268" s="221">
        <f t="shared" si="581"/>
        <v>2.064671411093718E-2</v>
      </c>
      <c r="H5268" s="221">
        <v>2.0401207815423698E-2</v>
      </c>
      <c r="I5268" s="221">
        <f t="shared" si="582"/>
        <v>1</v>
      </c>
      <c r="J5268" s="221">
        <v>1</v>
      </c>
      <c r="K5268" s="221">
        <f t="shared" si="583"/>
        <v>-158.38041011679275</v>
      </c>
      <c r="L5268" s="221">
        <f t="shared" si="578"/>
        <v>3.6299368731542009E-16</v>
      </c>
    </row>
    <row r="5269" spans="3:12" hidden="1" x14ac:dyDescent="0.25">
      <c r="C5269" s="221">
        <v>34120</v>
      </c>
      <c r="D5269" s="221">
        <f t="shared" si="579"/>
        <v>34120</v>
      </c>
      <c r="E5269" s="221">
        <f t="shared" si="577"/>
        <v>34.119999999999997</v>
      </c>
      <c r="F5269" s="221">
        <f t="shared" si="580"/>
        <v>2.8701530980129245E-5</v>
      </c>
      <c r="G5269" s="221">
        <f t="shared" si="581"/>
        <v>1.8480098089017859E-2</v>
      </c>
      <c r="H5269" s="221">
        <v>2.0271099110456301E-2</v>
      </c>
      <c r="I5269" s="221">
        <f t="shared" si="582"/>
        <v>1</v>
      </c>
      <c r="J5269" s="221">
        <v>1</v>
      </c>
      <c r="K5269" s="221">
        <f t="shared" si="583"/>
        <v>-159.37026735395185</v>
      </c>
      <c r="L5269" s="221">
        <f t="shared" si="578"/>
        <v>1.2997967137063022E-15</v>
      </c>
    </row>
    <row r="5270" spans="3:12" hidden="1" x14ac:dyDescent="0.25">
      <c r="C5270" s="221">
        <v>34130</v>
      </c>
      <c r="D5270" s="221">
        <f t="shared" si="579"/>
        <v>34130</v>
      </c>
      <c r="E5270" s="221">
        <f t="shared" si="577"/>
        <v>34.130000000000003</v>
      </c>
      <c r="F5270" s="221">
        <f t="shared" si="580"/>
        <v>2.8795548420876062E-5</v>
      </c>
      <c r="G5270" s="221">
        <f t="shared" si="581"/>
        <v>1.626707183529259E-2</v>
      </c>
      <c r="H5270" s="221">
        <v>5.36293333987687E-3</v>
      </c>
      <c r="I5270" s="221">
        <f t="shared" si="582"/>
        <v>1</v>
      </c>
      <c r="J5270" s="221">
        <v>1</v>
      </c>
      <c r="K5270" s="221">
        <f t="shared" si="583"/>
        <v>-171.99925724895675</v>
      </c>
      <c r="L5270" s="221">
        <f t="shared" si="578"/>
        <v>4.3983664672494039E-16</v>
      </c>
    </row>
    <row r="5271" spans="3:12" hidden="1" x14ac:dyDescent="0.25">
      <c r="C5271" s="221">
        <v>34140</v>
      </c>
      <c r="D5271" s="221">
        <f t="shared" si="579"/>
        <v>34140</v>
      </c>
      <c r="E5271" s="221">
        <f t="shared" si="577"/>
        <v>34.14</v>
      </c>
      <c r="F5271" s="221">
        <f t="shared" si="580"/>
        <v>2.8889070332494556E-5</v>
      </c>
      <c r="G5271" s="221">
        <f t="shared" si="581"/>
        <v>1.4013747581314861E-2</v>
      </c>
      <c r="H5271" s="271">
        <v>1.7506741710710199E-5</v>
      </c>
      <c r="I5271" s="221">
        <f t="shared" si="582"/>
        <v>1</v>
      </c>
      <c r="J5271" s="221">
        <v>1</v>
      </c>
      <c r="K5271" s="221">
        <f t="shared" si="583"/>
        <v>-222.99013637651467</v>
      </c>
      <c r="L5271" s="221">
        <f t="shared" si="578"/>
        <v>1.5865779767455343E-17</v>
      </c>
    </row>
    <row r="5272" spans="3:12" hidden="1" x14ac:dyDescent="0.25">
      <c r="C5272" s="221">
        <v>34150</v>
      </c>
      <c r="D5272" s="221">
        <f t="shared" si="579"/>
        <v>34150</v>
      </c>
      <c r="E5272" s="221">
        <f t="shared" si="577"/>
        <v>34.15</v>
      </c>
      <c r="F5272" s="221">
        <f t="shared" si="580"/>
        <v>2.8982091425407898E-5</v>
      </c>
      <c r="G5272" s="221">
        <f t="shared" si="581"/>
        <v>1.1726335339235134E-2</v>
      </c>
      <c r="H5272" s="271">
        <v>1.67346647942432E-5</v>
      </c>
      <c r="I5272" s="221">
        <f t="shared" si="582"/>
        <v>1</v>
      </c>
      <c r="J5272" s="221">
        <v>1</v>
      </c>
      <c r="K5272" s="221">
        <f t="shared" si="583"/>
        <v>-224.9018190139405</v>
      </c>
      <c r="L5272" s="221">
        <f t="shared" si="578"/>
        <v>4.0799133712692231E-22</v>
      </c>
    </row>
    <row r="5273" spans="3:12" hidden="1" x14ac:dyDescent="0.25">
      <c r="C5273" s="221">
        <v>34160</v>
      </c>
      <c r="D5273" s="221">
        <f t="shared" si="579"/>
        <v>34160</v>
      </c>
      <c r="E5273" s="221">
        <f t="shared" si="577"/>
        <v>34.159999999999997</v>
      </c>
      <c r="F5273" s="221">
        <f t="shared" si="580"/>
        <v>2.9074606437391064E-5</v>
      </c>
      <c r="G5273" s="221">
        <f t="shared" si="581"/>
        <v>9.4111259543226741E-3</v>
      </c>
      <c r="H5273" s="221">
        <v>1.57194088848088E-2</v>
      </c>
      <c r="I5273" s="221">
        <f t="shared" si="582"/>
        <v>1</v>
      </c>
      <c r="J5273" s="221">
        <v>1</v>
      </c>
      <c r="K5273" s="221">
        <f t="shared" si="583"/>
        <v>-167.32816717418632</v>
      </c>
      <c r="L5273" s="221">
        <f t="shared" si="578"/>
        <v>4.637362379634926E-17</v>
      </c>
    </row>
    <row r="5274" spans="3:12" hidden="1" x14ac:dyDescent="0.25">
      <c r="C5274" s="221">
        <v>34170</v>
      </c>
      <c r="D5274" s="221">
        <f t="shared" si="579"/>
        <v>34170</v>
      </c>
      <c r="E5274" s="221">
        <f t="shared" si="577"/>
        <v>34.17</v>
      </c>
      <c r="F5274" s="221">
        <f t="shared" si="580"/>
        <v>2.9166610134004546E-5</v>
      </c>
      <c r="G5274" s="221">
        <f t="shared" si="581"/>
        <v>7.0744739710658245E-3</v>
      </c>
      <c r="H5274" s="221">
        <v>0.13782044655404099</v>
      </c>
      <c r="I5274" s="221">
        <f t="shared" si="582"/>
        <v>1</v>
      </c>
      <c r="J5274" s="221">
        <v>1</v>
      </c>
      <c r="K5274" s="221">
        <f t="shared" si="583"/>
        <v>-150.92212475387467</v>
      </c>
      <c r="L5274" s="221">
        <f t="shared" si="578"/>
        <v>2.6795846140904418E-15</v>
      </c>
    </row>
    <row r="5275" spans="3:12" hidden="1" x14ac:dyDescent="0.25">
      <c r="C5275" s="221">
        <v>34180</v>
      </c>
      <c r="D5275" s="221">
        <f t="shared" si="579"/>
        <v>34180</v>
      </c>
      <c r="E5275" s="221">
        <f t="shared" si="577"/>
        <v>34.18</v>
      </c>
      <c r="F5275" s="221">
        <f t="shared" si="580"/>
        <v>2.9258097309024713E-5</v>
      </c>
      <c r="G5275" s="221">
        <f t="shared" si="581"/>
        <v>4.7227803591046082E-3</v>
      </c>
      <c r="H5275" s="221">
        <v>0.44491567513517899</v>
      </c>
      <c r="I5275" s="221">
        <f t="shared" si="582"/>
        <v>1</v>
      </c>
      <c r="J5275" s="221">
        <v>1</v>
      </c>
      <c r="K5275" s="221">
        <f t="shared" si="583"/>
        <v>-144.22556929228082</v>
      </c>
      <c r="L5275" s="221">
        <f t="shared" si="578"/>
        <v>2.0212176840225475E-14</v>
      </c>
    </row>
    <row r="5276" spans="3:12" hidden="1" x14ac:dyDescent="0.25">
      <c r="C5276" s="221">
        <v>34190</v>
      </c>
      <c r="D5276" s="221">
        <f t="shared" si="579"/>
        <v>34190</v>
      </c>
      <c r="E5276" s="221">
        <f t="shared" si="577"/>
        <v>34.19</v>
      </c>
      <c r="F5276" s="221">
        <f t="shared" si="580"/>
        <v>2.9349062784872387E-5</v>
      </c>
      <c r="G5276" s="221">
        <f t="shared" si="581"/>
        <v>2.3624751454994985E-3</v>
      </c>
      <c r="H5276" s="221">
        <v>0.823655315661176</v>
      </c>
      <c r="I5276" s="221">
        <f t="shared" si="582"/>
        <v>1</v>
      </c>
      <c r="J5276" s="221">
        <v>1</v>
      </c>
      <c r="K5276" s="221">
        <f t="shared" si="583"/>
        <v>-144.86586017791299</v>
      </c>
      <c r="L5276" s="221">
        <f t="shared" si="578"/>
        <v>3.5157532806562005E-14</v>
      </c>
    </row>
    <row r="5277" spans="3:12" hidden="1" x14ac:dyDescent="0.25">
      <c r="C5277" s="221">
        <v>34200</v>
      </c>
      <c r="D5277" s="221">
        <f t="shared" si="579"/>
        <v>34200</v>
      </c>
      <c r="E5277" s="221">
        <f t="shared" si="577"/>
        <v>34.200000000000003</v>
      </c>
      <c r="F5277" s="221">
        <f t="shared" si="580"/>
        <v>2.9439501413037823E-5</v>
      </c>
      <c r="G5277" s="221">
        <f t="shared" si="581"/>
        <v>7.9562534077664502E-16</v>
      </c>
      <c r="H5277" s="221">
        <v>1</v>
      </c>
      <c r="I5277" s="221">
        <f t="shared" si="582"/>
        <v>1</v>
      </c>
      <c r="J5277" s="221">
        <v>1</v>
      </c>
      <c r="K5277" s="221">
        <f t="shared" si="583"/>
        <v>-392.6072188493095</v>
      </c>
      <c r="L5277" s="221">
        <f t="shared" si="578"/>
        <v>8.153686154065831E-15</v>
      </c>
    </row>
    <row r="5278" spans="3:12" hidden="1" x14ac:dyDescent="0.25">
      <c r="C5278" s="221">
        <v>34210</v>
      </c>
      <c r="D5278" s="221">
        <f t="shared" si="579"/>
        <v>34210</v>
      </c>
      <c r="E5278" s="221">
        <f t="shared" si="577"/>
        <v>34.21</v>
      </c>
      <c r="F5278" s="221">
        <f t="shared" si="580"/>
        <v>2.9529408074503152E-5</v>
      </c>
      <c r="G5278" s="221">
        <f t="shared" si="581"/>
        <v>2.3582091799468443E-3</v>
      </c>
      <c r="H5278" s="221">
        <v>0.82365531566121797</v>
      </c>
      <c r="I5278" s="221">
        <f t="shared" si="582"/>
        <v>1</v>
      </c>
      <c r="J5278" s="221">
        <v>1</v>
      </c>
      <c r="K5278" s="221">
        <f t="shared" si="583"/>
        <v>-144.82834854533343</v>
      </c>
      <c r="L5278" s="221">
        <f t="shared" si="578"/>
        <v>8.224417606652218E-15</v>
      </c>
    </row>
    <row r="5279" spans="3:12" hidden="1" x14ac:dyDescent="0.25">
      <c r="C5279" s="221">
        <v>34220</v>
      </c>
      <c r="D5279" s="221">
        <f t="shared" si="579"/>
        <v>34220</v>
      </c>
      <c r="E5279" s="221">
        <f t="shared" si="577"/>
        <v>34.22</v>
      </c>
      <c r="F5279" s="221">
        <f t="shared" si="580"/>
        <v>2.9618777680162129E-5</v>
      </c>
      <c r="G5279" s="221">
        <f t="shared" si="581"/>
        <v>4.7057396378078408E-3</v>
      </c>
      <c r="H5279" s="221">
        <v>0.44491567513522901</v>
      </c>
      <c r="I5279" s="221">
        <f t="shared" si="582"/>
        <v>1</v>
      </c>
      <c r="J5279" s="221">
        <v>1</v>
      </c>
      <c r="K5279" s="221">
        <f t="shared" si="583"/>
        <v>-144.15054533114466</v>
      </c>
      <c r="L5279" s="221">
        <f t="shared" si="578"/>
        <v>3.5621835436212485E-14</v>
      </c>
    </row>
    <row r="5280" spans="3:12" hidden="1" x14ac:dyDescent="0.25">
      <c r="C5280" s="221">
        <v>34230</v>
      </c>
      <c r="D5280" s="221">
        <f t="shared" si="579"/>
        <v>34230</v>
      </c>
      <c r="E5280" s="221">
        <f t="shared" si="577"/>
        <v>34.229999999999997</v>
      </c>
      <c r="F5280" s="221">
        <f t="shared" si="580"/>
        <v>2.9707605171236557E-5</v>
      </c>
      <c r="G5280" s="221">
        <f t="shared" si="581"/>
        <v>7.0362190337483191E-3</v>
      </c>
      <c r="H5280" s="221">
        <v>0.137820446554069</v>
      </c>
      <c r="I5280" s="221">
        <f t="shared" si="582"/>
        <v>1</v>
      </c>
      <c r="J5280" s="221">
        <v>1</v>
      </c>
      <c r="K5280" s="221">
        <f t="shared" si="583"/>
        <v>-150.80958707219961</v>
      </c>
      <c r="L5280" s="221">
        <f t="shared" si="578"/>
        <v>2.0620713222387499E-14</v>
      </c>
    </row>
    <row r="5281" spans="3:12" hidden="1" x14ac:dyDescent="0.25">
      <c r="C5281" s="221">
        <v>34240</v>
      </c>
      <c r="D5281" s="221">
        <f t="shared" si="579"/>
        <v>34240</v>
      </c>
      <c r="E5281" s="221">
        <f t="shared" si="577"/>
        <v>34.24</v>
      </c>
      <c r="F5281" s="221">
        <f t="shared" si="580"/>
        <v>2.9795885519690474E-5</v>
      </c>
      <c r="G5281" s="221">
        <f t="shared" si="581"/>
        <v>9.3433325814906657E-3</v>
      </c>
      <c r="H5281" s="221">
        <v>1.5719408884815E-2</v>
      </c>
      <c r="I5281" s="221">
        <f t="shared" si="582"/>
        <v>1</v>
      </c>
      <c r="J5281" s="221">
        <v>1</v>
      </c>
      <c r="K5281" s="221">
        <f t="shared" si="583"/>
        <v>-167.17811368390866</v>
      </c>
      <c r="L5281" s="221">
        <f t="shared" si="578"/>
        <v>2.7530560307796247E-15</v>
      </c>
    </row>
    <row r="5282" spans="3:12" hidden="1" x14ac:dyDescent="0.25">
      <c r="C5282" s="221">
        <v>34250</v>
      </c>
      <c r="D5282" s="221">
        <f t="shared" si="579"/>
        <v>34250</v>
      </c>
      <c r="E5282" s="221">
        <f t="shared" si="577"/>
        <v>34.25</v>
      </c>
      <c r="F5282" s="221">
        <f t="shared" si="580"/>
        <v>2.9883613728640261E-5</v>
      </c>
      <c r="G5282" s="221">
        <f t="shared" si="581"/>
        <v>1.1620840000552858E-2</v>
      </c>
      <c r="H5282" s="271">
        <v>1.67346647942564E-5</v>
      </c>
      <c r="I5282" s="221">
        <f t="shared" si="582"/>
        <v>1</v>
      </c>
      <c r="J5282" s="221">
        <v>1</v>
      </c>
      <c r="K5282" s="221">
        <f t="shared" si="583"/>
        <v>-224.71424693082295</v>
      </c>
      <c r="L5282" s="221">
        <f t="shared" si="578"/>
        <v>4.8004433463519936E-17</v>
      </c>
    </row>
    <row r="5283" spans="3:12" hidden="1" x14ac:dyDescent="0.25">
      <c r="C5283" s="221">
        <v>34260</v>
      </c>
      <c r="D5283" s="221">
        <f t="shared" si="579"/>
        <v>34260</v>
      </c>
      <c r="E5283" s="221">
        <f t="shared" si="577"/>
        <v>34.26</v>
      </c>
      <c r="F5283" s="221">
        <f t="shared" si="580"/>
        <v>2.997078483276298E-5</v>
      </c>
      <c r="G5283" s="221">
        <f t="shared" si="581"/>
        <v>1.3862592238789708E-2</v>
      </c>
      <c r="H5283" s="271">
        <v>1.7506741710714699E-5</v>
      </c>
      <c r="I5283" s="221">
        <f t="shared" si="582"/>
        <v>1</v>
      </c>
      <c r="J5283" s="221">
        <v>1</v>
      </c>
      <c r="K5283" s="221">
        <f t="shared" si="583"/>
        <v>-222.76504222002117</v>
      </c>
      <c r="L5283" s="221">
        <f t="shared" si="578"/>
        <v>4.2804741857540082E-22</v>
      </c>
    </row>
    <row r="5284" spans="3:12" hidden="1" x14ac:dyDescent="0.25">
      <c r="C5284" s="221">
        <v>34270</v>
      </c>
      <c r="D5284" s="221">
        <f t="shared" si="579"/>
        <v>34270</v>
      </c>
      <c r="E5284" s="221">
        <f t="shared" si="577"/>
        <v>34.270000000000003</v>
      </c>
      <c r="F5284" s="221">
        <f t="shared" si="580"/>
        <v>3.0057393898700594E-5</v>
      </c>
      <c r="G5284" s="221">
        <f t="shared" si="581"/>
        <v>1.606254792083282E-2</v>
      </c>
      <c r="H5284" s="221">
        <v>5.3629333398685503E-3</v>
      </c>
      <c r="I5284" s="221">
        <f t="shared" si="582"/>
        <v>1</v>
      </c>
      <c r="J5284" s="221">
        <v>1</v>
      </c>
      <c r="K5284" s="221">
        <f t="shared" si="583"/>
        <v>-171.73663684207094</v>
      </c>
      <c r="L5284" s="221">
        <f t="shared" si="578"/>
        <v>1.6854385664903276E-17</v>
      </c>
    </row>
    <row r="5285" spans="3:12" hidden="1" x14ac:dyDescent="0.25">
      <c r="C5285" s="221">
        <v>34280</v>
      </c>
      <c r="D5285" s="221">
        <f t="shared" si="579"/>
        <v>34280</v>
      </c>
      <c r="E5285" s="221">
        <f t="shared" si="577"/>
        <v>34.28</v>
      </c>
      <c r="F5285" s="221">
        <f t="shared" si="580"/>
        <v>3.0143436025461961E-5</v>
      </c>
      <c r="G5285" s="221">
        <f t="shared" si="581"/>
        <v>1.8214789478788369E-2</v>
      </c>
      <c r="H5285" s="221">
        <v>2.0271099110454702E-2</v>
      </c>
      <c r="I5285" s="221">
        <f t="shared" si="582"/>
        <v>1</v>
      </c>
      <c r="J5285" s="221">
        <v>1</v>
      </c>
      <c r="K5285" s="221">
        <f t="shared" si="583"/>
        <v>-159.07011582294155</v>
      </c>
      <c r="L5285" s="221">
        <f t="shared" si="578"/>
        <v>4.7054048865582949E-16</v>
      </c>
    </row>
    <row r="5286" spans="3:12" hidden="1" x14ac:dyDescent="0.25">
      <c r="C5286" s="221">
        <v>34290</v>
      </c>
      <c r="D5286" s="221">
        <f t="shared" si="579"/>
        <v>34290</v>
      </c>
      <c r="E5286" s="221">
        <f t="shared" si="577"/>
        <v>34.29</v>
      </c>
      <c r="F5286" s="221">
        <f t="shared" si="580"/>
        <v>3.0228906344820822E-5</v>
      </c>
      <c r="G5286" s="221">
        <f t="shared" si="581"/>
        <v>2.0313538922547867E-2</v>
      </c>
      <c r="H5286" s="221">
        <v>2.0401207815425398E-2</v>
      </c>
      <c r="I5286" s="221">
        <f t="shared" si="582"/>
        <v>1</v>
      </c>
      <c r="J5286" s="221">
        <v>1</v>
      </c>
      <c r="K5286" s="221">
        <f t="shared" si="583"/>
        <v>-158.04272189105043</v>
      </c>
      <c r="L5286" s="221">
        <f t="shared" si="578"/>
        <v>1.3991886427434324E-15</v>
      </c>
    </row>
    <row r="5287" spans="3:12" hidden="1" x14ac:dyDescent="0.25">
      <c r="C5287" s="221">
        <v>34300</v>
      </c>
      <c r="D5287" s="221">
        <f t="shared" si="579"/>
        <v>34300</v>
      </c>
      <c r="E5287" s="221">
        <f t="shared" si="577"/>
        <v>34.299999999999997</v>
      </c>
      <c r="F5287" s="221">
        <f t="shared" si="580"/>
        <v>3.0313800021711417E-5</v>
      </c>
      <c r="G5287" s="221">
        <f t="shared" si="581"/>
        <v>2.2353173208038514E-2</v>
      </c>
      <c r="H5287" s="271">
        <v>1.61309781210974E-9</v>
      </c>
      <c r="I5287" s="221">
        <f t="shared" si="582"/>
        <v>1</v>
      </c>
      <c r="J5287" s="221">
        <v>1</v>
      </c>
      <c r="K5287" s="221">
        <f t="shared" si="583"/>
        <v>-299.22719466459688</v>
      </c>
      <c r="L5287" s="221">
        <f t="shared" si="578"/>
        <v>3.9234479490136843E-16</v>
      </c>
    </row>
    <row r="5288" spans="3:12" hidden="1" x14ac:dyDescent="0.25">
      <c r="C5288" s="221">
        <v>34310</v>
      </c>
      <c r="D5288" s="221">
        <f t="shared" si="579"/>
        <v>34310</v>
      </c>
      <c r="E5288" s="221">
        <f t="shared" si="577"/>
        <v>34.31</v>
      </c>
      <c r="F5288" s="221">
        <f t="shared" si="580"/>
        <v>3.0398112254620278E-5</v>
      </c>
      <c r="G5288" s="221">
        <f t="shared" si="581"/>
        <v>2.4328239162890359E-2</v>
      </c>
      <c r="H5288" s="221">
        <v>1.10268609715085E-2</v>
      </c>
      <c r="I5288" s="221">
        <f t="shared" si="582"/>
        <v>1</v>
      </c>
      <c r="J5288" s="221">
        <v>1</v>
      </c>
      <c r="K5288" s="221">
        <f t="shared" si="583"/>
        <v>-161.77181620098796</v>
      </c>
      <c r="L5288" s="221">
        <f t="shared" si="578"/>
        <v>1.6624879456089488E-16</v>
      </c>
    </row>
    <row r="5289" spans="3:12" hidden="1" x14ac:dyDescent="0.25">
      <c r="C5289" s="221">
        <v>34320</v>
      </c>
      <c r="D5289" s="221">
        <f t="shared" si="579"/>
        <v>34320</v>
      </c>
      <c r="E5289" s="221">
        <f t="shared" si="577"/>
        <v>34.32</v>
      </c>
      <c r="F5289" s="221">
        <f t="shared" si="580"/>
        <v>3.0481838275975376E-5</v>
      </c>
      <c r="G5289" s="221">
        <f t="shared" si="581"/>
        <v>2.6233467930281182E-2</v>
      </c>
      <c r="H5289" s="271">
        <v>3.5573766778892199E-10</v>
      </c>
      <c r="I5289" s="221">
        <f t="shared" si="582"/>
        <v>1</v>
      </c>
      <c r="J5289" s="221">
        <v>1</v>
      </c>
      <c r="K5289" s="221">
        <f t="shared" si="583"/>
        <v>-310.91946572061443</v>
      </c>
      <c r="L5289" s="221">
        <f t="shared" si="578"/>
        <v>1.6624876159187919E-16</v>
      </c>
    </row>
    <row r="5290" spans="3:12" hidden="1" x14ac:dyDescent="0.25">
      <c r="C5290" s="221">
        <v>34330</v>
      </c>
      <c r="D5290" s="221">
        <f t="shared" si="579"/>
        <v>34330</v>
      </c>
      <c r="E5290" s="221">
        <f t="shared" si="577"/>
        <v>34.33</v>
      </c>
      <c r="F5290" s="221">
        <f t="shared" si="580"/>
        <v>3.0564973352531185E-5</v>
      </c>
      <c r="G5290" s="221">
        <f t="shared" si="581"/>
        <v>2.806378889300731E-2</v>
      </c>
      <c r="H5290" s="221">
        <v>9.6745899372291094E-3</v>
      </c>
      <c r="I5290" s="221">
        <f t="shared" si="582"/>
        <v>1</v>
      </c>
      <c r="J5290" s="221">
        <v>1</v>
      </c>
      <c r="K5290" s="221">
        <f t="shared" si="583"/>
        <v>-161.6199421494058</v>
      </c>
      <c r="L5290" s="221">
        <f t="shared" si="578"/>
        <v>1.7216537921853327E-16</v>
      </c>
    </row>
    <row r="5291" spans="3:12" hidden="1" x14ac:dyDescent="0.25">
      <c r="C5291" s="221">
        <v>34340</v>
      </c>
      <c r="D5291" s="221">
        <f t="shared" si="579"/>
        <v>34340</v>
      </c>
      <c r="E5291" s="221">
        <f t="shared" si="577"/>
        <v>34.340000000000003</v>
      </c>
      <c r="F5291" s="221">
        <f t="shared" si="580"/>
        <v>3.0647512785751361E-5</v>
      </c>
      <c r="G5291" s="221">
        <f t="shared" si="581"/>
        <v>2.9814343041345288E-2</v>
      </c>
      <c r="H5291" s="221">
        <v>4.6170289671170501E-3</v>
      </c>
      <c r="I5291" s="221">
        <f t="shared" si="582"/>
        <v>1</v>
      </c>
      <c r="J5291" s="221">
        <v>1</v>
      </c>
      <c r="K5291" s="221">
        <f t="shared" si="583"/>
        <v>-167.49633843351779</v>
      </c>
      <c r="L5291" s="221">
        <f t="shared" si="578"/>
        <v>3.9170737567846173E-16</v>
      </c>
    </row>
    <row r="5292" spans="3:12" hidden="1" x14ac:dyDescent="0.25">
      <c r="C5292" s="221">
        <v>34350</v>
      </c>
      <c r="D5292" s="221">
        <f t="shared" si="579"/>
        <v>34350</v>
      </c>
      <c r="E5292" s="221">
        <f t="shared" si="577"/>
        <v>34.35</v>
      </c>
      <c r="F5292" s="221">
        <f t="shared" si="580"/>
        <v>3.0729451912187193E-5</v>
      </c>
      <c r="G5292" s="221">
        <f t="shared" si="581"/>
        <v>3.148049574973831E-2</v>
      </c>
      <c r="H5292" s="221">
        <v>1.9669670782233999E-4</v>
      </c>
      <c r="I5292" s="221">
        <f t="shared" si="582"/>
        <v>1</v>
      </c>
      <c r="J5292" s="221">
        <v>1</v>
      </c>
      <c r="K5292" s="221">
        <f t="shared" si="583"/>
        <v>-194.41213063445537</v>
      </c>
      <c r="L5292" s="221">
        <f t="shared" si="578"/>
        <v>4.8598714555759798E-17</v>
      </c>
    </row>
    <row r="5293" spans="3:12" hidden="1" x14ac:dyDescent="0.25">
      <c r="C5293" s="221">
        <v>34360</v>
      </c>
      <c r="D5293" s="221">
        <f t="shared" si="579"/>
        <v>34360</v>
      </c>
      <c r="E5293" s="221">
        <f t="shared" si="577"/>
        <v>34.36</v>
      </c>
      <c r="F5293" s="221">
        <f t="shared" si="580"/>
        <v>3.0810786103853464E-5</v>
      </c>
      <c r="G5293" s="221">
        <f t="shared" si="581"/>
        <v>3.3057848929059747E-2</v>
      </c>
      <c r="H5293" s="221">
        <v>2.7062321390610702E-3</v>
      </c>
      <c r="I5293" s="221">
        <f t="shared" si="582"/>
        <v>1</v>
      </c>
      <c r="J5293" s="221">
        <v>1</v>
      </c>
      <c r="K5293" s="221">
        <f t="shared" si="583"/>
        <v>-171.19315165875457</v>
      </c>
      <c r="L5293" s="221">
        <f t="shared" si="578"/>
        <v>2.1707326098376111E-17</v>
      </c>
    </row>
    <row r="5294" spans="3:12" hidden="1" x14ac:dyDescent="0.25">
      <c r="C5294" s="221">
        <v>34370</v>
      </c>
      <c r="D5294" s="221">
        <f t="shared" si="579"/>
        <v>34370</v>
      </c>
      <c r="E5294" s="221">
        <f t="shared" si="577"/>
        <v>34.369999999999997</v>
      </c>
      <c r="F5294" s="221">
        <f t="shared" si="580"/>
        <v>3.0891510768600185E-5</v>
      </c>
      <c r="G5294" s="221">
        <f t="shared" si="581"/>
        <v>3.4542252522823669E-2</v>
      </c>
      <c r="H5294" s="221">
        <v>2.5761364751439499E-3</v>
      </c>
      <c r="I5294" s="221">
        <f t="shared" si="582"/>
        <v>1</v>
      </c>
      <c r="J5294" s="221">
        <v>1</v>
      </c>
      <c r="K5294" s="221">
        <f t="shared" si="583"/>
        <v>-171.21682660361145</v>
      </c>
      <c r="L5294" s="221">
        <f t="shared" si="578"/>
        <v>7.5770803644159518E-17</v>
      </c>
    </row>
    <row r="5295" spans="3:12" hidden="1" x14ac:dyDescent="0.25">
      <c r="C5295" s="221">
        <v>34380</v>
      </c>
      <c r="D5295" s="221">
        <f t="shared" si="579"/>
        <v>34380</v>
      </c>
      <c r="E5295" s="221">
        <f t="shared" ref="E5295:E5358" si="584">D5295/1000</f>
        <v>34.380000000000003</v>
      </c>
      <c r="F5295" s="221">
        <f t="shared" si="580"/>
        <v>3.0971621350481401E-5</v>
      </c>
      <c r="G5295" s="221">
        <f t="shared" si="581"/>
        <v>3.5929815317623716E-2</v>
      </c>
      <c r="H5295" s="221">
        <v>2.73097320627348E-4</v>
      </c>
      <c r="I5295" s="221">
        <f t="shared" si="582"/>
        <v>1</v>
      </c>
      <c r="J5295" s="221">
        <v>1</v>
      </c>
      <c r="K5295" s="221">
        <f t="shared" si="583"/>
        <v>-190.34527269507981</v>
      </c>
      <c r="L5295" s="221">
        <f t="shared" ref="L5295:L5358" si="585">(D5295-D5294)*((10^(K5295/20)+10^(K5294/20))/2)^2</f>
        <v>2.3299003882928503E-17</v>
      </c>
    </row>
    <row r="5296" spans="3:12" hidden="1" x14ac:dyDescent="0.25">
      <c r="C5296" s="221">
        <v>34390</v>
      </c>
      <c r="D5296" s="221">
        <f t="shared" si="579"/>
        <v>34390</v>
      </c>
      <c r="E5296" s="221">
        <f t="shared" si="584"/>
        <v>34.39</v>
      </c>
      <c r="F5296" s="221">
        <f t="shared" si="580"/>
        <v>3.1051113330120121E-5</v>
      </c>
      <c r="G5296" s="221">
        <f t="shared" si="581"/>
        <v>3.7216915039851722E-2</v>
      </c>
      <c r="H5296" s="221">
        <v>3.1555882854902499E-3</v>
      </c>
      <c r="I5296" s="221">
        <f t="shared" si="582"/>
        <v>1</v>
      </c>
      <c r="J5296" s="221">
        <v>1</v>
      </c>
      <c r="K5296" s="221">
        <f t="shared" si="583"/>
        <v>-168.76204234990024</v>
      </c>
      <c r="L5296" s="221">
        <f t="shared" si="585"/>
        <v>3.9017821849554393E-17</v>
      </c>
    </row>
    <row r="5297" spans="3:12" hidden="1" x14ac:dyDescent="0.25">
      <c r="C5297" s="221">
        <v>34400</v>
      </c>
      <c r="D5297" s="221">
        <f t="shared" si="579"/>
        <v>34400</v>
      </c>
      <c r="E5297" s="221">
        <f t="shared" si="584"/>
        <v>34.4</v>
      </c>
      <c r="F5297" s="221">
        <f t="shared" si="580"/>
        <v>3.1129982225070172E-5</v>
      </c>
      <c r="G5297" s="221">
        <f t="shared" si="581"/>
        <v>3.8400207712786245E-2</v>
      </c>
      <c r="H5297" s="271">
        <v>9.3131930734845504E-10</v>
      </c>
      <c r="I5297" s="221">
        <f t="shared" si="582"/>
        <v>1</v>
      </c>
      <c r="J5297" s="221">
        <v>1</v>
      </c>
      <c r="K5297" s="221">
        <f t="shared" si="583"/>
        <v>-299.06777894537532</v>
      </c>
      <c r="L5297" s="221">
        <f t="shared" si="585"/>
        <v>3.3245742657787453E-17</v>
      </c>
    </row>
    <row r="5298" spans="3:12" hidden="1" x14ac:dyDescent="0.25">
      <c r="C5298" s="221">
        <v>34410</v>
      </c>
      <c r="D5298" s="221">
        <f t="shared" si="579"/>
        <v>34410</v>
      </c>
      <c r="E5298" s="221">
        <f t="shared" si="584"/>
        <v>34.409999999999997</v>
      </c>
      <c r="F5298" s="221">
        <f t="shared" si="580"/>
        <v>3.1208223590173784E-5</v>
      </c>
      <c r="G5298" s="221">
        <f t="shared" si="581"/>
        <v>3.9476636250087009E-2</v>
      </c>
      <c r="H5298" s="221">
        <v>2.61825380323038E-2</v>
      </c>
      <c r="I5298" s="221">
        <f t="shared" si="582"/>
        <v>1</v>
      </c>
      <c r="J5298" s="221">
        <v>1</v>
      </c>
      <c r="K5298" s="221">
        <f t="shared" si="583"/>
        <v>-149.82758136409893</v>
      </c>
      <c r="L5298" s="221">
        <f t="shared" si="585"/>
        <v>2.6012488561100303E-15</v>
      </c>
    </row>
    <row r="5299" spans="3:12" hidden="1" x14ac:dyDescent="0.25">
      <c r="C5299" s="221">
        <v>34420</v>
      </c>
      <c r="D5299" s="221">
        <f t="shared" si="579"/>
        <v>34420</v>
      </c>
      <c r="E5299" s="221">
        <f t="shared" si="584"/>
        <v>34.42</v>
      </c>
      <c r="F5299" s="221">
        <f t="shared" si="580"/>
        <v>3.1285833017916632E-5</v>
      </c>
      <c r="G5299" s="221">
        <f t="shared" si="581"/>
        <v>4.0443438263854145E-2</v>
      </c>
      <c r="H5299" s="221">
        <v>5.0657045484412799E-2</v>
      </c>
      <c r="I5299" s="221">
        <f t="shared" si="582"/>
        <v>1</v>
      </c>
      <c r="J5299" s="221">
        <v>1</v>
      </c>
      <c r="K5299" s="221">
        <f t="shared" si="583"/>
        <v>-143.86328701758163</v>
      </c>
      <c r="L5299" s="221">
        <f t="shared" si="585"/>
        <v>2.320997836759586E-14</v>
      </c>
    </row>
    <row r="5300" spans="3:12" hidden="1" x14ac:dyDescent="0.25">
      <c r="C5300" s="221">
        <v>34430</v>
      </c>
      <c r="D5300" s="221">
        <f t="shared" si="579"/>
        <v>34430</v>
      </c>
      <c r="E5300" s="221">
        <f t="shared" si="584"/>
        <v>34.43</v>
      </c>
      <c r="F5300" s="221">
        <f t="shared" si="580"/>
        <v>3.1362806138778224E-5</v>
      </c>
      <c r="G5300" s="221">
        <f t="shared" si="581"/>
        <v>4.1298153067515053E-2</v>
      </c>
      <c r="H5300" s="221">
        <v>3.5478860246599297E-2</v>
      </c>
      <c r="I5300" s="221">
        <f t="shared" si="582"/>
        <v>1</v>
      </c>
      <c r="J5300" s="221">
        <v>1</v>
      </c>
      <c r="K5300" s="221">
        <f t="shared" si="583"/>
        <v>-146.75369594149558</v>
      </c>
      <c r="L5300" s="221">
        <f t="shared" si="585"/>
        <v>3.027741708773681E-14</v>
      </c>
    </row>
    <row r="5301" spans="3:12" hidden="1" x14ac:dyDescent="0.25">
      <c r="C5301" s="221">
        <v>34440</v>
      </c>
      <c r="D5301" s="221">
        <f t="shared" si="579"/>
        <v>34440</v>
      </c>
      <c r="E5301" s="221">
        <f t="shared" si="584"/>
        <v>34.44</v>
      </c>
      <c r="F5301" s="221">
        <f t="shared" si="580"/>
        <v>3.1439138621579203E-5</v>
      </c>
      <c r="G5301" s="221">
        <f t="shared" si="581"/>
        <v>4.2038627855981163E-2</v>
      </c>
      <c r="H5301" s="271">
        <v>2.4382291287175899E-9</v>
      </c>
      <c r="I5301" s="221">
        <f t="shared" si="582"/>
        <v>1</v>
      </c>
      <c r="J5301" s="221">
        <v>1</v>
      </c>
      <c r="K5301" s="221">
        <f t="shared" si="583"/>
        <v>-289.83612627749204</v>
      </c>
      <c r="L5301" s="221">
        <f t="shared" si="585"/>
        <v>5.2792286887432837E-15</v>
      </c>
    </row>
    <row r="5302" spans="3:12" hidden="1" x14ac:dyDescent="0.25">
      <c r="C5302" s="221">
        <v>34450</v>
      </c>
      <c r="D5302" s="221">
        <f t="shared" si="579"/>
        <v>34450</v>
      </c>
      <c r="E5302" s="221">
        <f t="shared" si="584"/>
        <v>34.450000000000003</v>
      </c>
      <c r="F5302" s="221">
        <f t="shared" si="580"/>
        <v>3.1514826173825035E-5</v>
      </c>
      <c r="G5302" s="221">
        <f t="shared" si="581"/>
        <v>4.2663023047767826E-2</v>
      </c>
      <c r="H5302" s="271">
        <v>1.5853331226459601E-9</v>
      </c>
      <c r="I5302" s="221">
        <f t="shared" si="582"/>
        <v>1</v>
      </c>
      <c r="J5302" s="221">
        <v>1</v>
      </c>
      <c r="K5302" s="221">
        <f t="shared" si="583"/>
        <v>-293.4262584939396</v>
      </c>
      <c r="L5302" s="221">
        <f t="shared" si="585"/>
        <v>7.1663669375022317E-29</v>
      </c>
    </row>
    <row r="5303" spans="3:12" hidden="1" x14ac:dyDescent="0.25">
      <c r="C5303" s="221">
        <v>34460</v>
      </c>
      <c r="D5303" s="221">
        <f t="shared" si="579"/>
        <v>34460</v>
      </c>
      <c r="E5303" s="221">
        <f t="shared" si="584"/>
        <v>34.46</v>
      </c>
      <c r="F5303" s="221">
        <f t="shared" si="580"/>
        <v>3.1589864542045415E-5</v>
      </c>
      <c r="G5303" s="221">
        <f t="shared" si="581"/>
        <v>4.3169816775984596E-2</v>
      </c>
      <c r="H5303" s="221">
        <v>3.2358958185384701E-2</v>
      </c>
      <c r="I5303" s="221">
        <f t="shared" si="582"/>
        <v>1</v>
      </c>
      <c r="J5303" s="221">
        <v>1</v>
      </c>
      <c r="K5303" s="221">
        <f t="shared" si="583"/>
        <v>-147.10555000279993</v>
      </c>
      <c r="L5303" s="221">
        <f t="shared" si="585"/>
        <v>4.8683865099584247E-15</v>
      </c>
    </row>
    <row r="5304" spans="3:12" hidden="1" x14ac:dyDescent="0.25">
      <c r="C5304" s="221">
        <v>34470</v>
      </c>
      <c r="D5304" s="221">
        <f t="shared" si="579"/>
        <v>34470</v>
      </c>
      <c r="E5304" s="221">
        <f t="shared" si="584"/>
        <v>34.47</v>
      </c>
      <c r="F5304" s="221">
        <f t="shared" si="580"/>
        <v>3.1664249512130826E-5</v>
      </c>
      <c r="G5304" s="221">
        <f t="shared" si="581"/>
        <v>4.3557808517447429E-2</v>
      </c>
      <c r="H5304" s="221">
        <v>3.3311806719212099E-2</v>
      </c>
      <c r="I5304" s="221">
        <f t="shared" si="582"/>
        <v>1</v>
      </c>
      <c r="J5304" s="221">
        <v>1</v>
      </c>
      <c r="K5304" s="221">
        <f t="shared" si="583"/>
        <v>-146.75533183075248</v>
      </c>
      <c r="L5304" s="221">
        <f t="shared" si="585"/>
        <v>2.0283010145520285E-14</v>
      </c>
    </row>
    <row r="5305" spans="3:12" hidden="1" x14ac:dyDescent="0.25">
      <c r="C5305" s="221">
        <v>34480</v>
      </c>
      <c r="D5305" s="221">
        <f t="shared" si="579"/>
        <v>34480</v>
      </c>
      <c r="E5305" s="221">
        <f t="shared" si="584"/>
        <v>34.479999999999997</v>
      </c>
      <c r="F5305" s="221">
        <f t="shared" si="580"/>
        <v>3.1737976909664313E-5</v>
      </c>
      <c r="G5305" s="221">
        <f t="shared" si="581"/>
        <v>4.3826121851435459E-2</v>
      </c>
      <c r="H5305" s="221">
        <v>1.17207465677528E-2</v>
      </c>
      <c r="I5305" s="221">
        <f t="shared" si="582"/>
        <v>1</v>
      </c>
      <c r="J5305" s="221">
        <v>1</v>
      </c>
      <c r="K5305" s="221">
        <f t="shared" si="583"/>
        <v>-155.75464885552202</v>
      </c>
      <c r="L5305" s="221">
        <f t="shared" si="585"/>
        <v>9.6868744872715009E-15</v>
      </c>
    </row>
    <row r="5306" spans="3:12" hidden="1" x14ac:dyDescent="0.25">
      <c r="C5306" s="221">
        <v>34490</v>
      </c>
      <c r="D5306" s="221">
        <f t="shared" ref="D5306:D5369" si="586">C5306*(f_CLK_MHz/Nominal_Clock_Freq)</f>
        <v>34490</v>
      </c>
      <c r="E5306" s="221">
        <f t="shared" si="584"/>
        <v>34.49</v>
      </c>
      <c r="F5306" s="221">
        <f t="shared" ref="F5306:F5369" si="587">ABS(SIN(((MOD_CLK_DIV*PI()*$D5306*FIRST_STAGE_DECIMATION)/(f_CLK_MHz*1000000)))/(FIRST_STAGE_DECIMATION*SIN(((MOD_CLK_DIV*PI()*$D5306)/(f_CLK_MHz*1000000)))))^FIRST_STAGE_ORDER</f>
        <v>3.1811042600250473E-5</v>
      </c>
      <c r="G5306" s="221">
        <f t="shared" ref="G5306:G5369" si="588">ABS(SIN(((MOD_CLK_DIV*FIRST_STAGE_DECIMATION*PI()*$D5306*SECOND_STAGE_DECIMATION)/(f_CLK_MHz*1000000)))/(SECOND_STAGE_DECIMATION*SIN(((MOD_CLK_DIV*FIRST_STAGE_DECIMATION*PI()*$D5306)/(f_CLK_MHz*1000000)))))^SECOND_STAGE_ORDER</f>
        <v>4.3974206341987482E-2</v>
      </c>
      <c r="H5306" s="221">
        <v>3.5411953593087998E-2</v>
      </c>
      <c r="I5306" s="221">
        <f t="shared" ref="I5306:I5369" si="589">IF(Avg_decimation&lt;&gt;0,(ABS(SIN(((MOD_CLK_DIV*FIRST_STAGE_DECIMATION*SECOND_STAGE_DECIMATION*FIR_DECIMATION*PI()*$D5306*Avg_decimation)/(f_CLK_MHz*1000000)))/(Avg_decimation*SIN(((MOD_CLK_DIV*FIRST_STAGE_DECIMATION*SECOND_STAGE_DECIMATION*FIR_DECIMATION*PI()*$D5306)/(f_CLK_MHz*1000000)))))^1),"-")</f>
        <v>1</v>
      </c>
      <c r="J5306" s="221">
        <v>1</v>
      </c>
      <c r="K5306" s="221">
        <f t="shared" ref="K5306:K5369" si="590">20*LOG10(IF(FIR_BYPASSED,F5306*G5306*J5306,F5306*G5306*H5306*I5306*J5306))</f>
        <v>-146.10148400797436</v>
      </c>
      <c r="L5306" s="221">
        <f t="shared" si="585"/>
        <v>1.0837117828492672E-14</v>
      </c>
    </row>
    <row r="5307" spans="3:12" hidden="1" x14ac:dyDescent="0.25">
      <c r="C5307" s="221">
        <v>34500</v>
      </c>
      <c r="D5307" s="221">
        <f t="shared" si="586"/>
        <v>34500</v>
      </c>
      <c r="E5307" s="221">
        <f t="shared" si="584"/>
        <v>34.5</v>
      </c>
      <c r="F5307" s="221">
        <f t="shared" si="587"/>
        <v>3.188344248983965E-5</v>
      </c>
      <c r="G5307" s="221">
        <f t="shared" si="588"/>
        <v>4.4001838539959592E-2</v>
      </c>
      <c r="H5307" s="271">
        <v>2.2177830483380899E-14</v>
      </c>
      <c r="I5307" s="221">
        <f t="shared" si="589"/>
        <v>1</v>
      </c>
      <c r="J5307" s="221">
        <v>1</v>
      </c>
      <c r="K5307" s="221">
        <f t="shared" si="590"/>
        <v>-390.14089821565898</v>
      </c>
      <c r="L5307" s="221">
        <f t="shared" si="585"/>
        <v>6.1346756788299352E-15</v>
      </c>
    </row>
    <row r="5308" spans="3:12" hidden="1" x14ac:dyDescent="0.25">
      <c r="C5308" s="221">
        <v>34510</v>
      </c>
      <c r="D5308" s="221">
        <f t="shared" si="586"/>
        <v>34510</v>
      </c>
      <c r="E5308" s="221">
        <f t="shared" si="584"/>
        <v>34.51</v>
      </c>
      <c r="F5308" s="221">
        <f t="shared" si="587"/>
        <v>3.1955172525049126E-5</v>
      </c>
      <c r="G5308" s="221">
        <f t="shared" si="588"/>
        <v>4.3909122103436227E-2</v>
      </c>
      <c r="H5308" s="221">
        <v>3.5411953593089601E-2</v>
      </c>
      <c r="I5308" s="221">
        <f t="shared" si="589"/>
        <v>1</v>
      </c>
      <c r="J5308" s="221">
        <v>1</v>
      </c>
      <c r="K5308" s="221">
        <f t="shared" si="590"/>
        <v>-146.07508385652142</v>
      </c>
      <c r="L5308" s="221">
        <f t="shared" si="585"/>
        <v>6.1720810863987211E-15</v>
      </c>
    </row>
    <row r="5309" spans="3:12" hidden="1" x14ac:dyDescent="0.25">
      <c r="C5309" s="221">
        <v>34520</v>
      </c>
      <c r="D5309" s="221">
        <f t="shared" si="586"/>
        <v>34520</v>
      </c>
      <c r="E5309" s="221">
        <f t="shared" si="584"/>
        <v>34.520000000000003</v>
      </c>
      <c r="F5309" s="221">
        <f t="shared" si="587"/>
        <v>3.2026228693479784E-5</v>
      </c>
      <c r="G5309" s="221">
        <f t="shared" si="588"/>
        <v>4.3696487037435804E-2</v>
      </c>
      <c r="H5309" s="221">
        <v>1.17207465677689E-2</v>
      </c>
      <c r="I5309" s="221">
        <f t="shared" si="589"/>
        <v>1</v>
      </c>
      <c r="J5309" s="221">
        <v>1</v>
      </c>
      <c r="K5309" s="221">
        <f t="shared" si="590"/>
        <v>-155.7018480105159</v>
      </c>
      <c r="L5309" s="221">
        <f t="shared" si="585"/>
        <v>1.0919639094530693E-14</v>
      </c>
    </row>
    <row r="5310" spans="3:12" hidden="1" x14ac:dyDescent="0.25">
      <c r="C5310" s="221">
        <v>34530</v>
      </c>
      <c r="D5310" s="221">
        <f t="shared" si="586"/>
        <v>34530</v>
      </c>
      <c r="E5310" s="221">
        <f t="shared" si="584"/>
        <v>34.53</v>
      </c>
      <c r="F5310" s="221">
        <f t="shared" si="587"/>
        <v>3.2096607024029423E-5</v>
      </c>
      <c r="G5310" s="221">
        <f t="shared" si="588"/>
        <v>4.3364688056208252E-2</v>
      </c>
      <c r="H5310" s="221">
        <v>3.3311806719217997E-2</v>
      </c>
      <c r="I5310" s="221">
        <f t="shared" si="589"/>
        <v>1</v>
      </c>
      <c r="J5310" s="221">
        <v>1</v>
      </c>
      <c r="K5310" s="221">
        <f t="shared" si="590"/>
        <v>-146.6761292080127</v>
      </c>
      <c r="L5310" s="221">
        <f t="shared" si="585"/>
        <v>9.8494783826388971E-15</v>
      </c>
    </row>
    <row r="5311" spans="3:12" hidden="1" x14ac:dyDescent="0.25">
      <c r="C5311" s="221">
        <v>34540</v>
      </c>
      <c r="D5311" s="221">
        <f t="shared" si="586"/>
        <v>34540</v>
      </c>
      <c r="E5311" s="221">
        <f t="shared" si="584"/>
        <v>34.54</v>
      </c>
      <c r="F5311" s="221">
        <f t="shared" si="587"/>
        <v>3.2166303587201368E-5</v>
      </c>
      <c r="G5311" s="221">
        <f t="shared" si="588"/>
        <v>4.2914802073759015E-2</v>
      </c>
      <c r="H5311" s="221">
        <v>3.2358958185393798E-2</v>
      </c>
      <c r="I5311" s="221">
        <f t="shared" si="589"/>
        <v>1</v>
      </c>
      <c r="J5311" s="221">
        <v>1</v>
      </c>
      <c r="K5311" s="221">
        <f t="shared" si="590"/>
        <v>-146.99994397595032</v>
      </c>
      <c r="L5311" s="221">
        <f t="shared" si="585"/>
        <v>2.0717971532118274E-14</v>
      </c>
    </row>
    <row r="5312" spans="3:12" hidden="1" x14ac:dyDescent="0.25">
      <c r="C5312" s="221">
        <v>34550</v>
      </c>
      <c r="D5312" s="221">
        <f t="shared" si="586"/>
        <v>34550</v>
      </c>
      <c r="E5312" s="221">
        <f t="shared" si="584"/>
        <v>34.549999999999997</v>
      </c>
      <c r="F5312" s="221">
        <f t="shared" si="587"/>
        <v>3.2235314495410195E-5</v>
      </c>
      <c r="G5312" s="221">
        <f t="shared" si="588"/>
        <v>4.2348224830554601E-2</v>
      </c>
      <c r="H5312" s="271">
        <v>1.58532486235138E-9</v>
      </c>
      <c r="I5312" s="221">
        <f t="shared" si="589"/>
        <v>1</v>
      </c>
      <c r="J5312" s="221">
        <v>1</v>
      </c>
      <c r="K5312" s="221">
        <f t="shared" si="590"/>
        <v>-293.29429215187088</v>
      </c>
      <c r="L5312" s="221">
        <f t="shared" si="585"/>
        <v>4.9882206184636235E-15</v>
      </c>
    </row>
    <row r="5313" spans="3:12" hidden="1" x14ac:dyDescent="0.25">
      <c r="C5313" s="221">
        <v>34560</v>
      </c>
      <c r="D5313" s="221">
        <f t="shared" si="586"/>
        <v>34560</v>
      </c>
      <c r="E5313" s="221">
        <f t="shared" si="584"/>
        <v>34.56</v>
      </c>
      <c r="F5313" s="221">
        <f t="shared" si="587"/>
        <v>3.2303635903282206E-5</v>
      </c>
      <c r="G5313" s="221">
        <f t="shared" si="588"/>
        <v>4.166666666666715E-2</v>
      </c>
      <c r="H5313" s="271">
        <v>2.4382375123267299E-9</v>
      </c>
      <c r="I5313" s="221">
        <f t="shared" si="589"/>
        <v>1</v>
      </c>
      <c r="J5313" s="221">
        <v>1</v>
      </c>
      <c r="K5313" s="221">
        <f t="shared" si="590"/>
        <v>-289.67767652877433</v>
      </c>
      <c r="L5313" s="221">
        <f t="shared" si="585"/>
        <v>7.4146497667056734E-29</v>
      </c>
    </row>
    <row r="5314" spans="3:12" hidden="1" x14ac:dyDescent="0.25">
      <c r="C5314" s="221">
        <v>34570</v>
      </c>
      <c r="D5314" s="221">
        <f t="shared" si="586"/>
        <v>34570</v>
      </c>
      <c r="E5314" s="221">
        <f t="shared" si="584"/>
        <v>34.57</v>
      </c>
      <c r="F5314" s="221">
        <f t="shared" si="587"/>
        <v>3.2371264007953153E-5</v>
      </c>
      <c r="G5314" s="221">
        <f t="shared" si="588"/>
        <v>4.0872147453870335E-2</v>
      </c>
      <c r="H5314" s="221">
        <v>3.5478860246606403E-2</v>
      </c>
      <c r="I5314" s="221">
        <f t="shared" si="589"/>
        <v>1</v>
      </c>
      <c r="J5314" s="221">
        <v>1</v>
      </c>
      <c r="K5314" s="221">
        <f t="shared" si="590"/>
        <v>-146.56886452126474</v>
      </c>
      <c r="L5314" s="221">
        <f t="shared" si="585"/>
        <v>5.5087570240156694E-15</v>
      </c>
    </row>
    <row r="5315" spans="3:12" hidden="1" x14ac:dyDescent="0.25">
      <c r="C5315" s="221">
        <v>34580</v>
      </c>
      <c r="D5315" s="221">
        <f t="shared" si="586"/>
        <v>34580</v>
      </c>
      <c r="E5315" s="221">
        <f t="shared" si="584"/>
        <v>34.58</v>
      </c>
      <c r="F5315" s="221">
        <f t="shared" si="587"/>
        <v>3.2438195049360943E-5</v>
      </c>
      <c r="G5315" s="221">
        <f t="shared" si="588"/>
        <v>3.9966990701449073E-2</v>
      </c>
      <c r="H5315" s="221">
        <v>5.0657045484415499E-2</v>
      </c>
      <c r="I5315" s="221">
        <f t="shared" si="589"/>
        <v>1</v>
      </c>
      <c r="J5315" s="221">
        <v>1</v>
      </c>
      <c r="K5315" s="221">
        <f t="shared" si="590"/>
        <v>-143.65204026433145</v>
      </c>
      <c r="L5315" s="221">
        <f t="shared" si="585"/>
        <v>3.1706000298393572E-14</v>
      </c>
    </row>
    <row r="5316" spans="3:12" hidden="1" x14ac:dyDescent="0.25">
      <c r="C5316" s="221">
        <v>34590</v>
      </c>
      <c r="D5316" s="221">
        <f t="shared" si="586"/>
        <v>34590</v>
      </c>
      <c r="E5316" s="221">
        <f t="shared" si="584"/>
        <v>34.590000000000003</v>
      </c>
      <c r="F5316" s="221">
        <f t="shared" si="587"/>
        <v>3.2504425310534721E-5</v>
      </c>
      <c r="G5316" s="221">
        <f t="shared" si="588"/>
        <v>3.8953816852642799E-2</v>
      </c>
      <c r="H5316" s="221">
        <v>2.6182538032314899E-2</v>
      </c>
      <c r="I5316" s="221">
        <f t="shared" si="589"/>
        <v>1</v>
      </c>
      <c r="J5316" s="221">
        <v>1</v>
      </c>
      <c r="K5316" s="221">
        <f t="shared" si="590"/>
        <v>-149.58991493906314</v>
      </c>
      <c r="L5316" s="221">
        <f t="shared" si="585"/>
        <v>2.4416576571574249E-14</v>
      </c>
    </row>
    <row r="5317" spans="3:12" hidden="1" x14ac:dyDescent="0.25">
      <c r="C5317" s="221">
        <v>34600</v>
      </c>
      <c r="D5317" s="221">
        <f t="shared" si="586"/>
        <v>34600</v>
      </c>
      <c r="E5317" s="221">
        <f t="shared" si="584"/>
        <v>34.6</v>
      </c>
      <c r="F5317" s="221">
        <f t="shared" si="587"/>
        <v>3.2569951117879835E-5</v>
      </c>
      <c r="G5317" s="221">
        <f t="shared" si="588"/>
        <v>3.7835535790825756E-2</v>
      </c>
      <c r="H5317" s="271">
        <v>9.3132421544394298E-10</v>
      </c>
      <c r="I5317" s="221">
        <f t="shared" si="589"/>
        <v>1</v>
      </c>
      <c r="J5317" s="221">
        <v>1</v>
      </c>
      <c r="K5317" s="221">
        <f t="shared" si="590"/>
        <v>-298.80364219191415</v>
      </c>
      <c r="L5317" s="221">
        <f t="shared" si="585"/>
        <v>2.7475686021773938E-15</v>
      </c>
    </row>
    <row r="5318" spans="3:12" hidden="1" x14ac:dyDescent="0.25">
      <c r="C5318" s="221">
        <v>34610</v>
      </c>
      <c r="D5318" s="221">
        <f t="shared" si="586"/>
        <v>34610</v>
      </c>
      <c r="E5318" s="221">
        <f t="shared" si="584"/>
        <v>34.61</v>
      </c>
      <c r="F5318" s="221">
        <f t="shared" si="587"/>
        <v>3.2634768841458732E-5</v>
      </c>
      <c r="G5318" s="221">
        <f t="shared" si="588"/>
        <v>3.6615338576559721E-2</v>
      </c>
      <c r="H5318" s="221">
        <v>3.15558828549174E-3</v>
      </c>
      <c r="I5318" s="221">
        <f t="shared" si="589"/>
        <v>1</v>
      </c>
      <c r="J5318" s="221">
        <v>1</v>
      </c>
      <c r="K5318" s="221">
        <f t="shared" si="590"/>
        <v>-168.4715213929212</v>
      </c>
      <c r="L5318" s="221">
        <f t="shared" si="585"/>
        <v>3.5545786967106364E-17</v>
      </c>
    </row>
    <row r="5319" spans="3:12" hidden="1" x14ac:dyDescent="0.25">
      <c r="C5319" s="221">
        <v>34620</v>
      </c>
      <c r="D5319" s="221">
        <f t="shared" si="586"/>
        <v>34620</v>
      </c>
      <c r="E5319" s="221">
        <f t="shared" si="584"/>
        <v>34.619999999999997</v>
      </c>
      <c r="F5319" s="221">
        <f t="shared" si="587"/>
        <v>3.269887489526741E-5</v>
      </c>
      <c r="G5319" s="221">
        <f t="shared" si="588"/>
        <v>3.5296688438741959E-2</v>
      </c>
      <c r="H5319" s="221">
        <v>2.7309732062736302E-4</v>
      </c>
      <c r="I5319" s="221">
        <f t="shared" si="589"/>
        <v>1</v>
      </c>
      <c r="J5319" s="221">
        <v>1</v>
      </c>
      <c r="K5319" s="221">
        <f t="shared" si="590"/>
        <v>-190.02831579132481</v>
      </c>
      <c r="L5319" s="221">
        <f t="shared" si="585"/>
        <v>4.1736763173330684E-17</v>
      </c>
    </row>
    <row r="5320" spans="3:12" hidden="1" x14ac:dyDescent="0.25">
      <c r="C5320" s="221">
        <v>34630</v>
      </c>
      <c r="D5320" s="221">
        <f t="shared" si="586"/>
        <v>34630</v>
      </c>
      <c r="E5320" s="221">
        <f t="shared" si="584"/>
        <v>34.630000000000003</v>
      </c>
      <c r="F5320" s="221">
        <f t="shared" si="587"/>
        <v>3.2762265737508315E-5</v>
      </c>
      <c r="G5320" s="221">
        <f t="shared" si="588"/>
        <v>3.388331104497648E-2</v>
      </c>
      <c r="H5320" s="221">
        <v>2.5761364751428202E-3</v>
      </c>
      <c r="I5320" s="221">
        <f t="shared" si="589"/>
        <v>1</v>
      </c>
      <c r="J5320" s="221">
        <v>1</v>
      </c>
      <c r="K5320" s="221">
        <f t="shared" si="590"/>
        <v>-170.87342724103078</v>
      </c>
      <c r="L5320" s="221">
        <f t="shared" si="585"/>
        <v>2.5200805240479722E-17</v>
      </c>
    </row>
    <row r="5321" spans="3:12" hidden="1" x14ac:dyDescent="0.25">
      <c r="C5321" s="221">
        <v>34640</v>
      </c>
      <c r="D5321" s="221">
        <f t="shared" si="586"/>
        <v>34640</v>
      </c>
      <c r="E5321" s="221">
        <f t="shared" si="584"/>
        <v>34.64</v>
      </c>
      <c r="F5321" s="221">
        <f t="shared" si="587"/>
        <v>3.2824937870858154E-5</v>
      </c>
      <c r="G5321" s="221">
        <f t="shared" si="588"/>
        <v>3.2379184078242286E-2</v>
      </c>
      <c r="H5321" s="221">
        <v>2.70623213906388E-3</v>
      </c>
      <c r="I5321" s="221">
        <f t="shared" si="589"/>
        <v>1</v>
      </c>
      <c r="J5321" s="221">
        <v>1</v>
      </c>
      <c r="K5321" s="221">
        <f t="shared" si="590"/>
        <v>-170.82330278128663</v>
      </c>
      <c r="L5321" s="221">
        <f t="shared" si="585"/>
        <v>8.225591061750332E-17</v>
      </c>
    </row>
    <row r="5322" spans="3:12" hidden="1" x14ac:dyDescent="0.25">
      <c r="C5322" s="221">
        <v>34650</v>
      </c>
      <c r="D5322" s="221">
        <f t="shared" si="586"/>
        <v>34650</v>
      </c>
      <c r="E5322" s="221">
        <f t="shared" si="584"/>
        <v>34.65</v>
      </c>
      <c r="F5322" s="221">
        <f t="shared" si="587"/>
        <v>3.2886887842732645E-5</v>
      </c>
      <c r="G5322" s="221">
        <f t="shared" si="588"/>
        <v>3.0788526148703518E-2</v>
      </c>
      <c r="H5322" s="221">
        <v>1.96696707822305E-4</v>
      </c>
      <c r="I5322" s="221">
        <f t="shared" si="589"/>
        <v>1</v>
      </c>
      <c r="J5322" s="221">
        <v>1</v>
      </c>
      <c r="K5322" s="221">
        <f t="shared" si="590"/>
        <v>-194.01582464176653</v>
      </c>
      <c r="L5322" s="221">
        <f t="shared" si="585"/>
        <v>2.3646251644344433E-17</v>
      </c>
    </row>
    <row r="5323" spans="3:12" hidden="1" x14ac:dyDescent="0.25">
      <c r="C5323" s="221">
        <v>34660</v>
      </c>
      <c r="D5323" s="221">
        <f t="shared" si="586"/>
        <v>34660</v>
      </c>
      <c r="E5323" s="221">
        <f t="shared" si="584"/>
        <v>34.659999999999997</v>
      </c>
      <c r="F5323" s="221">
        <f t="shared" si="587"/>
        <v>3.2948112245545964E-5</v>
      </c>
      <c r="G5323" s="221">
        <f t="shared" si="588"/>
        <v>2.9115785071293247E-2</v>
      </c>
      <c r="H5323" s="221">
        <v>4.6170289671187597E-3</v>
      </c>
      <c r="I5323" s="221">
        <f t="shared" si="589"/>
        <v>1</v>
      </c>
      <c r="J5323" s="221">
        <v>1</v>
      </c>
      <c r="K5323" s="221">
        <f t="shared" si="590"/>
        <v>-167.07356718058182</v>
      </c>
      <c r="L5323" s="221">
        <f t="shared" si="585"/>
        <v>5.355349979094947E-17</v>
      </c>
    </row>
    <row r="5324" spans="3:12" hidden="1" x14ac:dyDescent="0.25">
      <c r="C5324" s="221">
        <v>34670</v>
      </c>
      <c r="D5324" s="221">
        <f t="shared" si="586"/>
        <v>34670</v>
      </c>
      <c r="E5324" s="221">
        <f t="shared" si="584"/>
        <v>34.67</v>
      </c>
      <c r="F5324" s="221">
        <f t="shared" si="587"/>
        <v>3.3008607716966634E-5</v>
      </c>
      <c r="G5324" s="221">
        <f t="shared" si="588"/>
        <v>2.73656255413216E-2</v>
      </c>
      <c r="H5324" s="221">
        <v>9.6745899372296107E-3</v>
      </c>
      <c r="I5324" s="221">
        <f t="shared" si="589"/>
        <v>1</v>
      </c>
      <c r="J5324" s="221">
        <v>1</v>
      </c>
      <c r="K5324" s="221">
        <f t="shared" si="590"/>
        <v>-161.17069694619533</v>
      </c>
      <c r="L5324" s="221">
        <f t="shared" si="585"/>
        <v>4.3350579926294333E-16</v>
      </c>
    </row>
    <row r="5325" spans="3:12" hidden="1" x14ac:dyDescent="0.25">
      <c r="C5325" s="221">
        <v>34680</v>
      </c>
      <c r="D5325" s="221">
        <f t="shared" si="586"/>
        <v>34680</v>
      </c>
      <c r="E5325" s="221">
        <f t="shared" si="584"/>
        <v>34.68</v>
      </c>
      <c r="F5325" s="221">
        <f t="shared" si="587"/>
        <v>3.3068370940169032E-5</v>
      </c>
      <c r="G5325" s="221">
        <f t="shared" si="588"/>
        <v>2.5542916241934617E-2</v>
      </c>
      <c r="H5325" s="271">
        <v>3.5573253393228301E-10</v>
      </c>
      <c r="I5325" s="221">
        <f t="shared" si="589"/>
        <v>1</v>
      </c>
      <c r="J5325" s="221">
        <v>1</v>
      </c>
      <c r="K5325" s="221">
        <f t="shared" si="590"/>
        <v>-310.44386268369686</v>
      </c>
      <c r="L5325" s="221">
        <f t="shared" si="585"/>
        <v>1.9092831681249886E-16</v>
      </c>
    </row>
    <row r="5326" spans="3:12" hidden="1" x14ac:dyDescent="0.25">
      <c r="C5326" s="221">
        <v>34690</v>
      </c>
      <c r="D5326" s="221">
        <f t="shared" si="586"/>
        <v>34690</v>
      </c>
      <c r="E5326" s="221">
        <f t="shared" si="584"/>
        <v>34.69</v>
      </c>
      <c r="F5326" s="221">
        <f t="shared" si="587"/>
        <v>3.3127398644080206E-5</v>
      </c>
      <c r="G5326" s="221">
        <f t="shared" si="588"/>
        <v>2.3652716418768281E-2</v>
      </c>
      <c r="H5326" s="221">
        <v>1.10268609715079E-2</v>
      </c>
      <c r="I5326" s="221">
        <f t="shared" si="589"/>
        <v>1</v>
      </c>
      <c r="J5326" s="221">
        <v>1</v>
      </c>
      <c r="K5326" s="221">
        <f t="shared" si="590"/>
        <v>-161.26959484505093</v>
      </c>
      <c r="L5326" s="221">
        <f t="shared" si="585"/>
        <v>1.8662961251633808E-16</v>
      </c>
    </row>
    <row r="5327" spans="3:12" hidden="1" x14ac:dyDescent="0.25">
      <c r="C5327" s="221">
        <v>34700</v>
      </c>
      <c r="D5327" s="221">
        <f t="shared" si="586"/>
        <v>34700</v>
      </c>
      <c r="E5327" s="221">
        <f t="shared" si="584"/>
        <v>34.700000000000003</v>
      </c>
      <c r="F5327" s="221">
        <f t="shared" si="587"/>
        <v>3.3185687603623204E-5</v>
      </c>
      <c r="G5327" s="221">
        <f t="shared" si="588"/>
        <v>2.170026195843593E-2</v>
      </c>
      <c r="H5327" s="271">
        <v>1.61309342241179E-9</v>
      </c>
      <c r="I5327" s="221">
        <f t="shared" si="589"/>
        <v>1</v>
      </c>
      <c r="J5327" s="221">
        <v>1</v>
      </c>
      <c r="K5327" s="221">
        <f t="shared" si="590"/>
        <v>-298.69849365091403</v>
      </c>
      <c r="L5327" s="221">
        <f t="shared" si="585"/>
        <v>1.8662964971970591E-16</v>
      </c>
    </row>
    <row r="5328" spans="3:12" hidden="1" x14ac:dyDescent="0.25">
      <c r="C5328" s="221">
        <v>34710</v>
      </c>
      <c r="D5328" s="221">
        <f t="shared" si="586"/>
        <v>34710</v>
      </c>
      <c r="E5328" s="221">
        <f t="shared" si="584"/>
        <v>34.71</v>
      </c>
      <c r="F5328" s="221">
        <f t="shared" si="587"/>
        <v>3.3243234639955103E-5</v>
      </c>
      <c r="G5328" s="221">
        <f t="shared" si="588"/>
        <v>1.9690951008876603E-2</v>
      </c>
      <c r="H5328" s="221">
        <v>2.0401207815420999E-2</v>
      </c>
      <c r="I5328" s="221">
        <f t="shared" si="589"/>
        <v>1</v>
      </c>
      <c r="J5328" s="221">
        <v>1</v>
      </c>
      <c r="K5328" s="221">
        <f t="shared" si="590"/>
        <v>-157.48748307171709</v>
      </c>
      <c r="L5328" s="221">
        <f t="shared" si="585"/>
        <v>4.4585308607262016E-16</v>
      </c>
    </row>
    <row r="5329" spans="3:12" hidden="1" x14ac:dyDescent="0.25">
      <c r="C5329" s="221">
        <v>34720</v>
      </c>
      <c r="D5329" s="221">
        <f t="shared" si="586"/>
        <v>34720</v>
      </c>
      <c r="E5329" s="221">
        <f t="shared" si="584"/>
        <v>34.72</v>
      </c>
      <c r="F5329" s="221">
        <f t="shared" si="587"/>
        <v>3.3300036620701368E-5</v>
      </c>
      <c r="G5329" s="221">
        <f t="shared" si="588"/>
        <v>1.7630329180666624E-2</v>
      </c>
      <c r="H5329" s="221">
        <v>2.02710991104522E-2</v>
      </c>
      <c r="I5329" s="221">
        <f t="shared" si="589"/>
        <v>1</v>
      </c>
      <c r="J5329" s="221">
        <v>1</v>
      </c>
      <c r="K5329" s="221">
        <f t="shared" si="590"/>
        <v>-158.48835141324537</v>
      </c>
      <c r="L5329" s="221">
        <f t="shared" si="585"/>
        <v>1.5945902156608991E-15</v>
      </c>
    </row>
    <row r="5330" spans="3:12" hidden="1" x14ac:dyDescent="0.25">
      <c r="C5330" s="221">
        <v>34730</v>
      </c>
      <c r="D5330" s="221">
        <f t="shared" si="586"/>
        <v>34730</v>
      </c>
      <c r="E5330" s="221">
        <f t="shared" si="584"/>
        <v>34.729999999999997</v>
      </c>
      <c r="F5330" s="221">
        <f t="shared" si="587"/>
        <v>3.3356090460185889E-5</v>
      </c>
      <c r="G5330" s="221">
        <f t="shared" si="588"/>
        <v>1.5524074369557527E-2</v>
      </c>
      <c r="H5330" s="221">
        <v>5.3629333398794703E-3</v>
      </c>
      <c r="I5330" s="221">
        <f t="shared" si="589"/>
        <v>1</v>
      </c>
      <c r="J5330" s="221">
        <v>1</v>
      </c>
      <c r="K5330" s="221">
        <f t="shared" si="590"/>
        <v>-171.12833487272815</v>
      </c>
      <c r="L5330" s="221">
        <f t="shared" si="585"/>
        <v>5.3861060859083418E-16</v>
      </c>
    </row>
    <row r="5331" spans="3:12" hidden="1" x14ac:dyDescent="0.25">
      <c r="C5331" s="221">
        <v>34740</v>
      </c>
      <c r="D5331" s="221">
        <f t="shared" si="586"/>
        <v>34740</v>
      </c>
      <c r="E5331" s="221">
        <f t="shared" si="584"/>
        <v>34.74</v>
      </c>
      <c r="F5331" s="221">
        <f t="shared" si="587"/>
        <v>3.3411393119656066E-5</v>
      </c>
      <c r="G5331" s="221">
        <f t="shared" si="588"/>
        <v>1.3377981241392395E-2</v>
      </c>
      <c r="H5331" s="271">
        <v>1.7506741710712402E-5</v>
      </c>
      <c r="I5331" s="221">
        <f t="shared" si="589"/>
        <v>1</v>
      </c>
      <c r="J5331" s="221">
        <v>1</v>
      </c>
      <c r="K5331" s="221">
        <f t="shared" si="590"/>
        <v>-222.13019017351857</v>
      </c>
      <c r="L5331" s="221">
        <f t="shared" si="585"/>
        <v>1.938878402926104E-17</v>
      </c>
    </row>
    <row r="5332" spans="3:12" hidden="1" x14ac:dyDescent="0.25">
      <c r="C5332" s="221">
        <v>34750</v>
      </c>
      <c r="D5332" s="221">
        <f t="shared" si="586"/>
        <v>34750</v>
      </c>
      <c r="E5332" s="221">
        <f t="shared" si="584"/>
        <v>34.75</v>
      </c>
      <c r="F5332" s="221">
        <f t="shared" si="587"/>
        <v>3.3465941607504105E-5</v>
      </c>
      <c r="G5332" s="221">
        <f t="shared" si="588"/>
        <v>1.1197945421476651E-2</v>
      </c>
      <c r="H5332" s="271">
        <v>1.67346647942162E-5</v>
      </c>
      <c r="I5332" s="221">
        <f t="shared" si="589"/>
        <v>1</v>
      </c>
      <c r="J5332" s="221">
        <v>1</v>
      </c>
      <c r="K5332" s="221">
        <f t="shared" si="590"/>
        <v>-224.05283174075839</v>
      </c>
      <c r="L5332" s="221">
        <f t="shared" si="585"/>
        <v>4.9677283930646355E-22</v>
      </c>
    </row>
    <row r="5333" spans="3:12" hidden="1" x14ac:dyDescent="0.25">
      <c r="C5333" s="221">
        <v>34760</v>
      </c>
      <c r="D5333" s="221">
        <f t="shared" si="586"/>
        <v>34760</v>
      </c>
      <c r="E5333" s="221">
        <f t="shared" si="584"/>
        <v>34.76</v>
      </c>
      <c r="F5333" s="221">
        <f t="shared" si="587"/>
        <v>3.3519732979483738E-5</v>
      </c>
      <c r="G5333" s="221">
        <f t="shared" si="588"/>
        <v>8.9899474311573423E-3</v>
      </c>
      <c r="H5333" s="221">
        <v>1.5719408884824999E-2</v>
      </c>
      <c r="I5333" s="221">
        <f t="shared" si="589"/>
        <v>1</v>
      </c>
      <c r="J5333" s="221">
        <v>1</v>
      </c>
      <c r="K5333" s="221">
        <f t="shared" si="590"/>
        <v>-166.4901217343853</v>
      </c>
      <c r="L5333" s="221">
        <f t="shared" si="585"/>
        <v>5.6244106805715619E-17</v>
      </c>
    </row>
    <row r="5334" spans="3:12" hidden="1" x14ac:dyDescent="0.25">
      <c r="C5334" s="221">
        <v>34770</v>
      </c>
      <c r="D5334" s="221">
        <f t="shared" si="586"/>
        <v>34770</v>
      </c>
      <c r="E5334" s="221">
        <f t="shared" si="584"/>
        <v>34.770000000000003</v>
      </c>
      <c r="F5334" s="221">
        <f t="shared" si="587"/>
        <v>3.3572764338922032E-5</v>
      </c>
      <c r="G5334" s="221">
        <f t="shared" si="588"/>
        <v>6.7600364150287333E-3</v>
      </c>
      <c r="H5334" s="221">
        <v>0.137820446553997</v>
      </c>
      <c r="I5334" s="221">
        <f t="shared" si="589"/>
        <v>1</v>
      </c>
      <c r="J5334" s="221">
        <v>1</v>
      </c>
      <c r="K5334" s="221">
        <f t="shared" si="590"/>
        <v>-150.09500419734945</v>
      </c>
      <c r="L5334" s="221">
        <f t="shared" si="585"/>
        <v>3.2428222202800761E-15</v>
      </c>
    </row>
    <row r="5335" spans="3:12" hidden="1" x14ac:dyDescent="0.25">
      <c r="C5335" s="221">
        <v>34780</v>
      </c>
      <c r="D5335" s="221">
        <f t="shared" si="586"/>
        <v>34780</v>
      </c>
      <c r="E5335" s="221">
        <f t="shared" si="584"/>
        <v>34.78</v>
      </c>
      <c r="F5335" s="221">
        <f t="shared" si="587"/>
        <v>3.3625032836927761E-5</v>
      </c>
      <c r="G5335" s="221">
        <f t="shared" si="588"/>
        <v>4.51431370269999E-3</v>
      </c>
      <c r="H5335" s="221">
        <v>0.4449156751351</v>
      </c>
      <c r="I5335" s="221">
        <f t="shared" si="589"/>
        <v>1</v>
      </c>
      <c r="J5335" s="221">
        <v>1</v>
      </c>
      <c r="K5335" s="221">
        <f t="shared" si="590"/>
        <v>-143.40935681434769</v>
      </c>
      <c r="L5335" s="221">
        <f t="shared" si="585"/>
        <v>2.4410657339545965E-14</v>
      </c>
    </row>
    <row r="5336" spans="3:12" hidden="1" x14ac:dyDescent="0.25">
      <c r="C5336" s="221">
        <v>34790</v>
      </c>
      <c r="D5336" s="221">
        <f t="shared" si="586"/>
        <v>34790</v>
      </c>
      <c r="E5336" s="221">
        <f t="shared" si="584"/>
        <v>34.79</v>
      </c>
      <c r="F5336" s="221">
        <f t="shared" si="587"/>
        <v>3.3676535672594214E-5</v>
      </c>
      <c r="G5336" s="221">
        <f t="shared" si="588"/>
        <v>2.2589162493947654E-3</v>
      </c>
      <c r="H5336" s="221">
        <v>0.82365531566110795</v>
      </c>
      <c r="I5336" s="221">
        <f t="shared" si="589"/>
        <v>1</v>
      </c>
      <c r="J5336" s="221">
        <v>1</v>
      </c>
      <c r="K5336" s="221">
        <f t="shared" si="590"/>
        <v>-144.06053911860781</v>
      </c>
      <c r="L5336" s="221">
        <f t="shared" si="585"/>
        <v>4.2375545390797154E-14</v>
      </c>
    </row>
    <row r="5337" spans="3:12" hidden="1" x14ac:dyDescent="0.25">
      <c r="C5337" s="221">
        <v>34800</v>
      </c>
      <c r="D5337" s="221">
        <f t="shared" si="586"/>
        <v>34800</v>
      </c>
      <c r="E5337" s="221">
        <f t="shared" si="584"/>
        <v>34.799999999999997</v>
      </c>
      <c r="F5337" s="221">
        <f t="shared" si="587"/>
        <v>3.372727009319853E-5</v>
      </c>
      <c r="G5337" s="221">
        <f t="shared" si="588"/>
        <v>1.8707478065385115E-20</v>
      </c>
      <c r="H5337" s="221">
        <v>1</v>
      </c>
      <c r="I5337" s="221">
        <f t="shared" si="589"/>
        <v>1</v>
      </c>
      <c r="J5337" s="221">
        <v>1</v>
      </c>
      <c r="K5337" s="221">
        <f t="shared" si="590"/>
        <v>-484.00007129556809</v>
      </c>
      <c r="L5337" s="221">
        <f t="shared" si="585"/>
        <v>9.8149049199763974E-15</v>
      </c>
    </row>
    <row r="5338" spans="3:12" hidden="1" x14ac:dyDescent="0.25">
      <c r="C5338" s="221">
        <v>34810</v>
      </c>
      <c r="D5338" s="221">
        <f t="shared" si="586"/>
        <v>34810</v>
      </c>
      <c r="E5338" s="221">
        <f t="shared" si="584"/>
        <v>34.81</v>
      </c>
      <c r="F5338" s="221">
        <f t="shared" si="587"/>
        <v>3.3777233394395673E-5</v>
      </c>
      <c r="G5338" s="221">
        <f t="shared" si="588"/>
        <v>2.2562767787045364E-3</v>
      </c>
      <c r="H5338" s="221">
        <v>0.82365531566128503</v>
      </c>
      <c r="I5338" s="221">
        <f t="shared" si="589"/>
        <v>1</v>
      </c>
      <c r="J5338" s="221">
        <v>1</v>
      </c>
      <c r="K5338" s="221">
        <f t="shared" si="590"/>
        <v>-144.04476091845655</v>
      </c>
      <c r="L5338" s="221">
        <f t="shared" si="585"/>
        <v>9.8506279587758307E-15</v>
      </c>
    </row>
    <row r="5339" spans="3:12" hidden="1" x14ac:dyDescent="0.25">
      <c r="C5339" s="221">
        <v>34820</v>
      </c>
      <c r="D5339" s="221">
        <f t="shared" si="586"/>
        <v>34820</v>
      </c>
      <c r="E5339" s="221">
        <f t="shared" si="584"/>
        <v>34.82</v>
      </c>
      <c r="F5339" s="221">
        <f t="shared" si="587"/>
        <v>3.3826422920408686E-5</v>
      </c>
      <c r="G5339" s="221">
        <f t="shared" si="588"/>
        <v>4.5037701528874777E-3</v>
      </c>
      <c r="H5339" s="221">
        <v>0.444915675135308</v>
      </c>
      <c r="I5339" s="221">
        <f t="shared" si="589"/>
        <v>1</v>
      </c>
      <c r="J5339" s="221">
        <v>1</v>
      </c>
      <c r="K5339" s="221">
        <f t="shared" si="590"/>
        <v>-143.37780000371328</v>
      </c>
      <c r="L5339" s="221">
        <f t="shared" si="585"/>
        <v>4.2610042599075776E-14</v>
      </c>
    </row>
    <row r="5340" spans="3:12" hidden="1" x14ac:dyDescent="0.25">
      <c r="C5340" s="221">
        <v>34830</v>
      </c>
      <c r="D5340" s="221">
        <f t="shared" si="586"/>
        <v>34830</v>
      </c>
      <c r="E5340" s="221">
        <f t="shared" si="584"/>
        <v>34.83</v>
      </c>
      <c r="F5340" s="221">
        <f t="shared" si="587"/>
        <v>3.3874836064213732E-5</v>
      </c>
      <c r="G5340" s="221">
        <f t="shared" si="588"/>
        <v>6.7363671188535529E-3</v>
      </c>
      <c r="H5340" s="221">
        <v>0.13782044655411299</v>
      </c>
      <c r="I5340" s="221">
        <f t="shared" si="589"/>
        <v>1</v>
      </c>
      <c r="J5340" s="221">
        <v>1</v>
      </c>
      <c r="K5340" s="221">
        <f t="shared" si="590"/>
        <v>-150.04766795557541</v>
      </c>
      <c r="L5340" s="221">
        <f t="shared" si="585"/>
        <v>2.4616990011297526E-14</v>
      </c>
    </row>
    <row r="5341" spans="3:12" hidden="1" x14ac:dyDescent="0.25">
      <c r="C5341" s="221">
        <v>34840</v>
      </c>
      <c r="D5341" s="221">
        <f t="shared" si="586"/>
        <v>34840</v>
      </c>
      <c r="E5341" s="221">
        <f t="shared" si="584"/>
        <v>34.840000000000003</v>
      </c>
      <c r="F5341" s="221">
        <f t="shared" si="587"/>
        <v>3.3922470267721348E-5</v>
      </c>
      <c r="G5341" s="221">
        <f t="shared" si="588"/>
        <v>8.9480020981338951E-3</v>
      </c>
      <c r="H5341" s="221">
        <v>1.5719408884824999E-2</v>
      </c>
      <c r="I5341" s="221">
        <f t="shared" si="589"/>
        <v>1</v>
      </c>
      <c r="J5341" s="221">
        <v>1</v>
      </c>
      <c r="K5341" s="221">
        <f t="shared" si="590"/>
        <v>-166.42700483044396</v>
      </c>
      <c r="L5341" s="221">
        <f t="shared" si="585"/>
        <v>3.2799292853585572E-15</v>
      </c>
    </row>
    <row r="5342" spans="3:12" hidden="1" x14ac:dyDescent="0.25">
      <c r="C5342" s="221">
        <v>34850</v>
      </c>
      <c r="D5342" s="221">
        <f t="shared" si="586"/>
        <v>34850</v>
      </c>
      <c r="E5342" s="221">
        <f t="shared" si="584"/>
        <v>34.85</v>
      </c>
      <c r="F5342" s="221">
        <f t="shared" si="587"/>
        <v>3.3969323021952454E-5</v>
      </c>
      <c r="G5342" s="221">
        <f t="shared" si="588"/>
        <v>1.1132673286270401E-2</v>
      </c>
      <c r="H5342" s="271">
        <v>1.6734664794261001E-5</v>
      </c>
      <c r="I5342" s="221">
        <f t="shared" si="589"/>
        <v>1</v>
      </c>
      <c r="J5342" s="221">
        <v>1</v>
      </c>
      <c r="K5342" s="221">
        <f t="shared" si="590"/>
        <v>-223.97393253315616</v>
      </c>
      <c r="L5342" s="221">
        <f t="shared" si="585"/>
        <v>5.7067756995138135E-17</v>
      </c>
    </row>
    <row r="5343" spans="3:12" hidden="1" x14ac:dyDescent="0.25">
      <c r="C5343" s="221">
        <v>34860</v>
      </c>
      <c r="D5343" s="221">
        <f t="shared" si="586"/>
        <v>34860</v>
      </c>
      <c r="E5343" s="221">
        <f t="shared" si="584"/>
        <v>34.86</v>
      </c>
      <c r="F5343" s="221">
        <f t="shared" si="587"/>
        <v>3.4015391867210324E-5</v>
      </c>
      <c r="G5343" s="221">
        <f t="shared" si="588"/>
        <v>1.3284458811627518E-2</v>
      </c>
      <c r="H5343" s="271">
        <v>1.7506741710676999E-5</v>
      </c>
      <c r="I5343" s="221">
        <f t="shared" si="589"/>
        <v>1</v>
      </c>
      <c r="J5343" s="221">
        <v>1</v>
      </c>
      <c r="K5343" s="221">
        <f t="shared" si="590"/>
        <v>-222.03550661035939</v>
      </c>
      <c r="L5343" s="221">
        <f t="shared" si="585"/>
        <v>5.0690237783355708E-22</v>
      </c>
    </row>
    <row r="5344" spans="3:12" hidden="1" x14ac:dyDescent="0.25">
      <c r="C5344" s="221">
        <v>34870</v>
      </c>
      <c r="D5344" s="221">
        <f t="shared" si="586"/>
        <v>34870</v>
      </c>
      <c r="E5344" s="221">
        <f t="shared" si="584"/>
        <v>34.869999999999997</v>
      </c>
      <c r="F5344" s="221">
        <f t="shared" si="587"/>
        <v>3.4060674393247683E-5</v>
      </c>
      <c r="G5344" s="221">
        <f t="shared" si="588"/>
        <v>1.5397532661003136E-2</v>
      </c>
      <c r="H5344" s="221">
        <v>5.3629333398726902E-3</v>
      </c>
      <c r="I5344" s="221">
        <f t="shared" si="589"/>
        <v>1</v>
      </c>
      <c r="J5344" s="221">
        <v>1</v>
      </c>
      <c r="K5344" s="221">
        <f t="shared" si="590"/>
        <v>-171.01786449141963</v>
      </c>
      <c r="L5344" s="221">
        <f t="shared" si="585"/>
        <v>1.9888094704312381E-17</v>
      </c>
    </row>
    <row r="5345" spans="3:12" hidden="1" x14ac:dyDescent="0.25">
      <c r="C5345" s="221">
        <v>34880</v>
      </c>
      <c r="D5345" s="221">
        <f t="shared" si="586"/>
        <v>34880</v>
      </c>
      <c r="E5345" s="221">
        <f t="shared" si="584"/>
        <v>34.880000000000003</v>
      </c>
      <c r="F5345" s="221">
        <f t="shared" si="587"/>
        <v>3.410516823942961E-5</v>
      </c>
      <c r="G5345" s="221">
        <f t="shared" si="588"/>
        <v>1.7466180329581114E-2</v>
      </c>
      <c r="H5345" s="221">
        <v>2.02710991104522E-2</v>
      </c>
      <c r="I5345" s="221">
        <f t="shared" si="589"/>
        <v>1</v>
      </c>
      <c r="J5345" s="221">
        <v>1</v>
      </c>
      <c r="K5345" s="221">
        <f t="shared" si="590"/>
        <v>-158.36209134055008</v>
      </c>
      <c r="L5345" s="221">
        <f t="shared" si="585"/>
        <v>5.5411817240923855E-16</v>
      </c>
    </row>
    <row r="5346" spans="3:12" hidden="1" x14ac:dyDescent="0.25">
      <c r="C5346" s="221">
        <v>34890</v>
      </c>
      <c r="D5346" s="221">
        <f t="shared" si="586"/>
        <v>34890</v>
      </c>
      <c r="E5346" s="221">
        <f t="shared" si="584"/>
        <v>34.89</v>
      </c>
      <c r="F5346" s="221">
        <f t="shared" si="587"/>
        <v>3.4148871094891415E-5</v>
      </c>
      <c r="G5346" s="221">
        <f t="shared" si="588"/>
        <v>1.948481415350669E-2</v>
      </c>
      <c r="H5346" s="221">
        <v>2.0401207815420999E-2</v>
      </c>
      <c r="I5346" s="221">
        <f t="shared" si="589"/>
        <v>1</v>
      </c>
      <c r="J5346" s="221">
        <v>1</v>
      </c>
      <c r="K5346" s="221">
        <f t="shared" si="590"/>
        <v>-157.34543002360073</v>
      </c>
      <c r="L5346" s="221">
        <f t="shared" si="585"/>
        <v>1.6447903668754294E-15</v>
      </c>
    </row>
    <row r="5347" spans="3:12" hidden="1" x14ac:dyDescent="0.25">
      <c r="C5347" s="221">
        <v>34900</v>
      </c>
      <c r="D5347" s="221">
        <f t="shared" si="586"/>
        <v>34900</v>
      </c>
      <c r="E5347" s="221">
        <f t="shared" si="584"/>
        <v>34.9</v>
      </c>
      <c r="F5347" s="221">
        <f t="shared" si="587"/>
        <v>3.4191780698692371E-5</v>
      </c>
      <c r="G5347" s="221">
        <f t="shared" si="588"/>
        <v>2.144798828422833E-2</v>
      </c>
      <c r="H5347" s="271">
        <v>1.61309342241179E-9</v>
      </c>
      <c r="I5347" s="221">
        <f t="shared" si="589"/>
        <v>1</v>
      </c>
      <c r="J5347" s="221">
        <v>1</v>
      </c>
      <c r="K5347" s="221">
        <f t="shared" si="590"/>
        <v>-298.54064393237951</v>
      </c>
      <c r="L5347" s="221">
        <f t="shared" si="585"/>
        <v>4.6067758555798692E-16</v>
      </c>
    </row>
    <row r="5348" spans="3:12" hidden="1" x14ac:dyDescent="0.25">
      <c r="C5348" s="221">
        <v>34910</v>
      </c>
      <c r="D5348" s="221">
        <f t="shared" si="586"/>
        <v>34910</v>
      </c>
      <c r="E5348" s="221">
        <f t="shared" si="584"/>
        <v>34.909999999999997</v>
      </c>
      <c r="F5348" s="221">
        <f t="shared" si="587"/>
        <v>3.4233894839964411E-5</v>
      </c>
      <c r="G5348" s="221">
        <f t="shared" si="588"/>
        <v>2.3350413264827685E-2</v>
      </c>
      <c r="H5348" s="221">
        <v>1.10268609715079E-2</v>
      </c>
      <c r="I5348" s="221">
        <f t="shared" si="589"/>
        <v>1</v>
      </c>
      <c r="J5348" s="221">
        <v>1</v>
      </c>
      <c r="K5348" s="221">
        <f t="shared" si="590"/>
        <v>-161.09594434999227</v>
      </c>
      <c r="L5348" s="221">
        <f t="shared" si="585"/>
        <v>1.9424314012757646E-16</v>
      </c>
    </row>
    <row r="5349" spans="3:12" hidden="1" x14ac:dyDescent="0.25">
      <c r="C5349" s="221">
        <v>34920</v>
      </c>
      <c r="D5349" s="221">
        <f t="shared" si="586"/>
        <v>34920</v>
      </c>
      <c r="E5349" s="221">
        <f t="shared" si="584"/>
        <v>34.92</v>
      </c>
      <c r="F5349" s="221">
        <f t="shared" si="587"/>
        <v>3.4275211358056639E-5</v>
      </c>
      <c r="G5349" s="221">
        <f t="shared" si="588"/>
        <v>2.5186970169579027E-2</v>
      </c>
      <c r="H5349" s="271">
        <v>3.5573253393228301E-10</v>
      </c>
      <c r="I5349" s="221">
        <f t="shared" si="589"/>
        <v>1</v>
      </c>
      <c r="J5349" s="221">
        <v>1</v>
      </c>
      <c r="K5349" s="221">
        <f t="shared" si="590"/>
        <v>-310.25440689472379</v>
      </c>
      <c r="L5349" s="221">
        <f t="shared" si="585"/>
        <v>1.9424310152604586E-16</v>
      </c>
    </row>
    <row r="5350" spans="3:12" hidden="1" x14ac:dyDescent="0.25">
      <c r="C5350" s="221">
        <v>34930</v>
      </c>
      <c r="D5350" s="221">
        <f t="shared" si="586"/>
        <v>34930</v>
      </c>
      <c r="E5350" s="221">
        <f t="shared" si="584"/>
        <v>34.93</v>
      </c>
      <c r="F5350" s="221">
        <f t="shared" si="587"/>
        <v>3.4315728142674925E-5</v>
      </c>
      <c r="G5350" s="221">
        <f t="shared" si="588"/>
        <v>2.6952724269264323E-2</v>
      </c>
      <c r="H5350" s="221">
        <v>9.6745899372296003E-3</v>
      </c>
      <c r="I5350" s="221">
        <f t="shared" si="589"/>
        <v>1</v>
      </c>
      <c r="J5350" s="221">
        <v>1</v>
      </c>
      <c r="K5350" s="221">
        <f t="shared" si="590"/>
        <v>-160.96543093444097</v>
      </c>
      <c r="L5350" s="221">
        <f t="shared" si="585"/>
        <v>2.0016905784292886E-16</v>
      </c>
    </row>
    <row r="5351" spans="3:12" hidden="1" x14ac:dyDescent="0.25">
      <c r="C5351" s="221">
        <v>34940</v>
      </c>
      <c r="D5351" s="221">
        <f t="shared" si="586"/>
        <v>34940</v>
      </c>
      <c r="E5351" s="221">
        <f t="shared" si="584"/>
        <v>34.94</v>
      </c>
      <c r="F5351" s="221">
        <f t="shared" si="587"/>
        <v>3.4355443134017008E-5</v>
      </c>
      <c r="G5351" s="221">
        <f t="shared" si="588"/>
        <v>2.8642938186001683E-2</v>
      </c>
      <c r="H5351" s="221">
        <v>4.6170289671187597E-3</v>
      </c>
      <c r="I5351" s="221">
        <f t="shared" si="589"/>
        <v>1</v>
      </c>
      <c r="J5351" s="221">
        <v>1</v>
      </c>
      <c r="K5351" s="221">
        <f t="shared" si="590"/>
        <v>-166.85248560549226</v>
      </c>
      <c r="L5351" s="221">
        <f t="shared" si="585"/>
        <v>4.5504442102627144E-16</v>
      </c>
    </row>
    <row r="5352" spans="3:12" hidden="1" x14ac:dyDescent="0.25">
      <c r="C5352" s="221">
        <v>34950</v>
      </c>
      <c r="D5352" s="221">
        <f t="shared" si="586"/>
        <v>34950</v>
      </c>
      <c r="E5352" s="221">
        <f t="shared" si="584"/>
        <v>34.950000000000003</v>
      </c>
      <c r="F5352" s="221">
        <f t="shared" si="587"/>
        <v>3.4394354322903222E-5</v>
      </c>
      <c r="G5352" s="221">
        <f t="shared" si="588"/>
        <v>3.0253084502831436E-2</v>
      </c>
      <c r="H5352" s="221">
        <v>1.9669670782229999E-4</v>
      </c>
      <c r="I5352" s="221">
        <f t="shared" si="589"/>
        <v>1</v>
      </c>
      <c r="J5352" s="221">
        <v>1</v>
      </c>
      <c r="K5352" s="221">
        <f t="shared" si="590"/>
        <v>-193.77892175087365</v>
      </c>
      <c r="L5352" s="221">
        <f t="shared" si="585"/>
        <v>5.6359113845242781E-17</v>
      </c>
    </row>
    <row r="5353" spans="3:12" hidden="1" x14ac:dyDescent="0.25">
      <c r="C5353" s="221">
        <v>34960</v>
      </c>
      <c r="D5353" s="221">
        <f t="shared" si="586"/>
        <v>34960</v>
      </c>
      <c r="E5353" s="221">
        <f t="shared" si="584"/>
        <v>34.96</v>
      </c>
      <c r="F5353" s="221">
        <f t="shared" si="587"/>
        <v>3.4432459750901878E-5</v>
      </c>
      <c r="G5353" s="221">
        <f t="shared" si="588"/>
        <v>3.1778857794701527E-2</v>
      </c>
      <c r="H5353" s="221">
        <v>2.7062321390604201E-3</v>
      </c>
      <c r="I5353" s="221">
        <f t="shared" si="589"/>
        <v>1</v>
      </c>
      <c r="J5353" s="221">
        <v>1</v>
      </c>
      <c r="K5353" s="221">
        <f t="shared" si="590"/>
        <v>-170.57057240997241</v>
      </c>
      <c r="L5353" s="221">
        <f t="shared" si="585"/>
        <v>2.5057222816879052E-17</v>
      </c>
    </row>
    <row r="5354" spans="3:12" hidden="1" x14ac:dyDescent="0.25">
      <c r="C5354" s="221">
        <v>34970</v>
      </c>
      <c r="D5354" s="221">
        <f t="shared" si="586"/>
        <v>34970</v>
      </c>
      <c r="E5354" s="221">
        <f t="shared" si="584"/>
        <v>34.97</v>
      </c>
      <c r="F5354" s="221">
        <f t="shared" si="587"/>
        <v>3.4469757510450977E-5</v>
      </c>
      <c r="G5354" s="221">
        <f t="shared" si="588"/>
        <v>3.3216186049168317E-2</v>
      </c>
      <c r="H5354" s="221">
        <v>2.5761364751428202E-3</v>
      </c>
      <c r="I5354" s="221">
        <f t="shared" si="589"/>
        <v>1</v>
      </c>
      <c r="J5354" s="221">
        <v>1</v>
      </c>
      <c r="K5354" s="221">
        <f t="shared" si="590"/>
        <v>-170.60486281222072</v>
      </c>
      <c r="L5354" s="221">
        <f t="shared" si="585"/>
        <v>8.7343367305364352E-17</v>
      </c>
    </row>
    <row r="5355" spans="3:12" hidden="1" x14ac:dyDescent="0.25">
      <c r="C5355" s="221">
        <v>34980</v>
      </c>
      <c r="D5355" s="221">
        <f t="shared" si="586"/>
        <v>34980</v>
      </c>
      <c r="E5355" s="221">
        <f t="shared" si="584"/>
        <v>34.979999999999997</v>
      </c>
      <c r="F5355" s="221">
        <f t="shared" si="587"/>
        <v>3.4506245744974328E-5</v>
      </c>
      <c r="G5355" s="221">
        <f t="shared" si="588"/>
        <v>3.4561241446710148E-2</v>
      </c>
      <c r="H5355" s="221">
        <v>2.7309732062734399E-4</v>
      </c>
      <c r="I5355" s="221">
        <f t="shared" si="589"/>
        <v>1</v>
      </c>
      <c r="J5355" s="221">
        <v>1</v>
      </c>
      <c r="K5355" s="221">
        <f t="shared" si="590"/>
        <v>-189.74391031527551</v>
      </c>
      <c r="L5355" s="221">
        <f t="shared" si="585"/>
        <v>2.6818115365718175E-17</v>
      </c>
    </row>
    <row r="5356" spans="3:12" hidden="1" x14ac:dyDescent="0.25">
      <c r="C5356" s="221">
        <v>34990</v>
      </c>
      <c r="D5356" s="221">
        <f t="shared" si="586"/>
        <v>34990</v>
      </c>
      <c r="E5356" s="221">
        <f t="shared" si="584"/>
        <v>34.99</v>
      </c>
      <c r="F5356" s="221">
        <f t="shared" si="587"/>
        <v>3.4541922648993929E-5</v>
      </c>
      <c r="G5356" s="221">
        <f t="shared" si="588"/>
        <v>3.5810450472370067E-2</v>
      </c>
      <c r="H5356" s="221">
        <v>3.15558828549174E-3</v>
      </c>
      <c r="I5356" s="221">
        <f t="shared" si="589"/>
        <v>1</v>
      </c>
      <c r="J5356" s="221">
        <v>1</v>
      </c>
      <c r="K5356" s="221">
        <f t="shared" si="590"/>
        <v>-168.17126746687305</v>
      </c>
      <c r="L5356" s="221">
        <f t="shared" si="585"/>
        <v>4.4711784281771558E-17</v>
      </c>
    </row>
    <row r="5357" spans="3:12" hidden="1" x14ac:dyDescent="0.25">
      <c r="C5357" s="221">
        <v>35000</v>
      </c>
      <c r="D5357" s="221">
        <f t="shared" si="586"/>
        <v>35000</v>
      </c>
      <c r="E5357" s="221">
        <f t="shared" si="584"/>
        <v>35</v>
      </c>
      <c r="F5357" s="221">
        <f t="shared" si="587"/>
        <v>3.4576786468236722E-5</v>
      </c>
      <c r="G5357" s="221">
        <f t="shared" si="588"/>
        <v>3.6960503332181448E-2</v>
      </c>
      <c r="H5357" s="271">
        <v>9.3131632545448995E-10</v>
      </c>
      <c r="I5357" s="221">
        <f t="shared" si="589"/>
        <v>1</v>
      </c>
      <c r="J5357" s="221">
        <v>1</v>
      </c>
      <c r="K5357" s="221">
        <f t="shared" si="590"/>
        <v>-298.48760558519461</v>
      </c>
      <c r="L5357" s="221">
        <f t="shared" si="585"/>
        <v>3.8090224015520106E-17</v>
      </c>
    </row>
    <row r="5358" spans="3:12" hidden="1" x14ac:dyDescent="0.25">
      <c r="C5358" s="221">
        <v>35010</v>
      </c>
      <c r="D5358" s="221">
        <f t="shared" si="586"/>
        <v>35010</v>
      </c>
      <c r="E5358" s="221">
        <f t="shared" si="584"/>
        <v>35.01</v>
      </c>
      <c r="F5358" s="221">
        <f t="shared" si="587"/>
        <v>3.4610835499737736E-5</v>
      </c>
      <c r="G5358" s="221">
        <f t="shared" si="588"/>
        <v>3.8008362649786159E-2</v>
      </c>
      <c r="H5358" s="221">
        <v>2.61825380322969E-2</v>
      </c>
      <c r="I5358" s="221">
        <f t="shared" si="589"/>
        <v>1</v>
      </c>
      <c r="J5358" s="221">
        <v>1</v>
      </c>
      <c r="K5358" s="221">
        <f t="shared" si="590"/>
        <v>-149.25794025114277</v>
      </c>
      <c r="L5358" s="221">
        <f t="shared" si="585"/>
        <v>2.9658283591424796E-15</v>
      </c>
    </row>
    <row r="5359" spans="3:12" hidden="1" x14ac:dyDescent="0.25">
      <c r="C5359" s="221">
        <v>35020</v>
      </c>
      <c r="D5359" s="221">
        <f t="shared" si="586"/>
        <v>35020</v>
      </c>
      <c r="E5359" s="221">
        <f t="shared" ref="E5359:E5422" si="591">D5359/1000</f>
        <v>35.020000000000003</v>
      </c>
      <c r="F5359" s="221">
        <f t="shared" si="587"/>
        <v>3.4644068091937615E-5</v>
      </c>
      <c r="G5359" s="221">
        <f t="shared" si="588"/>
        <v>3.8951271420559597E-2</v>
      </c>
      <c r="H5359" s="221">
        <v>5.0657045484411301E-2</v>
      </c>
      <c r="I5359" s="221">
        <f t="shared" si="589"/>
        <v>1</v>
      </c>
      <c r="J5359" s="221">
        <v>1</v>
      </c>
      <c r="K5359" s="221">
        <f t="shared" si="590"/>
        <v>-143.30419243686936</v>
      </c>
      <c r="L5359" s="221">
        <f t="shared" ref="L5359:L5422" si="592">(D5359-D5358)*((10^(K5359/20)+10^(K5358/20))/2)^2</f>
        <v>2.6420279539022191E-14</v>
      </c>
    </row>
    <row r="5360" spans="3:12" hidden="1" x14ac:dyDescent="0.25">
      <c r="C5360" s="221">
        <v>35030</v>
      </c>
      <c r="D5360" s="221">
        <f t="shared" si="586"/>
        <v>35030</v>
      </c>
      <c r="E5360" s="221">
        <f t="shared" si="591"/>
        <v>35.03</v>
      </c>
      <c r="F5360" s="221">
        <f t="shared" si="587"/>
        <v>3.4676482644776214E-5</v>
      </c>
      <c r="G5360" s="221">
        <f t="shared" si="588"/>
        <v>3.9786760202574448E-2</v>
      </c>
      <c r="H5360" s="221">
        <v>3.5478860246606403E-2</v>
      </c>
      <c r="I5360" s="221">
        <f t="shared" si="589"/>
        <v>1</v>
      </c>
      <c r="J5360" s="221">
        <v>1</v>
      </c>
      <c r="K5360" s="221">
        <f t="shared" si="590"/>
        <v>-146.20513449615868</v>
      </c>
      <c r="L5360" s="221">
        <f t="shared" si="592"/>
        <v>3.4402389479119994E-14</v>
      </c>
    </row>
    <row r="5361" spans="3:12" hidden="1" x14ac:dyDescent="0.25">
      <c r="C5361" s="221">
        <v>35040</v>
      </c>
      <c r="D5361" s="221">
        <f t="shared" si="586"/>
        <v>35040</v>
      </c>
      <c r="E5361" s="221">
        <f t="shared" si="591"/>
        <v>35.04</v>
      </c>
      <c r="F5361" s="221">
        <f t="shared" si="587"/>
        <v>3.4708077609781015E-5</v>
      </c>
      <c r="G5361" s="221">
        <f t="shared" si="588"/>
        <v>4.0512653525810134E-2</v>
      </c>
      <c r="H5361" s="271">
        <v>2.4382240027652498E-9</v>
      </c>
      <c r="I5361" s="221">
        <f t="shared" si="589"/>
        <v>1</v>
      </c>
      <c r="J5361" s="221">
        <v>1</v>
      </c>
      <c r="K5361" s="221">
        <f t="shared" si="590"/>
        <v>-289.29810295926711</v>
      </c>
      <c r="L5361" s="221">
        <f t="shared" si="592"/>
        <v>5.9899972070719791E-15</v>
      </c>
    </row>
    <row r="5362" spans="3:12" hidden="1" x14ac:dyDescent="0.25">
      <c r="C5362" s="221">
        <v>35050</v>
      </c>
      <c r="D5362" s="221">
        <f t="shared" si="586"/>
        <v>35050</v>
      </c>
      <c r="E5362" s="221">
        <f t="shared" si="591"/>
        <v>35.049999999999997</v>
      </c>
      <c r="F5362" s="221">
        <f t="shared" si="587"/>
        <v>3.4738851490151322E-5</v>
      </c>
      <c r="G5362" s="221">
        <f t="shared" si="588"/>
        <v>4.112707550310607E-2</v>
      </c>
      <c r="H5362" s="271">
        <v>1.5853381578108699E-9</v>
      </c>
      <c r="I5362" s="221">
        <f t="shared" si="589"/>
        <v>1</v>
      </c>
      <c r="J5362" s="221">
        <v>1</v>
      </c>
      <c r="K5362" s="221">
        <f t="shared" si="590"/>
        <v>-292.8986960530757</v>
      </c>
      <c r="L5362" s="221">
        <f t="shared" si="592"/>
        <v>8.1037318503135104E-29</v>
      </c>
    </row>
    <row r="5363" spans="3:12" hidden="1" x14ac:dyDescent="0.25">
      <c r="C5363" s="221">
        <v>35060</v>
      </c>
      <c r="D5363" s="221">
        <f t="shared" si="586"/>
        <v>35060</v>
      </c>
      <c r="E5363" s="221">
        <f t="shared" si="591"/>
        <v>35.06</v>
      </c>
      <c r="F5363" s="221">
        <f t="shared" si="587"/>
        <v>3.4768802840837406E-5</v>
      </c>
      <c r="G5363" s="221">
        <f t="shared" si="588"/>
        <v>4.1628454628512356E-2</v>
      </c>
      <c r="H5363" s="221">
        <v>3.2358958185379101E-2</v>
      </c>
      <c r="I5363" s="221">
        <f t="shared" si="589"/>
        <v>1</v>
      </c>
      <c r="J5363" s="221">
        <v>1</v>
      </c>
      <c r="K5363" s="221">
        <f t="shared" si="590"/>
        <v>-146.58850885962576</v>
      </c>
      <c r="L5363" s="221">
        <f t="shared" si="592"/>
        <v>5.4838954286067879E-15</v>
      </c>
    </row>
    <row r="5364" spans="3:12" hidden="1" x14ac:dyDescent="0.25">
      <c r="C5364" s="221">
        <v>35070</v>
      </c>
      <c r="D5364" s="221">
        <f t="shared" si="586"/>
        <v>35070</v>
      </c>
      <c r="E5364" s="221">
        <f t="shared" si="591"/>
        <v>35.07</v>
      </c>
      <c r="F5364" s="221">
        <f t="shared" si="587"/>
        <v>3.479793026861513E-5</v>
      </c>
      <c r="G5364" s="221">
        <f t="shared" si="588"/>
        <v>4.2015527750889597E-2</v>
      </c>
      <c r="H5364" s="221">
        <v>3.3311806719217997E-2</v>
      </c>
      <c r="I5364" s="221">
        <f t="shared" si="589"/>
        <v>1</v>
      </c>
      <c r="J5364" s="221">
        <v>1</v>
      </c>
      <c r="K5364" s="221">
        <f t="shared" si="590"/>
        <v>-146.24877150986296</v>
      </c>
      <c r="L5364" s="221">
        <f t="shared" si="592"/>
        <v>2.2819287275053277E-14</v>
      </c>
    </row>
    <row r="5365" spans="3:12" hidden="1" x14ac:dyDescent="0.25">
      <c r="C5365" s="221">
        <v>35080</v>
      </c>
      <c r="D5365" s="221">
        <f t="shared" si="586"/>
        <v>35080</v>
      </c>
      <c r="E5365" s="221">
        <f t="shared" si="591"/>
        <v>35.08</v>
      </c>
      <c r="F5365" s="221">
        <f t="shared" si="587"/>
        <v>3.4826232432155962E-5</v>
      </c>
      <c r="G5365" s="221">
        <f t="shared" si="588"/>
        <v>4.2287343212808914E-2</v>
      </c>
      <c r="H5365" s="221">
        <v>1.17207465677689E-2</v>
      </c>
      <c r="I5365" s="221">
        <f t="shared" si="589"/>
        <v>1</v>
      </c>
      <c r="J5365" s="221">
        <v>1</v>
      </c>
      <c r="K5365" s="221">
        <f t="shared" si="590"/>
        <v>-155.25855659440168</v>
      </c>
      <c r="L5365" s="221">
        <f t="shared" si="592"/>
        <v>1.0878415977369717E-14</v>
      </c>
    </row>
    <row r="5366" spans="3:12" hidden="1" x14ac:dyDescent="0.25">
      <c r="C5366" s="221">
        <v>35090</v>
      </c>
      <c r="D5366" s="221">
        <f t="shared" si="586"/>
        <v>35090</v>
      </c>
      <c r="E5366" s="221">
        <f t="shared" si="591"/>
        <v>35.090000000000003</v>
      </c>
      <c r="F5366" s="221">
        <f t="shared" si="587"/>
        <v>3.4853708042092249E-5</v>
      </c>
      <c r="G5366" s="221">
        <f t="shared" si="588"/>
        <v>4.2443263147062538E-2</v>
      </c>
      <c r="H5366" s="221">
        <v>3.5411953593089601E-2</v>
      </c>
      <c r="I5366" s="221">
        <f t="shared" si="589"/>
        <v>1</v>
      </c>
      <c r="J5366" s="221">
        <v>1</v>
      </c>
      <c r="K5366" s="221">
        <f t="shared" si="590"/>
        <v>-145.6158471693326</v>
      </c>
      <c r="L5366" s="221">
        <f t="shared" si="592"/>
        <v>1.2126528467230306E-14</v>
      </c>
    </row>
    <row r="5367" spans="3:12" hidden="1" x14ac:dyDescent="0.25">
      <c r="C5367" s="221">
        <v>35100</v>
      </c>
      <c r="D5367" s="221">
        <f t="shared" si="586"/>
        <v>35100</v>
      </c>
      <c r="E5367" s="221">
        <f t="shared" si="591"/>
        <v>35.1</v>
      </c>
      <c r="F5367" s="221">
        <f t="shared" si="587"/>
        <v>3.4880355861077962E-5</v>
      </c>
      <c r="G5367" s="221">
        <f t="shared" si="588"/>
        <v>4.2482964925346589E-2</v>
      </c>
      <c r="H5367" s="271">
        <v>5.1887043419166E-15</v>
      </c>
      <c r="I5367" s="221">
        <f t="shared" si="589"/>
        <v>1</v>
      </c>
      <c r="J5367" s="221">
        <v>1</v>
      </c>
      <c r="K5367" s="221">
        <f t="shared" si="590"/>
        <v>-402.28290698265187</v>
      </c>
      <c r="L5367" s="221">
        <f t="shared" si="592"/>
        <v>6.8604924659786339E-15</v>
      </c>
    </row>
    <row r="5368" spans="3:12" hidden="1" x14ac:dyDescent="0.25">
      <c r="C5368" s="221">
        <v>35110</v>
      </c>
      <c r="D5368" s="221">
        <f t="shared" si="586"/>
        <v>35110</v>
      </c>
      <c r="E5368" s="221">
        <f t="shared" si="591"/>
        <v>35.11</v>
      </c>
      <c r="F5368" s="221">
        <f t="shared" si="587"/>
        <v>3.4906174703844437E-5</v>
      </c>
      <c r="G5368" s="221">
        <f t="shared" si="588"/>
        <v>4.2406441755952991E-2</v>
      </c>
      <c r="H5368" s="221">
        <v>3.5411953593087998E-2</v>
      </c>
      <c r="I5368" s="221">
        <f t="shared" si="589"/>
        <v>1</v>
      </c>
      <c r="J5368" s="221">
        <v>1</v>
      </c>
      <c r="K5368" s="221">
        <f t="shared" si="590"/>
        <v>-145.61032044894361</v>
      </c>
      <c r="L5368" s="221">
        <f t="shared" si="592"/>
        <v>6.8692285105033919E-15</v>
      </c>
    </row>
    <row r="5369" spans="3:12" hidden="1" x14ac:dyDescent="0.25">
      <c r="C5369" s="221">
        <v>35120</v>
      </c>
      <c r="D5369" s="221">
        <f t="shared" si="586"/>
        <v>35120</v>
      </c>
      <c r="E5369" s="221">
        <f t="shared" si="591"/>
        <v>35.119999999999997</v>
      </c>
      <c r="F5369" s="221">
        <f t="shared" si="587"/>
        <v>3.4931163437251866E-5</v>
      </c>
      <c r="G5369" s="221">
        <f t="shared" si="588"/>
        <v>4.2214002429590072E-2</v>
      </c>
      <c r="H5369" s="221">
        <v>1.17207465677528E-2</v>
      </c>
      <c r="I5369" s="221">
        <f t="shared" si="589"/>
        <v>1</v>
      </c>
      <c r="J5369" s="221">
        <v>1</v>
      </c>
      <c r="K5369" s="221">
        <f t="shared" si="590"/>
        <v>-155.24750285924108</v>
      </c>
      <c r="L5369" s="221">
        <f t="shared" si="592"/>
        <v>1.214580146211471E-14</v>
      </c>
    </row>
    <row r="5370" spans="3:12" hidden="1" x14ac:dyDescent="0.25">
      <c r="C5370" s="221">
        <v>35130</v>
      </c>
      <c r="D5370" s="221">
        <f t="shared" ref="D5370:D5433" si="593">C5370*(f_CLK_MHz/Nominal_Clock_Freq)</f>
        <v>35130</v>
      </c>
      <c r="E5370" s="221">
        <f t="shared" si="591"/>
        <v>35.130000000000003</v>
      </c>
      <c r="F5370" s="221">
        <f t="shared" ref="F5370:F5433" si="594">ABS(SIN(((MOD_CLK_DIV*PI()*$D5370*FIRST_STAGE_DECIMATION)/(f_CLK_MHz*1000000)))/(FIRST_STAGE_DECIMATION*SIN(((MOD_CLK_DIV*PI()*$D5370)/(f_CLK_MHz*1000000)))))^FIRST_STAGE_ORDER</f>
        <v>3.4955320980335769E-5</v>
      </c>
      <c r="G5370" s="221">
        <f t="shared" ref="G5370:G5433" si="595">ABS(SIN(((MOD_CLK_DIV*FIRST_STAGE_DECIMATION*PI()*$D5370*SECOND_STAGE_DECIMATION)/(f_CLK_MHz*1000000)))/(SECOND_STAGE_DECIMATION*SIN(((MOD_CLK_DIV*FIRST_STAGE_DECIMATION*PI()*$D5370)/(f_CLK_MHz*1000000)))))^SECOND_STAGE_ORDER</f>
        <v>4.1906270214730916E-2</v>
      </c>
      <c r="H5370" s="221">
        <v>3.3311806719212203E-2</v>
      </c>
      <c r="I5370" s="221">
        <f t="shared" ref="I5370:I5433" si="596">IF(Avg_decimation&lt;&gt;0,(ABS(SIN(((MOD_CLK_DIV*FIRST_STAGE_DECIMATION*SECOND_STAGE_DECIMATION*FIR_DECIMATION*PI()*$D5370*Avg_decimation)/(f_CLK_MHz*1000000)))/(Avg_decimation*SIN(((MOD_CLK_DIV*FIRST_STAGE_DECIMATION*SECOND_STAGE_DECIMATION*FIR_DECIMATION*PI()*$D5370)/(f_CLK_MHz*1000000)))))^1),"-")</f>
        <v>1</v>
      </c>
      <c r="J5370" s="221">
        <v>1</v>
      </c>
      <c r="K5370" s="221">
        <f t="shared" ref="K5370:K5433" si="597">20*LOG10(IF(FIR_BYPASSED,F5370*G5370*J5370,F5370*G5370*H5370*I5370*J5370))</f>
        <v>-146.2321901711091</v>
      </c>
      <c r="L5370" s="221">
        <f t="shared" si="592"/>
        <v>1.0916393619953314E-14</v>
      </c>
    </row>
    <row r="5371" spans="3:12" hidden="1" x14ac:dyDescent="0.25">
      <c r="C5371" s="221">
        <v>35140</v>
      </c>
      <c r="D5371" s="221">
        <f t="shared" si="593"/>
        <v>35140</v>
      </c>
      <c r="E5371" s="221">
        <f t="shared" si="591"/>
        <v>35.14</v>
      </c>
      <c r="F5371" s="221">
        <f t="shared" si="594"/>
        <v>3.4978646304349072E-5</v>
      </c>
      <c r="G5371" s="221">
        <f t="shared" si="595"/>
        <v>4.1484180906161405E-2</v>
      </c>
      <c r="H5371" s="221">
        <v>3.2358958185384701E-2</v>
      </c>
      <c r="I5371" s="221">
        <f t="shared" si="596"/>
        <v>1</v>
      </c>
      <c r="J5371" s="221">
        <v>1</v>
      </c>
      <c r="K5371" s="221">
        <f t="shared" si="597"/>
        <v>-146.56639903405659</v>
      </c>
      <c r="L5371" s="221">
        <f t="shared" si="592"/>
        <v>2.2920879219260719E-14</v>
      </c>
    </row>
    <row r="5372" spans="3:12" hidden="1" x14ac:dyDescent="0.25">
      <c r="C5372" s="221">
        <v>35150</v>
      </c>
      <c r="D5372" s="221">
        <f t="shared" si="593"/>
        <v>35150</v>
      </c>
      <c r="E5372" s="221">
        <f t="shared" si="591"/>
        <v>35.15</v>
      </c>
      <c r="F5372" s="221">
        <f t="shared" si="594"/>
        <v>3.5001138432799335E-5</v>
      </c>
      <c r="G5372" s="221">
        <f t="shared" si="595"/>
        <v>4.0948980032668988E-2</v>
      </c>
      <c r="H5372" s="271">
        <v>1.58531981633096E-9</v>
      </c>
      <c r="I5372" s="221">
        <f t="shared" si="596"/>
        <v>1</v>
      </c>
      <c r="J5372" s="221">
        <v>1</v>
      </c>
      <c r="K5372" s="221">
        <f t="shared" si="597"/>
        <v>-292.87115705448923</v>
      </c>
      <c r="L5372" s="221">
        <f t="shared" si="592"/>
        <v>5.511884992721013E-15</v>
      </c>
    </row>
    <row r="5373" spans="3:12" hidden="1" x14ac:dyDescent="0.25">
      <c r="C5373" s="221">
        <v>35160</v>
      </c>
      <c r="D5373" s="221">
        <f t="shared" si="593"/>
        <v>35160</v>
      </c>
      <c r="E5373" s="221">
        <f t="shared" si="591"/>
        <v>35.159999999999997</v>
      </c>
      <c r="F5373" s="221">
        <f t="shared" si="594"/>
        <v>3.5022796441481523E-5</v>
      </c>
      <c r="G5373" s="221">
        <f t="shared" si="595"/>
        <v>4.0302219232050074E-2</v>
      </c>
      <c r="H5373" s="271">
        <v>2.4382291287175899E-9</v>
      </c>
      <c r="I5373" s="221">
        <f t="shared" si="596"/>
        <v>1</v>
      </c>
      <c r="J5373" s="221">
        <v>1</v>
      </c>
      <c r="K5373" s="221">
        <f t="shared" si="597"/>
        <v>-289.26491407188411</v>
      </c>
      <c r="L5373" s="221">
        <f t="shared" si="592"/>
        <v>8.1616736960959773E-29</v>
      </c>
    </row>
    <row r="5374" spans="3:12" hidden="1" x14ac:dyDescent="0.25">
      <c r="C5374" s="221">
        <v>35170</v>
      </c>
      <c r="D5374" s="221">
        <f t="shared" si="593"/>
        <v>35170</v>
      </c>
      <c r="E5374" s="221">
        <f t="shared" si="591"/>
        <v>35.17</v>
      </c>
      <c r="F5374" s="221">
        <f t="shared" si="594"/>
        <v>3.5043619458505781E-5</v>
      </c>
      <c r="G5374" s="221">
        <f t="shared" si="595"/>
        <v>3.9545751803849234E-2</v>
      </c>
      <c r="H5374" s="221">
        <v>3.5478860246599297E-2</v>
      </c>
      <c r="I5374" s="221">
        <f t="shared" si="596"/>
        <v>1</v>
      </c>
      <c r="J5374" s="221">
        <v>1</v>
      </c>
      <c r="K5374" s="221">
        <f t="shared" si="597"/>
        <v>-146.16643096586643</v>
      </c>
      <c r="L5374" s="221">
        <f t="shared" si="592"/>
        <v>6.0436175390325061E-15</v>
      </c>
    </row>
    <row r="5375" spans="3:12" hidden="1" x14ac:dyDescent="0.25">
      <c r="C5375" s="221">
        <v>35180</v>
      </c>
      <c r="D5375" s="221">
        <f t="shared" si="593"/>
        <v>35180</v>
      </c>
      <c r="E5375" s="221">
        <f t="shared" si="591"/>
        <v>35.18</v>
      </c>
      <c r="F5375" s="221">
        <f t="shared" si="594"/>
        <v>3.5063606664321094E-5</v>
      </c>
      <c r="G5375" s="221">
        <f t="shared" si="595"/>
        <v>3.8681727452418185E-2</v>
      </c>
      <c r="H5375" s="221">
        <v>5.0657045484412799E-2</v>
      </c>
      <c r="I5375" s="221">
        <f t="shared" si="596"/>
        <v>1</v>
      </c>
      <c r="J5375" s="221">
        <v>1</v>
      </c>
      <c r="K5375" s="221">
        <f t="shared" si="597"/>
        <v>-143.25995394164354</v>
      </c>
      <c r="L5375" s="221">
        <f t="shared" si="592"/>
        <v>3.4736138862902677E-14</v>
      </c>
    </row>
    <row r="5376" spans="3:12" hidden="1" x14ac:dyDescent="0.25">
      <c r="C5376" s="221">
        <v>35190</v>
      </c>
      <c r="D5376" s="221">
        <f t="shared" si="593"/>
        <v>35190</v>
      </c>
      <c r="E5376" s="221">
        <f t="shared" si="591"/>
        <v>35.19</v>
      </c>
      <c r="F5376" s="221">
        <f t="shared" si="594"/>
        <v>3.5082757291733568E-5</v>
      </c>
      <c r="G5376" s="221">
        <f t="shared" si="595"/>
        <v>3.7712586235067833E-2</v>
      </c>
      <c r="H5376" s="221">
        <v>2.61825380323218E-2</v>
      </c>
      <c r="I5376" s="221">
        <f t="shared" si="596"/>
        <v>1</v>
      </c>
      <c r="J5376" s="221">
        <v>1</v>
      </c>
      <c r="K5376" s="221">
        <f t="shared" si="597"/>
        <v>-149.20816443481579</v>
      </c>
      <c r="L5376" s="221">
        <f t="shared" si="592"/>
        <v>2.6702186375265156E-14</v>
      </c>
    </row>
    <row r="5377" spans="3:12" hidden="1" x14ac:dyDescent="0.25">
      <c r="C5377" s="221">
        <v>35200</v>
      </c>
      <c r="D5377" s="221">
        <f t="shared" si="593"/>
        <v>35200</v>
      </c>
      <c r="E5377" s="221">
        <f t="shared" si="591"/>
        <v>35.200000000000003</v>
      </c>
      <c r="F5377" s="221">
        <f t="shared" si="594"/>
        <v>3.5101070625921007E-5</v>
      </c>
      <c r="G5377" s="221">
        <f t="shared" si="595"/>
        <v>3.6641051732158786E-2</v>
      </c>
      <c r="H5377" s="271">
        <v>9.3131930734845504E-10</v>
      </c>
      <c r="I5377" s="221">
        <f t="shared" si="596"/>
        <v>1</v>
      </c>
      <c r="J5377" s="221">
        <v>1</v>
      </c>
      <c r="K5377" s="221">
        <f t="shared" si="597"/>
        <v>-298.43226198630754</v>
      </c>
      <c r="L5377" s="221">
        <f t="shared" si="592"/>
        <v>3.0000161676761295E-15</v>
      </c>
    </row>
    <row r="5378" spans="3:12" hidden="1" x14ac:dyDescent="0.25">
      <c r="C5378" s="221">
        <v>35210</v>
      </c>
      <c r="D5378" s="221">
        <f t="shared" si="593"/>
        <v>35210</v>
      </c>
      <c r="E5378" s="221">
        <f t="shared" si="591"/>
        <v>35.21</v>
      </c>
      <c r="F5378" s="221">
        <f t="shared" si="594"/>
        <v>3.5118546004441927E-5</v>
      </c>
      <c r="G5378" s="221">
        <f t="shared" si="595"/>
        <v>3.5470123458106351E-2</v>
      </c>
      <c r="H5378" s="221">
        <v>3.1555882854926299E-3</v>
      </c>
      <c r="I5378" s="221">
        <f t="shared" si="596"/>
        <v>1</v>
      </c>
      <c r="J5378" s="221">
        <v>1</v>
      </c>
      <c r="K5378" s="221">
        <f t="shared" si="597"/>
        <v>-168.11040876046445</v>
      </c>
      <c r="L5378" s="221">
        <f t="shared" si="592"/>
        <v>3.862774869527944E-17</v>
      </c>
    </row>
    <row r="5379" spans="3:12" hidden="1" x14ac:dyDescent="0.25">
      <c r="C5379" s="221">
        <v>35220</v>
      </c>
      <c r="D5379" s="221">
        <f t="shared" si="593"/>
        <v>35220</v>
      </c>
      <c r="E5379" s="221">
        <f t="shared" si="591"/>
        <v>35.22</v>
      </c>
      <c r="F5379" s="221">
        <f t="shared" si="594"/>
        <v>3.5135182817240501E-5</v>
      </c>
      <c r="G5379" s="221">
        <f t="shared" si="595"/>
        <v>3.4203068534230469E-2</v>
      </c>
      <c r="H5379" s="221">
        <v>2.73097320627348E-4</v>
      </c>
      <c r="I5379" s="221">
        <f t="shared" si="596"/>
        <v>1</v>
      </c>
      <c r="J5379" s="221">
        <v>1</v>
      </c>
      <c r="K5379" s="221">
        <f t="shared" si="597"/>
        <v>-189.67750544988317</v>
      </c>
      <c r="L5379" s="221">
        <f t="shared" si="592"/>
        <v>4.5347212608458109E-17</v>
      </c>
    </row>
    <row r="5380" spans="3:12" hidden="1" x14ac:dyDescent="0.25">
      <c r="C5380" s="221">
        <v>35230</v>
      </c>
      <c r="D5380" s="221">
        <f t="shared" si="593"/>
        <v>35230</v>
      </c>
      <c r="E5380" s="221">
        <f t="shared" si="591"/>
        <v>35.229999999999997</v>
      </c>
      <c r="F5380" s="221">
        <f t="shared" si="594"/>
        <v>3.5150980506646884E-5</v>
      </c>
      <c r="G5380" s="221">
        <f t="shared" si="595"/>
        <v>3.2843412646395488E-2</v>
      </c>
      <c r="H5380" s="221">
        <v>2.5761364751421098E-3</v>
      </c>
      <c r="I5380" s="221">
        <f t="shared" si="596"/>
        <v>1</v>
      </c>
      <c r="J5380" s="221">
        <v>1</v>
      </c>
      <c r="K5380" s="221">
        <f t="shared" si="597"/>
        <v>-170.53290825167576</v>
      </c>
      <c r="L5380" s="221">
        <f t="shared" si="592"/>
        <v>2.7262679657574447E-17</v>
      </c>
    </row>
    <row r="5381" spans="3:12" hidden="1" x14ac:dyDescent="0.25">
      <c r="C5381" s="221">
        <v>35240</v>
      </c>
      <c r="D5381" s="221">
        <f t="shared" si="593"/>
        <v>35240</v>
      </c>
      <c r="E5381" s="221">
        <f t="shared" si="591"/>
        <v>35.24</v>
      </c>
      <c r="F5381" s="221">
        <f t="shared" si="594"/>
        <v>3.5165938567372577E-5</v>
      </c>
      <c r="G5381" s="221">
        <f t="shared" si="595"/>
        <v>3.139493031223807E-2</v>
      </c>
      <c r="H5381" s="221">
        <v>2.7062321390628002E-3</v>
      </c>
      <c r="I5381" s="221">
        <f t="shared" si="596"/>
        <v>1</v>
      </c>
      <c r="J5381" s="221">
        <v>1</v>
      </c>
      <c r="K5381" s="221">
        <f t="shared" si="597"/>
        <v>-170.49306432275955</v>
      </c>
      <c r="L5381" s="221">
        <f t="shared" si="592"/>
        <v>8.8859457182141862E-17</v>
      </c>
    </row>
    <row r="5382" spans="3:12" hidden="1" x14ac:dyDescent="0.25">
      <c r="C5382" s="221">
        <v>35250</v>
      </c>
      <c r="D5382" s="221">
        <f t="shared" si="593"/>
        <v>35250</v>
      </c>
      <c r="E5382" s="221">
        <f t="shared" si="591"/>
        <v>35.25</v>
      </c>
      <c r="F5382" s="221">
        <f t="shared" si="594"/>
        <v>3.5180056546501502E-5</v>
      </c>
      <c r="G5382" s="221">
        <f t="shared" si="595"/>
        <v>2.9861634484653968E-2</v>
      </c>
      <c r="H5382" s="221">
        <v>1.9669670782229199E-4</v>
      </c>
      <c r="I5382" s="221">
        <f t="shared" si="596"/>
        <v>1</v>
      </c>
      <c r="J5382" s="221">
        <v>1</v>
      </c>
      <c r="K5382" s="221">
        <f t="shared" si="597"/>
        <v>-193.6958560100187</v>
      </c>
      <c r="L5382" s="221">
        <f t="shared" si="592"/>
        <v>2.551054187651838E-17</v>
      </c>
    </row>
    <row r="5383" spans="3:12" hidden="1" x14ac:dyDescent="0.25">
      <c r="C5383" s="221">
        <v>35260</v>
      </c>
      <c r="D5383" s="221">
        <f t="shared" si="593"/>
        <v>35260</v>
      </c>
      <c r="E5383" s="221">
        <f t="shared" si="591"/>
        <v>35.26</v>
      </c>
      <c r="F5383" s="221">
        <f t="shared" si="594"/>
        <v>3.5193334043476297E-5</v>
      </c>
      <c r="G5383" s="221">
        <f t="shared" si="595"/>
        <v>2.8247765519933733E-2</v>
      </c>
      <c r="H5383" s="221">
        <v>4.6170289671170596E-3</v>
      </c>
      <c r="I5383" s="221">
        <f t="shared" si="596"/>
        <v>1</v>
      </c>
      <c r="J5383" s="221">
        <v>1</v>
      </c>
      <c r="K5383" s="221">
        <f t="shared" si="597"/>
        <v>-166.76385778833759</v>
      </c>
      <c r="L5383" s="221">
        <f t="shared" si="592"/>
        <v>5.7517893041278444E-17</v>
      </c>
    </row>
    <row r="5384" spans="3:12" hidden="1" x14ac:dyDescent="0.25">
      <c r="C5384" s="221">
        <v>35270</v>
      </c>
      <c r="D5384" s="221">
        <f t="shared" si="593"/>
        <v>35270</v>
      </c>
      <c r="E5384" s="221">
        <f t="shared" si="591"/>
        <v>35.270000000000003</v>
      </c>
      <c r="F5384" s="221">
        <f t="shared" si="594"/>
        <v>3.5205770710080302E-5</v>
      </c>
      <c r="G5384" s="221">
        <f t="shared" si="595"/>
        <v>2.6557779540642874E-2</v>
      </c>
      <c r="H5384" s="221">
        <v>9.6745899372299195E-3</v>
      </c>
      <c r="I5384" s="221">
        <f t="shared" si="596"/>
        <v>1</v>
      </c>
      <c r="J5384" s="221">
        <v>1</v>
      </c>
      <c r="K5384" s="221">
        <f t="shared" si="597"/>
        <v>-160.87123632248861</v>
      </c>
      <c r="L5384" s="221">
        <f t="shared" si="592"/>
        <v>4.6482109403739172E-16</v>
      </c>
    </row>
    <row r="5385" spans="3:12" hidden="1" x14ac:dyDescent="0.25">
      <c r="C5385" s="221">
        <v>35280</v>
      </c>
      <c r="D5385" s="221">
        <f t="shared" si="593"/>
        <v>35280</v>
      </c>
      <c r="E5385" s="221">
        <f t="shared" si="591"/>
        <v>35.28</v>
      </c>
      <c r="F5385" s="221">
        <f t="shared" si="594"/>
        <v>3.521736625041453E-5</v>
      </c>
      <c r="G5385" s="221">
        <f t="shared" si="595"/>
        <v>2.4796336224942515E-2</v>
      </c>
      <c r="H5385" s="271">
        <v>3.5572941126317302E-10</v>
      </c>
      <c r="I5385" s="221">
        <f t="shared" si="596"/>
        <v>1</v>
      </c>
      <c r="J5385" s="221">
        <v>1</v>
      </c>
      <c r="K5385" s="221">
        <f t="shared" si="597"/>
        <v>-310.15471671972</v>
      </c>
      <c r="L5385" s="221">
        <f t="shared" si="592"/>
        <v>2.0455797050886738E-16</v>
      </c>
    </row>
    <row r="5386" spans="3:12" hidden="1" x14ac:dyDescent="0.25">
      <c r="C5386" s="221">
        <v>35290</v>
      </c>
      <c r="D5386" s="221">
        <f t="shared" si="593"/>
        <v>35290</v>
      </c>
      <c r="E5386" s="221">
        <f t="shared" si="591"/>
        <v>35.29</v>
      </c>
      <c r="F5386" s="221">
        <f t="shared" si="594"/>
        <v>3.5228120420870272E-5</v>
      </c>
      <c r="G5386" s="221">
        <f t="shared" si="595"/>
        <v>2.2968286055543539E-2</v>
      </c>
      <c r="H5386" s="221">
        <v>1.1026860971507501E-2</v>
      </c>
      <c r="I5386" s="221">
        <f t="shared" si="596"/>
        <v>1</v>
      </c>
      <c r="J5386" s="221">
        <v>1</v>
      </c>
      <c r="K5386" s="221">
        <f t="shared" si="597"/>
        <v>-160.99060080863529</v>
      </c>
      <c r="L5386" s="221">
        <f t="shared" si="592"/>
        <v>1.990123179369653E-16</v>
      </c>
    </row>
    <row r="5387" spans="3:12" hidden="1" x14ac:dyDescent="0.25">
      <c r="C5387" s="221">
        <v>35300</v>
      </c>
      <c r="D5387" s="221">
        <f t="shared" si="593"/>
        <v>35300</v>
      </c>
      <c r="E5387" s="221">
        <f t="shared" si="591"/>
        <v>35.299999999999997</v>
      </c>
      <c r="F5387" s="221">
        <f t="shared" si="594"/>
        <v>3.5238033030097541E-5</v>
      </c>
      <c r="G5387" s="221">
        <f t="shared" si="595"/>
        <v>2.1078657062913699E-2</v>
      </c>
      <c r="H5387" s="271">
        <v>1.61309781210974E-9</v>
      </c>
      <c r="I5387" s="221">
        <f t="shared" si="596"/>
        <v>1</v>
      </c>
      <c r="J5387" s="221">
        <v>1</v>
      </c>
      <c r="K5387" s="221">
        <f t="shared" si="597"/>
        <v>-298.42969402690761</v>
      </c>
      <c r="L5387" s="221">
        <f t="shared" si="592"/>
        <v>1.9901235752978426E-16</v>
      </c>
    </row>
    <row r="5388" spans="3:12" hidden="1" x14ac:dyDescent="0.25">
      <c r="C5388" s="221">
        <v>35310</v>
      </c>
      <c r="D5388" s="221">
        <f t="shared" si="593"/>
        <v>35310</v>
      </c>
      <c r="E5388" s="221">
        <f t="shared" si="591"/>
        <v>35.31</v>
      </c>
      <c r="F5388" s="221">
        <f t="shared" si="594"/>
        <v>3.5247103938967984E-5</v>
      </c>
      <c r="G5388" s="221">
        <f t="shared" si="595"/>
        <v>1.9132641098724801E-2</v>
      </c>
      <c r="H5388" s="221">
        <v>2.0401207815425398E-2</v>
      </c>
      <c r="I5388" s="221">
        <f t="shared" si="596"/>
        <v>1</v>
      </c>
      <c r="J5388" s="221">
        <v>1</v>
      </c>
      <c r="K5388" s="221">
        <f t="shared" si="597"/>
        <v>-157.22891512372178</v>
      </c>
      <c r="L5388" s="221">
        <f t="shared" si="592"/>
        <v>4.7320417964691721E-16</v>
      </c>
    </row>
    <row r="5389" spans="3:12" hidden="1" x14ac:dyDescent="0.25">
      <c r="C5389" s="221">
        <v>35320</v>
      </c>
      <c r="D5389" s="221">
        <f t="shared" si="593"/>
        <v>35320</v>
      </c>
      <c r="E5389" s="221">
        <f t="shared" si="591"/>
        <v>35.32</v>
      </c>
      <c r="F5389" s="221">
        <f t="shared" si="594"/>
        <v>3.5255333060534529E-5</v>
      </c>
      <c r="G5389" s="221">
        <f t="shared" si="595"/>
        <v>1.7135579676700482E-2</v>
      </c>
      <c r="H5389" s="221">
        <v>2.0271099110454702E-2</v>
      </c>
      <c r="I5389" s="221">
        <f t="shared" si="596"/>
        <v>1</v>
      </c>
      <c r="J5389" s="221">
        <v>1</v>
      </c>
      <c r="K5389" s="221">
        <f t="shared" si="597"/>
        <v>-158.23998160862124</v>
      </c>
      <c r="L5389" s="221">
        <f t="shared" si="592"/>
        <v>1.6905401023654825E-15</v>
      </c>
    </row>
    <row r="5390" spans="3:12" hidden="1" x14ac:dyDescent="0.25">
      <c r="C5390" s="221">
        <v>35330</v>
      </c>
      <c r="D5390" s="221">
        <f t="shared" si="593"/>
        <v>35330</v>
      </c>
      <c r="E5390" s="221">
        <f t="shared" si="591"/>
        <v>35.33</v>
      </c>
      <c r="F5390" s="221">
        <f t="shared" si="594"/>
        <v>3.5262720359985382E-5</v>
      </c>
      <c r="G5390" s="221">
        <f t="shared" si="595"/>
        <v>1.5092949419205222E-2</v>
      </c>
      <c r="H5390" s="221">
        <v>5.3629333398752602E-3</v>
      </c>
      <c r="I5390" s="221">
        <f t="shared" si="596"/>
        <v>1</v>
      </c>
      <c r="J5390" s="221">
        <v>1</v>
      </c>
      <c r="K5390" s="221">
        <f t="shared" si="597"/>
        <v>-170.89015342941903</v>
      </c>
      <c r="L5390" s="221">
        <f t="shared" si="592"/>
        <v>5.7005822182387527E-16</v>
      </c>
    </row>
    <row r="5391" spans="3:12" hidden="1" x14ac:dyDescent="0.25">
      <c r="C5391" s="221">
        <v>35340</v>
      </c>
      <c r="D5391" s="221">
        <f t="shared" si="593"/>
        <v>35340</v>
      </c>
      <c r="E5391" s="221">
        <f t="shared" si="591"/>
        <v>35.340000000000003</v>
      </c>
      <c r="F5391" s="221">
        <f t="shared" si="594"/>
        <v>3.5269265854593904E-5</v>
      </c>
      <c r="G5391" s="221">
        <f t="shared" si="595"/>
        <v>1.3010347148942288E-2</v>
      </c>
      <c r="H5391" s="271">
        <v>1.7506741710714699E-5</v>
      </c>
      <c r="I5391" s="221">
        <f t="shared" si="596"/>
        <v>1</v>
      </c>
      <c r="J5391" s="221">
        <v>1</v>
      </c>
      <c r="K5391" s="221">
        <f t="shared" si="597"/>
        <v>-221.90218742280592</v>
      </c>
      <c r="L5391" s="221">
        <f t="shared" si="592"/>
        <v>2.0481693320560753E-17</v>
      </c>
    </row>
    <row r="5392" spans="3:12" hidden="1" x14ac:dyDescent="0.25">
      <c r="C5392" s="221">
        <v>35350</v>
      </c>
      <c r="D5392" s="221">
        <f t="shared" si="593"/>
        <v>35350</v>
      </c>
      <c r="E5392" s="221">
        <f t="shared" si="591"/>
        <v>35.35</v>
      </c>
      <c r="F5392" s="221">
        <f t="shared" si="594"/>
        <v>3.5274969613664568E-5</v>
      </c>
      <c r="G5392" s="221">
        <f t="shared" si="595"/>
        <v>1.0893474666024895E-2</v>
      </c>
      <c r="H5392" s="271">
        <v>1.67346647942564E-5</v>
      </c>
      <c r="I5392" s="221">
        <f t="shared" si="596"/>
        <v>1</v>
      </c>
      <c r="J5392" s="221">
        <v>1</v>
      </c>
      <c r="K5392" s="221">
        <f t="shared" si="597"/>
        <v>-223.83499812688828</v>
      </c>
      <c r="L5392" s="221">
        <f t="shared" si="592"/>
        <v>5.2300501554556339E-22</v>
      </c>
    </row>
    <row r="5393" spans="3:12" hidden="1" x14ac:dyDescent="0.25">
      <c r="C5393" s="221">
        <v>35360</v>
      </c>
      <c r="D5393" s="221">
        <f t="shared" si="593"/>
        <v>35360</v>
      </c>
      <c r="E5393" s="221">
        <f t="shared" si="591"/>
        <v>35.36</v>
      </c>
      <c r="F5393" s="221">
        <f t="shared" si="594"/>
        <v>3.5279831758473259E-5</v>
      </c>
      <c r="G5393" s="221">
        <f t="shared" si="595"/>
        <v>8.7481232515312993E-3</v>
      </c>
      <c r="H5393" s="221">
        <v>1.57194088848151E-2</v>
      </c>
      <c r="I5393" s="221">
        <f t="shared" si="596"/>
        <v>1</v>
      </c>
      <c r="J5393" s="221">
        <v>1</v>
      </c>
      <c r="K5393" s="221">
        <f t="shared" si="597"/>
        <v>-166.28244781422922</v>
      </c>
      <c r="L5393" s="221">
        <f t="shared" si="592"/>
        <v>5.89991507553578E-17</v>
      </c>
    </row>
    <row r="5394" spans="3:12" hidden="1" x14ac:dyDescent="0.25">
      <c r="C5394" s="221">
        <v>35370</v>
      </c>
      <c r="D5394" s="221">
        <f t="shared" si="593"/>
        <v>35370</v>
      </c>
      <c r="E5394" s="221">
        <f t="shared" si="591"/>
        <v>35.369999999999997</v>
      </c>
      <c r="F5394" s="221">
        <f t="shared" si="594"/>
        <v>3.52838524622042E-5</v>
      </c>
      <c r="G5394" s="221">
        <f t="shared" si="595"/>
        <v>6.5801579393634357E-3</v>
      </c>
      <c r="H5394" s="221">
        <v>0.137820446554069</v>
      </c>
      <c r="I5394" s="221">
        <f t="shared" si="596"/>
        <v>1</v>
      </c>
      <c r="J5394" s="221">
        <v>1</v>
      </c>
      <c r="K5394" s="221">
        <f t="shared" si="597"/>
        <v>-149.89748063986599</v>
      </c>
      <c r="L5394" s="221">
        <f t="shared" si="592"/>
        <v>3.3947599079732917E-15</v>
      </c>
    </row>
    <row r="5395" spans="3:12" hidden="1" x14ac:dyDescent="0.25">
      <c r="C5395" s="221">
        <v>35380</v>
      </c>
      <c r="D5395" s="221">
        <f t="shared" si="593"/>
        <v>35380</v>
      </c>
      <c r="E5395" s="221">
        <f t="shared" si="591"/>
        <v>35.380000000000003</v>
      </c>
      <c r="F5395" s="221">
        <f t="shared" si="594"/>
        <v>3.5287031949881579E-5</v>
      </c>
      <c r="G5395" s="221">
        <f t="shared" si="595"/>
        <v>4.3955015987927849E-3</v>
      </c>
      <c r="H5395" s="221">
        <v>0.444915675135022</v>
      </c>
      <c r="I5395" s="221">
        <f t="shared" si="596"/>
        <v>1</v>
      </c>
      <c r="J5395" s="221">
        <v>1</v>
      </c>
      <c r="K5395" s="221">
        <f t="shared" si="597"/>
        <v>-143.22197440033679</v>
      </c>
      <c r="L5395" s="221">
        <f t="shared" si="592"/>
        <v>2.550579429423568E-14</v>
      </c>
    </row>
    <row r="5396" spans="3:12" hidden="1" x14ac:dyDescent="0.25">
      <c r="C5396" s="221">
        <v>35390</v>
      </c>
      <c r="D5396" s="221">
        <f t="shared" si="593"/>
        <v>35390</v>
      </c>
      <c r="E5396" s="221">
        <f t="shared" si="591"/>
        <v>35.39</v>
      </c>
      <c r="F5396" s="221">
        <f t="shared" si="594"/>
        <v>3.5289370498297515E-5</v>
      </c>
      <c r="G5396" s="221">
        <f t="shared" si="595"/>
        <v>2.2001188705884803E-3</v>
      </c>
      <c r="H5396" s="221">
        <v>0.82365531566121797</v>
      </c>
      <c r="I5396" s="221">
        <f t="shared" si="596"/>
        <v>1</v>
      </c>
      <c r="J5396" s="221">
        <v>1</v>
      </c>
      <c r="K5396" s="221">
        <f t="shared" si="597"/>
        <v>-143.88328874026183</v>
      </c>
      <c r="L5396" s="221">
        <f t="shared" si="592"/>
        <v>4.4194280626572216E-14</v>
      </c>
    </row>
    <row r="5397" spans="3:12" hidden="1" x14ac:dyDescent="0.25">
      <c r="C5397" s="221">
        <v>35400</v>
      </c>
      <c r="D5397" s="221">
        <f t="shared" si="593"/>
        <v>35400</v>
      </c>
      <c r="E5397" s="221">
        <f t="shared" si="591"/>
        <v>35.4</v>
      </c>
      <c r="F5397" s="221">
        <f t="shared" si="594"/>
        <v>3.5290868435934583E-5</v>
      </c>
      <c r="G5397" s="221">
        <f t="shared" si="595"/>
        <v>4.5308829831706351E-16</v>
      </c>
      <c r="H5397" s="221">
        <v>1</v>
      </c>
      <c r="I5397" s="221">
        <f t="shared" si="596"/>
        <v>1</v>
      </c>
      <c r="J5397" s="221">
        <v>1</v>
      </c>
      <c r="K5397" s="221">
        <f t="shared" si="597"/>
        <v>-395.92309616784058</v>
      </c>
      <c r="L5397" s="221">
        <f t="shared" si="592"/>
        <v>1.0223771503531687E-14</v>
      </c>
    </row>
    <row r="5398" spans="3:12" hidden="1" x14ac:dyDescent="0.25">
      <c r="C5398" s="221">
        <v>35410</v>
      </c>
      <c r="D5398" s="221">
        <f t="shared" si="593"/>
        <v>35410</v>
      </c>
      <c r="E5398" s="221">
        <f t="shared" si="591"/>
        <v>35.409999999999997</v>
      </c>
      <c r="F5398" s="221">
        <f t="shared" si="594"/>
        <v>3.5291526142885104E-5</v>
      </c>
      <c r="G5398" s="221">
        <f t="shared" si="595"/>
        <v>2.1988553899450519E-3</v>
      </c>
      <c r="H5398" s="221">
        <v>0.823655315661175</v>
      </c>
      <c r="I5398" s="221">
        <f t="shared" si="596"/>
        <v>1</v>
      </c>
      <c r="J5398" s="221">
        <v>1</v>
      </c>
      <c r="K5398" s="221">
        <f t="shared" si="597"/>
        <v>-143.88774773176141</v>
      </c>
      <c r="L5398" s="221">
        <f t="shared" si="592"/>
        <v>1.0213279932210788E-14</v>
      </c>
    </row>
    <row r="5399" spans="3:12" hidden="1" x14ac:dyDescent="0.25">
      <c r="C5399" s="221">
        <v>35420</v>
      </c>
      <c r="D5399" s="221">
        <f t="shared" si="593"/>
        <v>35420</v>
      </c>
      <c r="E5399" s="221">
        <f t="shared" si="591"/>
        <v>35.42</v>
      </c>
      <c r="F5399" s="221">
        <f t="shared" si="594"/>
        <v>3.5291344050764913E-5</v>
      </c>
      <c r="G5399" s="221">
        <f t="shared" si="595"/>
        <v>4.3904545411365273E-3</v>
      </c>
      <c r="H5399" s="221">
        <v>0.44491567513538599</v>
      </c>
      <c r="I5399" s="221">
        <f t="shared" si="596"/>
        <v>1</v>
      </c>
      <c r="J5399" s="221">
        <v>1</v>
      </c>
      <c r="K5399" s="221">
        <f t="shared" si="597"/>
        <v>-143.23089219396763</v>
      </c>
      <c r="L5399" s="221">
        <f t="shared" si="592"/>
        <v>4.4125412211159141E-14</v>
      </c>
    </row>
    <row r="5400" spans="3:12" hidden="1" x14ac:dyDescent="0.25">
      <c r="C5400" s="221">
        <v>35430</v>
      </c>
      <c r="D5400" s="221">
        <f t="shared" si="593"/>
        <v>35430</v>
      </c>
      <c r="E5400" s="221">
        <f t="shared" si="591"/>
        <v>35.43</v>
      </c>
      <c r="F5400" s="221">
        <f t="shared" si="594"/>
        <v>3.5290322642623518E-5</v>
      </c>
      <c r="G5400" s="221">
        <f t="shared" si="595"/>
        <v>6.5688277754529017E-3</v>
      </c>
      <c r="H5400" s="221">
        <v>0.13782044655404099</v>
      </c>
      <c r="I5400" s="221">
        <f t="shared" si="596"/>
        <v>1</v>
      </c>
      <c r="J5400" s="221">
        <v>1</v>
      </c>
      <c r="K5400" s="221">
        <f t="shared" si="597"/>
        <v>-149.91085685689387</v>
      </c>
      <c r="L5400" s="221">
        <f t="shared" si="592"/>
        <v>2.5445199374102692E-14</v>
      </c>
    </row>
    <row r="5401" spans="3:12" hidden="1" x14ac:dyDescent="0.25">
      <c r="C5401" s="221">
        <v>35440</v>
      </c>
      <c r="D5401" s="221">
        <f t="shared" si="593"/>
        <v>35440</v>
      </c>
      <c r="E5401" s="221">
        <f t="shared" si="591"/>
        <v>35.44</v>
      </c>
      <c r="F5401" s="221">
        <f t="shared" si="594"/>
        <v>3.5288462452849505E-5</v>
      </c>
      <c r="G5401" s="221">
        <f t="shared" si="595"/>
        <v>8.728044638610221E-3</v>
      </c>
      <c r="H5401" s="221">
        <v>1.5719408884835001E-2</v>
      </c>
      <c r="I5401" s="221">
        <f t="shared" si="596"/>
        <v>1</v>
      </c>
      <c r="J5401" s="221">
        <v>1</v>
      </c>
      <c r="K5401" s="221">
        <f t="shared" si="597"/>
        <v>-166.300281886508</v>
      </c>
      <c r="L5401" s="221">
        <f t="shared" si="592"/>
        <v>3.3838629491747493E-15</v>
      </c>
    </row>
    <row r="5402" spans="3:12" hidden="1" x14ac:dyDescent="0.25">
      <c r="C5402" s="221">
        <v>35450</v>
      </c>
      <c r="D5402" s="221">
        <f t="shared" si="593"/>
        <v>35450</v>
      </c>
      <c r="E5402" s="221">
        <f t="shared" si="591"/>
        <v>35.450000000000003</v>
      </c>
      <c r="F5402" s="221">
        <f t="shared" si="594"/>
        <v>3.5285764067071648E-5</v>
      </c>
      <c r="G5402" s="221">
        <f t="shared" si="595"/>
        <v>1.0862229929488845E-2</v>
      </c>
      <c r="H5402" s="271">
        <v>1.67346647942432E-5</v>
      </c>
      <c r="I5402" s="221">
        <f t="shared" si="596"/>
        <v>1</v>
      </c>
      <c r="J5402" s="221">
        <v>1</v>
      </c>
      <c r="K5402" s="221">
        <f t="shared" si="597"/>
        <v>-223.85728929690504</v>
      </c>
      <c r="L5402" s="221">
        <f t="shared" si="592"/>
        <v>5.8757290841747089E-17</v>
      </c>
    </row>
    <row r="5403" spans="3:12" hidden="1" x14ac:dyDescent="0.25">
      <c r="C5403" s="221">
        <v>35460</v>
      </c>
      <c r="D5403" s="221">
        <f t="shared" si="593"/>
        <v>35460</v>
      </c>
      <c r="E5403" s="221">
        <f t="shared" si="591"/>
        <v>35.46</v>
      </c>
      <c r="F5403" s="221">
        <f t="shared" si="594"/>
        <v>3.528222812205577E-5</v>
      </c>
      <c r="G5403" s="221">
        <f t="shared" si="595"/>
        <v>1.2965579571861915E-2</v>
      </c>
      <c r="H5403" s="271">
        <v>1.75067417107323E-5</v>
      </c>
      <c r="I5403" s="221">
        <f t="shared" si="596"/>
        <v>1</v>
      </c>
      <c r="J5403" s="221">
        <v>1</v>
      </c>
      <c r="K5403" s="221">
        <f t="shared" si="597"/>
        <v>-221.92893474354287</v>
      </c>
      <c r="L5403" s="221">
        <f t="shared" si="592"/>
        <v>5.2003104285065455E-22</v>
      </c>
    </row>
    <row r="5404" spans="3:12" hidden="1" x14ac:dyDescent="0.25">
      <c r="C5404" s="221">
        <v>35470</v>
      </c>
      <c r="D5404" s="221">
        <f t="shared" si="593"/>
        <v>35470</v>
      </c>
      <c r="E5404" s="221">
        <f t="shared" si="591"/>
        <v>35.47</v>
      </c>
      <c r="F5404" s="221">
        <f t="shared" si="594"/>
        <v>3.5277855305597033E-5</v>
      </c>
      <c r="G5404" s="221">
        <f t="shared" si="595"/>
        <v>1.5032376286006699E-2</v>
      </c>
      <c r="H5404" s="221">
        <v>5.36293333987018E-3</v>
      </c>
      <c r="I5404" s="221">
        <f t="shared" si="596"/>
        <v>1</v>
      </c>
      <c r="J5404" s="221">
        <v>1</v>
      </c>
      <c r="K5404" s="221">
        <f t="shared" si="597"/>
        <v>-170.92135576444451</v>
      </c>
      <c r="L5404" s="221">
        <f t="shared" si="592"/>
        <v>2.033512639572552E-17</v>
      </c>
    </row>
    <row r="5405" spans="3:12" hidden="1" x14ac:dyDescent="0.25">
      <c r="C5405" s="221">
        <v>35480</v>
      </c>
      <c r="D5405" s="221">
        <f t="shared" si="593"/>
        <v>35480</v>
      </c>
      <c r="E5405" s="221">
        <f t="shared" si="591"/>
        <v>35.479999999999997</v>
      </c>
      <c r="F5405" s="221">
        <f t="shared" si="594"/>
        <v>3.5272646356408422E-5</v>
      </c>
      <c r="G5405" s="221">
        <f t="shared" si="595"/>
        <v>1.7057005018138709E-2</v>
      </c>
      <c r="H5405" s="221">
        <v>2.0271099110449699E-2</v>
      </c>
      <c r="I5405" s="221">
        <f t="shared" si="596"/>
        <v>1</v>
      </c>
      <c r="J5405" s="221">
        <v>1</v>
      </c>
      <c r="K5405" s="221">
        <f t="shared" si="597"/>
        <v>-158.2756376319233</v>
      </c>
      <c r="L5405" s="221">
        <f t="shared" si="592"/>
        <v>5.6550677407026469E-16</v>
      </c>
    </row>
    <row r="5406" spans="3:12" hidden="1" x14ac:dyDescent="0.25">
      <c r="C5406" s="221">
        <v>35490</v>
      </c>
      <c r="D5406" s="221">
        <f t="shared" si="593"/>
        <v>35490</v>
      </c>
      <c r="E5406" s="221">
        <f t="shared" si="591"/>
        <v>35.49</v>
      </c>
      <c r="F5406" s="221">
        <f t="shared" si="594"/>
        <v>3.5266602064004301E-5</v>
      </c>
      <c r="G5406" s="221">
        <f t="shared" si="595"/>
        <v>1.9033968086360778E-2</v>
      </c>
      <c r="H5406" s="221">
        <v>2.0401207815423698E-2</v>
      </c>
      <c r="I5406" s="221">
        <f t="shared" si="596"/>
        <v>1</v>
      </c>
      <c r="J5406" s="221">
        <v>1</v>
      </c>
      <c r="K5406" s="221">
        <f t="shared" si="597"/>
        <v>-157.26902331973596</v>
      </c>
      <c r="L5406" s="221">
        <f t="shared" si="592"/>
        <v>1.6758083625052453E-15</v>
      </c>
    </row>
    <row r="5407" spans="3:12" hidden="1" x14ac:dyDescent="0.25">
      <c r="C5407" s="221">
        <v>35500</v>
      </c>
      <c r="D5407" s="221">
        <f t="shared" si="593"/>
        <v>35500</v>
      </c>
      <c r="E5407" s="221">
        <f t="shared" si="591"/>
        <v>35.5</v>
      </c>
      <c r="F5407" s="221">
        <f t="shared" si="594"/>
        <v>3.5259723268579992E-5</v>
      </c>
      <c r="G5407" s="221">
        <f t="shared" si="595"/>
        <v>2.0957900002518987E-2</v>
      </c>
      <c r="H5407" s="271">
        <v>1.6130890285327101E-9</v>
      </c>
      <c r="I5407" s="221">
        <f t="shared" si="596"/>
        <v>1</v>
      </c>
      <c r="J5407" s="221">
        <v>1</v>
      </c>
      <c r="K5407" s="221">
        <f t="shared" si="597"/>
        <v>-298.47429998662454</v>
      </c>
      <c r="L5407" s="221">
        <f t="shared" si="592"/>
        <v>4.6885413687523238E-16</v>
      </c>
    </row>
    <row r="5408" spans="3:12" hidden="1" x14ac:dyDescent="0.25">
      <c r="C5408" s="221">
        <v>35510</v>
      </c>
      <c r="D5408" s="221">
        <f t="shared" si="593"/>
        <v>35510</v>
      </c>
      <c r="E5408" s="221">
        <f t="shared" si="591"/>
        <v>35.51</v>
      </c>
      <c r="F5408" s="221">
        <f t="shared" si="594"/>
        <v>3.5252010860887399E-5</v>
      </c>
      <c r="G5408" s="221">
        <f t="shared" si="595"/>
        <v>2.2823581930329771E-2</v>
      </c>
      <c r="H5408" s="221">
        <v>1.10268609715082E-2</v>
      </c>
      <c r="I5408" s="221">
        <f t="shared" si="596"/>
        <v>1</v>
      </c>
      <c r="J5408" s="221">
        <v>1</v>
      </c>
      <c r="K5408" s="221">
        <f t="shared" si="597"/>
        <v>-161.03960804475321</v>
      </c>
      <c r="L5408" s="221">
        <f t="shared" si="592"/>
        <v>1.9677925902654564E-16</v>
      </c>
    </row>
    <row r="5409" spans="3:12" hidden="1" x14ac:dyDescent="0.25">
      <c r="C5409" s="221">
        <v>35520</v>
      </c>
      <c r="D5409" s="221">
        <f t="shared" si="593"/>
        <v>35520</v>
      </c>
      <c r="E5409" s="221">
        <f t="shared" si="591"/>
        <v>35.520000000000003</v>
      </c>
      <c r="F5409" s="221">
        <f t="shared" si="594"/>
        <v>3.524346578210594E-5</v>
      </c>
      <c r="G5409" s="221">
        <f t="shared" si="595"/>
        <v>2.4625955741059555E-2</v>
      </c>
      <c r="H5409" s="271">
        <v>3.5573567446490402E-10</v>
      </c>
      <c r="I5409" s="221">
        <f t="shared" si="596"/>
        <v>1</v>
      </c>
      <c r="J5409" s="221">
        <v>1</v>
      </c>
      <c r="K5409" s="221">
        <f t="shared" si="597"/>
        <v>-310.20801751570332</v>
      </c>
      <c r="L5409" s="221">
        <f t="shared" si="592"/>
        <v>1.9677921984443479E-16</v>
      </c>
    </row>
    <row r="5410" spans="3:12" hidden="1" x14ac:dyDescent="0.25">
      <c r="C5410" s="221">
        <v>35530</v>
      </c>
      <c r="D5410" s="221">
        <f t="shared" si="593"/>
        <v>35530</v>
      </c>
      <c r="E5410" s="221">
        <f t="shared" si="591"/>
        <v>35.53</v>
      </c>
      <c r="F5410" s="221">
        <f t="shared" si="594"/>
        <v>3.523408902370925E-5</v>
      </c>
      <c r="G5410" s="221">
        <f t="shared" si="595"/>
        <v>2.6360137629166874E-2</v>
      </c>
      <c r="H5410" s="221">
        <v>9.6745899372293193E-3</v>
      </c>
      <c r="I5410" s="221">
        <f t="shared" si="596"/>
        <v>1</v>
      </c>
      <c r="J5410" s="221">
        <v>1</v>
      </c>
      <c r="K5410" s="221">
        <f t="shared" si="597"/>
        <v>-160.92913425985017</v>
      </c>
      <c r="L5410" s="221">
        <f t="shared" si="592"/>
        <v>2.0184900481566803E-16</v>
      </c>
    </row>
    <row r="5411" spans="3:12" hidden="1" x14ac:dyDescent="0.25">
      <c r="C5411" s="221">
        <v>35540</v>
      </c>
      <c r="D5411" s="221">
        <f t="shared" si="593"/>
        <v>35540</v>
      </c>
      <c r="E5411" s="221">
        <f t="shared" si="591"/>
        <v>35.54</v>
      </c>
      <c r="F5411" s="221">
        <f t="shared" si="594"/>
        <v>3.5223881627328242E-5</v>
      </c>
      <c r="G5411" s="221">
        <f t="shared" si="595"/>
        <v>2.8021431251544805E-2</v>
      </c>
      <c r="H5411" s="221">
        <v>4.6170289671159902E-3</v>
      </c>
      <c r="I5411" s="221">
        <f t="shared" si="596"/>
        <v>1</v>
      </c>
      <c r="J5411" s="221">
        <v>1</v>
      </c>
      <c r="K5411" s="221">
        <f t="shared" si="597"/>
        <v>-166.82619747452603</v>
      </c>
      <c r="L5411" s="221">
        <f t="shared" si="592"/>
        <v>4.5850760555353479E-16</v>
      </c>
    </row>
    <row r="5412" spans="3:12" hidden="1" x14ac:dyDescent="0.25">
      <c r="C5412" s="221">
        <v>35550</v>
      </c>
      <c r="D5412" s="221">
        <f t="shared" si="593"/>
        <v>35550</v>
      </c>
      <c r="E5412" s="221">
        <f t="shared" si="591"/>
        <v>35.549999999999997</v>
      </c>
      <c r="F5412" s="221">
        <f t="shared" si="594"/>
        <v>3.5212844684609273E-5</v>
      </c>
      <c r="G5412" s="221">
        <f t="shared" si="595"/>
        <v>2.9605340355212072E-2</v>
      </c>
      <c r="H5412" s="221">
        <v>1.96696707822322E-4</v>
      </c>
      <c r="I5412" s="221">
        <f t="shared" si="596"/>
        <v>1</v>
      </c>
      <c r="J5412" s="221">
        <v>1</v>
      </c>
      <c r="K5412" s="221">
        <f t="shared" si="597"/>
        <v>-193.76263479045886</v>
      </c>
      <c r="L5412" s="221">
        <f t="shared" si="592"/>
        <v>5.6695668613297165E-17</v>
      </c>
    </row>
    <row r="5413" spans="3:12" hidden="1" x14ac:dyDescent="0.25">
      <c r="C5413" s="221">
        <v>35560</v>
      </c>
      <c r="D5413" s="221">
        <f t="shared" si="593"/>
        <v>35560</v>
      </c>
      <c r="E5413" s="221">
        <f t="shared" si="591"/>
        <v>35.56</v>
      </c>
      <c r="F5413" s="221">
        <f t="shared" si="594"/>
        <v>3.5200979337068752E-5</v>
      </c>
      <c r="G5413" s="221">
        <f t="shared" si="595"/>
        <v>3.1107580859779962E-2</v>
      </c>
      <c r="H5413" s="221">
        <v>2.70623213906149E-3</v>
      </c>
      <c r="I5413" s="221">
        <f t="shared" si="596"/>
        <v>1</v>
      </c>
      <c r="J5413" s="221">
        <v>1</v>
      </c>
      <c r="K5413" s="221">
        <f t="shared" si="597"/>
        <v>-170.56427935272978</v>
      </c>
      <c r="L5413" s="221">
        <f t="shared" si="592"/>
        <v>2.509729319796602E-17</v>
      </c>
    </row>
    <row r="5414" spans="3:12" hidden="1" x14ac:dyDescent="0.25">
      <c r="C5414" s="221">
        <v>35570</v>
      </c>
      <c r="D5414" s="221">
        <f t="shared" si="593"/>
        <v>35570</v>
      </c>
      <c r="E5414" s="221">
        <f t="shared" si="591"/>
        <v>35.57</v>
      </c>
      <c r="F5414" s="221">
        <f t="shared" si="594"/>
        <v>3.518828677594334E-5</v>
      </c>
      <c r="G5414" s="221">
        <f t="shared" si="595"/>
        <v>3.2524092362417843E-2</v>
      </c>
      <c r="H5414" s="221">
        <v>2.5761364751435102E-3</v>
      </c>
      <c r="I5414" s="221">
        <f t="shared" si="596"/>
        <v>1</v>
      </c>
      <c r="J5414" s="221">
        <v>1</v>
      </c>
      <c r="K5414" s="221">
        <f t="shared" si="597"/>
        <v>-170.60855649615723</v>
      </c>
      <c r="L5414" s="221">
        <f t="shared" si="592"/>
        <v>8.7369737097924475E-17</v>
      </c>
    </row>
    <row r="5415" spans="3:12" hidden="1" x14ac:dyDescent="0.25">
      <c r="C5415" s="221">
        <v>35580</v>
      </c>
      <c r="D5415" s="221">
        <f t="shared" si="593"/>
        <v>35580</v>
      </c>
      <c r="E5415" s="221">
        <f t="shared" si="591"/>
        <v>35.58</v>
      </c>
      <c r="F5415" s="221">
        <f t="shared" si="594"/>
        <v>3.517476824203587E-5</v>
      </c>
      <c r="G5415" s="221">
        <f t="shared" si="595"/>
        <v>3.3851049034663079E-2</v>
      </c>
      <c r="H5415" s="221">
        <v>2.73097320627368E-4</v>
      </c>
      <c r="I5415" s="221">
        <f t="shared" si="596"/>
        <v>1</v>
      </c>
      <c r="J5415" s="221">
        <v>1</v>
      </c>
      <c r="K5415" s="221">
        <f t="shared" si="597"/>
        <v>-189.75758368348906</v>
      </c>
      <c r="L5415" s="221">
        <f t="shared" si="592"/>
        <v>2.6789197239472051E-17</v>
      </c>
    </row>
    <row r="5416" spans="3:12" hidden="1" x14ac:dyDescent="0.25">
      <c r="C5416" s="221">
        <v>35590</v>
      </c>
      <c r="D5416" s="221">
        <f t="shared" si="593"/>
        <v>35590</v>
      </c>
      <c r="E5416" s="221">
        <f t="shared" si="591"/>
        <v>35.590000000000003</v>
      </c>
      <c r="F5416" s="221">
        <f t="shared" si="594"/>
        <v>3.5160425025557564E-5</v>
      </c>
      <c r="G5416" s="221">
        <f t="shared" si="595"/>
        <v>3.5084869882009942E-2</v>
      </c>
      <c r="H5416" s="221">
        <v>3.1555882854908202E-3</v>
      </c>
      <c r="I5416" s="221">
        <f t="shared" si="596"/>
        <v>1</v>
      </c>
      <c r="J5416" s="221">
        <v>1</v>
      </c>
      <c r="K5416" s="221">
        <f t="shared" si="597"/>
        <v>-168.19491356727286</v>
      </c>
      <c r="L5416" s="221">
        <f t="shared" si="592"/>
        <v>4.4476871855005611E-17</v>
      </c>
    </row>
    <row r="5417" spans="3:12" hidden="1" x14ac:dyDescent="0.25">
      <c r="C5417" s="221">
        <v>35600</v>
      </c>
      <c r="D5417" s="221">
        <f t="shared" si="593"/>
        <v>35600</v>
      </c>
      <c r="E5417" s="221">
        <f t="shared" si="591"/>
        <v>35.6</v>
      </c>
      <c r="F5417" s="221">
        <f t="shared" si="594"/>
        <v>3.5145258465966033E-5</v>
      </c>
      <c r="G5417" s="221">
        <f t="shared" si="595"/>
        <v>3.622222833897102E-2</v>
      </c>
      <c r="H5417" s="271">
        <v>9.31321223614795E-10</v>
      </c>
      <c r="I5417" s="221">
        <f t="shared" si="596"/>
        <v>1</v>
      </c>
      <c r="J5417" s="221">
        <v>1</v>
      </c>
      <c r="K5417" s="221">
        <f t="shared" si="597"/>
        <v>-298.5211718878079</v>
      </c>
      <c r="L5417" s="221">
        <f t="shared" si="592"/>
        <v>3.7883397111264381E-17</v>
      </c>
    </row>
    <row r="5418" spans="3:12" hidden="1" x14ac:dyDescent="0.25">
      <c r="C5418" s="221">
        <v>35610</v>
      </c>
      <c r="D5418" s="221">
        <f t="shared" si="593"/>
        <v>35610</v>
      </c>
      <c r="E5418" s="221">
        <f t="shared" si="591"/>
        <v>35.61</v>
      </c>
      <c r="F5418" s="221">
        <f t="shared" si="594"/>
        <v>3.5129269951798994E-5</v>
      </c>
      <c r="G5418" s="221">
        <f t="shared" si="595"/>
        <v>3.7260061174080816E-2</v>
      </c>
      <c r="H5418" s="221">
        <v>2.6182538032290099E-2</v>
      </c>
      <c r="I5418" s="221">
        <f t="shared" si="596"/>
        <v>1</v>
      </c>
      <c r="J5418" s="221">
        <v>1</v>
      </c>
      <c r="K5418" s="221">
        <f t="shared" si="597"/>
        <v>-149.30151137746816</v>
      </c>
      <c r="L5418" s="221">
        <f t="shared" si="592"/>
        <v>2.93622208538165E-15</v>
      </c>
    </row>
    <row r="5419" spans="3:12" hidden="1" x14ac:dyDescent="0.25">
      <c r="C5419" s="221">
        <v>35620</v>
      </c>
      <c r="D5419" s="221">
        <f t="shared" si="593"/>
        <v>35620</v>
      </c>
      <c r="E5419" s="221">
        <f t="shared" si="591"/>
        <v>35.619999999999997</v>
      </c>
      <c r="F5419" s="221">
        <f t="shared" si="594"/>
        <v>3.5112460920504311E-5</v>
      </c>
      <c r="G5419" s="221">
        <f t="shared" si="595"/>
        <v>3.8195576681149847E-2</v>
      </c>
      <c r="H5419" s="221">
        <v>5.0657045484413903E-2</v>
      </c>
      <c r="I5419" s="221">
        <f t="shared" si="596"/>
        <v>1</v>
      </c>
      <c r="J5419" s="221">
        <v>1</v>
      </c>
      <c r="K5419" s="221">
        <f t="shared" si="597"/>
        <v>-143.35771606516579</v>
      </c>
      <c r="L5419" s="221">
        <f t="shared" si="592"/>
        <v>2.6116719644006196E-14</v>
      </c>
    </row>
    <row r="5420" spans="3:12" hidden="1" x14ac:dyDescent="0.25">
      <c r="C5420" s="221">
        <v>35630</v>
      </c>
      <c r="D5420" s="221">
        <f t="shared" si="593"/>
        <v>35630</v>
      </c>
      <c r="E5420" s="221">
        <f t="shared" si="591"/>
        <v>35.630000000000003</v>
      </c>
      <c r="F5420" s="221">
        <f t="shared" si="594"/>
        <v>3.5094832858265941E-5</v>
      </c>
      <c r="G5420" s="221">
        <f t="shared" si="595"/>
        <v>3.9026262135038264E-2</v>
      </c>
      <c r="H5420" s="221">
        <v>3.5478860246613599E-2</v>
      </c>
      <c r="I5420" s="221">
        <f t="shared" si="596"/>
        <v>1</v>
      </c>
      <c r="J5420" s="221">
        <v>1</v>
      </c>
      <c r="K5420" s="221">
        <f t="shared" si="597"/>
        <v>-146.26860409080604</v>
      </c>
      <c r="L5420" s="221">
        <f t="shared" si="592"/>
        <v>3.3948560733271938E-14</v>
      </c>
    </row>
    <row r="5421" spans="3:12" hidden="1" x14ac:dyDescent="0.25">
      <c r="C5421" s="221">
        <v>35640</v>
      </c>
      <c r="D5421" s="221">
        <f t="shared" si="593"/>
        <v>35640</v>
      </c>
      <c r="E5421" s="221">
        <f t="shared" si="591"/>
        <v>35.64</v>
      </c>
      <c r="F5421" s="221">
        <f t="shared" si="594"/>
        <v>3.5076387299825682E-5</v>
      </c>
      <c r="G5421" s="221">
        <f t="shared" si="595"/>
        <v>3.9749890492163403E-2</v>
      </c>
      <c r="H5421" s="271">
        <v>2.43823237655875E-9</v>
      </c>
      <c r="I5421" s="221">
        <f t="shared" si="596"/>
        <v>1</v>
      </c>
      <c r="J5421" s="221">
        <v>1</v>
      </c>
      <c r="K5421" s="221">
        <f t="shared" si="597"/>
        <v>-289.37148225747973</v>
      </c>
      <c r="L5421" s="221">
        <f t="shared" si="592"/>
        <v>5.9030934758933578E-15</v>
      </c>
    </row>
    <row r="5422" spans="3:12" hidden="1" x14ac:dyDescent="0.25">
      <c r="C5422" s="221">
        <v>35650</v>
      </c>
      <c r="D5422" s="221">
        <f t="shared" si="593"/>
        <v>35650</v>
      </c>
      <c r="E5422" s="221">
        <f t="shared" si="591"/>
        <v>35.65</v>
      </c>
      <c r="F5422" s="221">
        <f t="shared" si="594"/>
        <v>3.5057125828301317E-5</v>
      </c>
      <c r="G5422" s="221">
        <f t="shared" si="595"/>
        <v>4.036452631799442E-2</v>
      </c>
      <c r="H5422" s="271">
        <v>1.58534320549078E-9</v>
      </c>
      <c r="I5422" s="221">
        <f t="shared" si="596"/>
        <v>1</v>
      </c>
      <c r="J5422" s="221">
        <v>1</v>
      </c>
      <c r="K5422" s="221">
        <f t="shared" si="597"/>
        <v>-292.98201073146998</v>
      </c>
      <c r="L5422" s="221">
        <f t="shared" si="592"/>
        <v>7.9607138509919004E-29</v>
      </c>
    </row>
    <row r="5423" spans="3:12" hidden="1" x14ac:dyDescent="0.25">
      <c r="C5423" s="221">
        <v>35660</v>
      </c>
      <c r="D5423" s="221">
        <f t="shared" si="593"/>
        <v>35660</v>
      </c>
      <c r="E5423" s="221">
        <f t="shared" ref="E5423:E5486" si="598">D5423/1000</f>
        <v>35.659999999999997</v>
      </c>
      <c r="F5423" s="221">
        <f t="shared" si="594"/>
        <v>3.5037050075000519E-5</v>
      </c>
      <c r="G5423" s="221">
        <f t="shared" si="595"/>
        <v>4.0868530925877194E-2</v>
      </c>
      <c r="H5423" s="221">
        <v>3.2358958185373501E-2</v>
      </c>
      <c r="I5423" s="221">
        <f t="shared" si="596"/>
        <v>1</v>
      </c>
      <c r="J5423" s="221">
        <v>1</v>
      </c>
      <c r="K5423" s="221">
        <f t="shared" si="597"/>
        <v>-146.6817781727913</v>
      </c>
      <c r="L5423" s="221">
        <f t="shared" ref="L5423:L5486" si="599">(D5423-D5422)*((10^(K5423/20)+10^(K5422/20))/2)^2</f>
        <v>5.3673786389392514E-15</v>
      </c>
    </row>
    <row r="5424" spans="3:12" hidden="1" x14ac:dyDescent="0.25">
      <c r="C5424" s="221">
        <v>35670</v>
      </c>
      <c r="D5424" s="221">
        <f t="shared" si="593"/>
        <v>35670</v>
      </c>
      <c r="E5424" s="221">
        <f t="shared" si="598"/>
        <v>35.67</v>
      </c>
      <c r="F5424" s="221">
        <f t="shared" si="594"/>
        <v>3.5016161719231239E-5</v>
      </c>
      <c r="G5424" s="221">
        <f t="shared" si="595"/>
        <v>4.1260566713627912E-2</v>
      </c>
      <c r="H5424" s="221">
        <v>3.3311806719223902E-2</v>
      </c>
      <c r="I5424" s="221">
        <f t="shared" si="596"/>
        <v>1</v>
      </c>
      <c r="J5424" s="221">
        <v>1</v>
      </c>
      <c r="K5424" s="221">
        <f t="shared" si="597"/>
        <v>-146.35196167880088</v>
      </c>
      <c r="L5424" s="221">
        <f t="shared" si="599"/>
        <v>2.2308457555465711E-14</v>
      </c>
    </row>
    <row r="5425" spans="3:12" hidden="1" x14ac:dyDescent="0.25">
      <c r="C5425" s="221">
        <v>35680</v>
      </c>
      <c r="D5425" s="221">
        <f t="shared" si="593"/>
        <v>35680</v>
      </c>
      <c r="E5425" s="221">
        <f t="shared" si="598"/>
        <v>35.68</v>
      </c>
      <c r="F5425" s="221">
        <f t="shared" si="594"/>
        <v>3.4994462488107609E-5</v>
      </c>
      <c r="G5425" s="221">
        <f t="shared" si="595"/>
        <v>4.1539600686510816E-2</v>
      </c>
      <c r="H5425" s="221">
        <v>1.1720746567759101E-2</v>
      </c>
      <c r="I5425" s="221">
        <f t="shared" si="596"/>
        <v>1</v>
      </c>
      <c r="J5425" s="221">
        <v>1</v>
      </c>
      <c r="K5425" s="221">
        <f t="shared" si="597"/>
        <v>-155.37166159819344</v>
      </c>
      <c r="L5425" s="221">
        <f t="shared" si="599"/>
        <v>1.0616645336200369E-14</v>
      </c>
    </row>
    <row r="5426" spans="3:12" hidden="1" x14ac:dyDescent="0.25">
      <c r="C5426" s="221">
        <v>35690</v>
      </c>
      <c r="D5426" s="221">
        <f t="shared" si="593"/>
        <v>35690</v>
      </c>
      <c r="E5426" s="221">
        <f t="shared" si="598"/>
        <v>35.69</v>
      </c>
      <c r="F5426" s="221">
        <f t="shared" si="594"/>
        <v>3.4971954156352786E-5</v>
      </c>
      <c r="G5426" s="221">
        <f t="shared" si="595"/>
        <v>4.1704907157377062E-2</v>
      </c>
      <c r="H5426" s="221">
        <v>3.5411953593091398E-2</v>
      </c>
      <c r="I5426" s="221">
        <f t="shared" si="596"/>
        <v>1</v>
      </c>
      <c r="J5426" s="221">
        <v>1</v>
      </c>
      <c r="K5426" s="221">
        <f t="shared" si="597"/>
        <v>-145.73886108922667</v>
      </c>
      <c r="L5426" s="221">
        <f t="shared" si="599"/>
        <v>1.1794534036910332E-14</v>
      </c>
    </row>
    <row r="5427" spans="3:12" hidden="1" x14ac:dyDescent="0.25">
      <c r="C5427" s="221">
        <v>35700</v>
      </c>
      <c r="D5427" s="221">
        <f t="shared" si="593"/>
        <v>35700</v>
      </c>
      <c r="E5427" s="221">
        <f t="shared" si="598"/>
        <v>35.700000000000003</v>
      </c>
      <c r="F5427" s="221">
        <f t="shared" si="594"/>
        <v>3.4948638546097195E-5</v>
      </c>
      <c r="G5427" s="221">
        <f t="shared" si="595"/>
        <v>4.1756069616970821E-2</v>
      </c>
      <c r="H5427" s="271">
        <v>1.55708818612079E-14</v>
      </c>
      <c r="I5427" s="221">
        <f t="shared" si="596"/>
        <v>1</v>
      </c>
      <c r="J5427" s="221">
        <v>1</v>
      </c>
      <c r="K5427" s="221">
        <f t="shared" si="597"/>
        <v>-392.8707383052685</v>
      </c>
      <c r="L5427" s="221">
        <f t="shared" si="599"/>
        <v>6.6688953091072193E-15</v>
      </c>
    </row>
    <row r="5428" spans="3:12" hidden="1" x14ac:dyDescent="0.25">
      <c r="C5428" s="221">
        <v>35710</v>
      </c>
      <c r="D5428" s="221">
        <f t="shared" si="593"/>
        <v>35710</v>
      </c>
      <c r="E5428" s="221">
        <f t="shared" si="598"/>
        <v>35.71</v>
      </c>
      <c r="F5428" s="221">
        <f t="shared" si="594"/>
        <v>3.4924517526673588E-5</v>
      </c>
      <c r="G5428" s="221">
        <f t="shared" si="595"/>
        <v>4.1692981769611601E-2</v>
      </c>
      <c r="H5428" s="221">
        <v>3.5411953593086201E-2</v>
      </c>
      <c r="I5428" s="221">
        <f t="shared" si="596"/>
        <v>1</v>
      </c>
      <c r="J5428" s="221">
        <v>1</v>
      </c>
      <c r="K5428" s="221">
        <f t="shared" si="597"/>
        <v>-145.75313485245002</v>
      </c>
      <c r="L5428" s="221">
        <f t="shared" si="599"/>
        <v>6.6470129276701019E-15</v>
      </c>
    </row>
    <row r="5429" spans="3:12" hidden="1" x14ac:dyDescent="0.25">
      <c r="C5429" s="221">
        <v>35720</v>
      </c>
      <c r="D5429" s="221">
        <f t="shared" si="593"/>
        <v>35720</v>
      </c>
      <c r="E5429" s="221">
        <f t="shared" si="598"/>
        <v>35.72</v>
      </c>
      <c r="F5429" s="221">
        <f t="shared" si="594"/>
        <v>3.489959301440791E-5</v>
      </c>
      <c r="G5429" s="221">
        <f t="shared" si="595"/>
        <v>4.1515847731718125E-2</v>
      </c>
      <c r="H5429" s="221">
        <v>1.17207465677627E-2</v>
      </c>
      <c r="I5429" s="221">
        <f t="shared" si="596"/>
        <v>1</v>
      </c>
      <c r="J5429" s="221">
        <v>1</v>
      </c>
      <c r="K5429" s="221">
        <f t="shared" si="597"/>
        <v>-155.40020903345984</v>
      </c>
      <c r="L5429" s="221">
        <f t="shared" si="599"/>
        <v>1.1746258821138749E-14</v>
      </c>
    </row>
    <row r="5430" spans="3:12" hidden="1" x14ac:dyDescent="0.25">
      <c r="C5430" s="221">
        <v>35730</v>
      </c>
      <c r="D5430" s="221">
        <f t="shared" si="593"/>
        <v>35730</v>
      </c>
      <c r="E5430" s="221">
        <f t="shared" si="598"/>
        <v>35.729999999999997</v>
      </c>
      <c r="F5430" s="221">
        <f t="shared" si="594"/>
        <v>3.4873866972406704E-5</v>
      </c>
      <c r="G5430" s="221">
        <f t="shared" si="595"/>
        <v>4.1225181392871929E-2</v>
      </c>
      <c r="H5430" s="221">
        <v>3.3311806719206298E-2</v>
      </c>
      <c r="I5430" s="221">
        <f t="shared" si="596"/>
        <v>1</v>
      </c>
      <c r="J5430" s="221">
        <v>1</v>
      </c>
      <c r="K5430" s="221">
        <f t="shared" si="597"/>
        <v>-146.39478260376774</v>
      </c>
      <c r="L5430" s="221">
        <f t="shared" si="599"/>
        <v>1.0521523457443566E-14</v>
      </c>
    </row>
    <row r="5431" spans="3:12" hidden="1" x14ac:dyDescent="0.25">
      <c r="C5431" s="221">
        <v>35740</v>
      </c>
      <c r="D5431" s="221">
        <f t="shared" si="593"/>
        <v>35740</v>
      </c>
      <c r="E5431" s="221">
        <f t="shared" si="598"/>
        <v>35.74</v>
      </c>
      <c r="F5431" s="221">
        <f t="shared" si="594"/>
        <v>3.4847341410340659E-5</v>
      </c>
      <c r="G5431" s="221">
        <f t="shared" si="595"/>
        <v>4.0821804941364732E-2</v>
      </c>
      <c r="H5431" s="221">
        <v>3.2358958185390203E-2</v>
      </c>
      <c r="I5431" s="221">
        <f t="shared" si="596"/>
        <v>1</v>
      </c>
      <c r="J5431" s="221">
        <v>1</v>
      </c>
      <c r="K5431" s="221">
        <f t="shared" si="597"/>
        <v>-146.73887231390273</v>
      </c>
      <c r="L5431" s="221">
        <f t="shared" si="599"/>
        <v>2.2054013242015951E-14</v>
      </c>
    </row>
    <row r="5432" spans="3:12" hidden="1" x14ac:dyDescent="0.25">
      <c r="C5432" s="221">
        <v>35750</v>
      </c>
      <c r="D5432" s="221">
        <f t="shared" si="593"/>
        <v>35750</v>
      </c>
      <c r="E5432" s="221">
        <f t="shared" si="598"/>
        <v>35.75</v>
      </c>
      <c r="F5432" s="221">
        <f t="shared" si="594"/>
        <v>3.4820018384224416E-5</v>
      </c>
      <c r="G5432" s="221">
        <f t="shared" si="595"/>
        <v>4.0306846558415356E-2</v>
      </c>
      <c r="H5432" s="271">
        <v>1.58532808378504E-9</v>
      </c>
      <c r="I5432" s="221">
        <f t="shared" si="596"/>
        <v>1</v>
      </c>
      <c r="J5432" s="221">
        <v>1</v>
      </c>
      <c r="K5432" s="221">
        <f t="shared" si="597"/>
        <v>-293.05346057426101</v>
      </c>
      <c r="L5432" s="221">
        <f t="shared" si="599"/>
        <v>5.2972786592959876E-15</v>
      </c>
    </row>
    <row r="5433" spans="3:12" hidden="1" x14ac:dyDescent="0.25">
      <c r="C5433" s="221">
        <v>35760</v>
      </c>
      <c r="D5433" s="221">
        <f t="shared" si="593"/>
        <v>35760</v>
      </c>
      <c r="E5433" s="221">
        <f t="shared" si="598"/>
        <v>35.76</v>
      </c>
      <c r="F5433" s="221">
        <f t="shared" si="594"/>
        <v>3.4791899996192859E-5</v>
      </c>
      <c r="G5433" s="221">
        <f t="shared" si="595"/>
        <v>3.9681737287462361E-2</v>
      </c>
      <c r="H5433" s="271">
        <v>2.4382342572682601E-9</v>
      </c>
      <c r="I5433" s="221">
        <f t="shared" si="596"/>
        <v>1</v>
      </c>
      <c r="J5433" s="221">
        <v>1</v>
      </c>
      <c r="K5433" s="221">
        <f t="shared" si="597"/>
        <v>-289.45711494569838</v>
      </c>
      <c r="L5433" s="221">
        <f t="shared" si="599"/>
        <v>7.8154297403599348E-29</v>
      </c>
    </row>
    <row r="5434" spans="3:12" hidden="1" x14ac:dyDescent="0.25">
      <c r="C5434" s="221">
        <v>35770</v>
      </c>
      <c r="D5434" s="221">
        <f t="shared" ref="D5434:D5497" si="600">C5434*(f_CLK_MHz/Nominal_Clock_Freq)</f>
        <v>35770</v>
      </c>
      <c r="E5434" s="221">
        <f t="shared" si="598"/>
        <v>35.770000000000003</v>
      </c>
      <c r="F5434" s="221">
        <f t="shared" ref="F5434:F5497" si="601">ABS(SIN(((MOD_CLK_DIV*PI()*$D5434*FIRST_STAGE_DECIMATION)/(f_CLK_MHz*1000000)))/(FIRST_STAGE_DECIMATION*SIN(((MOD_CLK_DIV*PI()*$D5434)/(f_CLK_MHz*1000000)))))^FIRST_STAGE_ORDER</f>
        <v>3.476298839427367E-5</v>
      </c>
      <c r="G5434" s="221">
        <f t="shared" ref="G5434:G5497" si="602">ABS(SIN(((MOD_CLK_DIV*FIRST_STAGE_DECIMATION*PI()*$D5434*SECOND_STAGE_DECIMATION)/(f_CLK_MHz*1000000)))/(SECOND_STAGE_DECIMATION*SIN(((MOD_CLK_DIV*FIRST_STAGE_DECIMATION*PI()*$D5434)/(f_CLK_MHz*1000000)))))^SECOND_STAGE_ORDER</f>
        <v>3.894820708714973E-2</v>
      </c>
      <c r="H5434" s="221">
        <v>3.5478860246610899E-2</v>
      </c>
      <c r="I5434" s="221">
        <f t="shared" ref="I5434:I5497" si="603">IF(Avg_decimation&lt;&gt;0,(ABS(SIN(((MOD_CLK_DIV*FIRST_STAGE_DECIMATION*SECOND_STAGE_DECIMATION*FIR_DECIMATION*PI()*$D5434*Avg_decimation)/(f_CLK_MHz*1000000)))/(Avg_decimation*SIN(((MOD_CLK_DIV*FIRST_STAGE_DECIMATION*SECOND_STAGE_DECIMATION*FIR_DECIMATION*PI()*$D5434)/(f_CLK_MHz*1000000)))))^1),"-")</f>
        <v>1</v>
      </c>
      <c r="J5434" s="221">
        <v>1</v>
      </c>
      <c r="K5434" s="221">
        <f t="shared" ref="K5434:K5497" si="604">20*LOG10(IF(FIR_BYPASSED,F5434*G5434*J5434,F5434*G5434*H5434*I5434*J5434))</f>
        <v>-146.36851532710051</v>
      </c>
      <c r="L5434" s="221">
        <f t="shared" si="599"/>
        <v>5.7688405705638052E-15</v>
      </c>
    </row>
    <row r="5435" spans="3:12" hidden="1" x14ac:dyDescent="0.25">
      <c r="C5435" s="221">
        <v>35780</v>
      </c>
      <c r="D5435" s="221">
        <f t="shared" si="600"/>
        <v>35780</v>
      </c>
      <c r="E5435" s="221">
        <f t="shared" si="598"/>
        <v>35.78</v>
      </c>
      <c r="F5435" s="221">
        <f t="shared" si="601"/>
        <v>3.4733285772156442E-5</v>
      </c>
      <c r="G5435" s="221">
        <f t="shared" si="602"/>
        <v>3.8108280078815983E-2</v>
      </c>
      <c r="H5435" s="221">
        <v>5.0657045484414499E-2</v>
      </c>
      <c r="I5435" s="221">
        <f t="shared" si="603"/>
        <v>1</v>
      </c>
      <c r="J5435" s="221">
        <v>1</v>
      </c>
      <c r="K5435" s="221">
        <f t="shared" si="604"/>
        <v>-143.47189851132211</v>
      </c>
      <c r="L5435" s="221">
        <f t="shared" si="599"/>
        <v>3.3112998332224378E-14</v>
      </c>
    </row>
    <row r="5436" spans="3:12" hidden="1" x14ac:dyDescent="0.25">
      <c r="C5436" s="221">
        <v>35790</v>
      </c>
      <c r="D5436" s="221">
        <f t="shared" si="600"/>
        <v>35790</v>
      </c>
      <c r="E5436" s="221">
        <f t="shared" si="598"/>
        <v>35.79</v>
      </c>
      <c r="F5436" s="221">
        <f t="shared" si="601"/>
        <v>3.4702794368957915E-5</v>
      </c>
      <c r="G5436" s="221">
        <f t="shared" si="602"/>
        <v>3.716426900142912E-2</v>
      </c>
      <c r="H5436" s="221">
        <v>2.61825380323106E-2</v>
      </c>
      <c r="I5436" s="221">
        <f t="shared" si="603"/>
        <v>1</v>
      </c>
      <c r="J5436" s="221">
        <v>1</v>
      </c>
      <c r="K5436" s="221">
        <f t="shared" si="604"/>
        <v>-149.42996430377465</v>
      </c>
      <c r="L5436" s="221">
        <f t="shared" si="599"/>
        <v>2.5411023201588622E-14</v>
      </c>
    </row>
    <row r="5437" spans="3:12" hidden="1" x14ac:dyDescent="0.25">
      <c r="C5437" s="221">
        <v>35800</v>
      </c>
      <c r="D5437" s="221">
        <f t="shared" si="600"/>
        <v>35800</v>
      </c>
      <c r="E5437" s="221">
        <f t="shared" si="598"/>
        <v>35.799999999999997</v>
      </c>
      <c r="F5437" s="221">
        <f t="shared" si="601"/>
        <v>3.4671516468983934E-5</v>
      </c>
      <c r="G5437" s="221">
        <f t="shared" si="602"/>
        <v>3.6118768889070077E-2</v>
      </c>
      <c r="H5437" s="271">
        <v>9.3132229654855204E-10</v>
      </c>
      <c r="I5437" s="221">
        <f t="shared" si="603"/>
        <v>1</v>
      </c>
      <c r="J5437" s="221">
        <v>1</v>
      </c>
      <c r="K5437" s="221">
        <f t="shared" si="604"/>
        <v>-298.6638844666445</v>
      </c>
      <c r="L5437" s="221">
        <f t="shared" si="599"/>
        <v>2.8506480962213383E-15</v>
      </c>
    </row>
    <row r="5438" spans="3:12" hidden="1" x14ac:dyDescent="0.25">
      <c r="C5438" s="221">
        <v>35810</v>
      </c>
      <c r="D5438" s="221">
        <f t="shared" si="600"/>
        <v>35810</v>
      </c>
      <c r="E5438" s="221">
        <f t="shared" si="598"/>
        <v>35.81</v>
      </c>
      <c r="F5438" s="221">
        <f t="shared" si="601"/>
        <v>3.4639454401487715E-5</v>
      </c>
      <c r="G5438" s="221">
        <f t="shared" si="602"/>
        <v>3.4974649988096136E-2</v>
      </c>
      <c r="H5438" s="221">
        <v>3.1555882854911498E-3</v>
      </c>
      <c r="I5438" s="221">
        <f t="shared" si="603"/>
        <v>1</v>
      </c>
      <c r="J5438" s="221">
        <v>1</v>
      </c>
      <c r="K5438" s="221">
        <f t="shared" si="604"/>
        <v>-168.35190489952419</v>
      </c>
      <c r="L5438" s="221">
        <f t="shared" si="599"/>
        <v>3.653842169169602E-17</v>
      </c>
    </row>
    <row r="5439" spans="3:12" hidden="1" x14ac:dyDescent="0.25">
      <c r="C5439" s="221">
        <v>35820</v>
      </c>
      <c r="D5439" s="221">
        <f t="shared" si="600"/>
        <v>35820</v>
      </c>
      <c r="E5439" s="221">
        <f t="shared" si="598"/>
        <v>35.82</v>
      </c>
      <c r="F5439" s="221">
        <f t="shared" si="601"/>
        <v>3.4606610540424844E-5</v>
      </c>
      <c r="G5439" s="221">
        <f t="shared" si="602"/>
        <v>3.3735049933205696E-2</v>
      </c>
      <c r="H5439" s="221">
        <v>2.7309732062736101E-4</v>
      </c>
      <c r="I5439" s="221">
        <f t="shared" si="603"/>
        <v>1</v>
      </c>
      <c r="J5439" s="221">
        <v>1</v>
      </c>
      <c r="K5439" s="221">
        <f t="shared" si="604"/>
        <v>-189.92884275880931</v>
      </c>
      <c r="L5439" s="221">
        <f t="shared" si="599"/>
        <v>4.2886952659148964E-17</v>
      </c>
    </row>
    <row r="5440" spans="3:12" hidden="1" x14ac:dyDescent="0.25">
      <c r="C5440" s="221">
        <v>35830</v>
      </c>
      <c r="D5440" s="221">
        <f t="shared" si="600"/>
        <v>35830</v>
      </c>
      <c r="E5440" s="221">
        <f t="shared" si="598"/>
        <v>35.83</v>
      </c>
      <c r="F5440" s="221">
        <f t="shared" si="601"/>
        <v>3.4572987304204585E-5</v>
      </c>
      <c r="G5440" s="221">
        <f t="shared" si="602"/>
        <v>3.2403365203553733E-2</v>
      </c>
      <c r="H5440" s="221">
        <v>2.57613647514324E-3</v>
      </c>
      <c r="I5440" s="221">
        <f t="shared" si="603"/>
        <v>1</v>
      </c>
      <c r="J5440" s="221">
        <v>1</v>
      </c>
      <c r="K5440" s="221">
        <f t="shared" si="604"/>
        <v>-170.79408221940514</v>
      </c>
      <c r="L5440" s="221">
        <f t="shared" si="599"/>
        <v>2.5677276216800184E-17</v>
      </c>
    </row>
    <row r="5441" spans="3:12" hidden="1" x14ac:dyDescent="0.25">
      <c r="C5441" s="221">
        <v>35840</v>
      </c>
      <c r="D5441" s="221">
        <f t="shared" si="600"/>
        <v>35840</v>
      </c>
      <c r="E5441" s="221">
        <f t="shared" si="598"/>
        <v>35.840000000000003</v>
      </c>
      <c r="F5441" s="221">
        <f t="shared" si="601"/>
        <v>3.4538587155437803E-5</v>
      </c>
      <c r="G5441" s="221">
        <f t="shared" si="602"/>
        <v>3.0983241882040064E-2</v>
      </c>
      <c r="H5441" s="221">
        <v>2.7062321390634498E-3</v>
      </c>
      <c r="I5441" s="221">
        <f t="shared" si="603"/>
        <v>1</v>
      </c>
      <c r="J5441" s="221">
        <v>1</v>
      </c>
      <c r="K5441" s="221">
        <f t="shared" si="604"/>
        <v>-170.76407053729739</v>
      </c>
      <c r="L5441" s="221">
        <f t="shared" si="599"/>
        <v>8.3578324078840625E-17</v>
      </c>
    </row>
    <row r="5442" spans="3:12" hidden="1" x14ac:dyDescent="0.25">
      <c r="C5442" s="221">
        <v>35850</v>
      </c>
      <c r="D5442" s="221">
        <f t="shared" si="600"/>
        <v>35850</v>
      </c>
      <c r="E5442" s="221">
        <f t="shared" si="598"/>
        <v>35.85</v>
      </c>
      <c r="F5442" s="221">
        <f t="shared" si="601"/>
        <v>3.4503412600681694E-5</v>
      </c>
      <c r="G5442" s="221">
        <f t="shared" si="602"/>
        <v>2.9478565742717469E-2</v>
      </c>
      <c r="H5442" s="221">
        <v>1.9669670782232701E-4</v>
      </c>
      <c r="I5442" s="221">
        <f t="shared" si="603"/>
        <v>1</v>
      </c>
      <c r="J5442" s="221">
        <v>1</v>
      </c>
      <c r="K5442" s="221">
        <f t="shared" si="604"/>
        <v>-193.97669015825244</v>
      </c>
      <c r="L5442" s="221">
        <f t="shared" si="599"/>
        <v>2.396379092315621E-17</v>
      </c>
    </row>
    <row r="5443" spans="3:12" hidden="1" x14ac:dyDescent="0.25">
      <c r="C5443" s="221">
        <v>35860</v>
      </c>
      <c r="D5443" s="221">
        <f t="shared" si="600"/>
        <v>35860</v>
      </c>
      <c r="E5443" s="221">
        <f t="shared" si="598"/>
        <v>35.86</v>
      </c>
      <c r="F5443" s="221">
        <f t="shared" si="601"/>
        <v>3.4467466190180888E-5</v>
      </c>
      <c r="G5443" s="221">
        <f t="shared" si="602"/>
        <v>2.7893451693084811E-2</v>
      </c>
      <c r="H5443" s="221">
        <v>4.6170289671153596E-3</v>
      </c>
      <c r="I5443" s="221">
        <f t="shared" si="603"/>
        <v>1</v>
      </c>
      <c r="J5443" s="221">
        <v>1</v>
      </c>
      <c r="K5443" s="221">
        <f t="shared" si="604"/>
        <v>-167.05451565587725</v>
      </c>
      <c r="L5443" s="221">
        <f t="shared" si="599"/>
        <v>5.3799659326438567E-17</v>
      </c>
    </row>
    <row r="5444" spans="3:12" hidden="1" x14ac:dyDescent="0.25">
      <c r="C5444" s="221">
        <v>35870</v>
      </c>
      <c r="D5444" s="221">
        <f t="shared" si="600"/>
        <v>35870</v>
      </c>
      <c r="E5444" s="221">
        <f t="shared" si="598"/>
        <v>35.869999999999997</v>
      </c>
      <c r="F5444" s="221">
        <f t="shared" si="601"/>
        <v>3.4430750517605333E-5</v>
      </c>
      <c r="G5444" s="221">
        <f t="shared" si="602"/>
        <v>2.6232232599757703E-2</v>
      </c>
      <c r="H5444" s="221">
        <v>9.6745899372294303E-3</v>
      </c>
      <c r="I5444" s="221">
        <f t="shared" si="603"/>
        <v>1</v>
      </c>
      <c r="J5444" s="221">
        <v>1</v>
      </c>
      <c r="K5444" s="221">
        <f t="shared" si="604"/>
        <v>-161.17171379347994</v>
      </c>
      <c r="L5444" s="221">
        <f t="shared" si="599"/>
        <v>4.3407897263737523E-16</v>
      </c>
    </row>
    <row r="5445" spans="3:12" hidden="1" x14ac:dyDescent="0.25">
      <c r="C5445" s="221">
        <v>35880</v>
      </c>
      <c r="D5445" s="221">
        <f t="shared" si="600"/>
        <v>35880</v>
      </c>
      <c r="E5445" s="221">
        <f t="shared" si="598"/>
        <v>35.880000000000003</v>
      </c>
      <c r="F5445" s="221">
        <f t="shared" si="601"/>
        <v>3.4393268219784932E-5</v>
      </c>
      <c r="G5445" s="221">
        <f t="shared" si="602"/>
        <v>2.449944752763426E-2</v>
      </c>
      <c r="H5445" s="271">
        <v>3.5572626678083598E-10</v>
      </c>
      <c r="I5445" s="221">
        <f t="shared" si="603"/>
        <v>1</v>
      </c>
      <c r="J5445" s="221">
        <v>1</v>
      </c>
      <c r="K5445" s="221">
        <f t="shared" si="604"/>
        <v>-310.4650865562607</v>
      </c>
      <c r="L5445" s="221">
        <f t="shared" si="599"/>
        <v>1.9088361849039137E-16</v>
      </c>
    </row>
    <row r="5446" spans="3:12" hidden="1" x14ac:dyDescent="0.25">
      <c r="C5446" s="221">
        <v>35890</v>
      </c>
      <c r="D5446" s="221">
        <f t="shared" si="600"/>
        <v>35890</v>
      </c>
      <c r="E5446" s="221">
        <f t="shared" si="598"/>
        <v>35.89</v>
      </c>
      <c r="F5446" s="221">
        <f t="shared" si="601"/>
        <v>3.4355021976440753E-5</v>
      </c>
      <c r="G5446" s="221">
        <f t="shared" si="602"/>
        <v>2.2699829424262036E-2</v>
      </c>
      <c r="H5446" s="221">
        <v>1.10268609715071E-2</v>
      </c>
      <c r="I5446" s="221">
        <f t="shared" si="603"/>
        <v>1</v>
      </c>
      <c r="J5446" s="221">
        <v>1</v>
      </c>
      <c r="K5446" s="221">
        <f t="shared" si="604"/>
        <v>-161.31070553237006</v>
      </c>
      <c r="L5446" s="221">
        <f t="shared" si="599"/>
        <v>1.8487129597955521E-16</v>
      </c>
    </row>
    <row r="5447" spans="3:12" hidden="1" x14ac:dyDescent="0.25">
      <c r="C5447" s="221">
        <v>35900</v>
      </c>
      <c r="D5447" s="221">
        <f t="shared" si="600"/>
        <v>35900</v>
      </c>
      <c r="E5447" s="221">
        <f t="shared" si="598"/>
        <v>35.9</v>
      </c>
      <c r="F5447" s="221">
        <f t="shared" si="601"/>
        <v>3.4316014509913197E-5</v>
      </c>
      <c r="G5447" s="221">
        <f t="shared" si="602"/>
        <v>2.0838292282598928E-2</v>
      </c>
      <c r="H5447" s="271">
        <v>1.6131021938457599E-9</v>
      </c>
      <c r="I5447" s="221">
        <f t="shared" si="603"/>
        <v>1</v>
      </c>
      <c r="J5447" s="221">
        <v>1</v>
      </c>
      <c r="K5447" s="221">
        <f t="shared" si="604"/>
        <v>-298.75958300234907</v>
      </c>
      <c r="L5447" s="221">
        <f t="shared" si="599"/>
        <v>1.8487133268872986E-16</v>
      </c>
    </row>
    <row r="5448" spans="3:12" hidden="1" x14ac:dyDescent="0.25">
      <c r="C5448" s="221">
        <v>35910</v>
      </c>
      <c r="D5448" s="221">
        <f t="shared" si="600"/>
        <v>35910</v>
      </c>
      <c r="E5448" s="221">
        <f t="shared" si="598"/>
        <v>35.909999999999997</v>
      </c>
      <c r="F5448" s="221">
        <f t="shared" si="601"/>
        <v>3.4276248584886855E-5</v>
      </c>
      <c r="G5448" s="221">
        <f t="shared" si="602"/>
        <v>1.8919917816718947E-2</v>
      </c>
      <c r="H5448" s="221">
        <v>2.0401207815422699E-2</v>
      </c>
      <c r="I5448" s="221">
        <f t="shared" si="603"/>
        <v>1</v>
      </c>
      <c r="J5448" s="221">
        <v>1</v>
      </c>
      <c r="K5448" s="221">
        <f t="shared" si="604"/>
        <v>-157.5686318153586</v>
      </c>
      <c r="L5448" s="221">
        <f t="shared" si="599"/>
        <v>4.3759958641668057E-16</v>
      </c>
    </row>
    <row r="5449" spans="3:12" hidden="1" x14ac:dyDescent="0.25">
      <c r="C5449" s="221">
        <v>35920</v>
      </c>
      <c r="D5449" s="221">
        <f t="shared" si="600"/>
        <v>35920</v>
      </c>
      <c r="E5449" s="221">
        <f t="shared" si="598"/>
        <v>35.92</v>
      </c>
      <c r="F5449" s="221">
        <f t="shared" si="601"/>
        <v>3.4235727008112118E-5</v>
      </c>
      <c r="G5449" s="221">
        <f t="shared" si="602"/>
        <v>1.6949941686376972E-2</v>
      </c>
      <c r="H5449" s="221">
        <v>2.02710991104572E-2</v>
      </c>
      <c r="I5449" s="221">
        <f t="shared" si="603"/>
        <v>1</v>
      </c>
      <c r="J5449" s="221">
        <v>1</v>
      </c>
      <c r="K5449" s="221">
        <f t="shared" si="604"/>
        <v>-158.58949879708467</v>
      </c>
      <c r="L5449" s="221">
        <f t="shared" si="599"/>
        <v>1.5616812974181724E-15</v>
      </c>
    </row>
    <row r="5450" spans="3:12" hidden="1" x14ac:dyDescent="0.25">
      <c r="C5450" s="221">
        <v>35930</v>
      </c>
      <c r="D5450" s="221">
        <f t="shared" si="600"/>
        <v>35930</v>
      </c>
      <c r="E5450" s="221">
        <f t="shared" si="598"/>
        <v>35.93</v>
      </c>
      <c r="F5450" s="221">
        <f t="shared" si="601"/>
        <v>3.4194452628123626E-5</v>
      </c>
      <c r="G5450" s="221">
        <f t="shared" si="602"/>
        <v>1.4933739307466271E-2</v>
      </c>
      <c r="H5450" s="221">
        <v>5.3629333398778501E-3</v>
      </c>
      <c r="I5450" s="221">
        <f t="shared" si="603"/>
        <v>1</v>
      </c>
      <c r="J5450" s="221">
        <v>1</v>
      </c>
      <c r="K5450" s="221">
        <f t="shared" si="604"/>
        <v>-171.24946758683694</v>
      </c>
      <c r="L5450" s="221">
        <f t="shared" si="599"/>
        <v>5.2575377473091848E-16</v>
      </c>
    </row>
    <row r="5451" spans="3:12" hidden="1" x14ac:dyDescent="0.25">
      <c r="C5451" s="221">
        <v>35940</v>
      </c>
      <c r="D5451" s="221">
        <f t="shared" si="600"/>
        <v>35940</v>
      </c>
      <c r="E5451" s="221">
        <f t="shared" si="598"/>
        <v>35.94</v>
      </c>
      <c r="F5451" s="221">
        <f t="shared" si="601"/>
        <v>3.4152428334956074E-5</v>
      </c>
      <c r="G5451" s="221">
        <f t="shared" si="602"/>
        <v>1.2876811286618483E-2</v>
      </c>
      <c r="H5451" s="271">
        <v>1.7506741710742902E-5</v>
      </c>
      <c r="I5451" s="221">
        <f t="shared" si="603"/>
        <v>1</v>
      </c>
      <c r="J5451" s="221">
        <v>1</v>
      </c>
      <c r="K5451" s="221">
        <f t="shared" si="604"/>
        <v>-222.27129511877808</v>
      </c>
      <c r="L5451" s="221">
        <f t="shared" si="599"/>
        <v>1.8855223999496376E-17</v>
      </c>
    </row>
    <row r="5452" spans="3:12" hidden="1" x14ac:dyDescent="0.25">
      <c r="C5452" s="221">
        <v>35950</v>
      </c>
      <c r="D5452" s="221">
        <f t="shared" si="600"/>
        <v>35950</v>
      </c>
      <c r="E5452" s="221">
        <f t="shared" si="598"/>
        <v>35.950000000000003</v>
      </c>
      <c r="F5452" s="221">
        <f t="shared" si="601"/>
        <v>3.4109657059856199E-5</v>
      </c>
      <c r="G5452" s="221">
        <f t="shared" si="602"/>
        <v>1.0784768519073194E-2</v>
      </c>
      <c r="H5452" s="271">
        <v>1.67346647942914E-5</v>
      </c>
      <c r="I5452" s="221">
        <f t="shared" si="603"/>
        <v>1</v>
      </c>
      <c r="J5452" s="221">
        <v>1</v>
      </c>
      <c r="K5452" s="221">
        <f t="shared" si="604"/>
        <v>-224.2138960283724</v>
      </c>
      <c r="L5452" s="221">
        <f t="shared" si="599"/>
        <v>4.7991016639744092E-22</v>
      </c>
    </row>
    <row r="5453" spans="3:12" hidden="1" x14ac:dyDescent="0.25">
      <c r="C5453" s="221">
        <v>35960</v>
      </c>
      <c r="D5453" s="221">
        <f t="shared" si="600"/>
        <v>35960</v>
      </c>
      <c r="E5453" s="221">
        <f t="shared" si="598"/>
        <v>35.96</v>
      </c>
      <c r="F5453" s="221">
        <f t="shared" si="601"/>
        <v>3.4066141774992207E-5</v>
      </c>
      <c r="G5453" s="221">
        <f t="shared" si="602"/>
        <v>8.6633169899714979E-3</v>
      </c>
      <c r="H5453" s="221">
        <v>1.57194088848314E-2</v>
      </c>
      <c r="I5453" s="221">
        <f t="shared" si="603"/>
        <v>1</v>
      </c>
      <c r="J5453" s="221">
        <v>1</v>
      </c>
      <c r="K5453" s="221">
        <f t="shared" si="604"/>
        <v>-166.67113268539768</v>
      </c>
      <c r="L5453" s="221">
        <f t="shared" si="599"/>
        <v>5.3948400073447115E-17</v>
      </c>
    </row>
    <row r="5454" spans="3:12" hidden="1" x14ac:dyDescent="0.25">
      <c r="C5454" s="221">
        <v>35970</v>
      </c>
      <c r="D5454" s="221">
        <f t="shared" si="600"/>
        <v>35970</v>
      </c>
      <c r="E5454" s="221">
        <f t="shared" si="598"/>
        <v>35.97</v>
      </c>
      <c r="F5454" s="221">
        <f t="shared" si="601"/>
        <v>3.402188549316022E-5</v>
      </c>
      <c r="G5454" s="221">
        <f t="shared" si="602"/>
        <v>6.5182423199135458E-3</v>
      </c>
      <c r="H5454" s="221">
        <v>0.13782044655402501</v>
      </c>
      <c r="I5454" s="221">
        <f t="shared" si="603"/>
        <v>1</v>
      </c>
      <c r="J5454" s="221">
        <v>1</v>
      </c>
      <c r="K5454" s="221">
        <f t="shared" si="604"/>
        <v>-150.29594934195973</v>
      </c>
      <c r="L5454" s="221">
        <f t="shared" si="599"/>
        <v>3.098068871202116E-15</v>
      </c>
    </row>
    <row r="5455" spans="3:12" hidden="1" x14ac:dyDescent="0.25">
      <c r="C5455" s="221">
        <v>35980</v>
      </c>
      <c r="D5455" s="221">
        <f t="shared" si="600"/>
        <v>35980</v>
      </c>
      <c r="E5455" s="221">
        <f t="shared" si="598"/>
        <v>35.979999999999997</v>
      </c>
      <c r="F5455" s="221">
        <f t="shared" si="601"/>
        <v>3.3976891267487406E-5</v>
      </c>
      <c r="G5455" s="221">
        <f t="shared" si="602"/>
        <v>4.3553940963652719E-3</v>
      </c>
      <c r="H5455" s="221">
        <v>0.44491567513515001</v>
      </c>
      <c r="I5455" s="221">
        <f t="shared" si="603"/>
        <v>1</v>
      </c>
      <c r="J5455" s="221">
        <v>1</v>
      </c>
      <c r="K5455" s="221">
        <f t="shared" si="604"/>
        <v>-143.63022389153613</v>
      </c>
      <c r="L5455" s="221">
        <f t="shared" si="599"/>
        <v>2.3233993957949911E-14</v>
      </c>
    </row>
    <row r="5456" spans="3:12" hidden="1" x14ac:dyDescent="0.25">
      <c r="C5456" s="221">
        <v>35990</v>
      </c>
      <c r="D5456" s="221">
        <f t="shared" si="600"/>
        <v>35990</v>
      </c>
      <c r="E5456" s="221">
        <f t="shared" si="598"/>
        <v>35.99</v>
      </c>
      <c r="F5456" s="221">
        <f t="shared" si="601"/>
        <v>3.3931162191132538E-5</v>
      </c>
      <c r="G5456" s="221">
        <f t="shared" si="602"/>
        <v>2.1806700330651309E-3</v>
      </c>
      <c r="H5456" s="221">
        <v>0.82365531566115102</v>
      </c>
      <c r="I5456" s="221">
        <f t="shared" si="603"/>
        <v>1</v>
      </c>
      <c r="J5456" s="221">
        <v>1</v>
      </c>
      <c r="K5456" s="221">
        <f t="shared" si="604"/>
        <v>-144.30131607559173</v>
      </c>
      <c r="L5456" s="221">
        <f t="shared" si="599"/>
        <v>4.0185647226730367E-14</v>
      </c>
    </row>
    <row r="5457" spans="3:12" hidden="1" x14ac:dyDescent="0.25">
      <c r="C5457" s="221">
        <v>36000</v>
      </c>
      <c r="D5457" s="221">
        <f t="shared" si="600"/>
        <v>36000</v>
      </c>
      <c r="E5457" s="221">
        <f t="shared" si="598"/>
        <v>36</v>
      </c>
      <c r="F5457" s="221">
        <f t="shared" si="601"/>
        <v>3.3884701396983296E-5</v>
      </c>
      <c r="G5457" s="221">
        <f t="shared" si="602"/>
        <v>2.8583183273959517E-16</v>
      </c>
      <c r="H5457" s="221">
        <v>1</v>
      </c>
      <c r="I5457" s="221">
        <f t="shared" si="603"/>
        <v>1</v>
      </c>
      <c r="J5457" s="221">
        <v>1</v>
      </c>
      <c r="K5457" s="221">
        <f t="shared" si="604"/>
        <v>-400.27771486321564</v>
      </c>
      <c r="L5457" s="221">
        <f t="shared" si="599"/>
        <v>9.2855664252339807E-15</v>
      </c>
    </row>
    <row r="5458" spans="3:12" hidden="1" x14ac:dyDescent="0.25">
      <c r="C5458" s="221">
        <v>36010</v>
      </c>
      <c r="D5458" s="221">
        <f t="shared" si="600"/>
        <v>36010</v>
      </c>
      <c r="E5458" s="221">
        <f t="shared" si="598"/>
        <v>36.01</v>
      </c>
      <c r="F5458" s="221">
        <f t="shared" si="601"/>
        <v>3.3837512057351248E-5</v>
      </c>
      <c r="G5458" s="221">
        <f t="shared" si="602"/>
        <v>2.1806700330633368E-3</v>
      </c>
      <c r="H5458" s="221">
        <v>0.82365531566124195</v>
      </c>
      <c r="I5458" s="221">
        <f t="shared" si="603"/>
        <v>1</v>
      </c>
      <c r="J5458" s="221">
        <v>1</v>
      </c>
      <c r="K5458" s="221">
        <f t="shared" si="604"/>
        <v>-144.3253223071919</v>
      </c>
      <c r="L5458" s="221">
        <f t="shared" si="599"/>
        <v>9.2343807634395557E-15</v>
      </c>
    </row>
    <row r="5459" spans="3:12" hidden="1" x14ac:dyDescent="0.25">
      <c r="C5459" s="221">
        <v>36020</v>
      </c>
      <c r="D5459" s="221">
        <f t="shared" si="600"/>
        <v>36020</v>
      </c>
      <c r="E5459" s="221">
        <f t="shared" si="598"/>
        <v>36.020000000000003</v>
      </c>
      <c r="F5459" s="221">
        <f t="shared" si="601"/>
        <v>3.3789597383663144E-5</v>
      </c>
      <c r="G5459" s="221">
        <f t="shared" si="602"/>
        <v>4.3553940963658401E-3</v>
      </c>
      <c r="H5459" s="221">
        <v>0.44491567513525798</v>
      </c>
      <c r="I5459" s="221">
        <f t="shared" si="603"/>
        <v>1</v>
      </c>
      <c r="J5459" s="221">
        <v>1</v>
      </c>
      <c r="K5459" s="221">
        <f t="shared" si="604"/>
        <v>-143.67823635844414</v>
      </c>
      <c r="L5459" s="221">
        <f t="shared" si="599"/>
        <v>3.9849650268736046E-14</v>
      </c>
    </row>
    <row r="5460" spans="3:12" hidden="1" x14ac:dyDescent="0.25">
      <c r="C5460" s="221">
        <v>36030</v>
      </c>
      <c r="D5460" s="221">
        <f t="shared" si="600"/>
        <v>36030</v>
      </c>
      <c r="E5460" s="221">
        <f t="shared" si="598"/>
        <v>36.03</v>
      </c>
      <c r="F5460" s="221">
        <f t="shared" si="601"/>
        <v>3.3740960626150388E-5</v>
      </c>
      <c r="G5460" s="221">
        <f t="shared" si="602"/>
        <v>6.5182423199129412E-3</v>
      </c>
      <c r="H5460" s="221">
        <v>0.13782044655408501</v>
      </c>
      <c r="I5460" s="221">
        <f t="shared" si="603"/>
        <v>1</v>
      </c>
      <c r="J5460" s="221">
        <v>1</v>
      </c>
      <c r="K5460" s="221">
        <f t="shared" si="604"/>
        <v>-150.36796805163195</v>
      </c>
      <c r="L5460" s="221">
        <f t="shared" si="599"/>
        <v>2.2938354254635371E-14</v>
      </c>
    </row>
    <row r="5461" spans="3:12" hidden="1" x14ac:dyDescent="0.25">
      <c r="C5461" s="221">
        <v>36040</v>
      </c>
      <c r="D5461" s="221">
        <f t="shared" si="600"/>
        <v>36040</v>
      </c>
      <c r="E5461" s="221">
        <f t="shared" si="598"/>
        <v>36.04</v>
      </c>
      <c r="F5461" s="221">
        <f t="shared" si="601"/>
        <v>3.3691605073534855E-5</v>
      </c>
      <c r="G5461" s="221">
        <f t="shared" si="602"/>
        <v>8.6633169899720565E-3</v>
      </c>
      <c r="H5461" s="221">
        <v>1.5719408884818601E-2</v>
      </c>
      <c r="I5461" s="221">
        <f t="shared" si="603"/>
        <v>1</v>
      </c>
      <c r="J5461" s="221">
        <v>1</v>
      </c>
      <c r="K5461" s="221">
        <f t="shared" si="604"/>
        <v>-166.76715764901331</v>
      </c>
      <c r="L5461" s="221">
        <f t="shared" si="599"/>
        <v>3.0449012230806502E-15</v>
      </c>
    </row>
    <row r="5462" spans="3:12" hidden="1" x14ac:dyDescent="0.25">
      <c r="C5462" s="221">
        <v>36050</v>
      </c>
      <c r="D5462" s="221">
        <f t="shared" si="600"/>
        <v>36050</v>
      </c>
      <c r="E5462" s="221">
        <f t="shared" si="598"/>
        <v>36.049999999999997</v>
      </c>
      <c r="F5462" s="221">
        <f t="shared" si="601"/>
        <v>3.3641534052712649E-5</v>
      </c>
      <c r="G5462" s="221">
        <f t="shared" si="602"/>
        <v>1.0784768519072603E-2</v>
      </c>
      <c r="H5462" s="271">
        <v>1.6734664794255899E-5</v>
      </c>
      <c r="I5462" s="221">
        <f t="shared" si="603"/>
        <v>1</v>
      </c>
      <c r="J5462" s="221">
        <v>1</v>
      </c>
      <c r="K5462" s="221">
        <f t="shared" si="604"/>
        <v>-224.33392726082761</v>
      </c>
      <c r="L5462" s="221">
        <f t="shared" si="599"/>
        <v>5.2768274867477816E-17</v>
      </c>
    </row>
    <row r="5463" spans="3:12" hidden="1" x14ac:dyDescent="0.25">
      <c r="C5463" s="221">
        <v>36060</v>
      </c>
      <c r="D5463" s="221">
        <f t="shared" si="600"/>
        <v>36060</v>
      </c>
      <c r="E5463" s="221">
        <f t="shared" si="598"/>
        <v>36.06</v>
      </c>
      <c r="F5463" s="221">
        <f t="shared" si="601"/>
        <v>3.3590750928434779E-5</v>
      </c>
      <c r="G5463" s="221">
        <f t="shared" si="602"/>
        <v>1.28768112866179E-2</v>
      </c>
      <c r="H5463" s="271">
        <v>1.7506741710724101E-5</v>
      </c>
      <c r="I5463" s="221">
        <f t="shared" si="603"/>
        <v>1</v>
      </c>
      <c r="J5463" s="221">
        <v>1</v>
      </c>
      <c r="K5463" s="221">
        <f t="shared" si="604"/>
        <v>-222.41533263866802</v>
      </c>
      <c r="L5463" s="221">
        <f t="shared" si="599"/>
        <v>4.653970896256312E-22</v>
      </c>
    </row>
    <row r="5464" spans="3:12" hidden="1" x14ac:dyDescent="0.25">
      <c r="C5464" s="221">
        <v>36070</v>
      </c>
      <c r="D5464" s="221">
        <f t="shared" si="600"/>
        <v>36070</v>
      </c>
      <c r="E5464" s="221">
        <f t="shared" si="598"/>
        <v>36.07</v>
      </c>
      <c r="F5464" s="221">
        <f t="shared" si="601"/>
        <v>3.3539259102985383E-5</v>
      </c>
      <c r="G5464" s="221">
        <f t="shared" si="602"/>
        <v>1.4933739307465698E-2</v>
      </c>
      <c r="H5464" s="221">
        <v>5.3629333398675996E-3</v>
      </c>
      <c r="I5464" s="221">
        <f t="shared" si="603"/>
        <v>1</v>
      </c>
      <c r="J5464" s="221">
        <v>1</v>
      </c>
      <c r="K5464" s="221">
        <f t="shared" si="604"/>
        <v>-171.41751141651798</v>
      </c>
      <c r="L5464" s="221">
        <f t="shared" si="599"/>
        <v>1.8139865077128761E-17</v>
      </c>
    </row>
    <row r="5465" spans="3:12" hidden="1" x14ac:dyDescent="0.25">
      <c r="C5465" s="221">
        <v>36080</v>
      </c>
      <c r="D5465" s="221">
        <f t="shared" si="600"/>
        <v>36080</v>
      </c>
      <c r="E5465" s="221">
        <f t="shared" si="598"/>
        <v>36.08</v>
      </c>
      <c r="F5465" s="221">
        <f t="shared" si="601"/>
        <v>3.3487062015857069E-5</v>
      </c>
      <c r="G5465" s="221">
        <f t="shared" si="602"/>
        <v>1.6949941686375331E-2</v>
      </c>
      <c r="H5465" s="221">
        <v>2.02710991104538E-2</v>
      </c>
      <c r="I5465" s="221">
        <f t="shared" si="603"/>
        <v>1</v>
      </c>
      <c r="J5465" s="221">
        <v>1</v>
      </c>
      <c r="K5465" s="221">
        <f t="shared" si="604"/>
        <v>-158.78154896259846</v>
      </c>
      <c r="L5465" s="221">
        <f t="shared" si="599"/>
        <v>5.0353682706553305E-16</v>
      </c>
    </row>
    <row r="5466" spans="3:12" hidden="1" x14ac:dyDescent="0.25">
      <c r="C5466" s="221">
        <v>36090</v>
      </c>
      <c r="D5466" s="221">
        <f t="shared" si="600"/>
        <v>36090</v>
      </c>
      <c r="E5466" s="221">
        <f t="shared" si="598"/>
        <v>36.090000000000003</v>
      </c>
      <c r="F5466" s="221">
        <f t="shared" si="601"/>
        <v>3.3434163143424048E-5</v>
      </c>
      <c r="G5466" s="221">
        <f t="shared" si="602"/>
        <v>1.8919917816718403E-2</v>
      </c>
      <c r="H5466" s="221">
        <v>2.0401207815426401E-2</v>
      </c>
      <c r="I5466" s="221">
        <f t="shared" si="603"/>
        <v>1</v>
      </c>
      <c r="J5466" s="221">
        <v>1</v>
      </c>
      <c r="K5466" s="221">
        <f t="shared" si="604"/>
        <v>-157.78468834650295</v>
      </c>
      <c r="L5466" s="221">
        <f t="shared" si="599"/>
        <v>1.4897638936007699E-15</v>
      </c>
    </row>
    <row r="5467" spans="3:12" hidden="1" x14ac:dyDescent="0.25">
      <c r="C5467" s="221">
        <v>36100</v>
      </c>
      <c r="D5467" s="221">
        <f t="shared" si="600"/>
        <v>36100</v>
      </c>
      <c r="E5467" s="221">
        <f t="shared" si="598"/>
        <v>36.1</v>
      </c>
      <c r="F5467" s="221">
        <f t="shared" si="601"/>
        <v>3.3380565998612435E-5</v>
      </c>
      <c r="G5467" s="221">
        <f t="shared" si="602"/>
        <v>2.0838292282596343E-2</v>
      </c>
      <c r="H5467" s="271">
        <v>1.6130962097237599E-9</v>
      </c>
      <c r="I5467" s="221">
        <f t="shared" si="603"/>
        <v>1</v>
      </c>
      <c r="J5467" s="221">
        <v>1</v>
      </c>
      <c r="K5467" s="221">
        <f t="shared" si="604"/>
        <v>-298.99967815472758</v>
      </c>
      <c r="L5467" s="221">
        <f t="shared" si="599"/>
        <v>4.1636215678168109E-16</v>
      </c>
    </row>
    <row r="5468" spans="3:12" hidden="1" x14ac:dyDescent="0.25">
      <c r="C5468" s="221">
        <v>36110</v>
      </c>
      <c r="D5468" s="221">
        <f t="shared" si="600"/>
        <v>36110</v>
      </c>
      <c r="E5468" s="221">
        <f t="shared" si="598"/>
        <v>36.11</v>
      </c>
      <c r="F5468" s="221">
        <f t="shared" si="601"/>
        <v>3.3326274130568084E-5</v>
      </c>
      <c r="G5468" s="221">
        <f t="shared" si="602"/>
        <v>2.2699829424261523E-2</v>
      </c>
      <c r="H5468" s="221">
        <v>1.10268609715086E-2</v>
      </c>
      <c r="I5468" s="221">
        <f t="shared" si="603"/>
        <v>1</v>
      </c>
      <c r="J5468" s="221">
        <v>1</v>
      </c>
      <c r="K5468" s="221">
        <f t="shared" si="604"/>
        <v>-161.57477489903749</v>
      </c>
      <c r="L5468" s="221">
        <f t="shared" si="599"/>
        <v>1.7396530210647533E-16</v>
      </c>
    </row>
    <row r="5469" spans="3:12" hidden="1" x14ac:dyDescent="0.25">
      <c r="C5469" s="221">
        <v>36120</v>
      </c>
      <c r="D5469" s="221">
        <f t="shared" si="600"/>
        <v>36120</v>
      </c>
      <c r="E5469" s="221">
        <f t="shared" si="598"/>
        <v>36.119999999999997</v>
      </c>
      <c r="F5469" s="221">
        <f t="shared" si="601"/>
        <v>3.3271291124321977E-5</v>
      </c>
      <c r="G5469" s="221">
        <f t="shared" si="602"/>
        <v>2.4499447527633764E-2</v>
      </c>
      <c r="H5469" s="271">
        <v>3.5573880670868503E-10</v>
      </c>
      <c r="I5469" s="221">
        <f t="shared" si="603"/>
        <v>1</v>
      </c>
      <c r="J5469" s="221">
        <v>1</v>
      </c>
      <c r="K5469" s="221">
        <f t="shared" si="604"/>
        <v>-310.75285621396438</v>
      </c>
      <c r="L5469" s="221">
        <f t="shared" si="599"/>
        <v>1.7396526740082565E-16</v>
      </c>
    </row>
    <row r="5470" spans="3:12" hidden="1" x14ac:dyDescent="0.25">
      <c r="C5470" s="221">
        <v>36130</v>
      </c>
      <c r="D5470" s="221">
        <f t="shared" si="600"/>
        <v>36130</v>
      </c>
      <c r="E5470" s="221">
        <f t="shared" si="598"/>
        <v>36.130000000000003</v>
      </c>
      <c r="F5470" s="221">
        <f t="shared" si="601"/>
        <v>3.321562060045327E-5</v>
      </c>
      <c r="G5470" s="221">
        <f t="shared" si="602"/>
        <v>2.6232232599757224E-2</v>
      </c>
      <c r="H5470" s="221">
        <v>9.6745899372290192E-3</v>
      </c>
      <c r="I5470" s="221">
        <f t="shared" si="603"/>
        <v>1</v>
      </c>
      <c r="J5470" s="221">
        <v>1</v>
      </c>
      <c r="K5470" s="221">
        <f t="shared" si="604"/>
        <v>-161.48379615950074</v>
      </c>
      <c r="L5470" s="221">
        <f t="shared" si="599"/>
        <v>1.7764804095811806E-16</v>
      </c>
    </row>
    <row r="5471" spans="3:12" hidden="1" x14ac:dyDescent="0.25">
      <c r="C5471" s="221">
        <v>36140</v>
      </c>
      <c r="D5471" s="221">
        <f t="shared" si="600"/>
        <v>36140</v>
      </c>
      <c r="E5471" s="221">
        <f t="shared" si="598"/>
        <v>36.14</v>
      </c>
      <c r="F5471" s="221">
        <f t="shared" si="601"/>
        <v>3.3159266214749781E-5</v>
      </c>
      <c r="G5471" s="221">
        <f t="shared" si="602"/>
        <v>2.7893451693084347E-2</v>
      </c>
      <c r="H5471" s="221">
        <v>4.6170289671176798E-3</v>
      </c>
      <c r="I5471" s="221">
        <f t="shared" si="603"/>
        <v>1</v>
      </c>
      <c r="J5471" s="221">
        <v>1</v>
      </c>
      <c r="K5471" s="221">
        <f t="shared" si="604"/>
        <v>-167.39060459231408</v>
      </c>
      <c r="L5471" s="221">
        <f t="shared" si="599"/>
        <v>4.0322973288260542E-16</v>
      </c>
    </row>
    <row r="5472" spans="3:12" hidden="1" x14ac:dyDescent="0.25">
      <c r="C5472" s="221">
        <v>36150</v>
      </c>
      <c r="D5472" s="221">
        <f t="shared" si="600"/>
        <v>36150</v>
      </c>
      <c r="E5472" s="221">
        <f t="shared" si="598"/>
        <v>36.15</v>
      </c>
      <c r="F5472" s="221">
        <f t="shared" si="601"/>
        <v>3.310223165786611E-5</v>
      </c>
      <c r="G5472" s="221">
        <f t="shared" si="602"/>
        <v>2.9478565742716196E-2</v>
      </c>
      <c r="H5472" s="221">
        <v>1.9669670782233999E-4</v>
      </c>
      <c r="I5472" s="221">
        <f t="shared" si="603"/>
        <v>1</v>
      </c>
      <c r="J5472" s="221">
        <v>1</v>
      </c>
      <c r="K5472" s="221">
        <f t="shared" si="604"/>
        <v>-194.33678571724204</v>
      </c>
      <c r="L5472" s="221">
        <f t="shared" si="599"/>
        <v>4.9781414917790059E-17</v>
      </c>
    </row>
    <row r="5473" spans="3:12" hidden="1" x14ac:dyDescent="0.25">
      <c r="C5473" s="221">
        <v>36160</v>
      </c>
      <c r="D5473" s="221">
        <f t="shared" si="600"/>
        <v>36160</v>
      </c>
      <c r="E5473" s="221">
        <f t="shared" si="598"/>
        <v>36.159999999999997</v>
      </c>
      <c r="F5473" s="221">
        <f t="shared" si="601"/>
        <v>3.3044520654979678E-5</v>
      </c>
      <c r="G5473" s="221">
        <f t="shared" si="602"/>
        <v>3.0983241882039648E-2</v>
      </c>
      <c r="H5473" s="221">
        <v>2.7062321390608399E-3</v>
      </c>
      <c r="I5473" s="221">
        <f t="shared" si="603"/>
        <v>1</v>
      </c>
      <c r="J5473" s="221">
        <v>1</v>
      </c>
      <c r="K5473" s="221">
        <f t="shared" si="604"/>
        <v>-171.14817277469623</v>
      </c>
      <c r="L5473" s="221">
        <f t="shared" si="599"/>
        <v>2.194323360872738E-17</v>
      </c>
    </row>
    <row r="5474" spans="3:12" hidden="1" x14ac:dyDescent="0.25">
      <c r="C5474" s="221">
        <v>36170</v>
      </c>
      <c r="D5474" s="221">
        <f t="shared" si="600"/>
        <v>36170</v>
      </c>
      <c r="E5474" s="221">
        <f t="shared" si="598"/>
        <v>36.17</v>
      </c>
      <c r="F5474" s="221">
        <f t="shared" si="601"/>
        <v>3.2986136965444126E-5</v>
      </c>
      <c r="G5474" s="221">
        <f t="shared" si="602"/>
        <v>3.2403365203553344E-2</v>
      </c>
      <c r="H5474" s="221">
        <v>2.5761364751441902E-3</v>
      </c>
      <c r="I5474" s="221">
        <f t="shared" si="603"/>
        <v>1</v>
      </c>
      <c r="J5474" s="221">
        <v>1</v>
      </c>
      <c r="K5474" s="221">
        <f t="shared" si="604"/>
        <v>-171.20219119476837</v>
      </c>
      <c r="L5474" s="221">
        <f t="shared" si="599"/>
        <v>7.629322982176425E-17</v>
      </c>
    </row>
    <row r="5475" spans="3:12" hidden="1" x14ac:dyDescent="0.25">
      <c r="C5475" s="221">
        <v>36180</v>
      </c>
      <c r="D5475" s="221">
        <f t="shared" si="600"/>
        <v>36180</v>
      </c>
      <c r="E5475" s="221">
        <f t="shared" si="598"/>
        <v>36.18</v>
      </c>
      <c r="F5475" s="221">
        <f t="shared" si="601"/>
        <v>3.2927084382440771E-5</v>
      </c>
      <c r="G5475" s="221">
        <f t="shared" si="602"/>
        <v>3.3735049933205336E-2</v>
      </c>
      <c r="H5475" s="221">
        <v>2.7309732062734702E-4</v>
      </c>
      <c r="I5475" s="221">
        <f t="shared" si="603"/>
        <v>1</v>
      </c>
      <c r="J5475" s="221">
        <v>1</v>
      </c>
      <c r="K5475" s="221">
        <f t="shared" si="604"/>
        <v>-190.36095853545137</v>
      </c>
      <c r="L5475" s="221">
        <f t="shared" si="599"/>
        <v>2.3361435366113375E-17</v>
      </c>
    </row>
    <row r="5476" spans="3:12" hidden="1" x14ac:dyDescent="0.25">
      <c r="C5476" s="221">
        <v>36190</v>
      </c>
      <c r="D5476" s="221">
        <f t="shared" si="600"/>
        <v>36190</v>
      </c>
      <c r="E5476" s="221">
        <f t="shared" si="598"/>
        <v>36.19</v>
      </c>
      <c r="F5476" s="221">
        <f t="shared" si="601"/>
        <v>3.2867366732627565E-5</v>
      </c>
      <c r="G5476" s="221">
        <f t="shared" si="602"/>
        <v>3.4974649988095803E-2</v>
      </c>
      <c r="H5476" s="221">
        <v>3.1555882854922999E-3</v>
      </c>
      <c r="I5476" s="221">
        <f t="shared" si="603"/>
        <v>1</v>
      </c>
      <c r="J5476" s="221">
        <v>1</v>
      </c>
      <c r="K5476" s="221">
        <f t="shared" si="604"/>
        <v>-168.80802754446094</v>
      </c>
      <c r="L5476" s="221">
        <f t="shared" si="599"/>
        <v>3.8627620799807998E-17</v>
      </c>
    </row>
    <row r="5477" spans="3:12" hidden="1" x14ac:dyDescent="0.25">
      <c r="C5477" s="221">
        <v>36200</v>
      </c>
      <c r="D5477" s="221">
        <f t="shared" si="600"/>
        <v>36200</v>
      </c>
      <c r="E5477" s="221">
        <f t="shared" si="598"/>
        <v>36.200000000000003</v>
      </c>
      <c r="F5477" s="221">
        <f t="shared" si="601"/>
        <v>3.2806987875786183E-5</v>
      </c>
      <c r="G5477" s="221">
        <f t="shared" si="602"/>
        <v>3.6118768889070361E-2</v>
      </c>
      <c r="H5477" s="271">
        <v>9.3131821865901799E-10</v>
      </c>
      <c r="I5477" s="221">
        <f t="shared" si="603"/>
        <v>1</v>
      </c>
      <c r="J5477" s="221">
        <v>1</v>
      </c>
      <c r="K5477" s="221">
        <f t="shared" si="604"/>
        <v>-299.14405208276537</v>
      </c>
      <c r="L5477" s="221">
        <f t="shared" si="599"/>
        <v>3.2895577757193859E-17</v>
      </c>
    </row>
    <row r="5478" spans="3:12" hidden="1" x14ac:dyDescent="0.25">
      <c r="C5478" s="221">
        <v>36210</v>
      </c>
      <c r="D5478" s="221">
        <f t="shared" si="600"/>
        <v>36210</v>
      </c>
      <c r="E5478" s="221">
        <f t="shared" si="598"/>
        <v>36.21</v>
      </c>
      <c r="F5478" s="221">
        <f t="shared" si="601"/>
        <v>3.2745951704466644E-5</v>
      </c>
      <c r="G5478" s="221">
        <f t="shared" si="602"/>
        <v>3.7164269001429912E-2</v>
      </c>
      <c r="H5478" s="221">
        <v>2.6182538032301299E-2</v>
      </c>
      <c r="I5478" s="221">
        <f t="shared" si="603"/>
        <v>1</v>
      </c>
      <c r="J5478" s="221">
        <v>1</v>
      </c>
      <c r="K5478" s="221">
        <f t="shared" si="604"/>
        <v>-149.93410090127898</v>
      </c>
      <c r="L5478" s="221">
        <f t="shared" si="599"/>
        <v>2.5382240139828354E-15</v>
      </c>
    </row>
    <row r="5479" spans="3:12" hidden="1" x14ac:dyDescent="0.25">
      <c r="C5479" s="221">
        <v>36220</v>
      </c>
      <c r="D5479" s="221">
        <f t="shared" si="600"/>
        <v>36220</v>
      </c>
      <c r="E5479" s="221">
        <f t="shared" si="598"/>
        <v>36.22</v>
      </c>
      <c r="F5479" s="221">
        <f t="shared" si="601"/>
        <v>3.268426214363029E-5</v>
      </c>
      <c r="G5479" s="221">
        <f t="shared" si="602"/>
        <v>3.8108280078815733E-2</v>
      </c>
      <c r="H5479" s="221">
        <v>5.06570454844123E-2</v>
      </c>
      <c r="I5479" s="221">
        <f t="shared" si="603"/>
        <v>1</v>
      </c>
      <c r="J5479" s="221">
        <v>1</v>
      </c>
      <c r="K5479" s="221">
        <f t="shared" si="604"/>
        <v>-144.00004220053526</v>
      </c>
      <c r="L5479" s="221">
        <f t="shared" si="599"/>
        <v>2.2543046398922844E-14</v>
      </c>
    </row>
    <row r="5480" spans="3:12" hidden="1" x14ac:dyDescent="0.25">
      <c r="C5480" s="221">
        <v>36230</v>
      </c>
      <c r="D5480" s="221">
        <f t="shared" si="600"/>
        <v>36230</v>
      </c>
      <c r="E5480" s="221">
        <f t="shared" si="598"/>
        <v>36.229999999999997</v>
      </c>
      <c r="F5480" s="221">
        <f t="shared" si="601"/>
        <v>3.2621923150290096E-5</v>
      </c>
      <c r="G5480" s="221">
        <f t="shared" si="602"/>
        <v>3.8948207087149939E-2</v>
      </c>
      <c r="H5480" s="221">
        <v>3.54788602466019E-2</v>
      </c>
      <c r="I5480" s="221">
        <f t="shared" si="603"/>
        <v>1</v>
      </c>
      <c r="J5480" s="221">
        <v>1</v>
      </c>
      <c r="K5480" s="221">
        <f t="shared" si="604"/>
        <v>-146.92066618994582</v>
      </c>
      <c r="L5480" s="221">
        <f t="shared" si="599"/>
        <v>2.9253841416344451E-14</v>
      </c>
    </row>
    <row r="5481" spans="3:12" hidden="1" x14ac:dyDescent="0.25">
      <c r="C5481" s="221">
        <v>36240</v>
      </c>
      <c r="D5481" s="221">
        <f t="shared" si="600"/>
        <v>36240</v>
      </c>
      <c r="E5481" s="221">
        <f t="shared" si="598"/>
        <v>36.24</v>
      </c>
      <c r="F5481" s="221">
        <f t="shared" si="601"/>
        <v>3.2558938713149546E-5</v>
      </c>
      <c r="G5481" s="221">
        <f t="shared" si="602"/>
        <v>3.9681737287461806E-2</v>
      </c>
      <c r="H5481" s="271">
        <v>2.4382272622774201E-9</v>
      </c>
      <c r="I5481" s="221">
        <f t="shared" si="603"/>
        <v>1</v>
      </c>
      <c r="J5481" s="221">
        <v>1</v>
      </c>
      <c r="K5481" s="221">
        <f t="shared" si="604"/>
        <v>-290.03329798658831</v>
      </c>
      <c r="L5481" s="221">
        <f t="shared" si="599"/>
        <v>5.0801139090354311E-15</v>
      </c>
    </row>
    <row r="5482" spans="3:12" hidden="1" x14ac:dyDescent="0.25">
      <c r="C5482" s="221">
        <v>36250</v>
      </c>
      <c r="D5482" s="221">
        <f t="shared" si="600"/>
        <v>36250</v>
      </c>
      <c r="E5482" s="221">
        <f t="shared" si="598"/>
        <v>36.25</v>
      </c>
      <c r="F5482" s="221">
        <f t="shared" si="601"/>
        <v>3.2495312852238974E-5</v>
      </c>
      <c r="G5482" s="221">
        <f t="shared" si="602"/>
        <v>4.0306846558415196E-2</v>
      </c>
      <c r="H5482" s="271">
        <v>1.58533497389E-9</v>
      </c>
      <c r="I5482" s="221">
        <f t="shared" si="603"/>
        <v>1</v>
      </c>
      <c r="J5482" s="221">
        <v>1</v>
      </c>
      <c r="K5482" s="221">
        <f t="shared" si="604"/>
        <v>-293.65358829475053</v>
      </c>
      <c r="L5482" s="221">
        <f t="shared" si="599"/>
        <v>6.8293990316561332E-29</v>
      </c>
    </row>
    <row r="5483" spans="3:12" hidden="1" x14ac:dyDescent="0.25">
      <c r="C5483" s="221">
        <v>36260</v>
      </c>
      <c r="D5483" s="221">
        <f t="shared" si="600"/>
        <v>36260</v>
      </c>
      <c r="E5483" s="221">
        <f t="shared" si="598"/>
        <v>36.26</v>
      </c>
      <c r="F5483" s="221">
        <f t="shared" si="601"/>
        <v>3.2431049618550705E-5</v>
      </c>
      <c r="G5483" s="221">
        <f t="shared" si="602"/>
        <v>4.0821804941364358E-2</v>
      </c>
      <c r="H5483" s="221">
        <v>3.2358958185382598E-2</v>
      </c>
      <c r="I5483" s="221">
        <f t="shared" si="603"/>
        <v>1</v>
      </c>
      <c r="J5483" s="221">
        <v>1</v>
      </c>
      <c r="K5483" s="221">
        <f t="shared" si="604"/>
        <v>-147.36304522639645</v>
      </c>
      <c r="L5483" s="221">
        <f t="shared" si="599"/>
        <v>4.5881280290403075E-15</v>
      </c>
    </row>
    <row r="5484" spans="3:12" hidden="1" x14ac:dyDescent="0.25">
      <c r="C5484" s="221">
        <v>36270</v>
      </c>
      <c r="D5484" s="221">
        <f t="shared" si="600"/>
        <v>36270</v>
      </c>
      <c r="E5484" s="221">
        <f t="shared" si="598"/>
        <v>36.270000000000003</v>
      </c>
      <c r="F5484" s="221">
        <f t="shared" si="601"/>
        <v>3.2366153093671361E-5</v>
      </c>
      <c r="G5484" s="221">
        <f t="shared" si="602"/>
        <v>4.1225181392871825E-2</v>
      </c>
      <c r="H5484" s="221">
        <v>3.3311806719214299E-2</v>
      </c>
      <c r="I5484" s="221">
        <f t="shared" si="603"/>
        <v>1</v>
      </c>
      <c r="J5484" s="221">
        <v>1</v>
      </c>
      <c r="K5484" s="221">
        <f t="shared" si="604"/>
        <v>-147.04296305480696</v>
      </c>
      <c r="L5484" s="221">
        <f t="shared" si="599"/>
        <v>1.9047896330988168E-14</v>
      </c>
    </row>
    <row r="5485" spans="3:12" hidden="1" x14ac:dyDescent="0.25">
      <c r="C5485" s="221">
        <v>36280</v>
      </c>
      <c r="D5485" s="221">
        <f t="shared" si="600"/>
        <v>36280</v>
      </c>
      <c r="E5485" s="221">
        <f t="shared" si="598"/>
        <v>36.28</v>
      </c>
      <c r="F5485" s="221">
        <f t="shared" si="601"/>
        <v>3.2300627389413038E-5</v>
      </c>
      <c r="G5485" s="221">
        <f t="shared" si="602"/>
        <v>4.1515847731718063E-2</v>
      </c>
      <c r="H5485" s="221">
        <v>1.1720746567749201E-2</v>
      </c>
      <c r="I5485" s="221">
        <f t="shared" si="603"/>
        <v>1</v>
      </c>
      <c r="J5485" s="221">
        <v>1</v>
      </c>
      <c r="K5485" s="221">
        <f t="shared" si="604"/>
        <v>-156.0723971236018</v>
      </c>
      <c r="L5485" s="221">
        <f t="shared" si="599"/>
        <v>9.0496706726892955E-15</v>
      </c>
    </row>
    <row r="5486" spans="3:12" hidden="1" x14ac:dyDescent="0.25">
      <c r="C5486" s="221">
        <v>36290</v>
      </c>
      <c r="D5486" s="221">
        <f t="shared" si="600"/>
        <v>36290</v>
      </c>
      <c r="E5486" s="221">
        <f t="shared" si="598"/>
        <v>36.29</v>
      </c>
      <c r="F5486" s="221">
        <f t="shared" si="601"/>
        <v>3.2234476647442426E-5</v>
      </c>
      <c r="G5486" s="221">
        <f t="shared" si="602"/>
        <v>4.1692981769611566E-2</v>
      </c>
      <c r="H5486" s="221">
        <v>3.5411953593088498E-2</v>
      </c>
      <c r="I5486" s="221">
        <f t="shared" si="603"/>
        <v>1</v>
      </c>
      <c r="J5486" s="221">
        <v>1</v>
      </c>
      <c r="K5486" s="221">
        <f t="shared" si="604"/>
        <v>-146.44933068593753</v>
      </c>
      <c r="L5486" s="221">
        <f t="shared" si="599"/>
        <v>1.0020176876997449E-14</v>
      </c>
    </row>
    <row r="5487" spans="3:12" hidden="1" x14ac:dyDescent="0.25">
      <c r="C5487" s="221">
        <v>36300</v>
      </c>
      <c r="D5487" s="221">
        <f t="shared" si="600"/>
        <v>36300</v>
      </c>
      <c r="E5487" s="221">
        <f t="shared" ref="E5487:E5550" si="605">D5487/1000</f>
        <v>36.299999999999997</v>
      </c>
      <c r="F5487" s="221">
        <f t="shared" si="601"/>
        <v>3.2167705038907978E-5</v>
      </c>
      <c r="G5487" s="221">
        <f t="shared" si="602"/>
        <v>4.1756069616970815E-2</v>
      </c>
      <c r="H5487" s="271">
        <v>2.5953059380499201E-14</v>
      </c>
      <c r="I5487" s="221">
        <f t="shared" si="603"/>
        <v>1</v>
      </c>
      <c r="J5487" s="221">
        <v>1</v>
      </c>
      <c r="K5487" s="221">
        <f t="shared" si="604"/>
        <v>-389.15343497511577</v>
      </c>
      <c r="L5487" s="221">
        <f t="shared" ref="L5487:L5550" si="606">(D5487-D5486)*((10^(K5487/20)+10^(K5486/20))/2)^2</f>
        <v>5.6624833768362156E-15</v>
      </c>
    </row>
    <row r="5488" spans="3:12" hidden="1" x14ac:dyDescent="0.25">
      <c r="C5488" s="221">
        <v>36310</v>
      </c>
      <c r="D5488" s="221">
        <f t="shared" si="600"/>
        <v>36310</v>
      </c>
      <c r="E5488" s="221">
        <f t="shared" si="605"/>
        <v>36.31</v>
      </c>
      <c r="F5488" s="221">
        <f t="shared" si="601"/>
        <v>3.2100316764065418E-5</v>
      </c>
      <c r="G5488" s="221">
        <f t="shared" si="602"/>
        <v>4.1704907157377021E-2</v>
      </c>
      <c r="H5488" s="221">
        <v>3.5411953593088998E-2</v>
      </c>
      <c r="I5488" s="221">
        <f t="shared" si="603"/>
        <v>1</v>
      </c>
      <c r="J5488" s="221">
        <v>1</v>
      </c>
      <c r="K5488" s="221">
        <f t="shared" si="604"/>
        <v>-146.48307273712331</v>
      </c>
      <c r="L5488" s="221">
        <f t="shared" si="606"/>
        <v>5.6186597720402662E-15</v>
      </c>
    </row>
    <row r="5489" spans="3:12" hidden="1" x14ac:dyDescent="0.25">
      <c r="C5489" s="221">
        <v>36320</v>
      </c>
      <c r="D5489" s="221">
        <f t="shared" si="600"/>
        <v>36320</v>
      </c>
      <c r="E5489" s="221">
        <f t="shared" si="605"/>
        <v>36.32</v>
      </c>
      <c r="F5489" s="221">
        <f t="shared" si="601"/>
        <v>3.2032316051901949E-5</v>
      </c>
      <c r="G5489" s="221">
        <f t="shared" si="602"/>
        <v>4.1539600686510754E-2</v>
      </c>
      <c r="H5489" s="221">
        <v>1.17207465677725E-2</v>
      </c>
      <c r="I5489" s="221">
        <f t="shared" si="603"/>
        <v>1</v>
      </c>
      <c r="J5489" s="221">
        <v>1</v>
      </c>
      <c r="K5489" s="221">
        <f t="shared" si="604"/>
        <v>-156.13988132458107</v>
      </c>
      <c r="L5489" s="221">
        <f t="shared" si="606"/>
        <v>9.9234962844970928E-15</v>
      </c>
    </row>
    <row r="5490" spans="3:12" hidden="1" x14ac:dyDescent="0.25">
      <c r="C5490" s="221">
        <v>36330</v>
      </c>
      <c r="D5490" s="221">
        <f t="shared" si="600"/>
        <v>36330</v>
      </c>
      <c r="E5490" s="221">
        <f t="shared" si="605"/>
        <v>36.33</v>
      </c>
      <c r="F5490" s="221">
        <f t="shared" si="601"/>
        <v>3.1963707159757915E-5</v>
      </c>
      <c r="G5490" s="221">
        <f t="shared" si="602"/>
        <v>4.126056671362819E-2</v>
      </c>
      <c r="H5490" s="221">
        <v>3.3311806719215901E-2</v>
      </c>
      <c r="I5490" s="221">
        <f t="shared" si="603"/>
        <v>1</v>
      </c>
      <c r="J5490" s="221">
        <v>1</v>
      </c>
      <c r="K5490" s="221">
        <f t="shared" si="604"/>
        <v>-147.14418960286702</v>
      </c>
      <c r="L5490" s="221">
        <f t="shared" si="606"/>
        <v>8.8591663986080421E-15</v>
      </c>
    </row>
    <row r="5491" spans="3:12" hidden="1" x14ac:dyDescent="0.25">
      <c r="C5491" s="221">
        <v>36340</v>
      </c>
      <c r="D5491" s="221">
        <f t="shared" si="600"/>
        <v>36340</v>
      </c>
      <c r="E5491" s="221">
        <f t="shared" si="605"/>
        <v>36.340000000000003</v>
      </c>
      <c r="F5491" s="221">
        <f t="shared" si="601"/>
        <v>3.1894494372947835E-5</v>
      </c>
      <c r="G5491" s="221">
        <f t="shared" si="602"/>
        <v>4.0868530925877319E-2</v>
      </c>
      <c r="H5491" s="221">
        <v>3.2358958185395803E-2</v>
      </c>
      <c r="I5491" s="221">
        <f t="shared" si="603"/>
        <v>1</v>
      </c>
      <c r="J5491" s="221">
        <v>1</v>
      </c>
      <c r="K5491" s="221">
        <f t="shared" si="604"/>
        <v>-147.49801441740613</v>
      </c>
      <c r="L5491" s="221">
        <f t="shared" si="606"/>
        <v>1.8538301978829001E-14</v>
      </c>
    </row>
    <row r="5492" spans="3:12" hidden="1" x14ac:dyDescent="0.25">
      <c r="C5492" s="221">
        <v>36350</v>
      </c>
      <c r="D5492" s="221">
        <f t="shared" si="600"/>
        <v>36350</v>
      </c>
      <c r="E5492" s="221">
        <f t="shared" si="605"/>
        <v>36.35</v>
      </c>
      <c r="F5492" s="221">
        <f t="shared" si="601"/>
        <v>3.1824682004378982E-5</v>
      </c>
      <c r="G5492" s="221">
        <f t="shared" si="602"/>
        <v>4.0364526317994885E-2</v>
      </c>
      <c r="H5492" s="271">
        <v>1.5853230353355401E-9</v>
      </c>
      <c r="I5492" s="221">
        <f t="shared" si="603"/>
        <v>1</v>
      </c>
      <c r="J5492" s="221">
        <v>1</v>
      </c>
      <c r="K5492" s="221">
        <f t="shared" si="604"/>
        <v>-293.82236593362825</v>
      </c>
      <c r="L5492" s="221">
        <f t="shared" si="606"/>
        <v>4.4477319806064793E-15</v>
      </c>
    </row>
    <row r="5493" spans="3:12" hidden="1" x14ac:dyDescent="0.25">
      <c r="C5493" s="221">
        <v>36360</v>
      </c>
      <c r="D5493" s="221">
        <f t="shared" si="600"/>
        <v>36360</v>
      </c>
      <c r="E5493" s="221">
        <f t="shared" si="605"/>
        <v>36.36</v>
      </c>
      <c r="F5493" s="221">
        <f t="shared" si="601"/>
        <v>3.1754274394169056E-5</v>
      </c>
      <c r="G5493" s="221">
        <f t="shared" si="602"/>
        <v>3.9749890492163584E-2</v>
      </c>
      <c r="H5493" s="271">
        <v>2.43823937790033E-9</v>
      </c>
      <c r="I5493" s="221">
        <f t="shared" si="603"/>
        <v>1</v>
      </c>
      <c r="J5493" s="221">
        <v>1</v>
      </c>
      <c r="K5493" s="221">
        <f t="shared" si="604"/>
        <v>-290.23571058544144</v>
      </c>
      <c r="L5493" s="221">
        <f t="shared" si="606"/>
        <v>6.5385138253456914E-29</v>
      </c>
    </row>
    <row r="5494" spans="3:12" hidden="1" x14ac:dyDescent="0.25">
      <c r="C5494" s="221">
        <v>36370</v>
      </c>
      <c r="D5494" s="221">
        <f t="shared" si="600"/>
        <v>36370</v>
      </c>
      <c r="E5494" s="221">
        <f t="shared" si="605"/>
        <v>36.369999999999997</v>
      </c>
      <c r="F5494" s="221">
        <f t="shared" si="601"/>
        <v>3.1683275909261822E-5</v>
      </c>
      <c r="G5494" s="221">
        <f t="shared" si="602"/>
        <v>3.9026262135038486E-2</v>
      </c>
      <c r="H5494" s="221">
        <v>3.5478860246603801E-2</v>
      </c>
      <c r="I5494" s="221">
        <f t="shared" si="603"/>
        <v>1</v>
      </c>
      <c r="J5494" s="221">
        <v>1</v>
      </c>
      <c r="K5494" s="221">
        <f t="shared" si="604"/>
        <v>-147.1568660716936</v>
      </c>
      <c r="L5494" s="221">
        <f t="shared" si="606"/>
        <v>4.8112005725430947E-15</v>
      </c>
    </row>
    <row r="5495" spans="3:12" hidden="1" x14ac:dyDescent="0.25">
      <c r="C5495" s="221">
        <v>36380</v>
      </c>
      <c r="D5495" s="221">
        <f t="shared" si="600"/>
        <v>36380</v>
      </c>
      <c r="E5495" s="221">
        <f t="shared" si="605"/>
        <v>36.380000000000003</v>
      </c>
      <c r="F5495" s="221">
        <f t="shared" si="601"/>
        <v>3.1611690943041909E-5</v>
      </c>
      <c r="G5495" s="221">
        <f t="shared" si="602"/>
        <v>3.819557668115009E-2</v>
      </c>
      <c r="H5495" s="221">
        <v>5.0657045484416102E-2</v>
      </c>
      <c r="I5495" s="221">
        <f t="shared" si="603"/>
        <v>1</v>
      </c>
      <c r="J5495" s="221">
        <v>1</v>
      </c>
      <c r="K5495" s="221">
        <f t="shared" si="604"/>
        <v>-144.26998689542174</v>
      </c>
      <c r="L5495" s="221">
        <f t="shared" si="606"/>
        <v>2.7580125856927958E-14</v>
      </c>
    </row>
    <row r="5496" spans="3:12" hidden="1" x14ac:dyDescent="0.25">
      <c r="C5496" s="221">
        <v>36390</v>
      </c>
      <c r="D5496" s="221">
        <f t="shared" si="600"/>
        <v>36390</v>
      </c>
      <c r="E5496" s="221">
        <f t="shared" si="605"/>
        <v>36.39</v>
      </c>
      <c r="F5496" s="221">
        <f t="shared" si="601"/>
        <v>3.1539523914947339E-5</v>
      </c>
      <c r="G5496" s="221">
        <f t="shared" si="602"/>
        <v>3.7260061174081094E-2</v>
      </c>
      <c r="H5496" s="221">
        <v>2.6182538032317501E-2</v>
      </c>
      <c r="I5496" s="221">
        <f t="shared" si="603"/>
        <v>1</v>
      </c>
      <c r="J5496" s="221">
        <v>1</v>
      </c>
      <c r="K5496" s="221">
        <f t="shared" si="604"/>
        <v>-150.23779119860424</v>
      </c>
      <c r="L5496" s="221">
        <f t="shared" si="606"/>
        <v>2.112940458117067E-14</v>
      </c>
    </row>
    <row r="5497" spans="3:12" hidden="1" x14ac:dyDescent="0.25">
      <c r="C5497" s="221">
        <v>36400</v>
      </c>
      <c r="D5497" s="221">
        <f t="shared" si="600"/>
        <v>36400</v>
      </c>
      <c r="E5497" s="221">
        <f t="shared" si="605"/>
        <v>36.4</v>
      </c>
      <c r="F5497" s="221">
        <f t="shared" si="601"/>
        <v>3.1466779270081664E-5</v>
      </c>
      <c r="G5497" s="221">
        <f t="shared" si="602"/>
        <v>3.6222228338971332E-2</v>
      </c>
      <c r="H5497" s="271">
        <v>9.3132529232030597E-10</v>
      </c>
      <c r="I5497" s="221">
        <f t="shared" si="603"/>
        <v>1</v>
      </c>
      <c r="J5497" s="221">
        <v>1</v>
      </c>
      <c r="K5497" s="221">
        <f t="shared" si="604"/>
        <v>-299.48142289872601</v>
      </c>
      <c r="L5497" s="221">
        <f t="shared" si="606"/>
        <v>2.3667965022000088E-15</v>
      </c>
    </row>
    <row r="5498" spans="3:12" hidden="1" x14ac:dyDescent="0.25">
      <c r="C5498" s="221">
        <v>36410</v>
      </c>
      <c r="D5498" s="221">
        <f t="shared" ref="D5498:D5561" si="607">C5498*(f_CLK_MHz/Nominal_Clock_Freq)</f>
        <v>36410</v>
      </c>
      <c r="E5498" s="221">
        <f t="shared" si="605"/>
        <v>36.409999999999997</v>
      </c>
      <c r="F5498" s="221">
        <f t="shared" ref="F5498:F5561" si="608">ABS(SIN(((MOD_CLK_DIV*PI()*$D5498*FIRST_STAGE_DECIMATION)/(f_CLK_MHz*1000000)))/(FIRST_STAGE_DECIMATION*SIN(((MOD_CLK_DIV*PI()*$D5498)/(f_CLK_MHz*1000000)))))^FIRST_STAGE_ORDER</f>
        <v>3.1393461478823771E-5</v>
      </c>
      <c r="G5498" s="221">
        <f t="shared" ref="G5498:G5561" si="609">ABS(SIN(((MOD_CLK_DIV*FIRST_STAGE_DECIMATION*PI()*$D5498*SECOND_STAGE_DECIMATION)/(f_CLK_MHz*1000000)))/(SECOND_STAGE_DECIMATION*SIN(((MOD_CLK_DIV*FIRST_STAGE_DECIMATION*PI()*$D5498)/(f_CLK_MHz*1000000)))))^SECOND_STAGE_ORDER</f>
        <v>3.5084869882010275E-2</v>
      </c>
      <c r="H5498" s="221">
        <v>3.1555882854920701E-3</v>
      </c>
      <c r="I5498" s="221">
        <f t="shared" ref="I5498:I5561" si="610">IF(Avg_decimation&lt;&gt;0,(ABS(SIN(((MOD_CLK_DIV*FIRST_STAGE_DECIMATION*SECOND_STAGE_DECIMATION*FIR_DECIMATION*PI()*$D5498*Avg_decimation)/(f_CLK_MHz*1000000)))/(Avg_decimation*SIN(((MOD_CLK_DIV*FIRST_STAGE_DECIMATION*SECOND_STAGE_DECIMATION*FIR_DECIMATION*PI()*$D5498)/(f_CLK_MHz*1000000)))))^1),"-")</f>
        <v>1</v>
      </c>
      <c r="J5498" s="221">
        <v>1</v>
      </c>
      <c r="K5498" s="221">
        <f t="shared" ref="K5498:K5561" si="611">20*LOG10(IF(FIR_BYPASSED,F5498*G5498*J5498,F5498*G5498*H5498*I5498*J5498))</f>
        <v>-169.17921180964879</v>
      </c>
      <c r="L5498" s="221">
        <f t="shared" si="606"/>
        <v>3.0200844901418572E-17</v>
      </c>
    </row>
    <row r="5499" spans="3:12" hidden="1" x14ac:dyDescent="0.25">
      <c r="C5499" s="221">
        <v>36420</v>
      </c>
      <c r="D5499" s="221">
        <f t="shared" si="607"/>
        <v>36420</v>
      </c>
      <c r="E5499" s="221">
        <f t="shared" si="605"/>
        <v>36.42</v>
      </c>
      <c r="F5499" s="221">
        <f t="shared" si="608"/>
        <v>3.1319575036437002E-5</v>
      </c>
      <c r="G5499" s="221">
        <f t="shared" si="609"/>
        <v>3.3851049034663447E-2</v>
      </c>
      <c r="H5499" s="221">
        <v>2.7309732062734101E-4</v>
      </c>
      <c r="I5499" s="221">
        <f t="shared" si="610"/>
        <v>1</v>
      </c>
      <c r="J5499" s="221">
        <v>1</v>
      </c>
      <c r="K5499" s="221">
        <f t="shared" si="611"/>
        <v>-190.76589136366681</v>
      </c>
      <c r="L5499" s="221">
        <f t="shared" si="606"/>
        <v>3.5442108181674798E-17</v>
      </c>
    </row>
    <row r="5500" spans="3:12" hidden="1" x14ac:dyDescent="0.25">
      <c r="C5500" s="221">
        <v>36430</v>
      </c>
      <c r="D5500" s="221">
        <f t="shared" si="607"/>
        <v>36430</v>
      </c>
      <c r="E5500" s="221">
        <f t="shared" si="605"/>
        <v>36.43</v>
      </c>
      <c r="F5500" s="221">
        <f t="shared" si="608"/>
        <v>3.1245124462676978E-5</v>
      </c>
      <c r="G5500" s="221">
        <f t="shared" si="609"/>
        <v>3.2524092362418225E-2</v>
      </c>
      <c r="H5500" s="221">
        <v>2.57613647514256E-3</v>
      </c>
      <c r="I5500" s="221">
        <f t="shared" si="610"/>
        <v>1</v>
      </c>
      <c r="J5500" s="221">
        <v>1</v>
      </c>
      <c r="K5500" s="221">
        <f t="shared" si="611"/>
        <v>-171.64087377055691</v>
      </c>
      <c r="L5500" s="221">
        <f t="shared" si="606"/>
        <v>2.1133273498792693E-17</v>
      </c>
    </row>
    <row r="5501" spans="3:12" hidden="1" x14ac:dyDescent="0.25">
      <c r="C5501" s="221">
        <v>36440</v>
      </c>
      <c r="D5501" s="221">
        <f t="shared" si="607"/>
        <v>36440</v>
      </c>
      <c r="E5501" s="221">
        <f t="shared" si="605"/>
        <v>36.44</v>
      </c>
      <c r="F5501" s="221">
        <f t="shared" si="608"/>
        <v>3.1170114301397694E-5</v>
      </c>
      <c r="G5501" s="221">
        <f t="shared" si="609"/>
        <v>3.1107580859780375E-2</v>
      </c>
      <c r="H5501" s="221">
        <v>2.7062321390623999E-3</v>
      </c>
      <c r="I5501" s="221">
        <f t="shared" si="610"/>
        <v>1</v>
      </c>
      <c r="J5501" s="221">
        <v>1</v>
      </c>
      <c r="K5501" s="221">
        <f t="shared" si="611"/>
        <v>-171.6206063814912</v>
      </c>
      <c r="L5501" s="221">
        <f t="shared" si="606"/>
        <v>6.8695230252627289E-17</v>
      </c>
    </row>
    <row r="5502" spans="3:12" hidden="1" x14ac:dyDescent="0.25">
      <c r="C5502" s="221">
        <v>36450</v>
      </c>
      <c r="D5502" s="221">
        <f t="shared" si="607"/>
        <v>36450</v>
      </c>
      <c r="E5502" s="221">
        <f t="shared" si="605"/>
        <v>36.450000000000003</v>
      </c>
      <c r="F5502" s="221">
        <f t="shared" si="608"/>
        <v>3.1094549120157132E-5</v>
      </c>
      <c r="G5502" s="221">
        <f t="shared" si="609"/>
        <v>2.9605340355212503E-2</v>
      </c>
      <c r="H5502" s="221">
        <v>1.9669670782232099E-4</v>
      </c>
      <c r="I5502" s="221">
        <f t="shared" si="610"/>
        <v>1</v>
      </c>
      <c r="J5502" s="221">
        <v>1</v>
      </c>
      <c r="K5502" s="221">
        <f t="shared" si="611"/>
        <v>-194.84297173746623</v>
      </c>
      <c r="L5502" s="221">
        <f t="shared" si="606"/>
        <v>1.9671568743065076E-17</v>
      </c>
    </row>
    <row r="5503" spans="3:12" hidden="1" x14ac:dyDescent="0.25">
      <c r="C5503" s="221">
        <v>36460</v>
      </c>
      <c r="D5503" s="221">
        <f t="shared" si="607"/>
        <v>36460</v>
      </c>
      <c r="E5503" s="221">
        <f t="shared" si="605"/>
        <v>36.46</v>
      </c>
      <c r="F5503" s="221">
        <f t="shared" si="608"/>
        <v>3.1018433509821153E-5</v>
      </c>
      <c r="G5503" s="221">
        <f t="shared" si="609"/>
        <v>2.8021431251544375E-2</v>
      </c>
      <c r="H5503" s="221">
        <v>4.6170289671181499E-3</v>
      </c>
      <c r="I5503" s="221">
        <f t="shared" si="610"/>
        <v>1</v>
      </c>
      <c r="J5503" s="221">
        <v>1</v>
      </c>
      <c r="K5503" s="221">
        <f t="shared" si="611"/>
        <v>-167.93054450737418</v>
      </c>
      <c r="L5503" s="221">
        <f t="shared" si="606"/>
        <v>4.3976301325947333E-17</v>
      </c>
    </row>
    <row r="5504" spans="3:12" hidden="1" x14ac:dyDescent="0.25">
      <c r="C5504" s="221">
        <v>36470</v>
      </c>
      <c r="D5504" s="221">
        <f t="shared" si="607"/>
        <v>36470</v>
      </c>
      <c r="E5504" s="221">
        <f t="shared" si="605"/>
        <v>36.47</v>
      </c>
      <c r="F5504" s="221">
        <f t="shared" si="608"/>
        <v>3.0941772084166688E-5</v>
      </c>
      <c r="G5504" s="221">
        <f t="shared" si="609"/>
        <v>2.6360137629167339E-2</v>
      </c>
      <c r="H5504" s="221">
        <v>9.67458993722972E-3</v>
      </c>
      <c r="I5504" s="221">
        <f t="shared" si="610"/>
        <v>1</v>
      </c>
      <c r="J5504" s="221">
        <v>1</v>
      </c>
      <c r="K5504" s="221">
        <f t="shared" si="611"/>
        <v>-162.05749154987501</v>
      </c>
      <c r="L5504" s="221">
        <f t="shared" si="606"/>
        <v>3.5425786799144546E-16</v>
      </c>
    </row>
    <row r="5505" spans="3:12" hidden="1" x14ac:dyDescent="0.25">
      <c r="C5505" s="221">
        <v>36480</v>
      </c>
      <c r="D5505" s="221">
        <f t="shared" si="607"/>
        <v>36480</v>
      </c>
      <c r="E5505" s="221">
        <f t="shared" si="605"/>
        <v>36.479999999999997</v>
      </c>
      <c r="F5505" s="221">
        <f t="shared" si="608"/>
        <v>3.0864569479483225E-5</v>
      </c>
      <c r="G5505" s="221">
        <f t="shared" si="609"/>
        <v>2.4625955741059091E-2</v>
      </c>
      <c r="H5505" s="271">
        <v>3.55731406618026E-10</v>
      </c>
      <c r="I5505" s="221">
        <f t="shared" si="610"/>
        <v>1</v>
      </c>
      <c r="J5505" s="221">
        <v>1</v>
      </c>
      <c r="K5505" s="221">
        <f t="shared" si="611"/>
        <v>-311.36048944530052</v>
      </c>
      <c r="L5505" s="221">
        <f t="shared" si="606"/>
        <v>1.5566496683035202E-16</v>
      </c>
    </row>
    <row r="5506" spans="3:12" hidden="1" x14ac:dyDescent="0.25">
      <c r="C5506" s="221">
        <v>36490</v>
      </c>
      <c r="D5506" s="221">
        <f t="shared" si="607"/>
        <v>36490</v>
      </c>
      <c r="E5506" s="221">
        <f t="shared" si="605"/>
        <v>36.49</v>
      </c>
      <c r="F5506" s="221">
        <f t="shared" si="608"/>
        <v>3.078683035417445E-5</v>
      </c>
      <c r="G5506" s="221">
        <f t="shared" si="609"/>
        <v>2.2823581930331287E-2</v>
      </c>
      <c r="H5506" s="221">
        <v>1.10268609715077E-2</v>
      </c>
      <c r="I5506" s="221">
        <f t="shared" si="610"/>
        <v>1</v>
      </c>
      <c r="J5506" s="221">
        <v>1</v>
      </c>
      <c r="K5506" s="221">
        <f t="shared" si="611"/>
        <v>-162.21598637801912</v>
      </c>
      <c r="L5506" s="221">
        <f t="shared" si="606"/>
        <v>1.5008642091479921E-16</v>
      </c>
    </row>
    <row r="5507" spans="3:12" hidden="1" x14ac:dyDescent="0.25">
      <c r="C5507" s="221">
        <v>36500</v>
      </c>
      <c r="D5507" s="221">
        <f t="shared" si="607"/>
        <v>36500</v>
      </c>
      <c r="E5507" s="221">
        <f t="shared" si="605"/>
        <v>36.5</v>
      </c>
      <c r="F5507" s="221">
        <f t="shared" si="608"/>
        <v>3.0708559388357404E-5</v>
      </c>
      <c r="G5507" s="221">
        <f t="shared" si="609"/>
        <v>2.0957900002519514E-2</v>
      </c>
      <c r="H5507" s="271">
        <v>1.6130950344633E-9</v>
      </c>
      <c r="I5507" s="221">
        <f t="shared" si="610"/>
        <v>1</v>
      </c>
      <c r="J5507" s="221">
        <v>1</v>
      </c>
      <c r="K5507" s="221">
        <f t="shared" si="611"/>
        <v>-299.67465677375094</v>
      </c>
      <c r="L5507" s="221">
        <f t="shared" si="606"/>
        <v>1.5008645065959955E-16</v>
      </c>
    </row>
    <row r="5508" spans="3:12" hidden="1" x14ac:dyDescent="0.25">
      <c r="C5508" s="221">
        <v>36510</v>
      </c>
      <c r="D5508" s="221">
        <f t="shared" si="607"/>
        <v>36510</v>
      </c>
      <c r="E5508" s="221">
        <f t="shared" si="605"/>
        <v>36.51</v>
      </c>
      <c r="F5508" s="221">
        <f t="shared" si="608"/>
        <v>3.0629761283461957E-5</v>
      </c>
      <c r="G5508" s="221">
        <f t="shared" si="609"/>
        <v>1.9033968086362388E-2</v>
      </c>
      <c r="H5508" s="221">
        <v>2.0401207815419899E-2</v>
      </c>
      <c r="I5508" s="221">
        <f t="shared" si="610"/>
        <v>1</v>
      </c>
      <c r="J5508" s="221">
        <v>1</v>
      </c>
      <c r="K5508" s="221">
        <f t="shared" si="611"/>
        <v>-158.49342342628483</v>
      </c>
      <c r="L5508" s="221">
        <f t="shared" si="606"/>
        <v>3.5366960865326766E-16</v>
      </c>
    </row>
    <row r="5509" spans="3:12" hidden="1" x14ac:dyDescent="0.25">
      <c r="C5509" s="221">
        <v>36520</v>
      </c>
      <c r="D5509" s="221">
        <f t="shared" si="607"/>
        <v>36520</v>
      </c>
      <c r="E5509" s="221">
        <f t="shared" si="605"/>
        <v>36.520000000000003</v>
      </c>
      <c r="F5509" s="221">
        <f t="shared" si="608"/>
        <v>3.0550440761828535E-5</v>
      </c>
      <c r="G5509" s="221">
        <f t="shared" si="609"/>
        <v>1.7057005018139268E-2</v>
      </c>
      <c r="H5509" s="221">
        <v>2.0271099110453099E-2</v>
      </c>
      <c r="I5509" s="221">
        <f t="shared" si="610"/>
        <v>1</v>
      </c>
      <c r="J5509" s="221">
        <v>1</v>
      </c>
      <c r="K5509" s="221">
        <f t="shared" si="611"/>
        <v>-159.52404890819489</v>
      </c>
      <c r="L5509" s="221">
        <f t="shared" si="606"/>
        <v>1.260822934482445E-15</v>
      </c>
    </row>
    <row r="5510" spans="3:12" hidden="1" x14ac:dyDescent="0.25">
      <c r="C5510" s="221">
        <v>36530</v>
      </c>
      <c r="D5510" s="221">
        <f t="shared" si="607"/>
        <v>36530</v>
      </c>
      <c r="E5510" s="221">
        <f t="shared" si="605"/>
        <v>36.53</v>
      </c>
      <c r="F5510" s="221">
        <f t="shared" si="608"/>
        <v>3.047060256630562E-5</v>
      </c>
      <c r="G5510" s="221">
        <f t="shared" si="609"/>
        <v>1.5032376286007272E-2</v>
      </c>
      <c r="H5510" s="221">
        <v>5.3629333398803498E-3</v>
      </c>
      <c r="I5510" s="221">
        <f t="shared" si="610"/>
        <v>1</v>
      </c>
      <c r="J5510" s="221">
        <v>1</v>
      </c>
      <c r="K5510" s="221">
        <f t="shared" si="611"/>
        <v>-172.1937784041198</v>
      </c>
      <c r="L5510" s="221">
        <f t="shared" si="606"/>
        <v>4.237826245600839E-16</v>
      </c>
    </row>
    <row r="5511" spans="3:12" hidden="1" x14ac:dyDescent="0.25">
      <c r="C5511" s="221">
        <v>36540</v>
      </c>
      <c r="D5511" s="221">
        <f t="shared" si="607"/>
        <v>36540</v>
      </c>
      <c r="E5511" s="221">
        <f t="shared" si="605"/>
        <v>36.54</v>
      </c>
      <c r="F5511" s="221">
        <f t="shared" si="608"/>
        <v>3.0390251459845803E-5</v>
      </c>
      <c r="G5511" s="221">
        <f t="shared" si="609"/>
        <v>1.2965579571862496E-2</v>
      </c>
      <c r="H5511" s="271">
        <v>1.7506741710657101E-5</v>
      </c>
      <c r="I5511" s="221">
        <f t="shared" si="610"/>
        <v>1</v>
      </c>
      <c r="J5511" s="221">
        <v>1</v>
      </c>
      <c r="K5511" s="221">
        <f t="shared" si="611"/>
        <v>-223.22536894411206</v>
      </c>
      <c r="L5511" s="221">
        <f t="shared" si="606"/>
        <v>1.5170429585109366E-17</v>
      </c>
    </row>
    <row r="5512" spans="3:12" hidden="1" x14ac:dyDescent="0.25">
      <c r="C5512" s="221">
        <v>36550</v>
      </c>
      <c r="D5512" s="221">
        <f t="shared" si="607"/>
        <v>36550</v>
      </c>
      <c r="E5512" s="221">
        <f t="shared" si="605"/>
        <v>36.549999999999997</v>
      </c>
      <c r="F5512" s="221">
        <f t="shared" si="608"/>
        <v>3.0309392225101597E-5</v>
      </c>
      <c r="G5512" s="221">
        <f t="shared" si="609"/>
        <v>1.086222992948944E-2</v>
      </c>
      <c r="H5512" s="271">
        <v>1.67346647942224E-5</v>
      </c>
      <c r="I5512" s="221">
        <f t="shared" si="610"/>
        <v>1</v>
      </c>
      <c r="J5512" s="221">
        <v>1</v>
      </c>
      <c r="K5512" s="221">
        <f t="shared" si="611"/>
        <v>-225.17773525943761</v>
      </c>
      <c r="L5512" s="221">
        <f t="shared" si="606"/>
        <v>3.8487420712817955E-22</v>
      </c>
    </row>
    <row r="5513" spans="3:12" hidden="1" x14ac:dyDescent="0.25">
      <c r="C5513" s="221">
        <v>36560</v>
      </c>
      <c r="D5513" s="221">
        <f t="shared" si="607"/>
        <v>36560</v>
      </c>
      <c r="E5513" s="221">
        <f t="shared" si="605"/>
        <v>36.56</v>
      </c>
      <c r="F5513" s="221">
        <f t="shared" si="608"/>
        <v>3.0228029664020026E-5</v>
      </c>
      <c r="G5513" s="221">
        <f t="shared" si="609"/>
        <v>8.7280446386108247E-3</v>
      </c>
      <c r="H5513" s="221">
        <v>1.5719408884821401E-2</v>
      </c>
      <c r="I5513" s="221">
        <f t="shared" si="610"/>
        <v>1</v>
      </c>
      <c r="J5513" s="221">
        <v>1</v>
      </c>
      <c r="K5513" s="221">
        <f t="shared" si="611"/>
        <v>-167.64473981590533</v>
      </c>
      <c r="L5513" s="221">
        <f t="shared" si="606"/>
        <v>4.3114082819434732E-17</v>
      </c>
    </row>
    <row r="5514" spans="3:12" hidden="1" x14ac:dyDescent="0.25">
      <c r="C5514" s="221">
        <v>36570</v>
      </c>
      <c r="D5514" s="221">
        <f t="shared" si="607"/>
        <v>36570</v>
      </c>
      <c r="E5514" s="221">
        <f t="shared" si="605"/>
        <v>36.57</v>
      </c>
      <c r="F5514" s="221">
        <f t="shared" si="608"/>
        <v>3.0146168597437175E-5</v>
      </c>
      <c r="G5514" s="221">
        <f t="shared" si="609"/>
        <v>6.5688277754535115E-3</v>
      </c>
      <c r="H5514" s="221">
        <v>0.13782044655398101</v>
      </c>
      <c r="I5514" s="221">
        <f t="shared" si="610"/>
        <v>1</v>
      </c>
      <c r="J5514" s="221">
        <v>1</v>
      </c>
      <c r="K5514" s="221">
        <f t="shared" si="611"/>
        <v>-151.27932696176214</v>
      </c>
      <c r="L5514" s="221">
        <f t="shared" si="606"/>
        <v>2.4710533955050354E-15</v>
      </c>
    </row>
    <row r="5515" spans="3:12" hidden="1" x14ac:dyDescent="0.25">
      <c r="C5515" s="221">
        <v>36580</v>
      </c>
      <c r="D5515" s="221">
        <f t="shared" si="607"/>
        <v>36580</v>
      </c>
      <c r="E5515" s="221">
        <f t="shared" si="605"/>
        <v>36.58</v>
      </c>
      <c r="F5515" s="221">
        <f t="shared" si="608"/>
        <v>3.0063813864670993E-5</v>
      </c>
      <c r="G5515" s="221">
        <f t="shared" si="609"/>
        <v>4.3904545411383288E-3</v>
      </c>
      <c r="H5515" s="221">
        <v>0.44491567513507102</v>
      </c>
      <c r="I5515" s="221">
        <f t="shared" si="610"/>
        <v>1</v>
      </c>
      <c r="J5515" s="221">
        <v>1</v>
      </c>
      <c r="K5515" s="221">
        <f t="shared" si="611"/>
        <v>-144.62337468664609</v>
      </c>
      <c r="L5515" s="221">
        <f t="shared" si="606"/>
        <v>1.849774371033828E-14</v>
      </c>
    </row>
    <row r="5516" spans="3:12" hidden="1" x14ac:dyDescent="0.25">
      <c r="C5516" s="221">
        <v>36590</v>
      </c>
      <c r="D5516" s="221">
        <f t="shared" si="607"/>
        <v>36590</v>
      </c>
      <c r="E5516" s="221">
        <f t="shared" si="605"/>
        <v>36.590000000000003</v>
      </c>
      <c r="F5516" s="221">
        <f t="shared" si="608"/>
        <v>2.9980970323114807E-5</v>
      </c>
      <c r="G5516" s="221">
        <f t="shared" si="609"/>
        <v>2.1988553899456691E-3</v>
      </c>
      <c r="H5516" s="221">
        <v>0.82365531566108396</v>
      </c>
      <c r="I5516" s="221">
        <f t="shared" si="610"/>
        <v>1</v>
      </c>
      <c r="J5516" s="221">
        <v>1</v>
      </c>
      <c r="K5516" s="221">
        <f t="shared" si="611"/>
        <v>-145.30424282831098</v>
      </c>
      <c r="L5516" s="221">
        <f t="shared" si="606"/>
        <v>3.1936410418760485E-14</v>
      </c>
    </row>
    <row r="5517" spans="3:12" hidden="1" x14ac:dyDescent="0.25">
      <c r="C5517" s="221">
        <v>36600</v>
      </c>
      <c r="D5517" s="221">
        <f t="shared" si="607"/>
        <v>36600</v>
      </c>
      <c r="E5517" s="221">
        <f t="shared" si="605"/>
        <v>36.6</v>
      </c>
      <c r="F5517" s="221">
        <f t="shared" si="608"/>
        <v>2.9897642847828963E-5</v>
      </c>
      <c r="G5517" s="221">
        <f t="shared" si="609"/>
        <v>1.3592284430275137E-15</v>
      </c>
      <c r="H5517" s="221">
        <v>1</v>
      </c>
      <c r="I5517" s="221">
        <f t="shared" si="610"/>
        <v>1</v>
      </c>
      <c r="J5517" s="221">
        <v>1</v>
      </c>
      <c r="K5517" s="221">
        <f t="shared" si="611"/>
        <v>-387.82141192959693</v>
      </c>
      <c r="L5517" s="221">
        <f t="shared" si="606"/>
        <v>7.3708186465421296E-15</v>
      </c>
    </row>
    <row r="5518" spans="3:12" hidden="1" x14ac:dyDescent="0.25">
      <c r="C5518" s="221">
        <v>36610</v>
      </c>
      <c r="D5518" s="221">
        <f t="shared" si="607"/>
        <v>36610</v>
      </c>
      <c r="E5518" s="221">
        <f t="shared" si="605"/>
        <v>36.61</v>
      </c>
      <c r="F5518" s="221">
        <f t="shared" si="608"/>
        <v>2.9813836331133E-5</v>
      </c>
      <c r="G5518" s="221">
        <f t="shared" si="609"/>
        <v>2.2001188705902497E-3</v>
      </c>
      <c r="H5518" s="221">
        <v>0.82365531566113304</v>
      </c>
      <c r="I5518" s="221">
        <f t="shared" si="610"/>
        <v>1</v>
      </c>
      <c r="J5518" s="221">
        <v>1</v>
      </c>
      <c r="K5518" s="221">
        <f t="shared" si="611"/>
        <v>-145.34780970766826</v>
      </c>
      <c r="L5518" s="221">
        <f t="shared" si="606"/>
        <v>7.2972468527949403E-15</v>
      </c>
    </row>
    <row r="5519" spans="3:12" hidden="1" x14ac:dyDescent="0.25">
      <c r="C5519" s="221">
        <v>36620</v>
      </c>
      <c r="D5519" s="221">
        <f t="shared" si="607"/>
        <v>36620</v>
      </c>
      <c r="E5519" s="221">
        <f t="shared" si="605"/>
        <v>36.619999999999997</v>
      </c>
      <c r="F5519" s="221">
        <f t="shared" si="608"/>
        <v>2.9729555682196579E-5</v>
      </c>
      <c r="G5519" s="221">
        <f t="shared" si="609"/>
        <v>4.3955015987921691E-3</v>
      </c>
      <c r="H5519" s="221">
        <v>0.44491567513533598</v>
      </c>
      <c r="I5519" s="221">
        <f t="shared" si="610"/>
        <v>1</v>
      </c>
      <c r="J5519" s="221">
        <v>1</v>
      </c>
      <c r="K5519" s="221">
        <f t="shared" si="611"/>
        <v>-144.71050864218972</v>
      </c>
      <c r="L5519" s="221">
        <f t="shared" si="606"/>
        <v>3.1453461856910946E-14</v>
      </c>
    </row>
    <row r="5520" spans="3:12" hidden="1" x14ac:dyDescent="0.25">
      <c r="C5520" s="221">
        <v>36630</v>
      </c>
      <c r="D5520" s="221">
        <f t="shared" si="607"/>
        <v>36630</v>
      </c>
      <c r="E5520" s="221">
        <f t="shared" si="605"/>
        <v>36.630000000000003</v>
      </c>
      <c r="F5520" s="221">
        <f t="shared" si="608"/>
        <v>2.9644805826630154E-5</v>
      </c>
      <c r="G5520" s="221">
        <f t="shared" si="609"/>
        <v>6.5801579393640064E-3</v>
      </c>
      <c r="H5520" s="221">
        <v>0.13782044655412801</v>
      </c>
      <c r="I5520" s="221">
        <f t="shared" si="610"/>
        <v>1</v>
      </c>
      <c r="J5520" s="221">
        <v>1</v>
      </c>
      <c r="K5520" s="221">
        <f t="shared" si="611"/>
        <v>-151.41002838714746</v>
      </c>
      <c r="L5520" s="221">
        <f t="shared" si="606"/>
        <v>1.8072798812735358E-14</v>
      </c>
    </row>
    <row r="5521" spans="3:12" hidden="1" x14ac:dyDescent="0.25">
      <c r="C5521" s="221">
        <v>36640</v>
      </c>
      <c r="D5521" s="221">
        <f t="shared" si="607"/>
        <v>36640</v>
      </c>
      <c r="E5521" s="221">
        <f t="shared" si="605"/>
        <v>36.64</v>
      </c>
      <c r="F5521" s="221">
        <f t="shared" si="608"/>
        <v>2.955959170607567E-5</v>
      </c>
      <c r="G5521" s="221">
        <f t="shared" si="609"/>
        <v>8.7481232515306939E-3</v>
      </c>
      <c r="H5521" s="221">
        <v>1.57194088848286E-2</v>
      </c>
      <c r="I5521" s="221">
        <f t="shared" si="610"/>
        <v>1</v>
      </c>
      <c r="J5521" s="221">
        <v>1</v>
      </c>
      <c r="K5521" s="221">
        <f t="shared" si="611"/>
        <v>-167.8190093016492</v>
      </c>
      <c r="L5521" s="221">
        <f t="shared" si="606"/>
        <v>2.3946305123544168E-15</v>
      </c>
    </row>
    <row r="5522" spans="3:12" hidden="1" x14ac:dyDescent="0.25">
      <c r="C5522" s="221">
        <v>36650</v>
      </c>
      <c r="D5522" s="221">
        <f t="shared" si="607"/>
        <v>36650</v>
      </c>
      <c r="E5522" s="221">
        <f t="shared" si="605"/>
        <v>36.65</v>
      </c>
      <c r="F5522" s="221">
        <f t="shared" si="608"/>
        <v>2.9473918277795844E-5</v>
      </c>
      <c r="G5522" s="221">
        <f t="shared" si="609"/>
        <v>1.0893474666024298E-2</v>
      </c>
      <c r="H5522" s="271">
        <v>1.6734664794251501E-5</v>
      </c>
      <c r="I5522" s="221">
        <f t="shared" si="610"/>
        <v>1</v>
      </c>
      <c r="J5522" s="221">
        <v>1</v>
      </c>
      <c r="K5522" s="221">
        <f t="shared" si="611"/>
        <v>-225.39557359290222</v>
      </c>
      <c r="L5522" s="221">
        <f t="shared" si="606"/>
        <v>4.1417743789247355E-17</v>
      </c>
    </row>
    <row r="5523" spans="3:12" hidden="1" x14ac:dyDescent="0.25">
      <c r="C5523" s="221">
        <v>36660</v>
      </c>
      <c r="D5523" s="221">
        <f t="shared" si="607"/>
        <v>36660</v>
      </c>
      <c r="E5523" s="221">
        <f t="shared" si="605"/>
        <v>36.659999999999997</v>
      </c>
      <c r="F5523" s="221">
        <f t="shared" si="608"/>
        <v>2.9387790514264351E-5</v>
      </c>
      <c r="G5523" s="221">
        <f t="shared" si="609"/>
        <v>1.3010347148941698E-2</v>
      </c>
      <c r="H5523" s="271">
        <v>1.7506741710734899E-5</v>
      </c>
      <c r="I5523" s="221">
        <f t="shared" si="610"/>
        <v>1</v>
      </c>
      <c r="J5523" s="221">
        <v>1</v>
      </c>
      <c r="K5523" s="221">
        <f t="shared" si="611"/>
        <v>-223.4867771095648</v>
      </c>
      <c r="L5523" s="221">
        <f t="shared" si="606"/>
        <v>3.6401172395795147E-22</v>
      </c>
    </row>
    <row r="5524" spans="3:12" hidden="1" x14ac:dyDescent="0.25">
      <c r="C5524" s="221">
        <v>36670</v>
      </c>
      <c r="D5524" s="221">
        <f t="shared" si="607"/>
        <v>36670</v>
      </c>
      <c r="E5524" s="221">
        <f t="shared" si="605"/>
        <v>36.67</v>
      </c>
      <c r="F5524" s="221">
        <f t="shared" si="608"/>
        <v>2.9301213402754611E-5</v>
      </c>
      <c r="G5524" s="221">
        <f t="shared" si="609"/>
        <v>1.5092949419204645E-2</v>
      </c>
      <c r="H5524" s="221">
        <v>5.3629333398717803E-3</v>
      </c>
      <c r="I5524" s="221">
        <f t="shared" si="610"/>
        <v>1</v>
      </c>
      <c r="J5524" s="221">
        <v>1</v>
      </c>
      <c r="K5524" s="221">
        <f t="shared" si="611"/>
        <v>-172.49875758285549</v>
      </c>
      <c r="L5524" s="221">
        <f t="shared" si="606"/>
        <v>1.4142044283225915E-17</v>
      </c>
    </row>
    <row r="5525" spans="3:12" hidden="1" x14ac:dyDescent="0.25">
      <c r="C5525" s="221">
        <v>36680</v>
      </c>
      <c r="D5525" s="221">
        <f t="shared" si="607"/>
        <v>36680</v>
      </c>
      <c r="E5525" s="221">
        <f t="shared" si="605"/>
        <v>36.68</v>
      </c>
      <c r="F5525" s="221">
        <f t="shared" si="608"/>
        <v>2.9214191944929252E-5</v>
      </c>
      <c r="G5525" s="221">
        <f t="shared" si="609"/>
        <v>1.7135579676699913E-2</v>
      </c>
      <c r="H5525" s="221">
        <v>2.0271099110451302E-2</v>
      </c>
      <c r="I5525" s="221">
        <f t="shared" si="610"/>
        <v>1</v>
      </c>
      <c r="J5525" s="221">
        <v>1</v>
      </c>
      <c r="K5525" s="221">
        <f t="shared" si="611"/>
        <v>-159.87260047835065</v>
      </c>
      <c r="L5525" s="221">
        <f t="shared" si="606"/>
        <v>3.9184269693088456E-16</v>
      </c>
    </row>
    <row r="5526" spans="3:12" hidden="1" x14ac:dyDescent="0.25">
      <c r="C5526" s="221">
        <v>36690</v>
      </c>
      <c r="D5526" s="221">
        <f t="shared" si="607"/>
        <v>36690</v>
      </c>
      <c r="E5526" s="221">
        <f t="shared" si="605"/>
        <v>36.69</v>
      </c>
      <c r="F5526" s="221">
        <f t="shared" si="608"/>
        <v>2.9126731156428247E-5</v>
      </c>
      <c r="G5526" s="221">
        <f t="shared" si="609"/>
        <v>1.9132641098724246E-2</v>
      </c>
      <c r="H5526" s="221">
        <v>2.0401207815421901E-2</v>
      </c>
      <c r="I5526" s="221">
        <f t="shared" si="610"/>
        <v>1</v>
      </c>
      <c r="J5526" s="221">
        <v>1</v>
      </c>
      <c r="K5526" s="221">
        <f t="shared" si="611"/>
        <v>-158.88554896311487</v>
      </c>
      <c r="L5526" s="221">
        <f t="shared" si="606"/>
        <v>1.1574276747737839E-15</v>
      </c>
    </row>
    <row r="5527" spans="3:12" hidden="1" x14ac:dyDescent="0.25">
      <c r="C5527" s="221">
        <v>36700</v>
      </c>
      <c r="D5527" s="221">
        <f t="shared" si="607"/>
        <v>36700</v>
      </c>
      <c r="E5527" s="221">
        <f t="shared" si="605"/>
        <v>36.700000000000003</v>
      </c>
      <c r="F5527" s="221">
        <f t="shared" si="608"/>
        <v>2.9038836066458143E-5</v>
      </c>
      <c r="G5527" s="221">
        <f t="shared" si="609"/>
        <v>2.1078657062913165E-2</v>
      </c>
      <c r="H5527" s="271">
        <v>1.61309184990197E-9</v>
      </c>
      <c r="I5527" s="221">
        <f t="shared" si="610"/>
        <v>1</v>
      </c>
      <c r="J5527" s="221">
        <v>1</v>
      </c>
      <c r="K5527" s="221">
        <f t="shared" si="611"/>
        <v>-300.11037519723573</v>
      </c>
      <c r="L5527" s="221">
        <f t="shared" si="606"/>
        <v>3.2313588327091561E-16</v>
      </c>
    </row>
    <row r="5528" spans="3:12" hidden="1" x14ac:dyDescent="0.25">
      <c r="C5528" s="221">
        <v>36710</v>
      </c>
      <c r="D5528" s="221">
        <f t="shared" si="607"/>
        <v>36710</v>
      </c>
      <c r="E5528" s="221">
        <f t="shared" si="605"/>
        <v>36.71</v>
      </c>
      <c r="F5528" s="221">
        <f t="shared" si="608"/>
        <v>2.8950511717380162E-5</v>
      </c>
      <c r="G5528" s="221">
        <f t="shared" si="609"/>
        <v>2.2968286055544025E-2</v>
      </c>
      <c r="H5528" s="221">
        <v>1.1026860971508E-2</v>
      </c>
      <c r="I5528" s="221">
        <f t="shared" si="610"/>
        <v>1</v>
      </c>
      <c r="J5528" s="221">
        <v>1</v>
      </c>
      <c r="K5528" s="221">
        <f t="shared" si="611"/>
        <v>-162.69526536237873</v>
      </c>
      <c r="L5528" s="221">
        <f t="shared" si="606"/>
        <v>1.3440443185785548E-16</v>
      </c>
    </row>
    <row r="5529" spans="3:12" hidden="1" x14ac:dyDescent="0.25">
      <c r="C5529" s="221">
        <v>36720</v>
      </c>
      <c r="D5529" s="221">
        <f t="shared" si="607"/>
        <v>36720</v>
      </c>
      <c r="E5529" s="221">
        <f t="shared" si="605"/>
        <v>36.72</v>
      </c>
      <c r="F5529" s="221">
        <f t="shared" si="608"/>
        <v>2.8861763164298531E-5</v>
      </c>
      <c r="G5529" s="221">
        <f t="shared" si="609"/>
        <v>2.4796336224942976E-2</v>
      </c>
      <c r="H5529" s="271">
        <v>3.5573370117255402E-10</v>
      </c>
      <c r="I5529" s="221">
        <f t="shared" si="610"/>
        <v>1</v>
      </c>
      <c r="J5529" s="221">
        <v>1</v>
      </c>
      <c r="K5529" s="221">
        <f t="shared" si="611"/>
        <v>-311.88329227899266</v>
      </c>
      <c r="L5529" s="221">
        <f t="shared" si="606"/>
        <v>1.3440440499301796E-16</v>
      </c>
    </row>
    <row r="5530" spans="3:12" hidden="1" x14ac:dyDescent="0.25">
      <c r="C5530" s="221">
        <v>36730</v>
      </c>
      <c r="D5530" s="221">
        <f t="shared" si="607"/>
        <v>36730</v>
      </c>
      <c r="E5530" s="221">
        <f t="shared" si="605"/>
        <v>36.729999999999997</v>
      </c>
      <c r="F5530" s="221">
        <f t="shared" si="608"/>
        <v>2.8772595474648721E-5</v>
      </c>
      <c r="G5530" s="221">
        <f t="shared" si="609"/>
        <v>2.6557779540642385E-2</v>
      </c>
      <c r="H5530" s="221">
        <v>9.6745899372295292E-3</v>
      </c>
      <c r="I5530" s="221">
        <f t="shared" si="610"/>
        <v>1</v>
      </c>
      <c r="J5530" s="221">
        <v>1</v>
      </c>
      <c r="K5530" s="221">
        <f t="shared" si="611"/>
        <v>-162.62393264883167</v>
      </c>
      <c r="L5530" s="221">
        <f t="shared" si="606"/>
        <v>1.3663022190982971E-16</v>
      </c>
    </row>
    <row r="5531" spans="3:12" hidden="1" x14ac:dyDescent="0.25">
      <c r="C5531" s="221">
        <v>36740</v>
      </c>
      <c r="D5531" s="221">
        <f t="shared" si="607"/>
        <v>36740</v>
      </c>
      <c r="E5531" s="221">
        <f t="shared" si="605"/>
        <v>36.74</v>
      </c>
      <c r="F5531" s="221">
        <f t="shared" si="608"/>
        <v>2.8683013727785865E-5</v>
      </c>
      <c r="G5531" s="221">
        <f t="shared" si="609"/>
        <v>2.8247765519932376E-2</v>
      </c>
      <c r="H5531" s="221">
        <v>4.6170289671193599E-3</v>
      </c>
      <c r="I5531" s="221">
        <f t="shared" si="610"/>
        <v>1</v>
      </c>
      <c r="J5531" s="221">
        <v>1</v>
      </c>
      <c r="K5531" s="221">
        <f t="shared" si="611"/>
        <v>-168.54057040714821</v>
      </c>
      <c r="L5531" s="221">
        <f t="shared" si="606"/>
        <v>3.0989067738230656E-16</v>
      </c>
    </row>
    <row r="5532" spans="3:12" hidden="1" x14ac:dyDescent="0.25">
      <c r="C5532" s="221">
        <v>36750</v>
      </c>
      <c r="D5532" s="221">
        <f t="shared" si="607"/>
        <v>36750</v>
      </c>
      <c r="E5532" s="221">
        <f t="shared" si="605"/>
        <v>36.75</v>
      </c>
      <c r="F5532" s="221">
        <f t="shared" si="608"/>
        <v>2.8593023014572794E-5</v>
      </c>
      <c r="G5532" s="221">
        <f t="shared" si="609"/>
        <v>2.9861634484653524E-2</v>
      </c>
      <c r="H5532" s="221">
        <v>1.96696707822315E-4</v>
      </c>
      <c r="I5532" s="221">
        <f t="shared" si="610"/>
        <v>1</v>
      </c>
      <c r="J5532" s="221">
        <v>1</v>
      </c>
      <c r="K5532" s="221">
        <f t="shared" si="611"/>
        <v>-195.49658519706293</v>
      </c>
      <c r="L5532" s="221">
        <f t="shared" si="606"/>
        <v>3.8196923102956745E-17</v>
      </c>
    </row>
    <row r="5533" spans="3:12" hidden="1" x14ac:dyDescent="0.25">
      <c r="C5533" s="221">
        <v>36760</v>
      </c>
      <c r="D5533" s="221">
        <f t="shared" si="607"/>
        <v>36760</v>
      </c>
      <c r="E5533" s="221">
        <f t="shared" si="605"/>
        <v>36.76</v>
      </c>
      <c r="F5533" s="221">
        <f t="shared" si="608"/>
        <v>2.8502628436968404E-5</v>
      </c>
      <c r="G5533" s="221">
        <f t="shared" si="609"/>
        <v>3.1394930312236856E-2</v>
      </c>
      <c r="H5533" s="221">
        <v>2.7062321390601799E-3</v>
      </c>
      <c r="I5533" s="221">
        <f t="shared" si="610"/>
        <v>1</v>
      </c>
      <c r="J5533" s="221">
        <v>1</v>
      </c>
      <c r="K5533" s="221">
        <f t="shared" si="611"/>
        <v>-172.31781035753551</v>
      </c>
      <c r="L5533" s="221">
        <f t="shared" si="606"/>
        <v>1.6764887334017051E-17</v>
      </c>
    </row>
    <row r="5534" spans="3:12" hidden="1" x14ac:dyDescent="0.25">
      <c r="C5534" s="221">
        <v>36770</v>
      </c>
      <c r="D5534" s="221">
        <f t="shared" si="607"/>
        <v>36770</v>
      </c>
      <c r="E5534" s="221">
        <f t="shared" si="605"/>
        <v>36.770000000000003</v>
      </c>
      <c r="F5534" s="221">
        <f t="shared" si="608"/>
        <v>2.8411835107616072E-5</v>
      </c>
      <c r="G5534" s="221">
        <f t="shared" si="609"/>
        <v>3.2843412646395093E-2</v>
      </c>
      <c r="H5534" s="221">
        <v>2.57613647514305E-3</v>
      </c>
      <c r="I5534" s="221">
        <f t="shared" si="610"/>
        <v>1</v>
      </c>
      <c r="J5534" s="221">
        <v>1</v>
      </c>
      <c r="K5534" s="221">
        <f t="shared" si="611"/>
        <v>-172.38167141738657</v>
      </c>
      <c r="L5534" s="221">
        <f t="shared" si="606"/>
        <v>5.8214581579645302E-17</v>
      </c>
    </row>
    <row r="5535" spans="3:12" hidden="1" x14ac:dyDescent="0.25">
      <c r="C5535" s="221">
        <v>36780</v>
      </c>
      <c r="D5535" s="221">
        <f t="shared" si="607"/>
        <v>36780</v>
      </c>
      <c r="E5535" s="221">
        <f t="shared" si="605"/>
        <v>36.78</v>
      </c>
      <c r="F5535" s="221">
        <f t="shared" si="608"/>
        <v>2.8320648149432125E-5</v>
      </c>
      <c r="G5535" s="221">
        <f t="shared" si="609"/>
        <v>3.4203068534230094E-2</v>
      </c>
      <c r="H5535" s="221">
        <v>2.7309732062734898E-4</v>
      </c>
      <c r="I5535" s="221">
        <f t="shared" si="610"/>
        <v>1</v>
      </c>
      <c r="J5535" s="221">
        <v>1</v>
      </c>
      <c r="K5535" s="221">
        <f t="shared" si="611"/>
        <v>-191.55028603350183</v>
      </c>
      <c r="L5535" s="221">
        <f t="shared" si="606"/>
        <v>1.7801386498012107E-17</v>
      </c>
    </row>
    <row r="5536" spans="3:12" hidden="1" x14ac:dyDescent="0.25">
      <c r="C5536" s="221">
        <v>36790</v>
      </c>
      <c r="D5536" s="221">
        <f t="shared" si="607"/>
        <v>36790</v>
      </c>
      <c r="E5536" s="221">
        <f t="shared" si="605"/>
        <v>36.79</v>
      </c>
      <c r="F5536" s="221">
        <f t="shared" si="608"/>
        <v>2.8229072695194242E-5</v>
      </c>
      <c r="G5536" s="221">
        <f t="shared" si="609"/>
        <v>3.5470123458106004E-2</v>
      </c>
      <c r="H5536" s="221">
        <v>3.15558828549139E-3</v>
      </c>
      <c r="I5536" s="221">
        <f t="shared" si="610"/>
        <v>1</v>
      </c>
      <c r="J5536" s="221">
        <v>1</v>
      </c>
      <c r="K5536" s="221">
        <f t="shared" si="611"/>
        <v>-170.00720705268307</v>
      </c>
      <c r="L5536" s="221">
        <f t="shared" si="606"/>
        <v>2.9312717370841665E-17</v>
      </c>
    </row>
    <row r="5537" spans="3:12" hidden="1" x14ac:dyDescent="0.25">
      <c r="C5537" s="221">
        <v>36800</v>
      </c>
      <c r="D5537" s="221">
        <f t="shared" si="607"/>
        <v>36800</v>
      </c>
      <c r="E5537" s="221">
        <f t="shared" si="605"/>
        <v>36.799999999999997</v>
      </c>
      <c r="F5537" s="221">
        <f t="shared" si="608"/>
        <v>2.8137113887130892E-5</v>
      </c>
      <c r="G5537" s="221">
        <f t="shared" si="609"/>
        <v>3.6641051732158467E-2</v>
      </c>
      <c r="H5537" s="271">
        <v>9.31315220579864E-10</v>
      </c>
      <c r="I5537" s="221">
        <f t="shared" si="610"/>
        <v>1</v>
      </c>
      <c r="J5537" s="221">
        <v>1</v>
      </c>
      <c r="K5537" s="221">
        <f t="shared" si="611"/>
        <v>-300.35311639661307</v>
      </c>
      <c r="L5537" s="221">
        <f t="shared" si="606"/>
        <v>2.4958562443317573E-17</v>
      </c>
    </row>
    <row r="5538" spans="3:12" hidden="1" x14ac:dyDescent="0.25">
      <c r="C5538" s="221">
        <v>36810</v>
      </c>
      <c r="D5538" s="221">
        <f t="shared" si="607"/>
        <v>36810</v>
      </c>
      <c r="E5538" s="221">
        <f t="shared" si="605"/>
        <v>36.81</v>
      </c>
      <c r="F5538" s="221">
        <f t="shared" si="608"/>
        <v>2.8044776876509942E-5</v>
      </c>
      <c r="G5538" s="221">
        <f t="shared" si="609"/>
        <v>3.7712586235067548E-2</v>
      </c>
      <c r="H5538" s="221">
        <v>2.6182538032294499E-2</v>
      </c>
      <c r="I5538" s="221">
        <f t="shared" si="610"/>
        <v>1</v>
      </c>
      <c r="J5538" s="221">
        <v>1</v>
      </c>
      <c r="K5538" s="221">
        <f t="shared" si="611"/>
        <v>-151.15299903124432</v>
      </c>
      <c r="L5538" s="221">
        <f t="shared" si="606"/>
        <v>1.9170795552319942E-15</v>
      </c>
    </row>
    <row r="5539" spans="3:12" hidden="1" x14ac:dyDescent="0.25">
      <c r="C5539" s="221">
        <v>36820</v>
      </c>
      <c r="D5539" s="221">
        <f t="shared" si="607"/>
        <v>36820</v>
      </c>
      <c r="E5539" s="221">
        <f t="shared" si="605"/>
        <v>36.82</v>
      </c>
      <c r="F5539" s="221">
        <f t="shared" si="608"/>
        <v>2.795206682322834E-5</v>
      </c>
      <c r="G5539" s="221">
        <f t="shared" si="609"/>
        <v>3.8681727452417922E-2</v>
      </c>
      <c r="H5539" s="221">
        <v>5.0657045484410697E-2</v>
      </c>
      <c r="I5539" s="221">
        <f t="shared" si="610"/>
        <v>1</v>
      </c>
      <c r="J5539" s="221">
        <v>1</v>
      </c>
      <c r="K5539" s="221">
        <f t="shared" si="611"/>
        <v>-145.22880714113995</v>
      </c>
      <c r="L5539" s="221">
        <f t="shared" si="606"/>
        <v>1.7000720120944225E-14</v>
      </c>
    </row>
    <row r="5540" spans="3:12" hidden="1" x14ac:dyDescent="0.25">
      <c r="C5540" s="221">
        <v>36830</v>
      </c>
      <c r="D5540" s="221">
        <f t="shared" si="607"/>
        <v>36830</v>
      </c>
      <c r="E5540" s="221">
        <f t="shared" si="605"/>
        <v>36.83</v>
      </c>
      <c r="F5540" s="221">
        <f t="shared" si="608"/>
        <v>2.7858988895401489E-5</v>
      </c>
      <c r="G5540" s="221">
        <f t="shared" si="609"/>
        <v>3.9545751803848582E-2</v>
      </c>
      <c r="H5540" s="221">
        <v>3.5478860246609102E-2</v>
      </c>
      <c r="I5540" s="221">
        <f t="shared" si="610"/>
        <v>1</v>
      </c>
      <c r="J5540" s="221">
        <v>1</v>
      </c>
      <c r="K5540" s="221">
        <f t="shared" si="611"/>
        <v>-148.15930307406592</v>
      </c>
      <c r="L5540" s="221">
        <f t="shared" si="606"/>
        <v>2.202394737078861E-14</v>
      </c>
    </row>
    <row r="5541" spans="3:12" hidden="1" x14ac:dyDescent="0.25">
      <c r="C5541" s="221">
        <v>36840</v>
      </c>
      <c r="D5541" s="221">
        <f t="shared" si="607"/>
        <v>36840</v>
      </c>
      <c r="E5541" s="221">
        <f t="shared" si="605"/>
        <v>36.840000000000003</v>
      </c>
      <c r="F5541" s="221">
        <f t="shared" si="608"/>
        <v>2.7765548268953911E-5</v>
      </c>
      <c r="G5541" s="221">
        <f t="shared" si="609"/>
        <v>4.030221923204988E-2</v>
      </c>
      <c r="H5541" s="271">
        <v>2.4382356439505502E-9</v>
      </c>
      <c r="I5541" s="221">
        <f t="shared" si="610"/>
        <v>1</v>
      </c>
      <c r="J5541" s="221">
        <v>1</v>
      </c>
      <c r="K5541" s="221">
        <f t="shared" si="611"/>
        <v>-291.28178218847552</v>
      </c>
      <c r="L5541" s="221">
        <f t="shared" si="606"/>
        <v>3.8195285612548042E-15</v>
      </c>
    </row>
    <row r="5542" spans="3:12" hidden="1" x14ac:dyDescent="0.25">
      <c r="C5542" s="221">
        <v>36850</v>
      </c>
      <c r="D5542" s="221">
        <f t="shared" si="607"/>
        <v>36850</v>
      </c>
      <c r="E5542" s="221">
        <f t="shared" si="605"/>
        <v>36.85</v>
      </c>
      <c r="F5542" s="221">
        <f t="shared" si="608"/>
        <v>2.7671750127209134E-5</v>
      </c>
      <c r="G5542" s="221">
        <f t="shared" si="609"/>
        <v>4.0948980032668503E-2</v>
      </c>
      <c r="H5542" s="271">
        <v>1.5853399730893499E-9</v>
      </c>
      <c r="I5542" s="221">
        <f t="shared" si="610"/>
        <v>1</v>
      </c>
      <c r="J5542" s="221">
        <v>1</v>
      </c>
      <c r="K5542" s="221">
        <f t="shared" si="611"/>
        <v>-294.91195747474075</v>
      </c>
      <c r="L5542" s="221">
        <f t="shared" si="606"/>
        <v>5.1184856532519207E-29</v>
      </c>
    </row>
    <row r="5543" spans="3:12" hidden="1" x14ac:dyDescent="0.25">
      <c r="C5543" s="221">
        <v>36860</v>
      </c>
      <c r="D5543" s="221">
        <f t="shared" si="607"/>
        <v>36860</v>
      </c>
      <c r="E5543" s="221">
        <f t="shared" si="605"/>
        <v>36.86</v>
      </c>
      <c r="F5543" s="221">
        <f t="shared" si="608"/>
        <v>2.7577599660480682E-5</v>
      </c>
      <c r="G5543" s="221">
        <f t="shared" si="609"/>
        <v>4.1484180906161523E-2</v>
      </c>
      <c r="H5543" s="221">
        <v>3.2358958185376999E-2</v>
      </c>
      <c r="I5543" s="221">
        <f t="shared" si="610"/>
        <v>1</v>
      </c>
      <c r="J5543" s="221">
        <v>1</v>
      </c>
      <c r="K5543" s="221">
        <f t="shared" si="611"/>
        <v>-148.63132973950502</v>
      </c>
      <c r="L5543" s="221">
        <f t="shared" si="606"/>
        <v>3.4261555539588642E-15</v>
      </c>
    </row>
    <row r="5544" spans="3:12" hidden="1" x14ac:dyDescent="0.25">
      <c r="C5544" s="221">
        <v>36870</v>
      </c>
      <c r="D5544" s="221">
        <f t="shared" si="607"/>
        <v>36870</v>
      </c>
      <c r="E5544" s="221">
        <f t="shared" si="605"/>
        <v>36.869999999999997</v>
      </c>
      <c r="F5544" s="221">
        <f t="shared" si="608"/>
        <v>2.7483102065663851E-5</v>
      </c>
      <c r="G5544" s="221">
        <f t="shared" si="609"/>
        <v>4.1906270214730812E-2</v>
      </c>
      <c r="H5544" s="221">
        <v>3.33118067192201E-2</v>
      </c>
      <c r="I5544" s="221">
        <f t="shared" si="610"/>
        <v>1</v>
      </c>
      <c r="J5544" s="221">
        <v>1</v>
      </c>
      <c r="K5544" s="221">
        <f t="shared" si="611"/>
        <v>-148.32114104512962</v>
      </c>
      <c r="L5544" s="221">
        <f t="shared" si="606"/>
        <v>1.4207410237230875E-14</v>
      </c>
    </row>
    <row r="5545" spans="3:12" hidden="1" x14ac:dyDescent="0.25">
      <c r="C5545" s="221">
        <v>36880</v>
      </c>
      <c r="D5545" s="221">
        <f t="shared" si="607"/>
        <v>36880</v>
      </c>
      <c r="E5545" s="221">
        <f t="shared" si="605"/>
        <v>36.880000000000003</v>
      </c>
      <c r="F5545" s="221">
        <f t="shared" si="608"/>
        <v>2.7388262545827109E-5</v>
      </c>
      <c r="G5545" s="221">
        <f t="shared" si="609"/>
        <v>4.2214002429590135E-2</v>
      </c>
      <c r="H5545" s="221">
        <v>1.17207465677654E-2</v>
      </c>
      <c r="I5545" s="221">
        <f t="shared" si="610"/>
        <v>1</v>
      </c>
      <c r="J5545" s="221">
        <v>1</v>
      </c>
      <c r="K5545" s="221">
        <f t="shared" si="611"/>
        <v>-157.36047422613788</v>
      </c>
      <c r="L5545" s="221">
        <f t="shared" si="606"/>
        <v>6.7383952877183256E-15</v>
      </c>
    </row>
    <row r="5546" spans="3:12" hidden="1" x14ac:dyDescent="0.25">
      <c r="C5546" s="221">
        <v>36890</v>
      </c>
      <c r="D5546" s="221">
        <f t="shared" si="607"/>
        <v>36890</v>
      </c>
      <c r="E5546" s="221">
        <f t="shared" si="605"/>
        <v>36.89</v>
      </c>
      <c r="F5546" s="221">
        <f t="shared" si="608"/>
        <v>2.7293086309804936E-5</v>
      </c>
      <c r="G5546" s="221">
        <f t="shared" si="609"/>
        <v>4.2406441755952942E-2</v>
      </c>
      <c r="H5546" s="221">
        <v>3.5411953593090302E-2</v>
      </c>
      <c r="I5546" s="221">
        <f t="shared" si="610"/>
        <v>1</v>
      </c>
      <c r="J5546" s="221">
        <v>1</v>
      </c>
      <c r="K5546" s="221">
        <f t="shared" si="611"/>
        <v>-147.74731263677677</v>
      </c>
      <c r="L5546" s="221">
        <f t="shared" si="606"/>
        <v>7.4357229370714765E-15</v>
      </c>
    </row>
    <row r="5547" spans="3:12" hidden="1" x14ac:dyDescent="0.25">
      <c r="C5547" s="221">
        <v>36900</v>
      </c>
      <c r="D5547" s="221">
        <f t="shared" si="607"/>
        <v>36900</v>
      </c>
      <c r="E5547" s="221">
        <f t="shared" si="605"/>
        <v>36.9</v>
      </c>
      <c r="F5547" s="221">
        <f t="shared" si="608"/>
        <v>2.7197578571790209E-5</v>
      </c>
      <c r="G5547" s="221">
        <f t="shared" si="609"/>
        <v>4.2482964925346603E-2</v>
      </c>
      <c r="H5547" s="271">
        <v>8.9639332390348294E-15</v>
      </c>
      <c r="I5547" s="221">
        <f t="shared" si="610"/>
        <v>1</v>
      </c>
      <c r="J5547" s="221">
        <v>1</v>
      </c>
      <c r="K5547" s="221">
        <f t="shared" si="611"/>
        <v>-399.69512655231262</v>
      </c>
      <c r="L5547" s="221">
        <f t="shared" si="606"/>
        <v>4.1996079094895518E-15</v>
      </c>
    </row>
    <row r="5548" spans="3:12" hidden="1" x14ac:dyDescent="0.25">
      <c r="C5548" s="221">
        <v>36910</v>
      </c>
      <c r="D5548" s="221">
        <f t="shared" si="607"/>
        <v>36910</v>
      </c>
      <c r="E5548" s="221">
        <f t="shared" si="605"/>
        <v>36.909999999999997</v>
      </c>
      <c r="F5548" s="221">
        <f t="shared" si="608"/>
        <v>2.7101744550928845E-5</v>
      </c>
      <c r="G5548" s="221">
        <f t="shared" si="609"/>
        <v>4.2443263147062565E-2</v>
      </c>
      <c r="H5548" s="221">
        <v>3.5411953593087298E-2</v>
      </c>
      <c r="I5548" s="221">
        <f t="shared" si="610"/>
        <v>1</v>
      </c>
      <c r="J5548" s="221">
        <v>1</v>
      </c>
      <c r="K5548" s="221">
        <f t="shared" si="611"/>
        <v>-147.80088199810169</v>
      </c>
      <c r="L5548" s="221">
        <f t="shared" si="606"/>
        <v>4.1481247504786626E-15</v>
      </c>
    </row>
    <row r="5549" spans="3:12" hidden="1" x14ac:dyDescent="0.25">
      <c r="C5549" s="221">
        <v>36920</v>
      </c>
      <c r="D5549" s="221">
        <f t="shared" si="607"/>
        <v>36920</v>
      </c>
      <c r="E5549" s="221">
        <f t="shared" si="605"/>
        <v>36.92</v>
      </c>
      <c r="F5549" s="221">
        <f t="shared" si="608"/>
        <v>2.7005589470912952E-5</v>
      </c>
      <c r="G5549" s="221">
        <f t="shared" si="609"/>
        <v>4.2287343212808984E-2</v>
      </c>
      <c r="H5549" s="221">
        <v>1.17207465677564E-2</v>
      </c>
      <c r="I5549" s="221">
        <f t="shared" si="610"/>
        <v>1</v>
      </c>
      <c r="J5549" s="221">
        <v>1</v>
      </c>
      <c r="K5549" s="221">
        <f t="shared" si="611"/>
        <v>-157.46761325066132</v>
      </c>
      <c r="L5549" s="221">
        <f t="shared" si="606"/>
        <v>7.3221440104060752E-15</v>
      </c>
    </row>
    <row r="5550" spans="3:12" hidden="1" x14ac:dyDescent="0.25">
      <c r="C5550" s="221">
        <v>36930</v>
      </c>
      <c r="D5550" s="221">
        <f t="shared" si="607"/>
        <v>36930</v>
      </c>
      <c r="E5550" s="221">
        <f t="shared" si="605"/>
        <v>36.93</v>
      </c>
      <c r="F5550" s="221">
        <f t="shared" si="608"/>
        <v>2.6909118559576628E-5</v>
      </c>
      <c r="G5550" s="221">
        <f t="shared" si="609"/>
        <v>4.2015527750889688E-2</v>
      </c>
      <c r="H5550" s="221">
        <v>3.3311806719210003E-2</v>
      </c>
      <c r="I5550" s="221">
        <f t="shared" si="610"/>
        <v>1</v>
      </c>
      <c r="J5550" s="221">
        <v>1</v>
      </c>
      <c r="K5550" s="221">
        <f t="shared" si="611"/>
        <v>-148.48185033659041</v>
      </c>
      <c r="L5550" s="221">
        <f t="shared" si="606"/>
        <v>6.5145889311366423E-15</v>
      </c>
    </row>
    <row r="5551" spans="3:12" hidden="1" x14ac:dyDescent="0.25">
      <c r="C5551" s="221">
        <v>36940</v>
      </c>
      <c r="D5551" s="221">
        <f t="shared" si="607"/>
        <v>36940</v>
      </c>
      <c r="E5551" s="221">
        <f t="shared" ref="E5551:E5614" si="612">D5551/1000</f>
        <v>36.94</v>
      </c>
      <c r="F5551" s="221">
        <f t="shared" si="608"/>
        <v>2.681233704849129E-5</v>
      </c>
      <c r="G5551" s="221">
        <f t="shared" si="609"/>
        <v>4.162845462851273E-2</v>
      </c>
      <c r="H5551" s="221">
        <v>3.2358958185386699E-2</v>
      </c>
      <c r="I5551" s="221">
        <f t="shared" si="610"/>
        <v>1</v>
      </c>
      <c r="J5551" s="221">
        <v>1</v>
      </c>
      <c r="K5551" s="221">
        <f t="shared" si="611"/>
        <v>-148.84561020355537</v>
      </c>
      <c r="L5551" s="221">
        <f t="shared" ref="L5551:L5614" si="613">(D5551-D5550)*((10^(K5551/20)+10^(K5550/20))/2)^2</f>
        <v>1.3608723324998946E-14</v>
      </c>
    </row>
    <row r="5552" spans="3:12" hidden="1" x14ac:dyDescent="0.25">
      <c r="C5552" s="221">
        <v>36950</v>
      </c>
      <c r="D5552" s="221">
        <f t="shared" si="607"/>
        <v>36950</v>
      </c>
      <c r="E5552" s="221">
        <f t="shared" si="612"/>
        <v>36.950000000000003</v>
      </c>
      <c r="F5552" s="221">
        <f t="shared" si="608"/>
        <v>2.6715250172562422E-5</v>
      </c>
      <c r="G5552" s="221">
        <f t="shared" si="609"/>
        <v>4.1127075503106215E-2</v>
      </c>
      <c r="H5552" s="271">
        <v>1.585331275635E-9</v>
      </c>
      <c r="I5552" s="221">
        <f t="shared" si="610"/>
        <v>1</v>
      </c>
      <c r="J5552" s="221">
        <v>1</v>
      </c>
      <c r="K5552" s="221">
        <f t="shared" si="611"/>
        <v>-295.17985797143359</v>
      </c>
      <c r="L5552" s="221">
        <f t="shared" si="613"/>
        <v>3.2612119888478521E-15</v>
      </c>
    </row>
    <row r="5553" spans="3:12" hidden="1" x14ac:dyDescent="0.25">
      <c r="C5553" s="221">
        <v>36960</v>
      </c>
      <c r="D5553" s="221">
        <f t="shared" si="607"/>
        <v>36960</v>
      </c>
      <c r="E5553" s="221">
        <f t="shared" si="612"/>
        <v>36.96</v>
      </c>
      <c r="F5553" s="221">
        <f t="shared" si="608"/>
        <v>2.6617863169626442E-5</v>
      </c>
      <c r="G5553" s="221">
        <f t="shared" si="609"/>
        <v>4.0512653525810308E-2</v>
      </c>
      <c r="H5553" s="271">
        <v>2.4382309825758801E-9</v>
      </c>
      <c r="I5553" s="221">
        <f t="shared" si="610"/>
        <v>1</v>
      </c>
      <c r="J5553" s="221">
        <v>1</v>
      </c>
      <c r="K5553" s="221">
        <f t="shared" si="611"/>
        <v>-291.60322552803075</v>
      </c>
      <c r="L5553" s="221">
        <f t="shared" si="613"/>
        <v>4.7766873127040685E-29</v>
      </c>
    </row>
    <row r="5554" spans="3:12" hidden="1" x14ac:dyDescent="0.25">
      <c r="C5554" s="221">
        <v>36970</v>
      </c>
      <c r="D5554" s="221">
        <f t="shared" si="607"/>
        <v>36970</v>
      </c>
      <c r="E5554" s="221">
        <f t="shared" si="612"/>
        <v>36.97</v>
      </c>
      <c r="F5554" s="221">
        <f t="shared" si="608"/>
        <v>2.6520181280049291E-5</v>
      </c>
      <c r="G5554" s="221">
        <f t="shared" si="609"/>
        <v>3.978676020257467E-2</v>
      </c>
      <c r="H5554" s="221">
        <v>3.5478860246596799E-2</v>
      </c>
      <c r="I5554" s="221">
        <f t="shared" si="610"/>
        <v>1</v>
      </c>
      <c r="J5554" s="221">
        <v>1</v>
      </c>
      <c r="K5554" s="221">
        <f t="shared" si="611"/>
        <v>-148.53430550948531</v>
      </c>
      <c r="L5554" s="221">
        <f t="shared" si="613"/>
        <v>3.5035596720854628E-15</v>
      </c>
    </row>
    <row r="5555" spans="3:12" hidden="1" x14ac:dyDescent="0.25">
      <c r="C5555" s="221">
        <v>36980</v>
      </c>
      <c r="D5555" s="221">
        <f t="shared" si="607"/>
        <v>36980</v>
      </c>
      <c r="E5555" s="221">
        <f t="shared" si="612"/>
        <v>36.979999999999997</v>
      </c>
      <c r="F5555" s="221">
        <f t="shared" si="608"/>
        <v>2.642220974632523E-5</v>
      </c>
      <c r="G5555" s="221">
        <f t="shared" si="609"/>
        <v>3.8951271420559846E-2</v>
      </c>
      <c r="H5555" s="221">
        <v>5.06570454844135E-2</v>
      </c>
      <c r="I5555" s="221">
        <f t="shared" si="610"/>
        <v>1</v>
      </c>
      <c r="J5555" s="221">
        <v>1</v>
      </c>
      <c r="K5555" s="221">
        <f t="shared" si="611"/>
        <v>-145.65738739171221</v>
      </c>
      <c r="L5555" s="221">
        <f t="shared" si="613"/>
        <v>2.0057295457185618E-14</v>
      </c>
    </row>
    <row r="5556" spans="3:12" hidden="1" x14ac:dyDescent="0.25">
      <c r="C5556" s="221">
        <v>36990</v>
      </c>
      <c r="D5556" s="221">
        <f t="shared" si="607"/>
        <v>36990</v>
      </c>
      <c r="E5556" s="221">
        <f t="shared" si="612"/>
        <v>36.99</v>
      </c>
      <c r="F5556" s="221">
        <f t="shared" si="608"/>
        <v>2.6323953812676663E-5</v>
      </c>
      <c r="G5556" s="221">
        <f t="shared" si="609"/>
        <v>3.8008362649786999E-2</v>
      </c>
      <c r="H5556" s="221">
        <v>2.6182538032324301E-2</v>
      </c>
      <c r="I5556" s="221">
        <f t="shared" si="610"/>
        <v>1</v>
      </c>
      <c r="J5556" s="221">
        <v>1</v>
      </c>
      <c r="K5556" s="221">
        <f t="shared" si="611"/>
        <v>-151.63515951292237</v>
      </c>
      <c r="L5556" s="221">
        <f t="shared" si="613"/>
        <v>1.5339589169141234E-14</v>
      </c>
    </row>
    <row r="5557" spans="3:12" hidden="1" x14ac:dyDescent="0.25">
      <c r="C5557" s="221">
        <v>37000</v>
      </c>
      <c r="D5557" s="221">
        <f t="shared" si="607"/>
        <v>37000</v>
      </c>
      <c r="E5557" s="221">
        <f t="shared" si="612"/>
        <v>37</v>
      </c>
      <c r="F5557" s="221">
        <f t="shared" si="608"/>
        <v>2.6225418724655234E-5</v>
      </c>
      <c r="G5557" s="221">
        <f t="shared" si="609"/>
        <v>3.696050333218176E-2</v>
      </c>
      <c r="H5557" s="271">
        <v>9.3132038692641897E-10</v>
      </c>
      <c r="I5557" s="221">
        <f t="shared" si="610"/>
        <v>1</v>
      </c>
      <c r="J5557" s="221">
        <v>1</v>
      </c>
      <c r="K5557" s="221">
        <f t="shared" si="611"/>
        <v>-300.88881164400027</v>
      </c>
      <c r="L5557" s="221">
        <f t="shared" si="613"/>
        <v>1.7156317993209701E-15</v>
      </c>
    </row>
    <row r="5558" spans="3:12" hidden="1" x14ac:dyDescent="0.25">
      <c r="C5558" s="221">
        <v>37010</v>
      </c>
      <c r="D5558" s="221">
        <f t="shared" si="607"/>
        <v>37010</v>
      </c>
      <c r="E5558" s="221">
        <f t="shared" si="612"/>
        <v>37.01</v>
      </c>
      <c r="F5558" s="221">
        <f t="shared" si="608"/>
        <v>2.6126609728743495E-5</v>
      </c>
      <c r="G5558" s="221">
        <f t="shared" si="609"/>
        <v>3.5810450472371053E-2</v>
      </c>
      <c r="H5558" s="221">
        <v>3.15558828549295E-3</v>
      </c>
      <c r="I5558" s="221">
        <f t="shared" si="610"/>
        <v>1</v>
      </c>
      <c r="J5558" s="221">
        <v>1</v>
      </c>
      <c r="K5558" s="221">
        <f t="shared" si="611"/>
        <v>-170.59653645379018</v>
      </c>
      <c r="L5558" s="221">
        <f t="shared" si="613"/>
        <v>2.179147507706023E-17</v>
      </c>
    </row>
    <row r="5559" spans="3:12" hidden="1" x14ac:dyDescent="0.25">
      <c r="C5559" s="221">
        <v>37020</v>
      </c>
      <c r="D5559" s="221">
        <f t="shared" si="607"/>
        <v>37020</v>
      </c>
      <c r="E5559" s="221">
        <f t="shared" si="612"/>
        <v>37.020000000000003</v>
      </c>
      <c r="F5559" s="221">
        <f t="shared" si="608"/>
        <v>2.6027532071957684E-5</v>
      </c>
      <c r="G5559" s="221">
        <f t="shared" si="609"/>
        <v>3.4561241446709794E-2</v>
      </c>
      <c r="H5559" s="221">
        <v>2.7309732062733602E-4</v>
      </c>
      <c r="I5559" s="221">
        <f t="shared" si="610"/>
        <v>1</v>
      </c>
      <c r="J5559" s="221">
        <v>1</v>
      </c>
      <c r="K5559" s="221">
        <f t="shared" si="611"/>
        <v>-192.19320472786399</v>
      </c>
      <c r="L5559" s="221">
        <f t="shared" si="613"/>
        <v>2.5568797982126976E-17</v>
      </c>
    </row>
    <row r="5560" spans="3:12" hidden="1" x14ac:dyDescent="0.25">
      <c r="C5560" s="221">
        <v>37030</v>
      </c>
      <c r="D5560" s="221">
        <f t="shared" si="607"/>
        <v>37030</v>
      </c>
      <c r="E5560" s="221">
        <f t="shared" si="612"/>
        <v>37.03</v>
      </c>
      <c r="F5560" s="221">
        <f t="shared" si="608"/>
        <v>2.5928191001451908E-5</v>
      </c>
      <c r="G5560" s="221">
        <f t="shared" si="609"/>
        <v>3.3216186049167949E-2</v>
      </c>
      <c r="H5560" s="221">
        <v>2.57613647514187E-3</v>
      </c>
      <c r="I5560" s="221">
        <f t="shared" si="610"/>
        <v>1</v>
      </c>
      <c r="J5560" s="221">
        <v>1</v>
      </c>
      <c r="K5560" s="221">
        <f t="shared" si="611"/>
        <v>-173.07818303086862</v>
      </c>
      <c r="L5560" s="221">
        <f t="shared" si="613"/>
        <v>1.5182225679681974E-17</v>
      </c>
    </row>
    <row r="5561" spans="3:12" hidden="1" x14ac:dyDescent="0.25">
      <c r="C5561" s="221">
        <v>37040</v>
      </c>
      <c r="D5561" s="221">
        <f t="shared" si="607"/>
        <v>37040</v>
      </c>
      <c r="E5561" s="221">
        <f t="shared" si="612"/>
        <v>37.04</v>
      </c>
      <c r="F5561" s="221">
        <f t="shared" si="608"/>
        <v>2.5828591764123073E-5</v>
      </c>
      <c r="G5561" s="221">
        <f t="shared" si="609"/>
        <v>3.1778857794701944E-2</v>
      </c>
      <c r="H5561" s="221">
        <v>2.70623213906305E-3</v>
      </c>
      <c r="I5561" s="221">
        <f t="shared" si="610"/>
        <v>1</v>
      </c>
      <c r="J5561" s="221">
        <v>1</v>
      </c>
      <c r="K5561" s="221">
        <f t="shared" si="611"/>
        <v>-173.06791881879536</v>
      </c>
      <c r="L5561" s="221">
        <f t="shared" si="613"/>
        <v>4.9282764238066311E-17</v>
      </c>
    </row>
    <row r="5562" spans="3:12" hidden="1" x14ac:dyDescent="0.25">
      <c r="C5562" s="221">
        <v>37050</v>
      </c>
      <c r="D5562" s="221">
        <f t="shared" ref="D5562:D5625" si="614">C5562*(f_CLK_MHz/Nominal_Clock_Freq)</f>
        <v>37050</v>
      </c>
      <c r="E5562" s="221">
        <f t="shared" si="612"/>
        <v>37.049999999999997</v>
      </c>
      <c r="F5562" s="221">
        <f t="shared" ref="F5562:F5625" si="615">ABS(SIN(((MOD_CLK_DIV*PI()*$D5562*FIRST_STAGE_DECIMATION)/(f_CLK_MHz*1000000)))/(FIRST_STAGE_DECIMATION*SIN(((MOD_CLK_DIV*PI()*$D5562)/(f_CLK_MHz*1000000)))))^FIRST_STAGE_ORDER</f>
        <v>2.5728739606216886E-5</v>
      </c>
      <c r="G5562" s="221">
        <f t="shared" ref="G5562:G5625" si="616">ABS(SIN(((MOD_CLK_DIV*FIRST_STAGE_DECIMATION*PI()*$D5562*SECOND_STAGE_DECIMATION)/(f_CLK_MHz*1000000)))/(SECOND_STAGE_DECIMATION*SIN(((MOD_CLK_DIV*FIRST_STAGE_DECIMATION*PI()*$D5562)/(f_CLK_MHz*1000000)))))^SECOND_STAGE_ORDER</f>
        <v>3.025308450283103E-2</v>
      </c>
      <c r="H5562" s="221">
        <v>1.9669670782232099E-4</v>
      </c>
      <c r="I5562" s="221">
        <f t="shared" ref="I5562:I5625" si="617">IF(Avg_decimation&lt;&gt;0,(ABS(SIN(((MOD_CLK_DIV*FIRST_STAGE_DECIMATION*SECOND_STAGE_DECIMATION*FIR_DECIMATION*PI()*$D5562*Avg_decimation)/(f_CLK_MHz*1000000)))/(Avg_decimation*SIN(((MOD_CLK_DIV*FIRST_STAGE_DECIMATION*SECOND_STAGE_DECIMATION*FIR_DECIMATION*PI()*$D5562)/(f_CLK_MHz*1000000)))))^1),"-")</f>
        <v>1</v>
      </c>
      <c r="J5562" s="221">
        <v>1</v>
      </c>
      <c r="K5562" s="221">
        <f t="shared" ref="K5562:K5625" si="618">20*LOG10(IF(FIR_BYPASSED,F5562*G5562*J5562,F5562*G5562*H5562*I5562*J5562))</f>
        <v>-196.30029473776361</v>
      </c>
      <c r="L5562" s="221">
        <f t="shared" si="613"/>
        <v>1.4094288823684566E-17</v>
      </c>
    </row>
    <row r="5563" spans="3:12" hidden="1" x14ac:dyDescent="0.25">
      <c r="C5563" s="221">
        <v>37060</v>
      </c>
      <c r="D5563" s="221">
        <f t="shared" si="614"/>
        <v>37060</v>
      </c>
      <c r="E5563" s="221">
        <f t="shared" si="612"/>
        <v>37.06</v>
      </c>
      <c r="F5563" s="221">
        <f t="shared" si="615"/>
        <v>2.5628639772935254E-5</v>
      </c>
      <c r="G5563" s="221">
        <f t="shared" si="616"/>
        <v>2.8642938186002151E-2</v>
      </c>
      <c r="H5563" s="221">
        <v>4.6170289671164499E-3</v>
      </c>
      <c r="I5563" s="221">
        <f t="shared" si="617"/>
        <v>1</v>
      </c>
      <c r="J5563" s="221">
        <v>1</v>
      </c>
      <c r="K5563" s="221">
        <f t="shared" si="618"/>
        <v>-169.39788556206096</v>
      </c>
      <c r="L5563" s="221">
        <f t="shared" si="613"/>
        <v>3.1370964341776979E-17</v>
      </c>
    </row>
    <row r="5564" spans="3:12" hidden="1" x14ac:dyDescent="0.25">
      <c r="C5564" s="221">
        <v>37070</v>
      </c>
      <c r="D5564" s="221">
        <f t="shared" si="614"/>
        <v>37070</v>
      </c>
      <c r="E5564" s="221">
        <f t="shared" si="612"/>
        <v>37.07</v>
      </c>
      <c r="F5564" s="221">
        <f t="shared" si="615"/>
        <v>2.5528297508044689E-5</v>
      </c>
      <c r="G5564" s="221">
        <f t="shared" si="616"/>
        <v>2.6952724269263879E-2</v>
      </c>
      <c r="H5564" s="221">
        <v>9.6745899372292395E-3</v>
      </c>
      <c r="I5564" s="221">
        <f t="shared" si="617"/>
        <v>1</v>
      </c>
      <c r="J5564" s="221">
        <v>1</v>
      </c>
      <c r="K5564" s="221">
        <f t="shared" si="618"/>
        <v>-163.53485825603678</v>
      </c>
      <c r="L5564" s="221">
        <f t="shared" si="613"/>
        <v>2.5230214740314443E-16</v>
      </c>
    </row>
    <row r="5565" spans="3:12" hidden="1" x14ac:dyDescent="0.25">
      <c r="C5565" s="221">
        <v>37080</v>
      </c>
      <c r="D5565" s="221">
        <f t="shared" si="614"/>
        <v>37080</v>
      </c>
      <c r="E5565" s="221">
        <f t="shared" si="612"/>
        <v>37.08</v>
      </c>
      <c r="F5565" s="221">
        <f t="shared" si="615"/>
        <v>2.5427718053486244E-5</v>
      </c>
      <c r="G5565" s="221">
        <f t="shared" si="616"/>
        <v>2.5186970169580512E-2</v>
      </c>
      <c r="H5565" s="271">
        <v>3.5572826570162798E-10</v>
      </c>
      <c r="I5565" s="221">
        <f t="shared" si="617"/>
        <v>1</v>
      </c>
      <c r="J5565" s="221">
        <v>1</v>
      </c>
      <c r="K5565" s="221">
        <f t="shared" si="618"/>
        <v>-312.84796619808282</v>
      </c>
      <c r="L5565" s="221">
        <f t="shared" si="613"/>
        <v>1.1077817669670524E-16</v>
      </c>
    </row>
    <row r="5566" spans="3:12" hidden="1" x14ac:dyDescent="0.25">
      <c r="C5566" s="221">
        <v>37090</v>
      </c>
      <c r="D5566" s="221">
        <f t="shared" si="614"/>
        <v>37090</v>
      </c>
      <c r="E5566" s="221">
        <f t="shared" si="612"/>
        <v>37.090000000000003</v>
      </c>
      <c r="F5566" s="221">
        <f t="shared" si="615"/>
        <v>2.5326906648985957E-5</v>
      </c>
      <c r="G5566" s="221">
        <f t="shared" si="616"/>
        <v>2.3350413264828208E-2</v>
      </c>
      <c r="H5566" s="221">
        <v>1.10268609715074E-2</v>
      </c>
      <c r="I5566" s="221">
        <f t="shared" si="617"/>
        <v>1</v>
      </c>
      <c r="J5566" s="221">
        <v>1</v>
      </c>
      <c r="K5566" s="221">
        <f t="shared" si="618"/>
        <v>-163.71342760269255</v>
      </c>
      <c r="L5566" s="221">
        <f t="shared" si="613"/>
        <v>1.0631566958336794E-16</v>
      </c>
    </row>
    <row r="5567" spans="3:12" hidden="1" x14ac:dyDescent="0.25">
      <c r="C5567" s="221">
        <v>37100</v>
      </c>
      <c r="D5567" s="221">
        <f t="shared" si="614"/>
        <v>37100</v>
      </c>
      <c r="E5567" s="221">
        <f t="shared" si="612"/>
        <v>37.1</v>
      </c>
      <c r="F5567" s="221">
        <f t="shared" si="615"/>
        <v>2.5225868531667735E-5</v>
      </c>
      <c r="G5567" s="221">
        <f t="shared" si="616"/>
        <v>2.1447988284229929E-2</v>
      </c>
      <c r="H5567" s="271">
        <v>1.6130993938358399E-9</v>
      </c>
      <c r="I5567" s="221">
        <f t="shared" si="617"/>
        <v>1</v>
      </c>
      <c r="J5567" s="221">
        <v>1</v>
      </c>
      <c r="K5567" s="221">
        <f t="shared" si="618"/>
        <v>-301.18212360487024</v>
      </c>
      <c r="L5567" s="221">
        <f t="shared" si="613"/>
        <v>1.0631569061210182E-16</v>
      </c>
    </row>
    <row r="5568" spans="3:12" hidden="1" x14ac:dyDescent="0.25">
      <c r="C5568" s="221">
        <v>37110</v>
      </c>
      <c r="D5568" s="221">
        <f t="shared" si="614"/>
        <v>37110</v>
      </c>
      <c r="E5568" s="221">
        <f t="shared" si="612"/>
        <v>37.11</v>
      </c>
      <c r="F5568" s="221">
        <f t="shared" si="615"/>
        <v>2.5124608935666568E-5</v>
      </c>
      <c r="G5568" s="221">
        <f t="shared" si="616"/>
        <v>1.9484814153506169E-2</v>
      </c>
      <c r="H5568" s="221">
        <v>2.0401207815424399E-2</v>
      </c>
      <c r="I5568" s="221">
        <f t="shared" si="617"/>
        <v>1</v>
      </c>
      <c r="J5568" s="221">
        <v>1</v>
      </c>
      <c r="K5568" s="221">
        <f t="shared" si="618"/>
        <v>-160.01097083375237</v>
      </c>
      <c r="L5568" s="221">
        <f t="shared" si="613"/>
        <v>2.493693086203989E-16</v>
      </c>
    </row>
    <row r="5569" spans="3:12" hidden="1" x14ac:dyDescent="0.25">
      <c r="C5569" s="221">
        <v>37120</v>
      </c>
      <c r="D5569" s="221">
        <f t="shared" si="614"/>
        <v>37120</v>
      </c>
      <c r="E5569" s="221">
        <f t="shared" si="612"/>
        <v>37.119999999999997</v>
      </c>
      <c r="F5569" s="221">
        <f t="shared" si="615"/>
        <v>2.5023133091743742E-5</v>
      </c>
      <c r="G5569" s="221">
        <f t="shared" si="616"/>
        <v>1.7466180329581686E-2</v>
      </c>
      <c r="H5569" s="221">
        <v>2.0271099110455701E-2</v>
      </c>
      <c r="I5569" s="221">
        <f t="shared" si="617"/>
        <v>1</v>
      </c>
      <c r="J5569" s="221">
        <v>1</v>
      </c>
      <c r="K5569" s="221">
        <f t="shared" si="618"/>
        <v>-161.05166154866833</v>
      </c>
      <c r="L5569" s="221">
        <f t="shared" si="613"/>
        <v>8.8802678486899677E-16</v>
      </c>
    </row>
    <row r="5570" spans="3:12" hidden="1" x14ac:dyDescent="0.25">
      <c r="C5570" s="221">
        <v>37130</v>
      </c>
      <c r="D5570" s="221">
        <f t="shared" si="614"/>
        <v>37130</v>
      </c>
      <c r="E5570" s="221">
        <f t="shared" si="612"/>
        <v>37.130000000000003</v>
      </c>
      <c r="F5570" s="221">
        <f t="shared" si="615"/>
        <v>2.4921446226902499E-5</v>
      </c>
      <c r="G5570" s="221">
        <f t="shared" si="616"/>
        <v>1.5397532661001448E-2</v>
      </c>
      <c r="H5570" s="221">
        <v>5.3629333398762203E-3</v>
      </c>
      <c r="I5570" s="221">
        <f t="shared" si="617"/>
        <v>1</v>
      </c>
      <c r="J5570" s="221">
        <v>1</v>
      </c>
      <c r="K5570" s="221">
        <f t="shared" si="618"/>
        <v>-173.73146451532224</v>
      </c>
      <c r="L5570" s="221">
        <f t="shared" si="613"/>
        <v>2.9798329118360977E-16</v>
      </c>
    </row>
    <row r="5571" spans="3:12" hidden="1" x14ac:dyDescent="0.25">
      <c r="C5571" s="221">
        <v>37140</v>
      </c>
      <c r="D5571" s="221">
        <f t="shared" si="614"/>
        <v>37140</v>
      </c>
      <c r="E5571" s="221">
        <f t="shared" si="612"/>
        <v>37.14</v>
      </c>
      <c r="F5571" s="221">
        <f t="shared" si="615"/>
        <v>2.4819553564007052E-5</v>
      </c>
      <c r="G5571" s="221">
        <f t="shared" si="616"/>
        <v>1.3284458811628118E-2</v>
      </c>
      <c r="H5571" s="271">
        <v>1.7506741710730199E-5</v>
      </c>
      <c r="I5571" s="221">
        <f t="shared" si="617"/>
        <v>1</v>
      </c>
      <c r="J5571" s="221">
        <v>1</v>
      </c>
      <c r="K5571" s="221">
        <f t="shared" si="618"/>
        <v>-224.7731368715927</v>
      </c>
      <c r="L5571" s="221">
        <f t="shared" si="613"/>
        <v>1.0646980197306379E-17</v>
      </c>
    </row>
    <row r="5572" spans="3:12" hidden="1" x14ac:dyDescent="0.25">
      <c r="C5572" s="221">
        <v>37150</v>
      </c>
      <c r="D5572" s="221">
        <f t="shared" si="614"/>
        <v>37150</v>
      </c>
      <c r="E5572" s="221">
        <f t="shared" si="612"/>
        <v>37.15</v>
      </c>
      <c r="F5572" s="221">
        <f t="shared" si="615"/>
        <v>2.4717460321400413E-5</v>
      </c>
      <c r="G5572" s="221">
        <f t="shared" si="616"/>
        <v>1.113267328627101E-2</v>
      </c>
      <c r="H5572" s="271">
        <v>1.6734664794255099E-5</v>
      </c>
      <c r="I5572" s="221">
        <f t="shared" si="617"/>
        <v>1</v>
      </c>
      <c r="J5572" s="221">
        <v>1</v>
      </c>
      <c r="K5572" s="221">
        <f t="shared" si="618"/>
        <v>-226.73559345708244</v>
      </c>
      <c r="L5572" s="221">
        <f t="shared" si="613"/>
        <v>2.6921181065584835E-22</v>
      </c>
    </row>
    <row r="5573" spans="3:12" hidden="1" x14ac:dyDescent="0.25">
      <c r="C5573" s="221">
        <v>37160</v>
      </c>
      <c r="D5573" s="221">
        <f t="shared" si="614"/>
        <v>37160</v>
      </c>
      <c r="E5573" s="221">
        <f t="shared" si="612"/>
        <v>37.159999999999997</v>
      </c>
      <c r="F5573" s="221">
        <f t="shared" si="615"/>
        <v>2.4615171712526089E-5</v>
      </c>
      <c r="G5573" s="221">
        <f t="shared" si="616"/>
        <v>8.9480020981345127E-3</v>
      </c>
      <c r="H5573" s="221">
        <v>1.5719408884811499E-2</v>
      </c>
      <c r="I5573" s="221">
        <f t="shared" si="617"/>
        <v>1</v>
      </c>
      <c r="J5573" s="221">
        <v>1</v>
      </c>
      <c r="K5573" s="221">
        <f t="shared" si="618"/>
        <v>-169.2126968460951</v>
      </c>
      <c r="L5573" s="221">
        <f t="shared" si="613"/>
        <v>3.00486378259593E-17</v>
      </c>
    </row>
    <row r="5574" spans="3:12" hidden="1" x14ac:dyDescent="0.25">
      <c r="C5574" s="221">
        <v>37170</v>
      </c>
      <c r="D5574" s="221">
        <f t="shared" si="614"/>
        <v>37170</v>
      </c>
      <c r="E5574" s="221">
        <f t="shared" si="612"/>
        <v>37.17</v>
      </c>
      <c r="F5574" s="221">
        <f t="shared" si="615"/>
        <v>2.4512692945549951E-5</v>
      </c>
      <c r="G5574" s="221">
        <f t="shared" si="616"/>
        <v>6.7363671188553848E-3</v>
      </c>
      <c r="H5574" s="221">
        <v>0.13782044655405301</v>
      </c>
      <c r="I5574" s="221">
        <f t="shared" si="617"/>
        <v>1</v>
      </c>
      <c r="J5574" s="221">
        <v>1</v>
      </c>
      <c r="K5574" s="221">
        <f t="shared" si="618"/>
        <v>-152.85739149574488</v>
      </c>
      <c r="L5574" s="221">
        <f t="shared" si="613"/>
        <v>1.7187356149039944E-15</v>
      </c>
    </row>
    <row r="5575" spans="3:12" hidden="1" x14ac:dyDescent="0.25">
      <c r="C5575" s="221">
        <v>37180</v>
      </c>
      <c r="D5575" s="221">
        <f t="shared" si="614"/>
        <v>37180</v>
      </c>
      <c r="E5575" s="221">
        <f t="shared" si="612"/>
        <v>37.18</v>
      </c>
      <c r="F5575" s="221">
        <f t="shared" si="615"/>
        <v>2.4410029222984128E-5</v>
      </c>
      <c r="G5575" s="221">
        <f t="shared" si="616"/>
        <v>4.5037701528881056E-3</v>
      </c>
      <c r="H5575" s="221">
        <v>0.44491567513499303</v>
      </c>
      <c r="I5575" s="221">
        <f t="shared" si="617"/>
        <v>1</v>
      </c>
      <c r="J5575" s="221">
        <v>1</v>
      </c>
      <c r="K5575" s="221">
        <f t="shared" si="618"/>
        <v>-146.2115555049601</v>
      </c>
      <c r="L5575" s="221">
        <f t="shared" si="613"/>
        <v>1.2841677952709196E-14</v>
      </c>
    </row>
    <row r="5576" spans="3:12" hidden="1" x14ac:dyDescent="0.25">
      <c r="C5576" s="221">
        <v>37190</v>
      </c>
      <c r="D5576" s="221">
        <f t="shared" si="614"/>
        <v>37190</v>
      </c>
      <c r="E5576" s="221">
        <f t="shared" si="612"/>
        <v>37.19</v>
      </c>
      <c r="F5576" s="221">
        <f t="shared" si="615"/>
        <v>2.430718574131204E-5</v>
      </c>
      <c r="G5576" s="221">
        <f t="shared" si="616"/>
        <v>2.2562767787063921E-3</v>
      </c>
      <c r="H5576" s="221">
        <v>0.82365531566119299</v>
      </c>
      <c r="I5576" s="221">
        <f t="shared" si="617"/>
        <v>1</v>
      </c>
      <c r="J5576" s="221">
        <v>1</v>
      </c>
      <c r="K5576" s="221">
        <f t="shared" si="618"/>
        <v>-146.90254882106333</v>
      </c>
      <c r="L5576" s="221">
        <f t="shared" si="613"/>
        <v>2.2130016599150112E-14</v>
      </c>
    </row>
    <row r="5577" spans="3:12" hidden="1" x14ac:dyDescent="0.25">
      <c r="C5577" s="221">
        <v>37200</v>
      </c>
      <c r="D5577" s="221">
        <f t="shared" si="614"/>
        <v>37200</v>
      </c>
      <c r="E5577" s="221">
        <f t="shared" si="612"/>
        <v>37.200000000000003</v>
      </c>
      <c r="F5577" s="221">
        <f t="shared" si="615"/>
        <v>2.4204167690615995E-5</v>
      </c>
      <c r="G5577" s="221">
        <f t="shared" si="616"/>
        <v>6.3416479893849009E-16</v>
      </c>
      <c r="H5577" s="221">
        <v>1</v>
      </c>
      <c r="I5577" s="221">
        <f t="shared" si="617"/>
        <v>1</v>
      </c>
      <c r="J5577" s="221">
        <v>1</v>
      </c>
      <c r="K5577" s="221">
        <f t="shared" si="618"/>
        <v>-396.27815430424778</v>
      </c>
      <c r="L5577" s="221">
        <f t="shared" si="613"/>
        <v>5.1013500631560439E-15</v>
      </c>
    </row>
    <row r="5578" spans="3:12" hidden="1" x14ac:dyDescent="0.25">
      <c r="C5578" s="221">
        <v>37210</v>
      </c>
      <c r="D5578" s="221">
        <f t="shared" si="614"/>
        <v>37210</v>
      </c>
      <c r="E5578" s="221">
        <f t="shared" si="612"/>
        <v>37.21</v>
      </c>
      <c r="F5578" s="221">
        <f t="shared" si="615"/>
        <v>2.4100980254205369E-5</v>
      </c>
      <c r="G5578" s="221">
        <f t="shared" si="616"/>
        <v>2.2589162493941314E-3</v>
      </c>
      <c r="H5578" s="221">
        <v>0.82365531566119898</v>
      </c>
      <c r="I5578" s="221">
        <f t="shared" si="617"/>
        <v>1</v>
      </c>
      <c r="J5578" s="221">
        <v>1</v>
      </c>
      <c r="K5578" s="221">
        <f t="shared" si="618"/>
        <v>-146.96639315984692</v>
      </c>
      <c r="L5578" s="221">
        <f t="shared" si="613"/>
        <v>5.0269051714584503E-15</v>
      </c>
    </row>
    <row r="5579" spans="3:12" hidden="1" x14ac:dyDescent="0.25">
      <c r="C5579" s="221">
        <v>37220</v>
      </c>
      <c r="D5579" s="221">
        <f t="shared" si="614"/>
        <v>37220</v>
      </c>
      <c r="E5579" s="221">
        <f t="shared" si="612"/>
        <v>37.22</v>
      </c>
      <c r="F5579" s="221">
        <f t="shared" si="615"/>
        <v>2.3997628608247145E-5</v>
      </c>
      <c r="G5579" s="221">
        <f t="shared" si="616"/>
        <v>4.5143137026993586E-3</v>
      </c>
      <c r="H5579" s="221">
        <v>0.44491567513541502</v>
      </c>
      <c r="I5579" s="221">
        <f t="shared" si="617"/>
        <v>1</v>
      </c>
      <c r="J5579" s="221">
        <v>1</v>
      </c>
      <c r="K5579" s="221">
        <f t="shared" si="618"/>
        <v>-146.33924460033035</v>
      </c>
      <c r="L5579" s="221">
        <f t="shared" si="613"/>
        <v>2.1641333381281469E-14</v>
      </c>
    </row>
    <row r="5580" spans="3:12" hidden="1" x14ac:dyDescent="0.25">
      <c r="C5580" s="221">
        <v>37230</v>
      </c>
      <c r="D5580" s="221">
        <f t="shared" si="614"/>
        <v>37230</v>
      </c>
      <c r="E5580" s="221">
        <f t="shared" si="612"/>
        <v>37.229999999999997</v>
      </c>
      <c r="F5580" s="221">
        <f t="shared" si="615"/>
        <v>2.3894117921397716E-5</v>
      </c>
      <c r="G5580" s="221">
        <f t="shared" si="616"/>
        <v>6.7600364150293161E-3</v>
      </c>
      <c r="H5580" s="221">
        <v>0.13782044655405701</v>
      </c>
      <c r="I5580" s="221">
        <f t="shared" si="617"/>
        <v>1</v>
      </c>
      <c r="J5580" s="221">
        <v>1</v>
      </c>
      <c r="K5580" s="221">
        <f t="shared" si="618"/>
        <v>-153.0489261833726</v>
      </c>
      <c r="L5580" s="221">
        <f t="shared" si="613"/>
        <v>1.2411681824242836E-14</v>
      </c>
    </row>
    <row r="5581" spans="3:12" hidden="1" x14ac:dyDescent="0.25">
      <c r="C5581" s="221">
        <v>37240</v>
      </c>
      <c r="D5581" s="221">
        <f t="shared" si="614"/>
        <v>37240</v>
      </c>
      <c r="E5581" s="221">
        <f t="shared" si="612"/>
        <v>37.24</v>
      </c>
      <c r="F5581" s="221">
        <f t="shared" si="615"/>
        <v>2.3790453354437081E-5</v>
      </c>
      <c r="G5581" s="221">
        <f t="shared" si="616"/>
        <v>8.9899474311555157E-3</v>
      </c>
      <c r="H5581" s="221">
        <v>1.5719408884838599E-2</v>
      </c>
      <c r="I5581" s="221">
        <f t="shared" si="617"/>
        <v>1</v>
      </c>
      <c r="J5581" s="221">
        <v>1</v>
      </c>
      <c r="K5581" s="221">
        <f t="shared" si="618"/>
        <v>-169.4680783794866</v>
      </c>
      <c r="L5581" s="221">
        <f t="shared" si="613"/>
        <v>1.6414029501564574E-15</v>
      </c>
    </row>
    <row r="5582" spans="3:12" hidden="1" x14ac:dyDescent="0.25">
      <c r="C5582" s="221">
        <v>37250</v>
      </c>
      <c r="D5582" s="221">
        <f t="shared" si="614"/>
        <v>37250</v>
      </c>
      <c r="E5582" s="221">
        <f t="shared" si="612"/>
        <v>37.25</v>
      </c>
      <c r="F5582" s="221">
        <f t="shared" si="615"/>
        <v>2.3686640059903766E-5</v>
      </c>
      <c r="G5582" s="221">
        <f t="shared" si="616"/>
        <v>1.1197945421476032E-2</v>
      </c>
      <c r="H5582" s="271">
        <v>1.6734664794261899E-5</v>
      </c>
      <c r="I5582" s="221">
        <f t="shared" si="617"/>
        <v>1</v>
      </c>
      <c r="J5582" s="221">
        <v>1</v>
      </c>
      <c r="K5582" s="221">
        <f t="shared" si="618"/>
        <v>-227.05482350771069</v>
      </c>
      <c r="L5582" s="221">
        <f t="shared" si="613"/>
        <v>2.8332062181170391E-17</v>
      </c>
    </row>
    <row r="5583" spans="3:12" hidden="1" x14ac:dyDescent="0.25">
      <c r="C5583" s="221">
        <v>37260</v>
      </c>
      <c r="D5583" s="221">
        <f t="shared" si="614"/>
        <v>37260</v>
      </c>
      <c r="E5583" s="221">
        <f t="shared" si="612"/>
        <v>37.26</v>
      </c>
      <c r="F5583" s="221">
        <f t="shared" si="615"/>
        <v>2.3582683181732725E-5</v>
      </c>
      <c r="G5583" s="221">
        <f t="shared" si="616"/>
        <v>1.3377981241391787E-2</v>
      </c>
      <c r="H5583" s="271">
        <v>1.75067417107053E-5</v>
      </c>
      <c r="I5583" s="221">
        <f t="shared" si="617"/>
        <v>1</v>
      </c>
      <c r="J5583" s="221">
        <v>1</v>
      </c>
      <c r="K5583" s="221">
        <f t="shared" si="618"/>
        <v>-225.15621752890567</v>
      </c>
      <c r="L5583" s="221">
        <f t="shared" si="613"/>
        <v>2.4809912949075743E-22</v>
      </c>
    </row>
    <row r="5584" spans="3:12" hidden="1" x14ac:dyDescent="0.25">
      <c r="C5584" s="221">
        <v>37270</v>
      </c>
      <c r="D5584" s="221">
        <f t="shared" si="614"/>
        <v>37270</v>
      </c>
      <c r="E5584" s="221">
        <f t="shared" si="612"/>
        <v>37.270000000000003</v>
      </c>
      <c r="F5584" s="221">
        <f t="shared" si="615"/>
        <v>2.3478587854894352E-5</v>
      </c>
      <c r="G5584" s="221">
        <f t="shared" si="616"/>
        <v>1.5524074369556931E-2</v>
      </c>
      <c r="H5584" s="221">
        <v>5.3629333398692303E-3</v>
      </c>
      <c r="I5584" s="221">
        <f t="shared" si="617"/>
        <v>1</v>
      </c>
      <c r="J5584" s="221">
        <v>1</v>
      </c>
      <c r="K5584" s="221">
        <f t="shared" si="618"/>
        <v>-174.17839828682554</v>
      </c>
      <c r="L5584" s="221">
        <f t="shared" si="613"/>
        <v>9.6061860748490945E-18</v>
      </c>
    </row>
    <row r="5585" spans="3:12" hidden="1" x14ac:dyDescent="0.25">
      <c r="C5585" s="221">
        <v>37280</v>
      </c>
      <c r="D5585" s="221">
        <f t="shared" si="614"/>
        <v>37280</v>
      </c>
      <c r="E5585" s="221">
        <f t="shared" si="612"/>
        <v>37.28</v>
      </c>
      <c r="F5585" s="221">
        <f t="shared" si="615"/>
        <v>2.3374359205035264E-5</v>
      </c>
      <c r="G5585" s="221">
        <f t="shared" si="616"/>
        <v>1.7630329180666041E-2</v>
      </c>
      <c r="H5585" s="221">
        <v>2.0271099110455399E-2</v>
      </c>
      <c r="I5585" s="221">
        <f t="shared" si="617"/>
        <v>1</v>
      </c>
      <c r="J5585" s="221">
        <v>1</v>
      </c>
      <c r="K5585" s="221">
        <f t="shared" si="618"/>
        <v>-161.56245136006274</v>
      </c>
      <c r="L5585" s="221">
        <f t="shared" si="613"/>
        <v>2.6565633972600354E-16</v>
      </c>
    </row>
    <row r="5586" spans="3:12" hidden="1" x14ac:dyDescent="0.25">
      <c r="C5586" s="221">
        <v>37290</v>
      </c>
      <c r="D5586" s="221">
        <f t="shared" si="614"/>
        <v>37290</v>
      </c>
      <c r="E5586" s="221">
        <f t="shared" si="612"/>
        <v>37.29</v>
      </c>
      <c r="F5586" s="221">
        <f t="shared" si="615"/>
        <v>2.3270002348121554E-5</v>
      </c>
      <c r="G5586" s="221">
        <f t="shared" si="616"/>
        <v>1.9690951008876037E-2</v>
      </c>
      <c r="H5586" s="221">
        <v>2.04012078154246E-2</v>
      </c>
      <c r="I5586" s="221">
        <f t="shared" si="617"/>
        <v>1</v>
      </c>
      <c r="J5586" s="221">
        <v>1</v>
      </c>
      <c r="K5586" s="221">
        <f t="shared" si="618"/>
        <v>-160.58562002906439</v>
      </c>
      <c r="L5586" s="221">
        <f t="shared" si="613"/>
        <v>7.8337356270378446E-16</v>
      </c>
    </row>
    <row r="5587" spans="3:12" hidden="1" x14ac:dyDescent="0.25">
      <c r="C5587" s="221">
        <v>37300</v>
      </c>
      <c r="D5587" s="221">
        <f t="shared" si="614"/>
        <v>37300</v>
      </c>
      <c r="E5587" s="221">
        <f t="shared" si="612"/>
        <v>37.299999999999997</v>
      </c>
      <c r="F5587" s="221">
        <f t="shared" si="615"/>
        <v>2.3165522390083399E-5</v>
      </c>
      <c r="G5587" s="221">
        <f t="shared" si="616"/>
        <v>2.1700261958436454E-2</v>
      </c>
      <c r="H5587" s="271">
        <v>1.6130990361103699E-9</v>
      </c>
      <c r="I5587" s="221">
        <f t="shared" si="617"/>
        <v>1</v>
      </c>
      <c r="J5587" s="221">
        <v>1</v>
      </c>
      <c r="K5587" s="221">
        <f t="shared" si="618"/>
        <v>-301.82063787277445</v>
      </c>
      <c r="L5587" s="221">
        <f t="shared" si="613"/>
        <v>2.1846309451447131E-16</v>
      </c>
    </row>
    <row r="5588" spans="3:12" hidden="1" x14ac:dyDescent="0.25">
      <c r="C5588" s="221">
        <v>37310</v>
      </c>
      <c r="D5588" s="221">
        <f t="shared" si="614"/>
        <v>37310</v>
      </c>
      <c r="E5588" s="221">
        <f t="shared" si="612"/>
        <v>37.31</v>
      </c>
      <c r="F5588" s="221">
        <f t="shared" si="615"/>
        <v>2.3060924426461997E-5</v>
      </c>
      <c r="G5588" s="221">
        <f t="shared" si="616"/>
        <v>2.3652716418767736E-2</v>
      </c>
      <c r="H5588" s="221">
        <v>1.1026860971508399E-2</v>
      </c>
      <c r="I5588" s="221">
        <f t="shared" si="617"/>
        <v>1</v>
      </c>
      <c r="J5588" s="221">
        <v>1</v>
      </c>
      <c r="K5588" s="221">
        <f t="shared" si="618"/>
        <v>-164.41580727184385</v>
      </c>
      <c r="L5588" s="221">
        <f t="shared" si="613"/>
        <v>9.0439759459475234E-17</v>
      </c>
    </row>
    <row r="5589" spans="3:12" hidden="1" x14ac:dyDescent="0.25">
      <c r="C5589" s="221">
        <v>37320</v>
      </c>
      <c r="D5589" s="221">
        <f t="shared" si="614"/>
        <v>37320</v>
      </c>
      <c r="E5589" s="221">
        <f t="shared" si="612"/>
        <v>37.32</v>
      </c>
      <c r="F5589" s="221">
        <f t="shared" si="615"/>
        <v>2.2956213542058048E-5</v>
      </c>
      <c r="G5589" s="221">
        <f t="shared" si="616"/>
        <v>2.5542916241935092E-2</v>
      </c>
      <c r="H5589" s="271">
        <v>3.5573682921170902E-10</v>
      </c>
      <c r="I5589" s="221">
        <f t="shared" si="617"/>
        <v>1</v>
      </c>
      <c r="J5589" s="221">
        <v>1</v>
      </c>
      <c r="K5589" s="221">
        <f t="shared" si="618"/>
        <v>-313.6140087000868</v>
      </c>
      <c r="L5589" s="221">
        <f t="shared" si="613"/>
        <v>9.043974134612728E-17</v>
      </c>
    </row>
    <row r="5590" spans="3:12" hidden="1" x14ac:dyDescent="0.25">
      <c r="C5590" s="221">
        <v>37330</v>
      </c>
      <c r="D5590" s="221">
        <f t="shared" si="614"/>
        <v>37330</v>
      </c>
      <c r="E5590" s="221">
        <f t="shared" si="612"/>
        <v>37.33</v>
      </c>
      <c r="F5590" s="221">
        <f t="shared" si="615"/>
        <v>2.2851394810582805E-5</v>
      </c>
      <c r="G5590" s="221">
        <f t="shared" si="616"/>
        <v>2.7365625541320136E-2</v>
      </c>
      <c r="H5590" s="221">
        <v>9.67458993722921E-3</v>
      </c>
      <c r="I5590" s="221">
        <f t="shared" si="617"/>
        <v>1</v>
      </c>
      <c r="J5590" s="221">
        <v>1</v>
      </c>
      <c r="K5590" s="221">
        <f t="shared" si="618"/>
        <v>-164.36498679863064</v>
      </c>
      <c r="L5590" s="221">
        <f t="shared" si="613"/>
        <v>9.1504269596994287E-17</v>
      </c>
    </row>
    <row r="5591" spans="3:12" hidden="1" x14ac:dyDescent="0.25">
      <c r="C5591" s="221">
        <v>37340</v>
      </c>
      <c r="D5591" s="221">
        <f t="shared" si="614"/>
        <v>37340</v>
      </c>
      <c r="E5591" s="221">
        <f t="shared" si="612"/>
        <v>37.340000000000003</v>
      </c>
      <c r="F5591" s="221">
        <f t="shared" si="615"/>
        <v>2.2746473294310735E-5</v>
      </c>
      <c r="G5591" s="221">
        <f t="shared" si="616"/>
        <v>2.9115785071293691E-2</v>
      </c>
      <c r="H5591" s="221">
        <v>4.6170289671165999E-3</v>
      </c>
      <c r="I5591" s="221">
        <f t="shared" si="617"/>
        <v>1</v>
      </c>
      <c r="J5591" s="221">
        <v>1</v>
      </c>
      <c r="K5591" s="221">
        <f t="shared" si="618"/>
        <v>-170.29189648879807</v>
      </c>
      <c r="L5591" s="221">
        <f t="shared" si="613"/>
        <v>2.0737581055754107E-16</v>
      </c>
    </row>
    <row r="5592" spans="3:12" hidden="1" x14ac:dyDescent="0.25">
      <c r="C5592" s="221">
        <v>37350</v>
      </c>
      <c r="D5592" s="221">
        <f t="shared" si="614"/>
        <v>37350</v>
      </c>
      <c r="E5592" s="221">
        <f t="shared" si="612"/>
        <v>37.35</v>
      </c>
      <c r="F5592" s="221">
        <f t="shared" si="615"/>
        <v>2.2641454043734372E-5</v>
      </c>
      <c r="G5592" s="221">
        <f t="shared" si="616"/>
        <v>3.0788526148702183E-2</v>
      </c>
      <c r="H5592" s="221">
        <v>1.9669670782232799E-4</v>
      </c>
      <c r="I5592" s="221">
        <f t="shared" si="617"/>
        <v>1</v>
      </c>
      <c r="J5592" s="221">
        <v>1</v>
      </c>
      <c r="K5592" s="221">
        <f t="shared" si="618"/>
        <v>-197.25819390606617</v>
      </c>
      <c r="L5592" s="221">
        <f t="shared" si="613"/>
        <v>2.5518292826055615E-17</v>
      </c>
    </row>
    <row r="5593" spans="3:12" hidden="1" x14ac:dyDescent="0.25">
      <c r="C5593" s="221">
        <v>37360</v>
      </c>
      <c r="D5593" s="221">
        <f t="shared" si="614"/>
        <v>37360</v>
      </c>
      <c r="E5593" s="221">
        <f t="shared" si="612"/>
        <v>37.36</v>
      </c>
      <c r="F5593" s="221">
        <f t="shared" si="615"/>
        <v>2.2536342097220905E-5</v>
      </c>
      <c r="G5593" s="221">
        <f t="shared" si="616"/>
        <v>3.2379184078241856E-2</v>
      </c>
      <c r="H5593" s="221">
        <v>2.7062321390612602E-3</v>
      </c>
      <c r="I5593" s="221">
        <f t="shared" si="617"/>
        <v>1</v>
      </c>
      <c r="J5593" s="221">
        <v>1</v>
      </c>
      <c r="K5593" s="221">
        <f t="shared" si="618"/>
        <v>-174.0897125057482</v>
      </c>
      <c r="L5593" s="221">
        <f t="shared" si="613"/>
        <v>1.1150060374548455E-17</v>
      </c>
    </row>
    <row r="5594" spans="3:12" hidden="1" x14ac:dyDescent="0.25">
      <c r="C5594" s="221">
        <v>37370</v>
      </c>
      <c r="D5594" s="221">
        <f t="shared" si="614"/>
        <v>37370</v>
      </c>
      <c r="E5594" s="221">
        <f t="shared" si="612"/>
        <v>37.369999999999997</v>
      </c>
      <c r="F5594" s="221">
        <f t="shared" si="615"/>
        <v>2.2431142480672079E-5</v>
      </c>
      <c r="G5594" s="221">
        <f t="shared" si="616"/>
        <v>3.3883311044976071E-2</v>
      </c>
      <c r="H5594" s="221">
        <v>2.57613647514375E-3</v>
      </c>
      <c r="I5594" s="221">
        <f t="shared" si="617"/>
        <v>1</v>
      </c>
      <c r="J5594" s="221">
        <v>1</v>
      </c>
      <c r="K5594" s="221">
        <f t="shared" si="618"/>
        <v>-174.16387793345336</v>
      </c>
      <c r="L5594" s="221">
        <f t="shared" si="613"/>
        <v>3.8665924080936661E-17</v>
      </c>
    </row>
    <row r="5595" spans="3:12" hidden="1" x14ac:dyDescent="0.25">
      <c r="C5595" s="221">
        <v>37380</v>
      </c>
      <c r="D5595" s="221">
        <f t="shared" si="614"/>
        <v>37380</v>
      </c>
      <c r="E5595" s="221">
        <f t="shared" si="612"/>
        <v>37.380000000000003</v>
      </c>
      <c r="F5595" s="221">
        <f t="shared" si="615"/>
        <v>2.2325860207184167E-5</v>
      </c>
      <c r="G5595" s="221">
        <f t="shared" si="616"/>
        <v>3.5296688438741564E-2</v>
      </c>
      <c r="H5595" s="221">
        <v>2.7309732062735299E-4</v>
      </c>
      <c r="I5595" s="221">
        <f t="shared" si="617"/>
        <v>1</v>
      </c>
      <c r="J5595" s="221">
        <v>1</v>
      </c>
      <c r="K5595" s="221">
        <f t="shared" si="618"/>
        <v>-193.34280796329881</v>
      </c>
      <c r="L5595" s="221">
        <f t="shared" si="613"/>
        <v>1.1806766391006E-17</v>
      </c>
    </row>
    <row r="5596" spans="3:12" hidden="1" x14ac:dyDescent="0.25">
      <c r="C5596" s="221">
        <v>37390</v>
      </c>
      <c r="D5596" s="221">
        <f t="shared" si="614"/>
        <v>37390</v>
      </c>
      <c r="E5596" s="221">
        <f t="shared" si="612"/>
        <v>37.39</v>
      </c>
      <c r="F5596" s="221">
        <f t="shared" si="615"/>
        <v>2.2220500276712222E-5</v>
      </c>
      <c r="G5596" s="221">
        <f t="shared" si="616"/>
        <v>3.6615338576559367E-2</v>
      </c>
      <c r="H5596" s="221">
        <v>3.1555882854904902E-3</v>
      </c>
      <c r="I5596" s="221">
        <f t="shared" si="617"/>
        <v>1</v>
      </c>
      <c r="J5596" s="221">
        <v>1</v>
      </c>
      <c r="K5596" s="221">
        <f t="shared" si="618"/>
        <v>-171.81005555977774</v>
      </c>
      <c r="L5596" s="221">
        <f t="shared" si="613"/>
        <v>1.9357579513363901E-17</v>
      </c>
    </row>
    <row r="5597" spans="3:12" hidden="1" x14ac:dyDescent="0.25">
      <c r="C5597" s="221">
        <v>37400</v>
      </c>
      <c r="D5597" s="221">
        <f t="shared" si="614"/>
        <v>37400</v>
      </c>
      <c r="E5597" s="221">
        <f t="shared" si="612"/>
        <v>37.4</v>
      </c>
      <c r="F5597" s="221">
        <f t="shared" si="615"/>
        <v>2.2115067675735198E-5</v>
      </c>
      <c r="G5597" s="221">
        <f t="shared" si="616"/>
        <v>3.7835535790825429E-2</v>
      </c>
      <c r="H5597" s="271">
        <v>9.3132012330939005E-10</v>
      </c>
      <c r="I5597" s="221">
        <f t="shared" si="617"/>
        <v>1</v>
      </c>
      <c r="J5597" s="221">
        <v>1</v>
      </c>
      <c r="K5597" s="221">
        <f t="shared" si="618"/>
        <v>-302.16625703764709</v>
      </c>
      <c r="L5597" s="221">
        <f t="shared" si="613"/>
        <v>1.6479146563883213E-17</v>
      </c>
    </row>
    <row r="5598" spans="3:12" hidden="1" x14ac:dyDescent="0.25">
      <c r="C5598" s="221">
        <v>37410</v>
      </c>
      <c r="D5598" s="221">
        <f t="shared" si="614"/>
        <v>37410</v>
      </c>
      <c r="E5598" s="221">
        <f t="shared" si="612"/>
        <v>37.409999999999997</v>
      </c>
      <c r="F5598" s="221">
        <f t="shared" si="615"/>
        <v>2.2009567376923827E-5</v>
      </c>
      <c r="G5598" s="221">
        <f t="shared" si="616"/>
        <v>3.8953816852642487E-2</v>
      </c>
      <c r="H5598" s="221">
        <v>2.6182538032287601E-2</v>
      </c>
      <c r="I5598" s="221">
        <f t="shared" si="617"/>
        <v>1</v>
      </c>
      <c r="J5598" s="221">
        <v>1</v>
      </c>
      <c r="K5598" s="221">
        <f t="shared" si="618"/>
        <v>-152.97653465670481</v>
      </c>
      <c r="L5598" s="221">
        <f t="shared" si="613"/>
        <v>1.2597563992869838E-15</v>
      </c>
    </row>
    <row r="5599" spans="3:12" hidden="1" x14ac:dyDescent="0.25">
      <c r="C5599" s="221">
        <v>37420</v>
      </c>
      <c r="D5599" s="221">
        <f t="shared" si="614"/>
        <v>37420</v>
      </c>
      <c r="E5599" s="221">
        <f t="shared" si="612"/>
        <v>37.42</v>
      </c>
      <c r="F5599" s="221">
        <f t="shared" si="615"/>
        <v>2.1904004338810187E-5</v>
      </c>
      <c r="G5599" s="221">
        <f t="shared" si="616"/>
        <v>3.9966990701448289E-2</v>
      </c>
      <c r="H5599" s="221">
        <v>5.0657045484413403E-2</v>
      </c>
      <c r="I5599" s="221">
        <f t="shared" si="617"/>
        <v>1</v>
      </c>
      <c r="J5599" s="221">
        <v>1</v>
      </c>
      <c r="K5599" s="221">
        <f t="shared" si="618"/>
        <v>-147.06270354537918</v>
      </c>
      <c r="L5599" s="221">
        <f t="shared" si="613"/>
        <v>1.1153874012801214E-14</v>
      </c>
    </row>
    <row r="5600" spans="3:12" hidden="1" x14ac:dyDescent="0.25">
      <c r="C5600" s="221">
        <v>37430</v>
      </c>
      <c r="D5600" s="221">
        <f t="shared" si="614"/>
        <v>37430</v>
      </c>
      <c r="E5600" s="221">
        <f t="shared" si="612"/>
        <v>37.43</v>
      </c>
      <c r="F5600" s="221">
        <f t="shared" si="615"/>
        <v>2.1798383505460526E-5</v>
      </c>
      <c r="G5600" s="221">
        <f t="shared" si="616"/>
        <v>4.0872147453870092E-2</v>
      </c>
      <c r="H5600" s="221">
        <v>3.5478860246616097E-2</v>
      </c>
      <c r="I5600" s="221">
        <f t="shared" si="617"/>
        <v>1</v>
      </c>
      <c r="J5600" s="221">
        <v>1</v>
      </c>
      <c r="K5600" s="221">
        <f t="shared" si="618"/>
        <v>-150.00357189608462</v>
      </c>
      <c r="L5600" s="221">
        <f t="shared" si="613"/>
        <v>1.4423601560824219E-14</v>
      </c>
    </row>
    <row r="5601" spans="3:12" hidden="1" x14ac:dyDescent="0.25">
      <c r="C5601" s="221">
        <v>37440</v>
      </c>
      <c r="D5601" s="221">
        <f t="shared" si="614"/>
        <v>37440</v>
      </c>
      <c r="E5601" s="221">
        <f t="shared" si="612"/>
        <v>37.44</v>
      </c>
      <c r="F5601" s="221">
        <f t="shared" si="615"/>
        <v>2.1692709806149362E-5</v>
      </c>
      <c r="G5601" s="221">
        <f t="shared" si="616"/>
        <v>4.1666666666666179E-2</v>
      </c>
      <c r="H5601" s="271">
        <v>2.4382305323092102E-9</v>
      </c>
      <c r="I5601" s="221">
        <f t="shared" si="617"/>
        <v>1</v>
      </c>
      <c r="J5601" s="221">
        <v>1</v>
      </c>
      <c r="K5601" s="221">
        <f t="shared" si="618"/>
        <v>-293.13645339688958</v>
      </c>
      <c r="L5601" s="221">
        <f t="shared" si="613"/>
        <v>2.4979450449604169E-15</v>
      </c>
    </row>
    <row r="5602" spans="3:12" hidden="1" x14ac:dyDescent="0.25">
      <c r="C5602" s="221">
        <v>37450</v>
      </c>
      <c r="D5602" s="221">
        <f t="shared" si="614"/>
        <v>37450</v>
      </c>
      <c r="E5602" s="221">
        <f t="shared" si="612"/>
        <v>37.450000000000003</v>
      </c>
      <c r="F5602" s="221">
        <f t="shared" si="615"/>
        <v>2.1586988155036454E-5</v>
      </c>
      <c r="G5602" s="221">
        <f t="shared" si="616"/>
        <v>4.2348224830554435E-2</v>
      </c>
      <c r="H5602" s="271">
        <v>1.58534504319348E-9</v>
      </c>
      <c r="I5602" s="221">
        <f t="shared" si="617"/>
        <v>1</v>
      </c>
      <c r="J5602" s="221">
        <v>1</v>
      </c>
      <c r="K5602" s="221">
        <f t="shared" si="618"/>
        <v>-296.77697875156872</v>
      </c>
      <c r="L5602" s="221">
        <f t="shared" si="613"/>
        <v>3.3362885814776983E-29</v>
      </c>
    </row>
    <row r="5603" spans="3:12" hidden="1" x14ac:dyDescent="0.25">
      <c r="C5603" s="221">
        <v>37460</v>
      </c>
      <c r="D5603" s="221">
        <f t="shared" si="614"/>
        <v>37460</v>
      </c>
      <c r="E5603" s="221">
        <f t="shared" si="612"/>
        <v>37.46</v>
      </c>
      <c r="F5603" s="221">
        <f t="shared" si="615"/>
        <v>2.1481223450845873E-5</v>
      </c>
      <c r="G5603" s="221">
        <f t="shared" si="616"/>
        <v>4.2914802073758869E-2</v>
      </c>
      <c r="H5603" s="221">
        <v>3.23589581853862E-2</v>
      </c>
      <c r="I5603" s="221">
        <f t="shared" si="617"/>
        <v>1</v>
      </c>
      <c r="J5603" s="221">
        <v>1</v>
      </c>
      <c r="K5603" s="221">
        <f t="shared" si="618"/>
        <v>-150.50678685184891</v>
      </c>
      <c r="L5603" s="221">
        <f t="shared" si="613"/>
        <v>2.2246483184506459E-15</v>
      </c>
    </row>
    <row r="5604" spans="3:12" hidden="1" x14ac:dyDescent="0.25">
      <c r="C5604" s="221">
        <v>37470</v>
      </c>
      <c r="D5604" s="221">
        <f t="shared" si="614"/>
        <v>37470</v>
      </c>
      <c r="E5604" s="221">
        <f t="shared" si="612"/>
        <v>37.47</v>
      </c>
      <c r="F5604" s="221">
        <f t="shared" si="615"/>
        <v>2.1375420576547728E-5</v>
      </c>
      <c r="G5604" s="221">
        <f t="shared" si="616"/>
        <v>4.3364688056208127E-2</v>
      </c>
      <c r="H5604" s="221">
        <v>3.3311806719225998E-2</v>
      </c>
      <c r="I5604" s="221">
        <f t="shared" si="617"/>
        <v>1</v>
      </c>
      <c r="J5604" s="221">
        <v>1</v>
      </c>
      <c r="K5604" s="221">
        <f t="shared" si="618"/>
        <v>-150.20701833671319</v>
      </c>
      <c r="L5604" s="221">
        <f t="shared" si="613"/>
        <v>9.2138058085618029E-15</v>
      </c>
    </row>
    <row r="5605" spans="3:12" hidden="1" x14ac:dyDescent="0.25">
      <c r="C5605" s="221">
        <v>37480</v>
      </c>
      <c r="D5605" s="221">
        <f t="shared" si="614"/>
        <v>37480</v>
      </c>
      <c r="E5605" s="221">
        <f t="shared" si="612"/>
        <v>37.479999999999997</v>
      </c>
      <c r="F5605" s="221">
        <f t="shared" si="615"/>
        <v>2.1269584399041612E-5</v>
      </c>
      <c r="G5605" s="221">
        <f t="shared" si="616"/>
        <v>4.369648703743572E-2</v>
      </c>
      <c r="H5605" s="221">
        <v>1.17207465677555E-2</v>
      </c>
      <c r="I5605" s="221">
        <f t="shared" si="617"/>
        <v>1</v>
      </c>
      <c r="J5605" s="221">
        <v>1</v>
      </c>
      <c r="K5605" s="221">
        <f t="shared" si="618"/>
        <v>-159.25678394119211</v>
      </c>
      <c r="L5605" s="221">
        <f t="shared" si="613"/>
        <v>4.3621095888289386E-15</v>
      </c>
    </row>
    <row r="5606" spans="3:12" hidden="1" x14ac:dyDescent="0.25">
      <c r="C5606" s="221">
        <v>37490</v>
      </c>
      <c r="D5606" s="221">
        <f t="shared" si="614"/>
        <v>37490</v>
      </c>
      <c r="E5606" s="221">
        <f t="shared" si="612"/>
        <v>37.49</v>
      </c>
      <c r="F5606" s="221">
        <f t="shared" si="615"/>
        <v>2.1163719768843574E-5</v>
      </c>
      <c r="G5606" s="221">
        <f t="shared" si="616"/>
        <v>4.3909122103436178E-2</v>
      </c>
      <c r="H5606" s="221">
        <v>3.5411953593087402E-2</v>
      </c>
      <c r="I5606" s="221">
        <f t="shared" si="617"/>
        <v>1</v>
      </c>
      <c r="J5606" s="221">
        <v>1</v>
      </c>
      <c r="K5606" s="221">
        <f t="shared" si="618"/>
        <v>-149.6540671420706</v>
      </c>
      <c r="L5606" s="221">
        <f t="shared" si="613"/>
        <v>4.7963116445535045E-15</v>
      </c>
    </row>
    <row r="5607" spans="3:12" hidden="1" x14ac:dyDescent="0.25">
      <c r="C5607" s="221">
        <v>37500</v>
      </c>
      <c r="D5607" s="221">
        <f t="shared" si="614"/>
        <v>37500</v>
      </c>
      <c r="E5607" s="221">
        <f t="shared" si="612"/>
        <v>37.5</v>
      </c>
      <c r="F5607" s="221">
        <f t="shared" si="615"/>
        <v>2.1057831519774326E-5</v>
      </c>
      <c r="G5607" s="221">
        <f t="shared" si="616"/>
        <v>4.4001838539959592E-2</v>
      </c>
      <c r="H5607" s="271">
        <v>1.9346110758326101E-14</v>
      </c>
      <c r="I5607" s="221">
        <f t="shared" si="617"/>
        <v>1</v>
      </c>
      <c r="J5607" s="221">
        <v>1</v>
      </c>
      <c r="K5607" s="221">
        <f t="shared" si="618"/>
        <v>-394.93043720861351</v>
      </c>
      <c r="L5607" s="221">
        <f t="shared" si="613"/>
        <v>2.7072807451496177E-15</v>
      </c>
    </row>
    <row r="5608" spans="3:12" hidden="1" x14ac:dyDescent="0.25">
      <c r="C5608" s="221">
        <v>37510</v>
      </c>
      <c r="D5608" s="221">
        <f t="shared" si="614"/>
        <v>37510</v>
      </c>
      <c r="E5608" s="221">
        <f t="shared" si="612"/>
        <v>37.51</v>
      </c>
      <c r="F5608" s="221">
        <f t="shared" si="615"/>
        <v>2.0951924468650733E-5</v>
      </c>
      <c r="G5608" s="221">
        <f t="shared" si="616"/>
        <v>4.3974206341987516E-2</v>
      </c>
      <c r="H5608" s="221">
        <v>3.5411953593090101E-2</v>
      </c>
      <c r="I5608" s="221">
        <f t="shared" si="617"/>
        <v>1</v>
      </c>
      <c r="J5608" s="221">
        <v>1</v>
      </c>
      <c r="K5608" s="221">
        <f t="shared" si="618"/>
        <v>-149.72856367708968</v>
      </c>
      <c r="L5608" s="221">
        <f t="shared" si="613"/>
        <v>2.6612375393454295E-15</v>
      </c>
    </row>
    <row r="5609" spans="3:12" hidden="1" x14ac:dyDescent="0.25">
      <c r="C5609" s="221">
        <v>37520</v>
      </c>
      <c r="D5609" s="221">
        <f t="shared" si="614"/>
        <v>37520</v>
      </c>
      <c r="E5609" s="221">
        <f t="shared" si="612"/>
        <v>37.520000000000003</v>
      </c>
      <c r="F5609" s="221">
        <f t="shared" si="615"/>
        <v>2.0846003414979372E-5</v>
      </c>
      <c r="G5609" s="221">
        <f t="shared" si="616"/>
        <v>4.3826121851435522E-2</v>
      </c>
      <c r="H5609" s="221">
        <v>1.1720746567766199E-2</v>
      </c>
      <c r="I5609" s="221">
        <f t="shared" si="617"/>
        <v>1</v>
      </c>
      <c r="J5609" s="221">
        <v>1</v>
      </c>
      <c r="K5609" s="221">
        <f t="shared" si="618"/>
        <v>-159.40577756083724</v>
      </c>
      <c r="L5609" s="221">
        <f t="shared" si="613"/>
        <v>4.6947335954932848E-15</v>
      </c>
    </row>
    <row r="5610" spans="3:12" hidden="1" x14ac:dyDescent="0.25">
      <c r="C5610" s="221">
        <v>37530</v>
      </c>
      <c r="D5610" s="221">
        <f t="shared" si="614"/>
        <v>37530</v>
      </c>
      <c r="E5610" s="221">
        <f t="shared" si="612"/>
        <v>37.53</v>
      </c>
      <c r="F5610" s="221">
        <f t="shared" si="615"/>
        <v>2.0740073140652621E-5</v>
      </c>
      <c r="G5610" s="221">
        <f t="shared" si="616"/>
        <v>4.355780851744754E-2</v>
      </c>
      <c r="H5610" s="221">
        <v>3.33118067192196E-2</v>
      </c>
      <c r="I5610" s="221">
        <f t="shared" si="617"/>
        <v>1</v>
      </c>
      <c r="J5610" s="221">
        <v>1</v>
      </c>
      <c r="K5610" s="221">
        <f t="shared" si="618"/>
        <v>-150.43051014025284</v>
      </c>
      <c r="L5610" s="221">
        <f t="shared" si="613"/>
        <v>4.1619452186816973E-15</v>
      </c>
    </row>
    <row r="5611" spans="3:12" hidden="1" x14ac:dyDescent="0.25">
      <c r="C5611" s="221">
        <v>37540</v>
      </c>
      <c r="D5611" s="221">
        <f t="shared" si="614"/>
        <v>37540</v>
      </c>
      <c r="E5611" s="221">
        <f t="shared" si="612"/>
        <v>37.54</v>
      </c>
      <c r="F5611" s="221">
        <f t="shared" si="615"/>
        <v>2.0634138409647617E-5</v>
      </c>
      <c r="G5611" s="221">
        <f t="shared" si="616"/>
        <v>4.3169816775984443E-2</v>
      </c>
      <c r="H5611" s="221">
        <v>3.2358958185392299E-2</v>
      </c>
      <c r="I5611" s="221">
        <f t="shared" si="617"/>
        <v>1</v>
      </c>
      <c r="J5611" s="221">
        <v>1</v>
      </c>
      <c r="K5611" s="221">
        <f t="shared" si="618"/>
        <v>-150.80477848820865</v>
      </c>
      <c r="L5611" s="221">
        <f t="shared" si="613"/>
        <v>8.6783495673348788E-15</v>
      </c>
    </row>
    <row r="5612" spans="3:12" hidden="1" x14ac:dyDescent="0.25">
      <c r="C5612" s="221">
        <v>37550</v>
      </c>
      <c r="D5612" s="221">
        <f t="shared" si="614"/>
        <v>37550</v>
      </c>
      <c r="E5612" s="221">
        <f t="shared" si="612"/>
        <v>37.549999999999997</v>
      </c>
      <c r="F5612" s="221">
        <f t="shared" si="615"/>
        <v>2.0528203967727044E-5</v>
      </c>
      <c r="G5612" s="221">
        <f t="shared" si="616"/>
        <v>4.2663023047767347E-2</v>
      </c>
      <c r="H5612" s="271">
        <v>1.5853262489604201E-9</v>
      </c>
      <c r="I5612" s="221">
        <f t="shared" si="617"/>
        <v>1</v>
      </c>
      <c r="J5612" s="221">
        <v>1</v>
      </c>
      <c r="K5612" s="221">
        <f t="shared" si="618"/>
        <v>-297.14957539110634</v>
      </c>
      <c r="L5612" s="221">
        <f t="shared" si="613"/>
        <v>2.077122937748434E-15</v>
      </c>
    </row>
    <row r="5613" spans="3:12" hidden="1" x14ac:dyDescent="0.25">
      <c r="C5613" s="221">
        <v>37560</v>
      </c>
      <c r="D5613" s="221">
        <f t="shared" si="614"/>
        <v>37560</v>
      </c>
      <c r="E5613" s="221">
        <f t="shared" si="612"/>
        <v>37.56</v>
      </c>
      <c r="F5613" s="221">
        <f t="shared" si="615"/>
        <v>2.0422274542143443E-5</v>
      </c>
      <c r="G5613" s="221">
        <f t="shared" si="616"/>
        <v>4.2038627855981357E-2</v>
      </c>
      <c r="H5613" s="271">
        <v>2.4382361072908502E-9</v>
      </c>
      <c r="I5613" s="221">
        <f t="shared" si="617"/>
        <v>1</v>
      </c>
      <c r="J5613" s="221">
        <v>1</v>
      </c>
      <c r="K5613" s="221">
        <f t="shared" si="618"/>
        <v>-293.58343198470232</v>
      </c>
      <c r="L5613" s="221">
        <f t="shared" si="613"/>
        <v>3.0305698131818387E-29</v>
      </c>
    </row>
    <row r="5614" spans="3:12" hidden="1" x14ac:dyDescent="0.25">
      <c r="C5614" s="221">
        <v>37570</v>
      </c>
      <c r="D5614" s="221">
        <f t="shared" si="614"/>
        <v>37570</v>
      </c>
      <c r="E5614" s="221">
        <f t="shared" si="612"/>
        <v>37.57</v>
      </c>
      <c r="F5614" s="221">
        <f t="shared" si="615"/>
        <v>2.0316354841345194E-5</v>
      </c>
      <c r="G5614" s="221">
        <f t="shared" si="616"/>
        <v>4.1298153067514838E-2</v>
      </c>
      <c r="H5614" s="221">
        <v>3.5478860246608401E-2</v>
      </c>
      <c r="I5614" s="221">
        <f t="shared" si="617"/>
        <v>1</v>
      </c>
      <c r="J5614" s="221">
        <v>1</v>
      </c>
      <c r="K5614" s="221">
        <f t="shared" si="618"/>
        <v>-150.52507842266141</v>
      </c>
      <c r="L5614" s="221">
        <f t="shared" si="613"/>
        <v>2.2152983676379168E-15</v>
      </c>
    </row>
    <row r="5615" spans="3:12" hidden="1" x14ac:dyDescent="0.25">
      <c r="C5615" s="221">
        <v>37580</v>
      </c>
      <c r="D5615" s="221">
        <f t="shared" si="614"/>
        <v>37580</v>
      </c>
      <c r="E5615" s="221">
        <f t="shared" ref="E5615:E5678" si="619">D5615/1000</f>
        <v>37.58</v>
      </c>
      <c r="F5615" s="221">
        <f t="shared" si="615"/>
        <v>2.0210449554685732E-5</v>
      </c>
      <c r="G5615" s="221">
        <f t="shared" si="616"/>
        <v>4.0443438263854901E-2</v>
      </c>
      <c r="H5615" s="221">
        <v>5.0657045484414999E-2</v>
      </c>
      <c r="I5615" s="221">
        <f t="shared" si="617"/>
        <v>1</v>
      </c>
      <c r="J5615" s="221">
        <v>1</v>
      </c>
      <c r="K5615" s="221">
        <f t="shared" si="618"/>
        <v>-147.65872199922944</v>
      </c>
      <c r="L5615" s="221">
        <f t="shared" ref="L5615:L5678" si="620">(D5615-D5614)*((10^(K5615/20)+10^(K5614/20))/2)^2</f>
        <v>1.2664279522686623E-14</v>
      </c>
    </row>
    <row r="5616" spans="3:12" hidden="1" x14ac:dyDescent="0.25">
      <c r="C5616" s="221">
        <v>37590</v>
      </c>
      <c r="D5616" s="221">
        <f t="shared" si="614"/>
        <v>37590</v>
      </c>
      <c r="E5616" s="221">
        <f t="shared" si="619"/>
        <v>37.590000000000003</v>
      </c>
      <c r="F5616" s="221">
        <f t="shared" si="615"/>
        <v>2.0104563352134692E-5</v>
      </c>
      <c r="G5616" s="221">
        <f t="shared" si="616"/>
        <v>3.9476636250087307E-2</v>
      </c>
      <c r="H5616" s="221">
        <v>2.6182538032313098E-2</v>
      </c>
      <c r="I5616" s="221">
        <f t="shared" si="617"/>
        <v>1</v>
      </c>
      <c r="J5616" s="221">
        <v>1</v>
      </c>
      <c r="K5616" s="221">
        <f t="shared" si="618"/>
        <v>-153.64706943678189</v>
      </c>
      <c r="L5616" s="221">
        <f t="shared" si="620"/>
        <v>9.6677795894427679E-15</v>
      </c>
    </row>
    <row r="5617" spans="3:12" hidden="1" x14ac:dyDescent="0.25">
      <c r="C5617" s="221">
        <v>37600</v>
      </c>
      <c r="D5617" s="221">
        <f t="shared" si="614"/>
        <v>37600</v>
      </c>
      <c r="E5617" s="221">
        <f t="shared" si="619"/>
        <v>37.6</v>
      </c>
      <c r="F5617" s="221">
        <f t="shared" si="615"/>
        <v>1.9998700883993059E-5</v>
      </c>
      <c r="G5617" s="221">
        <f t="shared" si="616"/>
        <v>3.8400207712787203E-2</v>
      </c>
      <c r="H5617" s="271">
        <v>9.3132338523798599E-10</v>
      </c>
      <c r="I5617" s="221">
        <f t="shared" si="617"/>
        <v>1</v>
      </c>
      <c r="J5617" s="221">
        <v>1</v>
      </c>
      <c r="K5617" s="221">
        <f t="shared" si="618"/>
        <v>-302.91128267133183</v>
      </c>
      <c r="L5617" s="221">
        <f t="shared" si="620"/>
        <v>1.0795259708296954E-15</v>
      </c>
    </row>
    <row r="5618" spans="3:12" hidden="1" x14ac:dyDescent="0.25">
      <c r="C5618" s="221">
        <v>37610</v>
      </c>
      <c r="D5618" s="221">
        <f t="shared" si="614"/>
        <v>37610</v>
      </c>
      <c r="E5618" s="221">
        <f t="shared" si="619"/>
        <v>37.61</v>
      </c>
      <c r="F5618" s="221">
        <f t="shared" si="615"/>
        <v>1.9892866780608858E-5</v>
      </c>
      <c r="G5618" s="221">
        <f t="shared" si="616"/>
        <v>3.7216915039852055E-2</v>
      </c>
      <c r="H5618" s="221">
        <v>3.1555882854914898E-3</v>
      </c>
      <c r="I5618" s="221">
        <f t="shared" si="617"/>
        <v>1</v>
      </c>
      <c r="J5618" s="221">
        <v>1</v>
      </c>
      <c r="K5618" s="221">
        <f t="shared" si="618"/>
        <v>-172.62963839139817</v>
      </c>
      <c r="L5618" s="221">
        <f t="shared" si="620"/>
        <v>1.3645090971310033E-17</v>
      </c>
    </row>
    <row r="5619" spans="3:12" hidden="1" x14ac:dyDescent="0.25">
      <c r="C5619" s="221">
        <v>37620</v>
      </c>
      <c r="D5619" s="221">
        <f t="shared" si="614"/>
        <v>37620</v>
      </c>
      <c r="E5619" s="221">
        <f t="shared" si="619"/>
        <v>37.619999999999997</v>
      </c>
      <c r="F5619" s="221">
        <f t="shared" si="615"/>
        <v>1.9787065652097693E-5</v>
      </c>
      <c r="G5619" s="221">
        <f t="shared" si="616"/>
        <v>3.5929815317624091E-2</v>
      </c>
      <c r="H5619" s="221">
        <v>2.7309732062735602E-4</v>
      </c>
      <c r="I5619" s="221">
        <f t="shared" si="617"/>
        <v>1</v>
      </c>
      <c r="J5619" s="221">
        <v>1</v>
      </c>
      <c r="K5619" s="221">
        <f t="shared" si="618"/>
        <v>-194.23692362189388</v>
      </c>
      <c r="L5619" s="221">
        <f t="shared" si="620"/>
        <v>1.60073193132324E-17</v>
      </c>
    </row>
    <row r="5620" spans="3:12" hidden="1" x14ac:dyDescent="0.25">
      <c r="C5620" s="221">
        <v>37630</v>
      </c>
      <c r="D5620" s="221">
        <f t="shared" si="614"/>
        <v>37630</v>
      </c>
      <c r="E5620" s="221">
        <f t="shared" si="619"/>
        <v>37.630000000000003</v>
      </c>
      <c r="F5620" s="221">
        <f t="shared" si="615"/>
        <v>1.9681302088064663E-5</v>
      </c>
      <c r="G5620" s="221">
        <f t="shared" si="616"/>
        <v>3.4542252522824078E-2</v>
      </c>
      <c r="H5620" s="221">
        <v>2.5761364751429798E-3</v>
      </c>
      <c r="I5620" s="221">
        <f t="shared" si="617"/>
        <v>1</v>
      </c>
      <c r="J5620" s="221">
        <v>1</v>
      </c>
      <c r="K5620" s="221">
        <f t="shared" si="618"/>
        <v>-175.13253302136997</v>
      </c>
      <c r="L5620" s="221">
        <f t="shared" si="620"/>
        <v>9.4625128273861407E-18</v>
      </c>
    </row>
    <row r="5621" spans="3:12" hidden="1" x14ac:dyDescent="0.25">
      <c r="C5621" s="221">
        <v>37640</v>
      </c>
      <c r="D5621" s="221">
        <f t="shared" si="614"/>
        <v>37640</v>
      </c>
      <c r="E5621" s="221">
        <f t="shared" si="619"/>
        <v>37.64</v>
      </c>
      <c r="F5621" s="221">
        <f t="shared" si="615"/>
        <v>1.9575580657329356E-5</v>
      </c>
      <c r="G5621" s="221">
        <f t="shared" si="616"/>
        <v>3.305784892906017E-2</v>
      </c>
      <c r="H5621" s="221">
        <v>2.7062321390637E-3</v>
      </c>
      <c r="I5621" s="221">
        <f t="shared" si="617"/>
        <v>1</v>
      </c>
      <c r="J5621" s="221">
        <v>1</v>
      </c>
      <c r="K5621" s="221">
        <f t="shared" si="618"/>
        <v>-175.13291417683939</v>
      </c>
      <c r="L5621" s="221">
        <f t="shared" si="620"/>
        <v>3.067097911758152E-17</v>
      </c>
    </row>
    <row r="5622" spans="3:12" hidden="1" x14ac:dyDescent="0.25">
      <c r="C5622" s="221">
        <v>37650</v>
      </c>
      <c r="D5622" s="221">
        <f t="shared" si="614"/>
        <v>37650</v>
      </c>
      <c r="E5622" s="221">
        <f t="shared" si="619"/>
        <v>37.65</v>
      </c>
      <c r="F5622" s="221">
        <f t="shared" si="615"/>
        <v>1.9469905907653393E-5</v>
      </c>
      <c r="G5622" s="221">
        <f t="shared" si="616"/>
        <v>3.1480495749738754E-2</v>
      </c>
      <c r="H5622" s="221">
        <v>1.9669670782232601E-4</v>
      </c>
      <c r="I5622" s="221">
        <f t="shared" si="617"/>
        <v>1</v>
      </c>
      <c r="J5622" s="221">
        <v>1</v>
      </c>
      <c r="K5622" s="221">
        <f t="shared" si="618"/>
        <v>-198.37594986605404</v>
      </c>
      <c r="L5622" s="221">
        <f t="shared" si="620"/>
        <v>8.7594116183670346E-18</v>
      </c>
    </row>
    <row r="5623" spans="3:12" hidden="1" x14ac:dyDescent="0.25">
      <c r="C5623" s="221">
        <v>37660</v>
      </c>
      <c r="D5623" s="221">
        <f t="shared" si="614"/>
        <v>37660</v>
      </c>
      <c r="E5623" s="221">
        <f t="shared" si="619"/>
        <v>37.659999999999997</v>
      </c>
      <c r="F5623" s="221">
        <f t="shared" si="615"/>
        <v>1.9364282365471275E-5</v>
      </c>
      <c r="G5623" s="221">
        <f t="shared" si="616"/>
        <v>2.9814343041345771E-2</v>
      </c>
      <c r="H5623" s="221">
        <v>4.6170289671147498E-3</v>
      </c>
      <c r="I5623" s="221">
        <f t="shared" si="617"/>
        <v>1</v>
      </c>
      <c r="J5623" s="221">
        <v>1</v>
      </c>
      <c r="K5623" s="221">
        <f t="shared" si="618"/>
        <v>-171.48421499556184</v>
      </c>
      <c r="L5623" s="221">
        <f t="shared" si="620"/>
        <v>1.9406226141317042E-17</v>
      </c>
    </row>
    <row r="5624" spans="3:12" hidden="1" x14ac:dyDescent="0.25">
      <c r="C5624" s="221">
        <v>37670</v>
      </c>
      <c r="D5624" s="221">
        <f t="shared" si="614"/>
        <v>37670</v>
      </c>
      <c r="E5624" s="221">
        <f t="shared" si="619"/>
        <v>37.67</v>
      </c>
      <c r="F5624" s="221">
        <f t="shared" si="615"/>
        <v>1.9258714535623487E-5</v>
      </c>
      <c r="G5624" s="221">
        <f t="shared" si="616"/>
        <v>2.8063788893008795E-2</v>
      </c>
      <c r="H5624" s="221">
        <v>9.67458993722955E-3</v>
      </c>
      <c r="I5624" s="221">
        <f t="shared" si="617"/>
        <v>1</v>
      </c>
      <c r="J5624" s="221">
        <v>1</v>
      </c>
      <c r="K5624" s="221">
        <f t="shared" si="618"/>
        <v>-165.63187666259421</v>
      </c>
      <c r="L5624" s="221">
        <f t="shared" si="620"/>
        <v>1.5580445606450855E-16</v>
      </c>
    </row>
    <row r="5625" spans="3:12" hidden="1" x14ac:dyDescent="0.25">
      <c r="C5625" s="221">
        <v>37680</v>
      </c>
      <c r="D5625" s="221">
        <f t="shared" si="614"/>
        <v>37680</v>
      </c>
      <c r="E5625" s="221">
        <f t="shared" si="619"/>
        <v>37.68</v>
      </c>
      <c r="F5625" s="221">
        <f t="shared" si="615"/>
        <v>1.9153206901092377E-5</v>
      </c>
      <c r="G5625" s="221">
        <f t="shared" si="616"/>
        <v>2.6233467930281713E-2</v>
      </c>
      <c r="H5625" s="271">
        <v>3.55725136012596E-10</v>
      </c>
      <c r="I5625" s="221">
        <f t="shared" si="617"/>
        <v>1</v>
      </c>
      <c r="J5625" s="221">
        <v>1</v>
      </c>
      <c r="K5625" s="221">
        <f t="shared" si="618"/>
        <v>-314.95576479767357</v>
      </c>
      <c r="L5625" s="221">
        <f t="shared" si="620"/>
        <v>6.8352180274728101E-17</v>
      </c>
    </row>
    <row r="5626" spans="3:12" hidden="1" x14ac:dyDescent="0.25">
      <c r="C5626" s="221">
        <v>37690</v>
      </c>
      <c r="D5626" s="221">
        <f t="shared" ref="D5626:D5689" si="621">C5626*(f_CLK_MHz/Nominal_Clock_Freq)</f>
        <v>37690</v>
      </c>
      <c r="E5626" s="221">
        <f t="shared" si="619"/>
        <v>37.69</v>
      </c>
      <c r="F5626" s="221">
        <f t="shared" ref="F5626:F5689" si="622">ABS(SIN(((MOD_CLK_DIV*PI()*$D5626*FIRST_STAGE_DECIMATION)/(f_CLK_MHz*1000000)))/(FIRST_STAGE_DECIMATION*SIN(((MOD_CLK_DIV*PI()*$D5626)/(f_CLK_MHz*1000000)))))^FIRST_STAGE_ORDER</f>
        <v>1.9047763922741202E-5</v>
      </c>
      <c r="G5626" s="221">
        <f t="shared" ref="G5626:G5689" si="623">ABS(SIN(((MOD_CLK_DIV*FIRST_STAGE_DECIMATION*PI()*$D5626*SECOND_STAGE_DECIMATION)/(f_CLK_MHz*1000000)))/(SECOND_STAGE_DECIMATION*SIN(((MOD_CLK_DIV*FIRST_STAGE_DECIMATION*PI()*$D5626)/(f_CLK_MHz*1000000)))))^SECOND_STAGE_ORDER</f>
        <v>2.4328239162891969E-2</v>
      </c>
      <c r="H5626" s="221">
        <v>1.1026860971506999E-2</v>
      </c>
      <c r="I5626" s="221">
        <f t="shared" ref="I5626:I5689" si="624">IF(Avg_decimation&lt;&gt;0,(ABS(SIN(((MOD_CLK_DIV*FIRST_STAGE_DECIMATION*SECOND_STAGE_DECIMATION*FIR_DECIMATION*PI()*$D5626*Avg_decimation)/(f_CLK_MHz*1000000)))/(Avg_decimation*SIN(((MOD_CLK_DIV*FIRST_STAGE_DECIMATION*SECOND_STAGE_DECIMATION*FIR_DECIMATION*PI()*$D5626)/(f_CLK_MHz*1000000)))))^1),"-")</f>
        <v>1</v>
      </c>
      <c r="J5626" s="221">
        <v>1</v>
      </c>
      <c r="K5626" s="221">
        <f t="shared" ref="K5626:K5689" si="625">20*LOG10(IF(FIR_BYPASSED,F5626*G5626*J5626,F5626*G5626*H5626*I5626*J5626))</f>
        <v>-165.83186849368582</v>
      </c>
      <c r="L5626" s="221">
        <f t="shared" si="620"/>
        <v>6.5275948286084744E-17</v>
      </c>
    </row>
    <row r="5627" spans="3:12" hidden="1" x14ac:dyDescent="0.25">
      <c r="C5627" s="221">
        <v>37700</v>
      </c>
      <c r="D5627" s="221">
        <f t="shared" si="621"/>
        <v>37700</v>
      </c>
      <c r="E5627" s="221">
        <f t="shared" si="619"/>
        <v>37.700000000000003</v>
      </c>
      <c r="F5627" s="221">
        <f t="shared" si="622"/>
        <v>1.8942390039055621E-5</v>
      </c>
      <c r="G5627" s="221">
        <f t="shared" si="623"/>
        <v>2.2353173208037987E-2</v>
      </c>
      <c r="H5627" s="271">
        <v>1.61309224789638E-9</v>
      </c>
      <c r="I5627" s="221">
        <f t="shared" si="624"/>
        <v>1</v>
      </c>
      <c r="J5627" s="221">
        <v>1</v>
      </c>
      <c r="K5627" s="221">
        <f t="shared" si="625"/>
        <v>-303.31133675432318</v>
      </c>
      <c r="L5627" s="221">
        <f t="shared" si="620"/>
        <v>6.5275961170109552E-17</v>
      </c>
    </row>
    <row r="5628" spans="3:12" hidden="1" x14ac:dyDescent="0.25">
      <c r="C5628" s="221">
        <v>37710</v>
      </c>
      <c r="D5628" s="221">
        <f t="shared" si="621"/>
        <v>37710</v>
      </c>
      <c r="E5628" s="221">
        <f t="shared" si="619"/>
        <v>37.71</v>
      </c>
      <c r="F5628" s="221">
        <f t="shared" si="622"/>
        <v>1.8837089665888456E-5</v>
      </c>
      <c r="G5628" s="221">
        <f t="shared" si="623"/>
        <v>2.0313538922548439E-2</v>
      </c>
      <c r="H5628" s="221">
        <v>2.04012078154217E-2</v>
      </c>
      <c r="I5628" s="221">
        <f t="shared" si="624"/>
        <v>1</v>
      </c>
      <c r="J5628" s="221">
        <v>1</v>
      </c>
      <c r="K5628" s="221">
        <f t="shared" si="625"/>
        <v>-162.15089449135175</v>
      </c>
      <c r="L5628" s="221">
        <f t="shared" si="620"/>
        <v>1.523528685001376E-16</v>
      </c>
    </row>
    <row r="5629" spans="3:12" hidden="1" x14ac:dyDescent="0.25">
      <c r="C5629" s="221">
        <v>37720</v>
      </c>
      <c r="D5629" s="221">
        <f t="shared" si="621"/>
        <v>37720</v>
      </c>
      <c r="E5629" s="221">
        <f t="shared" si="619"/>
        <v>37.72</v>
      </c>
      <c r="F5629" s="221">
        <f t="shared" si="622"/>
        <v>1.8731867196206467E-5</v>
      </c>
      <c r="G5629" s="221">
        <f t="shared" si="623"/>
        <v>1.8214789478787803E-2</v>
      </c>
      <c r="H5629" s="221">
        <v>2.02710991104516E-2</v>
      </c>
      <c r="I5629" s="221">
        <f t="shared" si="624"/>
        <v>1</v>
      </c>
      <c r="J5629" s="221">
        <v>1</v>
      </c>
      <c r="K5629" s="221">
        <f t="shared" si="625"/>
        <v>-163.20234953451322</v>
      </c>
      <c r="L5629" s="221">
        <f t="shared" si="620"/>
        <v>5.4191085899964115E-16</v>
      </c>
    </row>
    <row r="5630" spans="3:12" hidden="1" x14ac:dyDescent="0.25">
      <c r="C5630" s="221">
        <v>37730</v>
      </c>
      <c r="D5630" s="221">
        <f t="shared" si="621"/>
        <v>37730</v>
      </c>
      <c r="E5630" s="221">
        <f t="shared" si="619"/>
        <v>37.729999999999997</v>
      </c>
      <c r="F5630" s="221">
        <f t="shared" si="622"/>
        <v>1.8626726999841367E-5</v>
      </c>
      <c r="G5630" s="221">
        <f t="shared" si="623"/>
        <v>1.606254792083343E-2</v>
      </c>
      <c r="H5630" s="221">
        <v>5.36293333987876E-3</v>
      </c>
      <c r="I5630" s="221">
        <f t="shared" si="624"/>
        <v>1</v>
      </c>
      <c r="J5630" s="221">
        <v>1</v>
      </c>
      <c r="K5630" s="221">
        <f t="shared" si="625"/>
        <v>-175.89293230823895</v>
      </c>
      <c r="L5630" s="221">
        <f t="shared" si="620"/>
        <v>1.8151813545172806E-16</v>
      </c>
    </row>
    <row r="5631" spans="3:12" hidden="1" x14ac:dyDescent="0.25">
      <c r="C5631" s="221">
        <v>37740</v>
      </c>
      <c r="D5631" s="221">
        <f t="shared" si="621"/>
        <v>37740</v>
      </c>
      <c r="E5631" s="221">
        <f t="shared" si="619"/>
        <v>37.74</v>
      </c>
      <c r="F5631" s="221">
        <f t="shared" si="622"/>
        <v>1.8521673423242291E-5</v>
      </c>
      <c r="G5631" s="221">
        <f t="shared" si="623"/>
        <v>1.3862592238789126E-2</v>
      </c>
      <c r="H5631" s="271">
        <v>1.7506741710721299E-5</v>
      </c>
      <c r="I5631" s="221">
        <f t="shared" si="624"/>
        <v>1</v>
      </c>
      <c r="J5631" s="221">
        <v>1</v>
      </c>
      <c r="K5631" s="221">
        <f t="shared" si="625"/>
        <v>-226.94540008793754</v>
      </c>
      <c r="L5631" s="221">
        <f t="shared" si="620"/>
        <v>6.4725684110454109E-18</v>
      </c>
    </row>
    <row r="5632" spans="3:12" hidden="1" x14ac:dyDescent="0.25">
      <c r="C5632" s="221">
        <v>37750</v>
      </c>
      <c r="D5632" s="221">
        <f t="shared" si="621"/>
        <v>37750</v>
      </c>
      <c r="E5632" s="221">
        <f t="shared" si="619"/>
        <v>37.75</v>
      </c>
      <c r="F5632" s="221">
        <f t="shared" si="622"/>
        <v>1.8416710789232015E-5</v>
      </c>
      <c r="G5632" s="221">
        <f t="shared" si="623"/>
        <v>1.1620840000552265E-2</v>
      </c>
      <c r="H5632" s="271">
        <v>1.6734664794249699E-5</v>
      </c>
      <c r="I5632" s="221">
        <f t="shared" si="624"/>
        <v>1</v>
      </c>
      <c r="J5632" s="221">
        <v>1</v>
      </c>
      <c r="K5632" s="221">
        <f t="shared" si="625"/>
        <v>-228.91866785137569</v>
      </c>
      <c r="L5632" s="221">
        <f t="shared" si="620"/>
        <v>1.6307530595346968E-22</v>
      </c>
    </row>
    <row r="5633" spans="3:12" hidden="1" x14ac:dyDescent="0.25">
      <c r="C5633" s="221">
        <v>37760</v>
      </c>
      <c r="D5633" s="221">
        <f t="shared" si="621"/>
        <v>37760</v>
      </c>
      <c r="E5633" s="221">
        <f t="shared" si="619"/>
        <v>37.76</v>
      </c>
      <c r="F5633" s="221">
        <f t="shared" si="622"/>
        <v>1.8311843396765961E-5</v>
      </c>
      <c r="G5633" s="221">
        <f t="shared" si="623"/>
        <v>9.3433325814913162E-3</v>
      </c>
      <c r="H5633" s="221">
        <v>1.5719408884827701E-2</v>
      </c>
      <c r="I5633" s="221">
        <f t="shared" si="624"/>
        <v>1</v>
      </c>
      <c r="J5633" s="221">
        <v>1</v>
      </c>
      <c r="K5633" s="221">
        <f t="shared" si="625"/>
        <v>-171.40659831175057</v>
      </c>
      <c r="L5633" s="221">
        <f t="shared" si="620"/>
        <v>1.8131597999902937E-17</v>
      </c>
    </row>
    <row r="5634" spans="3:12" hidden="1" x14ac:dyDescent="0.25">
      <c r="C5634" s="221">
        <v>37770</v>
      </c>
      <c r="D5634" s="221">
        <f t="shared" si="621"/>
        <v>37770</v>
      </c>
      <c r="E5634" s="221">
        <f t="shared" si="619"/>
        <v>37.770000000000003</v>
      </c>
      <c r="F5634" s="221">
        <f t="shared" si="622"/>
        <v>1.8207075520693879E-5</v>
      </c>
      <c r="G5634" s="221">
        <f t="shared" si="623"/>
        <v>7.036219033748967E-3</v>
      </c>
      <c r="H5634" s="221">
        <v>0.13782044655400899</v>
      </c>
      <c r="I5634" s="221">
        <f t="shared" si="624"/>
        <v>1</v>
      </c>
      <c r="J5634" s="221">
        <v>1</v>
      </c>
      <c r="K5634" s="221">
        <f t="shared" si="625"/>
        <v>-155.06213606580079</v>
      </c>
      <c r="L5634" s="221">
        <f t="shared" si="620"/>
        <v>1.0348511283663559E-15</v>
      </c>
    </row>
    <row r="5635" spans="3:12" hidden="1" x14ac:dyDescent="0.25">
      <c r="C5635" s="221">
        <v>37780</v>
      </c>
      <c r="D5635" s="221">
        <f t="shared" si="621"/>
        <v>37780</v>
      </c>
      <c r="E5635" s="221">
        <f t="shared" si="619"/>
        <v>37.78</v>
      </c>
      <c r="F5635" s="221">
        <f t="shared" si="622"/>
        <v>1.810241141152445E-5</v>
      </c>
      <c r="G5635" s="221">
        <f t="shared" si="623"/>
        <v>4.7057396378084992E-3</v>
      </c>
      <c r="H5635" s="221">
        <v>0.44491567513512198</v>
      </c>
      <c r="I5635" s="221">
        <f t="shared" si="624"/>
        <v>1</v>
      </c>
      <c r="J5635" s="221">
        <v>1</v>
      </c>
      <c r="K5635" s="221">
        <f t="shared" si="625"/>
        <v>-148.42715935271772</v>
      </c>
      <c r="L5635" s="221">
        <f t="shared" si="620"/>
        <v>7.7162511579179283E-15</v>
      </c>
    </row>
    <row r="5636" spans="3:12" hidden="1" x14ac:dyDescent="0.25">
      <c r="C5636" s="221">
        <v>37790</v>
      </c>
      <c r="D5636" s="221">
        <f t="shared" si="621"/>
        <v>37790</v>
      </c>
      <c r="E5636" s="221">
        <f t="shared" si="619"/>
        <v>37.79</v>
      </c>
      <c r="F5636" s="221">
        <f t="shared" si="622"/>
        <v>1.7997855295193452E-5</v>
      </c>
      <c r="G5636" s="221">
        <f t="shared" si="623"/>
        <v>2.3582091799475052E-3</v>
      </c>
      <c r="H5636" s="221">
        <v>0.82365531566112604</v>
      </c>
      <c r="I5636" s="221">
        <f t="shared" si="624"/>
        <v>1</v>
      </c>
      <c r="J5636" s="221">
        <v>1</v>
      </c>
      <c r="K5636" s="221">
        <f t="shared" si="625"/>
        <v>-149.1290282608814</v>
      </c>
      <c r="L5636" s="221">
        <f t="shared" si="620"/>
        <v>1.3270869045113469E-14</v>
      </c>
    </row>
    <row r="5637" spans="3:12" hidden="1" x14ac:dyDescent="0.25">
      <c r="C5637" s="221">
        <v>37800</v>
      </c>
      <c r="D5637" s="221">
        <f t="shared" si="621"/>
        <v>37800</v>
      </c>
      <c r="E5637" s="221">
        <f t="shared" si="619"/>
        <v>37.799999999999997</v>
      </c>
      <c r="F5637" s="221">
        <f t="shared" si="622"/>
        <v>1.7893411372834187E-5</v>
      </c>
      <c r="G5637" s="221">
        <f t="shared" si="623"/>
        <v>1.3257977487996085E-16</v>
      </c>
      <c r="H5637" s="221">
        <v>1</v>
      </c>
      <c r="I5637" s="221">
        <f t="shared" si="624"/>
        <v>1</v>
      </c>
      <c r="J5637" s="221">
        <v>1</v>
      </c>
      <c r="K5637" s="221">
        <f t="shared" si="625"/>
        <v>-412.4965915238231</v>
      </c>
      <c r="L5637" s="221">
        <f t="shared" si="620"/>
        <v>3.0551826747324042E-15</v>
      </c>
    </row>
    <row r="5638" spans="3:12" hidden="1" x14ac:dyDescent="0.25">
      <c r="C5638" s="221">
        <v>37810</v>
      </c>
      <c r="D5638" s="221">
        <f t="shared" si="621"/>
        <v>37810</v>
      </c>
      <c r="E5638" s="221">
        <f t="shared" si="619"/>
        <v>37.81</v>
      </c>
      <c r="F5638" s="221">
        <f t="shared" si="622"/>
        <v>1.7789083820551156E-5</v>
      </c>
      <c r="G5638" s="221">
        <f t="shared" si="623"/>
        <v>2.3624751454988341E-3</v>
      </c>
      <c r="H5638" s="221">
        <v>0.82365531566126504</v>
      </c>
      <c r="I5638" s="221">
        <f t="shared" si="624"/>
        <v>1</v>
      </c>
      <c r="J5638" s="221">
        <v>1</v>
      </c>
      <c r="K5638" s="221">
        <f t="shared" si="625"/>
        <v>-149.21467329454316</v>
      </c>
      <c r="L5638" s="221">
        <f t="shared" si="620"/>
        <v>2.9955231428549602E-15</v>
      </c>
    </row>
    <row r="5639" spans="3:12" hidden="1" x14ac:dyDescent="0.25">
      <c r="C5639" s="221">
        <v>37820</v>
      </c>
      <c r="D5639" s="221">
        <f t="shared" si="621"/>
        <v>37820</v>
      </c>
      <c r="E5639" s="221">
        <f t="shared" si="619"/>
        <v>37.82</v>
      </c>
      <c r="F5639" s="221">
        <f t="shared" si="622"/>
        <v>1.7684876789196506E-5</v>
      </c>
      <c r="G5639" s="221">
        <f t="shared" si="623"/>
        <v>4.7227803591039482E-3</v>
      </c>
      <c r="H5639" s="221">
        <v>0.44491567513528701</v>
      </c>
      <c r="I5639" s="221">
        <f t="shared" si="624"/>
        <v>1</v>
      </c>
      <c r="J5639" s="221">
        <v>1</v>
      </c>
      <c r="K5639" s="221">
        <f t="shared" si="625"/>
        <v>-148.59845012356968</v>
      </c>
      <c r="L5639" s="221">
        <f t="shared" si="620"/>
        <v>1.2879238670340054E-14</v>
      </c>
    </row>
    <row r="5640" spans="3:12" hidden="1" x14ac:dyDescent="0.25">
      <c r="C5640" s="221">
        <v>37830</v>
      </c>
      <c r="D5640" s="221">
        <f t="shared" si="621"/>
        <v>37830</v>
      </c>
      <c r="E5640" s="221">
        <f t="shared" si="619"/>
        <v>37.83</v>
      </c>
      <c r="F5640" s="221">
        <f t="shared" si="622"/>
        <v>1.7580794404150386E-5</v>
      </c>
      <c r="G5640" s="221">
        <f t="shared" si="623"/>
        <v>7.0744739710638972E-3</v>
      </c>
      <c r="H5640" s="221">
        <v>0.137820446554101</v>
      </c>
      <c r="I5640" s="221">
        <f t="shared" si="624"/>
        <v>1</v>
      </c>
      <c r="J5640" s="221">
        <v>1</v>
      </c>
      <c r="K5640" s="221">
        <f t="shared" si="625"/>
        <v>-155.31907398094535</v>
      </c>
      <c r="L5640" s="221">
        <f t="shared" si="620"/>
        <v>7.3716467775621417E-15</v>
      </c>
    </row>
    <row r="5641" spans="3:12" hidden="1" x14ac:dyDescent="0.25">
      <c r="C5641" s="221">
        <v>37840</v>
      </c>
      <c r="D5641" s="221">
        <f t="shared" si="621"/>
        <v>37840</v>
      </c>
      <c r="E5641" s="221">
        <f t="shared" si="619"/>
        <v>37.840000000000003</v>
      </c>
      <c r="F5641" s="221">
        <f t="shared" si="622"/>
        <v>1.7476840765102657E-5</v>
      </c>
      <c r="G5641" s="221">
        <f t="shared" si="623"/>
        <v>9.4111259543220183E-3</v>
      </c>
      <c r="H5641" s="221">
        <v>1.5719408884822199E-2</v>
      </c>
      <c r="I5641" s="221">
        <f t="shared" si="624"/>
        <v>1</v>
      </c>
      <c r="J5641" s="221">
        <v>1</v>
      </c>
      <c r="K5641" s="221">
        <f t="shared" si="625"/>
        <v>-171.74918548193645</v>
      </c>
      <c r="L5641" s="221">
        <f t="shared" si="620"/>
        <v>9.728742629902305E-16</v>
      </c>
    </row>
    <row r="5642" spans="3:12" hidden="1" x14ac:dyDescent="0.25">
      <c r="C5642" s="221">
        <v>37850</v>
      </c>
      <c r="D5642" s="221">
        <f t="shared" si="621"/>
        <v>37850</v>
      </c>
      <c r="E5642" s="221">
        <f t="shared" si="619"/>
        <v>37.85</v>
      </c>
      <c r="F5642" s="221">
        <f t="shared" si="622"/>
        <v>1.7373019945839374E-5</v>
      </c>
      <c r="G5642" s="221">
        <f t="shared" si="623"/>
        <v>1.1726335339233243E-2</v>
      </c>
      <c r="H5642" s="271">
        <v>1.6734664794278399E-5</v>
      </c>
      <c r="I5642" s="221">
        <f t="shared" si="624"/>
        <v>1</v>
      </c>
      <c r="J5642" s="221">
        <v>1</v>
      </c>
      <c r="K5642" s="221">
        <f t="shared" si="625"/>
        <v>-229.34690709104962</v>
      </c>
      <c r="L5642" s="221">
        <f t="shared" si="620"/>
        <v>1.6755833248283951E-17</v>
      </c>
    </row>
    <row r="5643" spans="3:12" hidden="1" x14ac:dyDescent="0.25">
      <c r="C5643" s="221">
        <v>37860</v>
      </c>
      <c r="D5643" s="221">
        <f t="shared" si="621"/>
        <v>37860</v>
      </c>
      <c r="E5643" s="221">
        <f t="shared" si="619"/>
        <v>37.86</v>
      </c>
      <c r="F5643" s="221">
        <f t="shared" si="622"/>
        <v>1.7269335994031172E-5</v>
      </c>
      <c r="G5643" s="221">
        <f t="shared" si="623"/>
        <v>1.4013747581314226E-2</v>
      </c>
      <c r="H5643" s="271">
        <v>1.7506741710687001E-5</v>
      </c>
      <c r="I5643" s="221">
        <f t="shared" si="624"/>
        <v>1</v>
      </c>
      <c r="J5643" s="221">
        <v>1</v>
      </c>
      <c r="K5643" s="221">
        <f t="shared" si="625"/>
        <v>-227.45929491548819</v>
      </c>
      <c r="L5643" s="221">
        <f t="shared" si="620"/>
        <v>1.4615292952186647E-22</v>
      </c>
    </row>
    <row r="5644" spans="3:12" hidden="1" x14ac:dyDescent="0.25">
      <c r="C5644" s="221">
        <v>37870</v>
      </c>
      <c r="D5644" s="221">
        <f t="shared" si="621"/>
        <v>37870</v>
      </c>
      <c r="E5644" s="221">
        <f t="shared" si="619"/>
        <v>37.869999999999997</v>
      </c>
      <c r="F5644" s="221">
        <f t="shared" si="622"/>
        <v>1.7165792931025143E-5</v>
      </c>
      <c r="G5644" s="221">
        <f t="shared" si="623"/>
        <v>1.6267071835291955E-2</v>
      </c>
      <c r="H5644" s="221">
        <v>5.3629333398666898E-3</v>
      </c>
      <c r="I5644" s="221">
        <f t="shared" si="624"/>
        <v>1</v>
      </c>
      <c r="J5644" s="221">
        <v>1</v>
      </c>
      <c r="K5644" s="221">
        <f t="shared" si="625"/>
        <v>-176.49248694602036</v>
      </c>
      <c r="L5644" s="221">
        <f t="shared" si="620"/>
        <v>5.6382617470789175E-18</v>
      </c>
    </row>
    <row r="5645" spans="3:12" hidden="1" x14ac:dyDescent="0.25">
      <c r="C5645" s="221">
        <v>37880</v>
      </c>
      <c r="D5645" s="221">
        <f t="shared" si="621"/>
        <v>37880</v>
      </c>
      <c r="E5645" s="221">
        <f t="shared" si="619"/>
        <v>37.880000000000003</v>
      </c>
      <c r="F5645" s="221">
        <f t="shared" si="622"/>
        <v>1.7062394751639434E-5</v>
      </c>
      <c r="G5645" s="221">
        <f t="shared" si="623"/>
        <v>1.8480098089017238E-2</v>
      </c>
      <c r="H5645" s="221">
        <v>2.0271099110452901E-2</v>
      </c>
      <c r="I5645" s="221">
        <f t="shared" si="624"/>
        <v>1</v>
      </c>
      <c r="J5645" s="221">
        <v>1</v>
      </c>
      <c r="K5645" s="221">
        <f t="shared" si="625"/>
        <v>-163.88756890911893</v>
      </c>
      <c r="L5645" s="221">
        <f t="shared" si="620"/>
        <v>1.556028939570626E-16</v>
      </c>
    </row>
    <row r="5646" spans="3:12" hidden="1" x14ac:dyDescent="0.25">
      <c r="C5646" s="221">
        <v>37890</v>
      </c>
      <c r="D5646" s="221">
        <f t="shared" si="621"/>
        <v>37890</v>
      </c>
      <c r="E5646" s="221">
        <f t="shared" si="619"/>
        <v>37.89</v>
      </c>
      <c r="F5646" s="221">
        <f t="shared" si="622"/>
        <v>1.6959145423961611E-5</v>
      </c>
      <c r="G5646" s="221">
        <f t="shared" si="623"/>
        <v>2.0646714110936576E-2</v>
      </c>
      <c r="H5646" s="221">
        <v>2.04012078154274E-2</v>
      </c>
      <c r="I5646" s="221">
        <f t="shared" si="624"/>
        <v>1</v>
      </c>
      <c r="J5646" s="221">
        <v>1</v>
      </c>
      <c r="K5646" s="221">
        <f t="shared" si="625"/>
        <v>-162.92178423389291</v>
      </c>
      <c r="L5646" s="221">
        <f t="shared" si="620"/>
        <v>4.5800895852242932E-16</v>
      </c>
    </row>
    <row r="5647" spans="3:12" hidden="1" x14ac:dyDescent="0.25">
      <c r="C5647" s="221">
        <v>37900</v>
      </c>
      <c r="D5647" s="221">
        <f t="shared" si="621"/>
        <v>37900</v>
      </c>
      <c r="E5647" s="221">
        <f t="shared" si="619"/>
        <v>37.9</v>
      </c>
      <c r="F5647" s="221">
        <f t="shared" si="622"/>
        <v>1.6856048889149279E-5</v>
      </c>
      <c r="G5647" s="221">
        <f t="shared" si="623"/>
        <v>2.2760922165397972E-2</v>
      </c>
      <c r="H5647" s="271">
        <v>1.6130946274083E-9</v>
      </c>
      <c r="I5647" s="221">
        <f t="shared" si="624"/>
        <v>1</v>
      </c>
      <c r="J5647" s="221">
        <v>1</v>
      </c>
      <c r="K5647" s="221">
        <f t="shared" si="625"/>
        <v>-304.16789038787789</v>
      </c>
      <c r="L5647" s="221">
        <f t="shared" si="620"/>
        <v>1.275738495328217E-16</v>
      </c>
    </row>
    <row r="5648" spans="3:12" hidden="1" x14ac:dyDescent="0.25">
      <c r="C5648" s="221">
        <v>37910</v>
      </c>
      <c r="D5648" s="221">
        <f t="shared" si="621"/>
        <v>37910</v>
      </c>
      <c r="E5648" s="221">
        <f t="shared" si="619"/>
        <v>37.909999999999997</v>
      </c>
      <c r="F5648" s="221">
        <f t="shared" si="622"/>
        <v>1.6753109061234236E-5</v>
      </c>
      <c r="G5648" s="221">
        <f t="shared" si="623"/>
        <v>2.4816855450477224E-2</v>
      </c>
      <c r="H5648" s="221">
        <v>1.1026860971507801E-2</v>
      </c>
      <c r="I5648" s="221">
        <f t="shared" si="624"/>
        <v>1</v>
      </c>
      <c r="J5648" s="221">
        <v>1</v>
      </c>
      <c r="K5648" s="221">
        <f t="shared" si="625"/>
        <v>-166.7741186846489</v>
      </c>
      <c r="L5648" s="221">
        <f t="shared" si="620"/>
        <v>5.2544620226408897E-17</v>
      </c>
    </row>
    <row r="5649" spans="3:12" hidden="1" x14ac:dyDescent="0.25">
      <c r="C5649" s="221">
        <v>37920</v>
      </c>
      <c r="D5649" s="221">
        <f t="shared" si="621"/>
        <v>37920</v>
      </c>
      <c r="E5649" s="221">
        <f t="shared" si="619"/>
        <v>37.92</v>
      </c>
      <c r="F5649" s="221">
        <f t="shared" si="622"/>
        <v>1.665032982692976E-5</v>
      </c>
      <c r="G5649" s="221">
        <f t="shared" si="623"/>
        <v>2.6808794213756301E-2</v>
      </c>
      <c r="H5649" s="271">
        <v>3.5573996947814698E-10</v>
      </c>
      <c r="I5649" s="221">
        <f t="shared" si="624"/>
        <v>1</v>
      </c>
      <c r="J5649" s="221">
        <v>1</v>
      </c>
      <c r="K5649" s="221">
        <f t="shared" si="625"/>
        <v>-315.98334429215561</v>
      </c>
      <c r="L5649" s="221">
        <f t="shared" si="620"/>
        <v>5.2544609680056624E-17</v>
      </c>
    </row>
    <row r="5650" spans="3:12" hidden="1" x14ac:dyDescent="0.25">
      <c r="C5650" s="221">
        <v>37930</v>
      </c>
      <c r="D5650" s="221">
        <f t="shared" si="621"/>
        <v>37930</v>
      </c>
      <c r="E5650" s="221">
        <f t="shared" si="619"/>
        <v>37.93</v>
      </c>
      <c r="F5650" s="221">
        <f t="shared" si="622"/>
        <v>1.6547715045440673E-5</v>
      </c>
      <c r="G5650" s="221">
        <f t="shared" si="623"/>
        <v>2.8731181502221283E-2</v>
      </c>
      <c r="H5650" s="221">
        <v>9.6745899372297096E-3</v>
      </c>
      <c r="I5650" s="221">
        <f t="shared" si="624"/>
        <v>1</v>
      </c>
      <c r="J5650" s="221">
        <v>1</v>
      </c>
      <c r="K5650" s="221">
        <f t="shared" si="625"/>
        <v>-166.74551828738291</v>
      </c>
      <c r="L5650" s="221">
        <f t="shared" si="620"/>
        <v>5.2891783297108404E-17</v>
      </c>
    </row>
    <row r="5651" spans="3:12" hidden="1" x14ac:dyDescent="0.25">
      <c r="C5651" s="221">
        <v>37940</v>
      </c>
      <c r="D5651" s="221">
        <f t="shared" si="621"/>
        <v>37940</v>
      </c>
      <c r="E5651" s="221">
        <f t="shared" si="619"/>
        <v>37.94</v>
      </c>
      <c r="F5651" s="221">
        <f t="shared" si="622"/>
        <v>1.6445268548276975E-5</v>
      </c>
      <c r="G5651" s="221">
        <f t="shared" si="623"/>
        <v>3.0578638503348399E-2</v>
      </c>
      <c r="H5651" s="221">
        <v>4.6170289671183E-3</v>
      </c>
      <c r="I5651" s="221">
        <f t="shared" si="624"/>
        <v>1</v>
      </c>
      <c r="J5651" s="221">
        <v>1</v>
      </c>
      <c r="K5651" s="221">
        <f t="shared" si="625"/>
        <v>-172.68356572142352</v>
      </c>
      <c r="L5651" s="221">
        <f t="shared" si="620"/>
        <v>1.1976534621311688E-16</v>
      </c>
    </row>
    <row r="5652" spans="3:12" hidden="1" x14ac:dyDescent="0.25">
      <c r="C5652" s="221">
        <v>37950</v>
      </c>
      <c r="D5652" s="221">
        <f t="shared" si="621"/>
        <v>37950</v>
      </c>
      <c r="E5652" s="221">
        <f t="shared" si="619"/>
        <v>37.950000000000003</v>
      </c>
      <c r="F5652" s="221">
        <f t="shared" si="622"/>
        <v>1.6342994139069911E-5</v>
      </c>
      <c r="G5652" s="221">
        <f t="shared" si="623"/>
        <v>3.2345979435499002E-2</v>
      </c>
      <c r="H5652" s="221">
        <v>1.96696707822314E-4</v>
      </c>
      <c r="I5652" s="221">
        <f t="shared" si="624"/>
        <v>1</v>
      </c>
      <c r="J5652" s="221">
        <v>1</v>
      </c>
      <c r="K5652" s="221">
        <f t="shared" si="625"/>
        <v>-199.66101955775434</v>
      </c>
      <c r="L5652" s="221">
        <f t="shared" si="620"/>
        <v>1.4710818671099291E-17</v>
      </c>
    </row>
    <row r="5653" spans="3:12" hidden="1" x14ac:dyDescent="0.25">
      <c r="C5653" s="221">
        <v>37960</v>
      </c>
      <c r="D5653" s="221">
        <f t="shared" si="621"/>
        <v>37960</v>
      </c>
      <c r="E5653" s="221">
        <f t="shared" si="619"/>
        <v>37.96</v>
      </c>
      <c r="F5653" s="221">
        <f t="shared" si="622"/>
        <v>1.6240895593392165E-5</v>
      </c>
      <c r="G5653" s="221">
        <f t="shared" si="623"/>
        <v>3.4028225946800744E-2</v>
      </c>
      <c r="H5653" s="221">
        <v>2.7062321390605801E-3</v>
      </c>
      <c r="I5653" s="221">
        <f t="shared" si="624"/>
        <v>1</v>
      </c>
      <c r="J5653" s="221">
        <v>1</v>
      </c>
      <c r="K5653" s="221">
        <f t="shared" si="625"/>
        <v>-176.50371340619668</v>
      </c>
      <c r="L5653" s="221">
        <f t="shared" si="620"/>
        <v>6.3966078915038785E-18</v>
      </c>
    </row>
    <row r="5654" spans="3:12" hidden="1" x14ac:dyDescent="0.25">
      <c r="C5654" s="221">
        <v>37970</v>
      </c>
      <c r="D5654" s="221">
        <f t="shared" si="621"/>
        <v>37970</v>
      </c>
      <c r="E5654" s="221">
        <f t="shared" si="619"/>
        <v>37.97</v>
      </c>
      <c r="F5654" s="221">
        <f t="shared" si="622"/>
        <v>1.6138976658580178E-5</v>
      </c>
      <c r="G5654" s="221">
        <f t="shared" si="623"/>
        <v>3.5620620983033424E-2</v>
      </c>
      <c r="H5654" s="221">
        <v>2.5761364751426198E-3</v>
      </c>
      <c r="I5654" s="221">
        <f t="shared" si="624"/>
        <v>1</v>
      </c>
      <c r="J5654" s="221">
        <v>1</v>
      </c>
      <c r="K5654" s="221">
        <f t="shared" si="625"/>
        <v>-176.5890730677468</v>
      </c>
      <c r="L5654" s="221">
        <f t="shared" si="620"/>
        <v>2.2149869000552056E-17</v>
      </c>
    </row>
    <row r="5655" spans="3:12" hidden="1" x14ac:dyDescent="0.25">
      <c r="C5655" s="221">
        <v>37980</v>
      </c>
      <c r="D5655" s="221">
        <f t="shared" si="621"/>
        <v>37980</v>
      </c>
      <c r="E5655" s="221">
        <f t="shared" si="619"/>
        <v>37.979999999999997</v>
      </c>
      <c r="F5655" s="221">
        <f t="shared" si="622"/>
        <v>1.603724105356029E-5</v>
      </c>
      <c r="G5655" s="221">
        <f t="shared" si="623"/>
        <v>3.7118642086255531E-2</v>
      </c>
      <c r="H5655" s="221">
        <v>2.7309732062733602E-4</v>
      </c>
      <c r="I5655" s="221">
        <f t="shared" si="624"/>
        <v>1</v>
      </c>
      <c r="J5655" s="221">
        <v>1</v>
      </c>
      <c r="K5655" s="221">
        <f t="shared" si="625"/>
        <v>-195.77921647278632</v>
      </c>
      <c r="L5655" s="221">
        <f t="shared" si="620"/>
        <v>6.7530579433205339E-18</v>
      </c>
    </row>
    <row r="5656" spans="3:12" hidden="1" x14ac:dyDescent="0.25">
      <c r="C5656" s="221">
        <v>37990</v>
      </c>
      <c r="D5656" s="221">
        <f t="shared" si="621"/>
        <v>37990</v>
      </c>
      <c r="E5656" s="221">
        <f t="shared" si="619"/>
        <v>37.99</v>
      </c>
      <c r="F5656" s="221">
        <f t="shared" si="622"/>
        <v>1.5935692468677623E-5</v>
      </c>
      <c r="G5656" s="221">
        <f t="shared" si="623"/>
        <v>3.8518014087482191E-2</v>
      </c>
      <c r="H5656" s="221">
        <v>3.1555882854919799E-3</v>
      </c>
      <c r="I5656" s="221">
        <f t="shared" si="624"/>
        <v>1</v>
      </c>
      <c r="J5656" s="221">
        <v>1</v>
      </c>
      <c r="K5656" s="221">
        <f t="shared" si="625"/>
        <v>-174.25769674297069</v>
      </c>
      <c r="L5656" s="221">
        <f t="shared" si="620"/>
        <v>1.1019803713445634E-17</v>
      </c>
    </row>
    <row r="5657" spans="3:12" hidden="1" x14ac:dyDescent="0.25">
      <c r="C5657" s="221">
        <v>38000</v>
      </c>
      <c r="D5657" s="221">
        <f t="shared" si="621"/>
        <v>38000</v>
      </c>
      <c r="E5657" s="221">
        <f t="shared" si="619"/>
        <v>38</v>
      </c>
      <c r="F5657" s="221">
        <f t="shared" si="622"/>
        <v>1.5834334565528501E-5</v>
      </c>
      <c r="G5657" s="221">
        <f t="shared" si="623"/>
        <v>3.9814721158179765E-2</v>
      </c>
      <c r="H5657" s="271">
        <v>9.3131713035350502E-10</v>
      </c>
      <c r="I5657" s="221">
        <f t="shared" si="624"/>
        <v>1</v>
      </c>
      <c r="J5657" s="221">
        <v>1</v>
      </c>
      <c r="K5657" s="221">
        <f t="shared" si="625"/>
        <v>-304.6251782647588</v>
      </c>
      <c r="L5657" s="221">
        <f t="shared" si="620"/>
        <v>9.3793036829781648E-18</v>
      </c>
    </row>
    <row r="5658" spans="3:12" hidden="1" x14ac:dyDescent="0.25">
      <c r="C5658" s="221">
        <v>38010</v>
      </c>
      <c r="D5658" s="221">
        <f t="shared" si="621"/>
        <v>38010</v>
      </c>
      <c r="E5658" s="221">
        <f t="shared" si="619"/>
        <v>38.01</v>
      </c>
      <c r="F5658" s="221">
        <f t="shared" si="622"/>
        <v>1.5733170976795398E-5</v>
      </c>
      <c r="G5658" s="221">
        <f t="shared" si="623"/>
        <v>4.1005018187054328E-2</v>
      </c>
      <c r="H5658" s="221">
        <v>2.6182538032298801E-2</v>
      </c>
      <c r="I5658" s="221">
        <f t="shared" si="624"/>
        <v>1</v>
      </c>
      <c r="J5658" s="221">
        <v>1</v>
      </c>
      <c r="K5658" s="221">
        <f t="shared" si="625"/>
        <v>-155.44669971600888</v>
      </c>
      <c r="L5658" s="221">
        <f t="shared" si="620"/>
        <v>7.1329645767683177E-16</v>
      </c>
    </row>
    <row r="5659" spans="3:12" hidden="1" x14ac:dyDescent="0.25">
      <c r="C5659" s="221">
        <v>38020</v>
      </c>
      <c r="D5659" s="221">
        <f t="shared" si="621"/>
        <v>38020</v>
      </c>
      <c r="E5659" s="221">
        <f t="shared" si="619"/>
        <v>38.020000000000003</v>
      </c>
      <c r="F5659" s="221">
        <f t="shared" si="622"/>
        <v>1.5632205306085967E-5</v>
      </c>
      <c r="G5659" s="221">
        <f t="shared" si="623"/>
        <v>4.2085441450299167E-2</v>
      </c>
      <c r="H5659" s="221">
        <v>5.0657045484411703E-2</v>
      </c>
      <c r="I5659" s="221">
        <f t="shared" si="624"/>
        <v>1</v>
      </c>
      <c r="J5659" s="221">
        <v>1</v>
      </c>
      <c r="K5659" s="221">
        <f t="shared" si="625"/>
        <v>-149.54416012594828</v>
      </c>
      <c r="L5659" s="221">
        <f t="shared" si="620"/>
        <v>6.3046316101915991E-15</v>
      </c>
    </row>
    <row r="5660" spans="3:12" hidden="1" x14ac:dyDescent="0.25">
      <c r="C5660" s="221">
        <v>38030</v>
      </c>
      <c r="D5660" s="221">
        <f t="shared" si="621"/>
        <v>38030</v>
      </c>
      <c r="E5660" s="221">
        <f t="shared" si="619"/>
        <v>38.03</v>
      </c>
      <c r="F5660" s="221">
        <f t="shared" si="622"/>
        <v>1.5531441127774409E-5</v>
      </c>
      <c r="G5660" s="221">
        <f t="shared" si="623"/>
        <v>4.3052818545335103E-2</v>
      </c>
      <c r="H5660" s="221">
        <v>3.5478860246604502E-2</v>
      </c>
      <c r="I5660" s="221">
        <f t="shared" si="624"/>
        <v>1</v>
      </c>
      <c r="J5660" s="221">
        <v>1</v>
      </c>
      <c r="K5660" s="221">
        <f t="shared" si="625"/>
        <v>-152.49633993417129</v>
      </c>
      <c r="L5660" s="221">
        <f t="shared" si="620"/>
        <v>8.1368724158652822E-15</v>
      </c>
    </row>
    <row r="5661" spans="3:12" hidden="1" x14ac:dyDescent="0.25">
      <c r="C5661" s="221">
        <v>38040</v>
      </c>
      <c r="D5661" s="221">
        <f t="shared" si="621"/>
        <v>38040</v>
      </c>
      <c r="E5661" s="221">
        <f t="shared" si="619"/>
        <v>38.04</v>
      </c>
      <c r="F5661" s="221">
        <f t="shared" si="622"/>
        <v>1.5430881986846577E-5</v>
      </c>
      <c r="G5661" s="221">
        <f t="shared" si="623"/>
        <v>4.3904277559959376E-2</v>
      </c>
      <c r="H5661" s="271">
        <v>2.4382253953038599E-9</v>
      </c>
      <c r="I5661" s="221">
        <f t="shared" si="624"/>
        <v>1</v>
      </c>
      <c r="J5661" s="221">
        <v>1</v>
      </c>
      <c r="K5661" s="221">
        <f t="shared" si="625"/>
        <v>-295.64057129045636</v>
      </c>
      <c r="L5661" s="221">
        <f t="shared" si="620"/>
        <v>1.407038807076014E-15</v>
      </c>
    </row>
    <row r="5662" spans="3:12" hidden="1" x14ac:dyDescent="0.25">
      <c r="C5662" s="221">
        <v>38050</v>
      </c>
      <c r="D5662" s="221">
        <f t="shared" si="621"/>
        <v>38050</v>
      </c>
      <c r="E5662" s="221">
        <f t="shared" si="619"/>
        <v>38.049999999999997</v>
      </c>
      <c r="F5662" s="221">
        <f t="shared" si="622"/>
        <v>1.5330531398747475E-5</v>
      </c>
      <c r="G5662" s="221">
        <f t="shared" si="623"/>
        <v>4.4637255450813186E-2</v>
      </c>
      <c r="H5662" s="271">
        <v>1.58533680068135E-9</v>
      </c>
      <c r="I5662" s="221">
        <f t="shared" si="624"/>
        <v>1</v>
      </c>
      <c r="J5662" s="221">
        <v>1</v>
      </c>
      <c r="K5662" s="221">
        <f t="shared" si="625"/>
        <v>-299.29247532115073</v>
      </c>
      <c r="L5662" s="221">
        <f t="shared" si="620"/>
        <v>1.8724083874867749E-29</v>
      </c>
    </row>
    <row r="5663" spans="3:12" hidden="1" x14ac:dyDescent="0.25">
      <c r="C5663" s="221">
        <v>38060</v>
      </c>
      <c r="D5663" s="221">
        <f t="shared" si="621"/>
        <v>38060</v>
      </c>
      <c r="E5663" s="221">
        <f t="shared" si="619"/>
        <v>38.06</v>
      </c>
      <c r="F5663" s="221">
        <f t="shared" si="622"/>
        <v>1.5230392849233539E-5</v>
      </c>
      <c r="G5663" s="221">
        <f t="shared" si="623"/>
        <v>4.5249505607147356E-2</v>
      </c>
      <c r="H5663" s="221">
        <v>3.23589581853806E-2</v>
      </c>
      <c r="I5663" s="221">
        <f t="shared" si="624"/>
        <v>1</v>
      </c>
      <c r="J5663" s="221">
        <v>1</v>
      </c>
      <c r="K5663" s="221">
        <f t="shared" si="625"/>
        <v>-153.03361050235551</v>
      </c>
      <c r="L5663" s="221">
        <f t="shared" si="620"/>
        <v>1.2433087803699656E-15</v>
      </c>
    </row>
    <row r="5664" spans="3:12" hidden="1" x14ac:dyDescent="0.25">
      <c r="C5664" s="221">
        <v>38070</v>
      </c>
      <c r="D5664" s="221">
        <f t="shared" si="621"/>
        <v>38070</v>
      </c>
      <c r="E5664" s="221">
        <f t="shared" si="619"/>
        <v>38.07</v>
      </c>
      <c r="F5664" s="221">
        <f t="shared" si="622"/>
        <v>1.5130469794225792E-5</v>
      </c>
      <c r="G5664" s="221">
        <f t="shared" si="623"/>
        <v>4.5739104577989048E-2</v>
      </c>
      <c r="H5664" s="221">
        <v>3.3311806719216401E-2</v>
      </c>
      <c r="I5664" s="221">
        <f t="shared" si="624"/>
        <v>1</v>
      </c>
      <c r="J5664" s="221">
        <v>1</v>
      </c>
      <c r="K5664" s="221">
        <f t="shared" si="625"/>
        <v>-152.74523481689297</v>
      </c>
      <c r="L5664" s="221">
        <f t="shared" si="620"/>
        <v>5.1425367761187601E-15</v>
      </c>
    </row>
    <row r="5665" spans="3:12" hidden="1" x14ac:dyDescent="0.25">
      <c r="C5665" s="221">
        <v>38080</v>
      </c>
      <c r="D5665" s="221">
        <f t="shared" si="621"/>
        <v>38080</v>
      </c>
      <c r="E5665" s="221">
        <f t="shared" si="619"/>
        <v>38.08</v>
      </c>
      <c r="F5665" s="221">
        <f t="shared" si="622"/>
        <v>1.5030765659668425E-5</v>
      </c>
      <c r="G5665" s="221">
        <f t="shared" si="623"/>
        <v>4.6104457942991735E-2</v>
      </c>
      <c r="H5665" s="221">
        <v>1.1720746567745599E-2</v>
      </c>
      <c r="I5665" s="221">
        <f t="shared" si="624"/>
        <v>1</v>
      </c>
      <c r="J5665" s="221">
        <v>1</v>
      </c>
      <c r="K5665" s="221">
        <f t="shared" si="625"/>
        <v>-161.80641400569786</v>
      </c>
      <c r="L5665" s="221">
        <f t="shared" si="620"/>
        <v>2.4298385587149885E-15</v>
      </c>
    </row>
    <row r="5666" spans="3:12" hidden="1" x14ac:dyDescent="0.25">
      <c r="C5666" s="221">
        <v>38090</v>
      </c>
      <c r="D5666" s="221">
        <f t="shared" si="621"/>
        <v>38090</v>
      </c>
      <c r="E5666" s="221">
        <f t="shared" si="619"/>
        <v>38.090000000000003</v>
      </c>
      <c r="F5666" s="221">
        <f t="shared" si="622"/>
        <v>1.4931283841389181E-5</v>
      </c>
      <c r="G5666" s="221">
        <f t="shared" si="623"/>
        <v>4.6344305309522535E-2</v>
      </c>
      <c r="H5666" s="221">
        <v>3.5411953593089199E-2</v>
      </c>
      <c r="I5666" s="221">
        <f t="shared" si="624"/>
        <v>1</v>
      </c>
      <c r="J5666" s="221">
        <v>1</v>
      </c>
      <c r="K5666" s="221">
        <f t="shared" si="625"/>
        <v>-152.21513171214792</v>
      </c>
      <c r="L5666" s="221">
        <f t="shared" si="620"/>
        <v>2.6612486533477622E-15</v>
      </c>
    </row>
    <row r="5667" spans="3:12" hidden="1" x14ac:dyDescent="0.25">
      <c r="C5667" s="221">
        <v>38100</v>
      </c>
      <c r="D5667" s="221">
        <f t="shared" si="621"/>
        <v>38100</v>
      </c>
      <c r="E5667" s="221">
        <f t="shared" si="619"/>
        <v>38.1</v>
      </c>
      <c r="F5667" s="221">
        <f t="shared" si="622"/>
        <v>1.4832027704963462E-5</v>
      </c>
      <c r="G5667" s="221">
        <f t="shared" si="623"/>
        <v>4.645772442081518E-2</v>
      </c>
      <c r="H5667" s="271">
        <v>2.9728288277617598E-14</v>
      </c>
      <c r="I5667" s="221">
        <f t="shared" si="624"/>
        <v>1</v>
      </c>
      <c r="J5667" s="221">
        <v>1</v>
      </c>
      <c r="K5667" s="221">
        <f t="shared" si="625"/>
        <v>-393.77143269511924</v>
      </c>
      <c r="L5667" s="221">
        <f t="shared" si="620"/>
        <v>1.5011594946517763E-15</v>
      </c>
    </row>
    <row r="5668" spans="3:12" hidden="1" x14ac:dyDescent="0.25">
      <c r="C5668" s="221">
        <v>38110</v>
      </c>
      <c r="D5668" s="221">
        <f t="shared" si="621"/>
        <v>38110</v>
      </c>
      <c r="E5668" s="221">
        <f t="shared" si="619"/>
        <v>38.11</v>
      </c>
      <c r="F5668" s="221">
        <f t="shared" si="622"/>
        <v>1.4733000585581254E-5</v>
      </c>
      <c r="G5668" s="221">
        <f t="shared" si="623"/>
        <v>4.6444134362376426E-2</v>
      </c>
      <c r="H5668" s="221">
        <v>3.5411953593088401E-2</v>
      </c>
      <c r="I5668" s="221">
        <f t="shared" si="624"/>
        <v>1</v>
      </c>
      <c r="J5668" s="221">
        <v>1</v>
      </c>
      <c r="K5668" s="221">
        <f t="shared" si="625"/>
        <v>-152.31256069355513</v>
      </c>
      <c r="L5668" s="221">
        <f t="shared" si="620"/>
        <v>1.4678576457252077E-15</v>
      </c>
    </row>
    <row r="5669" spans="3:12" hidden="1" x14ac:dyDescent="0.25">
      <c r="C5669" s="221">
        <v>38120</v>
      </c>
      <c r="D5669" s="221">
        <f t="shared" si="621"/>
        <v>38120</v>
      </c>
      <c r="E5669" s="221">
        <f t="shared" si="619"/>
        <v>38.119999999999997</v>
      </c>
      <c r="F5669" s="221">
        <f t="shared" si="622"/>
        <v>1.4634205787918018E-5</v>
      </c>
      <c r="G5669" s="221">
        <f t="shared" si="623"/>
        <v>4.6303297856205239E-2</v>
      </c>
      <c r="H5669" s="221">
        <v>1.1720746567776099E-2</v>
      </c>
      <c r="I5669" s="221">
        <f t="shared" si="624"/>
        <v>1</v>
      </c>
      <c r="J5669" s="221">
        <v>1</v>
      </c>
      <c r="K5669" s="221">
        <f t="shared" si="625"/>
        <v>-162.00127285636972</v>
      </c>
      <c r="L5669" s="221">
        <f t="shared" si="620"/>
        <v>2.5877795029706744E-15</v>
      </c>
    </row>
    <row r="5670" spans="3:12" hidden="1" x14ac:dyDescent="0.25">
      <c r="C5670" s="221">
        <v>38130</v>
      </c>
      <c r="D5670" s="221">
        <f t="shared" si="621"/>
        <v>38130</v>
      </c>
      <c r="E5670" s="221">
        <f t="shared" si="619"/>
        <v>38.130000000000003</v>
      </c>
      <c r="F5670" s="221">
        <f t="shared" si="622"/>
        <v>1.4535646586007967E-5</v>
      </c>
      <c r="G5670" s="221">
        <f t="shared" si="623"/>
        <v>4.6035322634803102E-2</v>
      </c>
      <c r="H5670" s="221">
        <v>3.3311806719213799E-2</v>
      </c>
      <c r="I5670" s="221">
        <f t="shared" si="624"/>
        <v>1</v>
      </c>
      <c r="J5670" s="221">
        <v>1</v>
      </c>
      <c r="K5670" s="221">
        <f t="shared" si="625"/>
        <v>-153.03752531268262</v>
      </c>
      <c r="L5670" s="221">
        <f t="shared" si="620"/>
        <v>2.285058483783313E-15</v>
      </c>
    </row>
    <row r="5671" spans="3:12" hidden="1" x14ac:dyDescent="0.25">
      <c r="C5671" s="221">
        <v>38140</v>
      </c>
      <c r="D5671" s="221">
        <f t="shared" si="621"/>
        <v>38140</v>
      </c>
      <c r="E5671" s="221">
        <f t="shared" si="619"/>
        <v>38.14</v>
      </c>
      <c r="F5671" s="221">
        <f t="shared" si="622"/>
        <v>1.4437326223120858E-5</v>
      </c>
      <c r="G5671" s="221">
        <f t="shared" si="623"/>
        <v>4.5640661889393155E-2</v>
      </c>
      <c r="H5671" s="221">
        <v>3.2358958185383202E-2</v>
      </c>
      <c r="I5671" s="221">
        <f t="shared" si="624"/>
        <v>1</v>
      </c>
      <c r="J5671" s="221">
        <v>1</v>
      </c>
      <c r="K5671" s="221">
        <f t="shared" si="625"/>
        <v>-153.42333530706361</v>
      </c>
      <c r="L5671" s="221">
        <f t="shared" si="620"/>
        <v>4.7552260056134069E-15</v>
      </c>
    </row>
    <row r="5672" spans="3:12" hidden="1" x14ac:dyDescent="0.25">
      <c r="C5672" s="221">
        <v>38150</v>
      </c>
      <c r="D5672" s="221">
        <f t="shared" si="621"/>
        <v>38150</v>
      </c>
      <c r="E5672" s="221">
        <f t="shared" si="619"/>
        <v>38.15</v>
      </c>
      <c r="F5672" s="221">
        <f t="shared" si="622"/>
        <v>1.4339247911642166E-5</v>
      </c>
      <c r="G5672" s="221">
        <f t="shared" si="623"/>
        <v>4.5120113789222906E-2</v>
      </c>
      <c r="H5672" s="271">
        <v>1.5853211912268201E-9</v>
      </c>
      <c r="I5672" s="221">
        <f t="shared" si="624"/>
        <v>1</v>
      </c>
      <c r="J5672" s="221">
        <v>1</v>
      </c>
      <c r="K5672" s="221">
        <f t="shared" si="625"/>
        <v>-299.77972350970282</v>
      </c>
      <c r="L5672" s="221">
        <f t="shared" si="620"/>
        <v>1.1365970375294386E-15</v>
      </c>
    </row>
    <row r="5673" spans="3:12" hidden="1" x14ac:dyDescent="0.25">
      <c r="C5673" s="221">
        <v>38160</v>
      </c>
      <c r="D5673" s="221">
        <f t="shared" si="621"/>
        <v>38160</v>
      </c>
      <c r="E5673" s="221">
        <f t="shared" si="619"/>
        <v>38.159999999999997</v>
      </c>
      <c r="F5673" s="221">
        <f t="shared" si="622"/>
        <v>1.4241414832956112E-5</v>
      </c>
      <c r="G5673" s="221">
        <f t="shared" si="623"/>
        <v>4.4474820071299062E-2</v>
      </c>
      <c r="H5673" s="271">
        <v>2.43822770545041E-9</v>
      </c>
      <c r="I5673" s="221">
        <f t="shared" si="624"/>
        <v>1</v>
      </c>
      <c r="J5673" s="221">
        <v>1</v>
      </c>
      <c r="K5673" s="221">
        <f t="shared" si="625"/>
        <v>-296.22516802767063</v>
      </c>
      <c r="L5673" s="221">
        <f t="shared" si="620"/>
        <v>1.6512505403743317E-29</v>
      </c>
    </row>
    <row r="5674" spans="3:12" hidden="1" x14ac:dyDescent="0.25">
      <c r="C5674" s="221">
        <v>38170</v>
      </c>
      <c r="D5674" s="221">
        <f t="shared" si="621"/>
        <v>38170</v>
      </c>
      <c r="E5674" s="221">
        <f t="shared" si="619"/>
        <v>38.17</v>
      </c>
      <c r="F5674" s="221">
        <f t="shared" si="622"/>
        <v>1.4143830137332312E-5</v>
      </c>
      <c r="G5674" s="221">
        <f t="shared" si="623"/>
        <v>4.3706263702389697E-2</v>
      </c>
      <c r="H5674" s="221">
        <v>3.5478860246601303E-2</v>
      </c>
      <c r="I5674" s="221">
        <f t="shared" si="624"/>
        <v>1</v>
      </c>
      <c r="J5674" s="221">
        <v>1</v>
      </c>
      <c r="K5674" s="221">
        <f t="shared" si="625"/>
        <v>-153.17839253112251</v>
      </c>
      <c r="L5674" s="221">
        <f t="shared" si="620"/>
        <v>1.2025435595722849E-15</v>
      </c>
    </row>
    <row r="5675" spans="3:12" hidden="1" x14ac:dyDescent="0.25">
      <c r="C5675" s="221">
        <v>38180</v>
      </c>
      <c r="D5675" s="221">
        <f t="shared" si="621"/>
        <v>38180</v>
      </c>
      <c r="E5675" s="221">
        <f t="shared" si="619"/>
        <v>38.18</v>
      </c>
      <c r="F5675" s="221">
        <f t="shared" si="622"/>
        <v>1.4046496943815031E-5</v>
      </c>
      <c r="G5675" s="221">
        <f t="shared" si="623"/>
        <v>4.2816265617587543E-2</v>
      </c>
      <c r="H5675" s="221">
        <v>5.0657045484412501E-2</v>
      </c>
      <c r="I5675" s="221">
        <f t="shared" si="624"/>
        <v>1</v>
      </c>
      <c r="J5675" s="221">
        <v>1</v>
      </c>
      <c r="K5675" s="221">
        <f t="shared" si="625"/>
        <v>-150.32366657075409</v>
      </c>
      <c r="L5675" s="221">
        <f t="shared" si="620"/>
        <v>6.8639269478821909E-15</v>
      </c>
    </row>
    <row r="5676" spans="3:12" hidden="1" x14ac:dyDescent="0.25">
      <c r="C5676" s="221">
        <v>38190</v>
      </c>
      <c r="D5676" s="221">
        <f t="shared" si="621"/>
        <v>38190</v>
      </c>
      <c r="E5676" s="221">
        <f t="shared" si="619"/>
        <v>38.19</v>
      </c>
      <c r="F5676" s="221">
        <f t="shared" si="622"/>
        <v>1.3949418340116442E-5</v>
      </c>
      <c r="G5676" s="221">
        <f t="shared" si="623"/>
        <v>4.180698054223396E-2</v>
      </c>
      <c r="H5676" s="221">
        <v>2.6182538032319898E-2</v>
      </c>
      <c r="I5676" s="221">
        <f t="shared" si="624"/>
        <v>1</v>
      </c>
      <c r="J5676" s="221">
        <v>1</v>
      </c>
      <c r="K5676" s="221">
        <f t="shared" si="625"/>
        <v>-156.32366711557074</v>
      </c>
      <c r="L5676" s="221">
        <f t="shared" si="620"/>
        <v>5.2292939876394263E-15</v>
      </c>
    </row>
    <row r="5677" spans="3:12" hidden="1" x14ac:dyDescent="0.25">
      <c r="C5677" s="221">
        <v>38200</v>
      </c>
      <c r="D5677" s="221">
        <f t="shared" si="621"/>
        <v>38200</v>
      </c>
      <c r="E5677" s="221">
        <f t="shared" si="619"/>
        <v>38.200000000000003</v>
      </c>
      <c r="F5677" s="221">
        <f t="shared" si="622"/>
        <v>1.3852597382512453E-5</v>
      </c>
      <c r="G5677" s="221">
        <f t="shared" si="623"/>
        <v>4.0680891906425098E-2</v>
      </c>
      <c r="H5677" s="271">
        <v>9.3132637811297203E-10</v>
      </c>
      <c r="I5677" s="221">
        <f t="shared" si="624"/>
        <v>1</v>
      </c>
      <c r="J5677" s="221">
        <v>1</v>
      </c>
      <c r="K5677" s="221">
        <f t="shared" si="625"/>
        <v>-305.59952836712813</v>
      </c>
      <c r="L5677" s="221">
        <f t="shared" si="620"/>
        <v>5.8287217955347736E-16</v>
      </c>
    </row>
    <row r="5678" spans="3:12" hidden="1" x14ac:dyDescent="0.25">
      <c r="C5678" s="221">
        <v>38210</v>
      </c>
      <c r="D5678" s="221">
        <f t="shared" si="621"/>
        <v>38210</v>
      </c>
      <c r="E5678" s="221">
        <f t="shared" si="619"/>
        <v>38.21</v>
      </c>
      <c r="F5678" s="221">
        <f t="shared" si="622"/>
        <v>1.3756037095741895E-5</v>
      </c>
      <c r="G5678" s="221">
        <f t="shared" si="623"/>
        <v>3.9440805863803045E-2</v>
      </c>
      <c r="H5678" s="221">
        <v>3.1555882854924001E-3</v>
      </c>
      <c r="I5678" s="221">
        <f t="shared" si="624"/>
        <v>1</v>
      </c>
      <c r="J5678" s="221">
        <v>1</v>
      </c>
      <c r="K5678" s="221">
        <f t="shared" si="625"/>
        <v>-175.32961093135012</v>
      </c>
      <c r="L5678" s="221">
        <f t="shared" si="620"/>
        <v>7.3278940554858853E-18</v>
      </c>
    </row>
    <row r="5679" spans="3:12" hidden="1" x14ac:dyDescent="0.25">
      <c r="C5679" s="221">
        <v>38220</v>
      </c>
      <c r="D5679" s="221">
        <f t="shared" si="621"/>
        <v>38220</v>
      </c>
      <c r="E5679" s="221">
        <f t="shared" ref="E5679:E5742" si="626">D5679/1000</f>
        <v>38.22</v>
      </c>
      <c r="F5679" s="221">
        <f t="shared" si="622"/>
        <v>1.3659740472909072E-5</v>
      </c>
      <c r="G5679" s="221">
        <f t="shared" si="623"/>
        <v>3.8089844428699372E-2</v>
      </c>
      <c r="H5679" s="221">
        <v>2.7309732062734898E-4</v>
      </c>
      <c r="I5679" s="221">
        <f t="shared" si="624"/>
        <v>1</v>
      </c>
      <c r="J5679" s="221">
        <v>1</v>
      </c>
      <c r="K5679" s="221">
        <f t="shared" si="625"/>
        <v>-196.9486182755787</v>
      </c>
      <c r="L5679" s="221">
        <f t="shared" ref="L5679:L5742" si="627">(D5679-D5678)*((10^(K5679/20)+10^(K5678/20))/2)^2</f>
        <v>8.5947147347784631E-18</v>
      </c>
    </row>
    <row r="5680" spans="3:12" hidden="1" x14ac:dyDescent="0.25">
      <c r="C5680" s="221">
        <v>38230</v>
      </c>
      <c r="D5680" s="221">
        <f t="shared" si="621"/>
        <v>38230</v>
      </c>
      <c r="E5680" s="221">
        <f t="shared" si="626"/>
        <v>38.229999999999997</v>
      </c>
      <c r="F5680" s="221">
        <f t="shared" si="622"/>
        <v>1.3563710475389475E-5</v>
      </c>
      <c r="G5680" s="221">
        <f t="shared" si="623"/>
        <v>3.6631437748141413E-2</v>
      </c>
      <c r="H5680" s="221">
        <v>2.5761364751423102E-3</v>
      </c>
      <c r="I5680" s="221">
        <f t="shared" si="624"/>
        <v>1</v>
      </c>
      <c r="J5680" s="221">
        <v>1</v>
      </c>
      <c r="K5680" s="221">
        <f t="shared" si="625"/>
        <v>-177.85597315268024</v>
      </c>
      <c r="L5680" s="221">
        <f t="shared" si="627"/>
        <v>5.055682086603088E-18</v>
      </c>
    </row>
    <row r="5681" spans="3:12" hidden="1" x14ac:dyDescent="0.25">
      <c r="C5681" s="221">
        <v>38240</v>
      </c>
      <c r="D5681" s="221">
        <f t="shared" si="621"/>
        <v>38240</v>
      </c>
      <c r="E5681" s="221">
        <f t="shared" si="626"/>
        <v>38.24</v>
      </c>
      <c r="F5681" s="221">
        <f t="shared" si="622"/>
        <v>1.3467950032738213E-5</v>
      </c>
      <c r="G5681" s="221">
        <f t="shared" si="623"/>
        <v>3.5069315527509949E-2</v>
      </c>
      <c r="H5681" s="221">
        <v>2.7062321390626401E-3</v>
      </c>
      <c r="I5681" s="221">
        <f t="shared" si="624"/>
        <v>1</v>
      </c>
      <c r="J5681" s="221">
        <v>1</v>
      </c>
      <c r="K5681" s="221">
        <f t="shared" si="625"/>
        <v>-177.86812333246215</v>
      </c>
      <c r="L5681" s="221">
        <f t="shared" si="627"/>
        <v>1.6360455397214399E-17</v>
      </c>
    </row>
    <row r="5682" spans="3:12" hidden="1" x14ac:dyDescent="0.25">
      <c r="C5682" s="221">
        <v>38250</v>
      </c>
      <c r="D5682" s="221">
        <f t="shared" si="621"/>
        <v>38250</v>
      </c>
      <c r="E5682" s="221">
        <f t="shared" si="626"/>
        <v>38.25</v>
      </c>
      <c r="F5682" s="221">
        <f t="shared" si="622"/>
        <v>1.3372462042602644E-5</v>
      </c>
      <c r="G5682" s="221">
        <f t="shared" si="623"/>
        <v>3.3407497630993495E-2</v>
      </c>
      <c r="H5682" s="221">
        <v>1.96696707822314E-4</v>
      </c>
      <c r="I5682" s="221">
        <f t="shared" si="624"/>
        <v>1</v>
      </c>
      <c r="J5682" s="221">
        <v>1</v>
      </c>
      <c r="K5682" s="221">
        <f t="shared" si="625"/>
        <v>-201.12295177663839</v>
      </c>
      <c r="L5682" s="221">
        <f t="shared" si="627"/>
        <v>4.6652842907909132E-18</v>
      </c>
    </row>
    <row r="5683" spans="3:12" hidden="1" x14ac:dyDescent="0.25">
      <c r="C5683" s="221">
        <v>38260</v>
      </c>
      <c r="D5683" s="221">
        <f t="shared" si="621"/>
        <v>38260</v>
      </c>
      <c r="E5683" s="221">
        <f t="shared" si="626"/>
        <v>38.26</v>
      </c>
      <c r="F5683" s="221">
        <f t="shared" si="622"/>
        <v>1.3277249370637238E-5</v>
      </c>
      <c r="G5683" s="221">
        <f t="shared" si="623"/>
        <v>3.1650283880176877E-2</v>
      </c>
      <c r="H5683" s="221">
        <v>4.6170289671175202E-3</v>
      </c>
      <c r="I5683" s="221">
        <f t="shared" si="624"/>
        <v>1</v>
      </c>
      <c r="J5683" s="221">
        <v>1</v>
      </c>
      <c r="K5683" s="221">
        <f t="shared" si="625"/>
        <v>-174.24303357691156</v>
      </c>
      <c r="L5683" s="221">
        <f t="shared" si="627"/>
        <v>1.0282776481785925E-17</v>
      </c>
    </row>
    <row r="5684" spans="3:12" hidden="1" x14ac:dyDescent="0.25">
      <c r="C5684" s="221">
        <v>38270</v>
      </c>
      <c r="D5684" s="221">
        <f t="shared" si="621"/>
        <v>38270</v>
      </c>
      <c r="E5684" s="221">
        <f t="shared" si="626"/>
        <v>38.270000000000003</v>
      </c>
      <c r="F5684" s="221">
        <f t="shared" si="622"/>
        <v>1.3182314850422135E-5</v>
      </c>
      <c r="G5684" s="221">
        <f t="shared" si="623"/>
        <v>2.9802243076349381E-2</v>
      </c>
      <c r="H5684" s="221">
        <v>9.6745899372298605E-3</v>
      </c>
      <c r="I5684" s="221">
        <f t="shared" si="624"/>
        <v>1</v>
      </c>
      <c r="J5684" s="221">
        <v>1</v>
      </c>
      <c r="K5684" s="221">
        <f t="shared" si="625"/>
        <v>-168.40253601687462</v>
      </c>
      <c r="L5684" s="221">
        <f t="shared" si="627"/>
        <v>8.2397479236686383E-17</v>
      </c>
    </row>
    <row r="5685" spans="3:12" hidden="1" x14ac:dyDescent="0.25">
      <c r="C5685" s="221">
        <v>38280</v>
      </c>
      <c r="D5685" s="221">
        <f t="shared" si="621"/>
        <v>38280</v>
      </c>
      <c r="E5685" s="221">
        <f t="shared" si="626"/>
        <v>38.28</v>
      </c>
      <c r="F5685" s="221">
        <f t="shared" si="622"/>
        <v>1.3087661283384483E-5</v>
      </c>
      <c r="G5685" s="221">
        <f t="shared" si="623"/>
        <v>2.7868201274175525E-2</v>
      </c>
      <c r="H5685" s="271">
        <v>3.5573025838413999E-10</v>
      </c>
      <c r="I5685" s="221">
        <f t="shared" si="624"/>
        <v>1</v>
      </c>
      <c r="J5685" s="221">
        <v>1</v>
      </c>
      <c r="K5685" s="221">
        <f t="shared" si="625"/>
        <v>-317.73816414040402</v>
      </c>
      <c r="L5685" s="221">
        <f t="shared" si="627"/>
        <v>3.6114901660876355E-17</v>
      </c>
    </row>
    <row r="5686" spans="3:12" hidden="1" x14ac:dyDescent="0.25">
      <c r="C5686" s="221">
        <v>38290</v>
      </c>
      <c r="D5686" s="221">
        <f t="shared" si="621"/>
        <v>38290</v>
      </c>
      <c r="E5686" s="221">
        <f t="shared" si="626"/>
        <v>38.29</v>
      </c>
      <c r="F5686" s="221">
        <f t="shared" si="622"/>
        <v>1.2993291438723922E-5</v>
      </c>
      <c r="G5686" s="221">
        <f t="shared" si="623"/>
        <v>2.5853229336491042E-2</v>
      </c>
      <c r="H5686" s="221">
        <v>1.10268609715076E-2</v>
      </c>
      <c r="I5686" s="221">
        <f t="shared" si="624"/>
        <v>1</v>
      </c>
      <c r="J5686" s="221">
        <v>1</v>
      </c>
      <c r="K5686" s="221">
        <f t="shared" si="625"/>
        <v>-168.62628245174687</v>
      </c>
      <c r="L5686" s="221">
        <f t="shared" si="627"/>
        <v>3.4301395887825342E-17</v>
      </c>
    </row>
    <row r="5687" spans="3:12" hidden="1" x14ac:dyDescent="0.25">
      <c r="C5687" s="221">
        <v>38300</v>
      </c>
      <c r="D5687" s="221">
        <f t="shared" si="621"/>
        <v>38300</v>
      </c>
      <c r="E5687" s="221">
        <f t="shared" si="626"/>
        <v>38.299999999999997</v>
      </c>
      <c r="F5687" s="221">
        <f t="shared" si="622"/>
        <v>1.2899208053339635E-5</v>
      </c>
      <c r="G5687" s="221">
        <f t="shared" si="623"/>
        <v>2.3762629801939782E-2</v>
      </c>
      <c r="H5687" s="271">
        <v>1.61309658481093E-9</v>
      </c>
      <c r="I5687" s="221">
        <f t="shared" si="624"/>
        <v>1</v>
      </c>
      <c r="J5687" s="221">
        <v>1</v>
      </c>
      <c r="K5687" s="221">
        <f t="shared" si="625"/>
        <v>-306.11764156943514</v>
      </c>
      <c r="L5687" s="221">
        <f t="shared" si="627"/>
        <v>3.4301402642293773E-17</v>
      </c>
    </row>
    <row r="5688" spans="3:12" hidden="1" x14ac:dyDescent="0.25">
      <c r="C5688" s="221">
        <v>38310</v>
      </c>
      <c r="D5688" s="221">
        <f t="shared" si="621"/>
        <v>38310</v>
      </c>
      <c r="E5688" s="221">
        <f t="shared" si="626"/>
        <v>38.31</v>
      </c>
      <c r="F5688" s="221">
        <f t="shared" si="622"/>
        <v>1.2805413831762278E-5</v>
      </c>
      <c r="G5688" s="221">
        <f t="shared" si="623"/>
        <v>2.1601923099056883E-2</v>
      </c>
      <c r="H5688" s="221">
        <v>2.0401207815419001E-2</v>
      </c>
      <c r="I5688" s="221">
        <f t="shared" si="624"/>
        <v>1</v>
      </c>
      <c r="J5688" s="221">
        <v>1</v>
      </c>
      <c r="K5688" s="221">
        <f t="shared" si="625"/>
        <v>-164.96916172851937</v>
      </c>
      <c r="L5688" s="221">
        <f t="shared" si="627"/>
        <v>7.9620318754734279E-17</v>
      </c>
    </row>
    <row r="5689" spans="3:12" hidden="1" x14ac:dyDescent="0.25">
      <c r="C5689" s="221">
        <v>38320</v>
      </c>
      <c r="D5689" s="221">
        <f t="shared" si="621"/>
        <v>38320</v>
      </c>
      <c r="E5689" s="221">
        <f t="shared" si="626"/>
        <v>38.32</v>
      </c>
      <c r="F5689" s="221">
        <f t="shared" si="622"/>
        <v>1.2711911446087948E-5</v>
      </c>
      <c r="G5689" s="221">
        <f t="shared" si="623"/>
        <v>1.9376833142244396E-2</v>
      </c>
      <c r="H5689" s="221">
        <v>2.0271099110454101E-2</v>
      </c>
      <c r="I5689" s="221">
        <f t="shared" si="624"/>
        <v>1</v>
      </c>
      <c r="J5689" s="221">
        <v>1</v>
      </c>
      <c r="K5689" s="221">
        <f t="shared" si="625"/>
        <v>-166.03258089344615</v>
      </c>
      <c r="L5689" s="221">
        <f t="shared" si="627"/>
        <v>2.8283899949571284E-16</v>
      </c>
    </row>
    <row r="5690" spans="3:12" hidden="1" x14ac:dyDescent="0.25">
      <c r="C5690" s="221">
        <v>38330</v>
      </c>
      <c r="D5690" s="221">
        <f t="shared" ref="D5690:D5753" si="628">C5690*(f_CLK_MHz/Nominal_Clock_Freq)</f>
        <v>38330</v>
      </c>
      <c r="E5690" s="221">
        <f t="shared" si="626"/>
        <v>38.33</v>
      </c>
      <c r="F5690" s="221">
        <f t="shared" ref="F5690:F5753" si="629">ABS(SIN(((MOD_CLK_DIV*PI()*$D5690*FIRST_STAGE_DECIMATION)/(f_CLK_MHz*1000000)))/(FIRST_STAGE_DECIMATION*SIN(((MOD_CLK_DIV*PI()*$D5690)/(f_CLK_MHz*1000000)))))^FIRST_STAGE_ORDER</f>
        <v>1.2618703535915786E-5</v>
      </c>
      <c r="G5690" s="221">
        <f t="shared" ref="G5690:G5753" si="630">ABS(SIN(((MOD_CLK_DIV*FIRST_STAGE_DECIMATION*PI()*$D5690*SECOND_STAGE_DECIMATION)/(f_CLK_MHz*1000000)))/(SECOND_STAGE_DECIMATION*SIN(((MOD_CLK_DIV*FIRST_STAGE_DECIMATION*PI()*$D5690)/(f_CLK_MHz*1000000)))))^SECOND_STAGE_ORDER</f>
        <v>1.7093272346815756E-2</v>
      </c>
      <c r="H5690" s="221">
        <v>5.3629333398812996E-3</v>
      </c>
      <c r="I5690" s="221">
        <f t="shared" ref="I5690:I5753" si="631">IF(Avg_decimation&lt;&gt;0,(ABS(SIN(((MOD_CLK_DIV*FIRST_STAGE_DECIMATION*SECOND_STAGE_DECIMATION*FIR_DECIMATION*PI()*$D5690*Avg_decimation)/(f_CLK_MHz*1000000)))/(Avg_decimation*SIN(((MOD_CLK_DIV*FIRST_STAGE_DECIMATION*SECOND_STAGE_DECIMATION*FIR_DECIMATION*PI()*$D5690)/(f_CLK_MHz*1000000)))))^1),"-")</f>
        <v>1</v>
      </c>
      <c r="J5690" s="221">
        <v>1</v>
      </c>
      <c r="K5690" s="221">
        <f t="shared" ref="K5690:K5753" si="632">20*LOG10(IF(FIR_BYPASSED,F5690*G5690*J5690,F5690*G5690*H5690*I5690*J5690))</f>
        <v>-178.73515303506582</v>
      </c>
      <c r="L5690" s="221">
        <f t="shared" si="627"/>
        <v>9.4552114552515907E-17</v>
      </c>
    </row>
    <row r="5691" spans="3:12" hidden="1" x14ac:dyDescent="0.25">
      <c r="C5691" s="221">
        <v>38340</v>
      </c>
      <c r="D5691" s="221">
        <f t="shared" si="628"/>
        <v>38340</v>
      </c>
      <c r="E5691" s="221">
        <f t="shared" si="626"/>
        <v>38.340000000000003</v>
      </c>
      <c r="F5691" s="221">
        <f t="shared" si="629"/>
        <v>1.252579270828847E-5</v>
      </c>
      <c r="G5691" s="221">
        <f t="shared" si="630"/>
        <v>1.4757326101874971E-2</v>
      </c>
      <c r="H5691" s="271">
        <v>1.75067417107228E-5</v>
      </c>
      <c r="I5691" s="221">
        <f t="shared" si="631"/>
        <v>1</v>
      </c>
      <c r="J5691" s="221">
        <v>1</v>
      </c>
      <c r="K5691" s="221">
        <f t="shared" si="632"/>
        <v>-229.79963562389224</v>
      </c>
      <c r="L5691" s="221">
        <f t="shared" si="627"/>
        <v>3.3639630942846507E-18</v>
      </c>
    </row>
    <row r="5692" spans="3:12" hidden="1" x14ac:dyDescent="0.25">
      <c r="C5692" s="221">
        <v>38350</v>
      </c>
      <c r="D5692" s="221">
        <f t="shared" si="628"/>
        <v>38350</v>
      </c>
      <c r="E5692" s="221">
        <f t="shared" si="626"/>
        <v>38.35</v>
      </c>
      <c r="F5692" s="221">
        <f t="shared" si="629"/>
        <v>1.2433181537636289E-5</v>
      </c>
      <c r="G5692" s="221">
        <f t="shared" si="630"/>
        <v>1.2375236741395209E-2</v>
      </c>
      <c r="H5692" s="271">
        <v>1.6734664794248401E-5</v>
      </c>
      <c r="I5692" s="221">
        <f t="shared" si="631"/>
        <v>1</v>
      </c>
      <c r="J5692" s="221">
        <v>1</v>
      </c>
      <c r="K5692" s="221">
        <f t="shared" si="632"/>
        <v>-231.78494383408835</v>
      </c>
      <c r="L5692" s="221">
        <f t="shared" si="627"/>
        <v>8.4417196163719225E-23</v>
      </c>
    </row>
    <row r="5693" spans="3:12" hidden="1" x14ac:dyDescent="0.25">
      <c r="C5693" s="221">
        <v>38360</v>
      </c>
      <c r="D5693" s="221">
        <f t="shared" si="628"/>
        <v>38360</v>
      </c>
      <c r="E5693" s="221">
        <f t="shared" si="626"/>
        <v>38.36</v>
      </c>
      <c r="F5693" s="221">
        <f t="shared" si="629"/>
        <v>1.2340872565723991E-5</v>
      </c>
      <c r="G5693" s="221">
        <f t="shared" si="630"/>
        <v>9.9533870552207509E-3</v>
      </c>
      <c r="H5693" s="221">
        <v>1.57194088848178E-2</v>
      </c>
      <c r="I5693" s="221">
        <f t="shared" si="631"/>
        <v>1</v>
      </c>
      <c r="J5693" s="221">
        <v>1</v>
      </c>
      <c r="K5693" s="221">
        <f t="shared" si="632"/>
        <v>-174.28494057657554</v>
      </c>
      <c r="L5693" s="221">
        <f t="shared" si="627"/>
        <v>9.3455197789365759E-18</v>
      </c>
    </row>
    <row r="5694" spans="3:12" hidden="1" x14ac:dyDescent="0.25">
      <c r="C5694" s="221">
        <v>38370</v>
      </c>
      <c r="D5694" s="221">
        <f t="shared" si="628"/>
        <v>38370</v>
      </c>
      <c r="E5694" s="221">
        <f t="shared" si="626"/>
        <v>38.369999999999997</v>
      </c>
      <c r="F5694" s="221">
        <f t="shared" si="629"/>
        <v>1.2248868301600865E-5</v>
      </c>
      <c r="G5694" s="221">
        <f t="shared" si="630"/>
        <v>7.4982833830993254E-3</v>
      </c>
      <c r="H5694" s="221">
        <v>0.13782044655407999</v>
      </c>
      <c r="I5694" s="221">
        <f t="shared" si="631"/>
        <v>1</v>
      </c>
      <c r="J5694" s="221">
        <v>1</v>
      </c>
      <c r="K5694" s="221">
        <f t="shared" si="632"/>
        <v>-157.95257064712311</v>
      </c>
      <c r="L5694" s="221">
        <f t="shared" si="627"/>
        <v>5.3210135550596795E-16</v>
      </c>
    </row>
    <row r="5695" spans="3:12" hidden="1" x14ac:dyDescent="0.25">
      <c r="C5695" s="221">
        <v>38380</v>
      </c>
      <c r="D5695" s="221">
        <f t="shared" si="628"/>
        <v>38380</v>
      </c>
      <c r="E5695" s="221">
        <f t="shared" si="626"/>
        <v>38.380000000000003</v>
      </c>
      <c r="F5695" s="221">
        <f t="shared" si="629"/>
        <v>1.2157171221554015E-5</v>
      </c>
      <c r="G5695" s="221">
        <f t="shared" si="630"/>
        <v>5.0165383359970688E-3</v>
      </c>
      <c r="H5695" s="221">
        <v>0.44491567513504299</v>
      </c>
      <c r="I5695" s="221">
        <f t="shared" si="631"/>
        <v>1</v>
      </c>
      <c r="J5695" s="221">
        <v>1</v>
      </c>
      <c r="K5695" s="221">
        <f t="shared" si="632"/>
        <v>-151.32971248535642</v>
      </c>
      <c r="L5695" s="221">
        <f t="shared" si="627"/>
        <v>3.9585520359081659E-15</v>
      </c>
    </row>
    <row r="5696" spans="3:12" hidden="1" x14ac:dyDescent="0.25">
      <c r="C5696" s="221">
        <v>38390</v>
      </c>
      <c r="D5696" s="221">
        <f t="shared" si="628"/>
        <v>38390</v>
      </c>
      <c r="E5696" s="221">
        <f t="shared" si="626"/>
        <v>38.39</v>
      </c>
      <c r="F5696" s="221">
        <f t="shared" si="629"/>
        <v>1.206578376906481E-5</v>
      </c>
      <c r="G5696" s="221">
        <f t="shared" si="630"/>
        <v>2.5148531901263704E-3</v>
      </c>
      <c r="H5696" s="221">
        <v>0.82365531566123595</v>
      </c>
      <c r="I5696" s="221">
        <f t="shared" si="631"/>
        <v>1</v>
      </c>
      <c r="J5696" s="221">
        <v>1</v>
      </c>
      <c r="K5696" s="221">
        <f t="shared" si="632"/>
        <v>-152.04372638138454</v>
      </c>
      <c r="L5696" s="221">
        <f t="shared" si="627"/>
        <v>6.7929987418664654E-15</v>
      </c>
    </row>
    <row r="5697" spans="3:12" hidden="1" x14ac:dyDescent="0.25">
      <c r="C5697" s="221">
        <v>38400</v>
      </c>
      <c r="D5697" s="221">
        <f t="shared" si="628"/>
        <v>38400</v>
      </c>
      <c r="E5697" s="221">
        <f t="shared" si="626"/>
        <v>38.4</v>
      </c>
      <c r="F5697" s="221">
        <f t="shared" si="629"/>
        <v>1.1974708354768379E-5</v>
      </c>
      <c r="G5697" s="221">
        <f t="shared" si="630"/>
        <v>3.7724788812733094E-16</v>
      </c>
      <c r="H5697" s="221">
        <v>1</v>
      </c>
      <c r="I5697" s="221">
        <f t="shared" si="631"/>
        <v>1</v>
      </c>
      <c r="J5697" s="221">
        <v>1</v>
      </c>
      <c r="K5697" s="221">
        <f t="shared" si="632"/>
        <v>-406.90216475683076</v>
      </c>
      <c r="L5697" s="221">
        <f t="shared" si="627"/>
        <v>1.5615912631915462E-15</v>
      </c>
    </row>
    <row r="5698" spans="3:12" hidden="1" x14ac:dyDescent="0.25">
      <c r="C5698" s="221">
        <v>38410</v>
      </c>
      <c r="D5698" s="221">
        <f t="shared" si="628"/>
        <v>38410</v>
      </c>
      <c r="E5698" s="221">
        <f t="shared" si="626"/>
        <v>38.409999999999997</v>
      </c>
      <c r="F5698" s="221">
        <f t="shared" si="629"/>
        <v>1.1883947356415977E-5</v>
      </c>
      <c r="G5698" s="221">
        <f t="shared" si="630"/>
        <v>2.5211965222511042E-3</v>
      </c>
      <c r="H5698" s="221">
        <v>0.82365531566115702</v>
      </c>
      <c r="I5698" s="221">
        <f t="shared" si="631"/>
        <v>1</v>
      </c>
      <c r="J5698" s="221">
        <v>1</v>
      </c>
      <c r="K5698" s="221">
        <f t="shared" si="632"/>
        <v>-152.15374151436595</v>
      </c>
      <c r="L5698" s="221">
        <f t="shared" si="627"/>
        <v>1.5225299947002067E-15</v>
      </c>
    </row>
    <row r="5699" spans="3:12" hidden="1" x14ac:dyDescent="0.25">
      <c r="C5699" s="221">
        <v>38420</v>
      </c>
      <c r="D5699" s="221">
        <f t="shared" si="628"/>
        <v>38420</v>
      </c>
      <c r="E5699" s="221">
        <f t="shared" si="626"/>
        <v>38.42</v>
      </c>
      <c r="F5699" s="221">
        <f t="shared" si="629"/>
        <v>1.1793503118841221E-5</v>
      </c>
      <c r="G5699" s="221">
        <f t="shared" si="630"/>
        <v>5.0418773133442804E-3</v>
      </c>
      <c r="H5699" s="221">
        <v>0.44491567513536501</v>
      </c>
      <c r="I5699" s="221">
        <f t="shared" si="631"/>
        <v>1</v>
      </c>
      <c r="J5699" s="221">
        <v>1</v>
      </c>
      <c r="K5699" s="221">
        <f t="shared" si="632"/>
        <v>-151.54974386529946</v>
      </c>
      <c r="L5699" s="221">
        <f t="shared" si="627"/>
        <v>6.5365807949054929E-15</v>
      </c>
    </row>
    <row r="5700" spans="3:12" hidden="1" x14ac:dyDescent="0.25">
      <c r="C5700" s="221">
        <v>38430</v>
      </c>
      <c r="D5700" s="221">
        <f t="shared" si="628"/>
        <v>38430</v>
      </c>
      <c r="E5700" s="221">
        <f t="shared" si="626"/>
        <v>38.43</v>
      </c>
      <c r="F5700" s="221">
        <f t="shared" si="629"/>
        <v>1.1703377953928543E-5</v>
      </c>
      <c r="G5700" s="221">
        <f t="shared" si="630"/>
        <v>7.5551674025623305E-3</v>
      </c>
      <c r="H5700" s="221">
        <v>0.13782044655414399</v>
      </c>
      <c r="I5700" s="221">
        <f t="shared" si="631"/>
        <v>1</v>
      </c>
      <c r="J5700" s="221">
        <v>1</v>
      </c>
      <c r="K5700" s="221">
        <f t="shared" si="632"/>
        <v>-158.28262050206217</v>
      </c>
      <c r="L5700" s="221">
        <f t="shared" si="627"/>
        <v>3.7329188215357056E-15</v>
      </c>
    </row>
    <row r="5701" spans="3:12" hidden="1" x14ac:dyDescent="0.25">
      <c r="C5701" s="221">
        <v>38440</v>
      </c>
      <c r="D5701" s="221">
        <f t="shared" si="628"/>
        <v>38440</v>
      </c>
      <c r="E5701" s="221">
        <f t="shared" si="626"/>
        <v>38.44</v>
      </c>
      <c r="F5701" s="221">
        <f t="shared" si="629"/>
        <v>1.1613574140585293E-5</v>
      </c>
      <c r="G5701" s="221">
        <f t="shared" si="630"/>
        <v>1.0054194443658366E-2</v>
      </c>
      <c r="H5701" s="221">
        <v>1.5719408884832298E-2</v>
      </c>
      <c r="I5701" s="221">
        <f t="shared" si="631"/>
        <v>1</v>
      </c>
      <c r="J5701" s="221">
        <v>1</v>
      </c>
      <c r="K5701" s="221">
        <f t="shared" si="632"/>
        <v>-174.72501224870643</v>
      </c>
      <c r="L5701" s="221">
        <f t="shared" si="627"/>
        <v>4.9152002006841016E-16</v>
      </c>
    </row>
    <row r="5702" spans="3:12" hidden="1" x14ac:dyDescent="0.25">
      <c r="C5702" s="221">
        <v>38450</v>
      </c>
      <c r="D5702" s="221">
        <f t="shared" si="628"/>
        <v>38450</v>
      </c>
      <c r="E5702" s="221">
        <f t="shared" si="626"/>
        <v>38.450000000000003</v>
      </c>
      <c r="F5702" s="221">
        <f t="shared" si="629"/>
        <v>1.1524093924716705E-5</v>
      </c>
      <c r="G5702" s="221">
        <f t="shared" si="630"/>
        <v>1.2532107285600769E-2</v>
      </c>
      <c r="H5702" s="271">
        <v>1.6734664794255401E-5</v>
      </c>
      <c r="I5702" s="221">
        <f t="shared" si="631"/>
        <v>1</v>
      </c>
      <c r="J5702" s="221">
        <v>1</v>
      </c>
      <c r="K5702" s="221">
        <f t="shared" si="632"/>
        <v>-232.33504177998492</v>
      </c>
      <c r="L5702" s="221">
        <f t="shared" si="627"/>
        <v>8.4446515360872379E-18</v>
      </c>
    </row>
    <row r="5703" spans="3:12" hidden="1" x14ac:dyDescent="0.25">
      <c r="C5703" s="221">
        <v>38460</v>
      </c>
      <c r="D5703" s="221">
        <f t="shared" si="628"/>
        <v>38460</v>
      </c>
      <c r="E5703" s="221">
        <f t="shared" si="626"/>
        <v>38.46</v>
      </c>
      <c r="F5703" s="221">
        <f t="shared" si="629"/>
        <v>1.1434939519204112E-5</v>
      </c>
      <c r="G5703" s="221">
        <f t="shared" si="630"/>
        <v>1.4982094532504623E-2</v>
      </c>
      <c r="H5703" s="271">
        <v>1.75067417106826E-5</v>
      </c>
      <c r="I5703" s="221">
        <f t="shared" si="631"/>
        <v>1</v>
      </c>
      <c r="J5703" s="221">
        <v>1</v>
      </c>
      <c r="K5703" s="221">
        <f t="shared" si="632"/>
        <v>-230.45976541475704</v>
      </c>
      <c r="L5703" s="221">
        <f t="shared" si="627"/>
        <v>7.3334903386126823E-23</v>
      </c>
    </row>
    <row r="5704" spans="3:12" hidden="1" x14ac:dyDescent="0.25">
      <c r="C5704" s="221">
        <v>38470</v>
      </c>
      <c r="D5704" s="221">
        <f t="shared" si="628"/>
        <v>38470</v>
      </c>
      <c r="E5704" s="221">
        <f t="shared" si="626"/>
        <v>38.47</v>
      </c>
      <c r="F5704" s="221">
        <f t="shared" si="629"/>
        <v>1.134611310388576E-5</v>
      </c>
      <c r="G5704" s="221">
        <f t="shared" si="630"/>
        <v>1.7397403043119552E-2</v>
      </c>
      <c r="H5704" s="221">
        <v>5.3629333398708696E-3</v>
      </c>
      <c r="I5704" s="221">
        <f t="shared" si="631"/>
        <v>1</v>
      </c>
      <c r="J5704" s="221">
        <v>1</v>
      </c>
      <c r="K5704" s="221">
        <f t="shared" si="632"/>
        <v>-179.50532135698833</v>
      </c>
      <c r="L5704" s="221">
        <f t="shared" si="627"/>
        <v>2.817508811207652E-18</v>
      </c>
    </row>
    <row r="5705" spans="3:12" hidden="1" x14ac:dyDescent="0.25">
      <c r="C5705" s="221">
        <v>38480</v>
      </c>
      <c r="D5705" s="221">
        <f t="shared" si="628"/>
        <v>38480</v>
      </c>
      <c r="E5705" s="221">
        <f t="shared" si="626"/>
        <v>38.479999999999997</v>
      </c>
      <c r="F5705" s="221">
        <f t="shared" si="629"/>
        <v>1.1257616825541564E-5</v>
      </c>
      <c r="G5705" s="221">
        <f t="shared" si="630"/>
        <v>1.9771356320144758E-2</v>
      </c>
      <c r="H5705" s="221">
        <v>2.02710991104504E-2</v>
      </c>
      <c r="I5705" s="221">
        <f t="shared" si="631"/>
        <v>1</v>
      </c>
      <c r="J5705" s="221">
        <v>1</v>
      </c>
      <c r="K5705" s="221">
        <f t="shared" si="632"/>
        <v>-166.91279554784811</v>
      </c>
      <c r="L5705" s="221">
        <f t="shared" si="627"/>
        <v>7.7576533356126363E-17</v>
      </c>
    </row>
    <row r="5706" spans="3:12" hidden="1" x14ac:dyDescent="0.25">
      <c r="C5706" s="221">
        <v>38490</v>
      </c>
      <c r="D5706" s="221">
        <f t="shared" si="628"/>
        <v>38490</v>
      </c>
      <c r="E5706" s="221">
        <f t="shared" si="626"/>
        <v>38.49</v>
      </c>
      <c r="F5706" s="221">
        <f t="shared" si="629"/>
        <v>1.1169452797880012E-5</v>
      </c>
      <c r="G5706" s="221">
        <f t="shared" si="630"/>
        <v>2.2097372739975422E-2</v>
      </c>
      <c r="H5706" s="221">
        <v>2.04012078154229E-2</v>
      </c>
      <c r="I5706" s="221">
        <f t="shared" si="631"/>
        <v>1</v>
      </c>
      <c r="J5706" s="221">
        <v>1</v>
      </c>
      <c r="K5706" s="221">
        <f t="shared" si="632"/>
        <v>-165.95943163260671</v>
      </c>
      <c r="L5706" s="221">
        <f t="shared" si="627"/>
        <v>2.2787464292273808E-16</v>
      </c>
    </row>
    <row r="5707" spans="3:12" hidden="1" x14ac:dyDescent="0.25">
      <c r="C5707" s="221">
        <v>38500</v>
      </c>
      <c r="D5707" s="221">
        <f t="shared" si="628"/>
        <v>38500</v>
      </c>
      <c r="E5707" s="221">
        <f t="shared" si="626"/>
        <v>38.5</v>
      </c>
      <c r="F5707" s="221">
        <f t="shared" si="629"/>
        <v>1.108162310152873E-5</v>
      </c>
      <c r="G5707" s="221">
        <f t="shared" si="630"/>
        <v>2.436898357363269E-2</v>
      </c>
      <c r="H5707" s="271">
        <v>1.6130902437507399E-9</v>
      </c>
      <c r="I5707" s="221">
        <f t="shared" si="631"/>
        <v>1</v>
      </c>
      <c r="J5707" s="221">
        <v>1</v>
      </c>
      <c r="K5707" s="221">
        <f t="shared" si="632"/>
        <v>-307.21801090085353</v>
      </c>
      <c r="L5707" s="221">
        <f t="shared" si="627"/>
        <v>6.3386521670120808E-17</v>
      </c>
    </row>
    <row r="5708" spans="3:12" hidden="1" x14ac:dyDescent="0.25">
      <c r="C5708" s="221">
        <v>38510</v>
      </c>
      <c r="D5708" s="221">
        <f t="shared" si="628"/>
        <v>38510</v>
      </c>
      <c r="E5708" s="221">
        <f t="shared" si="626"/>
        <v>38.51</v>
      </c>
      <c r="F5708" s="221">
        <f t="shared" si="629"/>
        <v>1.0994129784027401E-5</v>
      </c>
      <c r="G5708" s="221">
        <f t="shared" si="630"/>
        <v>2.6579850750203839E-2</v>
      </c>
      <c r="H5708" s="221">
        <v>1.1026860971508101E-2</v>
      </c>
      <c r="I5708" s="221">
        <f t="shared" si="631"/>
        <v>1</v>
      </c>
      <c r="J5708" s="221">
        <v>1</v>
      </c>
      <c r="K5708" s="221">
        <f t="shared" si="632"/>
        <v>-169.8366940724415</v>
      </c>
      <c r="L5708" s="221">
        <f t="shared" si="627"/>
        <v>2.5957969562069565E-17</v>
      </c>
    </row>
    <row r="5709" spans="3:12" hidden="1" x14ac:dyDescent="0.25">
      <c r="C5709" s="221">
        <v>38520</v>
      </c>
      <c r="D5709" s="221">
        <f t="shared" si="628"/>
        <v>38520</v>
      </c>
      <c r="E5709" s="221">
        <f t="shared" si="626"/>
        <v>38.520000000000003</v>
      </c>
      <c r="F5709" s="221">
        <f t="shared" si="629"/>
        <v>1.0906974859824659E-5</v>
      </c>
      <c r="G5709" s="221">
        <f t="shared" si="630"/>
        <v>2.8723784314577543E-2</v>
      </c>
      <c r="H5709" s="271">
        <v>3.5573482428781999E-10</v>
      </c>
      <c r="I5709" s="221">
        <f t="shared" si="631"/>
        <v>1</v>
      </c>
      <c r="J5709" s="221">
        <v>1</v>
      </c>
      <c r="K5709" s="221">
        <f t="shared" si="632"/>
        <v>-319.05855297707274</v>
      </c>
      <c r="L5709" s="221">
        <f t="shared" si="627"/>
        <v>2.5957964339315387E-17</v>
      </c>
    </row>
    <row r="5710" spans="3:12" hidden="1" x14ac:dyDescent="0.25">
      <c r="C5710" s="221">
        <v>38530</v>
      </c>
      <c r="D5710" s="221">
        <f t="shared" si="628"/>
        <v>38530</v>
      </c>
      <c r="E5710" s="221">
        <f t="shared" si="626"/>
        <v>38.53</v>
      </c>
      <c r="F5710" s="221">
        <f t="shared" si="629"/>
        <v>1.0820160310277216E-5</v>
      </c>
      <c r="G5710" s="221">
        <f t="shared" si="630"/>
        <v>3.079475953203489E-2</v>
      </c>
      <c r="H5710" s="221">
        <v>9.6745899372294008E-3</v>
      </c>
      <c r="I5710" s="221">
        <f t="shared" si="631"/>
        <v>1</v>
      </c>
      <c r="J5710" s="221">
        <v>1</v>
      </c>
      <c r="K5710" s="221">
        <f t="shared" si="632"/>
        <v>-169.83313842599813</v>
      </c>
      <c r="L5710" s="221">
        <f t="shared" si="627"/>
        <v>2.5979225289497392E-17</v>
      </c>
    </row>
    <row r="5711" spans="3:12" hidden="1" x14ac:dyDescent="0.25">
      <c r="C5711" s="221">
        <v>38540</v>
      </c>
      <c r="D5711" s="221">
        <f t="shared" si="628"/>
        <v>38540</v>
      </c>
      <c r="E5711" s="221">
        <f t="shared" si="626"/>
        <v>38.54</v>
      </c>
      <c r="F5711" s="221">
        <f t="shared" si="629"/>
        <v>1.0733688083652185E-5</v>
      </c>
      <c r="G5711" s="221">
        <f t="shared" si="630"/>
        <v>3.2786933593034362E-2</v>
      </c>
      <c r="H5711" s="221">
        <v>4.6170289671199696E-3</v>
      </c>
      <c r="I5711" s="221">
        <f t="shared" si="631"/>
        <v>1</v>
      </c>
      <c r="J5711" s="221">
        <v>1</v>
      </c>
      <c r="K5711" s="221">
        <f t="shared" si="632"/>
        <v>-175.78375257812064</v>
      </c>
      <c r="L5711" s="221">
        <f t="shared" si="627"/>
        <v>5.8768934121185247E-17</v>
      </c>
    </row>
    <row r="5712" spans="3:12" hidden="1" x14ac:dyDescent="0.25">
      <c r="C5712" s="221">
        <v>38550</v>
      </c>
      <c r="D5712" s="221">
        <f t="shared" si="628"/>
        <v>38550</v>
      </c>
      <c r="E5712" s="221">
        <f t="shared" si="626"/>
        <v>38.549999999999997</v>
      </c>
      <c r="F5712" s="221">
        <f t="shared" si="629"/>
        <v>1.0647560095132547E-5</v>
      </c>
      <c r="G5712" s="221">
        <f t="shared" si="630"/>
        <v>3.4694661872482511E-2</v>
      </c>
      <c r="H5712" s="221">
        <v>1.9669670782232501E-4</v>
      </c>
      <c r="I5712" s="221">
        <f t="shared" si="631"/>
        <v>1</v>
      </c>
      <c r="J5712" s="221">
        <v>1</v>
      </c>
      <c r="K5712" s="221">
        <f t="shared" si="632"/>
        <v>-202.77380299460899</v>
      </c>
      <c r="L5712" s="221">
        <f t="shared" si="627"/>
        <v>7.2038423341134002E-18</v>
      </c>
    </row>
    <row r="5713" spans="3:12" hidden="1" x14ac:dyDescent="0.25">
      <c r="C5713" s="221">
        <v>38560</v>
      </c>
      <c r="D5713" s="221">
        <f t="shared" si="628"/>
        <v>38560</v>
      </c>
      <c r="E5713" s="221">
        <f t="shared" si="626"/>
        <v>38.56</v>
      </c>
      <c r="F5713" s="221">
        <f t="shared" si="629"/>
        <v>1.0561778226825504E-5</v>
      </c>
      <c r="G5713" s="221">
        <f t="shared" si="630"/>
        <v>3.6512513698883836E-2</v>
      </c>
      <c r="H5713" s="221">
        <v>2.7062321390599301E-3</v>
      </c>
      <c r="I5713" s="221">
        <f t="shared" si="631"/>
        <v>1</v>
      </c>
      <c r="J5713" s="221">
        <v>1</v>
      </c>
      <c r="K5713" s="221">
        <f t="shared" si="632"/>
        <v>-179.62912351252652</v>
      </c>
      <c r="L5713" s="221">
        <f t="shared" si="627"/>
        <v>3.1152352892220944E-18</v>
      </c>
    </row>
    <row r="5714" spans="3:12" hidden="1" x14ac:dyDescent="0.25">
      <c r="C5714" s="221">
        <v>38570</v>
      </c>
      <c r="D5714" s="221">
        <f t="shared" si="628"/>
        <v>38570</v>
      </c>
      <c r="E5714" s="221">
        <f t="shared" si="626"/>
        <v>38.57</v>
      </c>
      <c r="F5714" s="221">
        <f t="shared" si="629"/>
        <v>1.047634432777347E-5</v>
      </c>
      <c r="G5714" s="221">
        <f t="shared" si="630"/>
        <v>3.8235287589926704E-2</v>
      </c>
      <c r="H5714" s="221">
        <v>2.5761364751433098E-3</v>
      </c>
      <c r="I5714" s="221">
        <f t="shared" si="631"/>
        <v>1</v>
      </c>
      <c r="J5714" s="221">
        <v>1</v>
      </c>
      <c r="K5714" s="221">
        <f t="shared" si="632"/>
        <v>-179.72714016176189</v>
      </c>
      <c r="L5714" s="221">
        <f t="shared" si="627"/>
        <v>1.0769626508096064E-17</v>
      </c>
    </row>
    <row r="5715" spans="3:12" hidden="1" x14ac:dyDescent="0.25">
      <c r="C5715" s="221">
        <v>38580</v>
      </c>
      <c r="D5715" s="221">
        <f t="shared" si="628"/>
        <v>38580</v>
      </c>
      <c r="E5715" s="221">
        <f t="shared" si="626"/>
        <v>38.58</v>
      </c>
      <c r="F5715" s="221">
        <f t="shared" si="629"/>
        <v>1.0391260213968819E-5</v>
      </c>
      <c r="G5715" s="221">
        <f t="shared" si="630"/>
        <v>3.9858025912370636E-2</v>
      </c>
      <c r="H5715" s="221">
        <v>2.7309732062735602E-4</v>
      </c>
      <c r="I5715" s="221">
        <f t="shared" si="631"/>
        <v>1</v>
      </c>
      <c r="J5715" s="221">
        <v>1</v>
      </c>
      <c r="K5715" s="221">
        <f t="shared" si="632"/>
        <v>-198.92997110327633</v>
      </c>
      <c r="L5715" s="221">
        <f t="shared" si="627"/>
        <v>3.2776935872560522E-18</v>
      </c>
    </row>
    <row r="5716" spans="3:12" hidden="1" x14ac:dyDescent="0.25">
      <c r="C5716" s="221">
        <v>38590</v>
      </c>
      <c r="D5716" s="221">
        <f t="shared" si="628"/>
        <v>38590</v>
      </c>
      <c r="E5716" s="221">
        <f t="shared" si="626"/>
        <v>38.590000000000003</v>
      </c>
      <c r="F5716" s="221">
        <f t="shared" si="629"/>
        <v>1.0306527668370687E-5</v>
      </c>
      <c r="G5716" s="221">
        <f t="shared" si="630"/>
        <v>4.1376028925571226E-2</v>
      </c>
      <c r="H5716" s="221">
        <v>3.15558828549107E-3</v>
      </c>
      <c r="I5716" s="221">
        <f t="shared" si="631"/>
        <v>1</v>
      </c>
      <c r="J5716" s="221">
        <v>1</v>
      </c>
      <c r="K5716" s="221">
        <f t="shared" si="632"/>
        <v>-177.42116969097256</v>
      </c>
      <c r="L5716" s="221">
        <f t="shared" si="627"/>
        <v>5.3201651192839292E-18</v>
      </c>
    </row>
    <row r="5717" spans="3:12" hidden="1" x14ac:dyDescent="0.25">
      <c r="C5717" s="221">
        <v>38600</v>
      </c>
      <c r="D5717" s="221">
        <f t="shared" si="628"/>
        <v>38600</v>
      </c>
      <c r="E5717" s="221">
        <f t="shared" si="626"/>
        <v>38.6</v>
      </c>
      <c r="F5717" s="221">
        <f t="shared" si="629"/>
        <v>1.022214844092528E-5</v>
      </c>
      <c r="G5717" s="221">
        <f t="shared" si="630"/>
        <v>4.2784868169456432E-2</v>
      </c>
      <c r="H5717" s="271">
        <v>9.3132202715467001E-10</v>
      </c>
      <c r="I5717" s="221">
        <f t="shared" si="631"/>
        <v>1</v>
      </c>
      <c r="J5717" s="221">
        <v>1</v>
      </c>
      <c r="K5717" s="221">
        <f t="shared" si="632"/>
        <v>-307.80135487556925</v>
      </c>
      <c r="L5717" s="221">
        <f t="shared" si="627"/>
        <v>4.5271335099113202E-18</v>
      </c>
    </row>
    <row r="5718" spans="3:12" hidden="1" x14ac:dyDescent="0.25">
      <c r="C5718" s="221">
        <v>38610</v>
      </c>
      <c r="D5718" s="221">
        <f t="shared" si="628"/>
        <v>38610</v>
      </c>
      <c r="E5718" s="221">
        <f t="shared" si="626"/>
        <v>38.61</v>
      </c>
      <c r="F5718" s="221">
        <f t="shared" si="629"/>
        <v>1.0138124248588743E-5</v>
      </c>
      <c r="G5718" s="221">
        <f t="shared" si="630"/>
        <v>4.408039915945048E-2</v>
      </c>
      <c r="H5718" s="221">
        <v>2.6182538032292001E-2</v>
      </c>
      <c r="I5718" s="221">
        <f t="shared" si="631"/>
        <v>1</v>
      </c>
      <c r="J5718" s="221">
        <v>1</v>
      </c>
      <c r="K5718" s="221">
        <f t="shared" si="632"/>
        <v>-158.63570257967683</v>
      </c>
      <c r="L5718" s="221">
        <f t="shared" si="627"/>
        <v>3.4227074561979332E-16</v>
      </c>
    </row>
    <row r="5719" spans="3:12" hidden="1" x14ac:dyDescent="0.25">
      <c r="C5719" s="221">
        <v>38620</v>
      </c>
      <c r="D5719" s="221">
        <f t="shared" si="628"/>
        <v>38620</v>
      </c>
      <c r="E5719" s="221">
        <f t="shared" si="626"/>
        <v>38.619999999999997</v>
      </c>
      <c r="F5719" s="221">
        <f t="shared" si="629"/>
        <v>1.0054456775353224E-5</v>
      </c>
      <c r="G5719" s="221">
        <f t="shared" si="630"/>
        <v>4.5258773352590008E-2</v>
      </c>
      <c r="H5719" s="221">
        <v>5.0657045484414402E-2</v>
      </c>
      <c r="I5719" s="221">
        <f t="shared" si="631"/>
        <v>1</v>
      </c>
      <c r="J5719" s="221">
        <v>1</v>
      </c>
      <c r="K5719" s="221">
        <f t="shared" si="632"/>
        <v>-152.74597506086818</v>
      </c>
      <c r="L5719" s="221">
        <f t="shared" si="627"/>
        <v>3.0193216438291096E-15</v>
      </c>
    </row>
    <row r="5720" spans="3:12" hidden="1" x14ac:dyDescent="0.25">
      <c r="C5720" s="221">
        <v>38630</v>
      </c>
      <c r="D5720" s="221">
        <f t="shared" si="628"/>
        <v>38630</v>
      </c>
      <c r="E5720" s="221">
        <f t="shared" si="626"/>
        <v>38.630000000000003</v>
      </c>
      <c r="F5720" s="221">
        <f t="shared" si="629"/>
        <v>9.971147672275646E-6</v>
      </c>
      <c r="G5720" s="221">
        <f t="shared" si="630"/>
        <v>4.631644935090911E-2</v>
      </c>
      <c r="H5720" s="221">
        <v>3.54788602466116E-2</v>
      </c>
      <c r="I5720" s="221">
        <f t="shared" si="631"/>
        <v>1</v>
      </c>
      <c r="J5720" s="221">
        <v>1</v>
      </c>
      <c r="K5720" s="221">
        <f t="shared" si="632"/>
        <v>-155.71099866761043</v>
      </c>
      <c r="L5720" s="221">
        <f t="shared" si="627"/>
        <v>3.8881422864159837E-15</v>
      </c>
    </row>
    <row r="5721" spans="3:12" hidden="1" x14ac:dyDescent="0.25">
      <c r="C5721" s="221">
        <v>38640</v>
      </c>
      <c r="D5721" s="221">
        <f t="shared" si="628"/>
        <v>38640</v>
      </c>
      <c r="E5721" s="221">
        <f t="shared" si="626"/>
        <v>38.64</v>
      </c>
      <c r="F5721" s="221">
        <f t="shared" si="629"/>
        <v>9.8881985575091941E-6</v>
      </c>
      <c r="G5721" s="221">
        <f t="shared" si="630"/>
        <v>4.7250203310115563E-2</v>
      </c>
      <c r="H5721" s="271">
        <v>2.4382337956597301E-9</v>
      </c>
      <c r="I5721" s="221">
        <f t="shared" si="631"/>
        <v>1</v>
      </c>
      <c r="J5721" s="221">
        <v>1</v>
      </c>
      <c r="K5721" s="221">
        <f t="shared" si="632"/>
        <v>-298.86807586541971</v>
      </c>
      <c r="L5721" s="221">
        <f t="shared" si="627"/>
        <v>6.7118184760124266E-16</v>
      </c>
    </row>
    <row r="5722" spans="3:12" hidden="1" x14ac:dyDescent="0.25">
      <c r="C5722" s="221">
        <v>38650</v>
      </c>
      <c r="D5722" s="221">
        <f t="shared" si="628"/>
        <v>38650</v>
      </c>
      <c r="E5722" s="221">
        <f t="shared" si="626"/>
        <v>38.65</v>
      </c>
      <c r="F5722" s="221">
        <f t="shared" si="629"/>
        <v>9.8056110163381846E-6</v>
      </c>
      <c r="G5722" s="221">
        <f t="shared" si="630"/>
        <v>4.8057138523626558E-2</v>
      </c>
      <c r="H5722" s="271">
        <v>1.58534183726514E-9</v>
      </c>
      <c r="I5722" s="221">
        <f t="shared" si="631"/>
        <v>1</v>
      </c>
      <c r="J5722" s="221">
        <v>1</v>
      </c>
      <c r="K5722" s="221">
        <f t="shared" si="632"/>
        <v>-302.53289020420766</v>
      </c>
      <c r="L5722" s="221">
        <f t="shared" si="627"/>
        <v>8.8948488152694141E-30</v>
      </c>
    </row>
    <row r="5723" spans="3:12" hidden="1" x14ac:dyDescent="0.25">
      <c r="C5723" s="221">
        <v>38660</v>
      </c>
      <c r="D5723" s="221">
        <f t="shared" si="628"/>
        <v>38660</v>
      </c>
      <c r="E5723" s="221">
        <f t="shared" si="626"/>
        <v>38.659999999999997</v>
      </c>
      <c r="F5723" s="221">
        <f t="shared" si="629"/>
        <v>9.7233866012152623E-6</v>
      </c>
      <c r="G5723" s="221">
        <f t="shared" si="630"/>
        <v>4.8734694154131737E-2</v>
      </c>
      <c r="H5723" s="221">
        <v>3.2358958185375E-2</v>
      </c>
      <c r="I5723" s="221">
        <f t="shared" si="631"/>
        <v>1</v>
      </c>
      <c r="J5723" s="221">
        <v>1</v>
      </c>
      <c r="K5723" s="221">
        <f t="shared" si="632"/>
        <v>-156.28699341355531</v>
      </c>
      <c r="L5723" s="221">
        <f t="shared" si="627"/>
        <v>5.8781506135154647E-16</v>
      </c>
    </row>
    <row r="5724" spans="3:12" hidden="1" x14ac:dyDescent="0.25">
      <c r="C5724" s="221">
        <v>38670</v>
      </c>
      <c r="D5724" s="221">
        <f t="shared" si="628"/>
        <v>38670</v>
      </c>
      <c r="E5724" s="221">
        <f t="shared" si="626"/>
        <v>38.67</v>
      </c>
      <c r="F5724" s="221">
        <f t="shared" si="629"/>
        <v>9.6415268318015942E-6</v>
      </c>
      <c r="G5724" s="221">
        <f t="shared" si="630"/>
        <v>4.9280653087049896E-2</v>
      </c>
      <c r="H5724" s="221">
        <v>3.3311806719222299E-2</v>
      </c>
      <c r="I5724" s="221">
        <f t="shared" si="631"/>
        <v>1</v>
      </c>
      <c r="J5724" s="221">
        <v>1</v>
      </c>
      <c r="K5724" s="221">
        <f t="shared" si="632"/>
        <v>-156.01159086334681</v>
      </c>
      <c r="L5724" s="221">
        <f t="shared" si="627"/>
        <v>2.4276156778910626E-15</v>
      </c>
    </row>
    <row r="5725" spans="3:12" hidden="1" x14ac:dyDescent="0.25">
      <c r="C5725" s="221">
        <v>38680</v>
      </c>
      <c r="D5725" s="221">
        <f t="shared" si="628"/>
        <v>38680</v>
      </c>
      <c r="E5725" s="221">
        <f t="shared" si="626"/>
        <v>38.68</v>
      </c>
      <c r="F5725" s="221">
        <f t="shared" si="629"/>
        <v>9.5600331950099884E-6</v>
      </c>
      <c r="G5725" s="221">
        <f t="shared" si="630"/>
        <v>4.9693148882526038E-2</v>
      </c>
      <c r="H5725" s="221">
        <v>1.17207465677618E-2</v>
      </c>
      <c r="I5725" s="221">
        <f t="shared" si="631"/>
        <v>1</v>
      </c>
      <c r="J5725" s="221">
        <v>1</v>
      </c>
      <c r="K5725" s="221">
        <f t="shared" si="632"/>
        <v>-165.08577613764356</v>
      </c>
      <c r="L5725" s="221">
        <f t="shared" si="627"/>
        <v>1.1444666787304815E-15</v>
      </c>
    </row>
    <row r="5726" spans="3:12" hidden="1" x14ac:dyDescent="0.25">
      <c r="C5726" s="221">
        <v>38690</v>
      </c>
      <c r="D5726" s="221">
        <f t="shared" si="628"/>
        <v>38690</v>
      </c>
      <c r="E5726" s="221">
        <f t="shared" si="626"/>
        <v>38.69</v>
      </c>
      <c r="F5726" s="221">
        <f t="shared" si="629"/>
        <v>9.478907145050678E-6</v>
      </c>
      <c r="G5726" s="221">
        <f t="shared" si="630"/>
        <v>4.9970671804932067E-2</v>
      </c>
      <c r="H5726" s="221">
        <v>3.5411953593090899E-2</v>
      </c>
      <c r="I5726" s="221">
        <f t="shared" si="631"/>
        <v>1</v>
      </c>
      <c r="J5726" s="221">
        <v>1</v>
      </c>
      <c r="K5726" s="221">
        <f t="shared" si="632"/>
        <v>-155.50753313000533</v>
      </c>
      <c r="L5726" s="221">
        <f t="shared" si="627"/>
        <v>1.2478721861134627E-15</v>
      </c>
    </row>
    <row r="5727" spans="3:12" hidden="1" x14ac:dyDescent="0.25">
      <c r="C5727" s="221">
        <v>38700</v>
      </c>
      <c r="D5727" s="221">
        <f t="shared" si="628"/>
        <v>38700</v>
      </c>
      <c r="E5727" s="221">
        <f t="shared" si="626"/>
        <v>38.700000000000003</v>
      </c>
      <c r="F5727" s="221">
        <f t="shared" si="629"/>
        <v>9.3981501034797917E-6</v>
      </c>
      <c r="G5727" s="221">
        <f t="shared" si="630"/>
        <v>5.011207391125376E-2</v>
      </c>
      <c r="H5727" s="271">
        <v>1.27391621361531E-14</v>
      </c>
      <c r="I5727" s="221">
        <f t="shared" si="631"/>
        <v>1</v>
      </c>
      <c r="J5727" s="221">
        <v>1</v>
      </c>
      <c r="K5727" s="221">
        <f t="shared" si="632"/>
        <v>-404.43748762421137</v>
      </c>
      <c r="L5727" s="221">
        <f t="shared" si="627"/>
        <v>7.0337462346338128E-16</v>
      </c>
    </row>
    <row r="5728" spans="3:12" hidden="1" x14ac:dyDescent="0.25">
      <c r="C5728" s="221">
        <v>38710</v>
      </c>
      <c r="D5728" s="221">
        <f t="shared" si="628"/>
        <v>38710</v>
      </c>
      <c r="E5728" s="221">
        <f t="shared" si="626"/>
        <v>38.71</v>
      </c>
      <c r="F5728" s="221">
        <f t="shared" si="629"/>
        <v>9.3177634592510382E-6</v>
      </c>
      <c r="G5728" s="221">
        <f t="shared" si="630"/>
        <v>5.0116573182178929E-2</v>
      </c>
      <c r="H5728" s="221">
        <v>3.5411953593086597E-2</v>
      </c>
      <c r="I5728" s="221">
        <f t="shared" si="631"/>
        <v>1</v>
      </c>
      <c r="J5728" s="221">
        <v>1</v>
      </c>
      <c r="K5728" s="221">
        <f t="shared" si="632"/>
        <v>-155.63114129453692</v>
      </c>
      <c r="L5728" s="221">
        <f t="shared" si="627"/>
        <v>6.8363750297003119E-16</v>
      </c>
    </row>
    <row r="5729" spans="3:12" hidden="1" x14ac:dyDescent="0.25">
      <c r="C5729" s="221">
        <v>38720</v>
      </c>
      <c r="D5729" s="221">
        <f t="shared" si="628"/>
        <v>38720</v>
      </c>
      <c r="E5729" s="221">
        <f t="shared" si="626"/>
        <v>38.72</v>
      </c>
      <c r="F5729" s="221">
        <f t="shared" si="629"/>
        <v>9.237748568769618E-6</v>
      </c>
      <c r="G5729" s="221">
        <f t="shared" si="630"/>
        <v>4.9983756682222262E-2</v>
      </c>
      <c r="H5729" s="221">
        <v>1.1720746567759999E-2</v>
      </c>
      <c r="I5729" s="221">
        <f t="shared" si="631"/>
        <v>1</v>
      </c>
      <c r="J5729" s="221">
        <v>1</v>
      </c>
      <c r="K5729" s="221">
        <f t="shared" si="632"/>
        <v>-165.33299386447484</v>
      </c>
      <c r="L5729" s="221">
        <f t="shared" si="627"/>
        <v>1.2043286421575595E-15</v>
      </c>
    </row>
    <row r="5730" spans="3:12" hidden="1" x14ac:dyDescent="0.25">
      <c r="C5730" s="221">
        <v>38730</v>
      </c>
      <c r="D5730" s="221">
        <f t="shared" si="628"/>
        <v>38730</v>
      </c>
      <c r="E5730" s="221">
        <f t="shared" si="626"/>
        <v>38.729999999999997</v>
      </c>
      <c r="F5730" s="221">
        <f t="shared" si="629"/>
        <v>9.1581067559492322E-6</v>
      </c>
      <c r="G5730" s="221">
        <f t="shared" si="630"/>
        <v>4.9713582737755523E-2</v>
      </c>
      <c r="H5730" s="221">
        <v>3.3311806719207901E-2</v>
      </c>
      <c r="I5730" s="221">
        <f t="shared" si="631"/>
        <v>1</v>
      </c>
      <c r="J5730" s="221">
        <v>1</v>
      </c>
      <c r="K5730" s="221">
        <f t="shared" si="632"/>
        <v>-156.38242094810639</v>
      </c>
      <c r="L5730" s="221">
        <f t="shared" si="627"/>
        <v>1.0586540065643763E-15</v>
      </c>
    </row>
    <row r="5731" spans="3:12" hidden="1" x14ac:dyDescent="0.25">
      <c r="C5731" s="221">
        <v>38740</v>
      </c>
      <c r="D5731" s="221">
        <f t="shared" si="628"/>
        <v>38740</v>
      </c>
      <c r="E5731" s="221">
        <f t="shared" si="626"/>
        <v>38.74</v>
      </c>
      <c r="F5731" s="221">
        <f t="shared" si="629"/>
        <v>9.0788393122714051E-6</v>
      </c>
      <c r="G5731" s="221">
        <f t="shared" si="630"/>
        <v>4.9306382124397842E-2</v>
      </c>
      <c r="H5731" s="221">
        <v>3.2358958185388802E-2</v>
      </c>
      <c r="I5731" s="221">
        <f t="shared" si="631"/>
        <v>1</v>
      </c>
      <c r="J5731" s="221">
        <v>1</v>
      </c>
      <c r="K5731" s="221">
        <f t="shared" si="632"/>
        <v>-156.78144004989488</v>
      </c>
      <c r="L5731" s="221">
        <f t="shared" si="627"/>
        <v>2.1980423741179739E-15</v>
      </c>
    </row>
    <row r="5732" spans="3:12" hidden="1" x14ac:dyDescent="0.25">
      <c r="C5732" s="221">
        <v>38750</v>
      </c>
      <c r="D5732" s="221">
        <f t="shared" si="628"/>
        <v>38750</v>
      </c>
      <c r="E5732" s="221">
        <f t="shared" si="626"/>
        <v>38.75</v>
      </c>
      <c r="F5732" s="221">
        <f t="shared" si="629"/>
        <v>8.9999474968481819E-6</v>
      </c>
      <c r="G5732" s="221">
        <f t="shared" si="630"/>
        <v>4.8762858257832727E-2</v>
      </c>
      <c r="H5732" s="271">
        <v>1.5853294657120399E-9</v>
      </c>
      <c r="I5732" s="221">
        <f t="shared" si="631"/>
        <v>1</v>
      </c>
      <c r="J5732" s="221">
        <v>1</v>
      </c>
      <c r="K5732" s="221">
        <f t="shared" si="632"/>
        <v>-303.15102676655738</v>
      </c>
      <c r="L5732" s="221">
        <f t="shared" si="627"/>
        <v>5.2456105655441205E-16</v>
      </c>
    </row>
    <row r="5733" spans="3:12" hidden="1" x14ac:dyDescent="0.25">
      <c r="C5733" s="221">
        <v>38760</v>
      </c>
      <c r="D5733" s="221">
        <f t="shared" si="628"/>
        <v>38760</v>
      </c>
      <c r="E5733" s="221">
        <f t="shared" si="626"/>
        <v>38.76</v>
      </c>
      <c r="F5733" s="221">
        <f t="shared" si="629"/>
        <v>8.9214325364868552E-6</v>
      </c>
      <c r="G5733" s="221">
        <f t="shared" si="630"/>
        <v>4.8084086384745081E-2</v>
      </c>
      <c r="H5733" s="271">
        <v>2.4382328452623001E-9</v>
      </c>
      <c r="I5733" s="221">
        <f t="shared" si="631"/>
        <v>1</v>
      </c>
      <c r="J5733" s="221">
        <v>1</v>
      </c>
      <c r="K5733" s="221">
        <f t="shared" si="632"/>
        <v>-299.60977716514878</v>
      </c>
      <c r="L5733" s="221">
        <f t="shared" si="627"/>
        <v>7.5837382622224209E-30</v>
      </c>
    </row>
    <row r="5734" spans="3:12" hidden="1" x14ac:dyDescent="0.25">
      <c r="C5734" s="221">
        <v>38770</v>
      </c>
      <c r="D5734" s="221">
        <f t="shared" si="628"/>
        <v>38770</v>
      </c>
      <c r="E5734" s="221">
        <f t="shared" si="626"/>
        <v>38.770000000000003</v>
      </c>
      <c r="F5734" s="221">
        <f t="shared" si="629"/>
        <v>8.8432956257576958E-6</v>
      </c>
      <c r="G5734" s="221">
        <f t="shared" si="630"/>
        <v>4.7271511773231287E-2</v>
      </c>
      <c r="H5734" s="221">
        <v>3.54788602465941E-2</v>
      </c>
      <c r="I5734" s="221">
        <f t="shared" si="631"/>
        <v>1</v>
      </c>
      <c r="J5734" s="221">
        <v>1</v>
      </c>
      <c r="K5734" s="221">
        <f t="shared" si="632"/>
        <v>-156.57633410556289</v>
      </c>
      <c r="L5734" s="221">
        <f t="shared" si="627"/>
        <v>5.4992904680726882E-16</v>
      </c>
    </row>
    <row r="5735" spans="3:12" hidden="1" x14ac:dyDescent="0.25">
      <c r="C5735" s="221">
        <v>38780</v>
      </c>
      <c r="D5735" s="221">
        <f t="shared" si="628"/>
        <v>38780</v>
      </c>
      <c r="E5735" s="221">
        <f t="shared" si="626"/>
        <v>38.78</v>
      </c>
      <c r="F5735" s="221">
        <f t="shared" si="629"/>
        <v>8.765537927064307E-6</v>
      </c>
      <c r="G5735" s="221">
        <f t="shared" si="630"/>
        <v>4.6326946904682885E-2</v>
      </c>
      <c r="H5735" s="221">
        <v>5.0657045484414E-2</v>
      </c>
      <c r="I5735" s="221">
        <f t="shared" si="631"/>
        <v>1</v>
      </c>
      <c r="J5735" s="221">
        <v>1</v>
      </c>
      <c r="K5735" s="221">
        <f t="shared" si="632"/>
        <v>-153.7349578120529</v>
      </c>
      <c r="L5735" s="221">
        <f t="shared" si="627"/>
        <v>3.1333041222324972E-15</v>
      </c>
    </row>
    <row r="5736" spans="3:12" hidden="1" x14ac:dyDescent="0.25">
      <c r="C5736" s="221">
        <v>38790</v>
      </c>
      <c r="D5736" s="221">
        <f t="shared" si="628"/>
        <v>38790</v>
      </c>
      <c r="E5736" s="221">
        <f t="shared" si="626"/>
        <v>38.79</v>
      </c>
      <c r="F5736" s="221">
        <f t="shared" si="629"/>
        <v>8.6881605707164916E-6</v>
      </c>
      <c r="G5736" s="221">
        <f t="shared" si="630"/>
        <v>4.5252567671801011E-2</v>
      </c>
      <c r="H5736" s="221">
        <v>2.61825380323088E-2</v>
      </c>
      <c r="I5736" s="221">
        <f t="shared" si="631"/>
        <v>1</v>
      </c>
      <c r="J5736" s="221">
        <v>1</v>
      </c>
      <c r="K5736" s="221">
        <f t="shared" si="632"/>
        <v>-159.74834383369665</v>
      </c>
      <c r="L5736" s="221">
        <f t="shared" si="627"/>
        <v>2.3815915196494332E-15</v>
      </c>
    </row>
    <row r="5737" spans="3:12" hidden="1" x14ac:dyDescent="0.25">
      <c r="C5737" s="221">
        <v>38800</v>
      </c>
      <c r="D5737" s="221">
        <f t="shared" si="628"/>
        <v>38800</v>
      </c>
      <c r="E5737" s="221">
        <f t="shared" si="626"/>
        <v>38.799999999999997</v>
      </c>
      <c r="F5737" s="221">
        <f t="shared" si="629"/>
        <v>8.6111646550059852E-6</v>
      </c>
      <c r="G5737" s="221">
        <f t="shared" si="630"/>
        <v>4.4050908590079957E-2</v>
      </c>
      <c r="H5737" s="271">
        <v>9.3132149584317196E-10</v>
      </c>
      <c r="I5737" s="221">
        <f t="shared" si="631"/>
        <v>1</v>
      </c>
      <c r="J5737" s="221">
        <v>1</v>
      </c>
      <c r="K5737" s="221">
        <f t="shared" si="632"/>
        <v>-309.03767217823253</v>
      </c>
      <c r="L5737" s="221">
        <f t="shared" si="627"/>
        <v>2.6491445437967911E-16</v>
      </c>
    </row>
    <row r="5738" spans="3:12" hidden="1" x14ac:dyDescent="0.25">
      <c r="C5738" s="221">
        <v>38810</v>
      </c>
      <c r="D5738" s="221">
        <f t="shared" si="628"/>
        <v>38810</v>
      </c>
      <c r="E5738" s="221">
        <f t="shared" si="626"/>
        <v>38.81</v>
      </c>
      <c r="F5738" s="221">
        <f t="shared" si="629"/>
        <v>8.5345512462843303E-6</v>
      </c>
      <c r="G5738" s="221">
        <f t="shared" si="630"/>
        <v>4.2724857032688683E-2</v>
      </c>
      <c r="H5738" s="221">
        <v>3.15558828549091E-3</v>
      </c>
      <c r="I5738" s="221">
        <f t="shared" si="631"/>
        <v>1</v>
      </c>
      <c r="J5738" s="221">
        <v>1</v>
      </c>
      <c r="K5738" s="221">
        <f t="shared" si="632"/>
        <v>-178.7811671241474</v>
      </c>
      <c r="L5738" s="221">
        <f t="shared" si="627"/>
        <v>3.3099662302793456E-18</v>
      </c>
    </row>
    <row r="5739" spans="3:12" hidden="1" x14ac:dyDescent="0.25">
      <c r="C5739" s="221">
        <v>38820</v>
      </c>
      <c r="D5739" s="221">
        <f t="shared" si="628"/>
        <v>38820</v>
      </c>
      <c r="E5739" s="221">
        <f t="shared" si="626"/>
        <v>38.82</v>
      </c>
      <c r="F5739" s="221">
        <f t="shared" si="629"/>
        <v>8.4583213790440226E-6</v>
      </c>
      <c r="G5739" s="221">
        <f t="shared" si="630"/>
        <v>4.1277646501366165E-2</v>
      </c>
      <c r="H5739" s="221">
        <v>2.7309732062735001E-4</v>
      </c>
      <c r="I5739" s="221">
        <f t="shared" si="631"/>
        <v>1</v>
      </c>
      <c r="J5739" s="221">
        <v>1</v>
      </c>
      <c r="K5739" s="221">
        <f t="shared" si="632"/>
        <v>-200.41366901717663</v>
      </c>
      <c r="L5739" s="221">
        <f t="shared" si="627"/>
        <v>3.8812579491046465E-18</v>
      </c>
    </row>
    <row r="5740" spans="3:12" hidden="1" x14ac:dyDescent="0.25">
      <c r="C5740" s="221">
        <v>38830</v>
      </c>
      <c r="D5740" s="221">
        <f t="shared" si="628"/>
        <v>38830</v>
      </c>
      <c r="E5740" s="221">
        <f t="shared" si="626"/>
        <v>38.83</v>
      </c>
      <c r="F5740" s="221">
        <f t="shared" si="629"/>
        <v>8.3824760560016316E-6</v>
      </c>
      <c r="G5740" s="221">
        <f t="shared" si="630"/>
        <v>3.9712848948479262E-2</v>
      </c>
      <c r="H5740" s="221">
        <v>2.57613647514341E-3</v>
      </c>
      <c r="I5740" s="221">
        <f t="shared" si="631"/>
        <v>1</v>
      </c>
      <c r="J5740" s="221">
        <v>1</v>
      </c>
      <c r="K5740" s="221">
        <f t="shared" si="632"/>
        <v>-181.33455535500374</v>
      </c>
      <c r="L5740" s="221">
        <f t="shared" si="627"/>
        <v>2.2701619311086236E-18</v>
      </c>
    </row>
    <row r="5741" spans="3:12" hidden="1" x14ac:dyDescent="0.25">
      <c r="C5741" s="221">
        <v>38840</v>
      </c>
      <c r="D5741" s="221">
        <f t="shared" si="628"/>
        <v>38840</v>
      </c>
      <c r="E5741" s="221">
        <f t="shared" si="626"/>
        <v>38.840000000000003</v>
      </c>
      <c r="F5741" s="221">
        <f t="shared" si="629"/>
        <v>8.3070162481836595E-6</v>
      </c>
      <c r="G5741" s="221">
        <f t="shared" si="630"/>
        <v>3.8034366168012333E-2</v>
      </c>
      <c r="H5741" s="221">
        <v>2.7062321390632898E-3</v>
      </c>
      <c r="I5741" s="221">
        <f t="shared" si="631"/>
        <v>1</v>
      </c>
      <c r="J5741" s="221">
        <v>1</v>
      </c>
      <c r="K5741" s="221">
        <f t="shared" si="632"/>
        <v>-181.36027418841542</v>
      </c>
      <c r="L5741" s="221">
        <f t="shared" si="627"/>
        <v>7.3326249926754904E-18</v>
      </c>
    </row>
    <row r="5742" spans="3:12" hidden="1" x14ac:dyDescent="0.25">
      <c r="C5742" s="221">
        <v>38850</v>
      </c>
      <c r="D5742" s="221">
        <f t="shared" si="628"/>
        <v>38850</v>
      </c>
      <c r="E5742" s="221">
        <f t="shared" si="626"/>
        <v>38.85</v>
      </c>
      <c r="F5742" s="221">
        <f t="shared" si="629"/>
        <v>8.2319428950150426E-6</v>
      </c>
      <c r="G5742" s="221">
        <f t="shared" si="630"/>
        <v>3.6246420275728192E-2</v>
      </c>
      <c r="H5742" s="221">
        <v>1.9669670782232501E-4</v>
      </c>
      <c r="I5742" s="221">
        <f t="shared" si="631"/>
        <v>1</v>
      </c>
      <c r="J5742" s="221">
        <v>1</v>
      </c>
      <c r="K5742" s="221">
        <f t="shared" si="632"/>
        <v>-204.62870876233978</v>
      </c>
      <c r="L5742" s="221">
        <f t="shared" si="627"/>
        <v>2.0872552883867982E-18</v>
      </c>
    </row>
    <row r="5743" spans="3:12" hidden="1" x14ac:dyDescent="0.25">
      <c r="C5743" s="221">
        <v>38860</v>
      </c>
      <c r="D5743" s="221">
        <f t="shared" si="628"/>
        <v>38860</v>
      </c>
      <c r="E5743" s="221">
        <f t="shared" ref="E5743:E5806" si="633">D5743/1000</f>
        <v>38.86</v>
      </c>
      <c r="F5743" s="221">
        <f t="shared" si="629"/>
        <v>8.15725690441007E-6</v>
      </c>
      <c r="G5743" s="221">
        <f t="shared" si="630"/>
        <v>3.435354330127021E-2</v>
      </c>
      <c r="H5743" s="221">
        <v>4.6170289671158297E-3</v>
      </c>
      <c r="I5743" s="221">
        <f t="shared" si="631"/>
        <v>1</v>
      </c>
      <c r="J5743" s="221">
        <v>1</v>
      </c>
      <c r="K5743" s="221">
        <f t="shared" si="632"/>
        <v>-177.76243445396784</v>
      </c>
      <c r="L5743" s="221">
        <f t="shared" ref="L5743:L5806" si="634">(D5743-D5742)*((10^(K5743/20)+10^(K5742/20))/2)^2</f>
        <v>4.5732976532893201E-18</v>
      </c>
    </row>
    <row r="5744" spans="3:12" hidden="1" x14ac:dyDescent="0.25">
      <c r="C5744" s="221">
        <v>38870</v>
      </c>
      <c r="D5744" s="221">
        <f t="shared" si="628"/>
        <v>38870</v>
      </c>
      <c r="E5744" s="221">
        <f t="shared" si="633"/>
        <v>38.869999999999997</v>
      </c>
      <c r="F5744" s="221">
        <f t="shared" si="629"/>
        <v>8.0829591528655775E-6</v>
      </c>
      <c r="G5744" s="221">
        <f t="shared" si="630"/>
        <v>3.2360565917349912E-2</v>
      </c>
      <c r="H5744" s="221">
        <v>9.67458993722938E-3</v>
      </c>
      <c r="I5744" s="221">
        <f t="shared" si="631"/>
        <v>1</v>
      </c>
      <c r="J5744" s="221">
        <v>1</v>
      </c>
      <c r="K5744" s="221">
        <f t="shared" si="632"/>
        <v>-171.93561883466614</v>
      </c>
      <c r="L5744" s="221">
        <f t="shared" si="634"/>
        <v>3.6565227150050251E-17</v>
      </c>
    </row>
    <row r="5745" spans="3:12" hidden="1" x14ac:dyDescent="0.25">
      <c r="C5745" s="221">
        <v>38880</v>
      </c>
      <c r="D5745" s="221">
        <f t="shared" si="628"/>
        <v>38880</v>
      </c>
      <c r="E5745" s="221">
        <f t="shared" si="633"/>
        <v>38.880000000000003</v>
      </c>
      <c r="F5745" s="221">
        <f t="shared" si="629"/>
        <v>8.0090504855571909E-6</v>
      </c>
      <c r="G5745" s="221">
        <f t="shared" si="630"/>
        <v>3.027260533355643E-2</v>
      </c>
      <c r="H5745" s="271">
        <v>3.5572712384897702E-10</v>
      </c>
      <c r="I5745" s="221">
        <f t="shared" si="631"/>
        <v>1</v>
      </c>
      <c r="J5745" s="221">
        <v>1</v>
      </c>
      <c r="K5745" s="221">
        <f t="shared" si="632"/>
        <v>-321.28504377491566</v>
      </c>
      <c r="L5745" s="221">
        <f t="shared" si="634"/>
        <v>1.6009514241268375E-17</v>
      </c>
    </row>
    <row r="5746" spans="3:12" hidden="1" x14ac:dyDescent="0.25">
      <c r="C5746" s="221">
        <v>38890</v>
      </c>
      <c r="D5746" s="221">
        <f t="shared" si="628"/>
        <v>38890</v>
      </c>
      <c r="E5746" s="221">
        <f t="shared" si="633"/>
        <v>38.89</v>
      </c>
      <c r="F5746" s="221">
        <f t="shared" si="629"/>
        <v>7.9355317164374145E-6</v>
      </c>
      <c r="G5746" s="221">
        <f t="shared" si="630"/>
        <v>2.809505238463509E-2</v>
      </c>
      <c r="H5746" s="221">
        <v>1.1026860971507201E-2</v>
      </c>
      <c r="I5746" s="221">
        <f t="shared" si="631"/>
        <v>1</v>
      </c>
      <c r="J5746" s="221">
        <v>1</v>
      </c>
      <c r="K5746" s="221">
        <f t="shared" si="632"/>
        <v>-172.18684446192964</v>
      </c>
      <c r="L5746" s="221">
        <f t="shared" si="634"/>
        <v>1.5109691349292031E-17</v>
      </c>
    </row>
    <row r="5747" spans="3:12" hidden="1" x14ac:dyDescent="0.25">
      <c r="C5747" s="221">
        <v>38900</v>
      </c>
      <c r="D5747" s="221">
        <f t="shared" si="628"/>
        <v>38900</v>
      </c>
      <c r="E5747" s="221">
        <f t="shared" si="633"/>
        <v>38.9</v>
      </c>
      <c r="F5747" s="221">
        <f t="shared" si="629"/>
        <v>7.862403628336546E-6</v>
      </c>
      <c r="G5747" s="221">
        <f t="shared" si="630"/>
        <v>2.5833557845249776E-2</v>
      </c>
      <c r="H5747" s="271">
        <v>1.61310103537653E-9</v>
      </c>
      <c r="I5747" s="221">
        <f t="shared" si="631"/>
        <v>1</v>
      </c>
      <c r="J5747" s="221">
        <v>1</v>
      </c>
      <c r="K5747" s="221">
        <f t="shared" si="632"/>
        <v>-309.69197745402982</v>
      </c>
      <c r="L5747" s="221">
        <f t="shared" si="634"/>
        <v>1.51096943165605E-17</v>
      </c>
    </row>
    <row r="5748" spans="3:12" hidden="1" x14ac:dyDescent="0.25">
      <c r="C5748" s="221">
        <v>38910</v>
      </c>
      <c r="D5748" s="221">
        <f t="shared" si="628"/>
        <v>38910</v>
      </c>
      <c r="E5748" s="221">
        <f t="shared" si="633"/>
        <v>38.909999999999997</v>
      </c>
      <c r="F5748" s="221">
        <f t="shared" si="629"/>
        <v>7.7896669730655388E-6</v>
      </c>
      <c r="G5748" s="221">
        <f t="shared" si="630"/>
        <v>2.3494018005461893E-2</v>
      </c>
      <c r="H5748" s="221">
        <v>2.04012078154234E-2</v>
      </c>
      <c r="I5748" s="221">
        <f t="shared" si="631"/>
        <v>1</v>
      </c>
      <c r="J5748" s="221">
        <v>1</v>
      </c>
      <c r="K5748" s="221">
        <f t="shared" si="632"/>
        <v>-168.55735864052417</v>
      </c>
      <c r="L5748" s="221">
        <f t="shared" si="634"/>
        <v>3.4850115425380763E-17</v>
      </c>
    </row>
    <row r="5749" spans="3:12" hidden="1" x14ac:dyDescent="0.25">
      <c r="C5749" s="221">
        <v>38920</v>
      </c>
      <c r="D5749" s="221">
        <f t="shared" si="628"/>
        <v>38920</v>
      </c>
      <c r="E5749" s="221">
        <f t="shared" si="633"/>
        <v>38.92</v>
      </c>
      <c r="F5749" s="221">
        <f t="shared" si="629"/>
        <v>7.7173224715222641E-6</v>
      </c>
      <c r="G5749" s="221">
        <f t="shared" si="630"/>
        <v>2.108255954318361E-2</v>
      </c>
      <c r="H5749" s="221">
        <v>2.0271099110456499E-2</v>
      </c>
      <c r="I5749" s="221">
        <f t="shared" si="631"/>
        <v>1</v>
      </c>
      <c r="J5749" s="221">
        <v>1</v>
      </c>
      <c r="K5749" s="221">
        <f t="shared" si="632"/>
        <v>-169.63465439198205</v>
      </c>
      <c r="L5749" s="221">
        <f t="shared" si="634"/>
        <v>1.2361422997648601E-16</v>
      </c>
    </row>
    <row r="5750" spans="3:12" hidden="1" x14ac:dyDescent="0.25">
      <c r="C5750" s="221">
        <v>38930</v>
      </c>
      <c r="D5750" s="221">
        <f t="shared" si="628"/>
        <v>38930</v>
      </c>
      <c r="E5750" s="221">
        <f t="shared" si="633"/>
        <v>38.93</v>
      </c>
      <c r="F5750" s="221">
        <f t="shared" si="629"/>
        <v>7.6453708137986093E-6</v>
      </c>
      <c r="G5750" s="221">
        <f t="shared" si="630"/>
        <v>1.860552373181653E-2</v>
      </c>
      <c r="H5750" s="221">
        <v>5.3629333398770998E-3</v>
      </c>
      <c r="I5750" s="221">
        <f t="shared" si="631"/>
        <v>1</v>
      </c>
      <c r="J5750" s="221">
        <v>1</v>
      </c>
      <c r="K5750" s="221">
        <f t="shared" si="632"/>
        <v>-182.35114294587387</v>
      </c>
      <c r="L5750" s="221">
        <f t="shared" si="634"/>
        <v>4.1228952959167069E-17</v>
      </c>
    </row>
    <row r="5751" spans="3:12" hidden="1" x14ac:dyDescent="0.25">
      <c r="C5751" s="221">
        <v>38940</v>
      </c>
      <c r="D5751" s="221">
        <f t="shared" si="628"/>
        <v>38940</v>
      </c>
      <c r="E5751" s="221">
        <f t="shared" si="633"/>
        <v>38.94</v>
      </c>
      <c r="F5751" s="221">
        <f t="shared" si="629"/>
        <v>7.5738126592914561E-6</v>
      </c>
      <c r="G5751" s="221">
        <f t="shared" si="630"/>
        <v>1.6069450023225032E-2</v>
      </c>
      <c r="H5751" s="271">
        <v>1.7506741710719202E-5</v>
      </c>
      <c r="I5751" s="221">
        <f t="shared" si="631"/>
        <v>1</v>
      </c>
      <c r="J5751" s="221">
        <v>1</v>
      </c>
      <c r="K5751" s="221">
        <f t="shared" si="632"/>
        <v>-233.42958207727821</v>
      </c>
      <c r="L5751" s="221">
        <f t="shared" si="634"/>
        <v>1.4630135251795979E-18</v>
      </c>
    </row>
    <row r="5752" spans="3:12" hidden="1" x14ac:dyDescent="0.25">
      <c r="C5752" s="221">
        <v>38950</v>
      </c>
      <c r="D5752" s="221">
        <f t="shared" si="628"/>
        <v>38950</v>
      </c>
      <c r="E5752" s="221">
        <f t="shared" si="633"/>
        <v>38.950000000000003</v>
      </c>
      <c r="F5752" s="221">
        <f t="shared" si="629"/>
        <v>7.5026486368150318E-6</v>
      </c>
      <c r="G5752" s="221">
        <f t="shared" si="630"/>
        <v>1.3481059047890024E-2</v>
      </c>
      <c r="H5752" s="271">
        <v>1.6734664794236902E-5</v>
      </c>
      <c r="I5752" s="221">
        <f t="shared" si="631"/>
        <v>1</v>
      </c>
      <c r="J5752" s="221">
        <v>1</v>
      </c>
      <c r="K5752" s="221">
        <f t="shared" si="632"/>
        <v>-235.4288872674816</v>
      </c>
      <c r="L5752" s="221">
        <f t="shared" si="634"/>
        <v>3.6544021870240736E-23</v>
      </c>
    </row>
    <row r="5753" spans="3:12" hidden="1" x14ac:dyDescent="0.25">
      <c r="C5753" s="221">
        <v>38960</v>
      </c>
      <c r="D5753" s="221">
        <f t="shared" si="628"/>
        <v>38960</v>
      </c>
      <c r="E5753" s="221">
        <f t="shared" si="633"/>
        <v>38.96</v>
      </c>
      <c r="F5753" s="221">
        <f t="shared" si="629"/>
        <v>7.4318793447159923E-6</v>
      </c>
      <c r="G5753" s="221">
        <f t="shared" si="630"/>
        <v>1.0847235075853865E-2</v>
      </c>
      <c r="H5753" s="221">
        <v>1.5719408884807801E-2</v>
      </c>
      <c r="I5753" s="221">
        <f t="shared" si="631"/>
        <v>1</v>
      </c>
      <c r="J5753" s="221">
        <v>1</v>
      </c>
      <c r="K5753" s="221">
        <f t="shared" si="632"/>
        <v>-177.94292173702593</v>
      </c>
      <c r="L5753" s="221">
        <f t="shared" si="634"/>
        <v>4.0253830718302189E-18</v>
      </c>
    </row>
    <row r="5754" spans="3:12" hidden="1" x14ac:dyDescent="0.25">
      <c r="C5754" s="221">
        <v>38970</v>
      </c>
      <c r="D5754" s="221">
        <f t="shared" ref="D5754:D5817" si="635">C5754*(f_CLK_MHz/Nominal_Clock_Freq)</f>
        <v>38970</v>
      </c>
      <c r="E5754" s="221">
        <f t="shared" si="633"/>
        <v>38.97</v>
      </c>
      <c r="F5754" s="221">
        <f t="shared" ref="F5754:F5817" si="636">ABS(SIN(((MOD_CLK_DIV*PI()*$D5754*FIRST_STAGE_DECIMATION)/(f_CLK_MHz*1000000)))/(FIRST_STAGE_DECIMATION*SIN(((MOD_CLK_DIV*PI()*$D5754)/(f_CLK_MHz*1000000)))))^FIRST_STAGE_ORDER</f>
        <v>7.3615053509903982E-6</v>
      </c>
      <c r="G5754" s="221">
        <f t="shared" ref="G5754:G5817" si="637">ABS(SIN(((MOD_CLK_DIV*FIRST_STAGE_DECIMATION*PI()*$D5754*SECOND_STAGE_DECIMATION)/(f_CLK_MHz*1000000)))/(SECOND_STAGE_DECIMATION*SIN(((MOD_CLK_DIV*FIRST_STAGE_DECIMATION*PI()*$D5754)/(f_CLK_MHz*1000000)))))^SECOND_STAGE_ORDER</f>
        <v>8.1750079835110432E-3</v>
      </c>
      <c r="H5754" s="221">
        <v>0.137820446554037</v>
      </c>
      <c r="I5754" s="221">
        <f t="shared" ref="I5754:I5817" si="638">IF(Avg_decimation&lt;&gt;0,(ABS(SIN(((MOD_CLK_DIV*FIRST_STAGE_DECIMATION*SECOND_STAGE_DECIMATION*FIR_DECIMATION*PI()*$D5754*Avg_decimation)/(f_CLK_MHz*1000000)))/(Avg_decimation*SIN(((MOD_CLK_DIV*FIRST_STAGE_DECIMATION*SECOND_STAGE_DECIMATION*FIR_DECIMATION*PI()*$D5754)/(f_CLK_MHz*1000000)))))^1),"-")</f>
        <v>1</v>
      </c>
      <c r="J5754" s="221">
        <v>1</v>
      </c>
      <c r="K5754" s="221">
        <f t="shared" ref="K5754:K5817" si="639">20*LOG10(IF(FIR_BYPASSED,F5754*G5754*J5754,F5754*G5754*H5754*I5754*J5754))</f>
        <v>-161.62463059389754</v>
      </c>
      <c r="L5754" s="221">
        <f t="shared" si="634"/>
        <v>2.2854663702774985E-16</v>
      </c>
    </row>
    <row r="5755" spans="3:12" hidden="1" x14ac:dyDescent="0.25">
      <c r="C5755" s="221">
        <v>38980</v>
      </c>
      <c r="D5755" s="221">
        <f t="shared" si="635"/>
        <v>38980</v>
      </c>
      <c r="E5755" s="221">
        <f t="shared" si="633"/>
        <v>38.979999999999997</v>
      </c>
      <c r="F5755" s="221">
        <f t="shared" si="636"/>
        <v>7.2915271934036377E-6</v>
      </c>
      <c r="G5755" s="221">
        <f t="shared" si="637"/>
        <v>5.4715347728826807E-3</v>
      </c>
      <c r="H5755" s="221">
        <v>0.444915675135172</v>
      </c>
      <c r="I5755" s="221">
        <f t="shared" si="638"/>
        <v>1</v>
      </c>
      <c r="J5755" s="221">
        <v>1</v>
      </c>
      <c r="K5755" s="221">
        <f t="shared" si="639"/>
        <v>-155.01589259252452</v>
      </c>
      <c r="L5755" s="221">
        <f t="shared" si="634"/>
        <v>1.6957732052610307E-15</v>
      </c>
    </row>
    <row r="5756" spans="3:12" hidden="1" x14ac:dyDescent="0.25">
      <c r="C5756" s="221">
        <v>38990</v>
      </c>
      <c r="D5756" s="221">
        <f t="shared" si="635"/>
        <v>38990</v>
      </c>
      <c r="E5756" s="221">
        <f t="shared" si="633"/>
        <v>38.99</v>
      </c>
      <c r="F5756" s="221">
        <f t="shared" si="636"/>
        <v>7.2219453796119261E-6</v>
      </c>
      <c r="G5756" s="221">
        <f t="shared" si="637"/>
        <v>2.7440806912104624E-3</v>
      </c>
      <c r="H5756" s="221">
        <v>0.82365531566116901</v>
      </c>
      <c r="I5756" s="221">
        <f t="shared" si="638"/>
        <v>1</v>
      </c>
      <c r="J5756" s="221">
        <v>1</v>
      </c>
      <c r="K5756" s="221">
        <f t="shared" si="639"/>
        <v>-155.74406834046388</v>
      </c>
      <c r="L5756" s="221">
        <f t="shared" si="634"/>
        <v>2.9024503984456454E-15</v>
      </c>
    </row>
    <row r="5757" spans="3:12" hidden="1" x14ac:dyDescent="0.25">
      <c r="C5757" s="221">
        <v>39000</v>
      </c>
      <c r="D5757" s="221">
        <f t="shared" si="635"/>
        <v>39000</v>
      </c>
      <c r="E5757" s="221">
        <f t="shared" si="633"/>
        <v>39</v>
      </c>
      <c r="F5757" s="221">
        <f t="shared" si="636"/>
        <v>7.1527603872863902E-6</v>
      </c>
      <c r="G5757" s="221">
        <f t="shared" si="637"/>
        <v>5.1469833487113678E-16</v>
      </c>
      <c r="H5757" s="221">
        <v>1</v>
      </c>
      <c r="I5757" s="221">
        <f t="shared" si="638"/>
        <v>1</v>
      </c>
      <c r="J5757" s="221">
        <v>1</v>
      </c>
      <c r="K5757" s="221">
        <f t="shared" si="639"/>
        <v>-408.67947120091117</v>
      </c>
      <c r="L5757" s="221">
        <f t="shared" si="634"/>
        <v>6.6609040026827076E-16</v>
      </c>
    </row>
    <row r="5758" spans="3:12" hidden="1" x14ac:dyDescent="0.25">
      <c r="C5758" s="221">
        <v>39010</v>
      </c>
      <c r="D5758" s="221">
        <f t="shared" si="635"/>
        <v>39010</v>
      </c>
      <c r="E5758" s="221">
        <f t="shared" si="633"/>
        <v>39.01</v>
      </c>
      <c r="F5758" s="221">
        <f t="shared" si="636"/>
        <v>7.0839726642392625E-6</v>
      </c>
      <c r="G5758" s="221">
        <f t="shared" si="637"/>
        <v>2.7532835563211936E-3</v>
      </c>
      <c r="H5758" s="221">
        <v>0.82365531566122396</v>
      </c>
      <c r="I5758" s="221">
        <f t="shared" si="638"/>
        <v>1</v>
      </c>
      <c r="J5758" s="221">
        <v>1</v>
      </c>
      <c r="K5758" s="221">
        <f t="shared" si="639"/>
        <v>-155.88253353486675</v>
      </c>
      <c r="L5758" s="221">
        <f t="shared" si="634"/>
        <v>6.4518855552036312E-16</v>
      </c>
    </row>
    <row r="5759" spans="3:12" hidden="1" x14ac:dyDescent="0.25">
      <c r="C5759" s="221">
        <v>39020</v>
      </c>
      <c r="D5759" s="221">
        <f t="shared" si="635"/>
        <v>39020</v>
      </c>
      <c r="E5759" s="221">
        <f t="shared" si="633"/>
        <v>39.020000000000003</v>
      </c>
      <c r="F5759" s="221">
        <f t="shared" si="636"/>
        <v>7.0155826285522658E-6</v>
      </c>
      <c r="G5759" s="221">
        <f t="shared" si="637"/>
        <v>5.5082965310012518E-3</v>
      </c>
      <c r="H5759" s="221">
        <v>0.444915675135236</v>
      </c>
      <c r="I5759" s="221">
        <f t="shared" si="638"/>
        <v>1</v>
      </c>
      <c r="J5759" s="221">
        <v>1</v>
      </c>
      <c r="K5759" s="221">
        <f t="shared" si="639"/>
        <v>-155.29282474360289</v>
      </c>
      <c r="L5759" s="221">
        <f t="shared" si="634"/>
        <v>2.7652375888017009E-15</v>
      </c>
    </row>
    <row r="5760" spans="3:12" hidden="1" x14ac:dyDescent="0.25">
      <c r="C5760" s="221">
        <v>39030</v>
      </c>
      <c r="D5760" s="221">
        <f t="shared" si="635"/>
        <v>39030</v>
      </c>
      <c r="E5760" s="221">
        <f t="shared" si="633"/>
        <v>39.03</v>
      </c>
      <c r="F5760" s="221">
        <f t="shared" si="636"/>
        <v>6.9475906687072664E-6</v>
      </c>
      <c r="G5760" s="221">
        <f t="shared" si="637"/>
        <v>8.2575357528670949E-3</v>
      </c>
      <c r="H5760" s="221">
        <v>0.137820446554073</v>
      </c>
      <c r="I5760" s="221">
        <f t="shared" si="638"/>
        <v>1</v>
      </c>
      <c r="J5760" s="221">
        <v>1</v>
      </c>
      <c r="K5760" s="221">
        <f t="shared" si="639"/>
        <v>-162.04003322632923</v>
      </c>
      <c r="L5760" s="221">
        <f t="shared" si="634"/>
        <v>1.5750296559836369E-15</v>
      </c>
    </row>
    <row r="5761" spans="3:12" hidden="1" x14ac:dyDescent="0.25">
      <c r="C5761" s="221">
        <v>39040</v>
      </c>
      <c r="D5761" s="221">
        <f t="shared" si="635"/>
        <v>39040</v>
      </c>
      <c r="E5761" s="221">
        <f t="shared" si="633"/>
        <v>39.04</v>
      </c>
      <c r="F5761" s="221">
        <f t="shared" si="636"/>
        <v>6.8799971437187063E-6</v>
      </c>
      <c r="G5761" s="221">
        <f t="shared" si="637"/>
        <v>1.099348844892868E-2</v>
      </c>
      <c r="H5761" s="221">
        <v>1.5719408884815999E-2</v>
      </c>
      <c r="I5761" s="221">
        <f t="shared" si="638"/>
        <v>1</v>
      </c>
      <c r="J5761" s="221">
        <v>1</v>
      </c>
      <c r="K5761" s="221">
        <f t="shared" si="639"/>
        <v>-178.49680013813628</v>
      </c>
      <c r="L5761" s="221">
        <f t="shared" si="634"/>
        <v>2.0682922266297407E-16</v>
      </c>
    </row>
    <row r="5762" spans="3:12" hidden="1" x14ac:dyDescent="0.25">
      <c r="C5762" s="221">
        <v>39050</v>
      </c>
      <c r="D5762" s="221">
        <f t="shared" si="635"/>
        <v>39050</v>
      </c>
      <c r="E5762" s="221">
        <f t="shared" si="633"/>
        <v>39.049999999999997</v>
      </c>
      <c r="F5762" s="221">
        <f t="shared" si="636"/>
        <v>6.8128023832687789E-6</v>
      </c>
      <c r="G5762" s="221">
        <f t="shared" si="637"/>
        <v>1.3708652458467318E-2</v>
      </c>
      <c r="H5762" s="271">
        <v>1.6734664794299199E-5</v>
      </c>
      <c r="I5762" s="221">
        <f t="shared" si="638"/>
        <v>1</v>
      </c>
      <c r="J5762" s="221">
        <v>1</v>
      </c>
      <c r="K5762" s="221">
        <f t="shared" si="639"/>
        <v>-236.12124848760831</v>
      </c>
      <c r="L5762" s="221">
        <f t="shared" si="634"/>
        <v>3.5432439145160616E-18</v>
      </c>
    </row>
    <row r="5763" spans="3:12" hidden="1" x14ac:dyDescent="0.25">
      <c r="C5763" s="221">
        <v>39060</v>
      </c>
      <c r="D5763" s="221">
        <f t="shared" si="635"/>
        <v>39060</v>
      </c>
      <c r="E5763" s="221">
        <f t="shared" si="633"/>
        <v>39.06</v>
      </c>
      <c r="F5763" s="221">
        <f t="shared" si="636"/>
        <v>6.7460066878441163E-6</v>
      </c>
      <c r="G5763" s="221">
        <f t="shared" si="637"/>
        <v>1.6395556485094154E-2</v>
      </c>
      <c r="H5763" s="271">
        <v>1.7506741710758999E-5</v>
      </c>
      <c r="I5763" s="221">
        <f t="shared" si="638"/>
        <v>1</v>
      </c>
      <c r="J5763" s="221">
        <v>1</v>
      </c>
      <c r="K5763" s="221">
        <f t="shared" si="639"/>
        <v>-234.2604349303611</v>
      </c>
      <c r="L5763" s="221">
        <f t="shared" si="634"/>
        <v>3.0611841054194863E-23</v>
      </c>
    </row>
    <row r="5764" spans="3:12" hidden="1" x14ac:dyDescent="0.25">
      <c r="C5764" s="221">
        <v>39070</v>
      </c>
      <c r="D5764" s="221">
        <f t="shared" si="635"/>
        <v>39070</v>
      </c>
      <c r="E5764" s="221">
        <f t="shared" si="633"/>
        <v>39.07</v>
      </c>
      <c r="F5764" s="221">
        <f t="shared" si="636"/>
        <v>6.6796103288748789E-6</v>
      </c>
      <c r="G5764" s="221">
        <f t="shared" si="637"/>
        <v>1.9046780332855263E-2</v>
      </c>
      <c r="H5764" s="221">
        <v>5.36293333986829E-3</v>
      </c>
      <c r="I5764" s="221">
        <f t="shared" si="638"/>
        <v>1</v>
      </c>
      <c r="J5764" s="221">
        <v>1</v>
      </c>
      <c r="K5764" s="221">
        <f t="shared" si="639"/>
        <v>-183.32049801000034</v>
      </c>
      <c r="L5764" s="221">
        <f t="shared" si="634"/>
        <v>1.1704469103575421E-18</v>
      </c>
    </row>
    <row r="5765" spans="3:12" hidden="1" x14ac:dyDescent="0.25">
      <c r="C5765" s="221">
        <v>39080</v>
      </c>
      <c r="D5765" s="221">
        <f t="shared" si="635"/>
        <v>39080</v>
      </c>
      <c r="E5765" s="221">
        <f t="shared" si="633"/>
        <v>39.08</v>
      </c>
      <c r="F5765" s="221">
        <f t="shared" si="636"/>
        <v>6.6136135488757322E-6</v>
      </c>
      <c r="G5765" s="221">
        <f t="shared" si="637"/>
        <v>2.1654975072480345E-2</v>
      </c>
      <c r="H5765" s="221">
        <v>2.02710991104545E-2</v>
      </c>
      <c r="I5765" s="221">
        <f t="shared" si="638"/>
        <v>1</v>
      </c>
      <c r="J5765" s="221">
        <v>1</v>
      </c>
      <c r="K5765" s="221">
        <f t="shared" si="639"/>
        <v>-170.74252401009682</v>
      </c>
      <c r="L5765" s="221">
        <f t="shared" si="634"/>
        <v>3.2139139784856761E-17</v>
      </c>
    </row>
    <row r="5766" spans="3:12" hidden="1" x14ac:dyDescent="0.25">
      <c r="C5766" s="221">
        <v>39090</v>
      </c>
      <c r="D5766" s="221">
        <f t="shared" si="635"/>
        <v>39090</v>
      </c>
      <c r="E5766" s="221">
        <f t="shared" si="633"/>
        <v>39.090000000000003</v>
      </c>
      <c r="F5766" s="221">
        <f t="shared" si="636"/>
        <v>6.5480165615890319E-6</v>
      </c>
      <c r="G5766" s="221">
        <f t="shared" si="637"/>
        <v>2.4212883083754331E-2</v>
      </c>
      <c r="H5766" s="221">
        <v>2.04012078154256E-2</v>
      </c>
      <c r="I5766" s="221">
        <f t="shared" si="638"/>
        <v>1</v>
      </c>
      <c r="J5766" s="221">
        <v>1</v>
      </c>
      <c r="K5766" s="221">
        <f t="shared" si="639"/>
        <v>-169.80375692144233</v>
      </c>
      <c r="L5766" s="221">
        <f t="shared" si="634"/>
        <v>9.4178898289578582E-17</v>
      </c>
    </row>
    <row r="5767" spans="3:12" hidden="1" x14ac:dyDescent="0.25">
      <c r="C5767" s="221">
        <v>39100</v>
      </c>
      <c r="D5767" s="221">
        <f t="shared" si="635"/>
        <v>39100</v>
      </c>
      <c r="E5767" s="221">
        <f t="shared" si="633"/>
        <v>39.1</v>
      </c>
      <c r="F5767" s="221">
        <f t="shared" si="636"/>
        <v>6.4828195521296678E-6</v>
      </c>
      <c r="G5767" s="221">
        <f t="shared" si="637"/>
        <v>2.671335792028072E-2</v>
      </c>
      <c r="H5767" s="271">
        <v>1.6130974324833799E-9</v>
      </c>
      <c r="I5767" s="221">
        <f t="shared" si="638"/>
        <v>1</v>
      </c>
      <c r="J5767" s="221">
        <v>1</v>
      </c>
      <c r="K5767" s="221">
        <f t="shared" si="639"/>
        <v>-311.07693967350718</v>
      </c>
      <c r="L5767" s="221">
        <f t="shared" si="634"/>
        <v>2.6155582203855493E-17</v>
      </c>
    </row>
    <row r="5768" spans="3:12" hidden="1" x14ac:dyDescent="0.25">
      <c r="C5768" s="221">
        <v>39110</v>
      </c>
      <c r="D5768" s="221">
        <f t="shared" si="635"/>
        <v>39110</v>
      </c>
      <c r="E5768" s="221">
        <f t="shared" si="633"/>
        <v>39.11</v>
      </c>
      <c r="F5768" s="221">
        <f t="shared" si="636"/>
        <v>6.4180226771324923E-6</v>
      </c>
      <c r="G5768" s="221">
        <f t="shared" si="637"/>
        <v>2.9149383943066244E-2</v>
      </c>
      <c r="H5768" s="221">
        <v>1.10268609715085E-2</v>
      </c>
      <c r="I5768" s="221">
        <f t="shared" si="638"/>
        <v>1</v>
      </c>
      <c r="J5768" s="221">
        <v>1</v>
      </c>
      <c r="K5768" s="221">
        <f t="shared" si="639"/>
        <v>-173.71034946329075</v>
      </c>
      <c r="L5768" s="221">
        <f t="shared" si="634"/>
        <v>1.063910707961724E-17</v>
      </c>
    </row>
    <row r="5769" spans="3:12" hidden="1" x14ac:dyDescent="0.25">
      <c r="C5769" s="221">
        <v>39120</v>
      </c>
      <c r="D5769" s="221">
        <f t="shared" si="635"/>
        <v>39120</v>
      </c>
      <c r="E5769" s="221">
        <f t="shared" si="633"/>
        <v>39.119999999999997</v>
      </c>
      <c r="F5769" s="221">
        <f t="shared" si="636"/>
        <v>6.3536260649010712E-6</v>
      </c>
      <c r="G5769" s="221">
        <f t="shared" si="637"/>
        <v>3.1514095669927203E-2</v>
      </c>
      <c r="H5769" s="271">
        <v>3.5573796851524798E-10</v>
      </c>
      <c r="I5769" s="221">
        <f t="shared" si="638"/>
        <v>1</v>
      </c>
      <c r="J5769" s="221">
        <v>1</v>
      </c>
      <c r="K5769" s="221">
        <f t="shared" si="639"/>
        <v>-322.94686557785786</v>
      </c>
      <c r="L5769" s="221">
        <f t="shared" si="634"/>
        <v>1.0639104932902483E-17</v>
      </c>
    </row>
    <row r="5770" spans="3:12" hidden="1" x14ac:dyDescent="0.25">
      <c r="C5770" s="221">
        <v>39130</v>
      </c>
      <c r="D5770" s="221">
        <f t="shared" si="635"/>
        <v>39130</v>
      </c>
      <c r="E5770" s="221">
        <f t="shared" si="633"/>
        <v>39.130000000000003</v>
      </c>
      <c r="F5770" s="221">
        <f t="shared" si="636"/>
        <v>6.2896298155588225E-6</v>
      </c>
      <c r="G5770" s="221">
        <f t="shared" si="637"/>
        <v>3.3800796788221295E-2</v>
      </c>
      <c r="H5770" s="221">
        <v>9.6745899372291007E-3</v>
      </c>
      <c r="I5770" s="221">
        <f t="shared" si="638"/>
        <v>1</v>
      </c>
      <c r="J5770" s="221">
        <v>1</v>
      </c>
      <c r="K5770" s="221">
        <f t="shared" si="639"/>
        <v>-173.73630820909966</v>
      </c>
      <c r="L5770" s="221">
        <f t="shared" si="634"/>
        <v>1.0575702316351996E-17</v>
      </c>
    </row>
    <row r="5771" spans="3:12" hidden="1" x14ac:dyDescent="0.25">
      <c r="C5771" s="221">
        <v>39140</v>
      </c>
      <c r="D5771" s="221">
        <f t="shared" si="635"/>
        <v>39140</v>
      </c>
      <c r="E5771" s="221">
        <f t="shared" si="633"/>
        <v>39.14</v>
      </c>
      <c r="F5771" s="221">
        <f t="shared" si="636"/>
        <v>6.226034001201633E-6</v>
      </c>
      <c r="G5771" s="221">
        <f t="shared" si="637"/>
        <v>3.6002978779147814E-2</v>
      </c>
      <c r="H5771" s="221">
        <v>4.6170289671172201E-3</v>
      </c>
      <c r="I5771" s="221">
        <f t="shared" si="638"/>
        <v>1</v>
      </c>
      <c r="J5771" s="221">
        <v>1</v>
      </c>
      <c r="K5771" s="221">
        <f t="shared" si="639"/>
        <v>-179.70174956220978</v>
      </c>
      <c r="L5771" s="221">
        <f t="shared" si="634"/>
        <v>2.3896495739675166E-17</v>
      </c>
    </row>
    <row r="5772" spans="3:12" hidden="1" x14ac:dyDescent="0.25">
      <c r="C5772" s="221">
        <v>39150</v>
      </c>
      <c r="D5772" s="221">
        <f t="shared" si="635"/>
        <v>39150</v>
      </c>
      <c r="E5772" s="221">
        <f t="shared" si="633"/>
        <v>39.15</v>
      </c>
      <c r="F5772" s="221">
        <f t="shared" si="636"/>
        <v>6.1628386660531598E-6</v>
      </c>
      <c r="G5772" s="221">
        <f t="shared" si="637"/>
        <v>3.8114339102751249E-2</v>
      </c>
      <c r="H5772" s="221">
        <v>1.9669670782233899E-4</v>
      </c>
      <c r="I5772" s="221">
        <f t="shared" si="638"/>
        <v>1</v>
      </c>
      <c r="J5772" s="221">
        <v>1</v>
      </c>
      <c r="K5772" s="221">
        <f t="shared" si="639"/>
        <v>-206.70667433374427</v>
      </c>
      <c r="L5772" s="221">
        <f t="shared" si="634"/>
        <v>2.9221390817883355E-18</v>
      </c>
    </row>
    <row r="5773" spans="3:12" hidden="1" x14ac:dyDescent="0.25">
      <c r="C5773" s="221">
        <v>39160</v>
      </c>
      <c r="D5773" s="221">
        <f t="shared" si="635"/>
        <v>39160</v>
      </c>
      <c r="E5773" s="221">
        <f t="shared" si="633"/>
        <v>39.159999999999997</v>
      </c>
      <c r="F5773" s="221">
        <f t="shared" si="636"/>
        <v>6.1000438266207985E-6</v>
      </c>
      <c r="G5773" s="221">
        <f t="shared" si="637"/>
        <v>4.0128798893730451E-2</v>
      </c>
      <c r="H5773" s="221">
        <v>2.7062321390610099E-3</v>
      </c>
      <c r="I5773" s="221">
        <f t="shared" si="638"/>
        <v>1</v>
      </c>
      <c r="J5773" s="221">
        <v>1</v>
      </c>
      <c r="K5773" s="221">
        <f t="shared" si="639"/>
        <v>-183.57691672789872</v>
      </c>
      <c r="L5773" s="221">
        <f t="shared" si="634"/>
        <v>1.2554769433648372E-18</v>
      </c>
    </row>
    <row r="5774" spans="3:12" hidden="1" x14ac:dyDescent="0.25">
      <c r="C5774" s="221">
        <v>39170</v>
      </c>
      <c r="D5774" s="221">
        <f t="shared" si="635"/>
        <v>39170</v>
      </c>
      <c r="E5774" s="221">
        <f t="shared" si="633"/>
        <v>39.17</v>
      </c>
      <c r="F5774" s="221">
        <f t="shared" si="636"/>
        <v>6.0376494718547223E-6</v>
      </c>
      <c r="G5774" s="221">
        <f t="shared" si="637"/>
        <v>4.2040520119287487E-2</v>
      </c>
      <c r="H5774" s="221">
        <v>2.5761364751440102E-3</v>
      </c>
      <c r="I5774" s="221">
        <f t="shared" si="638"/>
        <v>1</v>
      </c>
      <c r="J5774" s="221">
        <v>1</v>
      </c>
      <c r="K5774" s="221">
        <f t="shared" si="639"/>
        <v>-183.68990314492544</v>
      </c>
      <c r="L5774" s="221">
        <f t="shared" si="634"/>
        <v>4.3318895796551781E-18</v>
      </c>
    </row>
    <row r="5775" spans="3:12" hidden="1" x14ac:dyDescent="0.25">
      <c r="C5775" s="221">
        <v>39180</v>
      </c>
      <c r="D5775" s="221">
        <f t="shared" si="635"/>
        <v>39180</v>
      </c>
      <c r="E5775" s="221">
        <f t="shared" si="633"/>
        <v>39.18</v>
      </c>
      <c r="F5775" s="221">
        <f t="shared" si="636"/>
        <v>5.9756555633079347E-6</v>
      </c>
      <c r="G5775" s="221">
        <f t="shared" si="637"/>
        <v>4.3843922151556462E-2</v>
      </c>
      <c r="H5775" s="221">
        <v>2.7309732062735499E-4</v>
      </c>
      <c r="I5775" s="221">
        <f t="shared" si="638"/>
        <v>1</v>
      </c>
      <c r="J5775" s="221">
        <v>1</v>
      </c>
      <c r="K5775" s="221">
        <f t="shared" si="639"/>
        <v>-202.9077521194244</v>
      </c>
      <c r="L5775" s="221">
        <f t="shared" si="634"/>
        <v>1.3156604339528552E-18</v>
      </c>
    </row>
    <row r="5776" spans="3:12" hidden="1" x14ac:dyDescent="0.25">
      <c r="C5776" s="221">
        <v>39190</v>
      </c>
      <c r="D5776" s="221">
        <f t="shared" si="635"/>
        <v>39190</v>
      </c>
      <c r="E5776" s="221">
        <f t="shared" si="633"/>
        <v>39.19</v>
      </c>
      <c r="F5776" s="221">
        <f t="shared" si="636"/>
        <v>5.9140620352984964E-6</v>
      </c>
      <c r="G5776" s="221">
        <f t="shared" si="637"/>
        <v>4.5533697708485268E-2</v>
      </c>
      <c r="H5776" s="221">
        <v>3.1555882854901601E-3</v>
      </c>
      <c r="I5776" s="221">
        <f t="shared" si="638"/>
        <v>1</v>
      </c>
      <c r="J5776" s="221">
        <v>1</v>
      </c>
      <c r="K5776" s="221">
        <f t="shared" si="639"/>
        <v>-181.41401738226037</v>
      </c>
      <c r="L5776" s="221">
        <f t="shared" si="634"/>
        <v>2.1220580413911767E-18</v>
      </c>
    </row>
    <row r="5777" spans="3:12" hidden="1" x14ac:dyDescent="0.25">
      <c r="C5777" s="221">
        <v>39200</v>
      </c>
      <c r="D5777" s="221">
        <f t="shared" si="635"/>
        <v>39200</v>
      </c>
      <c r="E5777" s="221">
        <f t="shared" si="633"/>
        <v>39.200000000000003</v>
      </c>
      <c r="F5777" s="221">
        <f t="shared" si="636"/>
        <v>5.8528687950731547E-6</v>
      </c>
      <c r="G5777" s="221">
        <f t="shared" si="637"/>
        <v>4.7104828118631051E-2</v>
      </c>
      <c r="H5777" s="271">
        <v>9.3131903890283095E-10</v>
      </c>
      <c r="I5777" s="221">
        <f t="shared" si="638"/>
        <v>1</v>
      </c>
      <c r="J5777" s="221">
        <v>1</v>
      </c>
      <c r="K5777" s="221">
        <f t="shared" si="639"/>
        <v>-311.80934613417168</v>
      </c>
      <c r="L5777" s="221">
        <f t="shared" si="634"/>
        <v>1.8052549017612594E-18</v>
      </c>
    </row>
    <row r="5778" spans="3:12" hidden="1" x14ac:dyDescent="0.25">
      <c r="C5778" s="221">
        <v>39210</v>
      </c>
      <c r="D5778" s="221">
        <f t="shared" si="635"/>
        <v>39210</v>
      </c>
      <c r="E5778" s="221">
        <f t="shared" si="633"/>
        <v>39.21</v>
      </c>
      <c r="F5778" s="221">
        <f t="shared" si="636"/>
        <v>5.7920757229733533E-6</v>
      </c>
      <c r="G5778" s="221">
        <f t="shared" si="637"/>
        <v>4.8552597866898119E-2</v>
      </c>
      <c r="H5778" s="221">
        <v>2.6182538032285201E-2</v>
      </c>
      <c r="I5778" s="221">
        <f t="shared" si="638"/>
        <v>1</v>
      </c>
      <c r="J5778" s="221">
        <v>1</v>
      </c>
      <c r="K5778" s="221">
        <f t="shared" si="639"/>
        <v>-162.65883107239648</v>
      </c>
      <c r="L5778" s="221">
        <f t="shared" si="634"/>
        <v>1.3553670759568208E-16</v>
      </c>
    </row>
    <row r="5779" spans="3:12" hidden="1" x14ac:dyDescent="0.25">
      <c r="C5779" s="221">
        <v>39220</v>
      </c>
      <c r="D5779" s="221">
        <f t="shared" si="635"/>
        <v>39220</v>
      </c>
      <c r="E5779" s="221">
        <f t="shared" si="633"/>
        <v>39.22</v>
      </c>
      <c r="F5779" s="221">
        <f t="shared" si="636"/>
        <v>5.7316826726023085E-6</v>
      </c>
      <c r="G5779" s="221">
        <f t="shared" si="637"/>
        <v>4.9872608380101512E-2</v>
      </c>
      <c r="H5779" s="221">
        <v>5.0657045484412702E-2</v>
      </c>
      <c r="I5779" s="221">
        <f t="shared" si="638"/>
        <v>1</v>
      </c>
      <c r="J5779" s="221">
        <v>1</v>
      </c>
      <c r="K5779" s="221">
        <f t="shared" si="639"/>
        <v>-156.78431845076841</v>
      </c>
      <c r="L5779" s="221">
        <f t="shared" si="634"/>
        <v>1.1928548734852709E-15</v>
      </c>
    </row>
    <row r="5780" spans="3:12" hidden="1" x14ac:dyDescent="0.25">
      <c r="C5780" s="221">
        <v>39230</v>
      </c>
      <c r="D5780" s="221">
        <f t="shared" si="635"/>
        <v>39230</v>
      </c>
      <c r="E5780" s="221">
        <f t="shared" si="633"/>
        <v>39.229999999999997</v>
      </c>
      <c r="F5780" s="221">
        <f t="shared" si="636"/>
        <v>5.6716894709941452E-6</v>
      </c>
      <c r="G5780" s="221">
        <f t="shared" si="637"/>
        <v>5.1060791013002406E-2</v>
      </c>
      <c r="H5780" s="221">
        <v>3.5478860246599998E-2</v>
      </c>
      <c r="I5780" s="221">
        <f t="shared" si="638"/>
        <v>1</v>
      </c>
      <c r="J5780" s="221">
        <v>1</v>
      </c>
      <c r="K5780" s="221">
        <f t="shared" si="639"/>
        <v>-159.76460713870915</v>
      </c>
      <c r="L5780" s="221">
        <f t="shared" si="634"/>
        <v>1.5320534047790005E-15</v>
      </c>
    </row>
    <row r="5781" spans="3:12" hidden="1" x14ac:dyDescent="0.25">
      <c r="C5781" s="221">
        <v>39240</v>
      </c>
      <c r="D5781" s="221">
        <f t="shared" si="635"/>
        <v>39240</v>
      </c>
      <c r="E5781" s="221">
        <f t="shared" si="633"/>
        <v>39.24</v>
      </c>
      <c r="F5781" s="221">
        <f t="shared" si="636"/>
        <v>5.6120959187846505E-6</v>
      </c>
      <c r="G5781" s="221">
        <f t="shared" si="637"/>
        <v>5.2113419197548756E-2</v>
      </c>
      <c r="H5781" s="271">
        <v>2.4382286595599399E-9</v>
      </c>
      <c r="I5781" s="221">
        <f t="shared" si="638"/>
        <v>1</v>
      </c>
      <c r="J5781" s="221">
        <v>1</v>
      </c>
      <c r="K5781" s="221">
        <f t="shared" si="639"/>
        <v>-302.93701829260124</v>
      </c>
      <c r="L5781" s="221">
        <f t="shared" si="634"/>
        <v>2.639242858551283E-16</v>
      </c>
    </row>
    <row r="5782" spans="3:12" hidden="1" x14ac:dyDescent="0.25">
      <c r="C5782" s="221">
        <v>39250</v>
      </c>
      <c r="D5782" s="221">
        <f t="shared" si="635"/>
        <v>39250</v>
      </c>
      <c r="E5782" s="221">
        <f t="shared" si="633"/>
        <v>39.25</v>
      </c>
      <c r="F5782" s="221">
        <f t="shared" si="636"/>
        <v>5.5529017903836218E-6</v>
      </c>
      <c r="G5782" s="221">
        <f t="shared" si="637"/>
        <v>5.3027119720079827E-2</v>
      </c>
      <c r="H5782" s="271">
        <v>1.5853335777723699E-9</v>
      </c>
      <c r="I5782" s="221">
        <f t="shared" si="638"/>
        <v>1</v>
      </c>
      <c r="J5782" s="221">
        <v>1</v>
      </c>
      <c r="K5782" s="221">
        <f t="shared" si="639"/>
        <v>-306.61722622283651</v>
      </c>
      <c r="L5782" s="221">
        <f t="shared" si="634"/>
        <v>3.480446661226166E-30</v>
      </c>
    </row>
    <row r="5783" spans="3:12" hidden="1" x14ac:dyDescent="0.25">
      <c r="C5783" s="221">
        <v>39260</v>
      </c>
      <c r="D5783" s="221">
        <f t="shared" si="635"/>
        <v>39260</v>
      </c>
      <c r="E5783" s="221">
        <f t="shared" si="633"/>
        <v>39.26</v>
      </c>
      <c r="F5783" s="221">
        <f t="shared" si="636"/>
        <v>5.4941068341489207E-6</v>
      </c>
      <c r="G5783" s="221">
        <f t="shared" si="637"/>
        <v>5.3798883093458205E-2</v>
      </c>
      <c r="H5783" s="221">
        <v>3.2358958185384097E-2</v>
      </c>
      <c r="I5783" s="221">
        <f t="shared" si="638"/>
        <v>1</v>
      </c>
      <c r="J5783" s="221">
        <v>1</v>
      </c>
      <c r="K5783" s="221">
        <f t="shared" si="639"/>
        <v>-160.38670219191732</v>
      </c>
      <c r="L5783" s="221">
        <f t="shared" si="634"/>
        <v>2.2870193119485004E-16</v>
      </c>
    </row>
    <row r="5784" spans="3:12" hidden="1" x14ac:dyDescent="0.25">
      <c r="C5784" s="221">
        <v>39270</v>
      </c>
      <c r="D5784" s="221">
        <f t="shared" si="635"/>
        <v>39270</v>
      </c>
      <c r="E5784" s="221">
        <f t="shared" si="633"/>
        <v>39.270000000000003</v>
      </c>
      <c r="F5784" s="221">
        <f t="shared" si="636"/>
        <v>5.4357107725619098E-6</v>
      </c>
      <c r="G5784" s="221">
        <f t="shared" si="637"/>
        <v>5.4426072993389807E-2</v>
      </c>
      <c r="H5784" s="221">
        <v>3.3311806719212703E-2</v>
      </c>
      <c r="I5784" s="221">
        <f t="shared" si="638"/>
        <v>1</v>
      </c>
      <c r="J5784" s="221">
        <v>1</v>
      </c>
      <c r="K5784" s="221">
        <f t="shared" si="639"/>
        <v>-160.12676943657539</v>
      </c>
      <c r="L5784" s="221">
        <f t="shared" si="634"/>
        <v>9.4280884636582533E-16</v>
      </c>
    </row>
    <row r="5785" spans="3:12" hidden="1" x14ac:dyDescent="0.25">
      <c r="C5785" s="221">
        <v>39280</v>
      </c>
      <c r="D5785" s="221">
        <f t="shared" si="635"/>
        <v>39280</v>
      </c>
      <c r="E5785" s="221">
        <f t="shared" si="633"/>
        <v>39.28</v>
      </c>
      <c r="F5785" s="221">
        <f t="shared" si="636"/>
        <v>5.3777133024049296E-6</v>
      </c>
      <c r="G5785" s="221">
        <f t="shared" si="637"/>
        <v>5.4906434730535143E-2</v>
      </c>
      <c r="H5785" s="221">
        <v>1.17207465677519E-2</v>
      </c>
      <c r="I5785" s="221">
        <f t="shared" si="638"/>
        <v>1</v>
      </c>
      <c r="J5785" s="221">
        <v>1</v>
      </c>
      <c r="K5785" s="221">
        <f t="shared" si="639"/>
        <v>-169.21647669672313</v>
      </c>
      <c r="L5785" s="221">
        <f t="shared" si="634"/>
        <v>4.4328354770444931E-16</v>
      </c>
    </row>
    <row r="5786" spans="3:12" hidden="1" x14ac:dyDescent="0.25">
      <c r="C5786" s="221">
        <v>39290</v>
      </c>
      <c r="D5786" s="221">
        <f t="shared" si="635"/>
        <v>39290</v>
      </c>
      <c r="E5786" s="221">
        <f t="shared" si="633"/>
        <v>39.29</v>
      </c>
      <c r="F5786" s="221">
        <f t="shared" si="636"/>
        <v>5.3201140949398514E-6</v>
      </c>
      <c r="G5786" s="221">
        <f t="shared" si="637"/>
        <v>5.523810273249672E-2</v>
      </c>
      <c r="H5786" s="221">
        <v>3.5411953593088102E-2</v>
      </c>
      <c r="I5786" s="221">
        <f t="shared" si="638"/>
        <v>1</v>
      </c>
      <c r="J5786" s="221">
        <v>1</v>
      </c>
      <c r="K5786" s="221">
        <f t="shared" si="639"/>
        <v>-159.65380827835736</v>
      </c>
      <c r="L5786" s="221">
        <f t="shared" si="634"/>
        <v>4.8076297403118977E-16</v>
      </c>
    </row>
    <row r="5787" spans="3:12" hidden="1" x14ac:dyDescent="0.25">
      <c r="C5787" s="221">
        <v>39300</v>
      </c>
      <c r="D5787" s="221">
        <f t="shared" si="635"/>
        <v>39300</v>
      </c>
      <c r="E5787" s="221">
        <f t="shared" si="633"/>
        <v>39.299999999999997</v>
      </c>
      <c r="F5787" s="221">
        <f t="shared" si="636"/>
        <v>5.2629127960883509E-6</v>
      </c>
      <c r="G5787" s="221">
        <f t="shared" si="637"/>
        <v>5.5419607012271346E-2</v>
      </c>
      <c r="H5787" s="271">
        <v>2.3121339655444501E-14</v>
      </c>
      <c r="I5787" s="221">
        <f t="shared" si="638"/>
        <v>1</v>
      </c>
      <c r="J5787" s="221">
        <v>1</v>
      </c>
      <c r="K5787" s="221">
        <f t="shared" si="639"/>
        <v>-403.42194781120031</v>
      </c>
      <c r="L5787" s="221">
        <f t="shared" si="634"/>
        <v>2.7074421189788433E-16</v>
      </c>
    </row>
    <row r="5788" spans="3:12" hidden="1" x14ac:dyDescent="0.25">
      <c r="C5788" s="221">
        <v>39310</v>
      </c>
      <c r="D5788" s="221">
        <f t="shared" si="635"/>
        <v>39310</v>
      </c>
      <c r="E5788" s="221">
        <f t="shared" si="633"/>
        <v>39.31</v>
      </c>
      <c r="F5788" s="221">
        <f t="shared" si="636"/>
        <v>5.2061090266137435E-6</v>
      </c>
      <c r="G5788" s="221">
        <f t="shared" si="637"/>
        <v>5.5449878602376622E-2</v>
      </c>
      <c r="H5788" s="221">
        <v>3.5411953593089497E-2</v>
      </c>
      <c r="I5788" s="221">
        <f t="shared" si="638"/>
        <v>1</v>
      </c>
      <c r="J5788" s="221">
        <v>1</v>
      </c>
      <c r="K5788" s="221">
        <f t="shared" si="639"/>
        <v>-159.80872510053561</v>
      </c>
      <c r="L5788" s="221">
        <f t="shared" si="634"/>
        <v>2.6125673715003707E-16</v>
      </c>
    </row>
    <row r="5789" spans="3:12" hidden="1" x14ac:dyDescent="0.25">
      <c r="C5789" s="221">
        <v>39320</v>
      </c>
      <c r="D5789" s="221">
        <f t="shared" si="635"/>
        <v>39320</v>
      </c>
      <c r="E5789" s="221">
        <f t="shared" si="633"/>
        <v>39.32</v>
      </c>
      <c r="F5789" s="221">
        <f t="shared" si="636"/>
        <v>5.149702382304236E-6</v>
      </c>
      <c r="G5789" s="221">
        <f t="shared" si="637"/>
        <v>5.5328253936504132E-2</v>
      </c>
      <c r="H5789" s="221">
        <v>1.1720746567769801E-2</v>
      </c>
      <c r="I5789" s="221">
        <f t="shared" si="638"/>
        <v>1</v>
      </c>
      <c r="J5789" s="221">
        <v>1</v>
      </c>
      <c r="K5789" s="221">
        <f t="shared" si="639"/>
        <v>-169.52631258286976</v>
      </c>
      <c r="L5789" s="221">
        <f t="shared" si="634"/>
        <v>4.5983170982806452E-16</v>
      </c>
    </row>
    <row r="5790" spans="3:12" hidden="1" x14ac:dyDescent="0.25">
      <c r="C5790" s="221">
        <v>39330</v>
      </c>
      <c r="D5790" s="221">
        <f t="shared" si="635"/>
        <v>39330</v>
      </c>
      <c r="E5790" s="221">
        <f t="shared" si="633"/>
        <v>39.33</v>
      </c>
      <c r="F5790" s="221">
        <f t="shared" si="636"/>
        <v>5.0936924341574621E-6</v>
      </c>
      <c r="G5790" s="221">
        <f t="shared" si="637"/>
        <v>5.5054478163285243E-2</v>
      </c>
      <c r="H5790" s="221">
        <v>3.3311806719217497E-2</v>
      </c>
      <c r="I5790" s="221">
        <f t="shared" si="638"/>
        <v>1</v>
      </c>
      <c r="J5790" s="221">
        <v>1</v>
      </c>
      <c r="K5790" s="221">
        <f t="shared" si="639"/>
        <v>-160.59152887050482</v>
      </c>
      <c r="L5790" s="221">
        <f t="shared" si="634"/>
        <v>4.0203029041049308E-16</v>
      </c>
    </row>
    <row r="5791" spans="3:12" hidden="1" x14ac:dyDescent="0.25">
      <c r="C5791" s="221">
        <v>39340</v>
      </c>
      <c r="D5791" s="221">
        <f t="shared" si="635"/>
        <v>39340</v>
      </c>
      <c r="E5791" s="221">
        <f t="shared" si="633"/>
        <v>39.340000000000003</v>
      </c>
      <c r="F5791" s="221">
        <f t="shared" si="636"/>
        <v>5.0380787285668633E-6</v>
      </c>
      <c r="G5791" s="221">
        <f t="shared" si="637"/>
        <v>5.4628707379516021E-2</v>
      </c>
      <c r="H5791" s="221">
        <v>3.2358958185394297E-2</v>
      </c>
      <c r="I5791" s="221">
        <f t="shared" si="638"/>
        <v>1</v>
      </c>
      <c r="J5791" s="221">
        <v>1</v>
      </c>
      <c r="K5791" s="221">
        <f t="shared" si="639"/>
        <v>-161.00639189975908</v>
      </c>
      <c r="L5791" s="221">
        <f t="shared" si="634"/>
        <v>8.3243748045240683E-16</v>
      </c>
    </row>
    <row r="5792" spans="3:12" hidden="1" x14ac:dyDescent="0.25">
      <c r="C5792" s="221">
        <v>39350</v>
      </c>
      <c r="D5792" s="221">
        <f t="shared" si="635"/>
        <v>39350</v>
      </c>
      <c r="E5792" s="221">
        <f t="shared" si="633"/>
        <v>39.35</v>
      </c>
      <c r="F5792" s="221">
        <f t="shared" si="636"/>
        <v>4.982860787509079E-6</v>
      </c>
      <c r="G5792" s="221">
        <f t="shared" si="637"/>
        <v>5.4051509772998392E-2</v>
      </c>
      <c r="H5792" s="271">
        <v>1.58532440918896E-9</v>
      </c>
      <c r="I5792" s="221">
        <f t="shared" si="638"/>
        <v>1</v>
      </c>
      <c r="J5792" s="221">
        <v>1</v>
      </c>
      <c r="K5792" s="221">
        <f t="shared" si="639"/>
        <v>-307.39190540757136</v>
      </c>
      <c r="L5792" s="221">
        <f t="shared" si="634"/>
        <v>1.9829002171827097E-16</v>
      </c>
    </row>
    <row r="5793" spans="3:12" hidden="1" x14ac:dyDescent="0.25">
      <c r="C5793" s="221">
        <v>39360</v>
      </c>
      <c r="D5793" s="221">
        <f t="shared" si="635"/>
        <v>39360</v>
      </c>
      <c r="E5793" s="221">
        <f t="shared" si="633"/>
        <v>39.36</v>
      </c>
      <c r="F5793" s="221">
        <f t="shared" si="636"/>
        <v>4.9280381087329247E-6</v>
      </c>
      <c r="G5793" s="221">
        <f t="shared" si="637"/>
        <v>5.3323865668007508E-2</v>
      </c>
      <c r="H5793" s="271">
        <v>2.4382379761224599E-9</v>
      </c>
      <c r="I5793" s="221">
        <f t="shared" si="638"/>
        <v>1</v>
      </c>
      <c r="J5793" s="221">
        <v>1</v>
      </c>
      <c r="K5793" s="221">
        <f t="shared" si="639"/>
        <v>-303.86656451001198</v>
      </c>
      <c r="L5793" s="221">
        <f t="shared" si="634"/>
        <v>2.8499710293492328E-30</v>
      </c>
    </row>
    <row r="5794" spans="3:12" hidden="1" x14ac:dyDescent="0.25">
      <c r="C5794" s="221">
        <v>39370</v>
      </c>
      <c r="D5794" s="221">
        <f t="shared" si="635"/>
        <v>39370</v>
      </c>
      <c r="E5794" s="221">
        <f t="shared" si="633"/>
        <v>39.369999999999997</v>
      </c>
      <c r="F5794" s="221">
        <f t="shared" si="636"/>
        <v>4.8736101659494068E-6</v>
      </c>
      <c r="G5794" s="221">
        <f t="shared" si="637"/>
        <v>5.2447166469259739E-2</v>
      </c>
      <c r="H5794" s="221">
        <v>3.5478860246605799E-2</v>
      </c>
      <c r="I5794" s="221">
        <f t="shared" si="638"/>
        <v>1</v>
      </c>
      <c r="J5794" s="221">
        <v>1</v>
      </c>
      <c r="K5794" s="221">
        <f t="shared" si="639"/>
        <v>-160.84915045805775</v>
      </c>
      <c r="L5794" s="221">
        <f t="shared" si="634"/>
        <v>2.056009060695836E-16</v>
      </c>
    </row>
    <row r="5795" spans="3:12" hidden="1" x14ac:dyDescent="0.25">
      <c r="C5795" s="221">
        <v>39380</v>
      </c>
      <c r="D5795" s="221">
        <f t="shared" si="635"/>
        <v>39380</v>
      </c>
      <c r="E5795" s="221">
        <f t="shared" si="633"/>
        <v>39.380000000000003</v>
      </c>
      <c r="F5795" s="221">
        <f t="shared" si="636"/>
        <v>4.8195764090238404E-6</v>
      </c>
      <c r="G5795" s="221">
        <f t="shared" si="637"/>
        <v>5.1423212503153917E-2</v>
      </c>
      <c r="H5795" s="221">
        <v>5.06570454844157E-2</v>
      </c>
      <c r="I5795" s="221">
        <f t="shared" si="638"/>
        <v>1</v>
      </c>
      <c r="J5795" s="221">
        <v>1</v>
      </c>
      <c r="K5795" s="221">
        <f t="shared" si="639"/>
        <v>-158.0238413859197</v>
      </c>
      <c r="L5795" s="221">
        <f t="shared" si="634"/>
        <v>1.1689277665937703E-15</v>
      </c>
    </row>
    <row r="5796" spans="3:12" hidden="1" x14ac:dyDescent="0.25">
      <c r="C5796" s="221">
        <v>39390</v>
      </c>
      <c r="D5796" s="221">
        <f t="shared" si="635"/>
        <v>39390</v>
      </c>
      <c r="E5796" s="221">
        <f t="shared" si="633"/>
        <v>39.39</v>
      </c>
      <c r="F5796" s="221">
        <f t="shared" si="636"/>
        <v>4.7659362641680816E-6</v>
      </c>
      <c r="G5796" s="221">
        <f t="shared" si="637"/>
        <v>5.0254209757976363E-2</v>
      </c>
      <c r="H5796" s="221">
        <v>2.61825380323156E-2</v>
      </c>
      <c r="I5796" s="221">
        <f t="shared" si="638"/>
        <v>1</v>
      </c>
      <c r="J5796" s="221">
        <v>1</v>
      </c>
      <c r="K5796" s="221">
        <f t="shared" si="639"/>
        <v>-164.05335157319573</v>
      </c>
      <c r="L5796" s="221">
        <f t="shared" si="634"/>
        <v>8.860158286319166E-16</v>
      </c>
    </row>
    <row r="5797" spans="3:12" hidden="1" x14ac:dyDescent="0.25">
      <c r="C5797" s="221">
        <v>39400</v>
      </c>
      <c r="D5797" s="221">
        <f t="shared" si="635"/>
        <v>39400</v>
      </c>
      <c r="E5797" s="221">
        <f t="shared" si="633"/>
        <v>39.4</v>
      </c>
      <c r="F5797" s="221">
        <f t="shared" si="636"/>
        <v>4.7126891341351818E-6</v>
      </c>
      <c r="G5797" s="221">
        <f t="shared" si="637"/>
        <v>4.8942765527654898E-2</v>
      </c>
      <c r="H5797" s="271">
        <v>9.3132447802347793E-10</v>
      </c>
      <c r="I5797" s="221">
        <f t="shared" si="638"/>
        <v>1</v>
      </c>
      <c r="J5797" s="221">
        <v>1</v>
      </c>
      <c r="K5797" s="221">
        <f t="shared" si="639"/>
        <v>-313.35883367143924</v>
      </c>
      <c r="L5797" s="221">
        <f t="shared" si="634"/>
        <v>9.8311626462279923E-17</v>
      </c>
    </row>
    <row r="5798" spans="3:12" hidden="1" x14ac:dyDescent="0.25">
      <c r="C5798" s="221">
        <v>39410</v>
      </c>
      <c r="D5798" s="221">
        <f t="shared" si="635"/>
        <v>39410</v>
      </c>
      <c r="E5798" s="221">
        <f t="shared" si="633"/>
        <v>39.409999999999997</v>
      </c>
      <c r="F5798" s="221">
        <f t="shared" si="636"/>
        <v>4.6598343984146162E-6</v>
      </c>
      <c r="G5798" s="221">
        <f t="shared" si="637"/>
        <v>4.7491882966562704E-2</v>
      </c>
      <c r="H5798" s="221">
        <v>3.1555882854918098E-3</v>
      </c>
      <c r="I5798" s="221">
        <f t="shared" si="638"/>
        <v>1</v>
      </c>
      <c r="J5798" s="221">
        <v>1</v>
      </c>
      <c r="K5798" s="221">
        <f t="shared" si="639"/>
        <v>-183.11859585928599</v>
      </c>
      <c r="L5798" s="221">
        <f t="shared" si="634"/>
        <v>1.2192161026413805E-18</v>
      </c>
    </row>
    <row r="5799" spans="3:12" hidden="1" x14ac:dyDescent="0.25">
      <c r="C5799" s="221">
        <v>39420</v>
      </c>
      <c r="D5799" s="221">
        <f t="shared" si="635"/>
        <v>39420</v>
      </c>
      <c r="E5799" s="221">
        <f t="shared" si="633"/>
        <v>39.42</v>
      </c>
      <c r="F5799" s="221">
        <f t="shared" si="636"/>
        <v>4.6073714134289507E-6</v>
      </c>
      <c r="G5799" s="221">
        <f t="shared" si="637"/>
        <v>4.5904954565800744E-2</v>
      </c>
      <c r="H5799" s="221">
        <v>2.73097320627357E-4</v>
      </c>
      <c r="I5799" s="221">
        <f t="shared" si="638"/>
        <v>1</v>
      </c>
      <c r="J5799" s="221">
        <v>1</v>
      </c>
      <c r="K5799" s="221">
        <f t="shared" si="639"/>
        <v>-204.76739550901516</v>
      </c>
      <c r="L5799" s="221">
        <f t="shared" si="634"/>
        <v>1.4292395442126129E-18</v>
      </c>
    </row>
    <row r="5800" spans="3:12" hidden="1" x14ac:dyDescent="0.25">
      <c r="C5800" s="221">
        <v>39430</v>
      </c>
      <c r="D5800" s="221">
        <f t="shared" si="635"/>
        <v>39430</v>
      </c>
      <c r="E5800" s="221">
        <f t="shared" si="633"/>
        <v>39.43</v>
      </c>
      <c r="F5800" s="221">
        <f t="shared" si="636"/>
        <v>4.5552995127315385E-6</v>
      </c>
      <c r="G5800" s="221">
        <f t="shared" si="637"/>
        <v>4.4185754564219373E-2</v>
      </c>
      <c r="H5800" s="221">
        <v>2.5761364751427499E-3</v>
      </c>
      <c r="I5800" s="221">
        <f t="shared" si="638"/>
        <v>1</v>
      </c>
      <c r="J5800" s="221">
        <v>1</v>
      </c>
      <c r="K5800" s="221">
        <f t="shared" si="639"/>
        <v>-185.70463840130216</v>
      </c>
      <c r="L5800" s="221">
        <f t="shared" si="634"/>
        <v>8.302565940363536E-19</v>
      </c>
    </row>
    <row r="5801" spans="3:12" hidden="1" x14ac:dyDescent="0.25">
      <c r="C5801" s="221">
        <v>39440</v>
      </c>
      <c r="D5801" s="221">
        <f t="shared" si="635"/>
        <v>39440</v>
      </c>
      <c r="E5801" s="221">
        <f t="shared" si="633"/>
        <v>39.44</v>
      </c>
      <c r="F5801" s="221">
        <f t="shared" si="636"/>
        <v>4.5036180072057453E-6</v>
      </c>
      <c r="G5801" s="221">
        <f t="shared" si="637"/>
        <v>4.2338430310357097E-2</v>
      </c>
      <c r="H5801" s="221">
        <v>2.7062321390622099E-3</v>
      </c>
      <c r="I5801" s="221">
        <f t="shared" si="638"/>
        <v>1</v>
      </c>
      <c r="J5801" s="221">
        <v>1</v>
      </c>
      <c r="K5801" s="221">
        <f t="shared" si="639"/>
        <v>-185.7467730614313</v>
      </c>
      <c r="L5801" s="221">
        <f t="shared" si="634"/>
        <v>2.6756665034529818E-18</v>
      </c>
    </row>
    <row r="5802" spans="3:12" hidden="1" x14ac:dyDescent="0.25">
      <c r="C5802" s="221">
        <v>39450</v>
      </c>
      <c r="D5802" s="221">
        <f t="shared" si="635"/>
        <v>39450</v>
      </c>
      <c r="E5802" s="221">
        <f t="shared" si="633"/>
        <v>39.450000000000003</v>
      </c>
      <c r="F5802" s="221">
        <f t="shared" si="636"/>
        <v>4.4523261852651367E-6</v>
      </c>
      <c r="G5802" s="221">
        <f t="shared" si="637"/>
        <v>4.0367492594250542E-2</v>
      </c>
      <c r="H5802" s="221">
        <v>1.9669670782231701E-4</v>
      </c>
      <c r="I5802" s="221">
        <f t="shared" si="638"/>
        <v>1</v>
      </c>
      <c r="J5802" s="221">
        <v>1</v>
      </c>
      <c r="K5802" s="221">
        <f t="shared" si="639"/>
        <v>-209.03168321338882</v>
      </c>
      <c r="L5802" s="221">
        <f t="shared" si="634"/>
        <v>7.6001112910110841E-19</v>
      </c>
    </row>
    <row r="5803" spans="3:12" hidden="1" x14ac:dyDescent="0.25">
      <c r="C5803" s="221">
        <v>39460</v>
      </c>
      <c r="D5803" s="221">
        <f t="shared" si="635"/>
        <v>39460</v>
      </c>
      <c r="E5803" s="221">
        <f t="shared" si="633"/>
        <v>39.46</v>
      </c>
      <c r="F5803" s="221">
        <f t="shared" si="636"/>
        <v>4.4014233130543525E-6</v>
      </c>
      <c r="G5803" s="221">
        <f t="shared" si="637"/>
        <v>3.8277804970894357E-2</v>
      </c>
      <c r="H5803" s="221">
        <v>4.6170289671186001E-3</v>
      </c>
      <c r="I5803" s="221">
        <f t="shared" si="638"/>
        <v>1</v>
      </c>
      <c r="J5803" s="221">
        <v>1</v>
      </c>
      <c r="K5803" s="221">
        <f t="shared" si="639"/>
        <v>-182.1819447180502</v>
      </c>
      <c r="L5803" s="221">
        <f t="shared" si="634"/>
        <v>1.6532946531840721E-18</v>
      </c>
    </row>
    <row r="5804" spans="3:12" hidden="1" x14ac:dyDescent="0.25">
      <c r="C5804" s="221">
        <v>39470</v>
      </c>
      <c r="D5804" s="221">
        <f t="shared" si="635"/>
        <v>39470</v>
      </c>
      <c r="E5804" s="221">
        <f t="shared" si="633"/>
        <v>39.47</v>
      </c>
      <c r="F5804" s="221">
        <f t="shared" si="636"/>
        <v>4.3509086346519468E-6</v>
      </c>
      <c r="G5804" s="221">
        <f t="shared" si="637"/>
        <v>3.6074572099839115E-2</v>
      </c>
      <c r="H5804" s="221">
        <v>9.6745899372296402E-3</v>
      </c>
      <c r="I5804" s="221">
        <f t="shared" si="638"/>
        <v>1</v>
      </c>
      <c r="J5804" s="221">
        <v>1</v>
      </c>
      <c r="K5804" s="221">
        <f t="shared" si="639"/>
        <v>-176.37172563515742</v>
      </c>
      <c r="L5804" s="221">
        <f t="shared" si="634"/>
        <v>1.3183157091190153E-17</v>
      </c>
    </row>
    <row r="5805" spans="3:12" hidden="1" x14ac:dyDescent="0.25">
      <c r="C5805" s="221">
        <v>39480</v>
      </c>
      <c r="D5805" s="221">
        <f t="shared" si="635"/>
        <v>39480</v>
      </c>
      <c r="E5805" s="221">
        <f t="shared" si="633"/>
        <v>39.479999999999997</v>
      </c>
      <c r="F5805" s="221">
        <f t="shared" si="636"/>
        <v>4.3007813722735833E-6</v>
      </c>
      <c r="G5805" s="221">
        <f t="shared" si="637"/>
        <v>3.3763327128135241E-2</v>
      </c>
      <c r="H5805" s="271">
        <v>3.5573225500509402E-10</v>
      </c>
      <c r="I5805" s="221">
        <f t="shared" si="638"/>
        <v>1</v>
      </c>
      <c r="J5805" s="221">
        <v>1</v>
      </c>
      <c r="K5805" s="221">
        <f t="shared" si="639"/>
        <v>-325.7376830402913</v>
      </c>
      <c r="L5805" s="221">
        <f t="shared" si="634"/>
        <v>5.7645773992859668E-18</v>
      </c>
    </row>
    <row r="5806" spans="3:12" hidden="1" x14ac:dyDescent="0.25">
      <c r="C5806" s="221">
        <v>39490</v>
      </c>
      <c r="D5806" s="221">
        <f t="shared" si="635"/>
        <v>39490</v>
      </c>
      <c r="E5806" s="221">
        <f t="shared" si="633"/>
        <v>39.49</v>
      </c>
      <c r="F5806" s="221">
        <f t="shared" si="636"/>
        <v>4.2510407264766104E-6</v>
      </c>
      <c r="G5806" s="221">
        <f t="shared" si="637"/>
        <v>3.1349918146408286E-2</v>
      </c>
      <c r="H5806" s="221">
        <v>1.1026860971507801E-2</v>
      </c>
      <c r="I5806" s="221">
        <f t="shared" si="638"/>
        <v>1</v>
      </c>
      <c r="J5806" s="221">
        <v>1</v>
      </c>
      <c r="K5806" s="221">
        <f t="shared" si="639"/>
        <v>-176.65632848252278</v>
      </c>
      <c r="L5806" s="221">
        <f t="shared" si="634"/>
        <v>5.3989237134264757E-18</v>
      </c>
    </row>
    <row r="5807" spans="3:12" hidden="1" x14ac:dyDescent="0.25">
      <c r="C5807" s="221">
        <v>39500</v>
      </c>
      <c r="D5807" s="221">
        <f t="shared" si="635"/>
        <v>39500</v>
      </c>
      <c r="E5807" s="221">
        <f t="shared" ref="E5807:E5857" si="640">D5807/1000</f>
        <v>39.5</v>
      </c>
      <c r="F5807" s="221">
        <f t="shared" si="636"/>
        <v>4.2016858763654184E-6</v>
      </c>
      <c r="G5807" s="221">
        <f t="shared" si="637"/>
        <v>2.8840493750447598E-2</v>
      </c>
      <c r="H5807" s="271">
        <v>1.61309382396906E-9</v>
      </c>
      <c r="I5807" s="221">
        <f t="shared" si="638"/>
        <v>1</v>
      </c>
      <c r="J5807" s="221">
        <v>1</v>
      </c>
      <c r="K5807" s="221">
        <f t="shared" si="639"/>
        <v>-314.17828198955146</v>
      </c>
      <c r="L5807" s="221">
        <f t="shared" ref="L5807:L5857" si="641">(D5807-D5806)*((10^(K5807/20)+10^(K5806/20))/2)^2</f>
        <v>5.3989247701574019E-18</v>
      </c>
    </row>
    <row r="5808" spans="3:12" hidden="1" x14ac:dyDescent="0.25">
      <c r="C5808" s="221">
        <v>39510</v>
      </c>
      <c r="D5808" s="221">
        <f t="shared" si="635"/>
        <v>39510</v>
      </c>
      <c r="E5808" s="221">
        <f t="shared" si="640"/>
        <v>39.51</v>
      </c>
      <c r="F5808" s="221">
        <f t="shared" si="636"/>
        <v>4.152715979798158E-6</v>
      </c>
      <c r="G5808" s="221">
        <f t="shared" si="637"/>
        <v>2.6241487743144821E-2</v>
      </c>
      <c r="H5808" s="221">
        <v>2.0401207815420701E-2</v>
      </c>
      <c r="I5808" s="221">
        <f t="shared" si="638"/>
        <v>1</v>
      </c>
      <c r="J5808" s="221">
        <v>1</v>
      </c>
      <c r="K5808" s="221">
        <f t="shared" si="639"/>
        <v>-173.06046875464747</v>
      </c>
      <c r="L5808" s="221">
        <f t="shared" si="641"/>
        <v>1.2356435587049831E-17</v>
      </c>
    </row>
    <row r="5809" spans="3:12" hidden="1" x14ac:dyDescent="0.25">
      <c r="C5809" s="221">
        <v>39520</v>
      </c>
      <c r="D5809" s="221">
        <f t="shared" si="635"/>
        <v>39520</v>
      </c>
      <c r="E5809" s="221">
        <f t="shared" si="640"/>
        <v>39.520000000000003</v>
      </c>
      <c r="F5809" s="221">
        <f t="shared" si="636"/>
        <v>4.1041301735940482E-6</v>
      </c>
      <c r="G5809" s="221">
        <f t="shared" si="637"/>
        <v>2.3559603014013657E-2</v>
      </c>
      <c r="H5809" s="221">
        <v>2.0271099110452401E-2</v>
      </c>
      <c r="I5809" s="221">
        <f t="shared" si="638"/>
        <v>1</v>
      </c>
      <c r="J5809" s="221">
        <v>1</v>
      </c>
      <c r="K5809" s="221">
        <f t="shared" si="639"/>
        <v>-174.15467215275496</v>
      </c>
      <c r="L5809" s="221">
        <f t="shared" si="641"/>
        <v>4.3748668778728294E-17</v>
      </c>
    </row>
    <row r="5810" spans="3:12" hidden="1" x14ac:dyDescent="0.25">
      <c r="C5810" s="221">
        <v>39530</v>
      </c>
      <c r="D5810" s="221">
        <f t="shared" si="635"/>
        <v>39530</v>
      </c>
      <c r="E5810" s="221">
        <f t="shared" si="640"/>
        <v>39.53</v>
      </c>
      <c r="F5810" s="221">
        <f t="shared" si="636"/>
        <v>4.055927573741831E-6</v>
      </c>
      <c r="G5810" s="221">
        <f t="shared" si="637"/>
        <v>2.0801794635858475E-2</v>
      </c>
      <c r="H5810" s="221">
        <v>5.3629333398797002E-3</v>
      </c>
      <c r="I5810" s="221">
        <f t="shared" si="638"/>
        <v>1</v>
      </c>
      <c r="J5810" s="221">
        <v>1</v>
      </c>
      <c r="K5810" s="221">
        <f t="shared" si="639"/>
        <v>-186.88813210848846</v>
      </c>
      <c r="L5810" s="221">
        <f t="shared" si="641"/>
        <v>1.4550635926886582E-17</v>
      </c>
    </row>
    <row r="5811" spans="3:12" hidden="1" x14ac:dyDescent="0.25">
      <c r="C5811" s="221">
        <v>39540</v>
      </c>
      <c r="D5811" s="221">
        <f t="shared" si="635"/>
        <v>39540</v>
      </c>
      <c r="E5811" s="221">
        <f t="shared" si="640"/>
        <v>39.54</v>
      </c>
      <c r="F5811" s="221">
        <f t="shared" si="636"/>
        <v>4.0081072756090853E-6</v>
      </c>
      <c r="G5811" s="221">
        <f t="shared" si="637"/>
        <v>1.7975252220309039E-2</v>
      </c>
      <c r="H5811" s="271">
        <v>1.7506741710676701E-5</v>
      </c>
      <c r="I5811" s="221">
        <f t="shared" si="638"/>
        <v>1</v>
      </c>
      <c r="J5811" s="221">
        <v>1</v>
      </c>
      <c r="K5811" s="221">
        <f t="shared" si="639"/>
        <v>-237.98360691980392</v>
      </c>
      <c r="L5811" s="221">
        <f t="shared" si="641"/>
        <v>5.1468876062703197E-19</v>
      </c>
    </row>
    <row r="5812" spans="3:12" hidden="1" x14ac:dyDescent="0.25">
      <c r="C5812" s="221">
        <v>39550</v>
      </c>
      <c r="D5812" s="221">
        <f t="shared" si="635"/>
        <v>39550</v>
      </c>
      <c r="E5812" s="221">
        <f t="shared" si="640"/>
        <v>39.549999999999997</v>
      </c>
      <c r="F5812" s="221">
        <f t="shared" si="636"/>
        <v>3.9606683541524518E-6</v>
      </c>
      <c r="G5812" s="221">
        <f t="shared" si="637"/>
        <v>1.5087381576143208E-2</v>
      </c>
      <c r="H5812" s="271">
        <v>1.6734664794184701E-5</v>
      </c>
      <c r="I5812" s="221">
        <f t="shared" si="638"/>
        <v>1</v>
      </c>
      <c r="J5812" s="221">
        <v>1</v>
      </c>
      <c r="K5812" s="221">
        <f t="shared" si="639"/>
        <v>-240.00001259595024</v>
      </c>
      <c r="L5812" s="221">
        <f t="shared" si="641"/>
        <v>1.278371914679223E-23</v>
      </c>
    </row>
    <row r="5813" spans="3:12" hidden="1" x14ac:dyDescent="0.25">
      <c r="C5813" s="221">
        <v>39560</v>
      </c>
      <c r="D5813" s="221">
        <f t="shared" si="635"/>
        <v>39560</v>
      </c>
      <c r="E5813" s="221">
        <f t="shared" si="640"/>
        <v>39.56</v>
      </c>
      <c r="F5813" s="221">
        <f t="shared" si="636"/>
        <v>3.9136098641285909E-6</v>
      </c>
      <c r="G5813" s="221">
        <f t="shared" si="637"/>
        <v>1.2145785716195272E-2</v>
      </c>
      <c r="H5813" s="221">
        <v>1.5719408884824201E-2</v>
      </c>
      <c r="I5813" s="221">
        <f t="shared" si="638"/>
        <v>1</v>
      </c>
      <c r="J5813" s="221">
        <v>1</v>
      </c>
      <c r="K5813" s="221">
        <f t="shared" si="639"/>
        <v>-182.53121289071947</v>
      </c>
      <c r="L5813" s="221">
        <f t="shared" si="641"/>
        <v>1.3995241356310668E-18</v>
      </c>
    </row>
    <row r="5814" spans="3:12" hidden="1" x14ac:dyDescent="0.25">
      <c r="C5814" s="221">
        <v>39570</v>
      </c>
      <c r="D5814" s="221">
        <f t="shared" si="635"/>
        <v>39570</v>
      </c>
      <c r="E5814" s="221">
        <f t="shared" si="640"/>
        <v>39.57</v>
      </c>
      <c r="F5814" s="221">
        <f t="shared" si="636"/>
        <v>3.8669308403062789E-6</v>
      </c>
      <c r="G5814" s="221">
        <f t="shared" si="637"/>
        <v>9.1582452606897482E-3</v>
      </c>
      <c r="H5814" s="221">
        <v>0.137820446553993</v>
      </c>
      <c r="I5814" s="221">
        <f t="shared" si="638"/>
        <v>1</v>
      </c>
      <c r="J5814" s="221">
        <v>1</v>
      </c>
      <c r="K5814" s="221">
        <f t="shared" si="639"/>
        <v>-166.23015345076763</v>
      </c>
      <c r="L5814" s="221">
        <f t="shared" si="641"/>
        <v>7.9186496682807747E-17</v>
      </c>
    </row>
    <row r="5815" spans="3:12" hidden="1" x14ac:dyDescent="0.25">
      <c r="C5815" s="221">
        <v>39580</v>
      </c>
      <c r="D5815" s="221">
        <f t="shared" si="635"/>
        <v>39580</v>
      </c>
      <c r="E5815" s="221">
        <f t="shared" si="640"/>
        <v>39.58</v>
      </c>
      <c r="F5815" s="221">
        <f t="shared" si="636"/>
        <v>3.8206302976790057E-6</v>
      </c>
      <c r="G5815" s="221">
        <f t="shared" si="637"/>
        <v>6.1326982864586032E-3</v>
      </c>
      <c r="H5815" s="221">
        <v>0.444915675135093</v>
      </c>
      <c r="I5815" s="221">
        <f t="shared" si="638"/>
        <v>1</v>
      </c>
      <c r="J5815" s="221">
        <v>1</v>
      </c>
      <c r="K5815" s="221">
        <f t="shared" si="639"/>
        <v>-159.63871357443645</v>
      </c>
      <c r="L5815" s="221">
        <f t="shared" si="641"/>
        <v>5.8564834481326554E-16</v>
      </c>
    </row>
    <row r="5816" spans="3:12" hidden="1" x14ac:dyDescent="0.25">
      <c r="C5816" s="221">
        <v>39590</v>
      </c>
      <c r="D5816" s="221">
        <f t="shared" si="635"/>
        <v>39590</v>
      </c>
      <c r="E5816" s="221">
        <f t="shared" si="640"/>
        <v>39.590000000000003</v>
      </c>
      <c r="F5816" s="221">
        <f t="shared" si="636"/>
        <v>3.7747072316785328E-6</v>
      </c>
      <c r="G5816" s="221">
        <f t="shared" si="637"/>
        <v>3.0772196732822689E-3</v>
      </c>
      <c r="H5816" s="221">
        <v>0.82365531566110295</v>
      </c>
      <c r="I5816" s="221">
        <f t="shared" si="638"/>
        <v>1</v>
      </c>
      <c r="J5816" s="221">
        <v>1</v>
      </c>
      <c r="K5816" s="221">
        <f t="shared" si="639"/>
        <v>-160.38425441871846</v>
      </c>
      <c r="L5816" s="221">
        <f t="shared" si="641"/>
        <v>9.9919731934256651E-16</v>
      </c>
    </row>
    <row r="5817" spans="3:12" hidden="1" x14ac:dyDescent="0.25">
      <c r="C5817" s="221">
        <v>39600</v>
      </c>
      <c r="D5817" s="221">
        <f t="shared" si="635"/>
        <v>39600</v>
      </c>
      <c r="E5817" s="221">
        <f t="shared" si="640"/>
        <v>39.6</v>
      </c>
      <c r="F5817" s="221">
        <f t="shared" si="636"/>
        <v>3.7291606183889765E-6</v>
      </c>
      <c r="G5817" s="221">
        <f t="shared" si="637"/>
        <v>5.7779606918685178E-17</v>
      </c>
      <c r="H5817" s="221">
        <v>1</v>
      </c>
      <c r="I5817" s="221">
        <f t="shared" si="638"/>
        <v>1</v>
      </c>
      <c r="J5817" s="221">
        <v>1</v>
      </c>
      <c r="K5817" s="221">
        <f t="shared" si="639"/>
        <v>-433.33228655617745</v>
      </c>
      <c r="L5817" s="221">
        <f t="shared" si="641"/>
        <v>2.2883084631216595E-16</v>
      </c>
    </row>
    <row r="5818" spans="3:12" hidden="1" x14ac:dyDescent="0.25">
      <c r="C5818" s="221">
        <v>39610</v>
      </c>
      <c r="D5818" s="221">
        <f t="shared" ref="D5818:D5881" si="642">C5818*(f_CLK_MHz/Nominal_Clock_Freq)</f>
        <v>39610</v>
      </c>
      <c r="E5818" s="221">
        <f t="shared" si="640"/>
        <v>39.61</v>
      </c>
      <c r="F5818" s="221">
        <f t="shared" ref="F5818:F5881" si="643">ABS(SIN(((MOD_CLK_DIV*PI()*$D5818*FIRST_STAGE_DECIMATION)/(f_CLK_MHz*1000000)))/(FIRST_STAGE_DECIMATION*SIN(((MOD_CLK_DIV*PI()*$D5818)/(f_CLK_MHz*1000000)))))^FIRST_STAGE_ORDER</f>
        <v>3.6839894147622362E-6</v>
      </c>
      <c r="G5818" s="221">
        <f t="shared" ref="G5818:G5881" si="644">ABS(SIN(((MOD_CLK_DIV*FIRST_STAGE_DECIMATION*PI()*$D5818*SECOND_STAGE_DECIMATION)/(f_CLK_MHz*1000000)))/(SECOND_STAGE_DECIMATION*SIN(((MOD_CLK_DIV*FIRST_STAGE_DECIMATION*PI()*$D5818)/(f_CLK_MHz*1000000)))))^SECOND_STAGE_ORDER</f>
        <v>3.0906759554596565E-3</v>
      </c>
      <c r="H5818" s="221">
        <v>0.82365531566129002</v>
      </c>
      <c r="I5818" s="221">
        <f t="shared" ref="I5818:I5881" si="645">IF(Avg_decimation&lt;&gt;0,(ABS(SIN(((MOD_CLK_DIV*FIRST_STAGE_DECIMATION*SECOND_STAGE_DECIMATION*FIR_DECIMATION*PI()*$D5818*Avg_decimation)/(f_CLK_MHz*1000000)))/(Avg_decimation*SIN(((MOD_CLK_DIV*FIRST_STAGE_DECIMATION*SECOND_STAGE_DECIMATION*FIR_DECIMATION*PI()*$D5818)/(f_CLK_MHz*1000000)))))^1),"-")</f>
        <v>1</v>
      </c>
      <c r="J5818" s="221">
        <v>1</v>
      </c>
      <c r="K5818" s="221">
        <f t="shared" ref="K5818:K5881" si="646">20*LOG10(IF(FIR_BYPASSED,F5818*G5818*J5818,F5818*G5818*H5818*I5818*J5818))</f>
        <v>-160.55765294516812</v>
      </c>
      <c r="L5818" s="221">
        <f t="shared" si="641"/>
        <v>2.1987442369600962E-16</v>
      </c>
    </row>
    <row r="5819" spans="3:12" hidden="1" x14ac:dyDescent="0.25">
      <c r="C5819" s="221">
        <v>39620</v>
      </c>
      <c r="D5819" s="221">
        <f t="shared" si="642"/>
        <v>39620</v>
      </c>
      <c r="E5819" s="221">
        <f t="shared" si="640"/>
        <v>39.619999999999997</v>
      </c>
      <c r="F5819" s="221">
        <f t="shared" si="643"/>
        <v>3.6391925588331557E-6</v>
      </c>
      <c r="G5819" s="221">
        <f t="shared" si="644"/>
        <v>6.1864510568543094E-3</v>
      </c>
      <c r="H5819" s="221">
        <v>0.44491567513531399</v>
      </c>
      <c r="I5819" s="221">
        <f t="shared" si="645"/>
        <v>1</v>
      </c>
      <c r="J5819" s="221">
        <v>1</v>
      </c>
      <c r="K5819" s="221">
        <f t="shared" si="646"/>
        <v>-159.98551351639381</v>
      </c>
      <c r="L5819" s="221">
        <f t="shared" si="641"/>
        <v>9.4040012240766525E-16</v>
      </c>
    </row>
    <row r="5820" spans="3:12" hidden="1" x14ac:dyDescent="0.25">
      <c r="C5820" s="221">
        <v>39630</v>
      </c>
      <c r="D5820" s="221">
        <f t="shared" si="642"/>
        <v>39630</v>
      </c>
      <c r="E5820" s="221">
        <f t="shared" si="640"/>
        <v>39.630000000000003</v>
      </c>
      <c r="F5820" s="221">
        <f t="shared" si="643"/>
        <v>3.5947689699363202E-6</v>
      </c>
      <c r="G5820" s="221">
        <f t="shared" si="644"/>
        <v>9.278917934703635E-3</v>
      </c>
      <c r="H5820" s="221">
        <v>0.13782044655411599</v>
      </c>
      <c r="I5820" s="221">
        <f t="shared" si="645"/>
        <v>1</v>
      </c>
      <c r="J5820" s="221">
        <v>1</v>
      </c>
      <c r="K5820" s="221">
        <f t="shared" si="646"/>
        <v>-166.75036058664034</v>
      </c>
      <c r="L5820" s="221">
        <f t="shared" si="641"/>
        <v>5.3390576691443329E-16</v>
      </c>
    </row>
    <row r="5821" spans="3:12" hidden="1" x14ac:dyDescent="0.25">
      <c r="C5821" s="221">
        <v>39640</v>
      </c>
      <c r="D5821" s="221">
        <f t="shared" si="642"/>
        <v>39640</v>
      </c>
      <c r="E5821" s="221">
        <f t="shared" si="640"/>
        <v>39.64</v>
      </c>
      <c r="F5821" s="221">
        <f t="shared" si="643"/>
        <v>3.5507175489229325E-6</v>
      </c>
      <c r="G5821" s="221">
        <f t="shared" si="644"/>
        <v>1.2359641338255442E-2</v>
      </c>
      <c r="H5821" s="221">
        <v>1.5719408884825901E-2</v>
      </c>
      <c r="I5821" s="221">
        <f t="shared" si="645"/>
        <v>1</v>
      </c>
      <c r="J5821" s="221">
        <v>1</v>
      </c>
      <c r="K5821" s="221">
        <f t="shared" si="646"/>
        <v>-183.22483588881443</v>
      </c>
      <c r="L5821" s="221">
        <f t="shared" si="641"/>
        <v>6.9879195144637029E-17</v>
      </c>
    </row>
    <row r="5822" spans="3:12" hidden="1" x14ac:dyDescent="0.25">
      <c r="C5822" s="221">
        <v>39650</v>
      </c>
      <c r="D5822" s="221">
        <f t="shared" si="642"/>
        <v>39650</v>
      </c>
      <c r="E5822" s="221">
        <f t="shared" si="640"/>
        <v>39.65</v>
      </c>
      <c r="F5822" s="221">
        <f t="shared" si="643"/>
        <v>3.5070371783785526E-6</v>
      </c>
      <c r="G5822" s="221">
        <f t="shared" si="644"/>
        <v>1.5420180656116634E-2</v>
      </c>
      <c r="H5822" s="271">
        <v>1.6734664794245301E-5</v>
      </c>
      <c r="I5822" s="221">
        <f t="shared" si="645"/>
        <v>1</v>
      </c>
      <c r="J5822" s="221">
        <v>1</v>
      </c>
      <c r="K5822" s="221">
        <f t="shared" si="646"/>
        <v>-240.8670630152449</v>
      </c>
      <c r="L5822" s="221">
        <f t="shared" si="641"/>
        <v>1.1928755667491766E-18</v>
      </c>
    </row>
    <row r="5823" spans="3:12" hidden="1" x14ac:dyDescent="0.25">
      <c r="C5823" s="221">
        <v>39660</v>
      </c>
      <c r="D5823" s="221">
        <f t="shared" si="642"/>
        <v>39660</v>
      </c>
      <c r="E5823" s="221">
        <f t="shared" si="640"/>
        <v>39.659999999999997</v>
      </c>
      <c r="F5823" s="221">
        <f t="shared" si="643"/>
        <v>3.4637267228412296E-6</v>
      </c>
      <c r="G5823" s="221">
        <f t="shared" si="644"/>
        <v>1.8452112546618837E-2</v>
      </c>
      <c r="H5823" s="271">
        <v>1.75067417106911E-5</v>
      </c>
      <c r="I5823" s="221">
        <f t="shared" si="645"/>
        <v>1</v>
      </c>
      <c r="J5823" s="221">
        <v>1</v>
      </c>
      <c r="K5823" s="221">
        <f t="shared" si="646"/>
        <v>-239.02409921117848</v>
      </c>
      <c r="L5823" s="221">
        <f t="shared" si="641"/>
        <v>1.0240489719700398E-23</v>
      </c>
    </row>
    <row r="5824" spans="3:12" hidden="1" x14ac:dyDescent="0.25">
      <c r="C5824" s="221">
        <v>39670</v>
      </c>
      <c r="D5824" s="221">
        <f t="shared" si="642"/>
        <v>39670</v>
      </c>
      <c r="E5824" s="221">
        <f t="shared" si="640"/>
        <v>39.67</v>
      </c>
      <c r="F5824" s="221">
        <f t="shared" si="643"/>
        <v>3.4207850290205496E-6</v>
      </c>
      <c r="G5824" s="221">
        <f t="shared" si="644"/>
        <v>2.1447053618465137E-2</v>
      </c>
      <c r="H5824" s="221">
        <v>5.3629333398725002E-3</v>
      </c>
      <c r="I5824" s="221">
        <f t="shared" si="645"/>
        <v>1</v>
      </c>
      <c r="J5824" s="221">
        <v>1</v>
      </c>
      <c r="K5824" s="221">
        <f t="shared" si="646"/>
        <v>-188.1020836159561</v>
      </c>
      <c r="L5824" s="221">
        <f t="shared" si="641"/>
        <v>3.8922276701373026E-19</v>
      </c>
    </row>
    <row r="5825" spans="3:12" hidden="1" x14ac:dyDescent="0.25">
      <c r="C5825" s="221">
        <v>39680</v>
      </c>
      <c r="D5825" s="221">
        <f t="shared" si="642"/>
        <v>39680</v>
      </c>
      <c r="E5825" s="221">
        <f t="shared" si="640"/>
        <v>39.68</v>
      </c>
      <c r="F5825" s="221">
        <f t="shared" si="643"/>
        <v>3.3782109260170899E-6</v>
      </c>
      <c r="G5825" s="221">
        <f t="shared" si="644"/>
        <v>2.4396683101881131E-2</v>
      </c>
      <c r="H5825" s="221">
        <v>2.0271099110451999E-2</v>
      </c>
      <c r="I5825" s="221">
        <f t="shared" si="645"/>
        <v>1</v>
      </c>
      <c r="J5825" s="221">
        <v>1</v>
      </c>
      <c r="K5825" s="221">
        <f t="shared" si="646"/>
        <v>-175.5421031151422</v>
      </c>
      <c r="L5825" s="221">
        <f t="shared" si="641"/>
        <v>1.0651702620724205E-17</v>
      </c>
    </row>
    <row r="5826" spans="3:12" hidden="1" x14ac:dyDescent="0.25">
      <c r="C5826" s="221">
        <v>39690</v>
      </c>
      <c r="D5826" s="221">
        <f t="shared" si="642"/>
        <v>39690</v>
      </c>
      <c r="E5826" s="221">
        <f t="shared" si="640"/>
        <v>39.69</v>
      </c>
      <c r="F5826" s="221">
        <f t="shared" si="643"/>
        <v>3.3360032255420169E-6</v>
      </c>
      <c r="G5826" s="221">
        <f t="shared" si="644"/>
        <v>2.7292765450235505E-2</v>
      </c>
      <c r="H5826" s="221">
        <v>2.04012078154212E-2</v>
      </c>
      <c r="I5826" s="221">
        <f t="shared" si="645"/>
        <v>1</v>
      </c>
      <c r="J5826" s="221">
        <v>1</v>
      </c>
      <c r="K5826" s="221">
        <f t="shared" si="646"/>
        <v>-174.62140230759098</v>
      </c>
      <c r="L5826" s="221">
        <f t="shared" si="641"/>
        <v>3.1120322010703327E-17</v>
      </c>
    </row>
    <row r="5827" spans="3:12" hidden="1" x14ac:dyDescent="0.25">
      <c r="C5827" s="221">
        <v>39700</v>
      </c>
      <c r="D5827" s="221">
        <f t="shared" si="642"/>
        <v>39700</v>
      </c>
      <c r="E5827" s="221">
        <f t="shared" si="640"/>
        <v>39.700000000000003</v>
      </c>
      <c r="F5827" s="221">
        <f t="shared" si="643"/>
        <v>3.2941607221379077E-6</v>
      </c>
      <c r="G5827" s="221">
        <f t="shared" si="644"/>
        <v>3.0127172812039464E-2</v>
      </c>
      <c r="H5827" s="271">
        <v>1.61309304828428E-9</v>
      </c>
      <c r="I5827" s="221">
        <f t="shared" si="645"/>
        <v>1</v>
      </c>
      <c r="J5827" s="221">
        <v>1</v>
      </c>
      <c r="K5827" s="221">
        <f t="shared" si="646"/>
        <v>-315.91274834441271</v>
      </c>
      <c r="L5827" s="221">
        <f t="shared" si="641"/>
        <v>8.6258093053507903E-18</v>
      </c>
    </row>
    <row r="5828" spans="3:12" hidden="1" x14ac:dyDescent="0.25">
      <c r="C5828" s="221">
        <v>39710</v>
      </c>
      <c r="D5828" s="221">
        <f t="shared" si="642"/>
        <v>39710</v>
      </c>
      <c r="E5828" s="221">
        <f t="shared" si="640"/>
        <v>39.71</v>
      </c>
      <c r="F5828" s="221">
        <f t="shared" si="643"/>
        <v>3.2526821933994928E-6</v>
      </c>
      <c r="G5828" s="221">
        <f t="shared" si="644"/>
        <v>3.2891907313368038E-2</v>
      </c>
      <c r="H5828" s="221">
        <v>1.10268609715079E-2</v>
      </c>
      <c r="I5828" s="221">
        <f t="shared" si="645"/>
        <v>1</v>
      </c>
      <c r="J5828" s="221">
        <v>1</v>
      </c>
      <c r="K5828" s="221">
        <f t="shared" si="646"/>
        <v>-178.56434822182084</v>
      </c>
      <c r="L5828" s="221">
        <f t="shared" si="641"/>
        <v>3.4794075727917937E-18</v>
      </c>
    </row>
    <row r="5829" spans="3:12" hidden="1" x14ac:dyDescent="0.25">
      <c r="C5829" s="221">
        <v>39720</v>
      </c>
      <c r="D5829" s="221">
        <f t="shared" si="642"/>
        <v>39720</v>
      </c>
      <c r="E5829" s="221">
        <f t="shared" si="640"/>
        <v>39.72</v>
      </c>
      <c r="F5829" s="221">
        <f t="shared" si="643"/>
        <v>3.211566400195081E-6</v>
      </c>
      <c r="G5829" s="221">
        <f t="shared" si="644"/>
        <v>3.5579123090988311E-2</v>
      </c>
      <c r="H5829" s="271">
        <v>3.5574110152939599E-10</v>
      </c>
      <c r="I5829" s="221">
        <f t="shared" si="645"/>
        <v>1</v>
      </c>
      <c r="J5829" s="221">
        <v>1</v>
      </c>
      <c r="K5829" s="221">
        <f t="shared" si="646"/>
        <v>-327.8190761787688</v>
      </c>
      <c r="L5829" s="221">
        <f t="shared" si="641"/>
        <v>3.479406868252632E-18</v>
      </c>
    </row>
    <row r="5830" spans="3:12" hidden="1" x14ac:dyDescent="0.25">
      <c r="C5830" s="221">
        <v>39730</v>
      </c>
      <c r="D5830" s="221">
        <f t="shared" si="642"/>
        <v>39730</v>
      </c>
      <c r="E5830" s="221">
        <f t="shared" si="640"/>
        <v>39.729999999999997</v>
      </c>
      <c r="F5830" s="221">
        <f t="shared" si="643"/>
        <v>3.1708120868882426E-6</v>
      </c>
      <c r="G5830" s="221">
        <f t="shared" si="644"/>
        <v>3.8181148016844614E-2</v>
      </c>
      <c r="H5830" s="221">
        <v>9.6745899372296003E-3</v>
      </c>
      <c r="I5830" s="221">
        <f t="shared" si="645"/>
        <v>1</v>
      </c>
      <c r="J5830" s="221">
        <v>1</v>
      </c>
      <c r="K5830" s="221">
        <f t="shared" si="646"/>
        <v>-178.62695892488051</v>
      </c>
      <c r="L5830" s="221">
        <f t="shared" si="641"/>
        <v>3.4296053369649248E-18</v>
      </c>
    </row>
    <row r="5831" spans="3:12" hidden="1" x14ac:dyDescent="0.25">
      <c r="C5831" s="221">
        <v>39740</v>
      </c>
      <c r="D5831" s="221">
        <f t="shared" si="642"/>
        <v>39740</v>
      </c>
      <c r="E5831" s="221">
        <f t="shared" si="640"/>
        <v>39.74</v>
      </c>
      <c r="F5831" s="221">
        <f t="shared" si="643"/>
        <v>3.1304179815601959E-6</v>
      </c>
      <c r="G5831" s="221">
        <f t="shared" si="644"/>
        <v>4.0690505055210172E-2</v>
      </c>
      <c r="H5831" s="221">
        <v>4.6170289671189002E-3</v>
      </c>
      <c r="I5831" s="221">
        <f t="shared" si="645"/>
        <v>1</v>
      </c>
      <c r="J5831" s="221">
        <v>1</v>
      </c>
      <c r="K5831" s="221">
        <f t="shared" si="646"/>
        <v>-184.61083981480516</v>
      </c>
      <c r="L5831" s="221">
        <f t="shared" si="641"/>
        <v>7.7384205362095772E-18</v>
      </c>
    </row>
    <row r="5832" spans="3:12" hidden="1" x14ac:dyDescent="0.25">
      <c r="C5832" s="221">
        <v>39750</v>
      </c>
      <c r="D5832" s="221">
        <f t="shared" si="642"/>
        <v>39750</v>
      </c>
      <c r="E5832" s="221">
        <f t="shared" si="640"/>
        <v>39.75</v>
      </c>
      <c r="F5832" s="221">
        <f t="shared" si="643"/>
        <v>3.0903827962322496E-6</v>
      </c>
      <c r="G5832" s="221">
        <f t="shared" si="644"/>
        <v>4.3099933194469503E-2</v>
      </c>
      <c r="H5832" s="221">
        <v>1.9669670782230801E-4</v>
      </c>
      <c r="I5832" s="221">
        <f t="shared" si="645"/>
        <v>1</v>
      </c>
      <c r="J5832" s="221">
        <v>1</v>
      </c>
      <c r="K5832" s="221">
        <f t="shared" si="646"/>
        <v>-211.63428068940118</v>
      </c>
      <c r="L5832" s="221">
        <f t="shared" si="641"/>
        <v>9.4343679286982496E-19</v>
      </c>
    </row>
    <row r="5833" spans="3:12" hidden="1" x14ac:dyDescent="0.25">
      <c r="C5833" s="221">
        <v>39760</v>
      </c>
      <c r="D5833" s="221">
        <f t="shared" si="642"/>
        <v>39760</v>
      </c>
      <c r="E5833" s="221">
        <f t="shared" si="640"/>
        <v>39.76</v>
      </c>
      <c r="F5833" s="221">
        <f t="shared" si="643"/>
        <v>3.0507052270887744E-6</v>
      </c>
      <c r="G5833" s="221">
        <f t="shared" si="644"/>
        <v>4.5402407896386276E-2</v>
      </c>
      <c r="H5833" s="221">
        <v>2.7062321390603598E-3</v>
      </c>
      <c r="I5833" s="221">
        <f t="shared" si="645"/>
        <v>1</v>
      </c>
      <c r="J5833" s="221">
        <v>1</v>
      </c>
      <c r="K5833" s="221">
        <f t="shared" si="646"/>
        <v>-188.52311640696396</v>
      </c>
      <c r="L5833" s="221">
        <f t="shared" si="641"/>
        <v>4.0207782216763576E-19</v>
      </c>
    </row>
    <row r="5834" spans="3:12" hidden="1" x14ac:dyDescent="0.25">
      <c r="C5834" s="221">
        <v>39770</v>
      </c>
      <c r="D5834" s="221">
        <f t="shared" si="642"/>
        <v>39770</v>
      </c>
      <c r="E5834" s="221">
        <f t="shared" si="640"/>
        <v>39.770000000000003</v>
      </c>
      <c r="F5834" s="221">
        <f t="shared" si="643"/>
        <v>3.0113839547004269E-6</v>
      </c>
      <c r="G5834" s="221">
        <f t="shared" si="644"/>
        <v>4.7591161006786287E-2</v>
      </c>
      <c r="H5834" s="221">
        <v>2.57613647514288E-3</v>
      </c>
      <c r="I5834" s="221">
        <f t="shared" si="645"/>
        <v>1</v>
      </c>
      <c r="J5834" s="221">
        <v>1</v>
      </c>
      <c r="K5834" s="221">
        <f t="shared" si="646"/>
        <v>-188.65477402879185</v>
      </c>
      <c r="L5834" s="221">
        <f t="shared" si="641"/>
        <v>1.3839819409492742E-18</v>
      </c>
    </row>
    <row r="5835" spans="3:12" hidden="1" x14ac:dyDescent="0.25">
      <c r="C5835" s="221">
        <v>39780</v>
      </c>
      <c r="D5835" s="221">
        <f t="shared" si="642"/>
        <v>39780</v>
      </c>
      <c r="E5835" s="221">
        <f t="shared" si="640"/>
        <v>39.78</v>
      </c>
      <c r="F5835" s="221">
        <f t="shared" si="643"/>
        <v>2.9724176442477493E-6</v>
      </c>
      <c r="G5835" s="221">
        <f t="shared" si="644"/>
        <v>4.965970007269626E-2</v>
      </c>
      <c r="H5835" s="221">
        <v>2.7309732062735299E-4</v>
      </c>
      <c r="I5835" s="221">
        <f t="shared" si="645"/>
        <v>1</v>
      </c>
      <c r="J5835" s="221">
        <v>1</v>
      </c>
      <c r="K5835" s="221">
        <f t="shared" si="646"/>
        <v>-207.8913727575484</v>
      </c>
      <c r="L5835" s="221">
        <f t="shared" si="641"/>
        <v>4.1924894291607072E-19</v>
      </c>
    </row>
    <row r="5836" spans="3:12" hidden="1" x14ac:dyDescent="0.25">
      <c r="C5836" s="221">
        <v>39790</v>
      </c>
      <c r="D5836" s="221">
        <f t="shared" si="642"/>
        <v>39790</v>
      </c>
      <c r="E5836" s="221">
        <f t="shared" si="640"/>
        <v>39.79</v>
      </c>
      <c r="F5836" s="221">
        <f t="shared" si="643"/>
        <v>2.9338049457448505E-6</v>
      </c>
      <c r="G5836" s="221">
        <f t="shared" si="644"/>
        <v>5.1601827012388989E-2</v>
      </c>
      <c r="H5836" s="221">
        <v>3.1555882854916498E-3</v>
      </c>
      <c r="I5836" s="221">
        <f t="shared" si="645"/>
        <v>1</v>
      </c>
      <c r="J5836" s="221">
        <v>1</v>
      </c>
      <c r="K5836" s="221">
        <f t="shared" si="646"/>
        <v>-186.41646699929555</v>
      </c>
      <c r="L5836" s="221">
        <f t="shared" si="641"/>
        <v>6.709013579022149E-19</v>
      </c>
    </row>
    <row r="5837" spans="3:12" hidden="1" x14ac:dyDescent="0.25">
      <c r="C5837" s="221">
        <v>39800</v>
      </c>
      <c r="D5837" s="221">
        <f t="shared" si="642"/>
        <v>39800</v>
      </c>
      <c r="E5837" s="221">
        <f t="shared" si="640"/>
        <v>39.799999999999997</v>
      </c>
      <c r="F5837" s="221">
        <f t="shared" si="643"/>
        <v>2.8955444942636914E-6</v>
      </c>
      <c r="G5837" s="221">
        <f t="shared" si="644"/>
        <v>5.3411656086169795E-2</v>
      </c>
      <c r="H5837" s="271">
        <v>9.3131604215585403E-10</v>
      </c>
      <c r="I5837" s="221">
        <f t="shared" si="645"/>
        <v>1</v>
      </c>
      <c r="J5837" s="221">
        <v>1</v>
      </c>
      <c r="K5837" s="221">
        <f t="shared" si="646"/>
        <v>-316.83073258621778</v>
      </c>
      <c r="L5837" s="221">
        <f t="shared" si="641"/>
        <v>5.7054981728028631E-19</v>
      </c>
    </row>
    <row r="5838" spans="3:12" hidden="1" x14ac:dyDescent="0.25">
      <c r="C5838" s="221">
        <v>39810</v>
      </c>
      <c r="D5838" s="221">
        <f t="shared" si="642"/>
        <v>39810</v>
      </c>
      <c r="E5838" s="221">
        <f t="shared" si="640"/>
        <v>39.81</v>
      </c>
      <c r="F5838" s="221">
        <f t="shared" si="643"/>
        <v>2.8576349101582183E-6</v>
      </c>
      <c r="G5838" s="221">
        <f t="shared" si="644"/>
        <v>5.5083631117470527E-2</v>
      </c>
      <c r="H5838" s="221">
        <v>2.61825380322964E-2</v>
      </c>
      <c r="I5838" s="221">
        <f t="shared" si="645"/>
        <v>1</v>
      </c>
      <c r="J5838" s="221">
        <v>1</v>
      </c>
      <c r="K5838" s="221">
        <f t="shared" si="646"/>
        <v>-167.69917905820921</v>
      </c>
      <c r="L5838" s="221">
        <f t="shared" si="641"/>
        <v>4.246412046357447E-17</v>
      </c>
    </row>
    <row r="5839" spans="3:12" hidden="1" x14ac:dyDescent="0.25">
      <c r="C5839" s="221">
        <v>39820</v>
      </c>
      <c r="D5839" s="221">
        <f t="shared" si="642"/>
        <v>39820</v>
      </c>
      <c r="E5839" s="221">
        <f t="shared" si="640"/>
        <v>39.82</v>
      </c>
      <c r="F5839" s="221">
        <f t="shared" si="643"/>
        <v>2.8200747992889522E-6</v>
      </c>
      <c r="G5839" s="221">
        <f t="shared" si="644"/>
        <v>5.6612541915433703E-2</v>
      </c>
      <c r="H5839" s="221">
        <v>5.0657045484411099E-2</v>
      </c>
      <c r="I5839" s="221">
        <f t="shared" si="645"/>
        <v>1</v>
      </c>
      <c r="J5839" s="221">
        <v>1</v>
      </c>
      <c r="K5839" s="221">
        <f t="shared" si="646"/>
        <v>-161.84373721334276</v>
      </c>
      <c r="L5839" s="221">
        <f t="shared" si="641"/>
        <v>3.7263963098633305E-16</v>
      </c>
    </row>
    <row r="5840" spans="3:12" hidden="1" x14ac:dyDescent="0.25">
      <c r="C5840" s="221">
        <v>39830</v>
      </c>
      <c r="D5840" s="221">
        <f t="shared" si="642"/>
        <v>39830</v>
      </c>
      <c r="E5840" s="221">
        <f t="shared" si="640"/>
        <v>39.83</v>
      </c>
      <c r="F5840" s="221">
        <f t="shared" si="643"/>
        <v>2.7828627532474945E-6</v>
      </c>
      <c r="G5840" s="221">
        <f t="shared" si="644"/>
        <v>5.7993539852191411E-2</v>
      </c>
      <c r="H5840" s="221">
        <v>3.5478860246607097E-2</v>
      </c>
      <c r="I5840" s="221">
        <f t="shared" si="645"/>
        <v>1</v>
      </c>
      <c r="J5840" s="221">
        <v>1</v>
      </c>
      <c r="K5840" s="221">
        <f t="shared" si="646"/>
        <v>-164.84317867669122</v>
      </c>
      <c r="L5840" s="221">
        <f t="shared" si="641"/>
        <v>4.7702111210594791E-16</v>
      </c>
    </row>
    <row r="5841" spans="3:12" hidden="1" x14ac:dyDescent="0.25">
      <c r="C5841" s="221">
        <v>39840</v>
      </c>
      <c r="D5841" s="221">
        <f t="shared" si="642"/>
        <v>39840</v>
      </c>
      <c r="E5841" s="221">
        <f t="shared" si="640"/>
        <v>39.840000000000003</v>
      </c>
      <c r="F5841" s="221">
        <f t="shared" si="643"/>
        <v>2.7459973495816728E-6</v>
      </c>
      <c r="G5841" s="221">
        <f t="shared" si="644"/>
        <v>5.9222152549959307E-2</v>
      </c>
      <c r="H5841" s="271">
        <v>2.4382235127806098E-9</v>
      </c>
      <c r="I5841" s="221">
        <f t="shared" si="645"/>
        <v>1</v>
      </c>
      <c r="J5841" s="221">
        <v>1</v>
      </c>
      <c r="K5841" s="221">
        <f t="shared" si="646"/>
        <v>-308.03484365175154</v>
      </c>
      <c r="L5841" s="221">
        <f t="shared" si="641"/>
        <v>8.1963821935133037E-17</v>
      </c>
    </row>
    <row r="5842" spans="3:12" hidden="1" x14ac:dyDescent="0.25">
      <c r="C5842" s="221">
        <v>39850</v>
      </c>
      <c r="D5842" s="221">
        <f t="shared" si="642"/>
        <v>39850</v>
      </c>
      <c r="E5842" s="221">
        <f t="shared" si="640"/>
        <v>39.85</v>
      </c>
      <c r="F5842" s="221">
        <f t="shared" si="643"/>
        <v>2.7094771520200795E-6</v>
      </c>
      <c r="G5842" s="221">
        <f t="shared" si="644"/>
        <v>6.0294297635281519E-2</v>
      </c>
      <c r="H5842" s="271">
        <v>1.58533863706128E-9</v>
      </c>
      <c r="I5842" s="221">
        <f t="shared" si="645"/>
        <v>1</v>
      </c>
      <c r="J5842" s="221">
        <v>1</v>
      </c>
      <c r="K5842" s="221">
        <f t="shared" si="646"/>
        <v>-311.73432444529129</v>
      </c>
      <c r="L5842" s="221">
        <f t="shared" si="641"/>
        <v>1.0742131437184805E-30</v>
      </c>
    </row>
    <row r="5843" spans="3:12" hidden="1" x14ac:dyDescent="0.25">
      <c r="C5843" s="221">
        <v>39860</v>
      </c>
      <c r="D5843" s="221">
        <f t="shared" si="642"/>
        <v>39860</v>
      </c>
      <c r="E5843" s="221">
        <f t="shared" si="640"/>
        <v>39.86</v>
      </c>
      <c r="F5843" s="221">
        <f t="shared" si="643"/>
        <v>2.6733007106974263E-6</v>
      </c>
      <c r="G5843" s="221">
        <f t="shared" si="644"/>
        <v>6.1206295519967195E-2</v>
      </c>
      <c r="H5843" s="221">
        <v>3.2358958185378602E-2</v>
      </c>
      <c r="I5843" s="221">
        <f t="shared" si="645"/>
        <v>1</v>
      </c>
      <c r="J5843" s="221">
        <v>1</v>
      </c>
      <c r="K5843" s="221">
        <f t="shared" si="646"/>
        <v>-165.52323121001353</v>
      </c>
      <c r="L5843" s="221">
        <f t="shared" si="641"/>
        <v>7.0083685192803336E-17</v>
      </c>
    </row>
    <row r="5844" spans="3:12" hidden="1" x14ac:dyDescent="0.25">
      <c r="C5844" s="221">
        <v>39870</v>
      </c>
      <c r="D5844" s="221">
        <f t="shared" si="642"/>
        <v>39870</v>
      </c>
      <c r="E5844" s="221">
        <f t="shared" si="640"/>
        <v>39.869999999999997</v>
      </c>
      <c r="F5844" s="221">
        <f t="shared" si="643"/>
        <v>2.6374665623795345E-6</v>
      </c>
      <c r="G5844" s="221">
        <f t="shared" si="644"/>
        <v>6.1954881170683908E-2</v>
      </c>
      <c r="H5844" s="221">
        <v>3.3311806719218601E-2</v>
      </c>
      <c r="I5844" s="221">
        <f t="shared" si="645"/>
        <v>1</v>
      </c>
      <c r="J5844" s="221">
        <v>1</v>
      </c>
      <c r="K5844" s="221">
        <f t="shared" si="646"/>
        <v>-165.28278642577973</v>
      </c>
      <c r="L5844" s="221">
        <f t="shared" si="641"/>
        <v>2.882586286114691E-16</v>
      </c>
    </row>
    <row r="5845" spans="3:12" hidden="1" x14ac:dyDescent="0.25">
      <c r="C5845" s="221">
        <v>39880</v>
      </c>
      <c r="D5845" s="221">
        <f t="shared" si="642"/>
        <v>39880</v>
      </c>
      <c r="E5845" s="221">
        <f t="shared" si="640"/>
        <v>39.880000000000003</v>
      </c>
      <c r="F5845" s="221">
        <f t="shared" si="643"/>
        <v>2.6019732306885314E-6</v>
      </c>
      <c r="G5845" s="221">
        <f t="shared" si="644"/>
        <v>6.2537214831628232E-2</v>
      </c>
      <c r="H5845" s="221">
        <v>1.1720746567768101E-2</v>
      </c>
      <c r="I5845" s="221">
        <f t="shared" si="645"/>
        <v>1</v>
      </c>
      <c r="J5845" s="221">
        <v>1</v>
      </c>
      <c r="K5845" s="221">
        <f t="shared" si="646"/>
        <v>-174.39206729573598</v>
      </c>
      <c r="L5845" s="221">
        <f t="shared" si="641"/>
        <v>1.3507395647057869E-16</v>
      </c>
    </row>
    <row r="5846" spans="3:12" hidden="1" x14ac:dyDescent="0.25">
      <c r="C5846" s="221">
        <v>39890</v>
      </c>
      <c r="D5846" s="221">
        <f t="shared" si="642"/>
        <v>39890</v>
      </c>
      <c r="E5846" s="221">
        <f t="shared" si="640"/>
        <v>39.89</v>
      </c>
      <c r="F5846" s="221">
        <f t="shared" si="643"/>
        <v>2.5668192263280679E-6</v>
      </c>
      <c r="G5846" s="221">
        <f t="shared" si="644"/>
        <v>6.2950891667290135E-2</v>
      </c>
      <c r="H5846" s="221">
        <v>3.5411953593089802E-2</v>
      </c>
      <c r="I5846" s="221">
        <f t="shared" si="645"/>
        <v>1</v>
      </c>
      <c r="J5846" s="221">
        <v>1</v>
      </c>
      <c r="K5846" s="221">
        <f t="shared" si="646"/>
        <v>-164.84905887801631</v>
      </c>
      <c r="L5846" s="221">
        <f t="shared" si="641"/>
        <v>1.455113973817704E-16</v>
      </c>
    </row>
    <row r="5847" spans="3:12" hidden="1" x14ac:dyDescent="0.25">
      <c r="C5847" s="221">
        <v>39900</v>
      </c>
      <c r="D5847" s="221">
        <f t="shared" si="642"/>
        <v>39900</v>
      </c>
      <c r="E5847" s="221">
        <f t="shared" si="640"/>
        <v>39.9</v>
      </c>
      <c r="F5847" s="221">
        <f t="shared" si="643"/>
        <v>2.5320030473084007E-6</v>
      </c>
      <c r="G5847" s="221">
        <f t="shared" si="644"/>
        <v>6.3193950295025322E-2</v>
      </c>
      <c r="H5847" s="271">
        <v>6.1322135139800002E-15</v>
      </c>
      <c r="I5847" s="221">
        <f t="shared" si="645"/>
        <v>1</v>
      </c>
      <c r="J5847" s="221">
        <v>1</v>
      </c>
      <c r="K5847" s="221">
        <f t="shared" si="646"/>
        <v>-420.16486007674126</v>
      </c>
      <c r="L5847" s="221">
        <f t="shared" si="641"/>
        <v>8.1852909433560801E-17</v>
      </c>
    </row>
    <row r="5848" spans="3:12" hidden="1" x14ac:dyDescent="0.25">
      <c r="C5848" s="221">
        <v>39910</v>
      </c>
      <c r="D5848" s="221">
        <f t="shared" si="642"/>
        <v>39910</v>
      </c>
      <c r="E5848" s="221">
        <f t="shared" si="640"/>
        <v>39.909999999999997</v>
      </c>
      <c r="F5848" s="221">
        <f t="shared" si="643"/>
        <v>2.497523179171861E-6</v>
      </c>
      <c r="G5848" s="221">
        <f t="shared" si="644"/>
        <v>6.3264880179899063E-2</v>
      </c>
      <c r="H5848" s="221">
        <v>3.54119535930877E-2</v>
      </c>
      <c r="I5848" s="221">
        <f t="shared" si="645"/>
        <v>1</v>
      </c>
      <c r="J5848" s="221">
        <v>1</v>
      </c>
      <c r="K5848" s="221">
        <f t="shared" si="646"/>
        <v>-165.04355792394938</v>
      </c>
      <c r="L5848" s="221">
        <f t="shared" si="641"/>
        <v>7.8267996385032443E-17</v>
      </c>
    </row>
    <row r="5849" spans="3:12" hidden="1" x14ac:dyDescent="0.25">
      <c r="C5849" s="221">
        <v>39920</v>
      </c>
      <c r="D5849" s="221">
        <f t="shared" si="642"/>
        <v>39920</v>
      </c>
      <c r="E5849" s="221">
        <f t="shared" si="640"/>
        <v>39.92</v>
      </c>
      <c r="F5849" s="221">
        <f t="shared" si="643"/>
        <v>2.4633780952176107E-6</v>
      </c>
      <c r="G5849" s="221">
        <f t="shared" si="644"/>
        <v>6.3162627867150226E-2</v>
      </c>
      <c r="H5849" s="221">
        <v>1.1720746567753701E-2</v>
      </c>
      <c r="I5849" s="221">
        <f t="shared" si="645"/>
        <v>1</v>
      </c>
      <c r="J5849" s="221">
        <v>1</v>
      </c>
      <c r="K5849" s="221">
        <f t="shared" si="646"/>
        <v>-174.78106917559313</v>
      </c>
      <c r="L5849" s="221">
        <f t="shared" si="641"/>
        <v>1.3760222602261121E-16</v>
      </c>
    </row>
    <row r="5850" spans="3:12" hidden="1" x14ac:dyDescent="0.25">
      <c r="C5850" s="221">
        <v>39930</v>
      </c>
      <c r="D5850" s="221">
        <f t="shared" si="642"/>
        <v>39930</v>
      </c>
      <c r="E5850" s="221">
        <f t="shared" si="640"/>
        <v>39.93</v>
      </c>
      <c r="F5850" s="221">
        <f t="shared" si="643"/>
        <v>2.4295662567270058E-6</v>
      </c>
      <c r="G5850" s="221">
        <f t="shared" si="644"/>
        <v>6.2886602030534311E-2</v>
      </c>
      <c r="H5850" s="221">
        <v>3.3311806719211599E-2</v>
      </c>
      <c r="I5850" s="221">
        <f t="shared" si="645"/>
        <v>1</v>
      </c>
      <c r="J5850" s="221">
        <v>1</v>
      </c>
      <c r="K5850" s="221">
        <f t="shared" si="646"/>
        <v>-165.86629871592999</v>
      </c>
      <c r="L5850" s="221">
        <f t="shared" si="641"/>
        <v>1.1948386911005659E-16</v>
      </c>
    </row>
    <row r="5851" spans="3:12" hidden="1" x14ac:dyDescent="0.25">
      <c r="C5851" s="221">
        <v>39940</v>
      </c>
      <c r="D5851" s="221">
        <f t="shared" si="642"/>
        <v>39940</v>
      </c>
      <c r="E5851" s="221">
        <f t="shared" si="640"/>
        <v>39.94</v>
      </c>
      <c r="F5851" s="221">
        <f t="shared" si="643"/>
        <v>2.3960861131884514E-6</v>
      </c>
      <c r="G5851" s="221">
        <f t="shared" si="644"/>
        <v>6.2436677317820356E-2</v>
      </c>
      <c r="H5851" s="221">
        <v>3.2358958185385103E-2</v>
      </c>
      <c r="I5851" s="221">
        <f t="shared" si="645"/>
        <v>1</v>
      </c>
      <c r="J5851" s="221">
        <v>1</v>
      </c>
      <c r="K5851" s="221">
        <f t="shared" si="646"/>
        <v>-166.30126527610759</v>
      </c>
      <c r="L5851" s="221">
        <f t="shared" si="641"/>
        <v>2.4654377799540555E-16</v>
      </c>
    </row>
    <row r="5852" spans="3:12" hidden="1" x14ac:dyDescent="0.25">
      <c r="C5852" s="221">
        <v>39950</v>
      </c>
      <c r="D5852" s="221">
        <f t="shared" si="642"/>
        <v>39950</v>
      </c>
      <c r="E5852" s="221">
        <f t="shared" si="640"/>
        <v>39.950000000000003</v>
      </c>
      <c r="F5852" s="221">
        <f t="shared" si="643"/>
        <v>2.3629361025222849E-6</v>
      </c>
      <c r="G5852" s="221">
        <f t="shared" si="644"/>
        <v>6.1813196977776506E-2</v>
      </c>
      <c r="H5852" s="271">
        <v>1.58531935026096E-9</v>
      </c>
      <c r="I5852" s="221">
        <f t="shared" si="645"/>
        <v>1</v>
      </c>
      <c r="J5852" s="221">
        <v>1</v>
      </c>
      <c r="K5852" s="221">
        <f t="shared" si="646"/>
        <v>-312.70700111433598</v>
      </c>
      <c r="L5852" s="221">
        <f t="shared" si="641"/>
        <v>5.8588654249543077E-17</v>
      </c>
    </row>
    <row r="5853" spans="3:12" hidden="1" x14ac:dyDescent="0.25">
      <c r="C5853" s="221">
        <v>39960</v>
      </c>
      <c r="D5853" s="221">
        <f t="shared" si="642"/>
        <v>39960</v>
      </c>
      <c r="E5853" s="221">
        <f t="shared" si="640"/>
        <v>39.96</v>
      </c>
      <c r="F5853" s="221">
        <f t="shared" si="643"/>
        <v>2.3301146513053946E-6</v>
      </c>
      <c r="G5853" s="221">
        <f t="shared" si="644"/>
        <v>6.1016974256091386E-2</v>
      </c>
      <c r="H5853" s="271">
        <v>2.43822959902799E-9</v>
      </c>
      <c r="I5853" s="221">
        <f t="shared" si="645"/>
        <v>1</v>
      </c>
      <c r="J5853" s="221">
        <v>1</v>
      </c>
      <c r="K5853" s="221">
        <f t="shared" si="646"/>
        <v>-309.20194884898825</v>
      </c>
      <c r="L5853" s="221">
        <f t="shared" si="641"/>
        <v>8.358222505095237E-31</v>
      </c>
    </row>
    <row r="5854" spans="3:12" hidden="1" x14ac:dyDescent="0.25">
      <c r="C5854" s="221">
        <v>39970</v>
      </c>
      <c r="D5854" s="221">
        <f t="shared" si="642"/>
        <v>39970</v>
      </c>
      <c r="E5854" s="221">
        <f t="shared" si="640"/>
        <v>39.97</v>
      </c>
      <c r="F5854" s="221">
        <f t="shared" si="643"/>
        <v>2.2976201749959438E-6</v>
      </c>
      <c r="G5854" s="221">
        <f t="shared" si="644"/>
        <v>6.0049292550841751E-2</v>
      </c>
      <c r="H5854" s="221">
        <v>3.5478860246598701E-2</v>
      </c>
      <c r="I5854" s="221">
        <f t="shared" si="645"/>
        <v>1</v>
      </c>
      <c r="J5854" s="221">
        <v>1</v>
      </c>
      <c r="K5854" s="221">
        <f t="shared" si="646"/>
        <v>-166.20488417877655</v>
      </c>
      <c r="L5854" s="221">
        <f t="shared" si="641"/>
        <v>5.9903424760438914E-17</v>
      </c>
    </row>
    <row r="5855" spans="3:12" hidden="1" x14ac:dyDescent="0.25">
      <c r="C5855" s="221">
        <v>39980</v>
      </c>
      <c r="D5855" s="221">
        <f t="shared" si="642"/>
        <v>39980</v>
      </c>
      <c r="E5855" s="221">
        <f t="shared" si="640"/>
        <v>39.979999999999997</v>
      </c>
      <c r="F5855" s="221">
        <f t="shared" si="643"/>
        <v>2.2654510781576065E-6</v>
      </c>
      <c r="G5855" s="221">
        <f t="shared" si="644"/>
        <v>5.8911904321327681E-2</v>
      </c>
      <c r="H5855" s="221">
        <v>5.0657045484413098E-2</v>
      </c>
      <c r="I5855" s="221">
        <f t="shared" si="645"/>
        <v>1</v>
      </c>
      <c r="J5855" s="221">
        <v>1</v>
      </c>
      <c r="K5855" s="221">
        <f t="shared" si="646"/>
        <v>-163.40004787844572</v>
      </c>
      <c r="L5855" s="221">
        <f t="shared" si="641"/>
        <v>3.3964577922011759E-16</v>
      </c>
    </row>
    <row r="5856" spans="3:12" hidden="1" x14ac:dyDescent="0.25">
      <c r="C5856" s="221">
        <v>39990</v>
      </c>
      <c r="D5856" s="221">
        <f t="shared" si="642"/>
        <v>39990</v>
      </c>
      <c r="E5856" s="221">
        <f t="shared" si="640"/>
        <v>39.99</v>
      </c>
      <c r="F5856" s="221">
        <f t="shared" si="643"/>
        <v>2.2336057546837589E-6</v>
      </c>
      <c r="G5856" s="221">
        <f t="shared" si="644"/>
        <v>5.7607028747305153E-2</v>
      </c>
      <c r="H5856" s="221">
        <v>2.61825380323224E-2</v>
      </c>
      <c r="I5856" s="221">
        <f t="shared" si="645"/>
        <v>1</v>
      </c>
      <c r="J5856" s="221">
        <v>1</v>
      </c>
      <c r="K5856" s="221">
        <f t="shared" si="646"/>
        <v>-169.45012522592705</v>
      </c>
      <c r="L5856" s="221">
        <f t="shared" si="641"/>
        <v>2.5652888228937271E-16</v>
      </c>
    </row>
    <row r="5857" spans="3:12" hidden="1" x14ac:dyDescent="0.25">
      <c r="C5857" s="221">
        <v>40000</v>
      </c>
      <c r="D5857" s="221">
        <f t="shared" si="642"/>
        <v>40000</v>
      </c>
      <c r="E5857" s="221">
        <f t="shared" si="640"/>
        <v>40</v>
      </c>
      <c r="F5857" s="221">
        <f t="shared" si="643"/>
        <v>2.2020825880213952E-6</v>
      </c>
      <c r="G5857" s="221">
        <f t="shared" si="644"/>
        <v>5.6137348138910539E-2</v>
      </c>
      <c r="H5857" s="271">
        <v>9.3131957801224305E-10</v>
      </c>
      <c r="I5857" s="221">
        <f t="shared" si="645"/>
        <v>1</v>
      </c>
      <c r="J5857" s="221">
        <v>1</v>
      </c>
      <c r="K5857" s="221">
        <f t="shared" si="646"/>
        <v>-318.7763154224964</v>
      </c>
      <c r="L5857" s="221">
        <f t="shared" si="641"/>
        <v>2.8374454160856501E-17</v>
      </c>
    </row>
    <row r="5858" spans="3:12" hidden="1" x14ac:dyDescent="0.25">
      <c r="C5858" s="221">
        <v>40010</v>
      </c>
      <c r="D5858" s="221">
        <f t="shared" si="642"/>
        <v>40010</v>
      </c>
      <c r="E5858" s="221">
        <f t="shared" ref="E5858:E5921" si="647">D5858/1000</f>
        <v>40.01</v>
      </c>
      <c r="F5858" s="221">
        <f t="shared" si="643"/>
        <v>2.1708799513948047E-6</v>
      </c>
      <c r="G5858" s="221">
        <f t="shared" si="644"/>
        <v>5.4506003100847973E-2</v>
      </c>
      <c r="H5858" s="221">
        <v>3.1555882854927102E-3</v>
      </c>
      <c r="I5858" s="221">
        <f t="shared" si="645"/>
        <v>1</v>
      </c>
      <c r="J5858" s="221">
        <v>1</v>
      </c>
      <c r="K5858" s="221">
        <f t="shared" si="646"/>
        <v>-188.55679040818015</v>
      </c>
      <c r="L5858" s="221">
        <f t="shared" ref="L5858:L5921" si="648">(D5858-D5857)*((10^(K5858/20)+10^(K5857/20))/2)^2</f>
        <v>3.4854690900959962E-19</v>
      </c>
    </row>
    <row r="5859" spans="3:12" hidden="1" x14ac:dyDescent="0.25">
      <c r="C5859" s="221">
        <v>40020</v>
      </c>
      <c r="D5859" s="221">
        <f t="shared" si="642"/>
        <v>40020</v>
      </c>
      <c r="E5859" s="221">
        <f t="shared" si="647"/>
        <v>40.020000000000003</v>
      </c>
      <c r="F5859" s="221">
        <f t="shared" si="643"/>
        <v>2.1399962080288602E-6</v>
      </c>
      <c r="G5859" s="221">
        <f t="shared" si="644"/>
        <v>5.2716586457629028E-2</v>
      </c>
      <c r="H5859" s="221">
        <v>2.73097320627348E-4</v>
      </c>
      <c r="I5859" s="221">
        <f t="shared" si="645"/>
        <v>1</v>
      </c>
      <c r="J5859" s="221">
        <v>1</v>
      </c>
      <c r="K5859" s="221">
        <f t="shared" si="646"/>
        <v>-210.22644552356016</v>
      </c>
      <c r="L5859" s="221">
        <f t="shared" si="648"/>
        <v>4.0843826848449011E-19</v>
      </c>
    </row>
    <row r="5860" spans="3:12" hidden="1" x14ac:dyDescent="0.25">
      <c r="C5860" s="221">
        <v>40030</v>
      </c>
      <c r="D5860" s="221">
        <f t="shared" si="642"/>
        <v>40030</v>
      </c>
      <c r="E5860" s="221">
        <f t="shared" si="647"/>
        <v>40.03</v>
      </c>
      <c r="F5860" s="221">
        <f t="shared" si="643"/>
        <v>2.1094297113722383E-6</v>
      </c>
      <c r="G5860" s="221">
        <f t="shared" si="644"/>
        <v>5.0773135949996821E-2</v>
      </c>
      <c r="H5860" s="221">
        <v>2.57613647514205E-3</v>
      </c>
      <c r="I5860" s="221">
        <f t="shared" si="645"/>
        <v>1</v>
      </c>
      <c r="J5860" s="221">
        <v>1</v>
      </c>
      <c r="K5860" s="221">
        <f t="shared" si="646"/>
        <v>-191.18464172956973</v>
      </c>
      <c r="L5860" s="221">
        <f t="shared" si="648"/>
        <v>2.3519183581493091E-19</v>
      </c>
    </row>
    <row r="5861" spans="3:12" hidden="1" x14ac:dyDescent="0.25">
      <c r="C5861" s="221">
        <v>40040</v>
      </c>
      <c r="D5861" s="221">
        <f t="shared" si="642"/>
        <v>40040</v>
      </c>
      <c r="E5861" s="221">
        <f t="shared" si="647"/>
        <v>40.04</v>
      </c>
      <c r="F5861" s="221">
        <f t="shared" si="643"/>
        <v>2.0791788053200764E-6</v>
      </c>
      <c r="G5861" s="221">
        <f t="shared" si="644"/>
        <v>4.8680125715832301E-2</v>
      </c>
      <c r="H5861" s="221">
        <v>2.70623213906286E-3</v>
      </c>
      <c r="I5861" s="221">
        <f t="shared" si="645"/>
        <v>1</v>
      </c>
      <c r="J5861" s="221">
        <v>1</v>
      </c>
      <c r="K5861" s="221">
        <f t="shared" si="646"/>
        <v>-191.24782844140407</v>
      </c>
      <c r="L5861" s="221">
        <f t="shared" si="648"/>
        <v>7.5575710230345091E-19</v>
      </c>
    </row>
    <row r="5862" spans="3:12" hidden="1" x14ac:dyDescent="0.25">
      <c r="C5862" s="221">
        <v>40050</v>
      </c>
      <c r="D5862" s="221">
        <f t="shared" si="642"/>
        <v>40050</v>
      </c>
      <c r="E5862" s="221">
        <f t="shared" si="647"/>
        <v>40.049999999999997</v>
      </c>
      <c r="F5862" s="221">
        <f t="shared" si="643"/>
        <v>2.049241824436415E-6</v>
      </c>
      <c r="G5862" s="221">
        <f t="shared" si="644"/>
        <v>4.644245657215941E-2</v>
      </c>
      <c r="H5862" s="221">
        <v>1.96696707822304E-4</v>
      </c>
      <c r="I5862" s="221">
        <f t="shared" si="645"/>
        <v>1</v>
      </c>
      <c r="J5862" s="221">
        <v>1</v>
      </c>
      <c r="K5862" s="221">
        <f t="shared" si="646"/>
        <v>-214.55389028327318</v>
      </c>
      <c r="L5862" s="221">
        <f t="shared" si="648"/>
        <v>2.1408140638967389E-19</v>
      </c>
    </row>
    <row r="5863" spans="3:12" hidden="1" x14ac:dyDescent="0.25">
      <c r="C5863" s="221">
        <v>40060</v>
      </c>
      <c r="D5863" s="221">
        <f t="shared" si="642"/>
        <v>40060</v>
      </c>
      <c r="E5863" s="221">
        <f t="shared" si="647"/>
        <v>40.06</v>
      </c>
      <c r="F5863" s="221">
        <f t="shared" si="643"/>
        <v>2.0196170941761105E-6</v>
      </c>
      <c r="G5863" s="221">
        <f t="shared" si="644"/>
        <v>4.4065445117970684E-2</v>
      </c>
      <c r="H5863" s="221">
        <v>4.6170289671169096E-3</v>
      </c>
      <c r="I5863" s="221">
        <f t="shared" si="645"/>
        <v>1</v>
      </c>
      <c r="J5863" s="221">
        <v>1</v>
      </c>
      <c r="K5863" s="221">
        <f t="shared" si="646"/>
        <v>-187.72540402670461</v>
      </c>
      <c r="L5863" s="221">
        <f t="shared" si="648"/>
        <v>4.6142043737469182E-19</v>
      </c>
    </row>
    <row r="5864" spans="3:12" hidden="1" x14ac:dyDescent="0.25">
      <c r="C5864" s="221">
        <v>40070</v>
      </c>
      <c r="D5864" s="221">
        <f t="shared" si="642"/>
        <v>40070</v>
      </c>
      <c r="E5864" s="221">
        <f t="shared" si="647"/>
        <v>40.07</v>
      </c>
      <c r="F5864" s="221">
        <f t="shared" si="643"/>
        <v>1.9903029311067333E-6</v>
      </c>
      <c r="G5864" s="221">
        <f t="shared" si="644"/>
        <v>4.1554811680874298E-2</v>
      </c>
      <c r="H5864" s="221">
        <v>9.6745899372299594E-3</v>
      </c>
      <c r="I5864" s="221">
        <f t="shared" si="645"/>
        <v>1</v>
      </c>
      <c r="J5864" s="221">
        <v>1</v>
      </c>
      <c r="K5864" s="221">
        <f t="shared" si="646"/>
        <v>-181.93653865269391</v>
      </c>
      <c r="L5864" s="221">
        <f t="shared" si="648"/>
        <v>3.6665874141802953E-18</v>
      </c>
    </row>
    <row r="5865" spans="3:12" hidden="1" x14ac:dyDescent="0.25">
      <c r="C5865" s="221">
        <v>40080</v>
      </c>
      <c r="D5865" s="221">
        <f t="shared" si="642"/>
        <v>40080</v>
      </c>
      <c r="E5865" s="221">
        <f t="shared" si="647"/>
        <v>40.08</v>
      </c>
      <c r="F5865" s="221">
        <f t="shared" si="643"/>
        <v>1.9612976431294548E-6</v>
      </c>
      <c r="G5865" s="221">
        <f t="shared" si="644"/>
        <v>3.891666713356827E-2</v>
      </c>
      <c r="H5865" s="271">
        <v>3.55729121495213E-10</v>
      </c>
      <c r="I5865" s="221">
        <f t="shared" si="645"/>
        <v>1</v>
      </c>
      <c r="J5865" s="221">
        <v>1</v>
      </c>
      <c r="K5865" s="221">
        <f t="shared" si="646"/>
        <v>-331.32402867988321</v>
      </c>
      <c r="L5865" s="221">
        <f t="shared" si="648"/>
        <v>1.6006123845621593E-18</v>
      </c>
    </row>
    <row r="5866" spans="3:12" hidden="1" x14ac:dyDescent="0.25">
      <c r="C5866" s="221">
        <v>40090</v>
      </c>
      <c r="D5866" s="221">
        <f t="shared" si="642"/>
        <v>40090</v>
      </c>
      <c r="E5866" s="221">
        <f t="shared" si="647"/>
        <v>40.090000000000003</v>
      </c>
      <c r="F5866" s="221">
        <f t="shared" si="643"/>
        <v>1.9325995297000916E-6</v>
      </c>
      <c r="G5866" s="221">
        <f t="shared" si="644"/>
        <v>3.6157498609311903E-2</v>
      </c>
      <c r="H5866" s="221">
        <v>1.1026860971507501E-2</v>
      </c>
      <c r="I5866" s="221">
        <f t="shared" si="645"/>
        <v>1</v>
      </c>
      <c r="J5866" s="221">
        <v>1</v>
      </c>
      <c r="K5866" s="221">
        <f t="shared" si="646"/>
        <v>-182.26415706719536</v>
      </c>
      <c r="L5866" s="221">
        <f t="shared" si="648"/>
        <v>1.4843090402882917E-18</v>
      </c>
    </row>
    <row r="5867" spans="3:12" hidden="1" x14ac:dyDescent="0.25">
      <c r="C5867" s="221">
        <v>40100</v>
      </c>
      <c r="D5867" s="221">
        <f t="shared" si="642"/>
        <v>40100</v>
      </c>
      <c r="E5867" s="221">
        <f t="shared" si="647"/>
        <v>40.1</v>
      </c>
      <c r="F5867" s="221">
        <f t="shared" si="643"/>
        <v>1.9042068820493125E-6</v>
      </c>
      <c r="G5867" s="221">
        <f t="shared" si="644"/>
        <v>3.3284154148493297E-2</v>
      </c>
      <c r="H5867" s="271">
        <v>1.61309824612968E-9</v>
      </c>
      <c r="I5867" s="221">
        <f t="shared" si="645"/>
        <v>1</v>
      </c>
      <c r="J5867" s="221">
        <v>1</v>
      </c>
      <c r="K5867" s="221">
        <f t="shared" si="646"/>
        <v>-319.80775051784281</v>
      </c>
      <c r="L5867" s="221">
        <f t="shared" si="648"/>
        <v>1.484309329571024E-18</v>
      </c>
    </row>
    <row r="5868" spans="3:12" hidden="1" x14ac:dyDescent="0.25">
      <c r="C5868" s="221">
        <v>40110</v>
      </c>
      <c r="D5868" s="221">
        <f t="shared" si="642"/>
        <v>40110</v>
      </c>
      <c r="E5868" s="221">
        <f t="shared" si="647"/>
        <v>40.11</v>
      </c>
      <c r="F5868" s="221">
        <f t="shared" si="643"/>
        <v>1.8761179834024891E-6</v>
      </c>
      <c r="G5868" s="221">
        <f t="shared" si="644"/>
        <v>3.0303826311365915E-2</v>
      </c>
      <c r="H5868" s="221">
        <v>2.0401207815425201E-2</v>
      </c>
      <c r="I5868" s="221">
        <f t="shared" si="645"/>
        <v>1</v>
      </c>
      <c r="J5868" s="221">
        <v>1</v>
      </c>
      <c r="K5868" s="221">
        <f t="shared" si="646"/>
        <v>-178.71173011414987</v>
      </c>
      <c r="L5868" s="221">
        <f t="shared" si="648"/>
        <v>3.363311357245293E-18</v>
      </c>
    </row>
    <row r="5869" spans="3:12" hidden="1" x14ac:dyDescent="0.25">
      <c r="C5869" s="221">
        <v>40120</v>
      </c>
      <c r="D5869" s="221">
        <f t="shared" si="642"/>
        <v>40120</v>
      </c>
      <c r="E5869" s="221">
        <f t="shared" si="647"/>
        <v>40.119999999999997</v>
      </c>
      <c r="F5869" s="221">
        <f t="shared" si="643"/>
        <v>1.8483311091990682E-6</v>
      </c>
      <c r="G5869" s="221">
        <f t="shared" si="644"/>
        <v>2.7224034794902839E-2</v>
      </c>
      <c r="H5869" s="221">
        <v>2.0271099110454899E-2</v>
      </c>
      <c r="I5869" s="221">
        <f t="shared" si="645"/>
        <v>1</v>
      </c>
      <c r="J5869" s="221">
        <v>1</v>
      </c>
      <c r="K5869" s="221">
        <f t="shared" si="646"/>
        <v>-179.82780877296057</v>
      </c>
      <c r="L5869" s="221">
        <f t="shared" si="648"/>
        <v>1.187994504676111E-17</v>
      </c>
    </row>
    <row r="5870" spans="3:12" hidden="1" x14ac:dyDescent="0.25">
      <c r="C5870" s="221">
        <v>40130</v>
      </c>
      <c r="D5870" s="221">
        <f t="shared" si="642"/>
        <v>40130</v>
      </c>
      <c r="E5870" s="221">
        <f t="shared" si="647"/>
        <v>40.130000000000003</v>
      </c>
      <c r="F5870" s="221">
        <f t="shared" si="643"/>
        <v>1.8208445273112622E-6</v>
      </c>
      <c r="G5870" s="221">
        <f t="shared" si="644"/>
        <v>2.4052608094392119E-2</v>
      </c>
      <c r="H5870" s="221">
        <v>5.36293333987549E-3</v>
      </c>
      <c r="I5870" s="221">
        <f t="shared" si="645"/>
        <v>1</v>
      </c>
      <c r="J5870" s="221">
        <v>1</v>
      </c>
      <c r="K5870" s="221">
        <f t="shared" si="646"/>
        <v>-192.58325121879329</v>
      </c>
      <c r="L5870" s="221">
        <f t="shared" si="648"/>
        <v>3.9369187258659183E-18</v>
      </c>
    </row>
    <row r="5871" spans="3:12" hidden="1" x14ac:dyDescent="0.25">
      <c r="C5871" s="221">
        <v>40140</v>
      </c>
      <c r="D5871" s="221">
        <f t="shared" si="642"/>
        <v>40140</v>
      </c>
      <c r="E5871" s="221">
        <f t="shared" si="647"/>
        <v>40.14</v>
      </c>
      <c r="F5871" s="221">
        <f t="shared" si="643"/>
        <v>1.7936564982625659E-6</v>
      </c>
      <c r="G5871" s="221">
        <f t="shared" si="644"/>
        <v>2.0797664253236439E-2</v>
      </c>
      <c r="H5871" s="271">
        <v>1.7506741710695298E-5</v>
      </c>
      <c r="I5871" s="221">
        <f t="shared" si="645"/>
        <v>1</v>
      </c>
      <c r="J5871" s="221">
        <v>1</v>
      </c>
      <c r="K5871" s="221">
        <f t="shared" si="646"/>
        <v>-243.70081674963333</v>
      </c>
      <c r="L5871" s="221">
        <f t="shared" si="648"/>
        <v>1.3868408978415269E-19</v>
      </c>
    </row>
    <row r="5872" spans="3:12" hidden="1" x14ac:dyDescent="0.25">
      <c r="C5872" s="221">
        <v>40150</v>
      </c>
      <c r="D5872" s="221">
        <f t="shared" si="642"/>
        <v>40150</v>
      </c>
      <c r="E5872" s="221">
        <f t="shared" si="647"/>
        <v>40.15</v>
      </c>
      <c r="F5872" s="221">
        <f t="shared" si="643"/>
        <v>1.7667652754451384E-6</v>
      </c>
      <c r="G5872" s="221">
        <f t="shared" si="644"/>
        <v>1.7467590746799946E-2</v>
      </c>
      <c r="H5872" s="271">
        <v>1.67346647942776E-5</v>
      </c>
      <c r="I5872" s="221">
        <f t="shared" si="645"/>
        <v>1</v>
      </c>
      <c r="J5872" s="221">
        <v>1</v>
      </c>
      <c r="K5872" s="221">
        <f t="shared" si="646"/>
        <v>-245.73942238674974</v>
      </c>
      <c r="L5872" s="221">
        <f t="shared" si="648"/>
        <v>3.419441714681955E-24</v>
      </c>
    </row>
    <row r="5873" spans="3:12" hidden="1" x14ac:dyDescent="0.25">
      <c r="C5873" s="221">
        <v>40160</v>
      </c>
      <c r="D5873" s="221">
        <f t="shared" si="642"/>
        <v>40160</v>
      </c>
      <c r="E5873" s="221">
        <f t="shared" si="647"/>
        <v>40.159999999999997</v>
      </c>
      <c r="F5873" s="221">
        <f t="shared" si="643"/>
        <v>1.7401691053371502E-6</v>
      </c>
      <c r="G5873" s="221">
        <f t="shared" si="644"/>
        <v>1.4071023548817669E-2</v>
      </c>
      <c r="H5873" s="221">
        <v>1.5719408884814198E-2</v>
      </c>
      <c r="I5873" s="221">
        <f t="shared" si="645"/>
        <v>1</v>
      </c>
      <c r="J5873" s="221">
        <v>1</v>
      </c>
      <c r="K5873" s="221">
        <f t="shared" si="646"/>
        <v>-188.29293290819152</v>
      </c>
      <c r="L5873" s="221">
        <f t="shared" si="648"/>
        <v>3.7137389829220681E-19</v>
      </c>
    </row>
    <row r="5874" spans="3:12" hidden="1" x14ac:dyDescent="0.25">
      <c r="C5874" s="221">
        <v>40170</v>
      </c>
      <c r="D5874" s="221">
        <f t="shared" si="642"/>
        <v>40170</v>
      </c>
      <c r="E5874" s="221">
        <f t="shared" si="647"/>
        <v>40.17</v>
      </c>
      <c r="F5874" s="221">
        <f t="shared" si="643"/>
        <v>1.7138662277191748E-6</v>
      </c>
      <c r="G5874" s="221">
        <f t="shared" si="644"/>
        <v>1.0616825431057806E-2</v>
      </c>
      <c r="H5874" s="221">
        <v>0.137820446554065</v>
      </c>
      <c r="I5874" s="221">
        <f t="shared" si="645"/>
        <v>1</v>
      </c>
      <c r="J5874" s="221">
        <v>1</v>
      </c>
      <c r="K5874" s="221">
        <f t="shared" si="646"/>
        <v>-172.0142949969248</v>
      </c>
      <c r="L5874" s="221">
        <f t="shared" si="648"/>
        <v>2.0918714273062383E-17</v>
      </c>
    </row>
    <row r="5875" spans="3:12" hidden="1" x14ac:dyDescent="0.25">
      <c r="C5875" s="221">
        <v>40180</v>
      </c>
      <c r="D5875" s="221">
        <f t="shared" si="642"/>
        <v>40180</v>
      </c>
      <c r="E5875" s="221">
        <f t="shared" si="647"/>
        <v>40.18</v>
      </c>
      <c r="F5875" s="221">
        <f t="shared" si="643"/>
        <v>1.6878548758900996E-6</v>
      </c>
      <c r="G5875" s="221">
        <f t="shared" si="644"/>
        <v>7.1140635493141379E-3</v>
      </c>
      <c r="H5875" s="221">
        <v>0.44491567513501401</v>
      </c>
      <c r="I5875" s="221">
        <f t="shared" si="645"/>
        <v>1</v>
      </c>
      <c r="J5875" s="221">
        <v>1</v>
      </c>
      <c r="K5875" s="221">
        <f t="shared" si="646"/>
        <v>-165.44538900033419</v>
      </c>
      <c r="L5875" s="221">
        <f t="shared" si="648"/>
        <v>1.5405954131429166E-16</v>
      </c>
    </row>
    <row r="5876" spans="3:12" hidden="1" x14ac:dyDescent="0.25">
      <c r="C5876" s="221">
        <v>40190</v>
      </c>
      <c r="D5876" s="221">
        <f t="shared" si="642"/>
        <v>40190</v>
      </c>
      <c r="E5876" s="221">
        <f t="shared" si="647"/>
        <v>40.19</v>
      </c>
      <c r="F5876" s="221">
        <f t="shared" si="643"/>
        <v>1.6621332768822515E-6</v>
      </c>
      <c r="G5876" s="221">
        <f t="shared" si="644"/>
        <v>3.5719863707862646E-3</v>
      </c>
      <c r="H5876" s="221">
        <v>0.82365531566121197</v>
      </c>
      <c r="I5876" s="221">
        <f t="shared" si="645"/>
        <v>1</v>
      </c>
      <c r="J5876" s="221">
        <v>1</v>
      </c>
      <c r="K5876" s="221">
        <f t="shared" si="646"/>
        <v>-166.21357713706374</v>
      </c>
      <c r="L5876" s="221">
        <f t="shared" si="648"/>
        <v>2.6175841809415837E-16</v>
      </c>
    </row>
    <row r="5877" spans="3:12" hidden="1" x14ac:dyDescent="0.25">
      <c r="C5877" s="221">
        <v>40200</v>
      </c>
      <c r="D5877" s="221">
        <f t="shared" si="642"/>
        <v>40200</v>
      </c>
      <c r="E5877" s="221">
        <f t="shared" si="647"/>
        <v>40.200000000000003</v>
      </c>
      <c r="F5877" s="221">
        <f t="shared" si="643"/>
        <v>1.6366996516760698E-6</v>
      </c>
      <c r="G5877" s="221">
        <f t="shared" si="644"/>
        <v>8.0499572343687956E-16</v>
      </c>
      <c r="H5877" s="221">
        <v>1</v>
      </c>
      <c r="I5877" s="221">
        <f t="shared" si="645"/>
        <v>1</v>
      </c>
      <c r="J5877" s="221">
        <v>1</v>
      </c>
      <c r="K5877" s="221">
        <f t="shared" si="646"/>
        <v>-417.60474873680545</v>
      </c>
      <c r="L5877" s="221">
        <f t="shared" si="648"/>
        <v>5.9783631865467991E-17</v>
      </c>
    </row>
    <row r="5878" spans="3:12" hidden="1" x14ac:dyDescent="0.25">
      <c r="C5878" s="221">
        <v>40210</v>
      </c>
      <c r="D5878" s="221">
        <f t="shared" si="642"/>
        <v>40210</v>
      </c>
      <c r="E5878" s="221">
        <f t="shared" si="647"/>
        <v>40.21</v>
      </c>
      <c r="F5878" s="221">
        <f t="shared" si="643"/>
        <v>1.61155221541387E-6</v>
      </c>
      <c r="G5878" s="221">
        <f t="shared" si="644"/>
        <v>3.5923560378403E-3</v>
      </c>
      <c r="H5878" s="221">
        <v>0.823655315661182</v>
      </c>
      <c r="I5878" s="221">
        <f t="shared" si="645"/>
        <v>1</v>
      </c>
      <c r="J5878" s="221">
        <v>1</v>
      </c>
      <c r="K5878" s="221">
        <f t="shared" si="646"/>
        <v>-166.43261479788478</v>
      </c>
      <c r="L5878" s="221">
        <f t="shared" si="648"/>
        <v>5.6843201340301628E-17</v>
      </c>
    </row>
    <row r="5879" spans="3:12" hidden="1" x14ac:dyDescent="0.25">
      <c r="C5879" s="221">
        <v>40220</v>
      </c>
      <c r="D5879" s="221">
        <f t="shared" si="642"/>
        <v>40220</v>
      </c>
      <c r="E5879" s="221">
        <f t="shared" si="647"/>
        <v>40.22</v>
      </c>
      <c r="F5879" s="221">
        <f t="shared" si="643"/>
        <v>1.5866891776130052E-6</v>
      </c>
      <c r="G5879" s="221">
        <f t="shared" si="644"/>
        <v>7.1954334954400893E-3</v>
      </c>
      <c r="H5879" s="221">
        <v>0.44491567513539398</v>
      </c>
      <c r="I5879" s="221">
        <f t="shared" si="645"/>
        <v>1</v>
      </c>
      <c r="J5879" s="221">
        <v>1</v>
      </c>
      <c r="K5879" s="221">
        <f t="shared" si="646"/>
        <v>-165.88346939963066</v>
      </c>
      <c r="L5879" s="221">
        <f t="shared" si="648"/>
        <v>2.4245419263865829E-16</v>
      </c>
    </row>
    <row r="5880" spans="3:12" hidden="1" x14ac:dyDescent="0.25">
      <c r="C5880" s="221">
        <v>40230</v>
      </c>
      <c r="D5880" s="221">
        <f t="shared" si="642"/>
        <v>40230</v>
      </c>
      <c r="E5880" s="221">
        <f t="shared" si="647"/>
        <v>40.229999999999997</v>
      </c>
      <c r="F5880" s="221">
        <f t="shared" si="643"/>
        <v>1.5621087423782652E-6</v>
      </c>
      <c r="G5880" s="221">
        <f t="shared" si="644"/>
        <v>1.0799500521712134E-2</v>
      </c>
      <c r="H5880" s="221">
        <v>0.13782044655416001</v>
      </c>
      <c r="I5880" s="221">
        <f t="shared" si="645"/>
        <v>1</v>
      </c>
      <c r="J5880" s="221">
        <v>1</v>
      </c>
      <c r="K5880" s="221">
        <f t="shared" si="646"/>
        <v>-172.67142829075129</v>
      </c>
      <c r="L5880" s="221">
        <f t="shared" si="648"/>
        <v>1.3707007606924104E-16</v>
      </c>
    </row>
    <row r="5881" spans="3:12" hidden="1" x14ac:dyDescent="0.25">
      <c r="C5881" s="221">
        <v>40240</v>
      </c>
      <c r="D5881" s="221">
        <f t="shared" si="642"/>
        <v>40240</v>
      </c>
      <c r="E5881" s="221">
        <f t="shared" si="647"/>
        <v>40.24</v>
      </c>
      <c r="F5881" s="221">
        <f t="shared" si="643"/>
        <v>1.5378091086135548E-6</v>
      </c>
      <c r="G5881" s="221">
        <f t="shared" si="644"/>
        <v>1.4394767136309085E-2</v>
      </c>
      <c r="H5881" s="221">
        <v>1.57194088848359E-2</v>
      </c>
      <c r="I5881" s="221">
        <f t="shared" si="645"/>
        <v>1</v>
      </c>
      <c r="J5881" s="221">
        <v>1</v>
      </c>
      <c r="K5881" s="221">
        <f t="shared" si="646"/>
        <v>-189.16913433231991</v>
      </c>
      <c r="L5881" s="221">
        <f t="shared" si="648"/>
        <v>1.7862340102049253E-17</v>
      </c>
    </row>
    <row r="5882" spans="3:12" hidden="1" x14ac:dyDescent="0.25">
      <c r="C5882" s="221">
        <v>40250</v>
      </c>
      <c r="D5882" s="221">
        <f t="shared" ref="D5882:D5945" si="649">C5882*(f_CLK_MHz/Nominal_Clock_Freq)</f>
        <v>40250</v>
      </c>
      <c r="E5882" s="221">
        <f t="shared" si="647"/>
        <v>40.25</v>
      </c>
      <c r="F5882" s="221">
        <f t="shared" ref="F5882:F5945" si="650">ABS(SIN(((MOD_CLK_DIV*PI()*$D5882*FIRST_STAGE_DECIMATION)/(f_CLK_MHz*1000000)))/(FIRST_STAGE_DECIMATION*SIN(((MOD_CLK_DIV*PI()*$D5882)/(f_CLK_MHz*1000000)))))^FIRST_STAGE_ORDER</f>
        <v>1.5137884702326888E-6</v>
      </c>
      <c r="G5882" s="221">
        <f t="shared" ref="G5882:G5945" si="651">ABS(SIN(((MOD_CLK_DIV*FIRST_STAGE_DECIMATION*PI()*$D5882*SECOND_STAGE_DECIMATION)/(f_CLK_MHz*1000000)))/(SECOND_STAGE_DECIMATION*SIN(((MOD_CLK_DIV*FIRST_STAGE_DECIMATION*PI()*$D5882)/(f_CLK_MHz*1000000)))))^SECOND_STAGE_ORDER</f>
        <v>1.7971410995515705E-2</v>
      </c>
      <c r="H5882" s="271">
        <v>1.6734664794276201E-5</v>
      </c>
      <c r="I5882" s="221">
        <f t="shared" ref="I5882:I5945" si="652">IF(Avg_decimation&lt;&gt;0,(ABS(SIN(((MOD_CLK_DIV*FIRST_STAGE_DECIMATION*SECOND_STAGE_DECIMATION*FIR_DECIMATION*PI()*$D5882*Avg_decimation)/(f_CLK_MHz*1000000)))/(Avg_decimation*SIN(((MOD_CLK_DIV*FIRST_STAGE_DECIMATION*SECOND_STAGE_DECIMATION*FIR_DECIMATION*PI()*$D5882)/(f_CLK_MHz*1000000)))))^1),"-")</f>
        <v>1</v>
      </c>
      <c r="J5882" s="221">
        <v>1</v>
      </c>
      <c r="K5882" s="221">
        <f t="shared" ref="K5882:K5945" si="653">20*LOG10(IF(FIR_BYPASSED,F5882*G5882*J5882,F5882*G5882*H5882*I5882*J5882))</f>
        <v>-246.83471225876477</v>
      </c>
      <c r="L5882" s="221">
        <f t="shared" si="648"/>
        <v>3.0350247963040459E-19</v>
      </c>
    </row>
    <row r="5883" spans="3:12" hidden="1" x14ac:dyDescent="0.25">
      <c r="C5883" s="221">
        <v>40260</v>
      </c>
      <c r="D5883" s="221">
        <f t="shared" si="649"/>
        <v>40260</v>
      </c>
      <c r="E5883" s="221">
        <f t="shared" si="647"/>
        <v>40.26</v>
      </c>
      <c r="F5883" s="221">
        <f t="shared" si="650"/>
        <v>1.4900450163696043E-6</v>
      </c>
      <c r="G5883" s="221">
        <f t="shared" si="651"/>
        <v>2.1519603383639615E-2</v>
      </c>
      <c r="H5883" s="271">
        <v>1.75067417106919E-5</v>
      </c>
      <c r="I5883" s="221">
        <f t="shared" si="652"/>
        <v>1</v>
      </c>
      <c r="J5883" s="221">
        <v>1</v>
      </c>
      <c r="K5883" s="221">
        <f t="shared" si="653"/>
        <v>-245.01522047163061</v>
      </c>
      <c r="L5883" s="221">
        <f t="shared" si="648"/>
        <v>2.5838002924942302E-24</v>
      </c>
    </row>
    <row r="5884" spans="3:12" hidden="1" x14ac:dyDescent="0.25">
      <c r="C5884" s="221">
        <v>40270</v>
      </c>
      <c r="D5884" s="221">
        <f t="shared" si="649"/>
        <v>40270</v>
      </c>
      <c r="E5884" s="221">
        <f t="shared" si="647"/>
        <v>40.270000000000003</v>
      </c>
      <c r="F5884" s="221">
        <f t="shared" si="650"/>
        <v>1.4665769315875481E-6</v>
      </c>
      <c r="G5884" s="221">
        <f t="shared" si="651"/>
        <v>2.5029535363150654E-2</v>
      </c>
      <c r="H5884" s="221">
        <v>5.3629333398699502E-3</v>
      </c>
      <c r="I5884" s="221">
        <f t="shared" si="652"/>
        <v>1</v>
      </c>
      <c r="J5884" s="221">
        <v>1</v>
      </c>
      <c r="K5884" s="221">
        <f t="shared" si="653"/>
        <v>-194.11679928085277</v>
      </c>
      <c r="L5884" s="221">
        <f t="shared" si="648"/>
        <v>9.7439123593774064E-20</v>
      </c>
    </row>
    <row r="5885" spans="3:12" hidden="1" x14ac:dyDescent="0.25">
      <c r="C5885" s="221">
        <v>40280</v>
      </c>
      <c r="D5885" s="221">
        <f t="shared" si="649"/>
        <v>40280</v>
      </c>
      <c r="E5885" s="221">
        <f t="shared" si="647"/>
        <v>40.28</v>
      </c>
      <c r="F5885" s="221">
        <f t="shared" si="650"/>
        <v>1.4433823960875776E-6</v>
      </c>
      <c r="G5885" s="221">
        <f t="shared" si="651"/>
        <v>2.8491444015983046E-2</v>
      </c>
      <c r="H5885" s="221">
        <v>2.0271099110449501E-2</v>
      </c>
      <c r="I5885" s="221">
        <f t="shared" si="652"/>
        <v>1</v>
      </c>
      <c r="J5885" s="221">
        <v>1</v>
      </c>
      <c r="K5885" s="221">
        <f t="shared" si="653"/>
        <v>-181.5805367572367</v>
      </c>
      <c r="L5885" s="221">
        <f t="shared" si="648"/>
        <v>2.6547783556677289E-18</v>
      </c>
    </row>
    <row r="5886" spans="3:12" hidden="1" x14ac:dyDescent="0.25">
      <c r="C5886" s="221">
        <v>40290</v>
      </c>
      <c r="D5886" s="221">
        <f t="shared" si="649"/>
        <v>40290</v>
      </c>
      <c r="E5886" s="221">
        <f t="shared" si="647"/>
        <v>40.29</v>
      </c>
      <c r="F5886" s="221">
        <f t="shared" si="650"/>
        <v>1.4204595859160405E-6</v>
      </c>
      <c r="G5886" s="221">
        <f t="shared" si="651"/>
        <v>3.1895638707963581E-2</v>
      </c>
      <c r="H5886" s="221">
        <v>2.04012078154239E-2</v>
      </c>
      <c r="I5886" s="221">
        <f t="shared" si="652"/>
        <v>1</v>
      </c>
      <c r="J5886" s="221">
        <v>1</v>
      </c>
      <c r="K5886" s="221">
        <f t="shared" si="653"/>
        <v>-180.68367869971524</v>
      </c>
      <c r="L5886" s="221">
        <f t="shared" si="648"/>
        <v>7.7258500066886264E-18</v>
      </c>
    </row>
    <row r="5887" spans="3:12" hidden="1" x14ac:dyDescent="0.25">
      <c r="C5887" s="221">
        <v>40300</v>
      </c>
      <c r="D5887" s="221">
        <f t="shared" si="649"/>
        <v>40300</v>
      </c>
      <c r="E5887" s="221">
        <f t="shared" si="647"/>
        <v>40.299999999999997</v>
      </c>
      <c r="F5887" s="221">
        <f t="shared" si="650"/>
        <v>1.3978066731715241E-6</v>
      </c>
      <c r="G5887" s="221">
        <f t="shared" si="651"/>
        <v>3.5232527307794831E-2</v>
      </c>
      <c r="H5887" s="271">
        <v>1.6130886682040299E-9</v>
      </c>
      <c r="I5887" s="221">
        <f t="shared" si="652"/>
        <v>1</v>
      </c>
      <c r="J5887" s="221">
        <v>1</v>
      </c>
      <c r="K5887" s="221">
        <f t="shared" si="653"/>
        <v>-321.9990170596343</v>
      </c>
      <c r="L5887" s="221">
        <f t="shared" si="648"/>
        <v>2.135857201286531E-18</v>
      </c>
    </row>
    <row r="5888" spans="3:12" hidden="1" x14ac:dyDescent="0.25">
      <c r="C5888" s="221">
        <v>40310</v>
      </c>
      <c r="D5888" s="221">
        <f t="shared" si="649"/>
        <v>40310</v>
      </c>
      <c r="E5888" s="221">
        <f t="shared" si="647"/>
        <v>40.31</v>
      </c>
      <c r="F5888" s="221">
        <f t="shared" si="650"/>
        <v>1.3754218262104337E-6</v>
      </c>
      <c r="G5888" s="221">
        <f t="shared" si="651"/>
        <v>3.8492642291959638E-2</v>
      </c>
      <c r="H5888" s="221">
        <v>1.10268609715083E-2</v>
      </c>
      <c r="I5888" s="221">
        <f t="shared" si="652"/>
        <v>1</v>
      </c>
      <c r="J5888" s="221">
        <v>1</v>
      </c>
      <c r="K5888" s="221">
        <f t="shared" si="653"/>
        <v>-184.67468930838083</v>
      </c>
      <c r="L5888" s="221">
        <f t="shared" si="648"/>
        <v>8.5206199769020568E-19</v>
      </c>
    </row>
    <row r="5889" spans="3:12" hidden="1" x14ac:dyDescent="0.25">
      <c r="C5889" s="221">
        <v>40320</v>
      </c>
      <c r="D5889" s="221">
        <f t="shared" si="649"/>
        <v>40320</v>
      </c>
      <c r="E5889" s="221">
        <f t="shared" si="647"/>
        <v>40.32</v>
      </c>
      <c r="F5889" s="221">
        <f t="shared" si="650"/>
        <v>1.3533032098521191E-6</v>
      </c>
      <c r="G5889" s="221">
        <f t="shared" si="651"/>
        <v>4.1666666666667809E-2</v>
      </c>
      <c r="H5889" s="271">
        <v>3.55735938867789E-10</v>
      </c>
      <c r="I5889" s="221">
        <f t="shared" si="652"/>
        <v>1</v>
      </c>
      <c r="J5889" s="221">
        <v>1</v>
      </c>
      <c r="K5889" s="221">
        <f t="shared" si="653"/>
        <v>-333.95376774032161</v>
      </c>
      <c r="L5889" s="221">
        <f t="shared" si="648"/>
        <v>8.5206182435149835E-19</v>
      </c>
    </row>
    <row r="5890" spans="3:12" hidden="1" x14ac:dyDescent="0.25">
      <c r="C5890" s="221">
        <v>40330</v>
      </c>
      <c r="D5890" s="221">
        <f t="shared" si="649"/>
        <v>40330</v>
      </c>
      <c r="E5890" s="221">
        <f t="shared" si="647"/>
        <v>40.33</v>
      </c>
      <c r="F5890" s="221">
        <f t="shared" si="650"/>
        <v>1.3314489855828055E-6</v>
      </c>
      <c r="G5890" s="221">
        <f t="shared" si="651"/>
        <v>4.4745459638299005E-2</v>
      </c>
      <c r="H5890" s="221">
        <v>9.6745899372293002E-3</v>
      </c>
      <c r="I5890" s="221">
        <f t="shared" si="652"/>
        <v>1</v>
      </c>
      <c r="J5890" s="221">
        <v>1</v>
      </c>
      <c r="K5890" s="221">
        <f t="shared" si="653"/>
        <v>-184.78587857942156</v>
      </c>
      <c r="L5890" s="221">
        <f t="shared" si="648"/>
        <v>8.3052398852637555E-19</v>
      </c>
    </row>
    <row r="5891" spans="3:12" hidden="1" x14ac:dyDescent="0.25">
      <c r="C5891" s="221">
        <v>40340</v>
      </c>
      <c r="D5891" s="221">
        <f t="shared" si="649"/>
        <v>40340</v>
      </c>
      <c r="E5891" s="221">
        <f t="shared" si="647"/>
        <v>40.340000000000003</v>
      </c>
      <c r="F5891" s="221">
        <f t="shared" si="650"/>
        <v>1.309857311758673E-6</v>
      </c>
      <c r="G5891" s="221">
        <f t="shared" si="651"/>
        <v>4.772008196393384E-2</v>
      </c>
      <c r="H5891" s="221">
        <v>4.6170289671161498E-3</v>
      </c>
      <c r="I5891" s="221">
        <f t="shared" si="652"/>
        <v>1</v>
      </c>
      <c r="J5891" s="221">
        <v>1</v>
      </c>
      <c r="K5891" s="221">
        <f t="shared" si="653"/>
        <v>-190.79424462059677</v>
      </c>
      <c r="L5891" s="221">
        <f t="shared" si="648"/>
        <v>1.8704351531303867E-18</v>
      </c>
    </row>
    <row r="5892" spans="3:12" hidden="1" x14ac:dyDescent="0.25">
      <c r="C5892" s="221">
        <v>40350</v>
      </c>
      <c r="D5892" s="221">
        <f t="shared" si="649"/>
        <v>40350</v>
      </c>
      <c r="E5892" s="221">
        <f t="shared" si="647"/>
        <v>40.35</v>
      </c>
      <c r="F5892" s="221">
        <f t="shared" si="650"/>
        <v>1.2885263438079786E-6</v>
      </c>
      <c r="G5892" s="221">
        <f t="shared" si="651"/>
        <v>5.0581820914124734E-2</v>
      </c>
      <c r="H5892" s="221">
        <v>1.96696707822333E-4</v>
      </c>
      <c r="I5892" s="221">
        <f t="shared" si="652"/>
        <v>1</v>
      </c>
      <c r="J5892" s="221">
        <v>1</v>
      </c>
      <c r="K5892" s="221">
        <f t="shared" si="653"/>
        <v>-217.84230294476484</v>
      </c>
      <c r="L5892" s="221">
        <f t="shared" si="648"/>
        <v>2.2712632934708311E-19</v>
      </c>
    </row>
    <row r="5893" spans="3:12" hidden="1" x14ac:dyDescent="0.25">
      <c r="C5893" s="221">
        <v>40360</v>
      </c>
      <c r="D5893" s="221">
        <f t="shared" si="649"/>
        <v>40360</v>
      </c>
      <c r="E5893" s="221">
        <f t="shared" si="647"/>
        <v>40.36</v>
      </c>
      <c r="F5893" s="221">
        <f t="shared" si="650"/>
        <v>1.2674542344320973E-6</v>
      </c>
      <c r="G5893" s="221">
        <f t="shared" si="651"/>
        <v>5.3322214780731944E-2</v>
      </c>
      <c r="H5893" s="221">
        <v>2.7062321390614202E-3</v>
      </c>
      <c r="I5893" s="221">
        <f t="shared" si="652"/>
        <v>1</v>
      </c>
      <c r="J5893" s="221">
        <v>1</v>
      </c>
      <c r="K5893" s="221">
        <f t="shared" si="653"/>
        <v>-194.75588972102508</v>
      </c>
      <c r="L5893" s="221">
        <f t="shared" si="648"/>
        <v>9.5762328443241303E-20</v>
      </c>
    </row>
    <row r="5894" spans="3:12" hidden="1" x14ac:dyDescent="0.25">
      <c r="C5894" s="221">
        <v>40370</v>
      </c>
      <c r="D5894" s="221">
        <f t="shared" si="649"/>
        <v>40370</v>
      </c>
      <c r="E5894" s="221">
        <f t="shared" si="647"/>
        <v>40.369999999999997</v>
      </c>
      <c r="F5894" s="221">
        <f t="shared" si="650"/>
        <v>1.2466391338058596E-6</v>
      </c>
      <c r="G5894" s="221">
        <f t="shared" si="651"/>
        <v>5.5933076863404291E-2</v>
      </c>
      <c r="H5894" s="221">
        <v>2.57613647514358E-3</v>
      </c>
      <c r="I5894" s="221">
        <f t="shared" si="652"/>
        <v>1</v>
      </c>
      <c r="J5894" s="221">
        <v>1</v>
      </c>
      <c r="K5894" s="221">
        <f t="shared" si="653"/>
        <v>-194.91243333832344</v>
      </c>
      <c r="L5894" s="221">
        <f t="shared" si="648"/>
        <v>3.2856334659078038E-19</v>
      </c>
    </row>
    <row r="5895" spans="3:12" hidden="1" x14ac:dyDescent="0.25">
      <c r="C5895" s="221">
        <v>40380</v>
      </c>
      <c r="D5895" s="221">
        <f t="shared" si="649"/>
        <v>40380</v>
      </c>
      <c r="E5895" s="221">
        <f t="shared" si="647"/>
        <v>40.380000000000003</v>
      </c>
      <c r="F5895" s="221">
        <f t="shared" si="650"/>
        <v>1.2260791897764029E-6</v>
      </c>
      <c r="G5895" s="221">
        <f t="shared" si="651"/>
        <v>5.8406518869393964E-2</v>
      </c>
      <c r="H5895" s="221">
        <v>2.7309732062735001E-4</v>
      </c>
      <c r="I5895" s="221">
        <f t="shared" si="652"/>
        <v>1</v>
      </c>
      <c r="J5895" s="221">
        <v>1</v>
      </c>
      <c r="K5895" s="221">
        <f t="shared" si="653"/>
        <v>-214.17405434410244</v>
      </c>
      <c r="L5895" s="221">
        <f t="shared" si="648"/>
        <v>9.918820916117103E-20</v>
      </c>
    </row>
    <row r="5896" spans="3:12" hidden="1" x14ac:dyDescent="0.25">
      <c r="C5896" s="221">
        <v>40390</v>
      </c>
      <c r="D5896" s="221">
        <f t="shared" si="649"/>
        <v>40390</v>
      </c>
      <c r="E5896" s="221">
        <f t="shared" si="647"/>
        <v>40.39</v>
      </c>
      <c r="F5896" s="221">
        <f t="shared" si="650"/>
        <v>1.2057725480614769E-6</v>
      </c>
      <c r="G5896" s="221">
        <f t="shared" si="651"/>
        <v>6.0734973662461535E-2</v>
      </c>
      <c r="H5896" s="221">
        <v>3.15558828549074E-3</v>
      </c>
      <c r="I5896" s="221">
        <f t="shared" si="652"/>
        <v>1</v>
      </c>
      <c r="J5896" s="221">
        <v>1</v>
      </c>
      <c r="K5896" s="221">
        <f t="shared" si="653"/>
        <v>-192.72430850662033</v>
      </c>
      <c r="L5896" s="221">
        <f t="shared" si="648"/>
        <v>1.5706179904343222E-19</v>
      </c>
    </row>
    <row r="5897" spans="3:12" hidden="1" x14ac:dyDescent="0.25">
      <c r="C5897" s="221">
        <v>40400</v>
      </c>
      <c r="D5897" s="221">
        <f t="shared" si="649"/>
        <v>40400</v>
      </c>
      <c r="E5897" s="221">
        <f t="shared" si="647"/>
        <v>40.4</v>
      </c>
      <c r="F5897" s="221">
        <f t="shared" si="650"/>
        <v>1.1857173524463751E-6</v>
      </c>
      <c r="G5897" s="221">
        <f t="shared" si="651"/>
        <v>6.2911217298101785E-2</v>
      </c>
      <c r="H5897" s="271">
        <v>9.3132095762808697E-10</v>
      </c>
      <c r="I5897" s="221">
        <f t="shared" si="652"/>
        <v>1</v>
      </c>
      <c r="J5897" s="221">
        <v>1</v>
      </c>
      <c r="K5897" s="221">
        <f t="shared" si="653"/>
        <v>-323.16382719407784</v>
      </c>
      <c r="L5897" s="221">
        <f t="shared" si="648"/>
        <v>1.3350865450670386E-19</v>
      </c>
    </row>
    <row r="5898" spans="3:12" hidden="1" x14ac:dyDescent="0.25">
      <c r="C5898" s="221">
        <v>40410</v>
      </c>
      <c r="D5898" s="221">
        <f t="shared" si="649"/>
        <v>40410</v>
      </c>
      <c r="E5898" s="221">
        <f t="shared" si="647"/>
        <v>40.409999999999997</v>
      </c>
      <c r="F5898" s="221">
        <f t="shared" si="650"/>
        <v>1.1659117449799605E-6</v>
      </c>
      <c r="G5898" s="221">
        <f t="shared" si="651"/>
        <v>6.4928390283703993E-2</v>
      </c>
      <c r="H5898" s="221">
        <v>2.61825380322896E-2</v>
      </c>
      <c r="I5898" s="221">
        <f t="shared" si="652"/>
        <v>1</v>
      </c>
      <c r="J5898" s="221">
        <v>1</v>
      </c>
      <c r="K5898" s="221">
        <f t="shared" si="653"/>
        <v>-174.05775887589834</v>
      </c>
      <c r="L5898" s="221">
        <f t="shared" si="648"/>
        <v>9.8211908723334069E-18</v>
      </c>
    </row>
    <row r="5899" spans="3:12" hidden="1" x14ac:dyDescent="0.25">
      <c r="C5899" s="221">
        <v>40420</v>
      </c>
      <c r="D5899" s="221">
        <f t="shared" si="649"/>
        <v>40420</v>
      </c>
      <c r="E5899" s="221">
        <f t="shared" si="647"/>
        <v>40.42</v>
      </c>
      <c r="F5899" s="221">
        <f t="shared" si="650"/>
        <v>1.1463538661694831E-6</v>
      </c>
      <c r="G5899" s="221">
        <f t="shared" si="651"/>
        <v>6.6780018004068381E-2</v>
      </c>
      <c r="H5899" s="221">
        <v>5.0657045484413799E-2</v>
      </c>
      <c r="I5899" s="221">
        <f t="shared" si="652"/>
        <v>1</v>
      </c>
      <c r="J5899" s="221">
        <v>1</v>
      </c>
      <c r="K5899" s="221">
        <f t="shared" si="653"/>
        <v>-168.22789823470242</v>
      </c>
      <c r="L5899" s="221">
        <f t="shared" si="648"/>
        <v>8.5849413329096324E-17</v>
      </c>
    </row>
    <row r="5900" spans="3:12" hidden="1" x14ac:dyDescent="0.25">
      <c r="C5900" s="221">
        <v>40430</v>
      </c>
      <c r="D5900" s="221">
        <f t="shared" si="649"/>
        <v>40430</v>
      </c>
      <c r="E5900" s="221">
        <f t="shared" si="647"/>
        <v>40.43</v>
      </c>
      <c r="F5900" s="221">
        <f t="shared" si="650"/>
        <v>1.1270418551744831E-6</v>
      </c>
      <c r="G5900" s="221">
        <f t="shared" si="651"/>
        <v>6.8460030254433701E-2</v>
      </c>
      <c r="H5900" s="221">
        <v>3.5478860246614202E-2</v>
      </c>
      <c r="I5900" s="221">
        <f t="shared" si="652"/>
        <v>1</v>
      </c>
      <c r="J5900" s="221">
        <v>1</v>
      </c>
      <c r="K5900" s="221">
        <f t="shared" si="653"/>
        <v>-171.25306417422593</v>
      </c>
      <c r="L5900" s="221">
        <f t="shared" si="648"/>
        <v>1.0940976864557609E-16</v>
      </c>
    </row>
    <row r="5901" spans="3:12" hidden="1" x14ac:dyDescent="0.25">
      <c r="C5901" s="221">
        <v>40440</v>
      </c>
      <c r="D5901" s="221">
        <f t="shared" si="649"/>
        <v>40440</v>
      </c>
      <c r="E5901" s="221">
        <f t="shared" si="647"/>
        <v>40.44</v>
      </c>
      <c r="F5901" s="221">
        <f t="shared" si="650"/>
        <v>1.107973849999401E-6</v>
      </c>
      <c r="G5901" s="221">
        <f t="shared" si="651"/>
        <v>6.9962779825269175E-2</v>
      </c>
      <c r="H5901" s="271">
        <v>2.4382319302513701E-9</v>
      </c>
      <c r="I5901" s="221">
        <f t="shared" si="652"/>
        <v>1</v>
      </c>
      <c r="J5901" s="221">
        <v>1</v>
      </c>
      <c r="K5901" s="221">
        <f t="shared" si="653"/>
        <v>-314.47056836543874</v>
      </c>
      <c r="L5901" s="221">
        <f t="shared" si="648"/>
        <v>1.8734135247887278E-17</v>
      </c>
    </row>
    <row r="5902" spans="3:12" hidden="1" x14ac:dyDescent="0.25">
      <c r="C5902" s="221">
        <v>40450</v>
      </c>
      <c r="D5902" s="221">
        <f t="shared" si="649"/>
        <v>40450</v>
      </c>
      <c r="E5902" s="221">
        <f t="shared" si="647"/>
        <v>40.450000000000003</v>
      </c>
      <c r="F5902" s="221">
        <f t="shared" si="650"/>
        <v>1.0891479876851495E-6</v>
      </c>
      <c r="G5902" s="221">
        <f t="shared" si="651"/>
        <v>7.1283060085138156E-2</v>
      </c>
      <c r="H5902" s="271">
        <v>1.58534367122404E-9</v>
      </c>
      <c r="I5902" s="221">
        <f t="shared" si="652"/>
        <v>1</v>
      </c>
      <c r="J5902" s="221">
        <v>1</v>
      </c>
      <c r="K5902" s="221">
        <f t="shared" si="653"/>
        <v>-318.19606696510061</v>
      </c>
      <c r="L5902" s="221">
        <f t="shared" si="648"/>
        <v>2.4349550844800451E-31</v>
      </c>
    </row>
    <row r="5903" spans="3:12" hidden="1" x14ac:dyDescent="0.25">
      <c r="C5903" s="221">
        <v>40460</v>
      </c>
      <c r="D5903" s="221">
        <f t="shared" si="649"/>
        <v>40460</v>
      </c>
      <c r="E5903" s="221">
        <f t="shared" si="647"/>
        <v>40.46</v>
      </c>
      <c r="F5903" s="221">
        <f t="shared" si="650"/>
        <v>1.0705624044995095E-6</v>
      </c>
      <c r="G5903" s="221">
        <f t="shared" si="651"/>
        <v>7.2416121510323825E-2</v>
      </c>
      <c r="H5903" s="221">
        <v>3.2358958185373002E-2</v>
      </c>
      <c r="I5903" s="221">
        <f t="shared" si="652"/>
        <v>1</v>
      </c>
      <c r="J5903" s="221">
        <v>1</v>
      </c>
      <c r="K5903" s="221">
        <f t="shared" si="653"/>
        <v>-172.01116440440731</v>
      </c>
      <c r="L5903" s="221">
        <f t="shared" si="648"/>
        <v>1.5733437195012365E-17</v>
      </c>
    </row>
    <row r="5904" spans="3:12" hidden="1" x14ac:dyDescent="0.25">
      <c r="C5904" s="221">
        <v>40470</v>
      </c>
      <c r="D5904" s="221">
        <f t="shared" si="649"/>
        <v>40470</v>
      </c>
      <c r="E5904" s="221">
        <f t="shared" si="647"/>
        <v>40.47</v>
      </c>
      <c r="F5904" s="221">
        <f t="shared" si="650"/>
        <v>1.052215236126403E-6</v>
      </c>
      <c r="G5904" s="221">
        <f t="shared" si="651"/>
        <v>7.3357687112296968E-2</v>
      </c>
      <c r="H5904" s="221">
        <v>3.3311806719224402E-2</v>
      </c>
      <c r="I5904" s="221">
        <f t="shared" si="652"/>
        <v>1</v>
      </c>
      <c r="J5904" s="221">
        <v>1</v>
      </c>
      <c r="K5904" s="221">
        <f t="shared" si="653"/>
        <v>-171.79703191708072</v>
      </c>
      <c r="L5904" s="221">
        <f t="shared" si="648"/>
        <v>6.4514326771557813E-17</v>
      </c>
    </row>
    <row r="5905" spans="3:12" hidden="1" x14ac:dyDescent="0.25">
      <c r="C5905" s="221">
        <v>40480</v>
      </c>
      <c r="D5905" s="221">
        <f t="shared" si="649"/>
        <v>40480</v>
      </c>
      <c r="E5905" s="221">
        <f t="shared" si="647"/>
        <v>40.479999999999997</v>
      </c>
      <c r="F5905" s="221">
        <f t="shared" si="650"/>
        <v>1.0341046178538849E-6</v>
      </c>
      <c r="G5905" s="221">
        <f t="shared" si="651"/>
        <v>7.4103966716700484E-2</v>
      </c>
      <c r="H5905" s="221">
        <v>1.17207465677582E-2</v>
      </c>
      <c r="I5905" s="221">
        <f t="shared" si="652"/>
        <v>1</v>
      </c>
      <c r="J5905" s="221">
        <v>1</v>
      </c>
      <c r="K5905" s="221">
        <f t="shared" si="653"/>
        <v>-180.93277582038633</v>
      </c>
      <c r="L5905" s="221">
        <f t="shared" si="648"/>
        <v>3.0092704446907407E-17</v>
      </c>
    </row>
    <row r="5906" spans="3:12" hidden="1" x14ac:dyDescent="0.25">
      <c r="C5906" s="221">
        <v>40490</v>
      </c>
      <c r="D5906" s="221">
        <f t="shared" si="649"/>
        <v>40490</v>
      </c>
      <c r="E5906" s="221">
        <f t="shared" si="647"/>
        <v>40.49</v>
      </c>
      <c r="F5906" s="221">
        <f t="shared" si="650"/>
        <v>1.0162286847611031E-6</v>
      </c>
      <c r="G5906" s="221">
        <f t="shared" si="651"/>
        <v>7.4651670050240732E-2</v>
      </c>
      <c r="H5906" s="221">
        <v>3.5411953593091502E-2</v>
      </c>
      <c r="I5906" s="221">
        <f t="shared" si="652"/>
        <v>1</v>
      </c>
      <c r="J5906" s="221">
        <v>1</v>
      </c>
      <c r="K5906" s="221">
        <f t="shared" si="653"/>
        <v>-171.41638272552632</v>
      </c>
      <c r="L5906" s="221">
        <f t="shared" si="648"/>
        <v>3.2124083131818935E-17</v>
      </c>
    </row>
    <row r="5907" spans="3:12" hidden="1" x14ac:dyDescent="0.25">
      <c r="C5907" s="221">
        <v>40500</v>
      </c>
      <c r="D5907" s="221">
        <f t="shared" si="649"/>
        <v>40500</v>
      </c>
      <c r="E5907" s="221">
        <f t="shared" si="647"/>
        <v>40.5</v>
      </c>
      <c r="F5907" s="221">
        <f t="shared" si="650"/>
        <v>9.985855719039143E-7</v>
      </c>
      <c r="G5907" s="221">
        <f t="shared" si="651"/>
        <v>7.4998018594701302E-2</v>
      </c>
      <c r="H5907" s="271">
        <v>1.65143910332714E-14</v>
      </c>
      <c r="I5907" s="221">
        <f t="shared" si="652"/>
        <v>1</v>
      </c>
      <c r="J5907" s="221">
        <v>1</v>
      </c>
      <c r="K5907" s="221">
        <f t="shared" si="653"/>
        <v>-418.15404719347293</v>
      </c>
      <c r="L5907" s="221">
        <f t="shared" si="648"/>
        <v>1.8042708643372046E-17</v>
      </c>
    </row>
    <row r="5908" spans="3:12" hidden="1" x14ac:dyDescent="0.25">
      <c r="C5908" s="221">
        <v>40510</v>
      </c>
      <c r="D5908" s="221">
        <f t="shared" si="649"/>
        <v>40510</v>
      </c>
      <c r="E5908" s="221">
        <f t="shared" si="647"/>
        <v>40.51</v>
      </c>
      <c r="F5908" s="221">
        <f t="shared" si="650"/>
        <v>9.8117341449934259E-7</v>
      </c>
      <c r="G5908" s="221">
        <f t="shared" si="651"/>
        <v>7.5140756170248194E-2</v>
      </c>
      <c r="H5908" s="221">
        <v>3.5411953593086097E-2</v>
      </c>
      <c r="I5908" s="221">
        <f t="shared" si="652"/>
        <v>1</v>
      </c>
      <c r="J5908" s="221">
        <v>1</v>
      </c>
      <c r="K5908" s="221">
        <f t="shared" si="653"/>
        <v>-171.66457560304048</v>
      </c>
      <c r="L5908" s="221">
        <f t="shared" si="648"/>
        <v>1.7040504502155282E-17</v>
      </c>
    </row>
    <row r="5909" spans="3:12" hidden="1" x14ac:dyDescent="0.25">
      <c r="C5909" s="221">
        <v>40520</v>
      </c>
      <c r="D5909" s="221">
        <f t="shared" si="649"/>
        <v>40520</v>
      </c>
      <c r="E5909" s="221">
        <f t="shared" si="647"/>
        <v>40.520000000000003</v>
      </c>
      <c r="F5909" s="221">
        <f t="shared" si="650"/>
        <v>9.6399034810870835E-7</v>
      </c>
      <c r="G5909" s="221">
        <f t="shared" si="651"/>
        <v>7.507815821326537E-2</v>
      </c>
      <c r="H5909" s="221">
        <v>1.17207465677635E-2</v>
      </c>
      <c r="I5909" s="221">
        <f t="shared" si="652"/>
        <v>1</v>
      </c>
      <c r="J5909" s="221">
        <v>1</v>
      </c>
      <c r="K5909" s="221">
        <f t="shared" si="653"/>
        <v>-181.42916857553973</v>
      </c>
      <c r="L5909" s="221">
        <f t="shared" si="648"/>
        <v>2.9912917396211753E-17</v>
      </c>
    </row>
    <row r="5910" spans="3:12" hidden="1" x14ac:dyDescent="0.25">
      <c r="C5910" s="221">
        <v>40530</v>
      </c>
      <c r="D5910" s="221">
        <f t="shared" si="649"/>
        <v>40530</v>
      </c>
      <c r="E5910" s="221">
        <f t="shared" si="647"/>
        <v>40.53</v>
      </c>
      <c r="F5910" s="221">
        <f t="shared" si="650"/>
        <v>9.4703450881972601E-7</v>
      </c>
      <c r="G5910" s="221">
        <f t="shared" si="651"/>
        <v>7.4809039717117748E-2</v>
      </c>
      <c r="H5910" s="221">
        <v>3.3311806719221203E-2</v>
      </c>
      <c r="I5910" s="221">
        <f t="shared" si="652"/>
        <v>1</v>
      </c>
      <c r="J5910" s="221">
        <v>1</v>
      </c>
      <c r="K5910" s="221">
        <f t="shared" si="653"/>
        <v>-172.54163855130801</v>
      </c>
      <c r="L5910" s="221">
        <f t="shared" si="648"/>
        <v>2.5733253910708026E-17</v>
      </c>
    </row>
    <row r="5911" spans="3:12" hidden="1" x14ac:dyDescent="0.25">
      <c r="C5911" s="221">
        <v>40540</v>
      </c>
      <c r="D5911" s="221">
        <f t="shared" si="649"/>
        <v>40540</v>
      </c>
      <c r="E5911" s="221">
        <f t="shared" si="647"/>
        <v>40.54</v>
      </c>
      <c r="F5911" s="221">
        <f t="shared" si="650"/>
        <v>9.3030403342705287E-7</v>
      </c>
      <c r="G5911" s="221">
        <f t="shared" si="651"/>
        <v>7.433276180751168E-2</v>
      </c>
      <c r="H5911" s="221">
        <v>3.2358958185390703E-2</v>
      </c>
      <c r="I5911" s="221">
        <f t="shared" si="652"/>
        <v>1</v>
      </c>
      <c r="J5911" s="221">
        <v>1</v>
      </c>
      <c r="K5911" s="221">
        <f t="shared" si="653"/>
        <v>-173.00400592273996</v>
      </c>
      <c r="L5911" s="221">
        <f t="shared" si="648"/>
        <v>5.2847615828651342E-17</v>
      </c>
    </row>
    <row r="5912" spans="3:12" hidden="1" x14ac:dyDescent="0.25">
      <c r="C5912" s="221">
        <v>40550</v>
      </c>
      <c r="D5912" s="221">
        <f t="shared" si="649"/>
        <v>40550</v>
      </c>
      <c r="E5912" s="221">
        <f t="shared" si="647"/>
        <v>40.549999999999997</v>
      </c>
      <c r="F5912" s="221">
        <f t="shared" si="650"/>
        <v>9.1379705961170948E-7</v>
      </c>
      <c r="G5912" s="221">
        <f t="shared" si="651"/>
        <v>7.3649236927469233E-2</v>
      </c>
      <c r="H5912" s="271">
        <v>1.5853276120227999E-9</v>
      </c>
      <c r="I5912" s="221">
        <f t="shared" si="652"/>
        <v>1</v>
      </c>
      <c r="J5912" s="221">
        <v>1</v>
      </c>
      <c r="K5912" s="221">
        <f t="shared" si="653"/>
        <v>-319.43725936639424</v>
      </c>
      <c r="L5912" s="221">
        <f t="shared" si="648"/>
        <v>1.2518130012989162E-17</v>
      </c>
    </row>
    <row r="5913" spans="3:12" hidden="1" x14ac:dyDescent="0.25">
      <c r="C5913" s="221">
        <v>40560</v>
      </c>
      <c r="D5913" s="221">
        <f t="shared" si="649"/>
        <v>40560</v>
      </c>
      <c r="E5913" s="221">
        <f t="shared" si="647"/>
        <v>40.56</v>
      </c>
      <c r="F5913" s="221">
        <f t="shared" si="650"/>
        <v>8.9751172611924165E-7</v>
      </c>
      <c r="G5913" s="221">
        <f t="shared" si="651"/>
        <v>7.2758932610362856E-2</v>
      </c>
      <c r="H5913" s="271">
        <v>2.4382347078237898E-9</v>
      </c>
      <c r="I5913" s="221">
        <f t="shared" si="652"/>
        <v>1</v>
      </c>
      <c r="J5913" s="221">
        <v>1</v>
      </c>
      <c r="K5913" s="221">
        <f t="shared" si="653"/>
        <v>-315.95996080545228</v>
      </c>
      <c r="L5913" s="221">
        <f t="shared" si="648"/>
        <v>1.767767853958822E-31</v>
      </c>
    </row>
    <row r="5914" spans="3:12" hidden="1" x14ac:dyDescent="0.25">
      <c r="C5914" s="221">
        <v>40570</v>
      </c>
      <c r="D5914" s="221">
        <f t="shared" si="649"/>
        <v>40570</v>
      </c>
      <c r="E5914" s="221">
        <f t="shared" si="647"/>
        <v>40.57</v>
      </c>
      <c r="F5914" s="221">
        <f t="shared" si="650"/>
        <v>8.8144617293647616E-7</v>
      </c>
      <c r="G5914" s="221">
        <f t="shared" si="651"/>
        <v>7.1662873822977327E-2</v>
      </c>
      <c r="H5914" s="221">
        <v>3.5478860246610303E-2</v>
      </c>
      <c r="I5914" s="221">
        <f t="shared" si="652"/>
        <v>1</v>
      </c>
      <c r="J5914" s="221">
        <v>1</v>
      </c>
      <c r="K5914" s="221">
        <f t="shared" si="653"/>
        <v>-172.99080647061834</v>
      </c>
      <c r="L5914" s="221">
        <f t="shared" si="648"/>
        <v>1.2556234654418063E-17</v>
      </c>
    </row>
    <row r="5915" spans="3:12" hidden="1" x14ac:dyDescent="0.25">
      <c r="C5915" s="221">
        <v>40580</v>
      </c>
      <c r="D5915" s="221">
        <f t="shared" si="649"/>
        <v>40580</v>
      </c>
      <c r="E5915" s="221">
        <f t="shared" si="647"/>
        <v>40.58</v>
      </c>
      <c r="F5915" s="221">
        <f t="shared" si="650"/>
        <v>8.6559854146700963E-7</v>
      </c>
      <c r="G5915" s="221">
        <f t="shared" si="651"/>
        <v>7.0362643864111021E-2</v>
      </c>
      <c r="H5915" s="221">
        <v>5.0657045484414701E-2</v>
      </c>
      <c r="I5915" s="221">
        <f t="shared" si="652"/>
        <v>1</v>
      </c>
      <c r="J5915" s="221">
        <v>1</v>
      </c>
      <c r="K5915" s="221">
        <f t="shared" si="653"/>
        <v>-170.21402955876906</v>
      </c>
      <c r="L5915" s="221">
        <f t="shared" si="648"/>
        <v>7.0926340579658587E-17</v>
      </c>
    </row>
    <row r="5916" spans="3:12" hidden="1" x14ac:dyDescent="0.25">
      <c r="C5916" s="221">
        <v>40590</v>
      </c>
      <c r="D5916" s="221">
        <f t="shared" si="649"/>
        <v>40590</v>
      </c>
      <c r="E5916" s="221">
        <f t="shared" si="647"/>
        <v>40.590000000000003</v>
      </c>
      <c r="F5916" s="221">
        <f t="shared" si="650"/>
        <v>8.499669747052866E-7</v>
      </c>
      <c r="G5916" s="221">
        <f t="shared" si="651"/>
        <v>6.8860383807868811E-2</v>
      </c>
      <c r="H5916" s="221">
        <v>2.6182538032311201E-2</v>
      </c>
      <c r="I5916" s="221">
        <f t="shared" si="652"/>
        <v>1</v>
      </c>
      <c r="J5916" s="221">
        <v>1</v>
      </c>
      <c r="K5916" s="221">
        <f t="shared" si="653"/>
        <v>-176.29233532639284</v>
      </c>
      <c r="L5916" s="221">
        <f t="shared" si="648"/>
        <v>5.3308970927544721E-17</v>
      </c>
    </row>
    <row r="5917" spans="3:12" hidden="1" x14ac:dyDescent="0.25">
      <c r="C5917" s="221">
        <v>40600</v>
      </c>
      <c r="D5917" s="221">
        <f t="shared" si="649"/>
        <v>40600</v>
      </c>
      <c r="E5917" s="221">
        <f t="shared" si="647"/>
        <v>40.6</v>
      </c>
      <c r="F5917" s="221">
        <f t="shared" si="650"/>
        <v>8.3454961740952731E-7</v>
      </c>
      <c r="G5917" s="221">
        <f t="shared" si="651"/>
        <v>6.7158790484470071E-2</v>
      </c>
      <c r="H5917" s="271">
        <v>9.3132256956339196E-10</v>
      </c>
      <c r="I5917" s="221">
        <f t="shared" si="652"/>
        <v>1</v>
      </c>
      <c r="J5917" s="221">
        <v>1</v>
      </c>
      <c r="K5917" s="221">
        <f t="shared" si="653"/>
        <v>-325.64689687825728</v>
      </c>
      <c r="L5917" s="221">
        <f t="shared" si="648"/>
        <v>5.8709246382330768E-18</v>
      </c>
    </row>
    <row r="5918" spans="3:12" hidden="1" x14ac:dyDescent="0.25">
      <c r="C5918" s="221">
        <v>40610</v>
      </c>
      <c r="D5918" s="221">
        <f t="shared" si="649"/>
        <v>40610</v>
      </c>
      <c r="E5918" s="221">
        <f t="shared" si="647"/>
        <v>40.61</v>
      </c>
      <c r="F5918" s="221">
        <f t="shared" si="650"/>
        <v>8.1934461627297182E-7</v>
      </c>
      <c r="G5918" s="221">
        <f t="shared" si="651"/>
        <v>6.5261112995080611E-2</v>
      </c>
      <c r="H5918" s="221">
        <v>3.15558828549124E-3</v>
      </c>
      <c r="I5918" s="221">
        <f t="shared" si="652"/>
        <v>1</v>
      </c>
      <c r="J5918" s="221">
        <v>1</v>
      </c>
      <c r="K5918" s="221">
        <f t="shared" si="653"/>
        <v>-195.45597168500194</v>
      </c>
      <c r="L5918" s="221">
        <f t="shared" si="648"/>
        <v>7.1177562092366604E-20</v>
      </c>
    </row>
    <row r="5919" spans="3:12" hidden="1" x14ac:dyDescent="0.25">
      <c r="C5919" s="221">
        <v>40620</v>
      </c>
      <c r="D5919" s="221">
        <f t="shared" si="649"/>
        <v>40620</v>
      </c>
      <c r="E5919" s="221">
        <f t="shared" si="647"/>
        <v>40.619999999999997</v>
      </c>
      <c r="F5919" s="221">
        <f t="shared" si="650"/>
        <v>8.0435012009407845E-7</v>
      </c>
      <c r="G5919" s="221">
        <f t="shared" si="651"/>
        <v>6.3171147760945512E-2</v>
      </c>
      <c r="H5919" s="221">
        <v>2.7309732062736101E-4</v>
      </c>
      <c r="I5919" s="221">
        <f t="shared" si="652"/>
        <v>1</v>
      </c>
      <c r="J5919" s="221">
        <v>1</v>
      </c>
      <c r="K5919" s="221">
        <f t="shared" si="653"/>
        <v>-217.15437324076521</v>
      </c>
      <c r="L5919" s="221">
        <f t="shared" si="648"/>
        <v>8.3366106745960044E-20</v>
      </c>
    </row>
    <row r="5920" spans="3:12" hidden="1" x14ac:dyDescent="0.25">
      <c r="C5920" s="221">
        <v>40630</v>
      </c>
      <c r="D5920" s="221">
        <f t="shared" si="649"/>
        <v>40630</v>
      </c>
      <c r="E5920" s="221">
        <f t="shared" si="647"/>
        <v>40.630000000000003</v>
      </c>
      <c r="F5920" s="221">
        <f t="shared" si="650"/>
        <v>7.8956427994511645E-7</v>
      </c>
      <c r="G5920" s="221">
        <f t="shared" si="651"/>
        <v>6.0893232110804413E-2</v>
      </c>
      <c r="H5920" s="221">
        <v>2.5761364751431901E-3</v>
      </c>
      <c r="I5920" s="221">
        <f t="shared" si="652"/>
        <v>1</v>
      </c>
      <c r="J5920" s="221">
        <v>1</v>
      </c>
      <c r="K5920" s="221">
        <f t="shared" si="653"/>
        <v>-198.14149228806622</v>
      </c>
      <c r="L5920" s="221">
        <f t="shared" si="648"/>
        <v>4.7427271761936111E-20</v>
      </c>
    </row>
    <row r="5921" spans="3:12" hidden="1" x14ac:dyDescent="0.25">
      <c r="C5921" s="221">
        <v>40640</v>
      </c>
      <c r="D5921" s="221">
        <f t="shared" si="649"/>
        <v>40640</v>
      </c>
      <c r="E5921" s="221">
        <f t="shared" si="647"/>
        <v>40.64</v>
      </c>
      <c r="F5921" s="221">
        <f t="shared" si="650"/>
        <v>7.7498524933946037E-7</v>
      </c>
      <c r="G5921" s="221">
        <f t="shared" si="651"/>
        <v>5.84322364144097E-2</v>
      </c>
      <c r="H5921" s="221">
        <v>2.70623213906353E-3</v>
      </c>
      <c r="I5921" s="221">
        <f t="shared" si="652"/>
        <v>1</v>
      </c>
      <c r="J5921" s="221">
        <v>1</v>
      </c>
      <c r="K5921" s="221">
        <f t="shared" si="653"/>
        <v>-198.2337801498642</v>
      </c>
      <c r="L5921" s="221">
        <f t="shared" si="648"/>
        <v>1.5179191326065839E-19</v>
      </c>
    </row>
    <row r="5922" spans="3:12" hidden="1" x14ac:dyDescent="0.25">
      <c r="C5922" s="221">
        <v>40650</v>
      </c>
      <c r="D5922" s="221">
        <f t="shared" si="649"/>
        <v>40650</v>
      </c>
      <c r="E5922" s="221">
        <f t="shared" ref="E5922:E5985" si="654">D5922/1000</f>
        <v>40.65</v>
      </c>
      <c r="F5922" s="221">
        <f t="shared" si="650"/>
        <v>7.6061118439738941E-7</v>
      </c>
      <c r="G5922" s="221">
        <f t="shared" si="651"/>
        <v>5.5793554773601248E-2</v>
      </c>
      <c r="H5922" s="221">
        <v>1.96696707822322E-4</v>
      </c>
      <c r="I5922" s="221">
        <f t="shared" si="652"/>
        <v>1</v>
      </c>
      <c r="J5922" s="221">
        <v>1</v>
      </c>
      <c r="K5922" s="221">
        <f t="shared" si="653"/>
        <v>-221.5691233852491</v>
      </c>
      <c r="L5922" s="221">
        <f t="shared" ref="L5922:L5985" si="655">(D5922-D5921)*((10^(K5922/20)+10^(K5921/20))/2)^2</f>
        <v>4.2834801266557162E-20</v>
      </c>
    </row>
    <row r="5923" spans="3:12" hidden="1" x14ac:dyDescent="0.25">
      <c r="C5923" s="221">
        <v>40660</v>
      </c>
      <c r="D5923" s="221">
        <f t="shared" si="649"/>
        <v>40660</v>
      </c>
      <c r="E5923" s="221">
        <f t="shared" si="654"/>
        <v>40.659999999999997</v>
      </c>
      <c r="F5923" s="221">
        <f t="shared" si="650"/>
        <v>7.4644024401059685E-7</v>
      </c>
      <c r="G5923" s="221">
        <f t="shared" si="651"/>
        <v>5.2983094286316298E-2</v>
      </c>
      <c r="H5923" s="221">
        <v>4.61702896711522E-3</v>
      </c>
      <c r="I5923" s="221">
        <f t="shared" si="652"/>
        <v>1</v>
      </c>
      <c r="J5923" s="221">
        <v>1</v>
      </c>
      <c r="K5923" s="221">
        <f t="shared" si="653"/>
        <v>-194.77010072824339</v>
      </c>
      <c r="L5923" s="221">
        <f t="shared" si="655"/>
        <v>9.11498061606495E-20</v>
      </c>
    </row>
    <row r="5924" spans="3:12" hidden="1" x14ac:dyDescent="0.25">
      <c r="C5924" s="221">
        <v>40670</v>
      </c>
      <c r="D5924" s="221">
        <f t="shared" si="649"/>
        <v>40670</v>
      </c>
      <c r="E5924" s="221">
        <f t="shared" si="654"/>
        <v>40.67</v>
      </c>
      <c r="F5924" s="221">
        <f t="shared" si="650"/>
        <v>7.3247059000512351E-7</v>
      </c>
      <c r="G5924" s="221">
        <f t="shared" si="651"/>
        <v>5.0007262902467257E-2</v>
      </c>
      <c r="H5924" s="221">
        <v>9.6745899372294702E-3</v>
      </c>
      <c r="I5924" s="221">
        <f t="shared" si="652"/>
        <v>1</v>
      </c>
      <c r="J5924" s="221">
        <v>1</v>
      </c>
      <c r="K5924" s="221">
        <f t="shared" si="653"/>
        <v>-189.01088315043765</v>
      </c>
      <c r="L5924" s="221">
        <f t="shared" si="655"/>
        <v>7.2083297094612269E-19</v>
      </c>
    </row>
    <row r="5925" spans="3:12" hidden="1" x14ac:dyDescent="0.25">
      <c r="C5925" s="221">
        <v>40680</v>
      </c>
      <c r="D5925" s="221">
        <f t="shared" si="649"/>
        <v>40680</v>
      </c>
      <c r="E5925" s="221">
        <f t="shared" si="654"/>
        <v>40.68</v>
      </c>
      <c r="F5925" s="221">
        <f t="shared" si="650"/>
        <v>7.1870038730292791E-7</v>
      </c>
      <c r="G5925" s="221">
        <f t="shared" si="651"/>
        <v>4.6872955894468812E-2</v>
      </c>
      <c r="H5925" s="271">
        <v>3.55725973822258E-10</v>
      </c>
      <c r="I5925" s="221">
        <f t="shared" si="652"/>
        <v>1</v>
      </c>
      <c r="J5925" s="221">
        <v>1</v>
      </c>
      <c r="K5925" s="221">
        <f t="shared" si="653"/>
        <v>-338.42828404723201</v>
      </c>
      <c r="L5925" s="221">
        <f t="shared" si="655"/>
        <v>3.1394366431384907E-19</v>
      </c>
    </row>
    <row r="5926" spans="3:12" hidden="1" x14ac:dyDescent="0.25">
      <c r="C5926" s="221">
        <v>40690</v>
      </c>
      <c r="D5926" s="221">
        <f t="shared" si="649"/>
        <v>40690</v>
      </c>
      <c r="E5926" s="221">
        <f t="shared" si="654"/>
        <v>40.69</v>
      </c>
      <c r="F5926" s="221">
        <f t="shared" si="650"/>
        <v>7.0512780408197054E-7</v>
      </c>
      <c r="G5926" s="221">
        <f t="shared" si="651"/>
        <v>4.3587540968744787E-2</v>
      </c>
      <c r="H5926" s="221">
        <v>1.10268609715071E-2</v>
      </c>
      <c r="I5926" s="221">
        <f t="shared" si="652"/>
        <v>1</v>
      </c>
      <c r="J5926" s="221">
        <v>1</v>
      </c>
      <c r="K5926" s="221">
        <f t="shared" si="653"/>
        <v>-189.39835785332863</v>
      </c>
      <c r="L5926" s="221">
        <f t="shared" si="655"/>
        <v>2.8714698066084049E-19</v>
      </c>
    </row>
    <row r="5927" spans="3:12" hidden="1" x14ac:dyDescent="0.25">
      <c r="C5927" s="221">
        <v>40700</v>
      </c>
      <c r="D5927" s="221">
        <f t="shared" si="649"/>
        <v>40700</v>
      </c>
      <c r="E5927" s="221">
        <f t="shared" si="654"/>
        <v>40.700000000000003</v>
      </c>
      <c r="F5927" s="221">
        <f t="shared" si="650"/>
        <v>6.9175101193484162E-7</v>
      </c>
      <c r="G5927" s="221">
        <f t="shared" si="651"/>
        <v>4.0158842048267931E-2</v>
      </c>
      <c r="H5927" s="271">
        <v>1.61310259990997E-9</v>
      </c>
      <c r="I5927" s="221">
        <f t="shared" si="652"/>
        <v>1</v>
      </c>
      <c r="J5927" s="221">
        <v>1</v>
      </c>
      <c r="K5927" s="221">
        <f t="shared" si="653"/>
        <v>-326.97214047922341</v>
      </c>
      <c r="L5927" s="221">
        <f t="shared" si="655"/>
        <v>2.8714703628975297E-19</v>
      </c>
    </row>
    <row r="5928" spans="3:12" hidden="1" x14ac:dyDescent="0.25">
      <c r="C5928" s="221">
        <v>40710</v>
      </c>
      <c r="D5928" s="221">
        <f t="shared" si="649"/>
        <v>40710</v>
      </c>
      <c r="E5928" s="221">
        <f t="shared" si="654"/>
        <v>40.71</v>
      </c>
      <c r="F5928" s="221">
        <f t="shared" si="650"/>
        <v>6.7856818602586336E-7</v>
      </c>
      <c r="G5928" s="221">
        <f t="shared" si="651"/>
        <v>3.6595121759651301E-2</v>
      </c>
      <c r="H5928" s="221">
        <v>2.0401207815422401E-2</v>
      </c>
      <c r="I5928" s="221">
        <f t="shared" si="652"/>
        <v>1</v>
      </c>
      <c r="J5928" s="221">
        <v>1</v>
      </c>
      <c r="K5928" s="221">
        <f t="shared" si="653"/>
        <v>-185.90654858797677</v>
      </c>
      <c r="L5928" s="221">
        <f t="shared" si="655"/>
        <v>6.4163083490844335E-19</v>
      </c>
    </row>
    <row r="5929" spans="3:12" hidden="1" x14ac:dyDescent="0.25">
      <c r="C5929" s="221">
        <v>40720</v>
      </c>
      <c r="D5929" s="221">
        <f t="shared" si="649"/>
        <v>40720</v>
      </c>
      <c r="E5929" s="221">
        <f t="shared" si="654"/>
        <v>40.72</v>
      </c>
      <c r="F5929" s="221">
        <f t="shared" si="650"/>
        <v>6.6557750524680132E-7</v>
      </c>
      <c r="G5929" s="221">
        <f t="shared" si="651"/>
        <v>3.2905062661860392E-2</v>
      </c>
      <c r="H5929" s="221">
        <v>2.0271099110457401E-2</v>
      </c>
      <c r="I5929" s="221">
        <f t="shared" si="652"/>
        <v>1</v>
      </c>
      <c r="J5929" s="221">
        <v>1</v>
      </c>
      <c r="K5929" s="221">
        <f t="shared" si="653"/>
        <v>-187.05322690545287</v>
      </c>
      <c r="L5929" s="221">
        <f t="shared" si="655"/>
        <v>2.2589265221813709E-18</v>
      </c>
    </row>
    <row r="5930" spans="3:12" hidden="1" x14ac:dyDescent="0.25">
      <c r="C5930" s="221">
        <v>40730</v>
      </c>
      <c r="D5930" s="221">
        <f t="shared" si="649"/>
        <v>40730</v>
      </c>
      <c r="E5930" s="221">
        <f t="shared" si="654"/>
        <v>40.729999999999997</v>
      </c>
      <c r="F5930" s="221">
        <f t="shared" si="650"/>
        <v>6.5277715237096914E-7</v>
      </c>
      <c r="G5930" s="221">
        <f t="shared" si="651"/>
        <v>2.9097747257040021E-2</v>
      </c>
      <c r="H5930" s="221">
        <v>5.3629333398780296E-3</v>
      </c>
      <c r="I5930" s="221">
        <f t="shared" si="652"/>
        <v>1</v>
      </c>
      <c r="J5930" s="221">
        <v>1</v>
      </c>
      <c r="K5930" s="221">
        <f t="shared" si="653"/>
        <v>-199.83946576988097</v>
      </c>
      <c r="L5930" s="221">
        <f t="shared" si="655"/>
        <v>7.4479895519402079E-19</v>
      </c>
    </row>
    <row r="5931" spans="3:12" hidden="1" x14ac:dyDescent="0.25">
      <c r="C5931" s="221">
        <v>40740</v>
      </c>
      <c r="D5931" s="221">
        <f t="shared" si="649"/>
        <v>40740</v>
      </c>
      <c r="E5931" s="221">
        <f t="shared" si="654"/>
        <v>40.74</v>
      </c>
      <c r="F5931" s="221">
        <f t="shared" si="650"/>
        <v>6.4016531420588892E-7</v>
      </c>
      <c r="G5931" s="221">
        <f t="shared" si="651"/>
        <v>2.5182636827238716E-2</v>
      </c>
      <c r="H5931" s="271">
        <v>1.75067417107317E-5</v>
      </c>
      <c r="I5931" s="221">
        <f t="shared" si="652"/>
        <v>1</v>
      </c>
      <c r="J5931" s="221">
        <v>1</v>
      </c>
      <c r="K5931" s="221">
        <f t="shared" si="653"/>
        <v>-250.98802668153678</v>
      </c>
      <c r="L5931" s="221">
        <f t="shared" si="655"/>
        <v>2.6085346280001361E-20</v>
      </c>
    </row>
    <row r="5932" spans="3:12" hidden="1" x14ac:dyDescent="0.25">
      <c r="C5932" s="221">
        <v>40750</v>
      </c>
      <c r="D5932" s="221">
        <f t="shared" si="649"/>
        <v>40750</v>
      </c>
      <c r="E5932" s="221">
        <f t="shared" si="654"/>
        <v>40.75</v>
      </c>
      <c r="F5932" s="221">
        <f t="shared" si="650"/>
        <v>6.2774018174435636E-7</v>
      </c>
      <c r="G5932" s="221">
        <f t="shared" si="651"/>
        <v>2.1169549144066095E-2</v>
      </c>
      <c r="H5932" s="271">
        <v>1.67346647941857E-5</v>
      </c>
      <c r="I5932" s="221">
        <f t="shared" si="652"/>
        <v>1</v>
      </c>
      <c r="J5932" s="221">
        <v>1</v>
      </c>
      <c r="K5932" s="221">
        <f t="shared" si="653"/>
        <v>-253.05782889660048</v>
      </c>
      <c r="L5932" s="221">
        <f t="shared" si="655"/>
        <v>6.3658731058010992E-25</v>
      </c>
    </row>
    <row r="5933" spans="3:12" hidden="1" x14ac:dyDescent="0.25">
      <c r="C5933" s="221">
        <v>40760</v>
      </c>
      <c r="D5933" s="221">
        <f t="shared" si="649"/>
        <v>40760</v>
      </c>
      <c r="E5933" s="221">
        <f t="shared" si="654"/>
        <v>40.76</v>
      </c>
      <c r="F5933" s="221">
        <f t="shared" si="650"/>
        <v>6.1549995031412969E-7</v>
      </c>
      <c r="G5933" s="221">
        <f t="shared" si="651"/>
        <v>1.706863510153455E-2</v>
      </c>
      <c r="H5933" s="221">
        <v>1.5719408884830401E-2</v>
      </c>
      <c r="I5933" s="221">
        <f t="shared" si="652"/>
        <v>1</v>
      </c>
      <c r="J5933" s="221">
        <v>1</v>
      </c>
      <c r="K5933" s="221">
        <f t="shared" si="653"/>
        <v>-195.64273946086865</v>
      </c>
      <c r="L5933" s="221">
        <f t="shared" si="655"/>
        <v>6.8365176013797513E-20</v>
      </c>
    </row>
    <row r="5934" spans="3:12" hidden="1" x14ac:dyDescent="0.25">
      <c r="C5934" s="221">
        <v>40770</v>
      </c>
      <c r="D5934" s="221">
        <f t="shared" si="649"/>
        <v>40770</v>
      </c>
      <c r="E5934" s="221">
        <f t="shared" si="654"/>
        <v>40.770000000000003</v>
      </c>
      <c r="F5934" s="221">
        <f t="shared" si="650"/>
        <v>6.0344281972587972E-7</v>
      </c>
      <c r="G5934" s="221">
        <f t="shared" si="651"/>
        <v>1.2890354325235812E-2</v>
      </c>
      <c r="H5934" s="221">
        <v>0.13782044655402101</v>
      </c>
      <c r="I5934" s="221">
        <f t="shared" si="652"/>
        <v>1</v>
      </c>
      <c r="J5934" s="221">
        <v>1</v>
      </c>
      <c r="K5934" s="221">
        <f t="shared" si="653"/>
        <v>-179.39570735919398</v>
      </c>
      <c r="L5934" s="221">
        <f t="shared" si="655"/>
        <v>3.8266167717944596E-18</v>
      </c>
    </row>
    <row r="5935" spans="3:12" hidden="1" x14ac:dyDescent="0.25">
      <c r="C5935" s="221">
        <v>40780</v>
      </c>
      <c r="D5935" s="221">
        <f t="shared" si="649"/>
        <v>40780</v>
      </c>
      <c r="E5935" s="221">
        <f t="shared" si="654"/>
        <v>40.78</v>
      </c>
      <c r="F5935" s="221">
        <f t="shared" si="650"/>
        <v>5.9156699441970196E-7</v>
      </c>
      <c r="G5935" s="221">
        <f t="shared" si="651"/>
        <v>8.6454498140125235E-3</v>
      </c>
      <c r="H5935" s="221">
        <v>0.44491567513514302</v>
      </c>
      <c r="I5935" s="221">
        <f t="shared" si="652"/>
        <v>1</v>
      </c>
      <c r="J5935" s="221">
        <v>1</v>
      </c>
      <c r="K5935" s="221">
        <f t="shared" si="653"/>
        <v>-172.85861527496738</v>
      </c>
      <c r="L5935" s="221">
        <f t="shared" si="655"/>
        <v>2.8014543793260577E-17</v>
      </c>
    </row>
    <row r="5936" spans="3:12" hidden="1" x14ac:dyDescent="0.25">
      <c r="C5936" s="221">
        <v>40790</v>
      </c>
      <c r="D5936" s="221">
        <f t="shared" si="649"/>
        <v>40790</v>
      </c>
      <c r="E5936" s="221">
        <f t="shared" si="654"/>
        <v>40.79</v>
      </c>
      <c r="F5936" s="221">
        <f t="shared" si="650"/>
        <v>5.7987068361010122E-7</v>
      </c>
      <c r="G5936" s="221">
        <f t="shared" si="651"/>
        <v>4.3449216730621996E-3</v>
      </c>
      <c r="H5936" s="221">
        <v>0.82365531566114603</v>
      </c>
      <c r="I5936" s="221">
        <f t="shared" si="652"/>
        <v>1</v>
      </c>
      <c r="J5936" s="221">
        <v>1</v>
      </c>
      <c r="K5936" s="221">
        <f t="shared" si="653"/>
        <v>-173.65882779797661</v>
      </c>
      <c r="L5936" s="221">
        <f t="shared" si="655"/>
        <v>4.7320469410168171E-17</v>
      </c>
    </row>
    <row r="5937" spans="3:12" hidden="1" x14ac:dyDescent="0.25">
      <c r="C5937" s="221">
        <v>40800</v>
      </c>
      <c r="D5937" s="221">
        <f t="shared" si="649"/>
        <v>40800</v>
      </c>
      <c r="E5937" s="221">
        <f t="shared" si="654"/>
        <v>40.799999999999997</v>
      </c>
      <c r="F5937" s="221">
        <f t="shared" si="650"/>
        <v>5.6835210142932101E-7</v>
      </c>
      <c r="G5937" s="221">
        <f t="shared" si="651"/>
        <v>1.8784886840483858E-15</v>
      </c>
      <c r="H5937" s="221">
        <v>1</v>
      </c>
      <c r="I5937" s="221">
        <f t="shared" si="652"/>
        <v>1</v>
      </c>
      <c r="J5937" s="221">
        <v>1</v>
      </c>
      <c r="K5937" s="221">
        <f t="shared" si="653"/>
        <v>-419.43147893341029</v>
      </c>
      <c r="L5937" s="221">
        <f t="shared" si="655"/>
        <v>1.0766070734845583E-17</v>
      </c>
    </row>
    <row r="5938" spans="3:12" hidden="1" x14ac:dyDescent="0.25">
      <c r="C5938" s="221">
        <v>40810</v>
      </c>
      <c r="D5938" s="221">
        <f t="shared" si="649"/>
        <v>40810</v>
      </c>
      <c r="E5938" s="221">
        <f t="shared" si="654"/>
        <v>40.81</v>
      </c>
      <c r="F5938" s="221">
        <f t="shared" si="650"/>
        <v>5.5700946706915988E-7</v>
      </c>
      <c r="G5938" s="221">
        <f t="shared" si="651"/>
        <v>4.3778830120058442E-3</v>
      </c>
      <c r="H5938" s="221">
        <v>0.82365531566124806</v>
      </c>
      <c r="I5938" s="221">
        <f t="shared" si="652"/>
        <v>1</v>
      </c>
      <c r="J5938" s="221">
        <v>1</v>
      </c>
      <c r="K5938" s="221">
        <f t="shared" si="653"/>
        <v>-173.94255531674514</v>
      </c>
      <c r="L5938" s="221">
        <f t="shared" si="655"/>
        <v>1.008519911414356E-17</v>
      </c>
    </row>
    <row r="5939" spans="3:12" hidden="1" x14ac:dyDescent="0.25">
      <c r="C5939" s="221">
        <v>40820</v>
      </c>
      <c r="D5939" s="221">
        <f t="shared" si="649"/>
        <v>40820</v>
      </c>
      <c r="E5939" s="221">
        <f t="shared" si="654"/>
        <v>40.82</v>
      </c>
      <c r="F5939" s="221">
        <f t="shared" si="650"/>
        <v>5.4584100492113108E-7</v>
      </c>
      <c r="G5939" s="221">
        <f t="shared" si="651"/>
        <v>8.7771216876007582E-3</v>
      </c>
      <c r="H5939" s="221">
        <v>0.44491567513526498</v>
      </c>
      <c r="I5939" s="221">
        <f t="shared" si="652"/>
        <v>1</v>
      </c>
      <c r="J5939" s="221">
        <v>1</v>
      </c>
      <c r="K5939" s="221">
        <f t="shared" si="653"/>
        <v>-173.42608031366933</v>
      </c>
      <c r="L5939" s="221">
        <f t="shared" si="655"/>
        <v>4.2850119844529381E-17</v>
      </c>
    </row>
    <row r="5940" spans="3:12" hidden="1" x14ac:dyDescent="0.25">
      <c r="C5940" s="221">
        <v>40830</v>
      </c>
      <c r="D5940" s="221">
        <f t="shared" si="649"/>
        <v>40830</v>
      </c>
      <c r="E5940" s="221">
        <f t="shared" si="654"/>
        <v>40.83</v>
      </c>
      <c r="F5940" s="221">
        <f t="shared" si="650"/>
        <v>5.3484494471518129E-7</v>
      </c>
      <c r="G5940" s="221">
        <f t="shared" si="651"/>
        <v>1.3185966130420416E-2</v>
      </c>
      <c r="H5940" s="221">
        <v>0.13782044655408801</v>
      </c>
      <c r="I5940" s="221">
        <f t="shared" si="652"/>
        <v>1</v>
      </c>
      <c r="J5940" s="221">
        <v>1</v>
      </c>
      <c r="K5940" s="221">
        <f t="shared" si="653"/>
        <v>-180.24692992227119</v>
      </c>
      <c r="L5940" s="221">
        <f t="shared" si="655"/>
        <v>2.4079648346190549E-17</v>
      </c>
    </row>
    <row r="5941" spans="3:12" hidden="1" x14ac:dyDescent="0.25">
      <c r="C5941" s="221">
        <v>40840</v>
      </c>
      <c r="D5941" s="221">
        <f t="shared" si="649"/>
        <v>40840</v>
      </c>
      <c r="E5941" s="221">
        <f t="shared" si="654"/>
        <v>40.840000000000003</v>
      </c>
      <c r="F5941" s="221">
        <f t="shared" si="650"/>
        <v>5.2401952165657967E-7</v>
      </c>
      <c r="G5941" s="221">
        <f t="shared" si="651"/>
        <v>1.7592552061454311E-2</v>
      </c>
      <c r="H5941" s="221">
        <v>1.57194088848196E-2</v>
      </c>
      <c r="I5941" s="221">
        <f t="shared" si="652"/>
        <v>1</v>
      </c>
      <c r="J5941" s="221">
        <v>1</v>
      </c>
      <c r="K5941" s="221">
        <f t="shared" si="653"/>
        <v>-196.77774956022202</v>
      </c>
      <c r="L5941" s="221">
        <f t="shared" si="655"/>
        <v>3.1185867719200075E-18</v>
      </c>
    </row>
    <row r="5942" spans="3:12" hidden="1" x14ac:dyDescent="0.25">
      <c r="C5942" s="221">
        <v>40850</v>
      </c>
      <c r="D5942" s="221">
        <f t="shared" si="649"/>
        <v>40850</v>
      </c>
      <c r="E5942" s="221">
        <f t="shared" si="654"/>
        <v>40.85</v>
      </c>
      <c r="F5942" s="221">
        <f t="shared" si="650"/>
        <v>5.1336297656142591E-7</v>
      </c>
      <c r="G5942" s="221">
        <f t="shared" si="651"/>
        <v>2.1984931161898345E-2</v>
      </c>
      <c r="H5942" s="271">
        <v>1.6734664794271799E-5</v>
      </c>
      <c r="I5942" s="221">
        <f t="shared" si="652"/>
        <v>1</v>
      </c>
      <c r="J5942" s="221">
        <v>1</v>
      </c>
      <c r="K5942" s="221">
        <f t="shared" si="653"/>
        <v>-254.47666655780594</v>
      </c>
      <c r="L5942" s="221">
        <f t="shared" si="655"/>
        <v>5.2637635572721247E-20</v>
      </c>
    </row>
    <row r="5943" spans="3:12" hidden="1" x14ac:dyDescent="0.25">
      <c r="C5943" s="221">
        <v>40860</v>
      </c>
      <c r="D5943" s="221">
        <f t="shared" si="649"/>
        <v>40860</v>
      </c>
      <c r="E5943" s="221">
        <f t="shared" si="654"/>
        <v>40.86</v>
      </c>
      <c r="F5943" s="221">
        <f t="shared" si="650"/>
        <v>5.028735559903922E-7</v>
      </c>
      <c r="G5943" s="221">
        <f t="shared" si="651"/>
        <v>2.6351101846308352E-2</v>
      </c>
      <c r="H5943" s="271">
        <v>1.75067417107319E-5</v>
      </c>
      <c r="I5943" s="221">
        <f t="shared" si="652"/>
        <v>1</v>
      </c>
      <c r="J5943" s="221">
        <v>1</v>
      </c>
      <c r="K5943" s="221">
        <f t="shared" si="653"/>
        <v>-252.6907419524527</v>
      </c>
      <c r="L5943" s="221">
        <f t="shared" si="655"/>
        <v>4.4280407566463065E-25</v>
      </c>
    </row>
    <row r="5944" spans="3:12" hidden="1" x14ac:dyDescent="0.25">
      <c r="C5944" s="221">
        <v>40870</v>
      </c>
      <c r="D5944" s="221">
        <f t="shared" si="649"/>
        <v>40870</v>
      </c>
      <c r="E5944" s="221">
        <f t="shared" si="654"/>
        <v>40.869999999999997</v>
      </c>
      <c r="F5944" s="221">
        <f t="shared" si="650"/>
        <v>4.9254951238091239E-7</v>
      </c>
      <c r="G5944" s="221">
        <f t="shared" si="651"/>
        <v>3.0679040390134537E-2</v>
      </c>
      <c r="H5944" s="221">
        <v>5.3629333398673602E-3</v>
      </c>
      <c r="I5944" s="221">
        <f t="shared" si="652"/>
        <v>1</v>
      </c>
      <c r="J5944" s="221">
        <v>1</v>
      </c>
      <c r="K5944" s="221">
        <f t="shared" si="653"/>
        <v>-201.82611873086671</v>
      </c>
      <c r="L5944" s="221">
        <f t="shared" si="655"/>
        <v>1.6512432411098638E-20</v>
      </c>
    </row>
    <row r="5945" spans="3:12" hidden="1" x14ac:dyDescent="0.25">
      <c r="C5945" s="221">
        <v>40880</v>
      </c>
      <c r="D5945" s="221">
        <f t="shared" si="649"/>
        <v>40880</v>
      </c>
      <c r="E5945" s="221">
        <f t="shared" si="654"/>
        <v>40.880000000000003</v>
      </c>
      <c r="F5945" s="221">
        <f t="shared" si="650"/>
        <v>4.8238910417768358E-7</v>
      </c>
      <c r="G5945" s="221">
        <f t="shared" si="651"/>
        <v>3.4956732334534717E-2</v>
      </c>
      <c r="H5945" s="221">
        <v>2.0271099110453598E-2</v>
      </c>
      <c r="I5945" s="221">
        <f t="shared" si="652"/>
        <v>1</v>
      </c>
      <c r="J5945" s="221">
        <v>1</v>
      </c>
      <c r="K5945" s="221">
        <f t="shared" si="653"/>
        <v>-189.32388768208887</v>
      </c>
      <c r="L5945" s="221">
        <f t="shared" si="655"/>
        <v>4.4703788687610661E-19</v>
      </c>
    </row>
    <row r="5946" spans="3:12" hidden="1" x14ac:dyDescent="0.25">
      <c r="C5946" s="221">
        <v>40890</v>
      </c>
      <c r="D5946" s="221">
        <f t="shared" ref="D5946:D6009" si="656">C5946*(f_CLK_MHz/Nominal_Clock_Freq)</f>
        <v>40890</v>
      </c>
      <c r="E5946" s="221">
        <f t="shared" si="654"/>
        <v>40.89</v>
      </c>
      <c r="F5946" s="221">
        <f t="shared" ref="F5946:F6009" si="657">ABS(SIN(((MOD_CLK_DIV*PI()*$D5946*FIRST_STAGE_DECIMATION)/(f_CLK_MHz*1000000)))/(FIRST_STAGE_DECIMATION*SIN(((MOD_CLK_DIV*PI()*$D5946)/(f_CLK_MHz*1000000)))))^FIRST_STAGE_ORDER</f>
        <v>4.7239059596161755E-7</v>
      </c>
      <c r="G5946" s="221">
        <f t="shared" ref="G5946:G6009" si="658">ABS(SIN(((MOD_CLK_DIV*FIRST_STAGE_DECIMATION*PI()*$D5946*SECOND_STAGE_DECIMATION)/(f_CLK_MHz*1000000)))/(SECOND_STAGE_DECIMATION*SIN(((MOD_CLK_DIV*FIRST_STAGE_DECIMATION*PI()*$D5946)/(f_CLK_MHz*1000000)))))^SECOND_STAGE_ORDER</f>
        <v>3.9172204090029805E-2</v>
      </c>
      <c r="H5946" s="221">
        <v>2.0401207815426599E-2</v>
      </c>
      <c r="I5946" s="221">
        <f t="shared" ref="I5946:I6009" si="659">IF(Avg_decimation&lt;&gt;0,(ABS(SIN(((MOD_CLK_DIV*FIRST_STAGE_DECIMATION*SECOND_STAGE_DECIMATION*FIR_DECIMATION*PI()*$D5946*Avg_decimation)/(f_CLK_MHz*1000000)))/(Avg_decimation*SIN(((MOD_CLK_DIV*FIRST_STAGE_DECIMATION*SECOND_STAGE_DECIMATION*FIR_DECIMATION*PI()*$D5946)/(f_CLK_MHz*1000000)))))^1),"-")</f>
        <v>1</v>
      </c>
      <c r="J5946" s="221">
        <v>1</v>
      </c>
      <c r="K5946" s="221">
        <f t="shared" ref="K5946:K6009" si="660">20*LOG10(IF(FIR_BYPASSED,F5946*G5946*J5946,F5946*G5946*H5946*I5946*J5946))</f>
        <v>-188.46129736583595</v>
      </c>
      <c r="L5946" s="221">
        <f t="shared" si="655"/>
        <v>1.2936330403431164E-18</v>
      </c>
    </row>
    <row r="5947" spans="3:12" hidden="1" x14ac:dyDescent="0.25">
      <c r="C5947" s="221">
        <v>40900</v>
      </c>
      <c r="D5947" s="221">
        <f t="shared" si="656"/>
        <v>40900</v>
      </c>
      <c r="E5947" s="221">
        <f t="shared" si="654"/>
        <v>40.9</v>
      </c>
      <c r="F5947" s="221">
        <f t="shared" si="657"/>
        <v>4.6255225857706312E-7</v>
      </c>
      <c r="G5947" s="221">
        <f t="shared" si="658"/>
        <v>4.3313554659786119E-2</v>
      </c>
      <c r="H5947" s="271">
        <v>1.6130958229260899E-9</v>
      </c>
      <c r="I5947" s="221">
        <f t="shared" si="659"/>
        <v>1</v>
      </c>
      <c r="J5947" s="221">
        <v>1</v>
      </c>
      <c r="K5947" s="221">
        <f t="shared" si="660"/>
        <v>-329.81110401199197</v>
      </c>
      <c r="L5947" s="221">
        <f t="shared" si="655"/>
        <v>3.5629550753507102E-19</v>
      </c>
    </row>
    <row r="5948" spans="3:12" hidden="1" x14ac:dyDescent="0.25">
      <c r="C5948" s="221">
        <v>40910</v>
      </c>
      <c r="D5948" s="221">
        <f t="shared" si="656"/>
        <v>40910</v>
      </c>
      <c r="E5948" s="221">
        <f t="shared" si="654"/>
        <v>40.909999999999997</v>
      </c>
      <c r="F5948" s="221">
        <f t="shared" si="657"/>
        <v>4.5287236925741768E-7</v>
      </c>
      <c r="G5948" s="221">
        <f t="shared" si="658"/>
        <v>4.7368987402299778E-2</v>
      </c>
      <c r="H5948" s="221">
        <v>1.1026860971508699E-2</v>
      </c>
      <c r="I5948" s="221">
        <f t="shared" si="659"/>
        <v>1</v>
      </c>
      <c r="J5948" s="221">
        <v>1</v>
      </c>
      <c r="K5948" s="221">
        <f t="shared" si="660"/>
        <v>-192.52156351647085</v>
      </c>
      <c r="L5948" s="221">
        <f t="shared" si="655"/>
        <v>1.3988906766605499E-19</v>
      </c>
    </row>
    <row r="5949" spans="3:12" hidden="1" x14ac:dyDescent="0.25">
      <c r="C5949" s="221">
        <v>40920</v>
      </c>
      <c r="D5949" s="221">
        <f t="shared" si="656"/>
        <v>40920</v>
      </c>
      <c r="E5949" s="221">
        <f t="shared" si="654"/>
        <v>40.92</v>
      </c>
      <c r="F5949" s="221">
        <f t="shared" si="657"/>
        <v>4.4334921174907682E-7</v>
      </c>
      <c r="G5949" s="221">
        <f t="shared" si="658"/>
        <v>5.1326841752894869E-2</v>
      </c>
      <c r="H5949" s="271">
        <v>3.55739109485572E-10</v>
      </c>
      <c r="I5949" s="221">
        <f t="shared" si="659"/>
        <v>1</v>
      </c>
      <c r="J5949" s="221">
        <v>1</v>
      </c>
      <c r="K5949" s="221">
        <f t="shared" si="660"/>
        <v>-341.83555807478319</v>
      </c>
      <c r="L5949" s="221">
        <f t="shared" si="655"/>
        <v>1.3988903901646093E-19</v>
      </c>
    </row>
    <row r="5950" spans="3:12" hidden="1" x14ac:dyDescent="0.25">
      <c r="C5950" s="221">
        <v>40930</v>
      </c>
      <c r="D5950" s="221">
        <f t="shared" si="656"/>
        <v>40930</v>
      </c>
      <c r="E5950" s="221">
        <f t="shared" si="654"/>
        <v>40.93</v>
      </c>
      <c r="F5950" s="221">
        <f t="shared" si="657"/>
        <v>4.3398107643373091E-7</v>
      </c>
      <c r="G5950" s="221">
        <f t="shared" si="658"/>
        <v>5.5175624822870611E-2</v>
      </c>
      <c r="H5950" s="221">
        <v>9.6745899372289793E-3</v>
      </c>
      <c r="I5950" s="221">
        <f t="shared" si="659"/>
        <v>1</v>
      </c>
      <c r="J5950" s="221">
        <v>1</v>
      </c>
      <c r="K5950" s="221">
        <f t="shared" si="660"/>
        <v>-192.70298762222092</v>
      </c>
      <c r="L5950" s="221">
        <f t="shared" si="655"/>
        <v>1.3416563077147214E-19</v>
      </c>
    </row>
    <row r="5951" spans="3:12" hidden="1" x14ac:dyDescent="0.25">
      <c r="C5951" s="221">
        <v>40940</v>
      </c>
      <c r="D5951" s="221">
        <f t="shared" si="656"/>
        <v>40940</v>
      </c>
      <c r="E5951" s="221">
        <f t="shared" si="654"/>
        <v>40.94</v>
      </c>
      <c r="F5951" s="221">
        <f t="shared" si="657"/>
        <v>4.2476626044894541E-7</v>
      </c>
      <c r="G5951" s="221">
        <f t="shared" si="658"/>
        <v>5.8904042795100885E-2</v>
      </c>
      <c r="H5951" s="221">
        <v>4.6170289671178203E-3</v>
      </c>
      <c r="I5951" s="221">
        <f t="shared" si="659"/>
        <v>1</v>
      </c>
      <c r="J5951" s="221">
        <v>1</v>
      </c>
      <c r="K5951" s="221">
        <f t="shared" si="660"/>
        <v>-198.74684569274703</v>
      </c>
      <c r="L5951" s="221">
        <f t="shared" si="655"/>
        <v>3.0133472704470562E-19</v>
      </c>
    </row>
    <row r="5952" spans="3:12" hidden="1" x14ac:dyDescent="0.25">
      <c r="C5952" s="221">
        <v>40950</v>
      </c>
      <c r="D5952" s="221">
        <f t="shared" si="656"/>
        <v>40950</v>
      </c>
      <c r="E5952" s="221">
        <f t="shared" si="654"/>
        <v>40.950000000000003</v>
      </c>
      <c r="F5952" s="221">
        <f t="shared" si="657"/>
        <v>4.1570306780715559E-7</v>
      </c>
      <c r="G5952" s="221">
        <f t="shared" si="658"/>
        <v>6.2501032034752657E-2</v>
      </c>
      <c r="H5952" s="221">
        <v>1.96696707822341E-4</v>
      </c>
      <c r="I5952" s="221">
        <f t="shared" si="659"/>
        <v>1</v>
      </c>
      <c r="J5952" s="221">
        <v>1</v>
      </c>
      <c r="K5952" s="221">
        <f t="shared" si="660"/>
        <v>-225.83064981653513</v>
      </c>
      <c r="L5952" s="221">
        <f t="shared" si="655"/>
        <v>3.6379408898065822E-20</v>
      </c>
    </row>
    <row r="5953" spans="3:12" hidden="1" x14ac:dyDescent="0.25">
      <c r="C5953" s="221">
        <v>40960</v>
      </c>
      <c r="D5953" s="221">
        <f t="shared" si="656"/>
        <v>40960</v>
      </c>
      <c r="E5953" s="221">
        <f t="shared" si="654"/>
        <v>40.96</v>
      </c>
      <c r="F5953" s="221">
        <f t="shared" si="657"/>
        <v>4.0678980951289613E-7</v>
      </c>
      <c r="G5953" s="221">
        <f t="shared" si="658"/>
        <v>6.5955789834167222E-2</v>
      </c>
      <c r="H5953" s="221">
        <v>2.7062321390607501E-3</v>
      </c>
      <c r="I5953" s="221">
        <f t="shared" si="659"/>
        <v>1</v>
      </c>
      <c r="J5953" s="221">
        <v>1</v>
      </c>
      <c r="K5953" s="221">
        <f t="shared" si="660"/>
        <v>-202.78023924505425</v>
      </c>
      <c r="L5953" s="221">
        <f t="shared" si="655"/>
        <v>1.5100663445084996E-20</v>
      </c>
    </row>
    <row r="5954" spans="3:12" hidden="1" x14ac:dyDescent="0.25">
      <c r="C5954" s="221">
        <v>40970</v>
      </c>
      <c r="D5954" s="221">
        <f t="shared" si="656"/>
        <v>40970</v>
      </c>
      <c r="E5954" s="221">
        <f t="shared" si="654"/>
        <v>40.97</v>
      </c>
      <c r="F5954" s="221">
        <f t="shared" si="657"/>
        <v>3.9802480367838908E-7</v>
      </c>
      <c r="G5954" s="221">
        <f t="shared" si="658"/>
        <v>6.9257804711224044E-2</v>
      </c>
      <c r="H5954" s="221">
        <v>2.57613647514425E-3</v>
      </c>
      <c r="I5954" s="221">
        <f t="shared" si="659"/>
        <v>1</v>
      </c>
      <c r="J5954" s="221">
        <v>1</v>
      </c>
      <c r="K5954" s="221">
        <f t="shared" si="660"/>
        <v>-202.97304549934637</v>
      </c>
      <c r="L5954" s="221">
        <f t="shared" si="655"/>
        <v>5.1569065291658097E-20</v>
      </c>
    </row>
    <row r="5955" spans="3:12" hidden="1" x14ac:dyDescent="0.25">
      <c r="C5955" s="221">
        <v>40980</v>
      </c>
      <c r="D5955" s="221">
        <f t="shared" si="656"/>
        <v>40980</v>
      </c>
      <c r="E5955" s="221">
        <f t="shared" si="654"/>
        <v>40.98</v>
      </c>
      <c r="F5955" s="221">
        <f t="shared" si="657"/>
        <v>3.8940637563743223E-7</v>
      </c>
      <c r="G5955" s="221">
        <f t="shared" si="658"/>
        <v>7.2396886181196371E-2</v>
      </c>
      <c r="H5955" s="221">
        <v>2.7309732062734898E-4</v>
      </c>
      <c r="I5955" s="221">
        <f t="shared" si="659"/>
        <v>1</v>
      </c>
      <c r="J5955" s="221">
        <v>1</v>
      </c>
      <c r="K5955" s="221">
        <f t="shared" si="660"/>
        <v>-222.27119230971439</v>
      </c>
      <c r="L5955" s="221">
        <f t="shared" si="655"/>
        <v>1.5489624517495733E-20</v>
      </c>
    </row>
    <row r="5956" spans="3:12" hidden="1" x14ac:dyDescent="0.25">
      <c r="C5956" s="221">
        <v>40990</v>
      </c>
      <c r="D5956" s="221">
        <f t="shared" si="656"/>
        <v>40990</v>
      </c>
      <c r="E5956" s="221">
        <f t="shared" si="654"/>
        <v>40.99</v>
      </c>
      <c r="F5956" s="221">
        <f t="shared" si="657"/>
        <v>3.8093285805759771E-7</v>
      </c>
      <c r="G5956" s="221">
        <f t="shared" si="658"/>
        <v>7.5363193922982519E-2</v>
      </c>
      <c r="H5956" s="221">
        <v>3.1555882854922201E-3</v>
      </c>
      <c r="I5956" s="221">
        <f t="shared" si="659"/>
        <v>1</v>
      </c>
      <c r="J5956" s="221">
        <v>1</v>
      </c>
      <c r="K5956" s="221">
        <f t="shared" si="660"/>
        <v>-200.85823867903045</v>
      </c>
      <c r="L5956" s="221">
        <f t="shared" si="655"/>
        <v>2.4152671897374419E-20</v>
      </c>
    </row>
    <row r="5957" spans="3:12" hidden="1" x14ac:dyDescent="0.25">
      <c r="C5957" s="221">
        <v>41000</v>
      </c>
      <c r="D5957" s="221">
        <f t="shared" si="656"/>
        <v>41000</v>
      </c>
      <c r="E5957" s="221">
        <f t="shared" si="654"/>
        <v>41</v>
      </c>
      <c r="F5957" s="221">
        <f t="shared" si="657"/>
        <v>3.7260259105072961E-7</v>
      </c>
      <c r="G5957" s="221">
        <f t="shared" si="658"/>
        <v>7.814726626148838E-2</v>
      </c>
      <c r="H5957" s="271">
        <v>9.3131794637671505E-10</v>
      </c>
      <c r="I5957" s="221">
        <f t="shared" si="659"/>
        <v>1</v>
      </c>
      <c r="J5957" s="221">
        <v>1</v>
      </c>
      <c r="K5957" s="221">
        <f t="shared" si="660"/>
        <v>-331.33484734722515</v>
      </c>
      <c r="L5957" s="221">
        <f t="shared" si="655"/>
        <v>2.0517120105105664E-20</v>
      </c>
    </row>
    <row r="5958" spans="3:12" hidden="1" x14ac:dyDescent="0.25">
      <c r="C5958" s="221">
        <v>41010</v>
      </c>
      <c r="D5958" s="221">
        <f t="shared" si="656"/>
        <v>41010</v>
      </c>
      <c r="E5958" s="221">
        <f t="shared" si="654"/>
        <v>41.01</v>
      </c>
      <c r="F5958" s="221">
        <f t="shared" si="657"/>
        <v>3.6441392228171782E-7</v>
      </c>
      <c r="G5958" s="221">
        <f t="shared" si="658"/>
        <v>8.074004788932089E-2</v>
      </c>
      <c r="H5958" s="221">
        <v>2.6182538032300699E-2</v>
      </c>
      <c r="I5958" s="221">
        <f t="shared" si="659"/>
        <v>1</v>
      </c>
      <c r="J5958" s="221">
        <v>1</v>
      </c>
      <c r="K5958" s="221">
        <f t="shared" si="660"/>
        <v>-182.26608587240941</v>
      </c>
      <c r="L5958" s="221">
        <f t="shared" si="655"/>
        <v>1.4836499695555412E-18</v>
      </c>
    </row>
    <row r="5959" spans="3:12" hidden="1" x14ac:dyDescent="0.25">
      <c r="C5959" s="221">
        <v>41020</v>
      </c>
      <c r="D5959" s="221">
        <f t="shared" si="656"/>
        <v>41020</v>
      </c>
      <c r="E5959" s="221">
        <f t="shared" si="654"/>
        <v>41.02</v>
      </c>
      <c r="F5959" s="221">
        <f t="shared" si="657"/>
        <v>3.5636520707561785E-7</v>
      </c>
      <c r="G5959" s="221">
        <f t="shared" si="658"/>
        <v>8.3132916752242228E-2</v>
      </c>
      <c r="H5959" s="221">
        <v>5.0657045484412098E-2</v>
      </c>
      <c r="I5959" s="221">
        <f t="shared" si="659"/>
        <v>1</v>
      </c>
      <c r="J5959" s="221">
        <v>1</v>
      </c>
      <c r="K5959" s="221">
        <f t="shared" si="660"/>
        <v>-176.47383658641144</v>
      </c>
      <c r="L5959" s="221">
        <f t="shared" si="655"/>
        <v>1.2894884384742107E-17</v>
      </c>
    </row>
    <row r="5960" spans="3:12" hidden="1" x14ac:dyDescent="0.25">
      <c r="C5960" s="221">
        <v>41030</v>
      </c>
      <c r="D5960" s="221">
        <f t="shared" si="656"/>
        <v>41030</v>
      </c>
      <c r="E5960" s="221">
        <f t="shared" si="654"/>
        <v>41.03</v>
      </c>
      <c r="F5960" s="221">
        <f t="shared" si="657"/>
        <v>3.4845480852300621E-7</v>
      </c>
      <c r="G5960" s="221">
        <f t="shared" si="658"/>
        <v>8.5317710024564966E-2</v>
      </c>
      <c r="H5960" s="221">
        <v>3.54788602466026E-2</v>
      </c>
      <c r="I5960" s="221">
        <f t="shared" si="659"/>
        <v>1</v>
      </c>
      <c r="J5960" s="221">
        <v>1</v>
      </c>
      <c r="K5960" s="221">
        <f t="shared" si="660"/>
        <v>-179.53689376140613</v>
      </c>
      <c r="L5960" s="221">
        <f t="shared" si="655"/>
        <v>1.6326621918981605E-17</v>
      </c>
    </row>
    <row r="5961" spans="3:12" hidden="1" x14ac:dyDescent="0.25">
      <c r="C5961" s="221">
        <v>41040</v>
      </c>
      <c r="D5961" s="221">
        <f t="shared" si="656"/>
        <v>41040</v>
      </c>
      <c r="E5961" s="221">
        <f t="shared" si="654"/>
        <v>41.04</v>
      </c>
      <c r="F5961" s="221">
        <f t="shared" si="657"/>
        <v>3.4068109758365167E-7</v>
      </c>
      <c r="G5961" s="221">
        <f t="shared" si="658"/>
        <v>8.7286749102383376E-2</v>
      </c>
      <c r="H5961" s="271">
        <v>2.4382267706443001E-9</v>
      </c>
      <c r="I5961" s="221">
        <f t="shared" si="659"/>
        <v>1</v>
      </c>
      <c r="J5961" s="221">
        <v>1</v>
      </c>
      <c r="K5961" s="221">
        <f t="shared" si="660"/>
        <v>-322.79259095889222</v>
      </c>
      <c r="L5961" s="221">
        <f t="shared" si="655"/>
        <v>2.7813182932345615E-18</v>
      </c>
    </row>
    <row r="5962" spans="3:12" hidden="1" x14ac:dyDescent="0.25">
      <c r="C5962" s="221">
        <v>41050</v>
      </c>
      <c r="D5962" s="221">
        <f t="shared" si="656"/>
        <v>41050</v>
      </c>
      <c r="E5962" s="221">
        <f t="shared" si="654"/>
        <v>41.05</v>
      </c>
      <c r="F5962" s="221">
        <f t="shared" si="657"/>
        <v>3.3304245318843484E-7</v>
      </c>
      <c r="G5962" s="221">
        <f t="shared" si="658"/>
        <v>8.9032863544633092E-2</v>
      </c>
      <c r="H5962" s="271">
        <v>1.5853354118274E-9</v>
      </c>
      <c r="I5962" s="221">
        <f t="shared" si="659"/>
        <v>1</v>
      </c>
      <c r="J5962" s="221">
        <v>1</v>
      </c>
      <c r="K5962" s="221">
        <f t="shared" si="660"/>
        <v>-326.55657801518828</v>
      </c>
      <c r="L5962" s="221">
        <f t="shared" si="655"/>
        <v>3.5708598198316446E-32</v>
      </c>
    </row>
    <row r="5963" spans="3:12" hidden="1" x14ac:dyDescent="0.25">
      <c r="C5963" s="221">
        <v>41060</v>
      </c>
      <c r="D5963" s="221">
        <f t="shared" si="656"/>
        <v>41060</v>
      </c>
      <c r="E5963" s="221">
        <f t="shared" si="654"/>
        <v>41.06</v>
      </c>
      <c r="F5963" s="221">
        <f t="shared" si="657"/>
        <v>3.2553726233961014E-7</v>
      </c>
      <c r="G5963" s="221">
        <f t="shared" si="658"/>
        <v>9.0549413894071812E-2</v>
      </c>
      <c r="H5963" s="221">
        <v>3.2358958185382099E-2</v>
      </c>
      <c r="I5963" s="221">
        <f t="shared" si="659"/>
        <v>1</v>
      </c>
      <c r="J5963" s="221">
        <v>1</v>
      </c>
      <c r="K5963" s="221">
        <f t="shared" si="660"/>
        <v>-180.41038237455865</v>
      </c>
      <c r="L5963" s="221">
        <f t="shared" si="655"/>
        <v>2.2745831313144789E-18</v>
      </c>
    </row>
    <row r="5964" spans="3:12" hidden="1" x14ac:dyDescent="0.25">
      <c r="C5964" s="221">
        <v>41070</v>
      </c>
      <c r="D5964" s="221">
        <f t="shared" si="656"/>
        <v>41070</v>
      </c>
      <c r="E5964" s="221">
        <f t="shared" si="654"/>
        <v>41.07</v>
      </c>
      <c r="F5964" s="221">
        <f t="shared" si="657"/>
        <v>3.1816392020927777E-7</v>
      </c>
      <c r="G5964" s="221">
        <f t="shared" si="658"/>
        <v>9.1830313312696879E-2</v>
      </c>
      <c r="H5964" s="221">
        <v>3.3311806719214798E-2</v>
      </c>
      <c r="I5964" s="221">
        <f t="shared" si="659"/>
        <v>1</v>
      </c>
      <c r="J5964" s="221">
        <v>1</v>
      </c>
      <c r="K5964" s="221">
        <f t="shared" si="660"/>
        <v>-180.23529633666766</v>
      </c>
      <c r="L5964" s="221">
        <f t="shared" si="655"/>
        <v>9.2845354752422851E-18</v>
      </c>
    </row>
    <row r="5965" spans="3:12" hidden="1" x14ac:dyDescent="0.25">
      <c r="C5965" s="221">
        <v>41080</v>
      </c>
      <c r="D5965" s="221">
        <f t="shared" si="656"/>
        <v>41080</v>
      </c>
      <c r="E5965" s="221">
        <f t="shared" si="654"/>
        <v>41.08</v>
      </c>
      <c r="F5965" s="221">
        <f t="shared" si="657"/>
        <v>3.1092083023616446E-7</v>
      </c>
      <c r="G5965" s="221">
        <f t="shared" si="658"/>
        <v>9.2870047968642497E-2</v>
      </c>
      <c r="H5965" s="221">
        <v>1.17207465677483E-2</v>
      </c>
      <c r="I5965" s="221">
        <f t="shared" si="659"/>
        <v>1</v>
      </c>
      <c r="J5965" s="221">
        <v>1</v>
      </c>
      <c r="K5965" s="221">
        <f t="shared" si="660"/>
        <v>-189.41038471849885</v>
      </c>
      <c r="L5965" s="221">
        <f t="shared" si="655"/>
        <v>4.3014802324765649E-18</v>
      </c>
    </row>
    <row r="5966" spans="3:12" hidden="1" x14ac:dyDescent="0.25">
      <c r="C5966" s="221">
        <v>41090</v>
      </c>
      <c r="D5966" s="221">
        <f t="shared" si="656"/>
        <v>41090</v>
      </c>
      <c r="E5966" s="221">
        <f t="shared" si="654"/>
        <v>41.09</v>
      </c>
      <c r="F5966" s="221">
        <f t="shared" si="657"/>
        <v>3.038064042206668E-7</v>
      </c>
      <c r="G5966" s="221">
        <f t="shared" si="658"/>
        <v>9.3663696114302836E-2</v>
      </c>
      <c r="H5966" s="221">
        <v>3.5411953593088699E-2</v>
      </c>
      <c r="I5966" s="221">
        <f t="shared" si="659"/>
        <v>1</v>
      </c>
      <c r="J5966" s="221">
        <v>1</v>
      </c>
      <c r="K5966" s="221">
        <f t="shared" si="660"/>
        <v>-179.9336379469708</v>
      </c>
      <c r="L5966" s="221">
        <f t="shared" si="655"/>
        <v>4.5300219565695184E-18</v>
      </c>
    </row>
    <row r="5967" spans="3:12" hidden="1" x14ac:dyDescent="0.25">
      <c r="C5967" s="221">
        <v>41100</v>
      </c>
      <c r="D5967" s="221">
        <f t="shared" si="656"/>
        <v>41100</v>
      </c>
      <c r="E5967" s="221">
        <f t="shared" si="654"/>
        <v>41.1</v>
      </c>
      <c r="F5967" s="221">
        <f t="shared" si="657"/>
        <v>2.9681906241816928E-7</v>
      </c>
      <c r="G5967" s="221">
        <f t="shared" si="658"/>
        <v>9.4206945798309086E-2</v>
      </c>
      <c r="H5967" s="271">
        <v>2.68965685525625E-14</v>
      </c>
      <c r="I5967" s="221">
        <f t="shared" si="659"/>
        <v>1</v>
      </c>
      <c r="J5967" s="221">
        <v>1</v>
      </c>
      <c r="K5967" s="221">
        <f t="shared" si="660"/>
        <v>-422.47456820858883</v>
      </c>
      <c r="L5967" s="221">
        <f t="shared" si="655"/>
        <v>2.5384944251425004E-18</v>
      </c>
    </row>
    <row r="5968" spans="3:12" hidden="1" x14ac:dyDescent="0.25">
      <c r="C5968" s="221">
        <v>41110</v>
      </c>
      <c r="D5968" s="221">
        <f t="shared" si="656"/>
        <v>41110</v>
      </c>
      <c r="E5968" s="221">
        <f t="shared" si="654"/>
        <v>41.11</v>
      </c>
      <c r="F5968" s="221">
        <f t="shared" si="657"/>
        <v>2.8995723363060026E-7</v>
      </c>
      <c r="G5968" s="221">
        <f t="shared" si="658"/>
        <v>9.4496111157032034E-2</v>
      </c>
      <c r="H5968" s="221">
        <v>3.54119535930889E-2</v>
      </c>
      <c r="I5968" s="221">
        <f t="shared" si="659"/>
        <v>1</v>
      </c>
      <c r="J5968" s="221">
        <v>1</v>
      </c>
      <c r="K5968" s="221">
        <f t="shared" si="660"/>
        <v>-180.26204459545647</v>
      </c>
      <c r="L5968" s="221">
        <f t="shared" si="655"/>
        <v>2.3536156823029804E-18</v>
      </c>
    </row>
    <row r="5969" spans="3:12" hidden="1" x14ac:dyDescent="0.25">
      <c r="C5969" s="221">
        <v>41120</v>
      </c>
      <c r="D5969" s="221">
        <f t="shared" si="656"/>
        <v>41120</v>
      </c>
      <c r="E5969" s="221">
        <f t="shared" si="654"/>
        <v>41.12</v>
      </c>
      <c r="F5969" s="221">
        <f t="shared" si="657"/>
        <v>2.8321935529630971E-7</v>
      </c>
      <c r="G5969" s="221">
        <f t="shared" si="658"/>
        <v>9.4528147234447538E-2</v>
      </c>
      <c r="H5969" s="221">
        <v>1.17207465677734E-2</v>
      </c>
      <c r="I5969" s="221">
        <f t="shared" si="659"/>
        <v>1</v>
      </c>
      <c r="J5969" s="221">
        <v>1</v>
      </c>
      <c r="K5969" s="221">
        <f t="shared" si="660"/>
        <v>-190.0672129782223</v>
      </c>
      <c r="L5969" s="221">
        <f t="shared" si="655"/>
        <v>4.1221004882021787E-18</v>
      </c>
    </row>
    <row r="5970" spans="3:12" hidden="1" x14ac:dyDescent="0.25">
      <c r="C5970" s="221">
        <v>41130</v>
      </c>
      <c r="D5970" s="221">
        <f t="shared" si="656"/>
        <v>41130</v>
      </c>
      <c r="E5970" s="221">
        <f t="shared" si="654"/>
        <v>41.13</v>
      </c>
      <c r="F5970" s="221">
        <f t="shared" si="657"/>
        <v>2.7660387357815477E-7</v>
      </c>
      <c r="G5970" s="221">
        <f t="shared" si="658"/>
        <v>9.4300663282550962E-2</v>
      </c>
      <c r="H5970" s="221">
        <v>3.3311806719215298E-2</v>
      </c>
      <c r="I5970" s="221">
        <f t="shared" si="659"/>
        <v>1</v>
      </c>
      <c r="J5970" s="221">
        <v>1</v>
      </c>
      <c r="K5970" s="221">
        <f t="shared" si="660"/>
        <v>-181.22057613729123</v>
      </c>
      <c r="L5970" s="221">
        <f t="shared" si="655"/>
        <v>3.496906681840302E-18</v>
      </c>
    </row>
    <row r="5971" spans="3:12" hidden="1" x14ac:dyDescent="0.25">
      <c r="C5971" s="221">
        <v>41140</v>
      </c>
      <c r="D5971" s="221">
        <f t="shared" si="656"/>
        <v>41140</v>
      </c>
      <c r="E5971" s="221">
        <f t="shared" si="654"/>
        <v>41.14</v>
      </c>
      <c r="F5971" s="221">
        <f t="shared" si="657"/>
        <v>2.7010924344987051E-7</v>
      </c>
      <c r="G5971" s="221">
        <f t="shared" si="658"/>
        <v>9.3811934497966168E-2</v>
      </c>
      <c r="H5971" s="221">
        <v>3.2358958185396303E-2</v>
      </c>
      <c r="I5971" s="221">
        <f t="shared" si="659"/>
        <v>1</v>
      </c>
      <c r="J5971" s="221">
        <v>1</v>
      </c>
      <c r="K5971" s="221">
        <f t="shared" si="660"/>
        <v>-181.72415862071003</v>
      </c>
      <c r="L5971" s="221">
        <f t="shared" si="655"/>
        <v>7.1306343016409228E-18</v>
      </c>
    </row>
    <row r="5972" spans="3:12" hidden="1" x14ac:dyDescent="0.25">
      <c r="C5972" s="221">
        <v>41150</v>
      </c>
      <c r="D5972" s="221">
        <f t="shared" si="656"/>
        <v>41150</v>
      </c>
      <c r="E5972" s="221">
        <f t="shared" si="654"/>
        <v>41.15</v>
      </c>
      <c r="F5972" s="221">
        <f t="shared" si="657"/>
        <v>2.6373392878070286E-7</v>
      </c>
      <c r="G5972" s="221">
        <f t="shared" si="658"/>
        <v>9.306091215397197E-2</v>
      </c>
      <c r="H5972" s="271">
        <v>1.58532257305769E-9</v>
      </c>
      <c r="I5972" s="221">
        <f t="shared" si="659"/>
        <v>1</v>
      </c>
      <c r="J5972" s="221">
        <v>1</v>
      </c>
      <c r="K5972" s="221">
        <f t="shared" si="660"/>
        <v>-328.19898094139592</v>
      </c>
      <c r="L5972" s="221">
        <f t="shared" si="655"/>
        <v>1.6808315361882635E-18</v>
      </c>
    </row>
    <row r="5973" spans="3:12" hidden="1" x14ac:dyDescent="0.25">
      <c r="C5973" s="221">
        <v>41160</v>
      </c>
      <c r="D5973" s="221">
        <f t="shared" si="656"/>
        <v>41160</v>
      </c>
      <c r="E5973" s="221">
        <f t="shared" si="654"/>
        <v>41.16</v>
      </c>
      <c r="F5973" s="221">
        <f t="shared" si="657"/>
        <v>2.574764024182993E-7</v>
      </c>
      <c r="G5973" s="221">
        <f t="shared" si="658"/>
        <v>9.2047232090924164E-2</v>
      </c>
      <c r="H5973" s="271">
        <v>2.4382398418599799E-9</v>
      </c>
      <c r="I5973" s="221">
        <f t="shared" si="659"/>
        <v>1</v>
      </c>
      <c r="J5973" s="221">
        <v>1</v>
      </c>
      <c r="K5973" s="221">
        <f t="shared" si="660"/>
        <v>-324.76350821106473</v>
      </c>
      <c r="L5973" s="221">
        <f t="shared" si="655"/>
        <v>2.3374971686491708E-32</v>
      </c>
    </row>
    <row r="5974" spans="3:12" hidden="1" x14ac:dyDescent="0.25">
      <c r="C5974" s="221">
        <v>41170</v>
      </c>
      <c r="D5974" s="221">
        <f t="shared" si="656"/>
        <v>41170</v>
      </c>
      <c r="E5974" s="221">
        <f t="shared" si="654"/>
        <v>41.17</v>
      </c>
      <c r="F5974" s="221">
        <f t="shared" si="657"/>
        <v>2.5133514626983605E-7</v>
      </c>
      <c r="G5974" s="221">
        <f t="shared" si="658"/>
        <v>9.0771221531831023E-2</v>
      </c>
      <c r="H5974" s="221">
        <v>3.5478860246603197E-2</v>
      </c>
      <c r="I5974" s="221">
        <f t="shared" si="659"/>
        <v>1</v>
      </c>
      <c r="J5974" s="221">
        <v>1</v>
      </c>
      <c r="K5974" s="221">
        <f t="shared" si="660"/>
        <v>-181.83657873085855</v>
      </c>
      <c r="L5974" s="221">
        <f t="shared" si="655"/>
        <v>1.6378804442045852E-18</v>
      </c>
    </row>
    <row r="5975" spans="3:12" hidden="1" x14ac:dyDescent="0.25">
      <c r="C5975" s="221">
        <v>41180</v>
      </c>
      <c r="D5975" s="221">
        <f t="shared" si="656"/>
        <v>41180</v>
      </c>
      <c r="E5975" s="221">
        <f t="shared" si="654"/>
        <v>41.18</v>
      </c>
      <c r="F5975" s="221">
        <f t="shared" si="657"/>
        <v>2.4530865138145408E-7</v>
      </c>
      <c r="G5975" s="221">
        <f t="shared" si="658"/>
        <v>8.923390419381147E-2</v>
      </c>
      <c r="H5975" s="221">
        <v>5.0657045484412001E-2</v>
      </c>
      <c r="I5975" s="221">
        <f t="shared" si="659"/>
        <v>1</v>
      </c>
      <c r="J5975" s="221">
        <v>1</v>
      </c>
      <c r="K5975" s="221">
        <f t="shared" si="660"/>
        <v>-179.1023476770751</v>
      </c>
      <c r="L5975" s="221">
        <f t="shared" si="655"/>
        <v>9.199588588727887E-18</v>
      </c>
    </row>
    <row r="5976" spans="3:12" hidden="1" x14ac:dyDescent="0.25">
      <c r="C5976" s="221">
        <v>41190</v>
      </c>
      <c r="D5976" s="221">
        <f t="shared" si="656"/>
        <v>41190</v>
      </c>
      <c r="E5976" s="221">
        <f t="shared" si="654"/>
        <v>41.19</v>
      </c>
      <c r="F5976" s="221">
        <f t="shared" si="657"/>
        <v>2.393954180159015E-7</v>
      </c>
      <c r="G5976" s="221">
        <f t="shared" si="658"/>
        <v>8.7437003670161925E-2</v>
      </c>
      <c r="H5976" s="221">
        <v>2.6182538032318101E-2</v>
      </c>
      <c r="I5976" s="221">
        <f t="shared" si="659"/>
        <v>1</v>
      </c>
      <c r="J5976" s="221">
        <v>1</v>
      </c>
      <c r="K5976" s="221">
        <f t="shared" si="660"/>
        <v>-185.22354313018735</v>
      </c>
      <c r="L5976" s="221">
        <f t="shared" si="655"/>
        <v>6.8635294685798904E-18</v>
      </c>
    </row>
    <row r="5977" spans="3:12" hidden="1" x14ac:dyDescent="0.25">
      <c r="C5977" s="221">
        <v>41200</v>
      </c>
      <c r="D5977" s="221">
        <f t="shared" si="656"/>
        <v>41200</v>
      </c>
      <c r="E5977" s="221">
        <f t="shared" si="654"/>
        <v>41.2</v>
      </c>
      <c r="F5977" s="221">
        <f t="shared" si="657"/>
        <v>2.3359395572845859E-7</v>
      </c>
      <c r="G5977" s="221">
        <f t="shared" si="658"/>
        <v>8.5382945061876409E-2</v>
      </c>
      <c r="H5977" s="271">
        <v>9.31325577550764E-10</v>
      </c>
      <c r="I5977" s="221">
        <f t="shared" si="659"/>
        <v>1</v>
      </c>
      <c r="J5977" s="221">
        <v>1</v>
      </c>
      <c r="K5977" s="221">
        <f t="shared" si="660"/>
        <v>-334.62131475694542</v>
      </c>
      <c r="L5977" s="221">
        <f t="shared" si="655"/>
        <v>7.5090626036844147E-19</v>
      </c>
    </row>
    <row r="5978" spans="3:12" hidden="1" x14ac:dyDescent="0.25">
      <c r="C5978" s="221">
        <v>41210</v>
      </c>
      <c r="D5978" s="221">
        <f t="shared" si="656"/>
        <v>41210</v>
      </c>
      <c r="E5978" s="221">
        <f t="shared" si="654"/>
        <v>41.21</v>
      </c>
      <c r="F5978" s="221">
        <f t="shared" si="657"/>
        <v>2.2790278344111531E-7</v>
      </c>
      <c r="G5978" s="221">
        <f t="shared" si="658"/>
        <v>8.307485484166785E-2</v>
      </c>
      <c r="H5978" s="221">
        <v>3.1555882854921499E-3</v>
      </c>
      <c r="I5978" s="221">
        <f t="shared" si="659"/>
        <v>1</v>
      </c>
      <c r="J5978" s="221">
        <v>1</v>
      </c>
      <c r="K5978" s="221">
        <f t="shared" si="660"/>
        <v>-204.47400888736709</v>
      </c>
      <c r="L5978" s="221">
        <f t="shared" si="655"/>
        <v>8.9235855176722366E-21</v>
      </c>
    </row>
    <row r="5979" spans="3:12" hidden="1" x14ac:dyDescent="0.25">
      <c r="C5979" s="221">
        <v>41220</v>
      </c>
      <c r="D5979" s="221">
        <f t="shared" si="656"/>
        <v>41220</v>
      </c>
      <c r="E5979" s="221">
        <f t="shared" si="654"/>
        <v>41.22</v>
      </c>
      <c r="F5979" s="221">
        <f t="shared" si="657"/>
        <v>2.2232042951500764E-7</v>
      </c>
      <c r="G5979" s="221">
        <f t="shared" si="658"/>
        <v>8.0516558937736044E-2</v>
      </c>
      <c r="H5979" s="221">
        <v>2.7309732062736101E-4</v>
      </c>
      <c r="I5979" s="221">
        <f t="shared" si="659"/>
        <v>1</v>
      </c>
      <c r="J5979" s="221">
        <v>1</v>
      </c>
      <c r="K5979" s="221">
        <f t="shared" si="660"/>
        <v>-226.21635963771075</v>
      </c>
      <c r="L5979" s="221">
        <f t="shared" si="655"/>
        <v>1.0443657229703416E-20</v>
      </c>
    </row>
    <row r="5980" spans="3:12" hidden="1" x14ac:dyDescent="0.25">
      <c r="C5980" s="221">
        <v>41230</v>
      </c>
      <c r="D5980" s="221">
        <f t="shared" si="656"/>
        <v>41230</v>
      </c>
      <c r="E5980" s="221">
        <f t="shared" si="654"/>
        <v>41.23</v>
      </c>
      <c r="F5980" s="221">
        <f t="shared" si="657"/>
        <v>2.1684543182111571E-7</v>
      </c>
      <c r="G5980" s="221">
        <f t="shared" si="658"/>
        <v>7.7712579028918399E-2</v>
      </c>
      <c r="H5980" s="221">
        <v>2.5761364751424902E-3</v>
      </c>
      <c r="I5980" s="221">
        <f t="shared" si="659"/>
        <v>1</v>
      </c>
      <c r="J5980" s="221">
        <v>1</v>
      </c>
      <c r="K5980" s="221">
        <f t="shared" si="660"/>
        <v>-207.2477906738211</v>
      </c>
      <c r="L5980" s="221">
        <f t="shared" si="655"/>
        <v>5.8323793664801236E-21</v>
      </c>
    </row>
    <row r="5981" spans="3:12" hidden="1" x14ac:dyDescent="0.25">
      <c r="C5981" s="221">
        <v>41240</v>
      </c>
      <c r="D5981" s="221">
        <f t="shared" si="656"/>
        <v>41240</v>
      </c>
      <c r="E5981" s="221">
        <f t="shared" si="654"/>
        <v>41.24</v>
      </c>
      <c r="F5981" s="221">
        <f t="shared" si="657"/>
        <v>2.114763378091996E-7</v>
      </c>
      <c r="G5981" s="221">
        <f t="shared" si="658"/>
        <v>7.4668127047086211E-2</v>
      </c>
      <c r="H5981" s="221">
        <v>2.7062321390624298E-3</v>
      </c>
      <c r="I5981" s="221">
        <f t="shared" si="659"/>
        <v>1</v>
      </c>
      <c r="J5981" s="221">
        <v>1</v>
      </c>
      <c r="K5981" s="221">
        <f t="shared" si="660"/>
        <v>-207.38475827691173</v>
      </c>
      <c r="L5981" s="221">
        <f t="shared" si="655"/>
        <v>1.8552376539570183E-20</v>
      </c>
    </row>
    <row r="5982" spans="3:12" hidden="1" x14ac:dyDescent="0.25">
      <c r="C5982" s="221">
        <v>41250</v>
      </c>
      <c r="D5982" s="221">
        <f t="shared" si="656"/>
        <v>41250</v>
      </c>
      <c r="E5982" s="221">
        <f t="shared" si="654"/>
        <v>41.25</v>
      </c>
      <c r="F5982" s="221">
        <f t="shared" si="657"/>
        <v>2.0621170457503818E-7</v>
      </c>
      <c r="G5982" s="221">
        <f t="shared" si="658"/>
        <v>7.1389097887195246E-2</v>
      </c>
      <c r="H5982" s="221">
        <v>1.96696707822315E-4</v>
      </c>
      <c r="I5982" s="221">
        <f t="shared" si="659"/>
        <v>1</v>
      </c>
      <c r="J5982" s="221">
        <v>1</v>
      </c>
      <c r="K5982" s="221">
        <f t="shared" si="660"/>
        <v>-230.76515405493697</v>
      </c>
      <c r="L5982" s="221">
        <f t="shared" si="655"/>
        <v>5.2048994096087856E-21</v>
      </c>
    </row>
    <row r="5983" spans="3:12" hidden="1" x14ac:dyDescent="0.25">
      <c r="C5983" s="221">
        <v>41260</v>
      </c>
      <c r="D5983" s="221">
        <f t="shared" si="656"/>
        <v>41260</v>
      </c>
      <c r="E5983" s="221">
        <f t="shared" si="654"/>
        <v>41.26</v>
      </c>
      <c r="F5983" s="221">
        <f t="shared" si="657"/>
        <v>2.0105009892588507E-7</v>
      </c>
      <c r="G5983" s="221">
        <f t="shared" si="658"/>
        <v>6.7882060329616536E-2</v>
      </c>
      <c r="H5983" s="221">
        <v>4.6170289671179903E-3</v>
      </c>
      <c r="I5983" s="221">
        <f t="shared" si="659"/>
        <v>1</v>
      </c>
      <c r="J5983" s="221">
        <v>1</v>
      </c>
      <c r="K5983" s="221">
        <f t="shared" si="660"/>
        <v>-204.01156188350501</v>
      </c>
      <c r="L5983" s="221">
        <f t="shared" si="655"/>
        <v>1.0859472584231043E-20</v>
      </c>
    </row>
    <row r="5984" spans="3:12" hidden="1" x14ac:dyDescent="0.25">
      <c r="C5984" s="221">
        <v>41270</v>
      </c>
      <c r="D5984" s="221">
        <f t="shared" si="656"/>
        <v>41270</v>
      </c>
      <c r="E5984" s="221">
        <f t="shared" si="654"/>
        <v>41.27</v>
      </c>
      <c r="F5984" s="221">
        <f t="shared" si="657"/>
        <v>1.9599009744421452E-7</v>
      </c>
      <c r="G5984" s="221">
        <f t="shared" si="658"/>
        <v>6.4154246183996386E-2</v>
      </c>
      <c r="H5984" s="221">
        <v>9.6745899372297599E-3</v>
      </c>
      <c r="I5984" s="221">
        <f t="shared" si="659"/>
        <v>1</v>
      </c>
      <c r="J5984" s="221">
        <v>1</v>
      </c>
      <c r="K5984" s="221">
        <f t="shared" si="660"/>
        <v>-198.29815797066709</v>
      </c>
      <c r="L5984" s="221">
        <f t="shared" si="655"/>
        <v>8.5244778213474546E-20</v>
      </c>
    </row>
    <row r="5985" spans="3:12" hidden="1" x14ac:dyDescent="0.25">
      <c r="C5985" s="221">
        <v>41280</v>
      </c>
      <c r="D5985" s="221">
        <f t="shared" si="656"/>
        <v>41280</v>
      </c>
      <c r="E5985" s="221">
        <f t="shared" si="654"/>
        <v>41.28</v>
      </c>
      <c r="F5985" s="221">
        <f t="shared" si="657"/>
        <v>1.9103028654970375E-7</v>
      </c>
      <c r="G5985" s="221">
        <f t="shared" si="658"/>
        <v>6.0213537668129584E-2</v>
      </c>
      <c r="H5985" s="271">
        <v>3.5573111301230802E-10</v>
      </c>
      <c r="I5985" s="221">
        <f t="shared" si="659"/>
        <v>1</v>
      </c>
      <c r="J5985" s="221">
        <v>1</v>
      </c>
      <c r="K5985" s="221">
        <f t="shared" si="660"/>
        <v>-347.76163556078689</v>
      </c>
      <c r="L5985" s="221">
        <f t="shared" si="655"/>
        <v>3.6993399353588744E-20</v>
      </c>
    </row>
    <row r="5986" spans="3:12" hidden="1" x14ac:dyDescent="0.25">
      <c r="C5986" s="221">
        <v>41290</v>
      </c>
      <c r="D5986" s="221">
        <f t="shared" si="656"/>
        <v>41290</v>
      </c>
      <c r="E5986" s="221">
        <f t="shared" ref="E5986:E6049" si="661">D5986/1000</f>
        <v>41.29</v>
      </c>
      <c r="F5986" s="221">
        <f t="shared" si="657"/>
        <v>1.8616926255952278E-7</v>
      </c>
      <c r="G5986" s="221">
        <f t="shared" si="658"/>
        <v>5.6068453039905604E-2</v>
      </c>
      <c r="H5986" s="221">
        <v>1.10268609715077E-2</v>
      </c>
      <c r="I5986" s="221">
        <f t="shared" si="659"/>
        <v>1</v>
      </c>
      <c r="J5986" s="221">
        <v>1</v>
      </c>
      <c r="K5986" s="221">
        <f t="shared" si="660"/>
        <v>-198.7784309751224</v>
      </c>
      <c r="L5986" s="221">
        <f t="shared" ref="L5986:L6049" si="662">(D5986-D5985)*((10^(K5986/20)+10^(K5985/20))/2)^2</f>
        <v>3.3120504392487519E-20</v>
      </c>
    </row>
    <row r="5987" spans="3:12" hidden="1" x14ac:dyDescent="0.25">
      <c r="C5987" s="221">
        <v>41300</v>
      </c>
      <c r="D5987" s="221">
        <f t="shared" si="656"/>
        <v>41300</v>
      </c>
      <c r="E5987" s="221">
        <f t="shared" si="661"/>
        <v>41.3</v>
      </c>
      <c r="F5987" s="221">
        <f t="shared" si="657"/>
        <v>1.8140563174685244E-7</v>
      </c>
      <c r="G5987" s="221">
        <f t="shared" si="658"/>
        <v>5.1728130504663794E-2</v>
      </c>
      <c r="H5987" s="271">
        <v>1.61309541131744E-9</v>
      </c>
      <c r="I5987" s="221">
        <f t="shared" si="659"/>
        <v>1</v>
      </c>
      <c r="J5987" s="221">
        <v>1</v>
      </c>
      <c r="K5987" s="221">
        <f t="shared" si="660"/>
        <v>-336.39924791278384</v>
      </c>
      <c r="L5987" s="221">
        <f t="shared" si="662"/>
        <v>3.3120510748981432E-20</v>
      </c>
    </row>
    <row r="5988" spans="3:12" hidden="1" x14ac:dyDescent="0.25">
      <c r="C5988" s="221">
        <v>41310</v>
      </c>
      <c r="D5988" s="221">
        <f t="shared" si="656"/>
        <v>41310</v>
      </c>
      <c r="E5988" s="221">
        <f t="shared" si="661"/>
        <v>41.31</v>
      </c>
      <c r="F5988" s="221">
        <f t="shared" si="657"/>
        <v>1.7673801039768865E-7</v>
      </c>
      <c r="G5988" s="221">
        <f t="shared" si="658"/>
        <v>4.7202310424727223E-2</v>
      </c>
      <c r="H5988" s="221">
        <v>2.0401207815419702E-2</v>
      </c>
      <c r="I5988" s="221">
        <f t="shared" si="659"/>
        <v>1</v>
      </c>
      <c r="J5988" s="221">
        <v>1</v>
      </c>
      <c r="K5988" s="221">
        <f t="shared" si="660"/>
        <v>-195.38101803704967</v>
      </c>
      <c r="L5988" s="221">
        <f t="shared" si="662"/>
        <v>7.2416625283236302E-20</v>
      </c>
    </row>
    <row r="5989" spans="3:12" hidden="1" x14ac:dyDescent="0.25">
      <c r="C5989" s="221">
        <v>41320</v>
      </c>
      <c r="D5989" s="221">
        <f t="shared" si="656"/>
        <v>41320</v>
      </c>
      <c r="E5989" s="221">
        <f t="shared" si="661"/>
        <v>41.32</v>
      </c>
      <c r="F5989" s="221">
        <f t="shared" si="657"/>
        <v>1.721650248659174E-7</v>
      </c>
      <c r="G5989" s="221">
        <f t="shared" si="658"/>
        <v>4.2501315862221521E-2</v>
      </c>
      <c r="H5989" s="221">
        <v>2.0271099110453401E-2</v>
      </c>
      <c r="I5989" s="221">
        <f t="shared" si="659"/>
        <v>1</v>
      </c>
      <c r="J5989" s="221">
        <v>1</v>
      </c>
      <c r="K5989" s="221">
        <f t="shared" si="660"/>
        <v>-196.57550794212096</v>
      </c>
      <c r="L5989" s="221">
        <f t="shared" si="662"/>
        <v>2.5364448515019871E-19</v>
      </c>
    </row>
    <row r="5990" spans="3:12" hidden="1" x14ac:dyDescent="0.25">
      <c r="C5990" s="221">
        <v>41330</v>
      </c>
      <c r="D5990" s="221">
        <f t="shared" si="656"/>
        <v>41330</v>
      </c>
      <c r="E5990" s="221">
        <f t="shared" si="661"/>
        <v>41.33</v>
      </c>
      <c r="F5990" s="221">
        <f t="shared" si="657"/>
        <v>1.6768531162666724E-7</v>
      </c>
      <c r="G5990" s="221">
        <f t="shared" si="658"/>
        <v>3.7636031490490468E-2</v>
      </c>
      <c r="H5990" s="221">
        <v>5.3629333398806101E-3</v>
      </c>
      <c r="I5990" s="221">
        <f t="shared" si="659"/>
        <v>1</v>
      </c>
      <c r="J5990" s="221">
        <v>1</v>
      </c>
      <c r="K5990" s="221">
        <f t="shared" si="660"/>
        <v>-209.40997511297724</v>
      </c>
      <c r="L5990" s="221">
        <f t="shared" si="662"/>
        <v>8.296843708568136E-20</v>
      </c>
    </row>
    <row r="5991" spans="3:12" hidden="1" x14ac:dyDescent="0.25">
      <c r="C5991" s="221">
        <v>41340</v>
      </c>
      <c r="D5991" s="221">
        <f t="shared" si="656"/>
        <v>41340</v>
      </c>
      <c r="E5991" s="221">
        <f t="shared" si="661"/>
        <v>41.34</v>
      </c>
      <c r="F5991" s="221">
        <f t="shared" si="657"/>
        <v>1.6329751732791846E-7</v>
      </c>
      <c r="G5991" s="221">
        <f t="shared" si="658"/>
        <v>3.2617880913697696E-2</v>
      </c>
      <c r="H5991" s="271">
        <v>1.7506741710713499E-5</v>
      </c>
      <c r="I5991" s="221">
        <f t="shared" si="659"/>
        <v>1</v>
      </c>
      <c r="J5991" s="221">
        <v>1</v>
      </c>
      <c r="K5991" s="221">
        <f t="shared" si="660"/>
        <v>-260.60718701612802</v>
      </c>
      <c r="L5991" s="221">
        <f t="shared" si="662"/>
        <v>2.8796006805105408E-21</v>
      </c>
    </row>
    <row r="5992" spans="3:12" hidden="1" x14ac:dyDescent="0.25">
      <c r="C5992" s="221">
        <v>41350</v>
      </c>
      <c r="D5992" s="221">
        <f t="shared" si="656"/>
        <v>41350</v>
      </c>
      <c r="E5992" s="221">
        <f t="shared" si="661"/>
        <v>41.35</v>
      </c>
      <c r="F5992" s="221">
        <f t="shared" si="657"/>
        <v>1.5900029884043139E-7</v>
      </c>
      <c r="G5992" s="221">
        <f t="shared" si="658"/>
        <v>2.745880243837185E-2</v>
      </c>
      <c r="H5992" s="271">
        <v>1.6734664794242299E-5</v>
      </c>
      <c r="I5992" s="221">
        <f t="shared" si="659"/>
        <v>1</v>
      </c>
      <c r="J5992" s="221">
        <v>1</v>
      </c>
      <c r="K5992" s="221">
        <f t="shared" si="660"/>
        <v>-262.726068988348</v>
      </c>
      <c r="L5992" s="221">
        <f t="shared" si="662"/>
        <v>6.914843948755571E-26</v>
      </c>
    </row>
    <row r="5993" spans="3:12" hidden="1" x14ac:dyDescent="0.25">
      <c r="C5993" s="221">
        <v>41360</v>
      </c>
      <c r="D5993" s="221">
        <f t="shared" si="656"/>
        <v>41360</v>
      </c>
      <c r="E5993" s="221">
        <f t="shared" si="661"/>
        <v>41.36</v>
      </c>
      <c r="F5993" s="221">
        <f t="shared" si="657"/>
        <v>1.5479232330592028E-7</v>
      </c>
      <c r="G5993" s="221">
        <f t="shared" si="658"/>
        <v>2.2171223344558011E-2</v>
      </c>
      <c r="H5993" s="221">
        <v>1.5719408884820499E-2</v>
      </c>
      <c r="I5993" s="221">
        <f t="shared" si="659"/>
        <v>1</v>
      </c>
      <c r="J5993" s="221">
        <v>1</v>
      </c>
      <c r="K5993" s="221">
        <f t="shared" si="660"/>
        <v>-205.36049427347916</v>
      </c>
      <c r="L5993" s="221">
        <f t="shared" si="662"/>
        <v>7.2956859787164084E-21</v>
      </c>
    </row>
    <row r="5994" spans="3:12" hidden="1" x14ac:dyDescent="0.25">
      <c r="C5994" s="221">
        <v>41370</v>
      </c>
      <c r="D5994" s="221">
        <f t="shared" si="656"/>
        <v>41370</v>
      </c>
      <c r="E5994" s="221">
        <f t="shared" si="661"/>
        <v>41.37</v>
      </c>
      <c r="F5994" s="221">
        <f t="shared" si="657"/>
        <v>1.5067226818353029E-7</v>
      </c>
      <c r="G5994" s="221">
        <f t="shared" si="658"/>
        <v>1.6768032708455765E-2</v>
      </c>
      <c r="H5994" s="221">
        <v>0.13782044655397699</v>
      </c>
      <c r="I5994" s="221">
        <f t="shared" si="659"/>
        <v>1</v>
      </c>
      <c r="J5994" s="221">
        <v>1</v>
      </c>
      <c r="K5994" s="221">
        <f t="shared" si="660"/>
        <v>-189.16341817428867</v>
      </c>
      <c r="L5994" s="221">
        <f t="shared" si="662"/>
        <v>4.0430804229132755E-19</v>
      </c>
    </row>
    <row r="5995" spans="3:12" hidden="1" x14ac:dyDescent="0.25">
      <c r="C5995" s="221">
        <v>41380</v>
      </c>
      <c r="D5995" s="221">
        <f t="shared" si="656"/>
        <v>41380</v>
      </c>
      <c r="E5995" s="221">
        <f t="shared" si="661"/>
        <v>41.38</v>
      </c>
      <c r="F5995" s="221">
        <f t="shared" si="657"/>
        <v>1.4663882129460209E-7</v>
      </c>
      <c r="G5995" s="221">
        <f t="shared" si="658"/>
        <v>1.1262552832009446E-2</v>
      </c>
      <c r="H5995" s="221">
        <v>0.44491567513506503</v>
      </c>
      <c r="I5995" s="221">
        <f t="shared" si="659"/>
        <v>1</v>
      </c>
      <c r="J5995" s="221">
        <v>1</v>
      </c>
      <c r="K5995" s="221">
        <f t="shared" si="660"/>
        <v>-182.67672981528992</v>
      </c>
      <c r="L5995" s="221">
        <f t="shared" si="662"/>
        <v>2.9321722512229861E-18</v>
      </c>
    </row>
    <row r="5996" spans="3:12" hidden="1" x14ac:dyDescent="0.25">
      <c r="C5996" s="221">
        <v>41390</v>
      </c>
      <c r="D5996" s="221">
        <f t="shared" si="656"/>
        <v>41390</v>
      </c>
      <c r="E5996" s="221">
        <f t="shared" si="661"/>
        <v>41.39</v>
      </c>
      <c r="F5996" s="221">
        <f t="shared" si="657"/>
        <v>1.4269068086573368E-7</v>
      </c>
      <c r="G5996" s="221">
        <f t="shared" si="658"/>
        <v>5.6685093389321007E-3</v>
      </c>
      <c r="H5996" s="221">
        <v>0.82365531566107797</v>
      </c>
      <c r="I5996" s="221">
        <f t="shared" si="659"/>
        <v>1</v>
      </c>
      <c r="J5996" s="221">
        <v>1</v>
      </c>
      <c r="K5996" s="221">
        <f t="shared" si="660"/>
        <v>-183.52780035343372</v>
      </c>
      <c r="L5996" s="221">
        <f t="shared" si="662"/>
        <v>4.9069932056521404E-18</v>
      </c>
    </row>
    <row r="5997" spans="3:12" hidden="1" x14ac:dyDescent="0.25">
      <c r="C5997" s="221">
        <v>41400</v>
      </c>
      <c r="D5997" s="221">
        <f t="shared" si="656"/>
        <v>41400</v>
      </c>
      <c r="E5997" s="221">
        <f t="shared" si="661"/>
        <v>41.4</v>
      </c>
      <c r="F5997" s="221">
        <f t="shared" si="657"/>
        <v>1.38826555570122E-7</v>
      </c>
      <c r="G5997" s="221">
        <f t="shared" si="658"/>
        <v>5.3360147552645516E-16</v>
      </c>
      <c r="H5997" s="221">
        <v>1</v>
      </c>
      <c r="I5997" s="221">
        <f t="shared" si="659"/>
        <v>1</v>
      </c>
      <c r="J5997" s="221">
        <v>1</v>
      </c>
      <c r="K5997" s="221">
        <f t="shared" si="660"/>
        <v>-442.60620859339275</v>
      </c>
      <c r="L5997" s="221">
        <f t="shared" si="662"/>
        <v>1.1095834575056125E-18</v>
      </c>
    </row>
    <row r="5998" spans="3:12" hidden="1" x14ac:dyDescent="0.25">
      <c r="C5998" s="221">
        <v>41410</v>
      </c>
      <c r="D5998" s="221">
        <f t="shared" si="656"/>
        <v>41410</v>
      </c>
      <c r="E5998" s="221">
        <f t="shared" si="661"/>
        <v>41.41</v>
      </c>
      <c r="F5998" s="221">
        <f t="shared" si="657"/>
        <v>1.3504516456723871E-7</v>
      </c>
      <c r="G5998" s="221">
        <f t="shared" si="658"/>
        <v>5.7285376457476148E-3</v>
      </c>
      <c r="H5998" s="221">
        <v>0.82365531566114003</v>
      </c>
      <c r="I5998" s="221">
        <f t="shared" si="659"/>
        <v>1</v>
      </c>
      <c r="J5998" s="221">
        <v>1</v>
      </c>
      <c r="K5998" s="221">
        <f t="shared" si="660"/>
        <v>-183.91463369019507</v>
      </c>
      <c r="L5998" s="221">
        <f t="shared" si="662"/>
        <v>1.0150247677466161E-18</v>
      </c>
    </row>
    <row r="5999" spans="3:12" hidden="1" x14ac:dyDescent="0.25">
      <c r="C5999" s="221">
        <v>41420</v>
      </c>
      <c r="D5999" s="221">
        <f t="shared" si="656"/>
        <v>41420</v>
      </c>
      <c r="E5999" s="221">
        <f t="shared" si="661"/>
        <v>41.42</v>
      </c>
      <c r="F5999" s="221">
        <f t="shared" si="657"/>
        <v>1.3134523754077974E-7</v>
      </c>
      <c r="G5999" s="221">
        <f t="shared" si="658"/>
        <v>1.150235980420245E-2</v>
      </c>
      <c r="H5999" s="221">
        <v>0.44491567513534303</v>
      </c>
      <c r="I5999" s="221">
        <f t="shared" si="659"/>
        <v>1</v>
      </c>
      <c r="J5999" s="221">
        <v>1</v>
      </c>
      <c r="K5999" s="221">
        <f t="shared" si="660"/>
        <v>-183.45042028337048</v>
      </c>
      <c r="L5999" s="221">
        <f t="shared" si="662"/>
        <v>4.286051502388058E-18</v>
      </c>
    </row>
    <row r="6000" spans="3:12" hidden="1" x14ac:dyDescent="0.25">
      <c r="C6000" s="221">
        <v>41430</v>
      </c>
      <c r="D6000" s="221">
        <f t="shared" si="656"/>
        <v>41430</v>
      </c>
      <c r="E6000" s="221">
        <f t="shared" si="661"/>
        <v>41.43</v>
      </c>
      <c r="F6000" s="221">
        <f t="shared" si="657"/>
        <v>1.2772551473494084E-7</v>
      </c>
      <c r="G6000" s="221">
        <f t="shared" si="658"/>
        <v>1.7306451000669611E-2</v>
      </c>
      <c r="H6000" s="221">
        <v>0.137820446554132</v>
      </c>
      <c r="I6000" s="221">
        <f t="shared" si="659"/>
        <v>1</v>
      </c>
      <c r="J6000" s="221">
        <v>1</v>
      </c>
      <c r="K6000" s="221">
        <f t="shared" si="660"/>
        <v>-190.32401337164811</v>
      </c>
      <c r="L6000" s="221">
        <f t="shared" si="662"/>
        <v>2.3854358846883879E-18</v>
      </c>
    </row>
    <row r="6001" spans="3:12" hidden="1" x14ac:dyDescent="0.25">
      <c r="C6001" s="221">
        <v>41440</v>
      </c>
      <c r="D6001" s="221">
        <f t="shared" si="656"/>
        <v>41440</v>
      </c>
      <c r="E6001" s="221">
        <f t="shared" si="661"/>
        <v>41.44</v>
      </c>
      <c r="F6001" s="221">
        <f t="shared" si="657"/>
        <v>1.2418474698900787E-7</v>
      </c>
      <c r="G6001" s="221">
        <f t="shared" si="658"/>
        <v>2.3125559639541906E-2</v>
      </c>
      <c r="H6001" s="221">
        <v>1.5719408884829599E-2</v>
      </c>
      <c r="I6001" s="221">
        <f t="shared" si="659"/>
        <v>1</v>
      </c>
      <c r="J6001" s="221">
        <v>1</v>
      </c>
      <c r="K6001" s="221">
        <f t="shared" si="660"/>
        <v>-206.90806561913874</v>
      </c>
      <c r="L6001" s="221">
        <f t="shared" si="662"/>
        <v>3.0588673185327929E-19</v>
      </c>
    </row>
    <row r="6002" spans="3:12" hidden="1" x14ac:dyDescent="0.25">
      <c r="C6002" s="221">
        <v>41450</v>
      </c>
      <c r="D6002" s="221">
        <f t="shared" si="656"/>
        <v>41450</v>
      </c>
      <c r="E6002" s="221">
        <f t="shared" si="661"/>
        <v>41.45</v>
      </c>
      <c r="F6002" s="221">
        <f t="shared" si="657"/>
        <v>1.2072169577024845E-7</v>
      </c>
      <c r="G6002" s="221">
        <f t="shared" si="658"/>
        <v>2.8944234470268084E-2</v>
      </c>
      <c r="H6002" s="271">
        <v>1.6734664794272599E-5</v>
      </c>
      <c r="I6002" s="221">
        <f t="shared" si="659"/>
        <v>1</v>
      </c>
      <c r="J6002" s="221">
        <v>1</v>
      </c>
      <c r="K6002" s="221">
        <f t="shared" si="660"/>
        <v>-264.66071174888009</v>
      </c>
      <c r="L6002" s="221">
        <f t="shared" si="662"/>
        <v>5.1080812322494125E-21</v>
      </c>
    </row>
    <row r="6003" spans="3:12" hidden="1" x14ac:dyDescent="0.25">
      <c r="C6003" s="221">
        <v>41460</v>
      </c>
      <c r="D6003" s="221">
        <f t="shared" si="656"/>
        <v>41460</v>
      </c>
      <c r="E6003" s="221">
        <f t="shared" si="661"/>
        <v>41.46</v>
      </c>
      <c r="F6003" s="221">
        <f t="shared" si="657"/>
        <v>1.1733513320517541E-7</v>
      </c>
      <c r="G6003" s="221">
        <f t="shared" si="658"/>
        <v>3.4746861877826031E-2</v>
      </c>
      <c r="H6003" s="271">
        <v>1.75067417106688E-5</v>
      </c>
      <c r="I6003" s="221">
        <f t="shared" si="659"/>
        <v>1</v>
      </c>
      <c r="J6003" s="221">
        <v>1</v>
      </c>
      <c r="K6003" s="221">
        <f t="shared" si="660"/>
        <v>-262.92902034113882</v>
      </c>
      <c r="L6003" s="221">
        <f t="shared" si="662"/>
        <v>4.2152353015578373E-26</v>
      </c>
    </row>
    <row r="6004" spans="3:12" hidden="1" x14ac:dyDescent="0.25">
      <c r="C6004" s="221">
        <v>41470</v>
      </c>
      <c r="D6004" s="221">
        <f t="shared" si="656"/>
        <v>41470</v>
      </c>
      <c r="E6004" s="221">
        <f t="shared" si="661"/>
        <v>41.47</v>
      </c>
      <c r="F6004" s="221">
        <f t="shared" si="657"/>
        <v>1.1402384210906781E-7</v>
      </c>
      <c r="G6004" s="221">
        <f t="shared" si="658"/>
        <v>4.0517703913650741E-2</v>
      </c>
      <c r="H6004" s="221">
        <v>5.3629333398715496E-3</v>
      </c>
      <c r="I6004" s="221">
        <f t="shared" si="659"/>
        <v>1</v>
      </c>
      <c r="J6004" s="221">
        <v>1</v>
      </c>
      <c r="K6004" s="221">
        <f t="shared" si="660"/>
        <v>-212.11914207925111</v>
      </c>
      <c r="L6004" s="221">
        <f t="shared" si="662"/>
        <v>1.5435631223608186E-21</v>
      </c>
    </row>
    <row r="6005" spans="3:12" hidden="1" x14ac:dyDescent="0.25">
      <c r="C6005" s="221">
        <v>41480</v>
      </c>
      <c r="D6005" s="221">
        <f t="shared" si="656"/>
        <v>41480</v>
      </c>
      <c r="E6005" s="221">
        <f t="shared" si="661"/>
        <v>41.48</v>
      </c>
      <c r="F6005" s="221">
        <f t="shared" si="657"/>
        <v>1.1078661601389824E-7</v>
      </c>
      <c r="G6005" s="221">
        <f t="shared" si="658"/>
        <v>4.6240936980292816E-2</v>
      </c>
      <c r="H6005" s="221">
        <v>2.02710991104511E-2</v>
      </c>
      <c r="I6005" s="221">
        <f t="shared" si="659"/>
        <v>1</v>
      </c>
      <c r="J6005" s="221">
        <v>1</v>
      </c>
      <c r="K6005" s="221">
        <f t="shared" si="660"/>
        <v>-199.67217560700999</v>
      </c>
      <c r="L6005" s="221">
        <f t="shared" si="662"/>
        <v>4.1359699105283575E-20</v>
      </c>
    </row>
    <row r="6006" spans="3:12" hidden="1" x14ac:dyDescent="0.25">
      <c r="C6006" s="221">
        <v>41490</v>
      </c>
      <c r="D6006" s="221">
        <f t="shared" si="656"/>
        <v>41490</v>
      </c>
      <c r="E6006" s="221">
        <f t="shared" si="661"/>
        <v>41.49</v>
      </c>
      <c r="F6006" s="221">
        <f t="shared" si="657"/>
        <v>1.076222591945564E-7</v>
      </c>
      <c r="G6006" s="221">
        <f t="shared" si="658"/>
        <v>5.1900691081318027E-2</v>
      </c>
      <c r="H6006" s="221">
        <v>2.0401207815422099E-2</v>
      </c>
      <c r="I6006" s="221">
        <f t="shared" si="659"/>
        <v>1</v>
      </c>
      <c r="J6006" s="221">
        <v>1</v>
      </c>
      <c r="K6006" s="221">
        <f t="shared" si="660"/>
        <v>-198.86537750070937</v>
      </c>
      <c r="L6006" s="221">
        <f t="shared" si="662"/>
        <v>1.1859291983695286E-19</v>
      </c>
    </row>
    <row r="6007" spans="3:12" hidden="1" x14ac:dyDescent="0.25">
      <c r="C6007" s="221">
        <v>41500</v>
      </c>
      <c r="D6007" s="221">
        <f t="shared" si="656"/>
        <v>41500</v>
      </c>
      <c r="E6007" s="221">
        <f t="shared" si="661"/>
        <v>41.5</v>
      </c>
      <c r="F6007" s="221">
        <f t="shared" si="657"/>
        <v>1.0452958669343644E-7</v>
      </c>
      <c r="G6007" s="221">
        <f t="shared" si="658"/>
        <v>5.7481089545643127E-2</v>
      </c>
      <c r="H6007" s="271">
        <v>1.61309142932502E-9</v>
      </c>
      <c r="I6007" s="221">
        <f t="shared" si="659"/>
        <v>1</v>
      </c>
      <c r="J6007" s="221">
        <v>1</v>
      </c>
      <c r="K6007" s="221">
        <f t="shared" si="660"/>
        <v>-340.27153583096447</v>
      </c>
      <c r="L6007" s="221">
        <f t="shared" si="662"/>
        <v>3.246402263377607E-20</v>
      </c>
    </row>
    <row r="6008" spans="3:12" hidden="1" x14ac:dyDescent="0.25">
      <c r="C6008" s="221">
        <v>41510</v>
      </c>
      <c r="D6008" s="221">
        <f t="shared" si="656"/>
        <v>41510</v>
      </c>
      <c r="E6008" s="221">
        <f t="shared" si="661"/>
        <v>41.51</v>
      </c>
      <c r="F6008" s="221">
        <f t="shared" si="657"/>
        <v>1.0150742434336456E-7</v>
      </c>
      <c r="G6008" s="221">
        <f t="shared" si="658"/>
        <v>6.2966289134091885E-2</v>
      </c>
      <c r="H6008" s="221">
        <v>1.1026860971508101E-2</v>
      </c>
      <c r="I6008" s="221">
        <f t="shared" si="659"/>
        <v>1</v>
      </c>
      <c r="J6008" s="221">
        <v>1</v>
      </c>
      <c r="K6008" s="221">
        <f t="shared" si="660"/>
        <v>-203.03884387360318</v>
      </c>
      <c r="L6008" s="221">
        <f t="shared" si="662"/>
        <v>1.2418116812151292E-20</v>
      </c>
    </row>
    <row r="6009" spans="3:12" hidden="1" x14ac:dyDescent="0.25">
      <c r="C6009" s="221">
        <v>41520</v>
      </c>
      <c r="D6009" s="221">
        <f t="shared" si="656"/>
        <v>41520</v>
      </c>
      <c r="E6009" s="221">
        <f t="shared" si="661"/>
        <v>41.52</v>
      </c>
      <c r="F6009" s="221">
        <f t="shared" si="657"/>
        <v>9.8554608788906998E-8</v>
      </c>
      <c r="G6009" s="221">
        <f t="shared" si="658"/>
        <v>6.8340520434169466E-2</v>
      </c>
      <c r="H6009" s="271">
        <v>3.55733951535594E-10</v>
      </c>
      <c r="I6009" s="221">
        <f t="shared" si="659"/>
        <v>1</v>
      </c>
      <c r="J6009" s="221">
        <v>1</v>
      </c>
      <c r="K6009" s="221">
        <f t="shared" si="660"/>
        <v>-352.41038926607087</v>
      </c>
      <c r="L6009" s="221">
        <f t="shared" si="662"/>
        <v>1.2418114240999267E-20</v>
      </c>
    </row>
    <row r="6010" spans="3:12" hidden="1" x14ac:dyDescent="0.25">
      <c r="C6010" s="221">
        <v>41530</v>
      </c>
      <c r="D6010" s="221">
        <f t="shared" ref="D6010:D6073" si="663">C6010*(f_CLK_MHz/Nominal_Clock_Freq)</f>
        <v>41530</v>
      </c>
      <c r="E6010" s="221">
        <f t="shared" si="661"/>
        <v>41.53</v>
      </c>
      <c r="F6010" s="221">
        <f t="shared" ref="F6010:F6073" si="664">ABS(SIN(((MOD_CLK_DIV*PI()*$D6010*FIRST_STAGE_DECIMATION)/(f_CLK_MHz*1000000)))/(FIRST_STAGE_DECIMATION*SIN(((MOD_CLK_DIV*PI()*$D6010)/(f_CLK_MHz*1000000)))))^FIRST_STAGE_ORDER</f>
        <v>9.5669987506019959E-8</v>
      </c>
      <c r="G6010" s="221">
        <f t="shared" ref="G6010:G6073" si="665">ABS(SIN(((MOD_CLK_DIV*FIRST_STAGE_DECIMATION*PI()*$D6010*SECOND_STAGE_DECIMATION)/(f_CLK_MHz*1000000)))/(SECOND_STAGE_DECIMATION*SIN(((MOD_CLK_DIV*FIRST_STAGE_DECIMATION*PI()*$D6010)/(f_CLK_MHz*1000000)))))^SECOND_STAGE_ORDER</f>
        <v>7.3588128447959616E-2</v>
      </c>
      <c r="H6010" s="221">
        <v>9.6745899372294806E-3</v>
      </c>
      <c r="I6010" s="221">
        <f t="shared" ref="I6010:I6073" si="666">IF(Avg_decimation&lt;&gt;0,(ABS(SIN(((MOD_CLK_DIV*FIRST_STAGE_DECIMATION*SECOND_STAGE_DECIMATION*FIR_DECIMATION*PI()*$D6010*Avg_decimation)/(f_CLK_MHz*1000000)))/(Avg_decimation*SIN(((MOD_CLK_DIV*FIRST_STAGE_DECIMATION*SECOND_STAGE_DECIMATION*FIR_DECIMATION*PI()*$D6010)/(f_CLK_MHz*1000000)))))^1),"-")</f>
        <v>1</v>
      </c>
      <c r="J6010" s="221">
        <v>1</v>
      </c>
      <c r="K6010" s="221">
        <f t="shared" ref="K6010:K6073" si="667">20*LOG10(IF(FIR_BYPASSED,F6010*G6010*J6010,F6010*G6010*H6010*I6010*J6010))</f>
        <v>-203.3356791747762</v>
      </c>
      <c r="L6010" s="221">
        <f t="shared" si="662"/>
        <v>1.1597706707497967E-20</v>
      </c>
    </row>
    <row r="6011" spans="3:12" hidden="1" x14ac:dyDescent="0.25">
      <c r="C6011" s="221">
        <v>41540</v>
      </c>
      <c r="D6011" s="221">
        <f t="shared" si="663"/>
        <v>41540</v>
      </c>
      <c r="E6011" s="221">
        <f t="shared" si="661"/>
        <v>41.54</v>
      </c>
      <c r="F6011" s="221">
        <f t="shared" si="664"/>
        <v>9.2852418820082011E-8</v>
      </c>
      <c r="G6011" s="221">
        <f t="shared" si="665"/>
        <v>7.8693613276775168E-2</v>
      </c>
      <c r="H6011" s="221">
        <v>4.6170289671195099E-3</v>
      </c>
      <c r="I6011" s="221">
        <f t="shared" si="666"/>
        <v>1</v>
      </c>
      <c r="J6011" s="221">
        <v>1</v>
      </c>
      <c r="K6011" s="221">
        <f t="shared" si="667"/>
        <v>-209.43809384596028</v>
      </c>
      <c r="L6011" s="221">
        <f t="shared" si="662"/>
        <v>2.5931999487195421E-20</v>
      </c>
    </row>
    <row r="6012" spans="3:12" hidden="1" x14ac:dyDescent="0.25">
      <c r="C6012" s="221">
        <v>41550</v>
      </c>
      <c r="D6012" s="221">
        <f t="shared" si="663"/>
        <v>41550</v>
      </c>
      <c r="E6012" s="221">
        <f t="shared" si="661"/>
        <v>41.55</v>
      </c>
      <c r="F6012" s="221">
        <f t="shared" si="664"/>
        <v>9.0100771922302013E-8</v>
      </c>
      <c r="G6012" s="221">
        <f t="shared" si="665"/>
        <v>8.3641670805471233E-2</v>
      </c>
      <c r="H6012" s="221">
        <v>1.96696707822324E-4</v>
      </c>
      <c r="I6012" s="221">
        <f t="shared" si="666"/>
        <v>1</v>
      </c>
      <c r="J6012" s="221">
        <v>1</v>
      </c>
      <c r="K6012" s="221">
        <f t="shared" si="667"/>
        <v>-236.58103395244169</v>
      </c>
      <c r="L6012" s="221">
        <f t="shared" si="662"/>
        <v>3.100852489520026E-21</v>
      </c>
    </row>
    <row r="6013" spans="3:12" hidden="1" x14ac:dyDescent="0.25">
      <c r="C6013" s="221">
        <v>41560</v>
      </c>
      <c r="D6013" s="221">
        <f t="shared" si="663"/>
        <v>41560</v>
      </c>
      <c r="E6013" s="221">
        <f t="shared" si="661"/>
        <v>41.56</v>
      </c>
      <c r="F6013" s="221">
        <f t="shared" si="664"/>
        <v>8.7413926884514566E-8</v>
      </c>
      <c r="G6013" s="221">
        <f t="shared" si="665"/>
        <v>8.8417233288647507E-2</v>
      </c>
      <c r="H6013" s="221">
        <v>2.70623213906011E-3</v>
      </c>
      <c r="I6013" s="221">
        <f t="shared" si="666"/>
        <v>1</v>
      </c>
      <c r="J6013" s="221">
        <v>1</v>
      </c>
      <c r="K6013" s="221">
        <f t="shared" si="667"/>
        <v>-213.59034802274522</v>
      </c>
      <c r="L6013" s="221">
        <f t="shared" si="662"/>
        <v>1.2542356579364218E-21</v>
      </c>
    </row>
    <row r="6014" spans="3:12" hidden="1" x14ac:dyDescent="0.25">
      <c r="C6014" s="221">
        <v>41570</v>
      </c>
      <c r="D6014" s="221">
        <f t="shared" si="663"/>
        <v>41570</v>
      </c>
      <c r="E6014" s="221">
        <f t="shared" si="661"/>
        <v>41.57</v>
      </c>
      <c r="F6014" s="221">
        <f t="shared" si="664"/>
        <v>8.4790774672355439E-8</v>
      </c>
      <c r="G6014" s="221">
        <f t="shared" si="665"/>
        <v>9.3005509740482911E-2</v>
      </c>
      <c r="H6014" s="221">
        <v>2.5761364751431398E-3</v>
      </c>
      <c r="I6014" s="221">
        <f t="shared" si="666"/>
        <v>1</v>
      </c>
      <c r="J6014" s="221">
        <v>1</v>
      </c>
      <c r="K6014" s="221">
        <f t="shared" si="667"/>
        <v>-213.84347705490939</v>
      </c>
      <c r="L6014" s="221">
        <f t="shared" si="662"/>
        <v>4.2501176599559741E-21</v>
      </c>
    </row>
    <row r="6015" spans="3:12" hidden="1" x14ac:dyDescent="0.25">
      <c r="C6015" s="221">
        <v>41580</v>
      </c>
      <c r="D6015" s="221">
        <f t="shared" si="663"/>
        <v>41580</v>
      </c>
      <c r="E6015" s="221">
        <f t="shared" si="661"/>
        <v>41.58</v>
      </c>
      <c r="F6015" s="221">
        <f t="shared" si="664"/>
        <v>8.223021715685721E-8</v>
      </c>
      <c r="G6015" s="221">
        <f t="shared" si="665"/>
        <v>9.7392026029915896E-2</v>
      </c>
      <c r="H6015" s="221">
        <v>2.7309732062733499E-4</v>
      </c>
      <c r="I6015" s="221">
        <f t="shared" si="666"/>
        <v>1</v>
      </c>
      <c r="J6015" s="221">
        <v>1</v>
      </c>
      <c r="K6015" s="221">
        <f t="shared" si="667"/>
        <v>-233.20255446161133</v>
      </c>
      <c r="L6015" s="221">
        <f t="shared" si="662"/>
        <v>1.2659123758223504E-21</v>
      </c>
    </row>
    <row r="6016" spans="3:12" hidden="1" x14ac:dyDescent="0.25">
      <c r="C6016" s="221">
        <v>41590</v>
      </c>
      <c r="D6016" s="221">
        <f t="shared" si="663"/>
        <v>41590</v>
      </c>
      <c r="E6016" s="221">
        <f t="shared" si="661"/>
        <v>41.59</v>
      </c>
      <c r="F6016" s="221">
        <f t="shared" si="664"/>
        <v>7.973116712443066E-8</v>
      </c>
      <c r="G6016" s="221">
        <f t="shared" si="665"/>
        <v>0.10156266458283486</v>
      </c>
      <c r="H6016" s="221">
        <v>3.1555882854913302E-3</v>
      </c>
      <c r="I6016" s="221">
        <f t="shared" si="666"/>
        <v>1</v>
      </c>
      <c r="J6016" s="221">
        <v>1</v>
      </c>
      <c r="K6016" s="221">
        <f t="shared" si="667"/>
        <v>-211.85114913914504</v>
      </c>
      <c r="L6016" s="221">
        <f t="shared" si="662"/>
        <v>1.9237906989249494E-21</v>
      </c>
    </row>
    <row r="6017" spans="3:12" hidden="1" x14ac:dyDescent="0.25">
      <c r="C6017" s="221">
        <v>41600</v>
      </c>
      <c r="D6017" s="221">
        <f t="shared" si="663"/>
        <v>41600</v>
      </c>
      <c r="E6017" s="221">
        <f t="shared" si="661"/>
        <v>41.6</v>
      </c>
      <c r="F6017" s="221">
        <f t="shared" si="664"/>
        <v>7.7292548285268194E-8</v>
      </c>
      <c r="G6017" s="221">
        <f t="shared" si="665"/>
        <v>0.1055037035932465</v>
      </c>
      <c r="H6017" s="271">
        <v>9.3131495485253004E-10</v>
      </c>
      <c r="I6017" s="221">
        <f t="shared" si="666"/>
        <v>1</v>
      </c>
      <c r="J6017" s="221">
        <v>1</v>
      </c>
      <c r="K6017" s="221">
        <f t="shared" si="667"/>
        <v>-342.38996183804892</v>
      </c>
      <c r="L6017" s="221">
        <f t="shared" si="662"/>
        <v>1.6323953647555115E-21</v>
      </c>
    </row>
    <row r="6018" spans="3:12" hidden="1" x14ac:dyDescent="0.25">
      <c r="C6018" s="221">
        <v>41610</v>
      </c>
      <c r="D6018" s="221">
        <f t="shared" si="663"/>
        <v>41610</v>
      </c>
      <c r="E6018" s="221">
        <f t="shared" si="661"/>
        <v>41.61</v>
      </c>
      <c r="F6018" s="221">
        <f t="shared" si="664"/>
        <v>7.491329528016855E-8</v>
      </c>
      <c r="G6018" s="221">
        <f t="shared" si="665"/>
        <v>0.10920185564599191</v>
      </c>
      <c r="H6018" s="221">
        <v>2.6182538032293801E-2</v>
      </c>
      <c r="I6018" s="221">
        <f t="shared" si="666"/>
        <v>1</v>
      </c>
      <c r="J6018" s="221">
        <v>1</v>
      </c>
      <c r="K6018" s="221">
        <f t="shared" si="667"/>
        <v>-193.38398674857615</v>
      </c>
      <c r="L6018" s="221">
        <f t="shared" si="662"/>
        <v>1.1469417573059254E-19</v>
      </c>
    </row>
    <row r="6019" spans="3:12" hidden="1" x14ac:dyDescent="0.25">
      <c r="C6019" s="221">
        <v>41620</v>
      </c>
      <c r="D6019" s="221">
        <f t="shared" si="663"/>
        <v>41620</v>
      </c>
      <c r="E6019" s="221">
        <f t="shared" si="661"/>
        <v>41.62</v>
      </c>
      <c r="F6019" s="221">
        <f t="shared" si="664"/>
        <v>7.2592353685789296E-8</v>
      </c>
      <c r="G6019" s="221">
        <f t="shared" si="665"/>
        <v>0.11264430565423163</v>
      </c>
      <c r="H6019" s="221">
        <v>5.0657045484414798E-2</v>
      </c>
      <c r="I6019" s="221">
        <f t="shared" si="666"/>
        <v>1</v>
      </c>
      <c r="J6019" s="221">
        <v>1</v>
      </c>
      <c r="K6019" s="221">
        <f t="shared" si="667"/>
        <v>-187.65520046586101</v>
      </c>
      <c r="L6019" s="221">
        <f t="shared" si="662"/>
        <v>9.8727681012290074E-19</v>
      </c>
    </row>
    <row r="6020" spans="3:12" hidden="1" x14ac:dyDescent="0.25">
      <c r="C6020" s="221">
        <v>41630</v>
      </c>
      <c r="D6020" s="221">
        <f t="shared" si="663"/>
        <v>41630</v>
      </c>
      <c r="E6020" s="221">
        <f t="shared" si="661"/>
        <v>41.63</v>
      </c>
      <c r="F6020" s="221">
        <f t="shared" si="664"/>
        <v>7.0328680018337719E-8</v>
      </c>
      <c r="G6020" s="221">
        <f t="shared" si="665"/>
        <v>0.11581874801602485</v>
      </c>
      <c r="H6020" s="221">
        <v>3.5478860246609699E-2</v>
      </c>
      <c r="I6020" s="221">
        <f t="shared" si="666"/>
        <v>1</v>
      </c>
      <c r="J6020" s="221">
        <v>1</v>
      </c>
      <c r="K6020" s="221">
        <f t="shared" si="667"/>
        <v>-190.7823801595907</v>
      </c>
      <c r="L6020" s="221">
        <f t="shared" si="662"/>
        <v>1.2362863834193782E-18</v>
      </c>
    </row>
    <row r="6021" spans="3:12" hidden="1" x14ac:dyDescent="0.25">
      <c r="C6021" s="221">
        <v>41640</v>
      </c>
      <c r="D6021" s="221">
        <f t="shared" si="663"/>
        <v>41640</v>
      </c>
      <c r="E6021" s="221">
        <f t="shared" si="661"/>
        <v>41.64</v>
      </c>
      <c r="F6021" s="221">
        <f t="shared" si="664"/>
        <v>6.8121241735698466E-8</v>
      </c>
      <c r="G6021" s="221">
        <f t="shared" si="665"/>
        <v>0.11871342289548116</v>
      </c>
      <c r="H6021" s="271">
        <v>2.4382351999123401E-9</v>
      </c>
      <c r="I6021" s="221">
        <f t="shared" si="666"/>
        <v>1</v>
      </c>
      <c r="J6021" s="221">
        <v>1</v>
      </c>
      <c r="K6021" s="221">
        <f t="shared" si="667"/>
        <v>-334.10284040314076</v>
      </c>
      <c r="L6021" s="221">
        <f t="shared" si="662"/>
        <v>2.0878632593980462E-19</v>
      </c>
    </row>
    <row r="6022" spans="3:12" hidden="1" x14ac:dyDescent="0.25">
      <c r="C6022" s="221">
        <v>41650</v>
      </c>
      <c r="D6022" s="221">
        <f t="shared" si="663"/>
        <v>41650</v>
      </c>
      <c r="E6022" s="221">
        <f t="shared" si="661"/>
        <v>41.65</v>
      </c>
      <c r="F6022" s="221">
        <f t="shared" si="664"/>
        <v>6.5969017238032586E-8</v>
      </c>
      <c r="G6022" s="221">
        <f t="shared" si="665"/>
        <v>0.1213171515354613</v>
      </c>
      <c r="H6022" s="271">
        <v>1.5853404598279299E-9</v>
      </c>
      <c r="I6022" s="221">
        <f t="shared" si="666"/>
        <v>1</v>
      </c>
      <c r="J6022" s="221">
        <v>1</v>
      </c>
      <c r="K6022" s="221">
        <f t="shared" si="667"/>
        <v>-337.93230474919432</v>
      </c>
      <c r="L6022" s="221">
        <f t="shared" si="662"/>
        <v>2.6252963746800078E-33</v>
      </c>
    </row>
    <row r="6023" spans="3:12" hidden="1" x14ac:dyDescent="0.25">
      <c r="C6023" s="221">
        <v>41660</v>
      </c>
      <c r="D6023" s="221">
        <f t="shared" si="663"/>
        <v>41660</v>
      </c>
      <c r="E6023" s="221">
        <f t="shared" si="661"/>
        <v>41.66</v>
      </c>
      <c r="F6023" s="221">
        <f t="shared" si="664"/>
        <v>6.3870995866819437E-8</v>
      </c>
      <c r="G6023" s="221">
        <f t="shared" si="665"/>
        <v>0.12361937051046686</v>
      </c>
      <c r="H6023" s="221">
        <v>3.2358958185376499E-2</v>
      </c>
      <c r="I6023" s="221">
        <f t="shared" si="666"/>
        <v>1</v>
      </c>
      <c r="J6023" s="221">
        <v>1</v>
      </c>
      <c r="K6023" s="221">
        <f t="shared" si="667"/>
        <v>-191.85230507515706</v>
      </c>
      <c r="L6023" s="221">
        <f t="shared" si="662"/>
        <v>1.6319601295476192E-19</v>
      </c>
    </row>
    <row r="6024" spans="3:12" hidden="1" x14ac:dyDescent="0.25">
      <c r="C6024" s="221">
        <v>41670</v>
      </c>
      <c r="D6024" s="221">
        <f t="shared" si="663"/>
        <v>41670</v>
      </c>
      <c r="E6024" s="221">
        <f t="shared" si="661"/>
        <v>41.67</v>
      </c>
      <c r="F6024" s="221">
        <f t="shared" si="664"/>
        <v>6.1826177902380165E-8</v>
      </c>
      <c r="G6024" s="221">
        <f t="shared" si="665"/>
        <v>0.12561016483031659</v>
      </c>
      <c r="H6024" s="221">
        <v>3.3311806719220703E-2</v>
      </c>
      <c r="I6024" s="221">
        <f t="shared" si="666"/>
        <v>1</v>
      </c>
      <c r="J6024" s="221">
        <v>1</v>
      </c>
      <c r="K6024" s="221">
        <f t="shared" si="667"/>
        <v>-191.74409254567195</v>
      </c>
      <c r="L6024" s="221">
        <f t="shared" si="662"/>
        <v>6.6099316825374675E-19</v>
      </c>
    </row>
    <row r="6025" spans="3:12" hidden="1" x14ac:dyDescent="0.25">
      <c r="C6025" s="221">
        <v>41680</v>
      </c>
      <c r="D6025" s="221">
        <f t="shared" si="663"/>
        <v>41680</v>
      </c>
      <c r="E6025" s="221">
        <f t="shared" si="661"/>
        <v>41.68</v>
      </c>
      <c r="F6025" s="221">
        <f t="shared" si="664"/>
        <v>5.9833574559869013E-8</v>
      </c>
      <c r="G6025" s="221">
        <f t="shared" si="665"/>
        <v>0.12728029980728539</v>
      </c>
      <c r="H6025" s="221">
        <v>1.17207465677644E-2</v>
      </c>
      <c r="I6025" s="221">
        <f t="shared" si="666"/>
        <v>1</v>
      </c>
      <c r="J6025" s="221">
        <v>1</v>
      </c>
      <c r="K6025" s="221">
        <f t="shared" si="667"/>
        <v>-200.98677171549855</v>
      </c>
      <c r="L6025" s="221">
        <f t="shared" si="662"/>
        <v>3.0269093005939127E-19</v>
      </c>
    </row>
    <row r="6026" spans="3:12" hidden="1" x14ac:dyDescent="0.25">
      <c r="C6026" s="221">
        <v>41690</v>
      </c>
      <c r="D6026" s="221">
        <f t="shared" si="663"/>
        <v>41690</v>
      </c>
      <c r="E6026" s="221">
        <f t="shared" si="661"/>
        <v>41.69</v>
      </c>
      <c r="F6026" s="221">
        <f t="shared" si="664"/>
        <v>5.7892207983777804E-8</v>
      </c>
      <c r="G6026" s="221">
        <f t="shared" si="665"/>
        <v>0.12862125160176177</v>
      </c>
      <c r="H6026" s="221">
        <v>3.5411953593090399E-2</v>
      </c>
      <c r="I6026" s="221">
        <f t="shared" si="666"/>
        <v>1</v>
      </c>
      <c r="J6026" s="221">
        <v>1</v>
      </c>
      <c r="K6026" s="221">
        <f t="shared" si="667"/>
        <v>-191.57834537110682</v>
      </c>
      <c r="L6026" s="221">
        <f t="shared" si="662"/>
        <v>3.1142418998341952E-19</v>
      </c>
    </row>
    <row r="6027" spans="3:12" hidden="1" x14ac:dyDescent="0.25">
      <c r="C6027" s="221">
        <v>41700</v>
      </c>
      <c r="D6027" s="221">
        <f t="shared" si="663"/>
        <v>41700</v>
      </c>
      <c r="E6027" s="221">
        <f t="shared" si="661"/>
        <v>41.7</v>
      </c>
      <c r="F6027" s="221">
        <f t="shared" si="664"/>
        <v>5.6001111240898035E-8</v>
      </c>
      <c r="G6027" s="221">
        <f t="shared" si="665"/>
        <v>0.12962523636408252</v>
      </c>
      <c r="H6027" s="271">
        <v>9.9074424110982698E-15</v>
      </c>
      <c r="I6027" s="221">
        <f t="shared" si="666"/>
        <v>1</v>
      </c>
      <c r="J6027" s="221">
        <v>1</v>
      </c>
      <c r="K6027" s="221">
        <f t="shared" si="667"/>
        <v>-442.86304474432575</v>
      </c>
      <c r="L6027" s="221">
        <f t="shared" si="662"/>
        <v>1.7382229175233867E-19</v>
      </c>
    </row>
    <row r="6028" spans="3:12" hidden="1" x14ac:dyDescent="0.25">
      <c r="C6028" s="221">
        <v>41710</v>
      </c>
      <c r="D6028" s="221">
        <f t="shared" si="663"/>
        <v>41710</v>
      </c>
      <c r="E6028" s="221">
        <f t="shared" si="661"/>
        <v>41.71</v>
      </c>
      <c r="F6028" s="221">
        <f t="shared" si="664"/>
        <v>5.4159328311828364E-8</v>
      </c>
      <c r="G6028" s="221">
        <f t="shared" si="665"/>
        <v>0.13028523789289681</v>
      </c>
      <c r="H6028" s="221">
        <v>3.5411953593087103E-2</v>
      </c>
      <c r="I6028" s="221">
        <f t="shared" si="666"/>
        <v>1</v>
      </c>
      <c r="J6028" s="221">
        <v>1</v>
      </c>
      <c r="K6028" s="221">
        <f t="shared" si="667"/>
        <v>-192.04563267458974</v>
      </c>
      <c r="L6028" s="221">
        <f t="shared" si="662"/>
        <v>1.5609059683737194E-19</v>
      </c>
    </row>
    <row r="6029" spans="3:12" hidden="1" x14ac:dyDescent="0.25">
      <c r="C6029" s="221">
        <v>41720</v>
      </c>
      <c r="D6029" s="221">
        <f t="shared" si="663"/>
        <v>41720</v>
      </c>
      <c r="E6029" s="221">
        <f t="shared" si="661"/>
        <v>41.72</v>
      </c>
      <c r="F6029" s="221">
        <f t="shared" si="664"/>
        <v>5.2365914080973424E-8</v>
      </c>
      <c r="G6029" s="221">
        <f t="shared" si="665"/>
        <v>0.130595033733474</v>
      </c>
      <c r="H6029" s="221">
        <v>1.17207465677573E-2</v>
      </c>
      <c r="I6029" s="221">
        <f t="shared" si="666"/>
        <v>1</v>
      </c>
      <c r="J6029" s="221">
        <v>1</v>
      </c>
      <c r="K6029" s="221">
        <f t="shared" si="667"/>
        <v>-201.92138747532704</v>
      </c>
      <c r="L6029" s="221">
        <f t="shared" si="662"/>
        <v>2.7229528838635452E-19</v>
      </c>
    </row>
    <row r="6030" spans="3:12" hidden="1" x14ac:dyDescent="0.25">
      <c r="C6030" s="221">
        <v>41730</v>
      </c>
      <c r="D6030" s="221">
        <f t="shared" si="663"/>
        <v>41730</v>
      </c>
      <c r="E6030" s="221">
        <f t="shared" si="661"/>
        <v>41.73</v>
      </c>
      <c r="F6030" s="221">
        <f t="shared" si="664"/>
        <v>5.0619934325075944E-8</v>
      </c>
      <c r="G6030" s="221">
        <f t="shared" si="665"/>
        <v>0.13054921964248975</v>
      </c>
      <c r="H6030" s="221">
        <v>3.3311806719224901E-2</v>
      </c>
      <c r="I6030" s="221">
        <f t="shared" si="666"/>
        <v>1</v>
      </c>
      <c r="J6030" s="221">
        <v>1</v>
      </c>
      <c r="K6030" s="221">
        <f t="shared" si="667"/>
        <v>-193.14611908952443</v>
      </c>
      <c r="L6030" s="221">
        <f t="shared" si="662"/>
        <v>2.2543897779668312E-19</v>
      </c>
    </row>
    <row r="6031" spans="3:12" hidden="1" x14ac:dyDescent="0.25">
      <c r="C6031" s="221">
        <v>41740</v>
      </c>
      <c r="D6031" s="221">
        <f t="shared" si="663"/>
        <v>41740</v>
      </c>
      <c r="E6031" s="221">
        <f t="shared" si="661"/>
        <v>41.74</v>
      </c>
      <c r="F6031" s="221">
        <f t="shared" si="664"/>
        <v>4.8920465700284684E-8</v>
      </c>
      <c r="G6031" s="221">
        <f t="shared" si="665"/>
        <v>0.13014323234920294</v>
      </c>
      <c r="H6031" s="221">
        <v>3.2358958185401902E-2</v>
      </c>
      <c r="I6031" s="221">
        <f t="shared" si="666"/>
        <v>1</v>
      </c>
      <c r="J6031" s="221">
        <v>1</v>
      </c>
      <c r="K6031" s="221">
        <f t="shared" si="667"/>
        <v>-193.7218659495235</v>
      </c>
      <c r="L6031" s="221">
        <f t="shared" si="662"/>
        <v>4.5402284444355416E-19</v>
      </c>
    </row>
    <row r="6032" spans="3:12" hidden="1" x14ac:dyDescent="0.25">
      <c r="C6032" s="221">
        <v>41750</v>
      </c>
      <c r="D6032" s="221">
        <f t="shared" si="663"/>
        <v>41750</v>
      </c>
      <c r="E6032" s="221">
        <f t="shared" si="661"/>
        <v>41.75</v>
      </c>
      <c r="F6032" s="221">
        <f t="shared" si="664"/>
        <v>4.7266595727759309E-8</v>
      </c>
      <c r="G6032" s="221">
        <f t="shared" si="665"/>
        <v>0.12937337054649897</v>
      </c>
      <c r="H6032" s="271">
        <v>1.5853175281677801E-9</v>
      </c>
      <c r="I6032" s="221">
        <f t="shared" si="666"/>
        <v>1</v>
      </c>
      <c r="J6032" s="221">
        <v>1</v>
      </c>
      <c r="K6032" s="221">
        <f t="shared" si="667"/>
        <v>-340.2696904261237</v>
      </c>
      <c r="L6032" s="221">
        <f t="shared" si="662"/>
        <v>1.0610930124013892E-19</v>
      </c>
    </row>
    <row r="6033" spans="3:12" hidden="1" x14ac:dyDescent="0.25">
      <c r="C6033" s="221">
        <v>41760</v>
      </c>
      <c r="D6033" s="221">
        <f t="shared" si="663"/>
        <v>41760</v>
      </c>
      <c r="E6033" s="221">
        <f t="shared" si="661"/>
        <v>41.76</v>
      </c>
      <c r="F6033" s="221">
        <f t="shared" si="664"/>
        <v>4.5657422777843893E-8</v>
      </c>
      <c r="G6033" s="221">
        <f t="shared" si="665"/>
        <v>0.1282368140489685</v>
      </c>
      <c r="H6033" s="271">
        <v>2.4382314542902101E-9</v>
      </c>
      <c r="I6033" s="221">
        <f t="shared" si="666"/>
        <v>1</v>
      </c>
      <c r="J6033" s="221">
        <v>1</v>
      </c>
      <c r="K6033" s="221">
        <f t="shared" si="667"/>
        <v>-336.90801914881541</v>
      </c>
      <c r="L6033" s="221">
        <f t="shared" si="662"/>
        <v>1.4364060579634801E-33</v>
      </c>
    </row>
    <row r="6034" spans="3:12" hidden="1" x14ac:dyDescent="0.25">
      <c r="C6034" s="221">
        <v>41770</v>
      </c>
      <c r="D6034" s="221">
        <f t="shared" si="663"/>
        <v>41770</v>
      </c>
      <c r="E6034" s="221">
        <f t="shared" si="661"/>
        <v>41.77</v>
      </c>
      <c r="F6034" s="221">
        <f t="shared" si="664"/>
        <v>4.4092056052790872E-8</v>
      </c>
      <c r="G6034" s="221">
        <f t="shared" si="665"/>
        <v>0.12673164105911047</v>
      </c>
      <c r="H6034" s="221">
        <v>3.5478860246614903E-2</v>
      </c>
      <c r="I6034" s="221">
        <f t="shared" si="666"/>
        <v>1</v>
      </c>
      <c r="J6034" s="221">
        <v>1</v>
      </c>
      <c r="K6034" s="221">
        <f t="shared" si="667"/>
        <v>-194.05569861591741</v>
      </c>
      <c r="L6034" s="221">
        <f t="shared" si="662"/>
        <v>9.8258518021430677E-20</v>
      </c>
    </row>
    <row r="6035" spans="3:12" hidden="1" x14ac:dyDescent="0.25">
      <c r="C6035" s="221">
        <v>41780</v>
      </c>
      <c r="D6035" s="221">
        <f t="shared" si="663"/>
        <v>41780</v>
      </c>
      <c r="E6035" s="221">
        <f t="shared" si="661"/>
        <v>41.78</v>
      </c>
      <c r="F6035" s="221">
        <f t="shared" si="664"/>
        <v>4.2569615568068823E-8</v>
      </c>
      <c r="G6035" s="221">
        <f t="shared" si="665"/>
        <v>0.12485684348676325</v>
      </c>
      <c r="H6035" s="221">
        <v>5.0657045484417802E-2</v>
      </c>
      <c r="I6035" s="221">
        <f t="shared" si="666"/>
        <v>1</v>
      </c>
      <c r="J6035" s="221">
        <v>1</v>
      </c>
      <c r="K6035" s="221">
        <f t="shared" si="667"/>
        <v>-191.39696128021509</v>
      </c>
      <c r="L6035" s="221">
        <f t="shared" si="662"/>
        <v>5.4638715174301183E-19</v>
      </c>
    </row>
    <row r="6036" spans="3:12" hidden="1" x14ac:dyDescent="0.25">
      <c r="C6036" s="221">
        <v>41790</v>
      </c>
      <c r="D6036" s="221">
        <f t="shared" si="663"/>
        <v>41790</v>
      </c>
      <c r="E6036" s="221">
        <f t="shared" si="661"/>
        <v>41.79</v>
      </c>
      <c r="F6036" s="221">
        <f t="shared" si="664"/>
        <v>4.1089232132246406E-8</v>
      </c>
      <c r="G6036" s="221">
        <f t="shared" si="665"/>
        <v>0.12261234027109057</v>
      </c>
      <c r="H6036" s="221">
        <v>2.6182538032324901E-2</v>
      </c>
      <c r="I6036" s="221">
        <f t="shared" si="666"/>
        <v>1</v>
      </c>
      <c r="J6036" s="221">
        <v>1</v>
      </c>
      <c r="K6036" s="221">
        <f t="shared" si="667"/>
        <v>-197.59452099678001</v>
      </c>
      <c r="L6036" s="221">
        <f t="shared" si="662"/>
        <v>4.0231637158107262E-19</v>
      </c>
    </row>
    <row r="6037" spans="3:12" hidden="1" x14ac:dyDescent="0.25">
      <c r="C6037" s="221">
        <v>41800</v>
      </c>
      <c r="D6037" s="221">
        <f t="shared" si="663"/>
        <v>41800</v>
      </c>
      <c r="E6037" s="221">
        <f t="shared" si="661"/>
        <v>41.8</v>
      </c>
      <c r="F6037" s="221">
        <f t="shared" si="664"/>
        <v>3.9650047325485876E-8</v>
      </c>
      <c r="G6037" s="221">
        <f t="shared" si="665"/>
        <v>0.11999898865881098</v>
      </c>
      <c r="H6037" s="271">
        <v>9.3132066407262704E-10</v>
      </c>
      <c r="I6037" s="221">
        <f t="shared" si="666"/>
        <v>1</v>
      </c>
      <c r="J6037" s="221">
        <v>1</v>
      </c>
      <c r="K6037" s="221">
        <f t="shared" si="667"/>
        <v>-347.0695892991929</v>
      </c>
      <c r="L6037" s="221">
        <f t="shared" si="662"/>
        <v>4.3499867907738124E-20</v>
      </c>
    </row>
    <row r="6038" spans="3:12" hidden="1" x14ac:dyDescent="0.25">
      <c r="C6038" s="221">
        <v>41810</v>
      </c>
      <c r="D6038" s="221">
        <f t="shared" si="663"/>
        <v>41810</v>
      </c>
      <c r="E6038" s="221">
        <f t="shared" si="661"/>
        <v>41.81</v>
      </c>
      <c r="F6038" s="221">
        <f t="shared" si="664"/>
        <v>3.8251213476629464E-8</v>
      </c>
      <c r="G6038" s="221">
        <f t="shared" si="665"/>
        <v>0.11701859339672245</v>
      </c>
      <c r="H6038" s="221">
        <v>3.1555882854906701E-3</v>
      </c>
      <c r="I6038" s="221">
        <f t="shared" si="666"/>
        <v>1</v>
      </c>
      <c r="J6038" s="221">
        <v>1</v>
      </c>
      <c r="K6038" s="221">
        <f t="shared" si="667"/>
        <v>-217.00039148385758</v>
      </c>
      <c r="L6038" s="221">
        <f t="shared" si="662"/>
        <v>4.9877092923788427E-22</v>
      </c>
    </row>
    <row r="6039" spans="3:12" hidden="1" x14ac:dyDescent="0.25">
      <c r="C6039" s="221">
        <v>41820</v>
      </c>
      <c r="D6039" s="221">
        <f t="shared" si="663"/>
        <v>41820</v>
      </c>
      <c r="E6039" s="221">
        <f t="shared" si="661"/>
        <v>41.82</v>
      </c>
      <c r="F6039" s="221">
        <f t="shared" si="664"/>
        <v>3.6891893638910294E-8</v>
      </c>
      <c r="G6039" s="221">
        <f t="shared" si="665"/>
        <v>0.11367391380135165</v>
      </c>
      <c r="H6039" s="221">
        <v>2.7309732062738199E-4</v>
      </c>
      <c r="I6039" s="221">
        <f t="shared" si="666"/>
        <v>1</v>
      </c>
      <c r="J6039" s="221">
        <v>1</v>
      </c>
      <c r="K6039" s="221">
        <f t="shared" si="667"/>
        <v>-238.82181599613369</v>
      </c>
      <c r="L6039" s="221">
        <f t="shared" si="662"/>
        <v>5.8293318769336604E-22</v>
      </c>
    </row>
    <row r="6040" spans="3:12" hidden="1" x14ac:dyDescent="0.25">
      <c r="C6040" s="221">
        <v>41830</v>
      </c>
      <c r="D6040" s="221">
        <f t="shared" si="663"/>
        <v>41830</v>
      </c>
      <c r="E6040" s="221">
        <f t="shared" si="661"/>
        <v>41.83</v>
      </c>
      <c r="F6040" s="221">
        <f t="shared" si="664"/>
        <v>3.5571261564283571E-8</v>
      </c>
      <c r="G6040" s="221">
        <f t="shared" si="665"/>
        <v>0.1099686686730216</v>
      </c>
      <c r="H6040" s="221">
        <v>2.5761364751418101E-3</v>
      </c>
      <c r="I6040" s="221">
        <f t="shared" si="666"/>
        <v>1</v>
      </c>
      <c r="J6040" s="221">
        <v>1</v>
      </c>
      <c r="K6040" s="221">
        <f t="shared" si="667"/>
        <v>-219.93325795637111</v>
      </c>
      <c r="L6040" s="221">
        <f t="shared" si="662"/>
        <v>3.1485616280249717E-22</v>
      </c>
    </row>
    <row r="6041" spans="3:12" hidden="1" x14ac:dyDescent="0.25">
      <c r="C6041" s="221">
        <v>41840</v>
      </c>
      <c r="D6041" s="221">
        <f t="shared" si="663"/>
        <v>41840</v>
      </c>
      <c r="E6041" s="221">
        <f t="shared" si="661"/>
        <v>41.84</v>
      </c>
      <c r="F6041" s="221">
        <f t="shared" si="664"/>
        <v>3.4288501676413175E-8</v>
      </c>
      <c r="G6041" s="221">
        <f t="shared" si="665"/>
        <v>0.10590753902669765</v>
      </c>
      <c r="H6041" s="221">
        <v>2.7062321390631098E-3</v>
      </c>
      <c r="I6041" s="221">
        <f t="shared" si="666"/>
        <v>1</v>
      </c>
      <c r="J6041" s="221">
        <v>1</v>
      </c>
      <c r="K6041" s="221">
        <f t="shared" si="667"/>
        <v>-220.15119136453899</v>
      </c>
      <c r="L6041" s="221">
        <f t="shared" si="662"/>
        <v>9.9048039302569249E-22</v>
      </c>
    </row>
    <row r="6042" spans="3:12" hidden="1" x14ac:dyDescent="0.25">
      <c r="C6042" s="221">
        <v>41850</v>
      </c>
      <c r="D6042" s="221">
        <f t="shared" si="663"/>
        <v>41850</v>
      </c>
      <c r="E6042" s="221">
        <f t="shared" si="661"/>
        <v>41.85</v>
      </c>
      <c r="F6042" s="221">
        <f t="shared" si="664"/>
        <v>3.3042809042286051E-8</v>
      </c>
      <c r="G6042" s="221">
        <f t="shared" si="665"/>
        <v>0.10149616861661676</v>
      </c>
      <c r="H6042" s="221">
        <v>1.9669670782232099E-4</v>
      </c>
      <c r="I6042" s="221">
        <f t="shared" si="666"/>
        <v>1</v>
      </c>
      <c r="J6042" s="221">
        <v>1</v>
      </c>
      <c r="K6042" s="221">
        <f t="shared" si="667"/>
        <v>-243.61352600081125</v>
      </c>
      <c r="L6042" s="221">
        <f t="shared" si="662"/>
        <v>2.7494848526859514E-22</v>
      </c>
    </row>
    <row r="6043" spans="3:12" hidden="1" x14ac:dyDescent="0.25">
      <c r="C6043" s="221">
        <v>41860</v>
      </c>
      <c r="D6043" s="221">
        <f t="shared" si="663"/>
        <v>41860</v>
      </c>
      <c r="E6043" s="221">
        <f t="shared" si="661"/>
        <v>41.86</v>
      </c>
      <c r="F6043" s="221">
        <f t="shared" si="664"/>
        <v>3.1833389342504667E-8</v>
      </c>
      <c r="G6043" s="221">
        <f t="shared" si="665"/>
        <v>9.6741162236863243E-2</v>
      </c>
      <c r="H6043" s="221">
        <v>4.6170289671207598E-3</v>
      </c>
      <c r="I6043" s="221">
        <f t="shared" si="666"/>
        <v>1</v>
      </c>
      <c r="J6043" s="221">
        <v>1</v>
      </c>
      <c r="K6043" s="221">
        <f t="shared" si="667"/>
        <v>-216.94286438117342</v>
      </c>
      <c r="L6043" s="221">
        <f t="shared" si="662"/>
        <v>5.5340681673646097E-22</v>
      </c>
    </row>
    <row r="6044" spans="3:12" hidden="1" x14ac:dyDescent="0.25">
      <c r="C6044" s="221">
        <v>41870</v>
      </c>
      <c r="D6044" s="221">
        <f t="shared" si="663"/>
        <v>41870</v>
      </c>
      <c r="E6044" s="221">
        <f t="shared" si="661"/>
        <v>41.87</v>
      </c>
      <c r="F6044" s="221">
        <f t="shared" si="664"/>
        <v>3.0659458840246358E-8</v>
      </c>
      <c r="G6044" s="221">
        <f t="shared" si="665"/>
        <v>9.1650081784966628E-2</v>
      </c>
      <c r="H6044" s="221">
        <v>9.67458993723006E-3</v>
      </c>
      <c r="I6044" s="221">
        <f t="shared" si="666"/>
        <v>1</v>
      </c>
      <c r="J6044" s="221">
        <v>1</v>
      </c>
      <c r="K6044" s="221">
        <f t="shared" si="667"/>
        <v>-211.31340183761398</v>
      </c>
      <c r="L6044" s="221">
        <f t="shared" si="662"/>
        <v>4.2856522506352746E-21</v>
      </c>
    </row>
    <row r="6045" spans="3:12" hidden="1" x14ac:dyDescent="0.25">
      <c r="C6045" s="221">
        <v>41880</v>
      </c>
      <c r="D6045" s="221">
        <f t="shared" si="663"/>
        <v>41880</v>
      </c>
      <c r="E6045" s="221">
        <f t="shared" si="661"/>
        <v>41.88</v>
      </c>
      <c r="F6045" s="221">
        <f t="shared" si="664"/>
        <v>2.9520244348903476E-8</v>
      </c>
      <c r="G6045" s="221">
        <f t="shared" si="665"/>
        <v>8.6231440080760072E-2</v>
      </c>
      <c r="H6045" s="271">
        <v>3.5572798447742E-10</v>
      </c>
      <c r="I6045" s="221">
        <f t="shared" si="666"/>
        <v>1</v>
      </c>
      <c r="J6045" s="221">
        <v>1</v>
      </c>
      <c r="K6045" s="221">
        <f t="shared" si="667"/>
        <v>-360.8619276276861</v>
      </c>
      <c r="L6045" s="221">
        <f t="shared" si="662"/>
        <v>1.8475655419893601E-21</v>
      </c>
    </row>
    <row r="6046" spans="3:12" hidden="1" x14ac:dyDescent="0.25">
      <c r="C6046" s="221">
        <v>41890</v>
      </c>
      <c r="D6046" s="221">
        <f t="shared" si="663"/>
        <v>41890</v>
      </c>
      <c r="E6046" s="221">
        <f t="shared" si="661"/>
        <v>41.89</v>
      </c>
      <c r="F6046" s="221">
        <f t="shared" si="664"/>
        <v>2.84149831984285E-8</v>
      </c>
      <c r="G6046" s="221">
        <f t="shared" si="665"/>
        <v>8.0494692437927132E-2</v>
      </c>
      <c r="H6046" s="221">
        <v>1.1026860971507299E-2</v>
      </c>
      <c r="I6046" s="221">
        <f t="shared" si="666"/>
        <v>1</v>
      </c>
      <c r="J6046" s="221">
        <v>1</v>
      </c>
      <c r="K6046" s="221">
        <f t="shared" si="667"/>
        <v>-211.96466904273785</v>
      </c>
      <c r="L6046" s="221">
        <f t="shared" si="662"/>
        <v>1.5902783099729934E-21</v>
      </c>
    </row>
    <row r="6047" spans="3:12" hidden="1" x14ac:dyDescent="0.25">
      <c r="C6047" s="221">
        <v>41900</v>
      </c>
      <c r="D6047" s="221">
        <f t="shared" si="663"/>
        <v>41900</v>
      </c>
      <c r="E6047" s="221">
        <f t="shared" si="661"/>
        <v>41.9</v>
      </c>
      <c r="F6047" s="221">
        <f t="shared" si="664"/>
        <v>2.7342923200377595E-8</v>
      </c>
      <c r="G6047" s="221">
        <f t="shared" si="665"/>
        <v>7.4450225990594129E-2</v>
      </c>
      <c r="H6047" s="271">
        <v>1.6130882176741999E-9</v>
      </c>
      <c r="I6047" s="221">
        <f t="shared" si="666"/>
        <v>1</v>
      </c>
      <c r="J6047" s="221">
        <v>1</v>
      </c>
      <c r="K6047" s="221">
        <f t="shared" si="667"/>
        <v>-349.67261835916167</v>
      </c>
      <c r="L6047" s="221">
        <f t="shared" si="662"/>
        <v>1.5902786098802225E-21</v>
      </c>
    </row>
    <row r="6048" spans="3:12" hidden="1" x14ac:dyDescent="0.25">
      <c r="C6048" s="221">
        <v>41910</v>
      </c>
      <c r="D6048" s="221">
        <f t="shared" si="663"/>
        <v>41910</v>
      </c>
      <c r="E6048" s="221">
        <f t="shared" si="661"/>
        <v>41.91</v>
      </c>
      <c r="F6048" s="221">
        <f t="shared" si="664"/>
        <v>2.6303322611678967E-8</v>
      </c>
      <c r="G6048" s="221">
        <f t="shared" si="665"/>
        <v>6.81093467829164E-2</v>
      </c>
      <c r="H6048" s="221">
        <v>2.0401207815416999E-2</v>
      </c>
      <c r="I6048" s="221">
        <f t="shared" si="666"/>
        <v>1</v>
      </c>
      <c r="J6048" s="221">
        <v>1</v>
      </c>
      <c r="K6048" s="221">
        <f t="shared" si="667"/>
        <v>-208.74253586944747</v>
      </c>
      <c r="L6048" s="221">
        <f t="shared" si="662"/>
        <v>3.3395388472265234E-21</v>
      </c>
    </row>
    <row r="6049" spans="3:12" hidden="1" x14ac:dyDescent="0.25">
      <c r="C6049" s="221">
        <v>41920</v>
      </c>
      <c r="D6049" s="221">
        <f t="shared" si="663"/>
        <v>41920</v>
      </c>
      <c r="E6049" s="221">
        <f t="shared" si="661"/>
        <v>41.92</v>
      </c>
      <c r="F6049" s="221">
        <f t="shared" si="664"/>
        <v>2.5295450097127591E-8</v>
      </c>
      <c r="G6049" s="221">
        <f t="shared" si="665"/>
        <v>6.1484264634328649E-2</v>
      </c>
      <c r="H6049" s="221">
        <v>2.0271099110455802E-2</v>
      </c>
      <c r="I6049" s="221">
        <f t="shared" si="666"/>
        <v>1</v>
      </c>
      <c r="J6049" s="221">
        <v>1</v>
      </c>
      <c r="K6049" s="221">
        <f t="shared" si="667"/>
        <v>-210.02632616714328</v>
      </c>
      <c r="L6049" s="221">
        <f t="shared" si="662"/>
        <v>1.1585814591935651E-20</v>
      </c>
    </row>
    <row r="6050" spans="3:12" hidden="1" x14ac:dyDescent="0.25">
      <c r="C6050" s="221">
        <v>41930</v>
      </c>
      <c r="D6050" s="221">
        <f t="shared" si="663"/>
        <v>41930</v>
      </c>
      <c r="E6050" s="221">
        <f t="shared" ref="E6050:E6113" si="668">D6050/1000</f>
        <v>41.93</v>
      </c>
      <c r="F6050" s="221">
        <f t="shared" si="664"/>
        <v>2.4318584690631795E-8</v>
      </c>
      <c r="G6050" s="221">
        <f t="shared" si="665"/>
        <v>5.4588075798826886E-2</v>
      </c>
      <c r="H6050" s="221">
        <v>5.3629333398764198E-3</v>
      </c>
      <c r="I6050" s="221">
        <f t="shared" si="666"/>
        <v>1</v>
      </c>
      <c r="J6050" s="221">
        <v>1</v>
      </c>
      <c r="K6050" s="221">
        <f t="shared" si="667"/>
        <v>-222.95123038592379</v>
      </c>
      <c r="L6050" s="221">
        <f t="shared" ref="L6050:L6113" si="669">(D6050-D6049)*((10^(K6050/20)+10^(K6049/20))/2)^2</f>
        <v>3.733859675130966E-21</v>
      </c>
    </row>
    <row r="6051" spans="3:12" hidden="1" x14ac:dyDescent="0.25">
      <c r="C6051" s="221">
        <v>41940</v>
      </c>
      <c r="D6051" s="221">
        <f t="shared" si="663"/>
        <v>41940</v>
      </c>
      <c r="E6051" s="221">
        <f t="shared" si="668"/>
        <v>41.94</v>
      </c>
      <c r="F6051" s="221">
        <f t="shared" si="664"/>
        <v>2.3372015755207132E-8</v>
      </c>
      <c r="G6051" s="221">
        <f t="shared" si="665"/>
        <v>4.7434743441356786E-2</v>
      </c>
      <c r="H6051" s="271">
        <v>1.7506741710723E-5</v>
      </c>
      <c r="I6051" s="221">
        <f t="shared" si="666"/>
        <v>1</v>
      </c>
      <c r="J6051" s="221">
        <v>1</v>
      </c>
      <c r="K6051" s="221">
        <f t="shared" si="667"/>
        <v>-274.24003898583396</v>
      </c>
      <c r="L6051" s="221">
        <f t="shared" si="669"/>
        <v>1.274036016515645E-22</v>
      </c>
    </row>
    <row r="6052" spans="3:12" hidden="1" x14ac:dyDescent="0.25">
      <c r="C6052" s="221">
        <v>41950</v>
      </c>
      <c r="D6052" s="221">
        <f t="shared" si="663"/>
        <v>41950</v>
      </c>
      <c r="E6052" s="221">
        <f t="shared" si="668"/>
        <v>41.95</v>
      </c>
      <c r="F6052" s="221">
        <f t="shared" si="664"/>
        <v>2.2455042941743273E-8</v>
      </c>
      <c r="G6052" s="221">
        <f t="shared" si="665"/>
        <v>4.0039075959884519E-2</v>
      </c>
      <c r="H6052" s="271">
        <v>1.6734664794197701E-5</v>
      </c>
      <c r="I6052" s="221">
        <f t="shared" si="666"/>
        <v>1</v>
      </c>
      <c r="J6052" s="221">
        <v>1</v>
      </c>
      <c r="K6052" s="221">
        <f t="shared" si="667"/>
        <v>-276.45170092826982</v>
      </c>
      <c r="L6052" s="221">
        <f t="shared" si="669"/>
        <v>2.9677917955863934E-27</v>
      </c>
    </row>
    <row r="6053" spans="3:12" hidden="1" x14ac:dyDescent="0.25">
      <c r="C6053" s="221">
        <v>41960</v>
      </c>
      <c r="D6053" s="221">
        <f t="shared" si="663"/>
        <v>41960</v>
      </c>
      <c r="E6053" s="221">
        <f t="shared" si="668"/>
        <v>41.96</v>
      </c>
      <c r="F6053" s="221">
        <f t="shared" si="664"/>
        <v>2.1566976146546632E-8</v>
      </c>
      <c r="G6053" s="221">
        <f t="shared" si="665"/>
        <v>3.2416703186639688E-2</v>
      </c>
      <c r="H6053" s="221">
        <v>1.57194088848105E-2</v>
      </c>
      <c r="I6053" s="221">
        <f t="shared" si="666"/>
        <v>1</v>
      </c>
      <c r="J6053" s="221">
        <v>1</v>
      </c>
      <c r="K6053" s="221">
        <f t="shared" si="667"/>
        <v>-219.18011373459723</v>
      </c>
      <c r="L6053" s="221">
        <f t="shared" si="669"/>
        <v>3.0277287680116308E-22</v>
      </c>
    </row>
    <row r="6054" spans="3:12" hidden="1" x14ac:dyDescent="0.25">
      <c r="C6054" s="221">
        <v>41970</v>
      </c>
      <c r="D6054" s="221">
        <f t="shared" si="663"/>
        <v>41970</v>
      </c>
      <c r="E6054" s="221">
        <f t="shared" si="668"/>
        <v>41.97</v>
      </c>
      <c r="F6054" s="221">
        <f t="shared" si="664"/>
        <v>2.070713546768347E-8</v>
      </c>
      <c r="G6054" s="221">
        <f t="shared" si="665"/>
        <v>2.4584050507173116E-2</v>
      </c>
      <c r="H6054" s="221">
        <v>0.13782044655404899</v>
      </c>
      <c r="I6054" s="221">
        <f t="shared" si="666"/>
        <v>1</v>
      </c>
      <c r="J6054" s="221">
        <v>1</v>
      </c>
      <c r="K6054" s="221">
        <f t="shared" si="667"/>
        <v>-203.0782576612992</v>
      </c>
      <c r="L6054" s="221">
        <f t="shared" si="669"/>
        <v>1.6463110081079708E-20</v>
      </c>
    </row>
    <row r="6055" spans="3:12" hidden="1" x14ac:dyDescent="0.25">
      <c r="C6055" s="221">
        <v>41980</v>
      </c>
      <c r="D6055" s="221">
        <f t="shared" si="663"/>
        <v>41980</v>
      </c>
      <c r="E6055" s="221">
        <f t="shared" si="668"/>
        <v>41.98</v>
      </c>
      <c r="F6055" s="221">
        <f t="shared" si="664"/>
        <v>1.9874851160120385E-8</v>
      </c>
      <c r="G6055" s="221">
        <f t="shared" si="665"/>
        <v>1.6558310940879596E-2</v>
      </c>
      <c r="H6055" s="221">
        <v>0.44491567513519298</v>
      </c>
      <c r="I6055" s="221">
        <f t="shared" si="666"/>
        <v>1</v>
      </c>
      <c r="J6055" s="221">
        <v>1</v>
      </c>
      <c r="K6055" s="221">
        <f t="shared" si="667"/>
        <v>-196.68804748657053</v>
      </c>
      <c r="L6055" s="221">
        <f t="shared" si="669"/>
        <v>1.1726579624403199E-19</v>
      </c>
    </row>
    <row r="6056" spans="3:12" hidden="1" x14ac:dyDescent="0.25">
      <c r="C6056" s="221">
        <v>41990</v>
      </c>
      <c r="D6056" s="221">
        <f t="shared" si="663"/>
        <v>41990</v>
      </c>
      <c r="E6056" s="221">
        <f t="shared" si="668"/>
        <v>41.99</v>
      </c>
      <c r="F6056" s="221">
        <f t="shared" si="664"/>
        <v>1.9069463589690708E-8</v>
      </c>
      <c r="G6056" s="221">
        <f t="shared" si="665"/>
        <v>8.3574152313268119E-3</v>
      </c>
      <c r="H6056" s="221">
        <v>0.82365531566101202</v>
      </c>
      <c r="I6056" s="221">
        <f t="shared" si="666"/>
        <v>1</v>
      </c>
      <c r="J6056" s="221">
        <v>1</v>
      </c>
      <c r="K6056" s="221">
        <f t="shared" si="667"/>
        <v>-197.63688074611022</v>
      </c>
      <c r="L6056" s="221">
        <f t="shared" si="669"/>
        <v>1.9277404410959283E-19</v>
      </c>
    </row>
    <row r="6057" spans="3:12" hidden="1" x14ac:dyDescent="0.25">
      <c r="C6057" s="221">
        <v>42000</v>
      </c>
      <c r="D6057" s="221">
        <f t="shared" si="663"/>
        <v>42000</v>
      </c>
      <c r="E6057" s="221">
        <f t="shared" si="668"/>
        <v>42</v>
      </c>
      <c r="F6057" s="221">
        <f t="shared" si="664"/>
        <v>1.8290323185881493E-8</v>
      </c>
      <c r="G6057" s="221">
        <f t="shared" si="665"/>
        <v>2.5245222544947309E-15</v>
      </c>
      <c r="H6057" s="221">
        <v>1</v>
      </c>
      <c r="I6057" s="221">
        <f t="shared" si="666"/>
        <v>1</v>
      </c>
      <c r="J6057" s="221">
        <v>1</v>
      </c>
      <c r="K6057" s="221">
        <f t="shared" si="667"/>
        <v>-446.71198834146259</v>
      </c>
      <c r="L6057" s="221">
        <f t="shared" si="669"/>
        <v>4.3077643126574145E-20</v>
      </c>
    </row>
    <row r="6058" spans="3:12" hidden="1" x14ac:dyDescent="0.25">
      <c r="C6058" s="221">
        <v>42010</v>
      </c>
      <c r="D6058" s="221">
        <f t="shared" si="663"/>
        <v>42010</v>
      </c>
      <c r="E6058" s="221">
        <f t="shared" si="668"/>
        <v>42.01</v>
      </c>
      <c r="F6058" s="221">
        <f t="shared" si="664"/>
        <v>1.7536790393477515E-8</v>
      </c>
      <c r="G6058" s="221">
        <f t="shared" si="665"/>
        <v>8.4946259786135795E-3</v>
      </c>
      <c r="H6058" s="221">
        <v>0.82365531566120598</v>
      </c>
      <c r="I6058" s="221">
        <f t="shared" si="666"/>
        <v>1</v>
      </c>
      <c r="J6058" s="221">
        <v>1</v>
      </c>
      <c r="K6058" s="221">
        <f t="shared" si="667"/>
        <v>-198.22320243520289</v>
      </c>
      <c r="L6058" s="221">
        <f t="shared" si="669"/>
        <v>3.7637413044606937E-20</v>
      </c>
    </row>
    <row r="6059" spans="3:12" hidden="1" x14ac:dyDescent="0.25">
      <c r="C6059" s="221">
        <v>42020</v>
      </c>
      <c r="D6059" s="221">
        <f t="shared" si="663"/>
        <v>42020</v>
      </c>
      <c r="E6059" s="221">
        <f t="shared" si="668"/>
        <v>42.02</v>
      </c>
      <c r="F6059" s="221">
        <f t="shared" si="664"/>
        <v>1.6808235623052544E-8</v>
      </c>
      <c r="G6059" s="221">
        <f t="shared" si="665"/>
        <v>1.7106517317912819E-2</v>
      </c>
      <c r="H6059" s="221">
        <v>0.44491567513521502</v>
      </c>
      <c r="I6059" s="221">
        <f t="shared" si="666"/>
        <v>1</v>
      </c>
      <c r="J6059" s="221">
        <v>1</v>
      </c>
      <c r="K6059" s="221">
        <f t="shared" si="667"/>
        <v>-197.86077128301369</v>
      </c>
      <c r="L6059" s="221">
        <f t="shared" si="669"/>
        <v>1.5703278655899127E-19</v>
      </c>
    </row>
    <row r="6060" spans="3:12" hidden="1" x14ac:dyDescent="0.25">
      <c r="C6060" s="221">
        <v>42030</v>
      </c>
      <c r="D6060" s="221">
        <f t="shared" si="663"/>
        <v>42030</v>
      </c>
      <c r="E6060" s="221">
        <f t="shared" si="668"/>
        <v>42.03</v>
      </c>
      <c r="F6060" s="221">
        <f t="shared" si="664"/>
        <v>1.6104039200335226E-8</v>
      </c>
      <c r="G6060" s="221">
        <f t="shared" si="665"/>
        <v>2.5815129308714407E-2</v>
      </c>
      <c r="H6060" s="221">
        <v>0.137820446554176</v>
      </c>
      <c r="I6060" s="221">
        <f t="shared" si="666"/>
        <v>1</v>
      </c>
      <c r="J6060" s="221">
        <v>1</v>
      </c>
      <c r="K6060" s="221">
        <f t="shared" si="667"/>
        <v>-204.83754446868633</v>
      </c>
      <c r="L6060" s="221">
        <f t="shared" si="669"/>
        <v>8.5768500073747351E-20</v>
      </c>
    </row>
    <row r="6061" spans="3:12" hidden="1" x14ac:dyDescent="0.25">
      <c r="C6061" s="221">
        <v>42040</v>
      </c>
      <c r="D6061" s="221">
        <f t="shared" si="663"/>
        <v>42040</v>
      </c>
      <c r="E6061" s="221">
        <f t="shared" si="668"/>
        <v>42.04</v>
      </c>
      <c r="F6061" s="221">
        <f t="shared" si="664"/>
        <v>1.5423591314454674E-8</v>
      </c>
      <c r="G6061" s="221">
        <f t="shared" si="665"/>
        <v>3.4599356886033078E-2</v>
      </c>
      <c r="H6061" s="221">
        <v>1.5719408884839501E-2</v>
      </c>
      <c r="I6061" s="221">
        <f t="shared" si="666"/>
        <v>1</v>
      </c>
      <c r="J6061" s="221">
        <v>1</v>
      </c>
      <c r="K6061" s="221">
        <f t="shared" si="667"/>
        <v>-221.52620507612892</v>
      </c>
      <c r="L6061" s="221">
        <f t="shared" si="669"/>
        <v>1.0786102176049764E-20</v>
      </c>
    </row>
    <row r="6062" spans="3:12" hidden="1" x14ac:dyDescent="0.25">
      <c r="C6062" s="221">
        <v>42050</v>
      </c>
      <c r="D6062" s="221">
        <f t="shared" si="663"/>
        <v>42050</v>
      </c>
      <c r="E6062" s="221">
        <f t="shared" si="668"/>
        <v>42.05</v>
      </c>
      <c r="F6062" s="221">
        <f t="shared" si="664"/>
        <v>1.4766291965088545E-8</v>
      </c>
      <c r="G6062" s="221">
        <f t="shared" si="665"/>
        <v>4.3437575197092057E-2</v>
      </c>
      <c r="H6062" s="271">
        <v>1.6734664794256499E-5</v>
      </c>
      <c r="I6062" s="221">
        <f t="shared" si="666"/>
        <v>1</v>
      </c>
      <c r="J6062" s="221">
        <v>1</v>
      </c>
      <c r="K6062" s="221">
        <f t="shared" si="667"/>
        <v>-279.38491914850681</v>
      </c>
      <c r="L6062" s="221">
        <f t="shared" si="669"/>
        <v>1.7637223226135106E-22</v>
      </c>
    </row>
    <row r="6063" spans="3:12" hidden="1" x14ac:dyDescent="0.25">
      <c r="C6063" s="221">
        <v>42060</v>
      </c>
      <c r="D6063" s="221">
        <f t="shared" si="663"/>
        <v>42060</v>
      </c>
      <c r="E6063" s="221">
        <f t="shared" si="668"/>
        <v>42.06</v>
      </c>
      <c r="F6063" s="221">
        <f t="shared" si="664"/>
        <v>1.4131550908515243E-8</v>
      </c>
      <c r="G6063" s="221">
        <f t="shared" si="665"/>
        <v>5.2307681691021381E-2</v>
      </c>
      <c r="H6063" s="271">
        <v>1.7506741710687401E-5</v>
      </c>
      <c r="I6063" s="221">
        <f t="shared" si="666"/>
        <v>1</v>
      </c>
      <c r="J6063" s="221">
        <v>1</v>
      </c>
      <c r="K6063" s="221">
        <f t="shared" si="667"/>
        <v>-277.76078752044214</v>
      </c>
      <c r="L6063" s="221">
        <f t="shared" si="669"/>
        <v>1.4012165353557943E-27</v>
      </c>
    </row>
    <row r="6064" spans="3:12" hidden="1" x14ac:dyDescent="0.25">
      <c r="C6064" s="221">
        <v>42070</v>
      </c>
      <c r="D6064" s="221">
        <f t="shared" si="663"/>
        <v>42070</v>
      </c>
      <c r="E6064" s="221">
        <f t="shared" si="668"/>
        <v>42.07</v>
      </c>
      <c r="F6064" s="221">
        <f t="shared" si="664"/>
        <v>1.3518787602592442E-8</v>
      </c>
      <c r="G6064" s="221">
        <f t="shared" si="665"/>
        <v>6.118713964612111E-2</v>
      </c>
      <c r="H6064" s="221">
        <v>5.3629333398757303E-3</v>
      </c>
      <c r="I6064" s="221">
        <f t="shared" si="666"/>
        <v>1</v>
      </c>
      <c r="J6064" s="221">
        <v>1</v>
      </c>
      <c r="K6064" s="221">
        <f t="shared" si="667"/>
        <v>-227.05999409962843</v>
      </c>
      <c r="L6064" s="221">
        <f t="shared" si="669"/>
        <v>4.9484675142959213E-23</v>
      </c>
    </row>
    <row r="6065" spans="3:12" hidden="1" x14ac:dyDescent="0.25">
      <c r="C6065" s="221">
        <v>42080</v>
      </c>
      <c r="D6065" s="221">
        <f t="shared" si="663"/>
        <v>42080</v>
      </c>
      <c r="E6065" s="221">
        <f t="shared" si="668"/>
        <v>42.08</v>
      </c>
      <c r="F6065" s="221">
        <f t="shared" si="664"/>
        <v>1.2927431150672582E-8</v>
      </c>
      <c r="G6065" s="221">
        <f t="shared" si="665"/>
        <v>7.005302304757996E-2</v>
      </c>
      <c r="H6065" s="221">
        <v>2.0271099110448599E-2</v>
      </c>
      <c r="I6065" s="221">
        <f t="shared" si="666"/>
        <v>1</v>
      </c>
      <c r="J6065" s="221">
        <v>1</v>
      </c>
      <c r="K6065" s="221">
        <f t="shared" si="667"/>
        <v>-214.72367176125769</v>
      </c>
      <c r="L6065" s="221">
        <f t="shared" si="669"/>
        <v>1.2988831507133718E-21</v>
      </c>
    </row>
    <row r="6066" spans="3:12" hidden="1" x14ac:dyDescent="0.25">
      <c r="C6066" s="221">
        <v>42090</v>
      </c>
      <c r="D6066" s="221">
        <f t="shared" si="663"/>
        <v>42090</v>
      </c>
      <c r="E6066" s="221">
        <f t="shared" si="668"/>
        <v>42.09</v>
      </c>
      <c r="F6066" s="221">
        <f t="shared" si="664"/>
        <v>1.2356920244466502E-8</v>
      </c>
      <c r="G6066" s="221">
        <f t="shared" si="665"/>
        <v>7.8882062724285981E-2</v>
      </c>
      <c r="H6066" s="221">
        <v>2.0401207815424899E-2</v>
      </c>
      <c r="I6066" s="221">
        <f t="shared" si="666"/>
        <v>1</v>
      </c>
      <c r="J6066" s="221">
        <v>1</v>
      </c>
      <c r="K6066" s="221">
        <f t="shared" si="667"/>
        <v>-214.02911235913737</v>
      </c>
      <c r="L6066" s="221">
        <f t="shared" si="669"/>
        <v>3.6564097375869156E-21</v>
      </c>
    </row>
    <row r="6067" spans="3:12" hidden="1" x14ac:dyDescent="0.25">
      <c r="C6067" s="221">
        <v>42100</v>
      </c>
      <c r="D6067" s="221">
        <f t="shared" si="663"/>
        <v>42100</v>
      </c>
      <c r="E6067" s="221">
        <f t="shared" si="668"/>
        <v>42.1</v>
      </c>
      <c r="F6067" s="221">
        <f t="shared" si="664"/>
        <v>1.1806703105876212E-8</v>
      </c>
      <c r="G6067" s="221">
        <f t="shared" si="665"/>
        <v>8.7650693650526135E-2</v>
      </c>
      <c r="H6067" s="271">
        <v>1.6130986359775701E-9</v>
      </c>
      <c r="I6067" s="221">
        <f t="shared" si="666"/>
        <v>1</v>
      </c>
      <c r="J6067" s="221">
        <v>1</v>
      </c>
      <c r="K6067" s="221">
        <f t="shared" si="667"/>
        <v>-355.54910152334332</v>
      </c>
      <c r="L6067" s="221">
        <f t="shared" si="669"/>
        <v>9.8861875615499879E-22</v>
      </c>
    </row>
    <row r="6068" spans="3:12" hidden="1" x14ac:dyDescent="0.25">
      <c r="C6068" s="221">
        <v>42110</v>
      </c>
      <c r="D6068" s="221">
        <f t="shared" si="663"/>
        <v>42110</v>
      </c>
      <c r="E6068" s="221">
        <f t="shared" si="668"/>
        <v>42.11</v>
      </c>
      <c r="F6068" s="221">
        <f t="shared" si="664"/>
        <v>1.1276237427801023E-8</v>
      </c>
      <c r="G6068" s="221">
        <f t="shared" si="665"/>
        <v>9.6335103315001461E-2</v>
      </c>
      <c r="H6068" s="221">
        <v>1.10268609715074E-2</v>
      </c>
      <c r="I6068" s="221">
        <f t="shared" si="666"/>
        <v>1</v>
      </c>
      <c r="J6068" s="221">
        <v>1</v>
      </c>
      <c r="K6068" s="221">
        <f t="shared" si="667"/>
        <v>-218.43198643896682</v>
      </c>
      <c r="L6068" s="221">
        <f t="shared" si="669"/>
        <v>3.5870834961901067E-22</v>
      </c>
    </row>
    <row r="6069" spans="3:12" hidden="1" x14ac:dyDescent="0.25">
      <c r="C6069" s="221">
        <v>42120</v>
      </c>
      <c r="D6069" s="221">
        <f t="shared" si="663"/>
        <v>42120</v>
      </c>
      <c r="E6069" s="221">
        <f t="shared" si="668"/>
        <v>42.12</v>
      </c>
      <c r="F6069" s="221">
        <f t="shared" si="664"/>
        <v>1.0764990313938295E-8</v>
      </c>
      <c r="G6069" s="221">
        <f t="shared" si="665"/>
        <v>0.10491128105661869</v>
      </c>
      <c r="H6069" s="271">
        <v>3.55737089261374E-10</v>
      </c>
      <c r="I6069" s="221">
        <f t="shared" si="666"/>
        <v>1</v>
      </c>
      <c r="J6069" s="221">
        <v>1</v>
      </c>
      <c r="K6069" s="221">
        <f t="shared" si="667"/>
        <v>-367.92070038424049</v>
      </c>
      <c r="L6069" s="221">
        <f t="shared" si="669"/>
        <v>3.5870827370065293E-22</v>
      </c>
    </row>
    <row r="6070" spans="3:12" hidden="1" x14ac:dyDescent="0.25">
      <c r="C6070" s="221">
        <v>42130</v>
      </c>
      <c r="D6070" s="221">
        <f t="shared" si="663"/>
        <v>42130</v>
      </c>
      <c r="E6070" s="221">
        <f t="shared" si="668"/>
        <v>42.13</v>
      </c>
      <c r="F6070" s="221">
        <f t="shared" si="664"/>
        <v>1.0272438217587749E-8</v>
      </c>
      <c r="G6070" s="221">
        <f t="shared" si="665"/>
        <v>0.11335506826392001</v>
      </c>
      <c r="H6070" s="221">
        <v>9.6745899372291701E-3</v>
      </c>
      <c r="I6070" s="221">
        <f t="shared" si="666"/>
        <v>1</v>
      </c>
      <c r="J6070" s="221">
        <v>1</v>
      </c>
      <c r="K6070" s="221">
        <f t="shared" si="667"/>
        <v>-218.96505905978103</v>
      </c>
      <c r="L6070" s="221">
        <f t="shared" si="669"/>
        <v>3.1727374410105148E-22</v>
      </c>
    </row>
    <row r="6071" spans="3:12" hidden="1" x14ac:dyDescent="0.25">
      <c r="C6071" s="221">
        <v>42140</v>
      </c>
      <c r="D6071" s="221">
        <f t="shared" si="663"/>
        <v>42140</v>
      </c>
      <c r="E6071" s="221">
        <f t="shared" si="668"/>
        <v>42.14</v>
      </c>
      <c r="F6071" s="221">
        <f t="shared" si="664"/>
        <v>9.7980668794792993E-9</v>
      </c>
      <c r="G6071" s="221">
        <f t="shared" si="665"/>
        <v>0.12164220933225235</v>
      </c>
      <c r="H6071" s="221">
        <v>4.6170289671167604E-3</v>
      </c>
      <c r="I6071" s="221">
        <f t="shared" si="666"/>
        <v>1</v>
      </c>
      <c r="J6071" s="221">
        <v>1</v>
      </c>
      <c r="K6071" s="221">
        <f t="shared" si="667"/>
        <v>-225.18825403441195</v>
      </c>
      <c r="L6071" s="221">
        <f t="shared" si="669"/>
        <v>7.029360558705665E-22</v>
      </c>
    </row>
    <row r="6072" spans="3:12" hidden="1" x14ac:dyDescent="0.25">
      <c r="C6072" s="221">
        <v>42150</v>
      </c>
      <c r="D6072" s="221">
        <f t="shared" si="663"/>
        <v>42150</v>
      </c>
      <c r="E6072" s="221">
        <f t="shared" si="668"/>
        <v>42.15</v>
      </c>
      <c r="F6072" s="221">
        <f t="shared" si="664"/>
        <v>9.3413712646326538E-9</v>
      </c>
      <c r="G6072" s="221">
        <f t="shared" si="665"/>
        <v>0.1297484032709349</v>
      </c>
      <c r="H6072" s="221">
        <v>1.9669670782230199E-4</v>
      </c>
      <c r="I6072" s="221">
        <f t="shared" si="666"/>
        <v>1</v>
      </c>
      <c r="J6072" s="221">
        <v>1</v>
      </c>
      <c r="K6072" s="221">
        <f t="shared" si="667"/>
        <v>-252.45380507797364</v>
      </c>
      <c r="L6072" s="221">
        <f t="shared" si="669"/>
        <v>8.2404797060922813E-23</v>
      </c>
    </row>
    <row r="6073" spans="3:12" hidden="1" x14ac:dyDescent="0.25">
      <c r="C6073" s="221">
        <v>42160</v>
      </c>
      <c r="D6073" s="221">
        <f t="shared" si="663"/>
        <v>42160</v>
      </c>
      <c r="E6073" s="221">
        <f t="shared" si="668"/>
        <v>42.16</v>
      </c>
      <c r="F6073" s="221">
        <f t="shared" si="664"/>
        <v>8.9018554982637309E-9</v>
      </c>
      <c r="G6073" s="221">
        <f t="shared" si="665"/>
        <v>0.13764935585005439</v>
      </c>
      <c r="H6073" s="221">
        <v>2.7062321390594599E-3</v>
      </c>
      <c r="I6073" s="221">
        <f t="shared" si="666"/>
        <v>1</v>
      </c>
      <c r="J6073" s="221">
        <v>1</v>
      </c>
      <c r="K6073" s="221">
        <f t="shared" si="667"/>
        <v>-229.58760458024426</v>
      </c>
      <c r="L6073" s="221">
        <f t="shared" si="669"/>
        <v>3.1585144787629839E-23</v>
      </c>
    </row>
    <row r="6074" spans="3:12" hidden="1" x14ac:dyDescent="0.25">
      <c r="C6074" s="221">
        <v>42170</v>
      </c>
      <c r="D6074" s="221">
        <f t="shared" ref="D6074:D6137" si="670">C6074*(f_CLK_MHz/Nominal_Clock_Freq)</f>
        <v>42170</v>
      </c>
      <c r="E6074" s="221">
        <f t="shared" si="668"/>
        <v>42.17</v>
      </c>
      <c r="F6074" s="221">
        <f t="shared" ref="F6074:F6137" si="671">ABS(SIN(((MOD_CLK_DIV*PI()*$D6074*FIRST_STAGE_DECIMATION)/(f_CLK_MHz*1000000)))/(FIRST_STAGE_DECIMATION*SIN(((MOD_CLK_DIV*PI()*$D6074)/(f_CLK_MHz*1000000)))))^FIRST_STAGE_ORDER</f>
        <v>8.4790328007549511E-9</v>
      </c>
      <c r="G6074" s="221">
        <f t="shared" ref="G6074:G6137" si="672">ABS(SIN(((MOD_CLK_DIV*FIRST_STAGE_DECIMATION*PI()*$D6074*SECOND_STAGE_DECIMATION)/(f_CLK_MHz*1000000)))/(SECOND_STAGE_DECIMATION*SIN(((MOD_CLK_DIV*FIRST_STAGE_DECIMATION*PI()*$D6074)/(f_CLK_MHz*1000000)))))^SECOND_STAGE_ORDER</f>
        <v>0.14532083217539801</v>
      </c>
      <c r="H6074" s="221">
        <v>2.5761364751438298E-3</v>
      </c>
      <c r="I6074" s="221">
        <f t="shared" ref="I6074:I6137" si="673">IF(Avg_decimation&lt;&gt;0,(ABS(SIN(((MOD_CLK_DIV*FIRST_STAGE_DECIMATION*SECOND_STAGE_DECIMATION*FIR_DECIMATION*PI()*$D6074*Avg_decimation)/(f_CLK_MHz*1000000)))/(Avg_decimation*SIN(((MOD_CLK_DIV*FIRST_STAGE_DECIMATION*SECOND_STAGE_DECIMATION*FIR_DECIMATION*PI()*$D6074)/(f_CLK_MHz*1000000)))))^1),"-")</f>
        <v>1</v>
      </c>
      <c r="J6074" s="221">
        <v>1</v>
      </c>
      <c r="K6074" s="221">
        <f t="shared" ref="K6074:K6137" si="674">20*LOG10(IF(FIR_BYPASSED,F6074*G6074*J6074,F6074*G6074*H6074*I6074*J6074))</f>
        <v>-229.96713883472967</v>
      </c>
      <c r="L6074" s="221">
        <f t="shared" si="669"/>
        <v>1.0531012105163029E-22</v>
      </c>
    </row>
    <row r="6075" spans="3:12" hidden="1" x14ac:dyDescent="0.25">
      <c r="C6075" s="221">
        <v>42180</v>
      </c>
      <c r="D6075" s="221">
        <f t="shared" si="670"/>
        <v>42180</v>
      </c>
      <c r="E6075" s="221">
        <f t="shared" si="668"/>
        <v>42.18</v>
      </c>
      <c r="F6075" s="221">
        <f t="shared" si="671"/>
        <v>8.0724254217038604E-9</v>
      </c>
      <c r="G6075" s="221">
        <f t="shared" si="672"/>
        <v>0.15273870957768743</v>
      </c>
      <c r="H6075" s="221">
        <v>2.7309732062734502E-4</v>
      </c>
      <c r="I6075" s="221">
        <f t="shared" si="673"/>
        <v>1</v>
      </c>
      <c r="J6075" s="221">
        <v>1</v>
      </c>
      <c r="K6075" s="221">
        <f t="shared" si="674"/>
        <v>-249.45458804387127</v>
      </c>
      <c r="L6075" s="221">
        <f t="shared" si="669"/>
        <v>3.0817546423247875E-23</v>
      </c>
    </row>
    <row r="6076" spans="3:12" hidden="1" x14ac:dyDescent="0.25">
      <c r="C6076" s="221">
        <v>42190</v>
      </c>
      <c r="D6076" s="221">
        <f t="shared" si="670"/>
        <v>42190</v>
      </c>
      <c r="E6076" s="221">
        <f t="shared" si="668"/>
        <v>42.19</v>
      </c>
      <c r="F6076" s="221">
        <f t="shared" si="671"/>
        <v>7.6815645730595537E-9</v>
      </c>
      <c r="G6076" s="221">
        <f t="shared" si="672"/>
        <v>0.15987903070182644</v>
      </c>
      <c r="H6076" s="221">
        <v>3.15558828549279E-3</v>
      </c>
      <c r="I6076" s="221">
        <f t="shared" si="673"/>
        <v>1</v>
      </c>
      <c r="J6076" s="221">
        <v>1</v>
      </c>
      <c r="K6076" s="221">
        <f t="shared" si="674"/>
        <v>-228.23356945108358</v>
      </c>
      <c r="L6076" s="221">
        <f t="shared" si="669"/>
        <v>4.435585302078343E-23</v>
      </c>
    </row>
    <row r="6077" spans="3:12" hidden="1" x14ac:dyDescent="0.25">
      <c r="C6077" s="221">
        <v>42200</v>
      </c>
      <c r="D6077" s="221">
        <f t="shared" si="670"/>
        <v>42200</v>
      </c>
      <c r="E6077" s="221">
        <f t="shared" si="668"/>
        <v>42.2</v>
      </c>
      <c r="F6077" s="221">
        <f t="shared" si="671"/>
        <v>7.3059903613664621E-9</v>
      </c>
      <c r="G6077" s="221">
        <f t="shared" si="672"/>
        <v>0.16671805668009837</v>
      </c>
      <c r="H6077" s="271">
        <v>9.3131196082384305E-10</v>
      </c>
      <c r="I6077" s="221">
        <f t="shared" si="673"/>
        <v>1</v>
      </c>
      <c r="J6077" s="221">
        <v>1</v>
      </c>
      <c r="K6077" s="221">
        <f t="shared" si="674"/>
        <v>-358.90486170160619</v>
      </c>
      <c r="L6077" s="221">
        <f t="shared" si="669"/>
        <v>3.7547698144763289E-23</v>
      </c>
    </row>
    <row r="6078" spans="3:12" hidden="1" x14ac:dyDescent="0.25">
      <c r="C6078" s="221">
        <v>42210</v>
      </c>
      <c r="D6078" s="221">
        <f t="shared" si="670"/>
        <v>42210</v>
      </c>
      <c r="E6078" s="221">
        <f t="shared" si="668"/>
        <v>42.21</v>
      </c>
      <c r="F6078" s="221">
        <f t="shared" si="671"/>
        <v>6.945251719126154E-9</v>
      </c>
      <c r="G6078" s="221">
        <f t="shared" si="672"/>
        <v>0.17323232027291155</v>
      </c>
      <c r="H6078" s="221">
        <v>2.6182538032287001E-2</v>
      </c>
      <c r="I6078" s="221">
        <f t="shared" si="673"/>
        <v>1</v>
      </c>
      <c r="J6078" s="221">
        <v>1</v>
      </c>
      <c r="K6078" s="221">
        <f t="shared" si="674"/>
        <v>-210.03342687882824</v>
      </c>
      <c r="L6078" s="221">
        <f t="shared" si="669"/>
        <v>2.4808319821870086E-21</v>
      </c>
    </row>
    <row r="6079" spans="3:12" hidden="1" x14ac:dyDescent="0.25">
      <c r="C6079" s="221">
        <v>42220</v>
      </c>
      <c r="D6079" s="221">
        <f t="shared" si="670"/>
        <v>42220</v>
      </c>
      <c r="E6079" s="221">
        <f t="shared" si="668"/>
        <v>42.22</v>
      </c>
      <c r="F6079" s="221">
        <f t="shared" si="671"/>
        <v>6.5989063352965122E-9</v>
      </c>
      <c r="G6079" s="221">
        <f t="shared" si="672"/>
        <v>0.17939867885992958</v>
      </c>
      <c r="H6079" s="221">
        <v>5.0657045484413202E-2</v>
      </c>
      <c r="I6079" s="221">
        <f t="shared" si="673"/>
        <v>1</v>
      </c>
      <c r="J6079" s="221">
        <v>1</v>
      </c>
      <c r="K6079" s="221">
        <f t="shared" si="674"/>
        <v>-204.44137878094679</v>
      </c>
      <c r="L6079" s="221">
        <f t="shared" si="669"/>
        <v>2.0917314062342194E-20</v>
      </c>
    </row>
    <row r="6080" spans="3:12" hidden="1" x14ac:dyDescent="0.25">
      <c r="C6080" s="221">
        <v>42230</v>
      </c>
      <c r="D6080" s="221">
        <f t="shared" si="670"/>
        <v>42230</v>
      </c>
      <c r="E6080" s="221">
        <f t="shared" si="668"/>
        <v>42.23</v>
      </c>
      <c r="F6080" s="221">
        <f t="shared" si="671"/>
        <v>6.2665205849367459E-9</v>
      </c>
      <c r="G6080" s="221">
        <f t="shared" si="672"/>
        <v>0.18519436716426221</v>
      </c>
      <c r="H6080" s="221">
        <v>3.5478860246598E-2</v>
      </c>
      <c r="I6080" s="221">
        <f t="shared" si="673"/>
        <v>1</v>
      </c>
      <c r="J6080" s="221">
        <v>1</v>
      </c>
      <c r="K6080" s="221">
        <f t="shared" si="674"/>
        <v>-207.70752193020652</v>
      </c>
      <c r="L6080" s="221">
        <f t="shared" si="669"/>
        <v>2.5575103621197081E-20</v>
      </c>
    </row>
    <row r="6081" spans="3:12" hidden="1" x14ac:dyDescent="0.25">
      <c r="C6081" s="221">
        <v>42240</v>
      </c>
      <c r="D6081" s="221">
        <f t="shared" si="670"/>
        <v>42240</v>
      </c>
      <c r="E6081" s="221">
        <f t="shared" si="668"/>
        <v>42.24</v>
      </c>
      <c r="F6081" s="221">
        <f t="shared" si="671"/>
        <v>5.9476694580177271E-9</v>
      </c>
      <c r="G6081" s="221">
        <f t="shared" si="672"/>
        <v>0.1905970495923924</v>
      </c>
      <c r="H6081" s="271">
        <v>2.4382165363086099E-9</v>
      </c>
      <c r="I6081" s="221">
        <f t="shared" si="673"/>
        <v>1</v>
      </c>
      <c r="J6081" s="221">
        <v>1</v>
      </c>
      <c r="K6081" s="221">
        <f t="shared" si="674"/>
        <v>-351.16929458947789</v>
      </c>
      <c r="L6081" s="221">
        <f t="shared" si="669"/>
        <v>4.2382627185360886E-21</v>
      </c>
    </row>
    <row r="6082" spans="3:12" hidden="1" x14ac:dyDescent="0.25">
      <c r="C6082" s="221">
        <v>42250</v>
      </c>
      <c r="D6082" s="221">
        <f t="shared" si="670"/>
        <v>42250</v>
      </c>
      <c r="E6082" s="221">
        <f t="shared" si="668"/>
        <v>42.25</v>
      </c>
      <c r="F6082" s="221">
        <f t="shared" si="671"/>
        <v>5.6419364874089518E-9</v>
      </c>
      <c r="G6082" s="221">
        <f t="shared" si="672"/>
        <v>0.19558487207266514</v>
      </c>
      <c r="H6082" s="271">
        <v>1.58534550031612E-9</v>
      </c>
      <c r="I6082" s="221">
        <f t="shared" si="673"/>
        <v>1</v>
      </c>
      <c r="J6082" s="221">
        <v>1</v>
      </c>
      <c r="K6082" s="221">
        <f t="shared" si="674"/>
        <v>-355.1422524496935</v>
      </c>
      <c r="L6082" s="221">
        <f t="shared" si="669"/>
        <v>5.0926392729834975E-35</v>
      </c>
    </row>
    <row r="6083" spans="3:12" hidden="1" x14ac:dyDescent="0.25">
      <c r="C6083" s="221">
        <v>42260</v>
      </c>
      <c r="D6083" s="221">
        <f t="shared" si="670"/>
        <v>42260</v>
      </c>
      <c r="E6083" s="221">
        <f t="shared" si="668"/>
        <v>42.26</v>
      </c>
      <c r="F6083" s="221">
        <f t="shared" si="671"/>
        <v>5.3489136760609847E-9</v>
      </c>
      <c r="G6083" s="221">
        <f t="shared" si="672"/>
        <v>0.20013651327580773</v>
      </c>
      <c r="H6083" s="221">
        <v>3.2358958185370899E-2</v>
      </c>
      <c r="I6083" s="221">
        <f t="shared" si="673"/>
        <v>1</v>
      </c>
      <c r="J6083" s="221">
        <v>1</v>
      </c>
      <c r="K6083" s="221">
        <f t="shared" si="674"/>
        <v>-209.20827101566312</v>
      </c>
      <c r="L6083" s="221">
        <f t="shared" si="669"/>
        <v>2.999942640280774E-21</v>
      </c>
    </row>
    <row r="6084" spans="3:12" hidden="1" x14ac:dyDescent="0.25">
      <c r="C6084" s="221">
        <v>42270</v>
      </c>
      <c r="D6084" s="221">
        <f t="shared" si="670"/>
        <v>42270</v>
      </c>
      <c r="E6084" s="221">
        <f t="shared" si="668"/>
        <v>42.27</v>
      </c>
      <c r="F6084" s="221">
        <f t="shared" si="671"/>
        <v>5.0682014233930391E-9</v>
      </c>
      <c r="G6084" s="221">
        <f t="shared" si="672"/>
        <v>0.20423123510171864</v>
      </c>
      <c r="H6084" s="221">
        <v>3.33118067192111E-2</v>
      </c>
      <c r="I6084" s="221">
        <f t="shared" si="673"/>
        <v>1</v>
      </c>
      <c r="J6084" s="221">
        <v>1</v>
      </c>
      <c r="K6084" s="221">
        <f t="shared" si="674"/>
        <v>-209.24851563394122</v>
      </c>
      <c r="L6084" s="221">
        <f t="shared" si="669"/>
        <v>1.1944363132888418E-20</v>
      </c>
    </row>
    <row r="6085" spans="3:12" hidden="1" x14ac:dyDescent="0.25">
      <c r="C6085" s="221">
        <v>42280</v>
      </c>
      <c r="D6085" s="221">
        <f t="shared" si="670"/>
        <v>42280</v>
      </c>
      <c r="E6085" s="221">
        <f t="shared" si="668"/>
        <v>42.28</v>
      </c>
      <c r="F6085" s="221">
        <f t="shared" si="671"/>
        <v>4.79940845090412E-9</v>
      </c>
      <c r="G6085" s="221">
        <f t="shared" si="672"/>
        <v>0.20784893231776072</v>
      </c>
      <c r="H6085" s="221">
        <v>1.1720746567780599E-2</v>
      </c>
      <c r="I6085" s="221">
        <f t="shared" si="673"/>
        <v>1</v>
      </c>
      <c r="J6085" s="221">
        <v>1</v>
      </c>
      <c r="K6085" s="221">
        <f t="shared" si="674"/>
        <v>-218.64218429312569</v>
      </c>
      <c r="L6085" s="221">
        <f t="shared" si="669"/>
        <v>5.329773848498497E-21</v>
      </c>
    </row>
    <row r="6086" spans="3:12" hidden="1" x14ac:dyDescent="0.25">
      <c r="C6086" s="221">
        <v>42290</v>
      </c>
      <c r="D6086" s="221">
        <f t="shared" si="670"/>
        <v>42290</v>
      </c>
      <c r="E6086" s="221">
        <f t="shared" si="668"/>
        <v>42.29</v>
      </c>
      <c r="F6086" s="221">
        <f t="shared" si="671"/>
        <v>4.5421517270228224E-9</v>
      </c>
      <c r="G6086" s="221">
        <f t="shared" si="672"/>
        <v>0.21097018123517153</v>
      </c>
      <c r="H6086" s="221">
        <v>3.5411953593092203E-2</v>
      </c>
      <c r="I6086" s="221">
        <f t="shared" si="673"/>
        <v>1</v>
      </c>
      <c r="J6086" s="221">
        <v>1</v>
      </c>
      <c r="K6086" s="221">
        <f t="shared" si="674"/>
        <v>-209.38734800471482</v>
      </c>
      <c r="L6086" s="221">
        <f t="shared" si="669"/>
        <v>5.2042980685290335E-21</v>
      </c>
    </row>
    <row r="6087" spans="3:12" hidden="1" x14ac:dyDescent="0.25">
      <c r="C6087" s="221">
        <v>42300</v>
      </c>
      <c r="D6087" s="221">
        <f t="shared" si="670"/>
        <v>42300</v>
      </c>
      <c r="E6087" s="221">
        <f t="shared" si="668"/>
        <v>42.3</v>
      </c>
      <c r="F6087" s="221">
        <f t="shared" si="671"/>
        <v>4.2960563912048746E-9</v>
      </c>
      <c r="G6087" s="221">
        <f t="shared" si="672"/>
        <v>0.21357628731179251</v>
      </c>
      <c r="H6087" s="271">
        <v>2.0289619930389601E-14</v>
      </c>
      <c r="I6087" s="221">
        <f t="shared" si="673"/>
        <v>1</v>
      </c>
      <c r="J6087" s="221">
        <v>1</v>
      </c>
      <c r="K6087" s="221">
        <f t="shared" si="674"/>
        <v>-454.60206164159678</v>
      </c>
      <c r="L6087" s="221">
        <f t="shared" si="669"/>
        <v>2.878758333636802E-21</v>
      </c>
    </row>
    <row r="6088" spans="3:12" hidden="1" x14ac:dyDescent="0.25">
      <c r="C6088" s="221">
        <v>42310</v>
      </c>
      <c r="D6088" s="221">
        <f t="shared" si="670"/>
        <v>42310</v>
      </c>
      <c r="E6088" s="221">
        <f t="shared" si="668"/>
        <v>42.31</v>
      </c>
      <c r="F6088" s="221">
        <f t="shared" si="671"/>
        <v>4.0607556773053178E-9</v>
      </c>
      <c r="G6088" s="221">
        <f t="shared" si="672"/>
        <v>0.21564933157103688</v>
      </c>
      <c r="H6088" s="221">
        <v>3.5411953593089997E-2</v>
      </c>
      <c r="I6088" s="221">
        <f t="shared" si="673"/>
        <v>1</v>
      </c>
      <c r="J6088" s="221">
        <v>1</v>
      </c>
      <c r="K6088" s="221">
        <f t="shared" si="674"/>
        <v>-210.16990274168808</v>
      </c>
      <c r="L6088" s="221">
        <f t="shared" si="669"/>
        <v>2.4040845337599212E-21</v>
      </c>
    </row>
    <row r="6089" spans="3:12" hidden="1" x14ac:dyDescent="0.25">
      <c r="C6089" s="221">
        <v>42320</v>
      </c>
      <c r="D6089" s="221">
        <f t="shared" si="670"/>
        <v>42320</v>
      </c>
      <c r="E6089" s="221">
        <f t="shared" si="668"/>
        <v>42.32</v>
      </c>
      <c r="F6089" s="221">
        <f t="shared" si="671"/>
        <v>3.8358908362255067E-9</v>
      </c>
      <c r="G6089" s="221">
        <f t="shared" si="672"/>
        <v>0.21717221572932943</v>
      </c>
      <c r="H6089" s="221">
        <v>1.17207465677411E-2</v>
      </c>
      <c r="I6089" s="221">
        <f t="shared" si="673"/>
        <v>1</v>
      </c>
      <c r="J6089" s="221">
        <v>1</v>
      </c>
      <c r="K6089" s="221">
        <f t="shared" si="674"/>
        <v>-220.20748445771329</v>
      </c>
      <c r="L6089" s="221">
        <f t="shared" si="669"/>
        <v>4.1563336306930285E-21</v>
      </c>
    </row>
    <row r="6090" spans="3:12" hidden="1" x14ac:dyDescent="0.25">
      <c r="C6090" s="221">
        <v>42330</v>
      </c>
      <c r="D6090" s="221">
        <f t="shared" si="670"/>
        <v>42330</v>
      </c>
      <c r="E6090" s="221">
        <f t="shared" si="668"/>
        <v>42.33</v>
      </c>
      <c r="F6090" s="221">
        <f t="shared" si="671"/>
        <v>3.6211110578618501E-9</v>
      </c>
      <c r="G6090" s="221">
        <f t="shared" si="672"/>
        <v>0.2181287059263507</v>
      </c>
      <c r="H6090" s="221">
        <v>3.3311806719203599E-2</v>
      </c>
      <c r="I6090" s="221">
        <f t="shared" si="673"/>
        <v>1</v>
      </c>
      <c r="J6090" s="221">
        <v>1</v>
      </c>
      <c r="K6090" s="221">
        <f t="shared" si="674"/>
        <v>-211.59694289008925</v>
      </c>
      <c r="L6090" s="221">
        <f t="shared" si="669"/>
        <v>3.2536753722760135E-21</v>
      </c>
    </row>
    <row r="6091" spans="3:12" hidden="1" x14ac:dyDescent="0.25">
      <c r="C6091" s="221">
        <v>42340</v>
      </c>
      <c r="D6091" s="221">
        <f t="shared" si="670"/>
        <v>42340</v>
      </c>
      <c r="E6091" s="221">
        <f t="shared" si="668"/>
        <v>42.34</v>
      </c>
      <c r="F6091" s="221">
        <f t="shared" si="671"/>
        <v>3.4160733923644662E-9</v>
      </c>
      <c r="G6091" s="221">
        <f t="shared" si="672"/>
        <v>0.21850347495518921</v>
      </c>
      <c r="H6091" s="221">
        <v>3.2358958185392799E-2</v>
      </c>
      <c r="I6091" s="221">
        <f t="shared" si="673"/>
        <v>1</v>
      </c>
      <c r="J6091" s="221">
        <v>1</v>
      </c>
      <c r="K6091" s="221">
        <f t="shared" si="674"/>
        <v>-212.34039856737678</v>
      </c>
      <c r="L6091" s="221">
        <f t="shared" si="669"/>
        <v>6.3669013603615052E-21</v>
      </c>
    </row>
    <row r="6092" spans="3:12" hidden="1" x14ac:dyDescent="0.25">
      <c r="C6092" s="221">
        <v>42350</v>
      </c>
      <c r="D6092" s="221">
        <f t="shared" si="670"/>
        <v>42350</v>
      </c>
      <c r="E6092" s="221">
        <f t="shared" si="668"/>
        <v>42.35</v>
      </c>
      <c r="F6092" s="221">
        <f t="shared" si="671"/>
        <v>3.2204426707250943E-9</v>
      </c>
      <c r="G6092" s="221">
        <f t="shared" si="672"/>
        <v>0.21828214289222428</v>
      </c>
      <c r="H6092" s="271">
        <v>1.5853257910198299E-9</v>
      </c>
      <c r="I6092" s="221">
        <f t="shared" si="673"/>
        <v>1</v>
      </c>
      <c r="J6092" s="221">
        <v>1</v>
      </c>
      <c r="K6092" s="221">
        <f t="shared" si="674"/>
        <v>-359.05895387867201</v>
      </c>
      <c r="L6092" s="221">
        <f t="shared" si="669"/>
        <v>1.4584790393714426E-21</v>
      </c>
    </row>
    <row r="6093" spans="3:12" hidden="1" x14ac:dyDescent="0.25">
      <c r="C6093" s="221">
        <v>42360</v>
      </c>
      <c r="D6093" s="221">
        <f t="shared" si="670"/>
        <v>42360</v>
      </c>
      <c r="E6093" s="221">
        <f t="shared" si="668"/>
        <v>42.36</v>
      </c>
      <c r="F6093" s="221">
        <f t="shared" si="671"/>
        <v>3.0338914247056422E-9</v>
      </c>
      <c r="G6093" s="221">
        <f t="shared" si="672"/>
        <v>0.21745131602969872</v>
      </c>
      <c r="H6093" s="271">
        <v>2.4382230552549899E-9</v>
      </c>
      <c r="I6093" s="221">
        <f t="shared" si="673"/>
        <v>1</v>
      </c>
      <c r="J6093" s="221">
        <v>1</v>
      </c>
      <c r="K6093" s="221">
        <f t="shared" si="674"/>
        <v>-355.87128983293724</v>
      </c>
      <c r="L6093" s="221">
        <f t="shared" si="669"/>
        <v>1.8536580703202285E-35</v>
      </c>
    </row>
    <row r="6094" spans="3:12" hidden="1" x14ac:dyDescent="0.25">
      <c r="C6094" s="221">
        <v>42370</v>
      </c>
      <c r="D6094" s="221">
        <f t="shared" si="670"/>
        <v>42370</v>
      </c>
      <c r="E6094" s="221">
        <f t="shared" si="668"/>
        <v>42.37</v>
      </c>
      <c r="F6094" s="221">
        <f t="shared" si="671"/>
        <v>2.8560998061253155E-9</v>
      </c>
      <c r="G6094" s="221">
        <f t="shared" si="672"/>
        <v>0.21599862401720177</v>
      </c>
      <c r="H6094" s="221">
        <v>3.5478860246589E-2</v>
      </c>
      <c r="I6094" s="221">
        <f t="shared" si="673"/>
        <v>1</v>
      </c>
      <c r="J6094" s="221">
        <v>1</v>
      </c>
      <c r="K6094" s="221">
        <f t="shared" si="674"/>
        <v>-213.19611951917028</v>
      </c>
      <c r="L6094" s="221">
        <f t="shared" si="669"/>
        <v>1.1976450410362194E-21</v>
      </c>
    </row>
    <row r="6095" spans="3:12" hidden="1" x14ac:dyDescent="0.25">
      <c r="C6095" s="221">
        <v>42380</v>
      </c>
      <c r="D6095" s="221">
        <f t="shared" si="670"/>
        <v>42380</v>
      </c>
      <c r="E6095" s="221">
        <f t="shared" si="668"/>
        <v>42.38</v>
      </c>
      <c r="F6095" s="221">
        <f t="shared" si="671"/>
        <v>2.6867555055195373E-9</v>
      </c>
      <c r="G6095" s="221">
        <f t="shared" si="672"/>
        <v>0.21391275512174707</v>
      </c>
      <c r="H6095" s="221">
        <v>5.06570454844152E-2</v>
      </c>
      <c r="I6095" s="221">
        <f t="shared" si="673"/>
        <v>1</v>
      </c>
      <c r="J6095" s="221">
        <v>1</v>
      </c>
      <c r="K6095" s="221">
        <f t="shared" si="674"/>
        <v>-210.71790629506563</v>
      </c>
      <c r="L6095" s="221">
        <f t="shared" si="669"/>
        <v>6.5029030622927003E-21</v>
      </c>
    </row>
    <row r="6096" spans="3:12" hidden="1" x14ac:dyDescent="0.25">
      <c r="C6096" s="221">
        <v>42390</v>
      </c>
      <c r="D6096" s="221">
        <f t="shared" si="670"/>
        <v>42390</v>
      </c>
      <c r="E6096" s="221">
        <f t="shared" si="668"/>
        <v>42.39</v>
      </c>
      <c r="F6096" s="221">
        <f t="shared" si="671"/>
        <v>2.5255536701881652E-9</v>
      </c>
      <c r="G6096" s="221">
        <f t="shared" si="672"/>
        <v>0.21118348952005897</v>
      </c>
      <c r="H6096" s="221">
        <v>2.6182538032313699E-2</v>
      </c>
      <c r="I6096" s="221">
        <f t="shared" si="673"/>
        <v>1</v>
      </c>
      <c r="J6096" s="221">
        <v>1</v>
      </c>
      <c r="K6096" s="221">
        <f t="shared" si="674"/>
        <v>-217.09943386277729</v>
      </c>
      <c r="L6096" s="221">
        <f t="shared" si="669"/>
        <v>4.6394536448118708E-21</v>
      </c>
    </row>
    <row r="6097" spans="3:12" hidden="1" x14ac:dyDescent="0.25">
      <c r="C6097" s="221">
        <v>42400</v>
      </c>
      <c r="D6097" s="221">
        <f t="shared" si="670"/>
        <v>42400</v>
      </c>
      <c r="E6097" s="221">
        <f t="shared" si="668"/>
        <v>42.4</v>
      </c>
      <c r="F6097" s="221">
        <f t="shared" si="671"/>
        <v>2.3721968216453438E-9</v>
      </c>
      <c r="G6097" s="221">
        <f t="shared" si="672"/>
        <v>0.20780173054026238</v>
      </c>
      <c r="H6097" s="271">
        <v>9.31323662294951E-10</v>
      </c>
      <c r="I6097" s="221">
        <f t="shared" si="673"/>
        <v>1</v>
      </c>
      <c r="J6097" s="221">
        <v>1</v>
      </c>
      <c r="K6097" s="221">
        <f t="shared" si="674"/>
        <v>-366.76198966105892</v>
      </c>
      <c r="L6097" s="221">
        <f t="shared" si="669"/>
        <v>4.8752473055482713E-22</v>
      </c>
    </row>
    <row r="6098" spans="3:12" hidden="1" x14ac:dyDescent="0.25">
      <c r="C6098" s="221">
        <v>42410</v>
      </c>
      <c r="D6098" s="221">
        <f t="shared" si="670"/>
        <v>42410</v>
      </c>
      <c r="E6098" s="221">
        <f t="shared" si="668"/>
        <v>42.41</v>
      </c>
      <c r="F6098" s="221">
        <f t="shared" si="671"/>
        <v>2.2263947724884949E-9</v>
      </c>
      <c r="G6098" s="221">
        <f t="shared" si="672"/>
        <v>0.20375953377477035</v>
      </c>
      <c r="H6098" s="221">
        <v>3.1555882854939501E-3</v>
      </c>
      <c r="I6098" s="221">
        <f t="shared" si="673"/>
        <v>1</v>
      </c>
      <c r="J6098" s="221">
        <v>1</v>
      </c>
      <c r="K6098" s="221">
        <f t="shared" si="674"/>
        <v>-236.88399105970237</v>
      </c>
      <c r="L6098" s="221">
        <f t="shared" si="669"/>
        <v>5.1231984784711727E-24</v>
      </c>
    </row>
    <row r="6099" spans="3:12" hidden="1" x14ac:dyDescent="0.25">
      <c r="C6099" s="221">
        <v>42420</v>
      </c>
      <c r="D6099" s="221">
        <f t="shared" si="670"/>
        <v>42420</v>
      </c>
      <c r="E6099" s="221">
        <f t="shared" si="668"/>
        <v>42.42</v>
      </c>
      <c r="F6099" s="221">
        <f t="shared" si="671"/>
        <v>2.0878645427000695E-9</v>
      </c>
      <c r="G6099" s="221">
        <f t="shared" si="672"/>
        <v>0.19905013399000754</v>
      </c>
      <c r="H6099" s="221">
        <v>2.73097320627359E-4</v>
      </c>
      <c r="I6099" s="221">
        <f t="shared" si="673"/>
        <v>1</v>
      </c>
      <c r="J6099" s="221">
        <v>1</v>
      </c>
      <c r="K6099" s="221">
        <f t="shared" si="674"/>
        <v>-258.90035535092943</v>
      </c>
      <c r="L6099" s="221">
        <f t="shared" si="669"/>
        <v>5.9677665642655936E-24</v>
      </c>
    </row>
    <row r="6100" spans="3:12" hidden="1" x14ac:dyDescent="0.25">
      <c r="C6100" s="221">
        <v>42430</v>
      </c>
      <c r="D6100" s="221">
        <f t="shared" si="670"/>
        <v>42430</v>
      </c>
      <c r="E6100" s="221">
        <f t="shared" si="668"/>
        <v>42.43</v>
      </c>
      <c r="F6100" s="221">
        <f t="shared" si="671"/>
        <v>1.9563302753992918E-9</v>
      </c>
      <c r="G6100" s="221">
        <f t="shared" si="672"/>
        <v>0.19366796976357167</v>
      </c>
      <c r="H6100" s="221">
        <v>2.5761364751429299E-3</v>
      </c>
      <c r="I6100" s="221">
        <f t="shared" si="673"/>
        <v>1</v>
      </c>
      <c r="J6100" s="221">
        <v>1</v>
      </c>
      <c r="K6100" s="221">
        <f t="shared" si="674"/>
        <v>-240.210623148802</v>
      </c>
      <c r="L6100" s="221">
        <f t="shared" si="669"/>
        <v>2.9677391392686512E-24</v>
      </c>
    </row>
    <row r="6101" spans="3:12" hidden="1" x14ac:dyDescent="0.25">
      <c r="C6101" s="221">
        <v>42440</v>
      </c>
      <c r="D6101" s="221">
        <f t="shared" si="670"/>
        <v>42440</v>
      </c>
      <c r="E6101" s="221">
        <f t="shared" si="668"/>
        <v>42.44</v>
      </c>
      <c r="F6101" s="221">
        <f t="shared" si="671"/>
        <v>1.831523152056637E-9</v>
      </c>
      <c r="G6101" s="221">
        <f t="shared" si="672"/>
        <v>0.18760870578373076</v>
      </c>
      <c r="H6101" s="221">
        <v>2.7062321390620299E-3</v>
      </c>
      <c r="I6101" s="221">
        <f t="shared" si="673"/>
        <v>1</v>
      </c>
      <c r="J6101" s="221">
        <v>1</v>
      </c>
      <c r="K6101" s="221">
        <f t="shared" si="674"/>
        <v>-240.6313910444108</v>
      </c>
      <c r="L6101" s="221">
        <f t="shared" si="669"/>
        <v>9.0814261279070934E-24</v>
      </c>
    </row>
    <row r="6102" spans="3:12" hidden="1" x14ac:dyDescent="0.25">
      <c r="C6102" s="221">
        <v>42450</v>
      </c>
      <c r="D6102" s="221">
        <f t="shared" si="670"/>
        <v>42450</v>
      </c>
      <c r="E6102" s="221">
        <f t="shared" si="668"/>
        <v>42.45</v>
      </c>
      <c r="F6102" s="221">
        <f t="shared" si="671"/>
        <v>1.713181307188913E-9</v>
      </c>
      <c r="G6102" s="221">
        <f t="shared" si="672"/>
        <v>0.18086925275124635</v>
      </c>
      <c r="H6102" s="221">
        <v>1.9669670782228001E-4</v>
      </c>
      <c r="I6102" s="221">
        <f t="shared" si="673"/>
        <v>1</v>
      </c>
      <c r="J6102" s="221">
        <v>1</v>
      </c>
      <c r="K6102" s="221">
        <f t="shared" si="674"/>
        <v>-264.30069675057729</v>
      </c>
      <c r="L6102" s="221">
        <f t="shared" si="669"/>
        <v>2.4543918390217987E-24</v>
      </c>
    </row>
    <row r="6103" spans="3:12" hidden="1" x14ac:dyDescent="0.25">
      <c r="C6103" s="221">
        <v>42460</v>
      </c>
      <c r="D6103" s="221">
        <f t="shared" si="670"/>
        <v>42460</v>
      </c>
      <c r="E6103" s="221">
        <f t="shared" si="668"/>
        <v>42.46</v>
      </c>
      <c r="F6103" s="221">
        <f t="shared" si="671"/>
        <v>1.6010497425468029E-9</v>
      </c>
      <c r="G6103" s="221">
        <f t="shared" si="672"/>
        <v>0.17344778482841905</v>
      </c>
      <c r="H6103" s="221">
        <v>4.6170289671146102E-3</v>
      </c>
      <c r="I6103" s="221">
        <f t="shared" si="673"/>
        <v>1</v>
      </c>
      <c r="J6103" s="221">
        <v>1</v>
      </c>
      <c r="K6103" s="221">
        <f t="shared" si="674"/>
        <v>-237.84127635855185</v>
      </c>
      <c r="L6103" s="221">
        <f t="shared" si="669"/>
        <v>4.5097333393714203E-24</v>
      </c>
    </row>
    <row r="6104" spans="3:12" hidden="1" x14ac:dyDescent="0.25">
      <c r="C6104" s="221">
        <v>42470</v>
      </c>
      <c r="D6104" s="221">
        <f t="shared" si="670"/>
        <v>42470</v>
      </c>
      <c r="E6104" s="221">
        <f t="shared" si="668"/>
        <v>42.47</v>
      </c>
      <c r="F6104" s="221">
        <f t="shared" si="671"/>
        <v>1.4948802408156552E-9</v>
      </c>
      <c r="G6104" s="221">
        <f t="shared" si="672"/>
        <v>0.16534375458531103</v>
      </c>
      <c r="H6104" s="221">
        <v>9.6745899372295604E-3</v>
      </c>
      <c r="I6104" s="221">
        <f t="shared" si="673"/>
        <v>1</v>
      </c>
      <c r="J6104" s="221">
        <v>1</v>
      </c>
      <c r="K6104" s="221">
        <f t="shared" si="674"/>
        <v>-232.42746474011511</v>
      </c>
      <c r="L6104" s="221">
        <f t="shared" si="669"/>
        <v>3.3734704962827268E-23</v>
      </c>
    </row>
    <row r="6105" spans="3:12" hidden="1" x14ac:dyDescent="0.25">
      <c r="C6105" s="221">
        <v>42480</v>
      </c>
      <c r="D6105" s="221">
        <f t="shared" si="670"/>
        <v>42480</v>
      </c>
      <c r="E6105" s="221">
        <f t="shared" si="668"/>
        <v>42.48</v>
      </c>
      <c r="F6105" s="221">
        <f t="shared" si="671"/>
        <v>1.3944312788381543E-9</v>
      </c>
      <c r="G6105" s="221">
        <f t="shared" si="672"/>
        <v>0.15655790539862632</v>
      </c>
      <c r="H6105" s="271">
        <v>3.5573311193591802E-10</v>
      </c>
      <c r="I6105" s="221">
        <f t="shared" si="673"/>
        <v>1</v>
      </c>
      <c r="J6105" s="221">
        <v>1</v>
      </c>
      <c r="K6105" s="221">
        <f t="shared" si="674"/>
        <v>-382.19607180465005</v>
      </c>
      <c r="L6105" s="221">
        <f t="shared" si="669"/>
        <v>1.4295309513132963E-23</v>
      </c>
    </row>
    <row r="6106" spans="3:12" hidden="1" x14ac:dyDescent="0.25">
      <c r="C6106" s="221">
        <v>42490</v>
      </c>
      <c r="D6106" s="221">
        <f t="shared" si="670"/>
        <v>42490</v>
      </c>
      <c r="E6106" s="221">
        <f t="shared" si="668"/>
        <v>42.49</v>
      </c>
      <c r="F6106" s="221">
        <f t="shared" si="671"/>
        <v>1.2994679403794714E-9</v>
      </c>
      <c r="G6106" s="221">
        <f t="shared" si="672"/>
        <v>0.14709228126355886</v>
      </c>
      <c r="H6106" s="221">
        <v>1.10268609715079E-2</v>
      </c>
      <c r="I6106" s="221">
        <f t="shared" si="673"/>
        <v>1</v>
      </c>
      <c r="J6106" s="221">
        <v>1</v>
      </c>
      <c r="K6106" s="221">
        <f t="shared" si="674"/>
        <v>-233.52385296377025</v>
      </c>
      <c r="L6106" s="221">
        <f t="shared" si="669"/>
        <v>1.1105925204812827E-23</v>
      </c>
    </row>
    <row r="6107" spans="3:12" hidden="1" x14ac:dyDescent="0.25">
      <c r="C6107" s="221">
        <v>42500</v>
      </c>
      <c r="D6107" s="221">
        <f t="shared" si="670"/>
        <v>42500</v>
      </c>
      <c r="E6107" s="221">
        <f t="shared" si="668"/>
        <v>42.5</v>
      </c>
      <c r="F6107" s="221">
        <f t="shared" si="671"/>
        <v>1.2097618284476459E-9</v>
      </c>
      <c r="G6107" s="221">
        <f t="shared" si="672"/>
        <v>0.13695023398522471</v>
      </c>
      <c r="H6107" s="271">
        <v>1.6131041961021E-9</v>
      </c>
      <c r="I6107" s="221">
        <f t="shared" si="673"/>
        <v>1</v>
      </c>
      <c r="J6107" s="221">
        <v>1</v>
      </c>
      <c r="K6107" s="221">
        <f t="shared" si="674"/>
        <v>-371.46149846744123</v>
      </c>
      <c r="L6107" s="221">
        <f t="shared" si="669"/>
        <v>1.1105927202850151E-23</v>
      </c>
    </row>
    <row r="6108" spans="3:12" hidden="1" x14ac:dyDescent="0.25">
      <c r="C6108" s="221">
        <v>42510</v>
      </c>
      <c r="D6108" s="221">
        <f t="shared" si="670"/>
        <v>42510</v>
      </c>
      <c r="E6108" s="221">
        <f t="shared" si="668"/>
        <v>42.51</v>
      </c>
      <c r="F6108" s="221">
        <f t="shared" si="671"/>
        <v>1.125090977184823E-9</v>
      </c>
      <c r="G6108" s="221">
        <f t="shared" si="672"/>
        <v>0.12613642772090461</v>
      </c>
      <c r="H6108" s="221">
        <v>2.0401207815421402E-2</v>
      </c>
      <c r="I6108" s="221">
        <f t="shared" si="673"/>
        <v>1</v>
      </c>
      <c r="J6108" s="221">
        <v>1</v>
      </c>
      <c r="K6108" s="221">
        <f t="shared" si="674"/>
        <v>-230.76631902235994</v>
      </c>
      <c r="L6108" s="221">
        <f t="shared" si="669"/>
        <v>2.0955990196838923E-23</v>
      </c>
    </row>
    <row r="6109" spans="3:12" hidden="1" x14ac:dyDescent="0.25">
      <c r="C6109" s="221">
        <v>42520</v>
      </c>
      <c r="D6109" s="221">
        <f t="shared" si="670"/>
        <v>42520</v>
      </c>
      <c r="E6109" s="221">
        <f t="shared" si="668"/>
        <v>42.52</v>
      </c>
      <c r="F6109" s="221">
        <f t="shared" si="671"/>
        <v>1.0452397633456308E-9</v>
      </c>
      <c r="G6109" s="221">
        <f t="shared" si="672"/>
        <v>0.11465684085093615</v>
      </c>
      <c r="H6109" s="221">
        <v>2.0271099110451801E-2</v>
      </c>
      <c r="I6109" s="221">
        <f t="shared" si="673"/>
        <v>1</v>
      </c>
      <c r="J6109" s="221">
        <v>1</v>
      </c>
      <c r="K6109" s="221">
        <f t="shared" si="674"/>
        <v>-232.29013617167962</v>
      </c>
      <c r="L6109" s="221">
        <f t="shared" si="669"/>
        <v>7.087851619512092E-23</v>
      </c>
    </row>
    <row r="6110" spans="3:12" hidden="1" x14ac:dyDescent="0.25">
      <c r="C6110" s="221">
        <v>42530</v>
      </c>
      <c r="D6110" s="221">
        <f t="shared" si="670"/>
        <v>42530</v>
      </c>
      <c r="E6110" s="221">
        <f t="shared" si="668"/>
        <v>42.53</v>
      </c>
      <c r="F6110" s="221">
        <f t="shared" si="671"/>
        <v>9.699988173765612E-10</v>
      </c>
      <c r="G6110" s="221">
        <f t="shared" si="672"/>
        <v>0.1025187651609847</v>
      </c>
      <c r="H6110" s="221">
        <v>5.36293333987224E-3</v>
      </c>
      <c r="I6110" s="221">
        <f t="shared" si="673"/>
        <v>1</v>
      </c>
      <c r="J6110" s="221">
        <v>1</v>
      </c>
      <c r="K6110" s="221">
        <f t="shared" si="674"/>
        <v>-245.46046059906087</v>
      </c>
      <c r="L6110" s="221">
        <f t="shared" si="669"/>
        <v>2.194359263160472E-23</v>
      </c>
    </row>
    <row r="6111" spans="3:12" hidden="1" x14ac:dyDescent="0.25">
      <c r="C6111" s="221">
        <v>42540</v>
      </c>
      <c r="D6111" s="221">
        <f t="shared" si="670"/>
        <v>42540</v>
      </c>
      <c r="E6111" s="221">
        <f t="shared" si="668"/>
        <v>42.54</v>
      </c>
      <c r="F6111" s="221">
        <f t="shared" si="671"/>
        <v>8.9916493411278229E-10</v>
      </c>
      <c r="G6111" s="221">
        <f t="shared" si="672"/>
        <v>8.9730802324791886E-2</v>
      </c>
      <c r="H6111" s="271">
        <v>1.7506741710746202E-5</v>
      </c>
      <c r="I6111" s="221">
        <f t="shared" si="673"/>
        <v>1</v>
      </c>
      <c r="J6111" s="221">
        <v>1</v>
      </c>
      <c r="K6111" s="221">
        <f t="shared" si="674"/>
        <v>-297.00027525691172</v>
      </c>
      <c r="L6111" s="221">
        <f t="shared" si="669"/>
        <v>7.1481130876856093E-25</v>
      </c>
    </row>
    <row r="6112" spans="3:12" hidden="1" x14ac:dyDescent="0.25">
      <c r="C6112" s="221">
        <v>42550</v>
      </c>
      <c r="D6112" s="221">
        <f t="shared" si="670"/>
        <v>42550</v>
      </c>
      <c r="E6112" s="221">
        <f t="shared" si="668"/>
        <v>42.55</v>
      </c>
      <c r="F6112" s="221">
        <f t="shared" si="671"/>
        <v>8.3254098310692277E-10</v>
      </c>
      <c r="G6112" s="221">
        <f t="shared" si="672"/>
        <v>7.6302857681995906E-2</v>
      </c>
      <c r="H6112" s="271">
        <v>1.67346647942269E-5</v>
      </c>
      <c r="I6112" s="221">
        <f t="shared" si="673"/>
        <v>1</v>
      </c>
      <c r="J6112" s="221">
        <v>1</v>
      </c>
      <c r="K6112" s="221">
        <f t="shared" si="674"/>
        <v>-299.4687311501458</v>
      </c>
      <c r="L6112" s="221">
        <f t="shared" si="669"/>
        <v>1.5321075589732919E-29</v>
      </c>
    </row>
    <row r="6113" spans="3:12" hidden="1" x14ac:dyDescent="0.25">
      <c r="C6113" s="221">
        <v>42560</v>
      </c>
      <c r="D6113" s="221">
        <f t="shared" si="670"/>
        <v>42560</v>
      </c>
      <c r="E6113" s="221">
        <f t="shared" si="668"/>
        <v>42.56</v>
      </c>
      <c r="F6113" s="221">
        <f t="shared" si="671"/>
        <v>7.6993581860598924E-10</v>
      </c>
      <c r="G6113" s="221">
        <f t="shared" si="672"/>
        <v>6.2246131311618803E-2</v>
      </c>
      <c r="H6113" s="221">
        <v>1.5719408884826799E-2</v>
      </c>
      <c r="I6113" s="221">
        <f t="shared" si="673"/>
        <v>1</v>
      </c>
      <c r="J6113" s="221">
        <v>1</v>
      </c>
      <c r="K6113" s="221">
        <f t="shared" si="674"/>
        <v>-242.45993801102327</v>
      </c>
      <c r="L6113" s="221">
        <f t="shared" si="669"/>
        <v>1.4228889827280976E-24</v>
      </c>
    </row>
    <row r="6114" spans="3:12" hidden="1" x14ac:dyDescent="0.25">
      <c r="C6114" s="221">
        <v>42570</v>
      </c>
      <c r="D6114" s="221">
        <f t="shared" si="670"/>
        <v>42570</v>
      </c>
      <c r="E6114" s="221">
        <f t="shared" ref="E6114:E6177" si="675">D6114/1000</f>
        <v>42.57</v>
      </c>
      <c r="F6114" s="221">
        <f t="shared" si="671"/>
        <v>7.1116418919058723E-10</v>
      </c>
      <c r="G6114" s="221">
        <f t="shared" si="672"/>
        <v>4.757310640773544E-2</v>
      </c>
      <c r="H6114" s="221">
        <v>0.13782044655412001</v>
      </c>
      <c r="I6114" s="221">
        <f t="shared" si="673"/>
        <v>1</v>
      </c>
      <c r="J6114" s="221">
        <v>1</v>
      </c>
      <c r="K6114" s="221">
        <f t="shared" si="674"/>
        <v>-226.62709914017555</v>
      </c>
      <c r="L6114" s="221">
        <f t="shared" ref="L6114:L6177" si="676">(D6114-D6113)*((10^(K6114/20)+10^(K6113/20))/2)^2</f>
        <v>7.3336491021064326E-23</v>
      </c>
    </row>
    <row r="6115" spans="3:12" hidden="1" x14ac:dyDescent="0.25">
      <c r="C6115" s="221">
        <v>42580</v>
      </c>
      <c r="D6115" s="221">
        <f t="shared" si="670"/>
        <v>42580</v>
      </c>
      <c r="E6115" s="221">
        <f t="shared" si="675"/>
        <v>42.58</v>
      </c>
      <c r="F6115" s="221">
        <f t="shared" si="671"/>
        <v>6.5604664709256498E-10</v>
      </c>
      <c r="G6115" s="221">
        <f t="shared" si="672"/>
        <v>3.2297534969259217E-2</v>
      </c>
      <c r="H6115" s="221">
        <v>0.44491567513511399</v>
      </c>
      <c r="I6115" s="221">
        <f t="shared" si="673"/>
        <v>1</v>
      </c>
      <c r="J6115" s="221">
        <v>1</v>
      </c>
      <c r="K6115" s="221">
        <f t="shared" si="674"/>
        <v>-220.51236391343161</v>
      </c>
      <c r="L6115" s="221">
        <f t="shared" si="676"/>
        <v>4.9631752870228726E-22</v>
      </c>
    </row>
    <row r="6116" spans="3:12" hidden="1" x14ac:dyDescent="0.25">
      <c r="C6116" s="221">
        <v>42590</v>
      </c>
      <c r="D6116" s="221">
        <f t="shared" si="670"/>
        <v>42590</v>
      </c>
      <c r="E6116" s="221">
        <f t="shared" si="675"/>
        <v>42.59</v>
      </c>
      <c r="F6116" s="221">
        <f t="shared" si="671"/>
        <v>6.0440945720574755E-10</v>
      </c>
      <c r="G6116" s="221">
        <f t="shared" si="672"/>
        <v>1.643442082247892E-2</v>
      </c>
      <c r="H6116" s="221">
        <v>0.82365531566112105</v>
      </c>
      <c r="I6116" s="221">
        <f t="shared" si="673"/>
        <v>1</v>
      </c>
      <c r="J6116" s="221">
        <v>1</v>
      </c>
      <c r="K6116" s="221">
        <f t="shared" si="674"/>
        <v>-221.74337679741149</v>
      </c>
      <c r="L6116" s="221">
        <f t="shared" si="676"/>
        <v>7.7516109430134858E-22</v>
      </c>
    </row>
    <row r="6117" spans="3:12" hidden="1" x14ac:dyDescent="0.25">
      <c r="C6117" s="221">
        <v>42600</v>
      </c>
      <c r="D6117" s="221">
        <f t="shared" si="670"/>
        <v>42600</v>
      </c>
      <c r="E6117" s="221">
        <f t="shared" si="675"/>
        <v>42.6</v>
      </c>
      <c r="F6117" s="221">
        <f t="shared" si="671"/>
        <v>5.5608450580563671E-10</v>
      </c>
      <c r="G6117" s="221">
        <f t="shared" si="672"/>
        <v>6.2554079926434752E-16</v>
      </c>
      <c r="H6117" s="221">
        <v>1</v>
      </c>
      <c r="I6117" s="221">
        <f t="shared" si="673"/>
        <v>1</v>
      </c>
      <c r="J6117" s="221">
        <v>1</v>
      </c>
      <c r="K6117" s="221">
        <f t="shared" si="674"/>
        <v>-489.17207129669413</v>
      </c>
      <c r="L6117" s="221">
        <f t="shared" si="676"/>
        <v>1.6734098805788625E-22</v>
      </c>
    </row>
    <row r="6118" spans="3:12" hidden="1" x14ac:dyDescent="0.25">
      <c r="C6118" s="221">
        <v>42610</v>
      </c>
      <c r="D6118" s="221">
        <f t="shared" si="670"/>
        <v>42610</v>
      </c>
      <c r="E6118" s="221">
        <f t="shared" si="675"/>
        <v>42.61</v>
      </c>
      <c r="F6118" s="221">
        <f t="shared" si="671"/>
        <v>5.1090920899263447E-10</v>
      </c>
      <c r="G6118" s="221">
        <f t="shared" si="672"/>
        <v>1.6988281494059794E-2</v>
      </c>
      <c r="H6118" s="221">
        <v>0.82365531566109695</v>
      </c>
      <c r="I6118" s="221">
        <f t="shared" si="673"/>
        <v>1</v>
      </c>
      <c r="J6118" s="221">
        <v>1</v>
      </c>
      <c r="K6118" s="221">
        <f t="shared" si="674"/>
        <v>-222.91522630041243</v>
      </c>
      <c r="L6118" s="221">
        <f t="shared" si="676"/>
        <v>1.2776661197495002E-22</v>
      </c>
    </row>
    <row r="6119" spans="3:12" hidden="1" x14ac:dyDescent="0.25">
      <c r="C6119" s="221">
        <v>42620</v>
      </c>
      <c r="D6119" s="221">
        <f t="shared" si="670"/>
        <v>42620</v>
      </c>
      <c r="E6119" s="221">
        <f t="shared" si="675"/>
        <v>42.62</v>
      </c>
      <c r="F6119" s="221">
        <f t="shared" si="671"/>
        <v>4.6872642087410478E-10</v>
      </c>
      <c r="G6119" s="221">
        <f t="shared" si="672"/>
        <v>3.451179249699593E-2</v>
      </c>
      <c r="H6119" s="221">
        <v>0.44491567513550101</v>
      </c>
      <c r="I6119" s="221">
        <f t="shared" si="673"/>
        <v>1</v>
      </c>
      <c r="J6119" s="221">
        <v>1</v>
      </c>
      <c r="K6119" s="221">
        <f t="shared" si="674"/>
        <v>-222.85670684486053</v>
      </c>
      <c r="L6119" s="221">
        <f t="shared" si="676"/>
        <v>5.1452712031361059E-22</v>
      </c>
    </row>
    <row r="6120" spans="3:12" hidden="1" x14ac:dyDescent="0.25">
      <c r="C6120" s="221">
        <v>42630</v>
      </c>
      <c r="D6120" s="221">
        <f t="shared" si="670"/>
        <v>42630</v>
      </c>
      <c r="E6120" s="221">
        <f t="shared" si="675"/>
        <v>42.63</v>
      </c>
      <c r="F6120" s="221">
        <f t="shared" si="671"/>
        <v>4.2938434150072971E-10</v>
      </c>
      <c r="G6120" s="221">
        <f t="shared" si="672"/>
        <v>5.2550744037526277E-2</v>
      </c>
      <c r="H6120" s="221">
        <v>0.137820446554105</v>
      </c>
      <c r="I6120" s="221">
        <f t="shared" si="673"/>
        <v>1</v>
      </c>
      <c r="J6120" s="221">
        <v>1</v>
      </c>
      <c r="K6120" s="221">
        <f t="shared" si="674"/>
        <v>-230.14522550153509</v>
      </c>
      <c r="L6120" s="221">
        <f t="shared" si="676"/>
        <v>2.6558886259758368E-22</v>
      </c>
    </row>
    <row r="6121" spans="3:12" hidden="1" x14ac:dyDescent="0.25">
      <c r="C6121" s="221">
        <v>42640</v>
      </c>
      <c r="D6121" s="221">
        <f t="shared" si="670"/>
        <v>42640</v>
      </c>
      <c r="E6121" s="221">
        <f t="shared" si="675"/>
        <v>42.64</v>
      </c>
      <c r="F6121" s="221">
        <f t="shared" si="671"/>
        <v>3.927364245722746E-10</v>
      </c>
      <c r="G6121" s="221">
        <f t="shared" si="672"/>
        <v>7.108421917566278E-2</v>
      </c>
      <c r="H6121" s="221">
        <v>1.5719408884823202E-2</v>
      </c>
      <c r="I6121" s="221">
        <f t="shared" si="673"/>
        <v>1</v>
      </c>
      <c r="J6121" s="221">
        <v>1</v>
      </c>
      <c r="K6121" s="221">
        <f t="shared" si="674"/>
        <v>-247.15378819913082</v>
      </c>
      <c r="L6121" s="221">
        <f t="shared" si="676"/>
        <v>3.148298929755311E-23</v>
      </c>
    </row>
    <row r="6122" spans="3:12" hidden="1" x14ac:dyDescent="0.25">
      <c r="C6122" s="221">
        <v>42650</v>
      </c>
      <c r="D6122" s="221">
        <f t="shared" si="670"/>
        <v>42650</v>
      </c>
      <c r="E6122" s="221">
        <f t="shared" si="675"/>
        <v>42.65</v>
      </c>
      <c r="F6122" s="221">
        <f t="shared" si="671"/>
        <v>3.5864128492741826E-10</v>
      </c>
      <c r="G6122" s="221">
        <f t="shared" si="672"/>
        <v>9.0090205280682747E-2</v>
      </c>
      <c r="H6122" s="271">
        <v>1.6734664794250502E-5</v>
      </c>
      <c r="I6122" s="221">
        <f t="shared" si="673"/>
        <v>1</v>
      </c>
      <c r="J6122" s="221">
        <v>1</v>
      </c>
      <c r="K6122" s="221">
        <f t="shared" si="674"/>
        <v>-305.34090248127131</v>
      </c>
      <c r="L6122" s="221">
        <f t="shared" si="676"/>
        <v>4.826482261139425E-25</v>
      </c>
    </row>
    <row r="6123" spans="3:12" hidden="1" x14ac:dyDescent="0.25">
      <c r="C6123" s="221">
        <v>42660</v>
      </c>
      <c r="D6123" s="221">
        <f t="shared" si="670"/>
        <v>42660</v>
      </c>
      <c r="E6123" s="221">
        <f t="shared" si="675"/>
        <v>42.66</v>
      </c>
      <c r="F6123" s="221">
        <f t="shared" si="671"/>
        <v>3.2696260583324023E-10</v>
      </c>
      <c r="G6123" s="221">
        <f t="shared" si="672"/>
        <v>0.10954562868871748</v>
      </c>
      <c r="H6123" s="271">
        <v>1.75067417106754E-5</v>
      </c>
      <c r="I6123" s="221">
        <f t="shared" si="673"/>
        <v>1</v>
      </c>
      <c r="J6123" s="221">
        <v>1</v>
      </c>
      <c r="K6123" s="221">
        <f t="shared" si="674"/>
        <v>-304.05403075098673</v>
      </c>
      <c r="L6123" s="221">
        <f t="shared" si="676"/>
        <v>3.4090580250557545E-30</v>
      </c>
    </row>
    <row r="6124" spans="3:12" hidden="1" x14ac:dyDescent="0.25">
      <c r="C6124" s="221">
        <v>42670</v>
      </c>
      <c r="D6124" s="221">
        <f t="shared" si="670"/>
        <v>42670</v>
      </c>
      <c r="E6124" s="221">
        <f t="shared" si="675"/>
        <v>42.67</v>
      </c>
      <c r="F6124" s="221">
        <f t="shared" si="671"/>
        <v>2.9756904608905811E-10</v>
      </c>
      <c r="G6124" s="221">
        <f t="shared" si="672"/>
        <v>0.12942639167757172</v>
      </c>
      <c r="H6124" s="221">
        <v>5.36293333986644E-3</v>
      </c>
      <c r="I6124" s="221">
        <f t="shared" si="673"/>
        <v>1</v>
      </c>
      <c r="J6124" s="221">
        <v>1</v>
      </c>
      <c r="K6124" s="221">
        <f t="shared" si="674"/>
        <v>-253.69974009838353</v>
      </c>
      <c r="L6124" s="221">
        <f t="shared" si="676"/>
        <v>1.0729980712788137E-25</v>
      </c>
    </row>
    <row r="6125" spans="3:12" hidden="1" x14ac:dyDescent="0.25">
      <c r="C6125" s="221">
        <v>42680</v>
      </c>
      <c r="D6125" s="221">
        <f t="shared" si="670"/>
        <v>42680</v>
      </c>
      <c r="E6125" s="221">
        <f t="shared" si="675"/>
        <v>42.68</v>
      </c>
      <c r="F6125" s="221">
        <f t="shared" si="671"/>
        <v>2.7033414696005595E-10</v>
      </c>
      <c r="G6125" s="221">
        <f t="shared" si="672"/>
        <v>0.1497074116897823</v>
      </c>
      <c r="H6125" s="221">
        <v>2.02710991104527E-2</v>
      </c>
      <c r="I6125" s="221">
        <f t="shared" si="673"/>
        <v>1</v>
      </c>
      <c r="J6125" s="221">
        <v>1</v>
      </c>
      <c r="K6125" s="221">
        <f t="shared" si="674"/>
        <v>-241.71956989057469</v>
      </c>
      <c r="L6125" s="221">
        <f t="shared" si="676"/>
        <v>2.636495736238249E-24</v>
      </c>
    </row>
    <row r="6126" spans="3:12" hidden="1" x14ac:dyDescent="0.25">
      <c r="C6126" s="221">
        <v>42690</v>
      </c>
      <c r="D6126" s="221">
        <f t="shared" si="670"/>
        <v>42690</v>
      </c>
      <c r="E6126" s="221">
        <f t="shared" si="675"/>
        <v>42.69</v>
      </c>
      <c r="F6126" s="221">
        <f t="shared" si="671"/>
        <v>2.4513623895517958E-10</v>
      </c>
      <c r="G6126" s="221">
        <f t="shared" si="672"/>
        <v>0.17036266273114956</v>
      </c>
      <c r="H6126" s="221">
        <v>2.0401207815420399E-2</v>
      </c>
      <c r="I6126" s="221">
        <f t="shared" si="673"/>
        <v>1</v>
      </c>
      <c r="J6126" s="221">
        <v>1</v>
      </c>
      <c r="K6126" s="221">
        <f t="shared" si="674"/>
        <v>-241.3912436452261</v>
      </c>
      <c r="L6126" s="221">
        <f t="shared" si="676"/>
        <v>6.9922097548408256E-24</v>
      </c>
    </row>
    <row r="6127" spans="3:12" hidden="1" x14ac:dyDescent="0.25">
      <c r="C6127" s="221">
        <v>42700</v>
      </c>
      <c r="D6127" s="221">
        <f t="shared" si="670"/>
        <v>42700</v>
      </c>
      <c r="E6127" s="221">
        <f t="shared" si="675"/>
        <v>42.7</v>
      </c>
      <c r="F6127" s="221">
        <f t="shared" si="671"/>
        <v>2.2185834846465982E-10</v>
      </c>
      <c r="G6127" s="221">
        <f t="shared" si="672"/>
        <v>0.19136521886626698</v>
      </c>
      <c r="H6127" s="271">
        <v>1.61308264108648E-9</v>
      </c>
      <c r="I6127" s="221">
        <f t="shared" si="673"/>
        <v>1</v>
      </c>
      <c r="J6127" s="221">
        <v>1</v>
      </c>
      <c r="K6127" s="221">
        <f t="shared" si="674"/>
        <v>-383.28809200370483</v>
      </c>
      <c r="L6127" s="221">
        <f t="shared" si="676"/>
        <v>1.8147454406874426E-24</v>
      </c>
    </row>
    <row r="6128" spans="3:12" hidden="1" x14ac:dyDescent="0.25">
      <c r="C6128" s="221">
        <v>42710</v>
      </c>
      <c r="D6128" s="221">
        <f t="shared" si="670"/>
        <v>42710</v>
      </c>
      <c r="E6128" s="221">
        <f t="shared" si="675"/>
        <v>42.71</v>
      </c>
      <c r="F6128" s="221">
        <f t="shared" si="671"/>
        <v>2.0038810427181931E-10</v>
      </c>
      <c r="G6128" s="221">
        <f t="shared" si="672"/>
        <v>0.21268729972808723</v>
      </c>
      <c r="H6128" s="221">
        <v>1.10268609715088E-2</v>
      </c>
      <c r="I6128" s="221">
        <f t="shared" si="673"/>
        <v>1</v>
      </c>
      <c r="J6128" s="221">
        <v>1</v>
      </c>
      <c r="K6128" s="221">
        <f t="shared" si="674"/>
        <v>-246.5586921361411</v>
      </c>
      <c r="L6128" s="221">
        <f t="shared" si="676"/>
        <v>5.5216760259554889E-25</v>
      </c>
    </row>
    <row r="6129" spans="3:12" hidden="1" x14ac:dyDescent="0.25">
      <c r="C6129" s="221">
        <v>42720</v>
      </c>
      <c r="D6129" s="221">
        <f t="shared" si="670"/>
        <v>42720</v>
      </c>
      <c r="E6129" s="221">
        <f t="shared" si="675"/>
        <v>42.72</v>
      </c>
      <c r="F6129" s="221">
        <f t="shared" si="671"/>
        <v>1.806176439543479E-10</v>
      </c>
      <c r="G6129" s="221">
        <f t="shared" si="672"/>
        <v>0.23430031795398842</v>
      </c>
      <c r="H6129" s="271">
        <v>3.5574023847225199E-10</v>
      </c>
      <c r="I6129" s="221">
        <f t="shared" si="673"/>
        <v>1</v>
      </c>
      <c r="J6129" s="221">
        <v>1</v>
      </c>
      <c r="K6129" s="221">
        <f t="shared" si="674"/>
        <v>-396.44667914627905</v>
      </c>
      <c r="L6129" s="221">
        <f t="shared" si="676"/>
        <v>5.5216747704324697E-25</v>
      </c>
    </row>
    <row r="6130" spans="3:12" hidden="1" x14ac:dyDescent="0.25">
      <c r="C6130" s="221">
        <v>42730</v>
      </c>
      <c r="D6130" s="221">
        <f t="shared" si="670"/>
        <v>42730</v>
      </c>
      <c r="E6130" s="221">
        <f t="shared" si="675"/>
        <v>42.73</v>
      </c>
      <c r="F6130" s="221">
        <f t="shared" si="671"/>
        <v>1.624435201895047E-10</v>
      </c>
      <c r="G6130" s="221">
        <f t="shared" si="672"/>
        <v>0.25617492845640438</v>
      </c>
      <c r="H6130" s="221">
        <v>9.6745899372296905E-3</v>
      </c>
      <c r="I6130" s="221">
        <f t="shared" si="673"/>
        <v>1</v>
      </c>
      <c r="J6130" s="221">
        <v>1</v>
      </c>
      <c r="K6130" s="221">
        <f t="shared" si="674"/>
        <v>-247.90256835905745</v>
      </c>
      <c r="L6130" s="221">
        <f t="shared" si="676"/>
        <v>4.0521284637077062E-25</v>
      </c>
    </row>
    <row r="6131" spans="3:12" hidden="1" x14ac:dyDescent="0.25">
      <c r="C6131" s="221">
        <v>42740</v>
      </c>
      <c r="D6131" s="221">
        <f t="shared" si="670"/>
        <v>42740</v>
      </c>
      <c r="E6131" s="221">
        <f t="shared" si="675"/>
        <v>42.74</v>
      </c>
      <c r="F6131" s="221">
        <f t="shared" si="671"/>
        <v>1.4576660697832848E-10</v>
      </c>
      <c r="G6131" s="221">
        <f t="shared" si="672"/>
        <v>0.27828107943211783</v>
      </c>
      <c r="H6131" s="221">
        <v>4.61702896711399E-3</v>
      </c>
      <c r="I6131" s="221">
        <f t="shared" si="673"/>
        <v>1</v>
      </c>
      <c r="J6131" s="221">
        <v>1</v>
      </c>
      <c r="K6131" s="221">
        <f t="shared" si="674"/>
        <v>-254.54991353224108</v>
      </c>
      <c r="L6131" s="221">
        <f t="shared" si="676"/>
        <v>8.6990648849721441E-25</v>
      </c>
    </row>
    <row r="6132" spans="3:12" hidden="1" x14ac:dyDescent="0.25">
      <c r="C6132" s="221">
        <v>42750</v>
      </c>
      <c r="D6132" s="221">
        <f t="shared" si="670"/>
        <v>42750</v>
      </c>
      <c r="E6132" s="221">
        <f t="shared" si="675"/>
        <v>42.75</v>
      </c>
      <c r="F6132" s="221">
        <f t="shared" si="671"/>
        <v>1.3049200580358988E-10</v>
      </c>
      <c r="G6132" s="221">
        <f t="shared" si="672"/>
        <v>0.30058806500961055</v>
      </c>
      <c r="H6132" s="221">
        <v>1.96696707822352E-4</v>
      </c>
      <c r="I6132" s="221">
        <f t="shared" si="673"/>
        <v>1</v>
      </c>
      <c r="J6132" s="221">
        <v>1</v>
      </c>
      <c r="K6132" s="221">
        <f t="shared" si="674"/>
        <v>-282.25294538932474</v>
      </c>
      <c r="L6132" s="221">
        <f t="shared" si="676"/>
        <v>9.5063349388063453E-26</v>
      </c>
    </row>
    <row r="6133" spans="3:12" hidden="1" x14ac:dyDescent="0.25">
      <c r="C6133" s="221">
        <v>42760</v>
      </c>
      <c r="D6133" s="221">
        <f t="shared" si="670"/>
        <v>42760</v>
      </c>
      <c r="E6133" s="221">
        <f t="shared" si="675"/>
        <v>42.76</v>
      </c>
      <c r="F6133" s="221">
        <f t="shared" si="671"/>
        <v>1.1652895173586538E-10</v>
      </c>
      <c r="G6133" s="221">
        <f t="shared" si="672"/>
        <v>0.32306457943131683</v>
      </c>
      <c r="H6133" s="221">
        <v>2.7062321390605298E-3</v>
      </c>
      <c r="I6133" s="221">
        <f t="shared" si="673"/>
        <v>1</v>
      </c>
      <c r="J6133" s="221">
        <v>1</v>
      </c>
      <c r="K6133" s="221">
        <f t="shared" si="674"/>
        <v>-259.83823536084054</v>
      </c>
      <c r="L6133" s="221">
        <f t="shared" si="676"/>
        <v>3.0027733065521482E-26</v>
      </c>
    </row>
    <row r="6134" spans="3:12" hidden="1" x14ac:dyDescent="0.25">
      <c r="C6134" s="221">
        <v>42770</v>
      </c>
      <c r="D6134" s="221">
        <f t="shared" si="670"/>
        <v>42770</v>
      </c>
      <c r="E6134" s="221">
        <f t="shared" si="675"/>
        <v>42.77</v>
      </c>
      <c r="F6134" s="221">
        <f t="shared" si="671"/>
        <v>1.0379071950309434E-10</v>
      </c>
      <c r="G6134" s="221">
        <f t="shared" si="672"/>
        <v>0.34567877266240443</v>
      </c>
      <c r="H6134" s="221">
        <v>2.5761364751444998E-3</v>
      </c>
      <c r="I6134" s="221">
        <f t="shared" si="673"/>
        <v>1</v>
      </c>
      <c r="J6134" s="221">
        <v>1</v>
      </c>
      <c r="K6134" s="221">
        <f t="shared" si="674"/>
        <v>-260.68399798577934</v>
      </c>
      <c r="L6134" s="221">
        <f t="shared" si="676"/>
        <v>9.4388122269721704E-26</v>
      </c>
    </row>
    <row r="6135" spans="3:12" hidden="1" x14ac:dyDescent="0.25">
      <c r="C6135" s="221">
        <v>42780</v>
      </c>
      <c r="D6135" s="221">
        <f t="shared" si="670"/>
        <v>42780</v>
      </c>
      <c r="E6135" s="221">
        <f t="shared" si="675"/>
        <v>42.78</v>
      </c>
      <c r="F6135" s="221">
        <f t="shared" si="671"/>
        <v>9.2194529537369514E-11</v>
      </c>
      <c r="G6135" s="221">
        <f t="shared" si="672"/>
        <v>0.36839830731620521</v>
      </c>
      <c r="H6135" s="221">
        <v>2.7309732062736502E-4</v>
      </c>
      <c r="I6135" s="221">
        <f t="shared" si="673"/>
        <v>1</v>
      </c>
      <c r="J6135" s="221">
        <v>1</v>
      </c>
      <c r="K6135" s="221">
        <f t="shared" si="674"/>
        <v>-280.65319564342883</v>
      </c>
      <c r="L6135" s="221">
        <f t="shared" si="676"/>
        <v>2.5858662238802432E-26</v>
      </c>
    </row>
    <row r="6136" spans="3:12" hidden="1" x14ac:dyDescent="0.25">
      <c r="C6136" s="221">
        <v>42790</v>
      </c>
      <c r="D6136" s="221">
        <f t="shared" si="670"/>
        <v>42790</v>
      </c>
      <c r="E6136" s="221">
        <f t="shared" si="675"/>
        <v>42.79</v>
      </c>
      <c r="F6136" s="221">
        <f t="shared" si="671"/>
        <v>8.166145401421544E-11</v>
      </c>
      <c r="G6136" s="221">
        <f t="shared" si="672"/>
        <v>0.39119041678173166</v>
      </c>
      <c r="H6136" s="221">
        <v>3.1555882854895001E-3</v>
      </c>
      <c r="I6136" s="221">
        <f t="shared" si="673"/>
        <v>1</v>
      </c>
      <c r="J6136" s="221">
        <v>1</v>
      </c>
      <c r="K6136" s="221">
        <f t="shared" si="674"/>
        <v>-259.930286986422</v>
      </c>
      <c r="L6136" s="221">
        <f t="shared" si="676"/>
        <v>3.0294782098684306E-26</v>
      </c>
    </row>
    <row r="6137" spans="3:12" hidden="1" x14ac:dyDescent="0.25">
      <c r="C6137" s="221">
        <v>42800</v>
      </c>
      <c r="D6137" s="221">
        <f t="shared" si="670"/>
        <v>42800</v>
      </c>
      <c r="E6137" s="221">
        <f t="shared" si="675"/>
        <v>42.8</v>
      </c>
      <c r="F6137" s="221">
        <f t="shared" si="671"/>
        <v>7.2116322898482355E-11</v>
      </c>
      <c r="G6137" s="221">
        <f t="shared" si="672"/>
        <v>0.41402196443699796</v>
      </c>
      <c r="H6137" s="271">
        <v>9.3131687221864105E-10</v>
      </c>
      <c r="I6137" s="221">
        <f t="shared" si="673"/>
        <v>1</v>
      </c>
      <c r="J6137" s="221">
        <v>1</v>
      </c>
      <c r="K6137" s="221">
        <f t="shared" si="674"/>
        <v>-391.11691145631187</v>
      </c>
      <c r="L6137" s="221">
        <f t="shared" si="676"/>
        <v>2.5404552522870188E-26</v>
      </c>
    </row>
    <row r="6138" spans="3:12" hidden="1" x14ac:dyDescent="0.25">
      <c r="C6138" s="221">
        <v>42810</v>
      </c>
      <c r="D6138" s="221">
        <f t="shared" ref="D6138:D6201" si="677">C6138*(f_CLK_MHz/Nominal_Clock_Freq)</f>
        <v>42810</v>
      </c>
      <c r="E6138" s="221">
        <f t="shared" si="675"/>
        <v>42.81</v>
      </c>
      <c r="F6138" s="221">
        <f t="shared" ref="F6138:F6201" si="678">ABS(SIN(((MOD_CLK_DIV*PI()*$D6138*FIRST_STAGE_DECIMATION)/(f_CLK_MHz*1000000)))/(FIRST_STAGE_DECIMATION*SIN(((MOD_CLK_DIV*PI()*$D6138)/(f_CLK_MHz*1000000)))))^FIRST_STAGE_ORDER</f>
        <v>6.3487630011532456E-11</v>
      </c>
      <c r="G6138" s="221">
        <f t="shared" ref="G6138:G6201" si="679">ABS(SIN(((MOD_CLK_DIV*FIRST_STAGE_DECIMATION*PI()*$D6138*SECOND_STAGE_DECIMATION)/(f_CLK_MHz*1000000)))/(SECOND_STAGE_DECIMATION*SIN(((MOD_CLK_DIV*FIRST_STAGE_DECIMATION*PI()*$D6138)/(f_CLK_MHz*1000000)))))^SECOND_STAGE_ORDER</f>
        <v>0.43685950382840422</v>
      </c>
      <c r="H6138" s="221">
        <v>2.6182538032298201E-2</v>
      </c>
      <c r="I6138" s="221">
        <f t="shared" ref="I6138:I6201" si="680">IF(Avg_decimation&lt;&gt;0,(ABS(SIN(((MOD_CLK_DIV*FIRST_STAGE_DECIMATION*SECOND_STAGE_DECIMATION*FIR_DECIMATION*PI()*$D6138*Avg_decimation)/(f_CLK_MHz*1000000)))/(Avg_decimation*SIN(((MOD_CLK_DIV*FIRST_STAGE_DECIMATION*SECOND_STAGE_DECIMATION*FIR_DECIMATION*PI()*$D6138)/(f_CLK_MHz*1000000)))))^1),"-")</f>
        <v>1</v>
      </c>
      <c r="J6138" s="221">
        <v>1</v>
      </c>
      <c r="K6138" s="221">
        <f t="shared" ref="K6138:K6201" si="681">20*LOG10(IF(FIR_BYPASSED,F6138*G6138*J6138,F6138*G6138*H6138*I6138*J6138))</f>
        <v>-242.77914707142742</v>
      </c>
      <c r="L6138" s="221">
        <f t="shared" si="676"/>
        <v>1.3183336419771115E-24</v>
      </c>
    </row>
    <row r="6139" spans="3:12" hidden="1" x14ac:dyDescent="0.25">
      <c r="C6139" s="221">
        <v>42820</v>
      </c>
      <c r="D6139" s="221">
        <f t="shared" si="677"/>
        <v>42820</v>
      </c>
      <c r="E6139" s="221">
        <f t="shared" si="675"/>
        <v>42.82</v>
      </c>
      <c r="F6139" s="221">
        <f t="shared" si="678"/>
        <v>5.5707439133940719E-11</v>
      </c>
      <c r="G6139" s="221">
        <f t="shared" si="679"/>
        <v>0.45966933969476159</v>
      </c>
      <c r="H6139" s="221">
        <v>5.0657045484415797E-2</v>
      </c>
      <c r="I6139" s="221">
        <f t="shared" si="680"/>
        <v>1</v>
      </c>
      <c r="J6139" s="221">
        <v>1</v>
      </c>
      <c r="K6139" s="221">
        <f t="shared" si="681"/>
        <v>-237.74002824347934</v>
      </c>
      <c r="L6139" s="221">
        <f t="shared" si="676"/>
        <v>1.0234886480607024E-23</v>
      </c>
    </row>
    <row r="6140" spans="3:12" hidden="1" x14ac:dyDescent="0.25">
      <c r="C6140" s="221">
        <v>42830</v>
      </c>
      <c r="D6140" s="221">
        <f t="shared" si="677"/>
        <v>42830</v>
      </c>
      <c r="E6140" s="221">
        <f t="shared" si="675"/>
        <v>42.83</v>
      </c>
      <c r="F6140" s="221">
        <f t="shared" si="678"/>
        <v>4.8711290158192276E-11</v>
      </c>
      <c r="G6140" s="221">
        <f t="shared" si="679"/>
        <v>0.48241758971216075</v>
      </c>
      <c r="H6140" s="221">
        <v>3.5478860246623903E-2</v>
      </c>
      <c r="I6140" s="221">
        <f t="shared" si="680"/>
        <v>1</v>
      </c>
      <c r="J6140" s="221">
        <v>1</v>
      </c>
      <c r="K6140" s="221">
        <f t="shared" si="681"/>
        <v>-241.57955146820055</v>
      </c>
      <c r="L6140" s="221">
        <f t="shared" si="676"/>
        <v>1.1351829453067884E-23</v>
      </c>
    </row>
    <row r="6141" spans="3:12" hidden="1" x14ac:dyDescent="0.25">
      <c r="C6141" s="221">
        <v>42840</v>
      </c>
      <c r="D6141" s="221">
        <f t="shared" si="677"/>
        <v>42840</v>
      </c>
      <c r="E6141" s="221">
        <f t="shared" si="675"/>
        <v>42.84</v>
      </c>
      <c r="F6141" s="221">
        <f t="shared" si="678"/>
        <v>4.2438105305577019E-11</v>
      </c>
      <c r="G6141" s="221">
        <f t="shared" si="679"/>
        <v>0.50507024683394475</v>
      </c>
      <c r="H6141" s="271">
        <v>2.43822489620357E-9</v>
      </c>
      <c r="I6141" s="221">
        <f t="shared" si="680"/>
        <v>1</v>
      </c>
      <c r="J6141" s="221">
        <v>1</v>
      </c>
      <c r="K6141" s="221">
        <f t="shared" si="681"/>
        <v>-385.63636934012231</v>
      </c>
      <c r="L6141" s="221">
        <f t="shared" si="676"/>
        <v>1.7377404733588548E-24</v>
      </c>
    </row>
    <row r="6142" spans="3:12" hidden="1" x14ac:dyDescent="0.25">
      <c r="C6142" s="221">
        <v>42850</v>
      </c>
      <c r="D6142" s="221">
        <f t="shared" si="677"/>
        <v>42850</v>
      </c>
      <c r="E6142" s="221">
        <f t="shared" si="675"/>
        <v>42.85</v>
      </c>
      <c r="F6142" s="221">
        <f t="shared" si="678"/>
        <v>3.6830095421603276E-11</v>
      </c>
      <c r="G6142" s="221">
        <f t="shared" si="679"/>
        <v>0.52759324209864789</v>
      </c>
      <c r="H6142" s="271">
        <v>1.5853372514302099E-9</v>
      </c>
      <c r="I6142" s="221">
        <f t="shared" si="680"/>
        <v>1</v>
      </c>
      <c r="J6142" s="221">
        <v>1</v>
      </c>
      <c r="K6142" s="221">
        <f t="shared" si="681"/>
        <v>-390.2275253462563</v>
      </c>
      <c r="L6142" s="221">
        <f t="shared" si="676"/>
        <v>1.7250165908090119E-38</v>
      </c>
    </row>
    <row r="6143" spans="3:12" hidden="1" x14ac:dyDescent="0.25">
      <c r="C6143" s="221">
        <v>42860</v>
      </c>
      <c r="D6143" s="221">
        <f t="shared" si="677"/>
        <v>42860</v>
      </c>
      <c r="E6143" s="221">
        <f t="shared" si="675"/>
        <v>42.86</v>
      </c>
      <c r="F6143" s="221">
        <f t="shared" si="678"/>
        <v>3.1832666363980933E-11</v>
      </c>
      <c r="G6143" s="221">
        <f t="shared" si="679"/>
        <v>0.54995250777764859</v>
      </c>
      <c r="H6143" s="221">
        <v>3.23589581853801E-2</v>
      </c>
      <c r="I6143" s="221">
        <f t="shared" si="680"/>
        <v>1</v>
      </c>
      <c r="J6143" s="221">
        <v>1</v>
      </c>
      <c r="K6143" s="221">
        <f t="shared" si="681"/>
        <v>-244.93614529907836</v>
      </c>
      <c r="L6143" s="221">
        <f t="shared" si="676"/>
        <v>8.0227918748759556E-25</v>
      </c>
    </row>
    <row r="6144" spans="3:12" hidden="1" x14ac:dyDescent="0.25">
      <c r="C6144" s="221">
        <v>42870</v>
      </c>
      <c r="D6144" s="221">
        <f t="shared" si="677"/>
        <v>42870</v>
      </c>
      <c r="E6144" s="221">
        <f t="shared" si="675"/>
        <v>42.87</v>
      </c>
      <c r="F6144" s="221">
        <f t="shared" si="678"/>
        <v>2.7394325497367922E-11</v>
      </c>
      <c r="G6144" s="221">
        <f t="shared" si="679"/>
        <v>0.57211404073290706</v>
      </c>
      <c r="H6144" s="221">
        <v>3.3311806719232402E-2</v>
      </c>
      <c r="I6144" s="221">
        <f t="shared" si="680"/>
        <v>1</v>
      </c>
      <c r="J6144" s="221">
        <v>1</v>
      </c>
      <c r="K6144" s="221">
        <f t="shared" si="681"/>
        <v>-245.64517188037016</v>
      </c>
      <c r="L6144" s="221">
        <f t="shared" si="676"/>
        <v>2.9624935305021918E-24</v>
      </c>
    </row>
    <row r="6145" spans="3:12" hidden="1" x14ac:dyDescent="0.25">
      <c r="C6145" s="221">
        <v>42880</v>
      </c>
      <c r="D6145" s="221">
        <f t="shared" si="677"/>
        <v>42880</v>
      </c>
      <c r="E6145" s="221">
        <f t="shared" si="675"/>
        <v>42.88</v>
      </c>
      <c r="F6145" s="221">
        <f t="shared" si="678"/>
        <v>2.3466588308860981E-11</v>
      </c>
      <c r="G6145" s="221">
        <f t="shared" si="679"/>
        <v>0.5940439658548603</v>
      </c>
      <c r="H6145" s="221">
        <v>1.1720746567744701E-2</v>
      </c>
      <c r="I6145" s="221">
        <f t="shared" si="680"/>
        <v>1</v>
      </c>
      <c r="J6145" s="221">
        <v>1</v>
      </c>
      <c r="K6145" s="221">
        <f t="shared" si="681"/>
        <v>-255.7355236290141</v>
      </c>
      <c r="L6145" s="221">
        <f t="shared" si="676"/>
        <v>1.1746885900539718E-24</v>
      </c>
    </row>
    <row r="6146" spans="3:12" hidden="1" x14ac:dyDescent="0.25">
      <c r="C6146" s="221">
        <v>42890</v>
      </c>
      <c r="D6146" s="221">
        <f t="shared" si="677"/>
        <v>42890</v>
      </c>
      <c r="E6146" s="221">
        <f t="shared" si="675"/>
        <v>42.89</v>
      </c>
      <c r="F6146" s="221">
        <f t="shared" si="678"/>
        <v>2.0003885158260233E-11</v>
      </c>
      <c r="G6146" s="221">
        <f t="shared" si="679"/>
        <v>0.61570859944957823</v>
      </c>
      <c r="H6146" s="221">
        <v>3.5411953593089303E-2</v>
      </c>
      <c r="I6146" s="221">
        <f t="shared" si="680"/>
        <v>1</v>
      </c>
      <c r="J6146" s="221">
        <v>1</v>
      </c>
      <c r="K6146" s="221">
        <f t="shared" si="681"/>
        <v>-247.2072108332321</v>
      </c>
      <c r="L6146" s="221">
        <f t="shared" si="676"/>
        <v>8.9862944566107035E-25</v>
      </c>
    </row>
    <row r="6147" spans="3:12" hidden="1" x14ac:dyDescent="0.25">
      <c r="C6147" s="221">
        <v>42900</v>
      </c>
      <c r="D6147" s="221">
        <f t="shared" si="677"/>
        <v>42900</v>
      </c>
      <c r="E6147" s="221">
        <f t="shared" si="675"/>
        <v>42.9</v>
      </c>
      <c r="F6147" s="221">
        <f t="shared" si="678"/>
        <v>1.6963468176936389E-11</v>
      </c>
      <c r="G6147" s="221">
        <f t="shared" si="679"/>
        <v>0.63707451244494817</v>
      </c>
      <c r="H6147" s="271">
        <v>3.3004937889252001E-15</v>
      </c>
      <c r="I6147" s="221">
        <f t="shared" si="680"/>
        <v>1</v>
      </c>
      <c r="J6147" s="221">
        <v>1</v>
      </c>
      <c r="K6147" s="221">
        <f t="shared" si="681"/>
        <v>-508.95432402525097</v>
      </c>
      <c r="L6147" s="221">
        <f t="shared" si="676"/>
        <v>4.7557490009868424E-25</v>
      </c>
    </row>
    <row r="6148" spans="3:12" hidden="1" x14ac:dyDescent="0.25">
      <c r="C6148" s="221">
        <v>42910</v>
      </c>
      <c r="D6148" s="221">
        <f t="shared" si="677"/>
        <v>42910</v>
      </c>
      <c r="E6148" s="221">
        <f t="shared" si="675"/>
        <v>42.91</v>
      </c>
      <c r="F6148" s="221">
        <f t="shared" si="678"/>
        <v>1.4305318329207359E-11</v>
      </c>
      <c r="G6148" s="221">
        <f t="shared" si="679"/>
        <v>0.65810859328477456</v>
      </c>
      <c r="H6148" s="221">
        <v>3.5411953593083703E-2</v>
      </c>
      <c r="I6148" s="221">
        <f t="shared" si="680"/>
        <v>1</v>
      </c>
      <c r="J6148" s="221">
        <v>1</v>
      </c>
      <c r="K6148" s="221">
        <f t="shared" si="681"/>
        <v>-249.54110051082196</v>
      </c>
      <c r="L6148" s="221">
        <f t="shared" si="676"/>
        <v>2.7786251198749409E-25</v>
      </c>
    </row>
    <row r="6149" spans="3:12" hidden="1" x14ac:dyDescent="0.25">
      <c r="C6149" s="221">
        <v>42920</v>
      </c>
      <c r="D6149" s="221">
        <f t="shared" si="677"/>
        <v>42920</v>
      </c>
      <c r="E6149" s="221">
        <f t="shared" si="675"/>
        <v>42.92</v>
      </c>
      <c r="F6149" s="221">
        <f t="shared" si="678"/>
        <v>1.1992052649900654E-11</v>
      </c>
      <c r="G6149" s="221">
        <f t="shared" si="679"/>
        <v>0.67877811038135161</v>
      </c>
      <c r="H6149" s="221">
        <v>1.1720746567777E-2</v>
      </c>
      <c r="I6149" s="221">
        <f t="shared" si="680"/>
        <v>1</v>
      </c>
      <c r="J6149" s="221">
        <v>1</v>
      </c>
      <c r="K6149" s="221">
        <f t="shared" si="681"/>
        <v>-260.40846738862831</v>
      </c>
      <c r="L6149" s="221">
        <f t="shared" si="676"/>
        <v>4.5965296863674864E-25</v>
      </c>
    </row>
    <row r="6150" spans="3:12" hidden="1" x14ac:dyDescent="0.25">
      <c r="C6150" s="221">
        <v>42930</v>
      </c>
      <c r="D6150" s="221">
        <f t="shared" si="677"/>
        <v>42930</v>
      </c>
      <c r="E6150" s="221">
        <f t="shared" si="675"/>
        <v>42.93</v>
      </c>
      <c r="F6150" s="221">
        <f t="shared" si="678"/>
        <v>9.9888316719188145E-12</v>
      </c>
      <c r="G6150" s="221">
        <f t="shared" si="679"/>
        <v>0.69905077399601179</v>
      </c>
      <c r="H6150" s="221">
        <v>3.3311806719213202E-2</v>
      </c>
      <c r="I6150" s="221">
        <f t="shared" si="680"/>
        <v>1</v>
      </c>
      <c r="J6150" s="221">
        <v>1</v>
      </c>
      <c r="K6150" s="221">
        <f t="shared" si="681"/>
        <v>-252.66756792975912</v>
      </c>
      <c r="L6150" s="221">
        <f t="shared" si="676"/>
        <v>2.6898062649783342E-25</v>
      </c>
    </row>
    <row r="6151" spans="3:12" hidden="1" x14ac:dyDescent="0.25">
      <c r="C6151" s="221">
        <v>42940</v>
      </c>
      <c r="D6151" s="221">
        <f t="shared" si="677"/>
        <v>42940</v>
      </c>
      <c r="E6151" s="221">
        <f t="shared" si="675"/>
        <v>42.94</v>
      </c>
      <c r="F6151" s="221">
        <f t="shared" si="678"/>
        <v>8.2632670572709658E-12</v>
      </c>
      <c r="G6151" s="221">
        <f t="shared" si="679"/>
        <v>0.71889479742046281</v>
      </c>
      <c r="H6151" s="221">
        <v>3.2358958185383598E-2</v>
      </c>
      <c r="I6151" s="221">
        <f t="shared" si="680"/>
        <v>1</v>
      </c>
      <c r="J6151" s="221">
        <v>1</v>
      </c>
      <c r="K6151" s="221">
        <f t="shared" si="681"/>
        <v>-254.32376679479682</v>
      </c>
      <c r="L6151" s="221">
        <f t="shared" si="676"/>
        <v>4.5120591553189699E-25</v>
      </c>
    </row>
    <row r="6152" spans="3:12" hidden="1" x14ac:dyDescent="0.25">
      <c r="C6152" s="221">
        <v>42950</v>
      </c>
      <c r="D6152" s="221">
        <f t="shared" si="677"/>
        <v>42950</v>
      </c>
      <c r="E6152" s="221">
        <f t="shared" si="675"/>
        <v>42.95</v>
      </c>
      <c r="F6152" s="221">
        <f t="shared" si="678"/>
        <v>6.785329445229812E-12</v>
      </c>
      <c r="G6152" s="221">
        <f t="shared" si="679"/>
        <v>0.73827895733073079</v>
      </c>
      <c r="H6152" s="271">
        <v>1.58533403513562E-9</v>
      </c>
      <c r="I6152" s="221">
        <f t="shared" si="680"/>
        <v>1</v>
      </c>
      <c r="J6152" s="221">
        <v>1</v>
      </c>
      <c r="K6152" s="221">
        <f t="shared" si="681"/>
        <v>-402.00175575397668</v>
      </c>
      <c r="L6152" s="221">
        <f t="shared" si="676"/>
        <v>9.2376895969620136E-26</v>
      </c>
    </row>
    <row r="6153" spans="3:12" hidden="1" x14ac:dyDescent="0.25">
      <c r="C6153" s="221">
        <v>42960</v>
      </c>
      <c r="D6153" s="221">
        <f t="shared" si="677"/>
        <v>42960</v>
      </c>
      <c r="E6153" s="221">
        <f t="shared" si="675"/>
        <v>42.96</v>
      </c>
      <c r="F6153" s="221">
        <f t="shared" si="678"/>
        <v>5.5272565310186175E-12</v>
      </c>
      <c r="G6153" s="221">
        <f t="shared" si="679"/>
        <v>0.75717265318858495</v>
      </c>
      <c r="H6153" s="271">
        <v>2.4382417089988E-9</v>
      </c>
      <c r="I6153" s="221">
        <f t="shared" si="680"/>
        <v>1</v>
      </c>
      <c r="J6153" s="221">
        <v>1</v>
      </c>
      <c r="K6153" s="221">
        <f t="shared" si="681"/>
        <v>-399.8243740440771</v>
      </c>
      <c r="L6153" s="221">
        <f t="shared" si="676"/>
        <v>8.2318709724081397E-40</v>
      </c>
    </row>
    <row r="6154" spans="3:12" hidden="1" x14ac:dyDescent="0.25">
      <c r="C6154" s="221">
        <v>42970</v>
      </c>
      <c r="D6154" s="221">
        <f t="shared" si="677"/>
        <v>42970</v>
      </c>
      <c r="E6154" s="221">
        <f t="shared" si="675"/>
        <v>42.97</v>
      </c>
      <c r="F6154" s="221">
        <f t="shared" si="678"/>
        <v>4.4634613884229317E-12</v>
      </c>
      <c r="G6154" s="221">
        <f t="shared" si="679"/>
        <v>0.77554596556656952</v>
      </c>
      <c r="H6154" s="221">
        <v>3.5478860246600602E-2</v>
      </c>
      <c r="I6154" s="221">
        <f t="shared" si="680"/>
        <v>1</v>
      </c>
      <c r="J6154" s="221">
        <v>1</v>
      </c>
      <c r="K6154" s="221">
        <f t="shared" si="681"/>
        <v>-258.21502030161236</v>
      </c>
      <c r="L6154" s="221">
        <f t="shared" si="676"/>
        <v>3.7708395256891515E-26</v>
      </c>
    </row>
    <row r="6155" spans="3:12" hidden="1" x14ac:dyDescent="0.25">
      <c r="C6155" s="221">
        <v>42980</v>
      </c>
      <c r="D6155" s="221">
        <f t="shared" si="677"/>
        <v>42980</v>
      </c>
      <c r="E6155" s="221">
        <f t="shared" si="675"/>
        <v>42.98</v>
      </c>
      <c r="F6155" s="221">
        <f t="shared" si="678"/>
        <v>3.5704410496436949E-12</v>
      </c>
      <c r="G6155" s="221">
        <f t="shared" si="679"/>
        <v>0.79336971327484196</v>
      </c>
      <c r="H6155" s="221">
        <v>5.0657045484412598E-2</v>
      </c>
      <c r="I6155" s="221">
        <f t="shared" si="680"/>
        <v>1</v>
      </c>
      <c r="J6155" s="221">
        <v>1</v>
      </c>
      <c r="K6155" s="221">
        <f t="shared" si="681"/>
        <v>-256.86325318431534</v>
      </c>
      <c r="L6155" s="221">
        <f t="shared" si="676"/>
        <v>1.7730187785778842E-25</v>
      </c>
    </row>
    <row r="6156" spans="3:12" hidden="1" x14ac:dyDescent="0.25">
      <c r="C6156" s="221">
        <v>42990</v>
      </c>
      <c r="D6156" s="221">
        <f t="shared" si="677"/>
        <v>42990</v>
      </c>
      <c r="E6156" s="221">
        <f t="shared" si="675"/>
        <v>42.99</v>
      </c>
      <c r="F6156" s="221">
        <f t="shared" si="678"/>
        <v>2.8266853555936733E-12</v>
      </c>
      <c r="G6156" s="221">
        <f t="shared" si="679"/>
        <v>0.81061550917053915</v>
      </c>
      <c r="H6156" s="221">
        <v>2.61825380323026E-2</v>
      </c>
      <c r="I6156" s="221">
        <f t="shared" si="680"/>
        <v>1</v>
      </c>
      <c r="J6156" s="221">
        <v>1</v>
      </c>
      <c r="K6156" s="221">
        <f t="shared" si="681"/>
        <v>-264.43791758706834</v>
      </c>
      <c r="L6156" s="221">
        <f t="shared" si="676"/>
        <v>1.0351910538541338E-25</v>
      </c>
    </row>
    <row r="6157" spans="3:12" hidden="1" x14ac:dyDescent="0.25">
      <c r="C6157" s="221">
        <v>43000</v>
      </c>
      <c r="D6157" s="221">
        <f t="shared" si="677"/>
        <v>43000</v>
      </c>
      <c r="E6157" s="221">
        <f t="shared" si="675"/>
        <v>43</v>
      </c>
      <c r="F6157" s="221">
        <f t="shared" si="678"/>
        <v>2.2125860897929096E-12</v>
      </c>
      <c r="G6157" s="221">
        <f t="shared" si="679"/>
        <v>0.82725581453321662</v>
      </c>
      <c r="H6157" s="271">
        <v>9.3132665146808397E-10</v>
      </c>
      <c r="I6157" s="221">
        <f t="shared" si="680"/>
        <v>1</v>
      </c>
      <c r="J6157" s="221">
        <v>1</v>
      </c>
      <c r="K6157" s="221">
        <f t="shared" si="681"/>
        <v>-415.3671592543796</v>
      </c>
      <c r="L6157" s="221">
        <f t="shared" si="676"/>
        <v>8.998047359171814E-27</v>
      </c>
    </row>
    <row r="6158" spans="3:12" hidden="1" x14ac:dyDescent="0.25">
      <c r="C6158" s="221">
        <v>43010</v>
      </c>
      <c r="D6158" s="221">
        <f t="shared" si="677"/>
        <v>43010</v>
      </c>
      <c r="E6158" s="221">
        <f t="shared" si="675"/>
        <v>43.01</v>
      </c>
      <c r="F6158" s="221">
        <f t="shared" si="678"/>
        <v>1.7103464089090553E-12</v>
      </c>
      <c r="G6158" s="221">
        <f t="shared" si="679"/>
        <v>0.84326399189203793</v>
      </c>
      <c r="H6158" s="221">
        <v>3.1555882854924599E-3</v>
      </c>
      <c r="I6158" s="221">
        <f t="shared" si="680"/>
        <v>1</v>
      </c>
      <c r="J6158" s="221">
        <v>1</v>
      </c>
      <c r="K6158" s="221">
        <f t="shared" si="681"/>
        <v>-286.83744057497194</v>
      </c>
      <c r="L6158" s="221">
        <f t="shared" si="676"/>
        <v>5.1784081379134836E-29</v>
      </c>
    </row>
    <row r="6159" spans="3:12" hidden="1" x14ac:dyDescent="0.25">
      <c r="C6159" s="221">
        <v>43020</v>
      </c>
      <c r="D6159" s="221">
        <f t="shared" si="677"/>
        <v>43020</v>
      </c>
      <c r="E6159" s="221">
        <f t="shared" si="675"/>
        <v>43.02</v>
      </c>
      <c r="F6159" s="221">
        <f t="shared" si="678"/>
        <v>1.3038905829202735E-12</v>
      </c>
      <c r="G6159" s="221">
        <f t="shared" si="679"/>
        <v>0.85861435619454041</v>
      </c>
      <c r="H6159" s="221">
        <v>2.7309732062733803E-4</v>
      </c>
      <c r="I6159" s="221">
        <f t="shared" si="680"/>
        <v>1</v>
      </c>
      <c r="J6159" s="221">
        <v>1</v>
      </c>
      <c r="K6159" s="221">
        <f t="shared" si="681"/>
        <v>-310.29286532598923</v>
      </c>
      <c r="L6159" s="221">
        <f t="shared" si="676"/>
        <v>5.8975263708389166E-29</v>
      </c>
    </row>
    <row r="6160" spans="3:12" hidden="1" x14ac:dyDescent="0.25">
      <c r="C6160" s="221">
        <v>43030</v>
      </c>
      <c r="D6160" s="221">
        <f t="shared" si="677"/>
        <v>43030</v>
      </c>
      <c r="E6160" s="221">
        <f t="shared" si="675"/>
        <v>43.03</v>
      </c>
      <c r="F6160" s="221">
        <f t="shared" si="678"/>
        <v>9.7877405777317979E-13</v>
      </c>
      <c r="G6160" s="221">
        <f t="shared" si="679"/>
        <v>0.87328222420945378</v>
      </c>
      <c r="H6160" s="221">
        <v>2.5761364751440701E-3</v>
      </c>
      <c r="I6160" s="221">
        <f t="shared" si="680"/>
        <v>1</v>
      </c>
      <c r="J6160" s="221">
        <v>1</v>
      </c>
      <c r="K6160" s="221">
        <f t="shared" si="681"/>
        <v>-293.14388126338719</v>
      </c>
      <c r="L6160" s="221">
        <f t="shared" si="676"/>
        <v>1.5721215922643947E-29</v>
      </c>
    </row>
    <row r="6161" spans="3:12" hidden="1" x14ac:dyDescent="0.25">
      <c r="C6161" s="221">
        <v>43040</v>
      </c>
      <c r="D6161" s="221">
        <f t="shared" si="677"/>
        <v>43040</v>
      </c>
      <c r="E6161" s="221">
        <f t="shared" si="675"/>
        <v>43.04</v>
      </c>
      <c r="F6161" s="221">
        <f t="shared" si="678"/>
        <v>7.2209385333748122E-13</v>
      </c>
      <c r="G6161" s="221">
        <f t="shared" si="679"/>
        <v>0.88724396205990608</v>
      </c>
      <c r="H6161" s="221">
        <v>2.70623213906268E-3</v>
      </c>
      <c r="I6161" s="221">
        <f t="shared" si="680"/>
        <v>1</v>
      </c>
      <c r="J6161" s="221">
        <v>1</v>
      </c>
      <c r="K6161" s="221">
        <f t="shared" si="681"/>
        <v>-295.21996503787693</v>
      </c>
      <c r="L6161" s="221">
        <f t="shared" si="676"/>
        <v>3.8725384871212619E-29</v>
      </c>
    </row>
    <row r="6162" spans="3:12" hidden="1" x14ac:dyDescent="0.25">
      <c r="C6162" s="221">
        <v>43050</v>
      </c>
      <c r="D6162" s="221">
        <f t="shared" si="677"/>
        <v>43050</v>
      </c>
      <c r="E6162" s="221">
        <f t="shared" si="675"/>
        <v>43.05</v>
      </c>
      <c r="F6162" s="221">
        <f t="shared" si="678"/>
        <v>5.2239930935705313E-13</v>
      </c>
      <c r="G6162" s="221">
        <f t="shared" si="679"/>
        <v>0.90047703078737551</v>
      </c>
      <c r="H6162" s="221">
        <v>1.9669670782230099E-4</v>
      </c>
      <c r="I6162" s="221">
        <f t="shared" si="680"/>
        <v>1</v>
      </c>
      <c r="J6162" s="221">
        <v>1</v>
      </c>
      <c r="K6162" s="221">
        <f t="shared" si="681"/>
        <v>-320.6745535091485</v>
      </c>
      <c r="L6162" s="221">
        <f t="shared" si="676"/>
        <v>8.3387834892131655E-30</v>
      </c>
    </row>
    <row r="6163" spans="3:12" hidden="1" x14ac:dyDescent="0.25">
      <c r="C6163" s="221">
        <v>43060</v>
      </c>
      <c r="D6163" s="221">
        <f t="shared" si="677"/>
        <v>43060</v>
      </c>
      <c r="E6163" s="221">
        <f t="shared" si="675"/>
        <v>43.06</v>
      </c>
      <c r="F6163" s="221">
        <f t="shared" si="678"/>
        <v>3.6960319201372632E-13</v>
      </c>
      <c r="G6163" s="221">
        <f t="shared" si="679"/>
        <v>0.91296002985017444</v>
      </c>
      <c r="H6163" s="221">
        <v>4.6170289671173701E-3</v>
      </c>
      <c r="I6163" s="221">
        <f t="shared" si="680"/>
        <v>1</v>
      </c>
      <c r="J6163" s="221">
        <v>1</v>
      </c>
      <c r="K6163" s="221">
        <f t="shared" si="681"/>
        <v>-296.14899846476959</v>
      </c>
      <c r="L6163" s="221">
        <f t="shared" si="676"/>
        <v>6.8100907752679982E-30</v>
      </c>
    </row>
    <row r="6164" spans="3:12" hidden="1" x14ac:dyDescent="0.25">
      <c r="C6164" s="221">
        <v>43070</v>
      </c>
      <c r="D6164" s="221">
        <f t="shared" si="677"/>
        <v>43070</v>
      </c>
      <c r="E6164" s="221">
        <f t="shared" si="675"/>
        <v>43.07</v>
      </c>
      <c r="F6164" s="221">
        <f t="shared" si="678"/>
        <v>2.5489317362070652E-13</v>
      </c>
      <c r="G6164" s="221">
        <f t="shared" si="679"/>
        <v>0.92467273846568343</v>
      </c>
      <c r="H6164" s="221">
        <v>9.6745899372290695E-3</v>
      </c>
      <c r="I6164" s="221">
        <f t="shared" si="680"/>
        <v>1</v>
      </c>
      <c r="J6164" s="221">
        <v>1</v>
      </c>
      <c r="K6164" s="221">
        <f t="shared" si="681"/>
        <v>-292.84042350593484</v>
      </c>
      <c r="L6164" s="221">
        <f t="shared" si="676"/>
        <v>3.6828844622503095E-29</v>
      </c>
    </row>
    <row r="6165" spans="3:12" hidden="1" x14ac:dyDescent="0.25">
      <c r="C6165" s="221">
        <v>43080</v>
      </c>
      <c r="D6165" s="221">
        <f t="shared" si="677"/>
        <v>43080</v>
      </c>
      <c r="E6165" s="221">
        <f t="shared" si="675"/>
        <v>43.08</v>
      </c>
      <c r="F6165" s="221">
        <f t="shared" si="678"/>
        <v>1.7064369787375312E-13</v>
      </c>
      <c r="G6165" s="221">
        <f t="shared" si="679"/>
        <v>0.9355961547086773</v>
      </c>
      <c r="H6165" s="271">
        <v>3.5572171630351099E-10</v>
      </c>
      <c r="I6165" s="221">
        <f t="shared" si="680"/>
        <v>1</v>
      </c>
      <c r="J6165" s="221">
        <v>1</v>
      </c>
      <c r="K6165" s="221">
        <f t="shared" si="681"/>
        <v>-444.9142187796715</v>
      </c>
      <c r="L6165" s="221">
        <f t="shared" si="676"/>
        <v>1.299863292641514E-29</v>
      </c>
    </row>
    <row r="6166" spans="3:12" hidden="1" x14ac:dyDescent="0.25">
      <c r="C6166" s="221">
        <v>43090</v>
      </c>
      <c r="D6166" s="221">
        <f t="shared" si="677"/>
        <v>43090</v>
      </c>
      <c r="E6166" s="221">
        <f t="shared" si="675"/>
        <v>43.09</v>
      </c>
      <c r="F6166" s="221">
        <f t="shared" si="678"/>
        <v>1.103282429923403E-13</v>
      </c>
      <c r="G6166" s="221">
        <f t="shared" si="679"/>
        <v>0.94571253228402308</v>
      </c>
      <c r="H6166" s="221">
        <v>1.10268609715076E-2</v>
      </c>
      <c r="I6166" s="221">
        <f t="shared" si="680"/>
        <v>1</v>
      </c>
      <c r="J6166" s="221">
        <v>1</v>
      </c>
      <c r="K6166" s="221">
        <f t="shared" si="681"/>
        <v>-298.78204509731466</v>
      </c>
      <c r="L6166" s="221">
        <f t="shared" si="676"/>
        <v>3.3092954471434501E-30</v>
      </c>
    </row>
    <row r="6167" spans="3:12" hidden="1" x14ac:dyDescent="0.25">
      <c r="C6167" s="221">
        <v>43100</v>
      </c>
      <c r="D6167" s="221">
        <f t="shared" si="677"/>
        <v>43100</v>
      </c>
      <c r="E6167" s="221">
        <f t="shared" si="675"/>
        <v>43.1</v>
      </c>
      <c r="F6167" s="221">
        <f t="shared" si="678"/>
        <v>6.8431994985199877E-14</v>
      </c>
      <c r="G6167" s="221">
        <f t="shared" si="679"/>
        <v>0.95500541489571389</v>
      </c>
      <c r="H6167" s="271">
        <v>1.6130970022587099E-9</v>
      </c>
      <c r="I6167" s="221">
        <f t="shared" si="680"/>
        <v>1</v>
      </c>
      <c r="J6167" s="221">
        <v>1</v>
      </c>
      <c r="K6167" s="221">
        <f t="shared" si="681"/>
        <v>-439.54148961501619</v>
      </c>
      <c r="L6167" s="221">
        <f t="shared" si="676"/>
        <v>3.309295726885277E-30</v>
      </c>
    </row>
    <row r="6168" spans="3:12" hidden="1" x14ac:dyDescent="0.25">
      <c r="C6168" s="221">
        <v>43110</v>
      </c>
      <c r="D6168" s="221">
        <f t="shared" si="677"/>
        <v>43110</v>
      </c>
      <c r="E6168" s="221">
        <f t="shared" si="675"/>
        <v>43.11</v>
      </c>
      <c r="F6168" s="221">
        <f t="shared" si="678"/>
        <v>4.0364943177196875E-14</v>
      </c>
      <c r="G6168" s="221">
        <f t="shared" si="679"/>
        <v>0.96345966814007045</v>
      </c>
      <c r="H6168" s="221">
        <v>2.0401207815425901E-2</v>
      </c>
      <c r="I6168" s="221">
        <f t="shared" si="680"/>
        <v>1</v>
      </c>
      <c r="J6168" s="221">
        <v>1</v>
      </c>
      <c r="K6168" s="221">
        <f t="shared" si="681"/>
        <v>-302.01012471220406</v>
      </c>
      <c r="L6168" s="221">
        <f t="shared" si="676"/>
        <v>1.5737206836753628E-30</v>
      </c>
    </row>
    <row r="6169" spans="3:12" hidden="1" x14ac:dyDescent="0.25">
      <c r="C6169" s="221">
        <v>43120</v>
      </c>
      <c r="D6169" s="221">
        <f t="shared" si="677"/>
        <v>43120</v>
      </c>
      <c r="E6169" s="221">
        <f t="shared" si="675"/>
        <v>43.12</v>
      </c>
      <c r="F6169" s="221">
        <f t="shared" si="678"/>
        <v>2.2375410037078651E-14</v>
      </c>
      <c r="G6169" s="221">
        <f t="shared" si="679"/>
        <v>0.97106150885612197</v>
      </c>
      <c r="H6169" s="221">
        <v>2.0271099110460902E-2</v>
      </c>
      <c r="I6169" s="221">
        <f t="shared" si="680"/>
        <v>1</v>
      </c>
      <c r="J6169" s="221">
        <v>1</v>
      </c>
      <c r="K6169" s="221">
        <f t="shared" si="681"/>
        <v>-307.12209921027585</v>
      </c>
      <c r="L6169" s="221">
        <f t="shared" si="676"/>
        <v>3.8059723779033424E-30</v>
      </c>
    </row>
    <row r="6170" spans="3:12" hidden="1" x14ac:dyDescent="0.25">
      <c r="C6170" s="221">
        <v>43130</v>
      </c>
      <c r="D6170" s="221">
        <f t="shared" si="677"/>
        <v>43130</v>
      </c>
      <c r="E6170" s="221">
        <f t="shared" si="675"/>
        <v>43.13</v>
      </c>
      <c r="F6170" s="221">
        <f t="shared" si="678"/>
        <v>1.1464027244059088E-14</v>
      </c>
      <c r="G6170" s="221">
        <f t="shared" si="679"/>
        <v>0.97779853187065346</v>
      </c>
      <c r="H6170" s="221">
        <v>5.3629333398815598E-3</v>
      </c>
      <c r="I6170" s="221">
        <f t="shared" si="680"/>
        <v>1</v>
      </c>
      <c r="J6170" s="221">
        <v>1</v>
      </c>
      <c r="K6170" s="221">
        <f t="shared" si="681"/>
        <v>-324.42022021713541</v>
      </c>
      <c r="L6170" s="221">
        <f t="shared" si="676"/>
        <v>6.2641142703078455E-31</v>
      </c>
    </row>
    <row r="6171" spans="3:12" hidden="1" x14ac:dyDescent="0.25">
      <c r="C6171" s="221">
        <v>43140</v>
      </c>
      <c r="D6171" s="221">
        <f t="shared" si="677"/>
        <v>43140</v>
      </c>
      <c r="E6171" s="221">
        <f t="shared" si="675"/>
        <v>43.14</v>
      </c>
      <c r="F6171" s="221">
        <f t="shared" si="678"/>
        <v>5.2981698306597708E-15</v>
      </c>
      <c r="G6171" s="221">
        <f t="shared" si="679"/>
        <v>0.98365973408254193</v>
      </c>
      <c r="H6171" s="271">
        <v>1.7506741710685402E-5</v>
      </c>
      <c r="I6171" s="221">
        <f t="shared" si="680"/>
        <v>1</v>
      </c>
      <c r="J6171" s="221">
        <v>1</v>
      </c>
      <c r="K6171" s="221">
        <f t="shared" si="681"/>
        <v>-380.7964781270278</v>
      </c>
      <c r="L6171" s="221">
        <f t="shared" si="676"/>
        <v>9.0622335102040864E-33</v>
      </c>
    </row>
    <row r="6172" spans="3:12" hidden="1" x14ac:dyDescent="0.25">
      <c r="C6172" s="221">
        <v>43150</v>
      </c>
      <c r="D6172" s="221">
        <f t="shared" si="677"/>
        <v>43150</v>
      </c>
      <c r="E6172" s="221">
        <f t="shared" si="675"/>
        <v>43.15</v>
      </c>
      <c r="F6172" s="221">
        <f t="shared" si="678"/>
        <v>2.1268601361302479E-15</v>
      </c>
      <c r="G6172" s="221">
        <f t="shared" si="679"/>
        <v>0.98863553583343511</v>
      </c>
      <c r="H6172" s="271">
        <v>1.67346647941698E-5</v>
      </c>
      <c r="I6172" s="221">
        <f t="shared" si="680"/>
        <v>1</v>
      </c>
      <c r="J6172" s="221">
        <v>1</v>
      </c>
      <c r="K6172" s="221">
        <f t="shared" si="681"/>
        <v>-389.07215668526942</v>
      </c>
      <c r="L6172" s="221">
        <f t="shared" si="676"/>
        <v>3.9958754619619656E-38</v>
      </c>
    </row>
    <row r="6173" spans="3:12" hidden="1" x14ac:dyDescent="0.25">
      <c r="C6173" s="221">
        <v>43160</v>
      </c>
      <c r="D6173" s="221">
        <f t="shared" si="677"/>
        <v>43160</v>
      </c>
      <c r="E6173" s="221">
        <f t="shared" si="675"/>
        <v>43.16</v>
      </c>
      <c r="F6173" s="221">
        <f t="shared" si="678"/>
        <v>6.9615320155054249E-16</v>
      </c>
      <c r="G6173" s="221">
        <f t="shared" si="679"/>
        <v>0.9927177995232408</v>
      </c>
      <c r="H6173" s="221">
        <v>1.5719408884843099E-2</v>
      </c>
      <c r="I6173" s="221">
        <f t="shared" si="680"/>
        <v>1</v>
      </c>
      <c r="J6173" s="221">
        <v>1</v>
      </c>
      <c r="K6173" s="221">
        <f t="shared" si="681"/>
        <v>-339.28066311229861</v>
      </c>
      <c r="L6173" s="221">
        <f t="shared" si="676"/>
        <v>2.9694950350913068E-34</v>
      </c>
    </row>
    <row r="6174" spans="3:12" hidden="1" x14ac:dyDescent="0.25">
      <c r="C6174" s="221">
        <v>43170</v>
      </c>
      <c r="D6174" s="221">
        <f t="shared" si="677"/>
        <v>43170</v>
      </c>
      <c r="E6174" s="221">
        <f t="shared" si="675"/>
        <v>43.17</v>
      </c>
      <c r="F6174" s="221">
        <f t="shared" si="678"/>
        <v>1.6501513248679051E-16</v>
      </c>
      <c r="G6174" s="221">
        <f t="shared" si="679"/>
        <v>0.99589984542617338</v>
      </c>
      <c r="H6174" s="221">
        <v>0.137820446553961</v>
      </c>
      <c r="I6174" s="221">
        <f t="shared" si="680"/>
        <v>1</v>
      </c>
      <c r="J6174" s="221">
        <v>1</v>
      </c>
      <c r="K6174" s="221">
        <f t="shared" si="681"/>
        <v>-332.89893819740831</v>
      </c>
      <c r="L6174" s="221">
        <f t="shared" si="676"/>
        <v>2.8077423481322241E-33</v>
      </c>
    </row>
    <row r="6175" spans="3:12" hidden="1" x14ac:dyDescent="0.25">
      <c r="C6175" s="221">
        <v>43180</v>
      </c>
      <c r="D6175" s="221">
        <f t="shared" si="677"/>
        <v>43180</v>
      </c>
      <c r="E6175" s="221">
        <f t="shared" si="675"/>
        <v>43.18</v>
      </c>
      <c r="F6175" s="221">
        <f t="shared" si="678"/>
        <v>2.170584912874226E-17</v>
      </c>
      <c r="G6175" s="221">
        <f t="shared" si="679"/>
        <v>0.99817646467965015</v>
      </c>
      <c r="H6175" s="221">
        <v>0.44491567513503599</v>
      </c>
      <c r="I6175" s="221">
        <f t="shared" si="680"/>
        <v>1</v>
      </c>
      <c r="J6175" s="221">
        <v>1</v>
      </c>
      <c r="K6175" s="221">
        <f t="shared" si="681"/>
        <v>-340.31876374612489</v>
      </c>
      <c r="L6175" s="221">
        <f t="shared" si="676"/>
        <v>2.6064284267508896E-33</v>
      </c>
    </row>
    <row r="6176" spans="3:12" hidden="1" x14ac:dyDescent="0.25">
      <c r="C6176" s="221">
        <v>43190</v>
      </c>
      <c r="D6176" s="221">
        <f t="shared" si="677"/>
        <v>43190</v>
      </c>
      <c r="E6176" s="221">
        <f t="shared" si="675"/>
        <v>43.19</v>
      </c>
      <c r="F6176" s="221">
        <f t="shared" si="678"/>
        <v>6.7753662543818391E-19</v>
      </c>
      <c r="G6176" s="221">
        <f t="shared" si="679"/>
        <v>0.99954392941268833</v>
      </c>
      <c r="H6176" s="221">
        <v>0.82365531566122896</v>
      </c>
      <c r="I6176" s="221">
        <f t="shared" si="680"/>
        <v>1</v>
      </c>
      <c r="J6176" s="221">
        <v>1</v>
      </c>
      <c r="K6176" s="221">
        <f t="shared" si="681"/>
        <v>-365.07039663568463</v>
      </c>
      <c r="L6176" s="221">
        <f t="shared" si="676"/>
        <v>2.5997069393824356E-34</v>
      </c>
    </row>
    <row r="6177" spans="3:12" hidden="1" x14ac:dyDescent="0.25">
      <c r="C6177" s="221">
        <v>43200</v>
      </c>
      <c r="D6177" s="221">
        <f t="shared" si="677"/>
        <v>43200</v>
      </c>
      <c r="E6177" s="221">
        <f t="shared" si="675"/>
        <v>43.2</v>
      </c>
      <c r="F6177" s="221">
        <f t="shared" si="678"/>
        <v>9.184348987855385E-83</v>
      </c>
      <c r="G6177" s="221">
        <f t="shared" si="679"/>
        <v>2.2220255653883974</v>
      </c>
      <c r="H6177" s="221">
        <v>1</v>
      </c>
      <c r="I6177" s="221">
        <f t="shared" si="680"/>
        <v>1</v>
      </c>
      <c r="J6177" s="221">
        <v>1</v>
      </c>
      <c r="K6177" s="221">
        <f t="shared" si="681"/>
        <v>-1633.8040514176269</v>
      </c>
      <c r="L6177" s="221">
        <f t="shared" si="676"/>
        <v>7.7785804023649882E-37</v>
      </c>
    </row>
    <row r="6178" spans="3:12" hidden="1" x14ac:dyDescent="0.25">
      <c r="C6178" s="221">
        <v>43210</v>
      </c>
      <c r="D6178" s="221">
        <f t="shared" si="677"/>
        <v>43210</v>
      </c>
      <c r="E6178" s="221">
        <f t="shared" ref="E6178:E6241" si="682">D6178/1000</f>
        <v>43.21</v>
      </c>
      <c r="F6178" s="221">
        <f t="shared" si="678"/>
        <v>6.7598139501336221E-19</v>
      </c>
      <c r="G6178" s="221">
        <f t="shared" si="679"/>
        <v>0.99954392941350256</v>
      </c>
      <c r="H6178" s="221">
        <v>0.82365531566133898</v>
      </c>
      <c r="I6178" s="221">
        <f t="shared" si="680"/>
        <v>1</v>
      </c>
      <c r="J6178" s="221">
        <v>1</v>
      </c>
      <c r="K6178" s="221">
        <f t="shared" si="681"/>
        <v>-365.09035730937649</v>
      </c>
      <c r="L6178" s="221">
        <f t="shared" ref="L6178:L6241" si="683">(D6178-D6177)*((10^(K6178/20)+10^(K6177/20))/2)^2</f>
        <v>7.7429111852428337E-37</v>
      </c>
    </row>
    <row r="6179" spans="3:12" hidden="1" x14ac:dyDescent="0.25">
      <c r="C6179" s="221">
        <v>43220</v>
      </c>
      <c r="D6179" s="221">
        <f t="shared" si="677"/>
        <v>43220</v>
      </c>
      <c r="E6179" s="221">
        <f t="shared" si="682"/>
        <v>43.22</v>
      </c>
      <c r="F6179" s="221">
        <f t="shared" si="678"/>
        <v>2.1606315454785814E-17</v>
      </c>
      <c r="G6179" s="221">
        <f t="shared" si="679"/>
        <v>0.99817646467965049</v>
      </c>
      <c r="H6179" s="221">
        <v>0.444915675135372</v>
      </c>
      <c r="I6179" s="221">
        <f t="shared" si="680"/>
        <v>1</v>
      </c>
      <c r="J6179" s="221">
        <v>1</v>
      </c>
      <c r="K6179" s="221">
        <f t="shared" si="681"/>
        <v>-340.35868509558048</v>
      </c>
      <c r="L6179" s="221">
        <f t="shared" si="683"/>
        <v>2.5765677241979818E-34</v>
      </c>
    </row>
    <row r="6180" spans="3:12" hidden="1" x14ac:dyDescent="0.25">
      <c r="C6180" s="221">
        <v>43230</v>
      </c>
      <c r="D6180" s="221">
        <f t="shared" si="677"/>
        <v>43230</v>
      </c>
      <c r="E6180" s="221">
        <f t="shared" si="682"/>
        <v>43.23</v>
      </c>
      <c r="F6180" s="221">
        <f t="shared" si="678"/>
        <v>1.6388140210198963E-16</v>
      </c>
      <c r="G6180" s="221">
        <f t="shared" si="679"/>
        <v>0.99589984542599552</v>
      </c>
      <c r="H6180" s="221">
        <v>0.13782044655414799</v>
      </c>
      <c r="I6180" s="221">
        <f t="shared" si="680"/>
        <v>1</v>
      </c>
      <c r="J6180" s="221">
        <v>1</v>
      </c>
      <c r="K6180" s="221">
        <f t="shared" si="681"/>
        <v>-332.95882022697208</v>
      </c>
      <c r="L6180" s="221">
        <f t="shared" si="683"/>
        <v>2.5742694098459174E-33</v>
      </c>
    </row>
    <row r="6181" spans="3:12" hidden="1" x14ac:dyDescent="0.25">
      <c r="C6181" s="221">
        <v>43240</v>
      </c>
      <c r="D6181" s="221">
        <f t="shared" si="677"/>
        <v>43240</v>
      </c>
      <c r="E6181" s="221">
        <f t="shared" si="682"/>
        <v>43.24</v>
      </c>
      <c r="F6181" s="221">
        <f t="shared" si="678"/>
        <v>6.8978332110055438E-16</v>
      </c>
      <c r="G6181" s="221">
        <f t="shared" si="679"/>
        <v>0.99271779952317285</v>
      </c>
      <c r="H6181" s="221">
        <v>1.5719408884806899E-2</v>
      </c>
      <c r="I6181" s="221">
        <f t="shared" si="680"/>
        <v>1</v>
      </c>
      <c r="J6181" s="221">
        <v>1</v>
      </c>
      <c r="K6181" s="221">
        <f t="shared" si="681"/>
        <v>-339.36050582846116</v>
      </c>
      <c r="L6181" s="221">
        <f t="shared" si="683"/>
        <v>2.7651742750083719E-33</v>
      </c>
    </row>
    <row r="6182" spans="3:12" hidden="1" x14ac:dyDescent="0.25">
      <c r="C6182" s="221">
        <v>43250</v>
      </c>
      <c r="D6182" s="221">
        <f t="shared" si="677"/>
        <v>43250</v>
      </c>
      <c r="E6182" s="221">
        <f t="shared" si="682"/>
        <v>43.25</v>
      </c>
      <c r="F6182" s="221">
        <f t="shared" si="678"/>
        <v>2.1025617564367524E-15</v>
      </c>
      <c r="G6182" s="221">
        <f t="shared" si="679"/>
        <v>0.98863553583343644</v>
      </c>
      <c r="H6182" s="271">
        <v>1.6734664794271599E-5</v>
      </c>
      <c r="I6182" s="221">
        <f t="shared" si="680"/>
        <v>1</v>
      </c>
      <c r="J6182" s="221">
        <v>1</v>
      </c>
      <c r="K6182" s="221">
        <f t="shared" si="681"/>
        <v>-389.17196009656345</v>
      </c>
      <c r="L6182" s="221">
        <f t="shared" si="683"/>
        <v>2.9153580120362214E-34</v>
      </c>
    </row>
    <row r="6183" spans="3:12" hidden="1" x14ac:dyDescent="0.25">
      <c r="C6183" s="221">
        <v>43260</v>
      </c>
      <c r="D6183" s="221">
        <f t="shared" si="677"/>
        <v>43260</v>
      </c>
      <c r="E6183" s="221">
        <f t="shared" si="682"/>
        <v>43.26</v>
      </c>
      <c r="F6183" s="221">
        <f t="shared" si="678"/>
        <v>5.2256181255415556E-15</v>
      </c>
      <c r="G6183" s="221">
        <f t="shared" si="679"/>
        <v>0.98365973408245777</v>
      </c>
      <c r="H6183" s="271">
        <v>1.7506741710684199E-5</v>
      </c>
      <c r="I6183" s="221">
        <f t="shared" si="680"/>
        <v>1</v>
      </c>
      <c r="J6183" s="221">
        <v>1</v>
      </c>
      <c r="K6183" s="221">
        <f t="shared" si="681"/>
        <v>-380.9162422443456</v>
      </c>
      <c r="L6183" s="221">
        <f t="shared" si="683"/>
        <v>3.8921677947464691E-38</v>
      </c>
    </row>
    <row r="6184" spans="3:12" hidden="1" x14ac:dyDescent="0.25">
      <c r="C6184" s="221">
        <v>43270</v>
      </c>
      <c r="D6184" s="221">
        <f t="shared" si="677"/>
        <v>43270</v>
      </c>
      <c r="E6184" s="221">
        <f t="shared" si="682"/>
        <v>43.27</v>
      </c>
      <c r="F6184" s="221">
        <f t="shared" si="678"/>
        <v>1.1281087497342465E-14</v>
      </c>
      <c r="G6184" s="221">
        <f t="shared" si="679"/>
        <v>0.97779853187065557</v>
      </c>
      <c r="H6184" s="221">
        <v>5.3629333398706397E-3</v>
      </c>
      <c r="I6184" s="221">
        <f t="shared" si="680"/>
        <v>1</v>
      </c>
      <c r="J6184" s="221">
        <v>1</v>
      </c>
      <c r="K6184" s="221">
        <f t="shared" si="681"/>
        <v>-324.5599450533673</v>
      </c>
      <c r="L6184" s="221">
        <f t="shared" si="683"/>
        <v>8.7753772024255037E-33</v>
      </c>
    </row>
    <row r="6185" spans="3:12" hidden="1" x14ac:dyDescent="0.25">
      <c r="C6185" s="221">
        <v>43280</v>
      </c>
      <c r="D6185" s="221">
        <f t="shared" si="677"/>
        <v>43280</v>
      </c>
      <c r="E6185" s="221">
        <f t="shared" si="682"/>
        <v>43.28</v>
      </c>
      <c r="F6185" s="221">
        <f t="shared" si="678"/>
        <v>2.1967807999904674E-14</v>
      </c>
      <c r="G6185" s="221">
        <f t="shared" si="679"/>
        <v>0.97106150885606246</v>
      </c>
      <c r="H6185" s="221">
        <v>2.0271099110450198E-2</v>
      </c>
      <c r="I6185" s="221">
        <f t="shared" si="680"/>
        <v>1</v>
      </c>
      <c r="J6185" s="221">
        <v>1</v>
      </c>
      <c r="K6185" s="221">
        <f t="shared" si="681"/>
        <v>-307.28178478047585</v>
      </c>
      <c r="L6185" s="221">
        <f t="shared" si="683"/>
        <v>6.0413093933137434E-31</v>
      </c>
    </row>
    <row r="6186" spans="3:12" hidden="1" x14ac:dyDescent="0.25">
      <c r="C6186" s="221">
        <v>43290</v>
      </c>
      <c r="D6186" s="221">
        <f t="shared" si="677"/>
        <v>43290</v>
      </c>
      <c r="E6186" s="221">
        <f t="shared" si="682"/>
        <v>43.29</v>
      </c>
      <c r="F6186" s="221">
        <f t="shared" si="678"/>
        <v>3.9538667536080268E-14</v>
      </c>
      <c r="G6186" s="221">
        <f t="shared" si="679"/>
        <v>0.96345966814012696</v>
      </c>
      <c r="H6186" s="221">
        <v>2.0401207815430301E-2</v>
      </c>
      <c r="I6186" s="221">
        <f t="shared" si="680"/>
        <v>1</v>
      </c>
      <c r="J6186" s="221">
        <v>1</v>
      </c>
      <c r="K6186" s="221">
        <f t="shared" si="681"/>
        <v>-302.18977103361465</v>
      </c>
      <c r="L6186" s="221">
        <f t="shared" si="683"/>
        <v>3.6577503981344136E-30</v>
      </c>
    </row>
    <row r="6187" spans="3:12" hidden="1" x14ac:dyDescent="0.25">
      <c r="C6187" s="221">
        <v>43300</v>
      </c>
      <c r="D6187" s="221">
        <f t="shared" si="677"/>
        <v>43300</v>
      </c>
      <c r="E6187" s="221">
        <f t="shared" si="682"/>
        <v>43.3</v>
      </c>
      <c r="F6187" s="221">
        <f t="shared" si="678"/>
        <v>6.6877317744388346E-14</v>
      </c>
      <c r="G6187" s="221">
        <f t="shared" si="679"/>
        <v>0.95500541489571678</v>
      </c>
      <c r="H6187" s="271">
        <v>1.6130898409547E-9</v>
      </c>
      <c r="I6187" s="221">
        <f t="shared" si="680"/>
        <v>1</v>
      </c>
      <c r="J6187" s="221">
        <v>1</v>
      </c>
      <c r="K6187" s="221">
        <f t="shared" si="681"/>
        <v>-439.74113526791592</v>
      </c>
      <c r="L6187" s="221">
        <f t="shared" si="683"/>
        <v>1.5099515785070275E-30</v>
      </c>
    </row>
    <row r="6188" spans="3:12" hidden="1" x14ac:dyDescent="0.25">
      <c r="C6188" s="221">
        <v>43310</v>
      </c>
      <c r="D6188" s="221">
        <f t="shared" si="677"/>
        <v>43310</v>
      </c>
      <c r="E6188" s="221">
        <f t="shared" si="682"/>
        <v>43.31</v>
      </c>
      <c r="F6188" s="221">
        <f t="shared" si="678"/>
        <v>1.0757424526163328E-13</v>
      </c>
      <c r="G6188" s="221">
        <f t="shared" si="679"/>
        <v>0.94571253228406793</v>
      </c>
      <c r="H6188" s="221">
        <v>1.10268609715082E-2</v>
      </c>
      <c r="I6188" s="221">
        <f t="shared" si="680"/>
        <v>1</v>
      </c>
      <c r="J6188" s="221">
        <v>1</v>
      </c>
      <c r="K6188" s="221">
        <f t="shared" si="681"/>
        <v>-299.00161298149419</v>
      </c>
      <c r="L6188" s="221">
        <f t="shared" si="683"/>
        <v>3.1461454036141087E-30</v>
      </c>
    </row>
    <row r="6189" spans="3:12" hidden="1" x14ac:dyDescent="0.25">
      <c r="C6189" s="221">
        <v>43320</v>
      </c>
      <c r="D6189" s="221">
        <f t="shared" si="677"/>
        <v>43320</v>
      </c>
      <c r="E6189" s="221">
        <f t="shared" si="682"/>
        <v>43.32</v>
      </c>
      <c r="F6189" s="221">
        <f t="shared" si="678"/>
        <v>1.6600219046480939E-13</v>
      </c>
      <c r="G6189" s="221">
        <f t="shared" si="679"/>
        <v>0.93559615470864421</v>
      </c>
      <c r="H6189" s="271">
        <v>3.5573509939697602E-10</v>
      </c>
      <c r="I6189" s="221">
        <f t="shared" si="680"/>
        <v>1</v>
      </c>
      <c r="J6189" s="221">
        <v>1</v>
      </c>
      <c r="K6189" s="221">
        <f t="shared" si="681"/>
        <v>-445.15342070211801</v>
      </c>
      <c r="L6189" s="221">
        <f t="shared" si="683"/>
        <v>3.1461451356385166E-30</v>
      </c>
    </row>
    <row r="6190" spans="3:12" hidden="1" x14ac:dyDescent="0.25">
      <c r="C6190" s="221">
        <v>43330</v>
      </c>
      <c r="D6190" s="221">
        <f t="shared" si="677"/>
        <v>43330</v>
      </c>
      <c r="E6190" s="221">
        <f t="shared" si="682"/>
        <v>43.33</v>
      </c>
      <c r="F6190" s="221">
        <f t="shared" si="678"/>
        <v>2.4739090399074224E-13</v>
      </c>
      <c r="G6190" s="221">
        <f t="shared" si="679"/>
        <v>0.92467273846565456</v>
      </c>
      <c r="H6190" s="221">
        <v>9.6745899372285699E-3</v>
      </c>
      <c r="I6190" s="221">
        <f t="shared" si="680"/>
        <v>1</v>
      </c>
      <c r="J6190" s="221">
        <v>1</v>
      </c>
      <c r="K6190" s="221">
        <f t="shared" si="681"/>
        <v>-293.09991304768982</v>
      </c>
      <c r="L6190" s="221">
        <f t="shared" si="683"/>
        <v>1.2244716250814003E-29</v>
      </c>
    </row>
    <row r="6191" spans="3:12" hidden="1" x14ac:dyDescent="0.25">
      <c r="C6191" s="221">
        <v>43340</v>
      </c>
      <c r="D6191" s="221">
        <f t="shared" si="677"/>
        <v>43340</v>
      </c>
      <c r="E6191" s="221">
        <f t="shared" si="682"/>
        <v>43.34</v>
      </c>
      <c r="F6191" s="221">
        <f t="shared" si="678"/>
        <v>3.5790123145503045E-13</v>
      </c>
      <c r="G6191" s="221">
        <f t="shared" si="679"/>
        <v>0.91296002985017854</v>
      </c>
      <c r="H6191" s="221">
        <v>4.61702896712015E-3</v>
      </c>
      <c r="I6191" s="221">
        <f t="shared" si="680"/>
        <v>1</v>
      </c>
      <c r="J6191" s="221">
        <v>1</v>
      </c>
      <c r="K6191" s="221">
        <f t="shared" si="681"/>
        <v>-296.42844887624494</v>
      </c>
      <c r="L6191" s="221">
        <f t="shared" si="683"/>
        <v>3.4628164239761417E-29</v>
      </c>
    </row>
    <row r="6192" spans="3:12" hidden="1" x14ac:dyDescent="0.25">
      <c r="C6192" s="221">
        <v>43350</v>
      </c>
      <c r="D6192" s="221">
        <f t="shared" si="677"/>
        <v>43350</v>
      </c>
      <c r="E6192" s="221">
        <f t="shared" si="682"/>
        <v>43.35</v>
      </c>
      <c r="F6192" s="221">
        <f t="shared" si="678"/>
        <v>5.0469851691352284E-13</v>
      </c>
      <c r="G6192" s="221">
        <f t="shared" si="679"/>
        <v>0.90047703078740315</v>
      </c>
      <c r="H6192" s="221">
        <v>1.9669670782231099E-4</v>
      </c>
      <c r="I6192" s="221">
        <f t="shared" si="680"/>
        <v>1</v>
      </c>
      <c r="J6192" s="221">
        <v>1</v>
      </c>
      <c r="K6192" s="221">
        <f t="shared" si="681"/>
        <v>-320.97396482052295</v>
      </c>
      <c r="L6192" s="221">
        <f t="shared" si="683"/>
        <v>6.3840470185291236E-30</v>
      </c>
    </row>
    <row r="6193" spans="3:12" hidden="1" x14ac:dyDescent="0.25">
      <c r="C6193" s="221">
        <v>43360</v>
      </c>
      <c r="D6193" s="221">
        <f t="shared" si="677"/>
        <v>43360</v>
      </c>
      <c r="E6193" s="221">
        <f t="shared" si="682"/>
        <v>43.36</v>
      </c>
      <c r="F6193" s="221">
        <f t="shared" si="678"/>
        <v>6.9602531573614799E-13</v>
      </c>
      <c r="G6193" s="221">
        <f t="shared" si="679"/>
        <v>0.88724396205991052</v>
      </c>
      <c r="H6193" s="221">
        <v>2.7062321390616002E-3</v>
      </c>
      <c r="I6193" s="221">
        <f t="shared" si="680"/>
        <v>1</v>
      </c>
      <c r="J6193" s="221">
        <v>1</v>
      </c>
      <c r="K6193" s="221">
        <f t="shared" si="681"/>
        <v>-295.5393372814662</v>
      </c>
      <c r="L6193" s="221">
        <f t="shared" si="683"/>
        <v>7.7493756173711281E-30</v>
      </c>
    </row>
    <row r="6194" spans="3:12" hidden="1" x14ac:dyDescent="0.25">
      <c r="C6194" s="221">
        <v>43370</v>
      </c>
      <c r="D6194" s="221">
        <f t="shared" si="677"/>
        <v>43370</v>
      </c>
      <c r="E6194" s="221">
        <f t="shared" si="682"/>
        <v>43.37</v>
      </c>
      <c r="F6194" s="221">
        <f t="shared" si="678"/>
        <v>9.4127340768441301E-13</v>
      </c>
      <c r="G6194" s="221">
        <f t="shared" si="679"/>
        <v>0.87328222420943702</v>
      </c>
      <c r="H6194" s="221">
        <v>2.5761364751433801E-3</v>
      </c>
      <c r="I6194" s="221">
        <f t="shared" si="680"/>
        <v>1</v>
      </c>
      <c r="J6194" s="221">
        <v>1</v>
      </c>
      <c r="K6194" s="221">
        <f t="shared" si="681"/>
        <v>-293.48321447366197</v>
      </c>
      <c r="L6194" s="221">
        <f t="shared" si="683"/>
        <v>3.5887427174309209E-29</v>
      </c>
    </row>
    <row r="6195" spans="3:12" hidden="1" x14ac:dyDescent="0.25">
      <c r="C6195" s="221">
        <v>43380</v>
      </c>
      <c r="D6195" s="221">
        <f t="shared" si="677"/>
        <v>43380</v>
      </c>
      <c r="E6195" s="221">
        <f t="shared" si="682"/>
        <v>43.38</v>
      </c>
      <c r="F6195" s="221">
        <f t="shared" si="678"/>
        <v>1.2510551011140442E-12</v>
      </c>
      <c r="G6195" s="221">
        <f t="shared" si="679"/>
        <v>0.85861435619454551</v>
      </c>
      <c r="H6195" s="221">
        <v>2.7309732062731997E-4</v>
      </c>
      <c r="I6195" s="221">
        <f t="shared" si="680"/>
        <v>1</v>
      </c>
      <c r="J6195" s="221">
        <v>1</v>
      </c>
      <c r="K6195" s="221">
        <f t="shared" si="681"/>
        <v>-310.65215953958301</v>
      </c>
      <c r="L6195" s="221">
        <f t="shared" si="683"/>
        <v>1.4531474612233029E-29</v>
      </c>
    </row>
    <row r="6196" spans="3:12" hidden="1" x14ac:dyDescent="0.25">
      <c r="C6196" s="221">
        <v>43390</v>
      </c>
      <c r="D6196" s="221">
        <f t="shared" si="677"/>
        <v>43390</v>
      </c>
      <c r="E6196" s="221">
        <f t="shared" si="682"/>
        <v>43.39</v>
      </c>
      <c r="F6196" s="221">
        <f t="shared" si="678"/>
        <v>1.6372738193467918E-12</v>
      </c>
      <c r="G6196" s="221">
        <f t="shared" si="679"/>
        <v>0.84326399189202783</v>
      </c>
      <c r="H6196" s="221">
        <v>3.1555882854909798E-3</v>
      </c>
      <c r="I6196" s="221">
        <f t="shared" si="680"/>
        <v>1</v>
      </c>
      <c r="J6196" s="221">
        <v>1</v>
      </c>
      <c r="K6196" s="221">
        <f t="shared" si="681"/>
        <v>-287.21669583067359</v>
      </c>
      <c r="L6196" s="221">
        <f t="shared" si="683"/>
        <v>5.405926727716556E-29</v>
      </c>
    </row>
    <row r="6197" spans="3:12" hidden="1" x14ac:dyDescent="0.25">
      <c r="C6197" s="221">
        <v>43400</v>
      </c>
      <c r="D6197" s="221">
        <f t="shared" si="677"/>
        <v>43400</v>
      </c>
      <c r="E6197" s="221">
        <f t="shared" si="682"/>
        <v>43.4</v>
      </c>
      <c r="F6197" s="221">
        <f t="shared" si="678"/>
        <v>2.113193960382547E-12</v>
      </c>
      <c r="G6197" s="221">
        <f t="shared" si="679"/>
        <v>0.82725581453323538</v>
      </c>
      <c r="H6197" s="271">
        <v>9.3132177318648002E-10</v>
      </c>
      <c r="I6197" s="221">
        <f t="shared" si="680"/>
        <v>1</v>
      </c>
      <c r="J6197" s="221">
        <v>1</v>
      </c>
      <c r="K6197" s="221">
        <f t="shared" si="681"/>
        <v>-415.76642108986135</v>
      </c>
      <c r="L6197" s="221">
        <f t="shared" si="683"/>
        <v>4.7453773191421619E-29</v>
      </c>
    </row>
    <row r="6198" spans="3:12" hidden="1" x14ac:dyDescent="0.25">
      <c r="C6198" s="221">
        <v>43410</v>
      </c>
      <c r="D6198" s="221">
        <f t="shared" si="677"/>
        <v>43410</v>
      </c>
      <c r="E6198" s="221">
        <f t="shared" si="682"/>
        <v>43.41</v>
      </c>
      <c r="F6198" s="221">
        <f t="shared" si="678"/>
        <v>2.6935100212568816E-12</v>
      </c>
      <c r="G6198" s="221">
        <f t="shared" si="679"/>
        <v>0.81061550917053682</v>
      </c>
      <c r="H6198" s="221">
        <v>2.61825380323094E-2</v>
      </c>
      <c r="I6198" s="221">
        <f t="shared" si="680"/>
        <v>1</v>
      </c>
      <c r="J6198" s="221">
        <v>1</v>
      </c>
      <c r="K6198" s="221">
        <f t="shared" si="681"/>
        <v>-264.85709505194586</v>
      </c>
      <c r="L6198" s="221">
        <f t="shared" si="683"/>
        <v>8.170159371856282E-27</v>
      </c>
    </row>
    <row r="6199" spans="3:12" hidden="1" x14ac:dyDescent="0.25">
      <c r="C6199" s="221">
        <v>43420</v>
      </c>
      <c r="D6199" s="221">
        <f t="shared" si="677"/>
        <v>43420</v>
      </c>
      <c r="E6199" s="221">
        <f t="shared" si="682"/>
        <v>43.42</v>
      </c>
      <c r="F6199" s="221">
        <f t="shared" si="678"/>
        <v>3.3944149784697334E-12</v>
      </c>
      <c r="G6199" s="221">
        <f t="shared" si="679"/>
        <v>0.79336971327483796</v>
      </c>
      <c r="H6199" s="221">
        <v>5.0657045484409899E-2</v>
      </c>
      <c r="I6199" s="221">
        <f t="shared" si="680"/>
        <v>1</v>
      </c>
      <c r="J6199" s="221">
        <v>1</v>
      </c>
      <c r="K6199" s="221">
        <f t="shared" si="681"/>
        <v>-257.30239182058688</v>
      </c>
      <c r="L6199" s="221">
        <f t="shared" si="683"/>
        <v>9.369051542830306E-26</v>
      </c>
    </row>
    <row r="6200" spans="3:12" hidden="1" x14ac:dyDescent="0.25">
      <c r="C6200" s="221">
        <v>43430</v>
      </c>
      <c r="D6200" s="221">
        <f t="shared" si="677"/>
        <v>43430</v>
      </c>
      <c r="E6200" s="221">
        <f t="shared" si="682"/>
        <v>43.43</v>
      </c>
      <c r="F6200" s="221">
        <f t="shared" si="678"/>
        <v>4.2336679160495767E-12</v>
      </c>
      <c r="G6200" s="221">
        <f t="shared" si="679"/>
        <v>0.77554596556657573</v>
      </c>
      <c r="H6200" s="221">
        <v>3.5478860246612197E-2</v>
      </c>
      <c r="I6200" s="221">
        <f t="shared" si="680"/>
        <v>1</v>
      </c>
      <c r="J6200" s="221">
        <v>1</v>
      </c>
      <c r="K6200" s="221">
        <f t="shared" si="681"/>
        <v>-258.67412015667509</v>
      </c>
      <c r="L6200" s="221">
        <f t="shared" si="683"/>
        <v>1.5991142281544004E-25</v>
      </c>
    </row>
    <row r="6201" spans="3:12" hidden="1" x14ac:dyDescent="0.25">
      <c r="C6201" s="221">
        <v>43440</v>
      </c>
      <c r="D6201" s="221">
        <f t="shared" si="677"/>
        <v>43440</v>
      </c>
      <c r="E6201" s="221">
        <f t="shared" si="682"/>
        <v>43.44</v>
      </c>
      <c r="F6201" s="221">
        <f t="shared" si="678"/>
        <v>5.2306608929338399E-12</v>
      </c>
      <c r="G6201" s="221">
        <f t="shared" si="679"/>
        <v>0.75717265318858429</v>
      </c>
      <c r="H6201" s="271">
        <v>2.4382333118605999E-9</v>
      </c>
      <c r="I6201" s="221">
        <f t="shared" si="680"/>
        <v>1</v>
      </c>
      <c r="J6201" s="221">
        <v>1</v>
      </c>
      <c r="K6201" s="221">
        <f t="shared" si="681"/>
        <v>-400.30346508116065</v>
      </c>
      <c r="L6201" s="221">
        <f t="shared" si="683"/>
        <v>3.3925641228356272E-26</v>
      </c>
    </row>
    <row r="6202" spans="3:12" hidden="1" x14ac:dyDescent="0.25">
      <c r="C6202" s="221">
        <v>43450</v>
      </c>
      <c r="D6202" s="221">
        <f t="shared" ref="D6202:D6265" si="684">C6202*(f_CLK_MHz/Nominal_Clock_Freq)</f>
        <v>43450</v>
      </c>
      <c r="E6202" s="221">
        <f t="shared" si="682"/>
        <v>43.45</v>
      </c>
      <c r="F6202" s="221">
        <f t="shared" ref="F6202:F6265" si="685">ABS(SIN(((MOD_CLK_DIV*PI()*$D6202*FIRST_STAGE_DECIMATION)/(f_CLK_MHz*1000000)))/(FIRST_STAGE_DECIMATION*SIN(((MOD_CLK_DIV*PI()*$D6202)/(f_CLK_MHz*1000000)))))^FIRST_STAGE_ORDER</f>
        <v>6.4064850414975176E-12</v>
      </c>
      <c r="G6202" s="221">
        <f t="shared" ref="G6202:G6265" si="686">ABS(SIN(((MOD_CLK_DIV*FIRST_STAGE_DECIMATION*PI()*$D6202*SECOND_STAGE_DECIMATION)/(f_CLK_MHz*1000000)))/(SECOND_STAGE_DECIMATION*SIN(((MOD_CLK_DIV*FIRST_STAGE_DECIMATION*PI()*$D6202)/(f_CLK_MHz*1000000)))))^SECOND_STAGE_ORDER</f>
        <v>0.73827895733071869</v>
      </c>
      <c r="H6202" s="271">
        <v>1.5853289986237901E-9</v>
      </c>
      <c r="I6202" s="221">
        <f t="shared" ref="I6202:I6265" si="687">IF(Avg_decimation&lt;&gt;0,(ABS(SIN(((MOD_CLK_DIV*FIRST_STAGE_DECIMATION*SECOND_STAGE_DECIMATION*FIR_DECIMATION*PI()*$D6202*Avg_decimation)/(f_CLK_MHz*1000000)))/(Avg_decimation*SIN(((MOD_CLK_DIV*FIRST_STAGE_DECIMATION*SECOND_STAGE_DECIMATION*FIR_DECIMATION*PI()*$D6202)/(f_CLK_MHz*1000000)))))^1),"-")</f>
        <v>1</v>
      </c>
      <c r="J6202" s="221">
        <v>1</v>
      </c>
      <c r="K6202" s="221">
        <f t="shared" ref="K6202:K6265" si="688">20*LOG10(IF(FIR_BYPASSED,F6202*G6202*J6202,F6202*G6202*H6202*I6202*J6202))</f>
        <v>-402.50080579206355</v>
      </c>
      <c r="L6202" s="221">
        <f t="shared" si="683"/>
        <v>7.357266666370037E-40</v>
      </c>
    </row>
    <row r="6203" spans="3:12" hidden="1" x14ac:dyDescent="0.25">
      <c r="C6203" s="221">
        <v>43460</v>
      </c>
      <c r="D6203" s="221">
        <f t="shared" si="684"/>
        <v>43460</v>
      </c>
      <c r="E6203" s="221">
        <f t="shared" si="682"/>
        <v>43.46</v>
      </c>
      <c r="F6203" s="221">
        <f t="shared" si="685"/>
        <v>7.7839958891729788E-12</v>
      </c>
      <c r="G6203" s="221">
        <f t="shared" si="686"/>
        <v>0.71889479742046525</v>
      </c>
      <c r="H6203" s="221">
        <v>3.2358958185374501E-2</v>
      </c>
      <c r="I6203" s="221">
        <f t="shared" si="687"/>
        <v>1</v>
      </c>
      <c r="J6203" s="221">
        <v>1</v>
      </c>
      <c r="K6203" s="221">
        <f t="shared" si="688"/>
        <v>-254.84275061222942</v>
      </c>
      <c r="L6203" s="221">
        <f t="shared" si="683"/>
        <v>8.1971896572900544E-26</v>
      </c>
    </row>
    <row r="6204" spans="3:12" hidden="1" x14ac:dyDescent="0.25">
      <c r="C6204" s="221">
        <v>43470</v>
      </c>
      <c r="D6204" s="221">
        <f t="shared" si="684"/>
        <v>43470</v>
      </c>
      <c r="E6204" s="221">
        <f t="shared" si="682"/>
        <v>43.47</v>
      </c>
      <c r="F6204" s="221">
        <f t="shared" si="685"/>
        <v>9.3878778952558532E-12</v>
      </c>
      <c r="G6204" s="221">
        <f t="shared" si="686"/>
        <v>0.69905077399601856</v>
      </c>
      <c r="H6204" s="221">
        <v>3.3311806719222799E-2</v>
      </c>
      <c r="I6204" s="221">
        <f t="shared" si="687"/>
        <v>1</v>
      </c>
      <c r="J6204" s="221">
        <v>1</v>
      </c>
      <c r="K6204" s="221">
        <f t="shared" si="688"/>
        <v>-253.206513177152</v>
      </c>
      <c r="L6204" s="221">
        <f t="shared" si="683"/>
        <v>3.9937790318831805E-25</v>
      </c>
    </row>
    <row r="6205" spans="3:12" hidden="1" x14ac:dyDescent="0.25">
      <c r="C6205" s="221">
        <v>43480</v>
      </c>
      <c r="D6205" s="221">
        <f t="shared" si="684"/>
        <v>43480</v>
      </c>
      <c r="E6205" s="221">
        <f t="shared" si="682"/>
        <v>43.48</v>
      </c>
      <c r="F6205" s="221">
        <f t="shared" si="685"/>
        <v>1.1244708195097089E-11</v>
      </c>
      <c r="G6205" s="221">
        <f t="shared" si="686"/>
        <v>0.67877811038135649</v>
      </c>
      <c r="H6205" s="221">
        <v>1.17207465677609E-2</v>
      </c>
      <c r="I6205" s="221">
        <f t="shared" si="687"/>
        <v>1</v>
      </c>
      <c r="J6205" s="221">
        <v>1</v>
      </c>
      <c r="K6205" s="221">
        <f t="shared" si="688"/>
        <v>-260.96737412418145</v>
      </c>
      <c r="L6205" s="221">
        <f t="shared" si="683"/>
        <v>2.3727192094471663E-25</v>
      </c>
    </row>
    <row r="6206" spans="3:12" hidden="1" x14ac:dyDescent="0.25">
      <c r="C6206" s="221">
        <v>43490</v>
      </c>
      <c r="D6206" s="221">
        <f t="shared" si="684"/>
        <v>43490</v>
      </c>
      <c r="E6206" s="221">
        <f t="shared" si="682"/>
        <v>43.49</v>
      </c>
      <c r="F6206" s="221">
        <f t="shared" si="685"/>
        <v>1.3383019544054791E-11</v>
      </c>
      <c r="G6206" s="221">
        <f t="shared" si="686"/>
        <v>0.65810859328480098</v>
      </c>
      <c r="H6206" s="221">
        <v>3.54119535930865E-2</v>
      </c>
      <c r="I6206" s="221">
        <f t="shared" si="687"/>
        <v>1</v>
      </c>
      <c r="J6206" s="221">
        <v>1</v>
      </c>
      <c r="K6206" s="221">
        <f t="shared" si="688"/>
        <v>-250.11996879484474</v>
      </c>
      <c r="L6206" s="221">
        <f t="shared" si="683"/>
        <v>4.0270570667654684E-25</v>
      </c>
    </row>
    <row r="6207" spans="3:12" hidden="1" x14ac:dyDescent="0.25">
      <c r="C6207" s="221">
        <v>43500</v>
      </c>
      <c r="D6207" s="221">
        <f t="shared" si="684"/>
        <v>43500</v>
      </c>
      <c r="E6207" s="221">
        <f t="shared" si="682"/>
        <v>43.5</v>
      </c>
      <c r="F6207" s="221">
        <f t="shared" si="685"/>
        <v>1.5833362453672901E-11</v>
      </c>
      <c r="G6207" s="221">
        <f t="shared" si="686"/>
        <v>0.63707451244495517</v>
      </c>
      <c r="H6207" s="271">
        <v>4.1053974968972103E-14</v>
      </c>
      <c r="I6207" s="221">
        <f t="shared" si="687"/>
        <v>1</v>
      </c>
      <c r="J6207" s="221">
        <v>1</v>
      </c>
      <c r="K6207" s="221">
        <f t="shared" si="688"/>
        <v>-487.65762805265672</v>
      </c>
      <c r="L6207" s="221">
        <f t="shared" si="683"/>
        <v>2.4318855330977588E-25</v>
      </c>
    </row>
    <row r="6208" spans="3:12" hidden="1" x14ac:dyDescent="0.25">
      <c r="C6208" s="221">
        <v>43510</v>
      </c>
      <c r="D6208" s="221">
        <f t="shared" si="684"/>
        <v>43510</v>
      </c>
      <c r="E6208" s="221">
        <f t="shared" si="682"/>
        <v>43.51</v>
      </c>
      <c r="F6208" s="221">
        <f t="shared" si="685"/>
        <v>1.8628366512726237E-11</v>
      </c>
      <c r="G6208" s="221">
        <f t="shared" si="686"/>
        <v>0.61570859944960177</v>
      </c>
      <c r="H6208" s="221">
        <v>3.54119535930865E-2</v>
      </c>
      <c r="I6208" s="221">
        <f t="shared" si="687"/>
        <v>1</v>
      </c>
      <c r="J6208" s="221">
        <v>1</v>
      </c>
      <c r="K6208" s="221">
        <f t="shared" si="688"/>
        <v>-247.82600240384684</v>
      </c>
      <c r="L6208" s="221">
        <f t="shared" si="683"/>
        <v>4.1242004784190651E-25</v>
      </c>
    </row>
    <row r="6209" spans="3:12" hidden="1" x14ac:dyDescent="0.25">
      <c r="C6209" s="221">
        <v>43520</v>
      </c>
      <c r="D6209" s="221">
        <f t="shared" si="684"/>
        <v>43520</v>
      </c>
      <c r="E6209" s="221">
        <f t="shared" si="682"/>
        <v>43.52</v>
      </c>
      <c r="F6209" s="221">
        <f t="shared" si="685"/>
        <v>2.1802800885858459E-11</v>
      </c>
      <c r="G6209" s="221">
        <f t="shared" si="686"/>
        <v>0.59404396585486596</v>
      </c>
      <c r="H6209" s="221">
        <v>1.17207465677609E-2</v>
      </c>
      <c r="I6209" s="221">
        <f t="shared" si="687"/>
        <v>1</v>
      </c>
      <c r="J6209" s="221">
        <v>1</v>
      </c>
      <c r="K6209" s="221">
        <f t="shared" si="688"/>
        <v>-256.37427694203507</v>
      </c>
      <c r="L6209" s="221">
        <f t="shared" si="683"/>
        <v>7.7831954923645253E-25</v>
      </c>
    </row>
    <row r="6210" spans="3:12" hidden="1" x14ac:dyDescent="0.25">
      <c r="C6210" s="221">
        <v>43530</v>
      </c>
      <c r="D6210" s="221">
        <f t="shared" si="684"/>
        <v>43530</v>
      </c>
      <c r="E6210" s="221">
        <f t="shared" si="682"/>
        <v>43.53</v>
      </c>
      <c r="F6210" s="221">
        <f t="shared" si="685"/>
        <v>2.5393633982728656E-11</v>
      </c>
      <c r="G6210" s="221">
        <f t="shared" si="686"/>
        <v>0.57211404073291705</v>
      </c>
      <c r="H6210" s="221">
        <v>3.3311806719222799E-2</v>
      </c>
      <c r="I6210" s="221">
        <f t="shared" si="687"/>
        <v>1</v>
      </c>
      <c r="J6210" s="221">
        <v>1</v>
      </c>
      <c r="K6210" s="221">
        <f t="shared" si="688"/>
        <v>-246.30388700478221</v>
      </c>
      <c r="L6210" s="221">
        <f t="shared" si="683"/>
        <v>1.0104793977014709E-24</v>
      </c>
    </row>
    <row r="6211" spans="3:12" hidden="1" x14ac:dyDescent="0.25">
      <c r="C6211" s="221">
        <v>43540</v>
      </c>
      <c r="D6211" s="221">
        <f t="shared" si="684"/>
        <v>43540</v>
      </c>
      <c r="E6211" s="221">
        <f t="shared" si="682"/>
        <v>43.54</v>
      </c>
      <c r="F6211" s="221">
        <f t="shared" si="685"/>
        <v>2.9440092290701684E-11</v>
      </c>
      <c r="G6211" s="221">
        <f t="shared" si="686"/>
        <v>0.54995250777765603</v>
      </c>
      <c r="H6211" s="221">
        <v>3.2358958185403901E-2</v>
      </c>
      <c r="I6211" s="221">
        <f t="shared" si="687"/>
        <v>1</v>
      </c>
      <c r="J6211" s="221">
        <v>1</v>
      </c>
      <c r="K6211" s="221">
        <f t="shared" si="688"/>
        <v>-245.61482230597034</v>
      </c>
      <c r="L6211" s="221">
        <f t="shared" si="683"/>
        <v>2.5394967543174174E-24</v>
      </c>
    </row>
    <row r="6212" spans="3:12" hidden="1" x14ac:dyDescent="0.25">
      <c r="C6212" s="221">
        <v>43550</v>
      </c>
      <c r="D6212" s="221">
        <f t="shared" si="684"/>
        <v>43550</v>
      </c>
      <c r="E6212" s="221">
        <f t="shared" si="682"/>
        <v>43.55</v>
      </c>
      <c r="F6212" s="221">
        <f t="shared" si="685"/>
        <v>3.3983718364227479E-11</v>
      </c>
      <c r="G6212" s="221">
        <f t="shared" si="686"/>
        <v>0.52759324209865932</v>
      </c>
      <c r="H6212" s="271">
        <v>1.5853289986237901E-9</v>
      </c>
      <c r="I6212" s="221">
        <f t="shared" si="687"/>
        <v>1</v>
      </c>
      <c r="J6212" s="221">
        <v>1</v>
      </c>
      <c r="K6212" s="221">
        <f t="shared" si="688"/>
        <v>-390.92620952525363</v>
      </c>
      <c r="L6212" s="221">
        <f t="shared" si="683"/>
        <v>6.8621123647006804E-25</v>
      </c>
    </row>
    <row r="6213" spans="3:12" hidden="1" x14ac:dyDescent="0.25">
      <c r="C6213" s="221">
        <v>43560</v>
      </c>
      <c r="D6213" s="221">
        <f t="shared" si="684"/>
        <v>43560</v>
      </c>
      <c r="E6213" s="221">
        <f t="shared" si="682"/>
        <v>43.56</v>
      </c>
      <c r="F6213" s="221">
        <f t="shared" si="685"/>
        <v>3.9068427964198529E-11</v>
      </c>
      <c r="G6213" s="221">
        <f t="shared" si="686"/>
        <v>0.5050702468339523</v>
      </c>
      <c r="H6213" s="271">
        <v>2.4382333118605999E-9</v>
      </c>
      <c r="I6213" s="221">
        <f t="shared" si="687"/>
        <v>1</v>
      </c>
      <c r="J6213" s="221">
        <v>1</v>
      </c>
      <c r="K6213" s="221">
        <f t="shared" si="688"/>
        <v>-386.3549403542192</v>
      </c>
      <c r="L6213" s="221">
        <f t="shared" si="683"/>
        <v>1.4644488506337276E-38</v>
      </c>
    </row>
    <row r="6214" spans="3:12" hidden="1" x14ac:dyDescent="0.25">
      <c r="C6214" s="221">
        <v>43570</v>
      </c>
      <c r="D6214" s="221">
        <f t="shared" si="684"/>
        <v>43570</v>
      </c>
      <c r="E6214" s="221">
        <f t="shared" si="682"/>
        <v>43.57</v>
      </c>
      <c r="F6214" s="221">
        <f t="shared" si="685"/>
        <v>4.4740566340776617E-11</v>
      </c>
      <c r="G6214" s="221">
        <f t="shared" si="686"/>
        <v>0.48241758971217363</v>
      </c>
      <c r="H6214" s="221">
        <v>3.5478860246612197E-2</v>
      </c>
      <c r="I6214" s="221">
        <f t="shared" si="687"/>
        <v>1</v>
      </c>
      <c r="J6214" s="221">
        <v>1</v>
      </c>
      <c r="K6214" s="221">
        <f t="shared" si="688"/>
        <v>-242.31811457079576</v>
      </c>
      <c r="L6214" s="221">
        <f t="shared" si="683"/>
        <v>1.4659818929749713E-24</v>
      </c>
    </row>
    <row r="6215" spans="3:12" hidden="1" x14ac:dyDescent="0.25">
      <c r="C6215" s="221">
        <v>43580</v>
      </c>
      <c r="D6215" s="221">
        <f t="shared" si="684"/>
        <v>43580</v>
      </c>
      <c r="E6215" s="221">
        <f t="shared" si="682"/>
        <v>43.58</v>
      </c>
      <c r="F6215" s="221">
        <f t="shared" si="685"/>
        <v>5.1048963653222161E-11</v>
      </c>
      <c r="G6215" s="221">
        <f t="shared" si="686"/>
        <v>0.45966933969474771</v>
      </c>
      <c r="H6215" s="221">
        <v>5.0657045484410003E-2</v>
      </c>
      <c r="I6215" s="221">
        <f t="shared" si="687"/>
        <v>1</v>
      </c>
      <c r="J6215" s="221">
        <v>1</v>
      </c>
      <c r="K6215" s="221">
        <f t="shared" si="688"/>
        <v>-238.49855353456465</v>
      </c>
      <c r="L6215" s="221">
        <f t="shared" si="683"/>
        <v>9.5498138240136271E-24</v>
      </c>
    </row>
    <row r="6216" spans="3:12" hidden="1" x14ac:dyDescent="0.25">
      <c r="C6216" s="221">
        <v>43590</v>
      </c>
      <c r="D6216" s="221">
        <f t="shared" si="684"/>
        <v>43590</v>
      </c>
      <c r="E6216" s="221">
        <f t="shared" si="682"/>
        <v>43.59</v>
      </c>
      <c r="F6216" s="221">
        <f t="shared" si="685"/>
        <v>5.8044989520458117E-11</v>
      </c>
      <c r="G6216" s="221">
        <f t="shared" si="686"/>
        <v>0.43685950382841188</v>
      </c>
      <c r="H6216" s="221">
        <v>2.6182538032327399E-2</v>
      </c>
      <c r="I6216" s="221">
        <f t="shared" si="687"/>
        <v>1</v>
      </c>
      <c r="J6216" s="221">
        <v>1</v>
      </c>
      <c r="K6216" s="221">
        <f t="shared" si="688"/>
        <v>-243.55763463288483</v>
      </c>
      <c r="L6216" s="221">
        <f t="shared" si="683"/>
        <v>8.5805393362856402E-24</v>
      </c>
    </row>
    <row r="6217" spans="3:12" hidden="1" x14ac:dyDescent="0.25">
      <c r="C6217" s="221">
        <v>43600</v>
      </c>
      <c r="D6217" s="221">
        <f t="shared" si="684"/>
        <v>43600</v>
      </c>
      <c r="E6217" s="221">
        <f t="shared" si="682"/>
        <v>43.6</v>
      </c>
      <c r="F6217" s="221">
        <f t="shared" si="685"/>
        <v>6.578260669625684E-11</v>
      </c>
      <c r="G6217" s="221">
        <f t="shared" si="686"/>
        <v>0.41402196443700556</v>
      </c>
      <c r="H6217" s="271">
        <v>9.3132177318648002E-10</v>
      </c>
      <c r="I6217" s="221">
        <f t="shared" si="687"/>
        <v>1</v>
      </c>
      <c r="J6217" s="221">
        <v>1</v>
      </c>
      <c r="K6217" s="221">
        <f t="shared" si="688"/>
        <v>-391.91531566364608</v>
      </c>
      <c r="L6217" s="221">
        <f t="shared" si="683"/>
        <v>1.1019872723621521E-24</v>
      </c>
    </row>
    <row r="6218" spans="3:12" hidden="1" x14ac:dyDescent="0.25">
      <c r="C6218" s="221">
        <v>43610</v>
      </c>
      <c r="D6218" s="221">
        <f t="shared" si="684"/>
        <v>43610</v>
      </c>
      <c r="E6218" s="221">
        <f t="shared" si="682"/>
        <v>43.61</v>
      </c>
      <c r="F6218" s="221">
        <f t="shared" si="685"/>
        <v>7.4318423862962077E-11</v>
      </c>
      <c r="G6218" s="221">
        <f t="shared" si="686"/>
        <v>0.39119041678173216</v>
      </c>
      <c r="H6218" s="221">
        <v>3.1555882854909798E-3</v>
      </c>
      <c r="I6218" s="221">
        <f t="shared" si="687"/>
        <v>1</v>
      </c>
      <c r="J6218" s="221">
        <v>1</v>
      </c>
      <c r="K6218" s="221">
        <f t="shared" si="688"/>
        <v>-260.74869934294219</v>
      </c>
      <c r="L6218" s="221">
        <f t="shared" si="683"/>
        <v>2.1041190799781714E-26</v>
      </c>
    </row>
    <row r="6219" spans="3:12" hidden="1" x14ac:dyDescent="0.25">
      <c r="C6219" s="221">
        <v>43620</v>
      </c>
      <c r="D6219" s="221">
        <f t="shared" si="684"/>
        <v>43620</v>
      </c>
      <c r="E6219" s="221">
        <f t="shared" si="682"/>
        <v>43.62</v>
      </c>
      <c r="F6219" s="221">
        <f t="shared" si="685"/>
        <v>8.3711747537995706E-11</v>
      </c>
      <c r="G6219" s="221">
        <f t="shared" si="686"/>
        <v>0.36839830731619055</v>
      </c>
      <c r="H6219" s="221">
        <v>2.7309732062731997E-4</v>
      </c>
      <c r="I6219" s="221">
        <f t="shared" si="687"/>
        <v>1</v>
      </c>
      <c r="J6219" s="221">
        <v>1</v>
      </c>
      <c r="K6219" s="221">
        <f t="shared" si="688"/>
        <v>-281.49157052894026</v>
      </c>
      <c r="L6219" s="221">
        <f t="shared" si="683"/>
        <v>2.5081792358396424E-26</v>
      </c>
    </row>
    <row r="6220" spans="3:12" hidden="1" x14ac:dyDescent="0.25">
      <c r="C6220" s="221">
        <v>43630</v>
      </c>
      <c r="D6220" s="221">
        <f t="shared" si="684"/>
        <v>43630</v>
      </c>
      <c r="E6220" s="221">
        <f t="shared" si="682"/>
        <v>43.63</v>
      </c>
      <c r="F6220" s="221">
        <f t="shared" si="685"/>
        <v>9.4024633087335662E-11</v>
      </c>
      <c r="G6220" s="221">
        <f t="shared" si="686"/>
        <v>0.34567877266241215</v>
      </c>
      <c r="H6220" s="221">
        <v>2.5761364751415499E-3</v>
      </c>
      <c r="I6220" s="221">
        <f t="shared" si="687"/>
        <v>1</v>
      </c>
      <c r="J6220" s="221">
        <v>1</v>
      </c>
      <c r="K6220" s="221">
        <f t="shared" si="688"/>
        <v>-261.54233549079879</v>
      </c>
      <c r="L6220" s="221">
        <f t="shared" si="683"/>
        <v>2.1230223076625643E-26</v>
      </c>
    </row>
    <row r="6221" spans="3:12" hidden="1" x14ac:dyDescent="0.25">
      <c r="C6221" s="221">
        <v>43640</v>
      </c>
      <c r="D6221" s="221">
        <f t="shared" si="684"/>
        <v>43640</v>
      </c>
      <c r="E6221" s="221">
        <f t="shared" si="682"/>
        <v>43.64</v>
      </c>
      <c r="F6221" s="221">
        <f t="shared" si="685"/>
        <v>1.0532193484046833E-10</v>
      </c>
      <c r="G6221" s="221">
        <f t="shared" si="686"/>
        <v>0.32306457943133271</v>
      </c>
      <c r="H6221" s="221">
        <v>2.70623213906336E-3</v>
      </c>
      <c r="I6221" s="221">
        <f t="shared" si="687"/>
        <v>1</v>
      </c>
      <c r="J6221" s="221">
        <v>1</v>
      </c>
      <c r="K6221" s="221">
        <f t="shared" si="688"/>
        <v>-260.7165355780088</v>
      </c>
      <c r="L6221" s="221">
        <f t="shared" si="683"/>
        <v>7.7274726320267939E-26</v>
      </c>
    </row>
    <row r="6222" spans="3:12" hidden="1" x14ac:dyDescent="0.25">
      <c r="C6222" s="221">
        <v>43650</v>
      </c>
      <c r="D6222" s="221">
        <f t="shared" si="684"/>
        <v>43650</v>
      </c>
      <c r="E6222" s="221">
        <f t="shared" si="682"/>
        <v>43.65</v>
      </c>
      <c r="F6222" s="221">
        <f t="shared" si="685"/>
        <v>1.1767135530124274E-10</v>
      </c>
      <c r="G6222" s="221">
        <f t="shared" si="686"/>
        <v>0.30058806500962348</v>
      </c>
      <c r="H6222" s="221">
        <v>1.96696707822322E-4</v>
      </c>
      <c r="I6222" s="221">
        <f t="shared" si="687"/>
        <v>1</v>
      </c>
      <c r="J6222" s="221">
        <v>1</v>
      </c>
      <c r="K6222" s="221">
        <f t="shared" si="688"/>
        <v>-283.15120841349716</v>
      </c>
      <c r="L6222" s="221">
        <f t="shared" si="683"/>
        <v>2.4521788384371095E-26</v>
      </c>
    </row>
    <row r="6223" spans="3:12" hidden="1" x14ac:dyDescent="0.25">
      <c r="C6223" s="221">
        <v>43660</v>
      </c>
      <c r="D6223" s="221">
        <f t="shared" si="684"/>
        <v>43660</v>
      </c>
      <c r="E6223" s="221">
        <f t="shared" si="682"/>
        <v>43.66</v>
      </c>
      <c r="F6223" s="221">
        <f t="shared" si="685"/>
        <v>1.3114349344949547E-10</v>
      </c>
      <c r="G6223" s="221">
        <f t="shared" si="686"/>
        <v>0.27828107943211161</v>
      </c>
      <c r="H6223" s="221">
        <v>4.6170289671201396E-3</v>
      </c>
      <c r="I6223" s="221">
        <f t="shared" si="687"/>
        <v>1</v>
      </c>
      <c r="J6223" s="221">
        <v>1</v>
      </c>
      <c r="K6223" s="221">
        <f t="shared" si="688"/>
        <v>-255.46813946037346</v>
      </c>
      <c r="L6223" s="221">
        <f t="shared" si="683"/>
        <v>7.6960802991798955E-26</v>
      </c>
    </row>
    <row r="6224" spans="3:12" hidden="1" x14ac:dyDescent="0.25">
      <c r="C6224" s="221">
        <v>43670</v>
      </c>
      <c r="D6224" s="221">
        <f t="shared" si="684"/>
        <v>43670</v>
      </c>
      <c r="E6224" s="221">
        <f t="shared" si="682"/>
        <v>43.67</v>
      </c>
      <c r="F6224" s="221">
        <f t="shared" si="685"/>
        <v>1.4581189212815309E-10</v>
      </c>
      <c r="G6224" s="221">
        <f t="shared" si="686"/>
        <v>0.25617492845642514</v>
      </c>
      <c r="H6224" s="221">
        <v>9.6745899372301606E-3</v>
      </c>
      <c r="I6224" s="221">
        <f t="shared" si="687"/>
        <v>1</v>
      </c>
      <c r="J6224" s="221">
        <v>1</v>
      </c>
      <c r="K6224" s="221">
        <f t="shared" si="688"/>
        <v>-248.84075729031238</v>
      </c>
      <c r="L6224" s="221">
        <f t="shared" si="683"/>
        <v>7.0192060495634539E-25</v>
      </c>
    </row>
    <row r="6225" spans="3:12" hidden="1" x14ac:dyDescent="0.25">
      <c r="C6225" s="221">
        <v>43680</v>
      </c>
      <c r="D6225" s="221">
        <f t="shared" si="684"/>
        <v>43680</v>
      </c>
      <c r="E6225" s="221">
        <f t="shared" si="682"/>
        <v>43.68</v>
      </c>
      <c r="F6225" s="221">
        <f t="shared" si="685"/>
        <v>1.6175308451093717E-10</v>
      </c>
      <c r="G6225" s="221">
        <f t="shared" si="686"/>
        <v>0.23430031795399575</v>
      </c>
      <c r="H6225" s="271">
        <v>3.5572684211213001E-10</v>
      </c>
      <c r="I6225" s="221">
        <f t="shared" si="687"/>
        <v>1</v>
      </c>
      <c r="J6225" s="221">
        <v>1</v>
      </c>
      <c r="K6225" s="221">
        <f t="shared" si="688"/>
        <v>-397.40515827874617</v>
      </c>
      <c r="L6225" s="221">
        <f t="shared" si="683"/>
        <v>3.2648581127354476E-25</v>
      </c>
    </row>
    <row r="6226" spans="3:12" hidden="1" x14ac:dyDescent="0.25">
      <c r="C6226" s="221">
        <v>43690</v>
      </c>
      <c r="D6226" s="221">
        <f t="shared" si="684"/>
        <v>43690</v>
      </c>
      <c r="E6226" s="221">
        <f t="shared" si="682"/>
        <v>43.69</v>
      </c>
      <c r="F6226" s="221">
        <f t="shared" si="685"/>
        <v>1.7904663964552366E-10</v>
      </c>
      <c r="G6226" s="221">
        <f t="shared" si="686"/>
        <v>0.21268729972810377</v>
      </c>
      <c r="H6226" s="221">
        <v>1.1026860971507201E-2</v>
      </c>
      <c r="I6226" s="221">
        <f t="shared" si="687"/>
        <v>1</v>
      </c>
      <c r="J6226" s="221">
        <v>1</v>
      </c>
      <c r="K6226" s="221">
        <f t="shared" si="688"/>
        <v>-247.53680737965428</v>
      </c>
      <c r="L6226" s="221">
        <f t="shared" si="683"/>
        <v>4.408179784444695E-25</v>
      </c>
    </row>
    <row r="6227" spans="3:12" hidden="1" x14ac:dyDescent="0.25">
      <c r="C6227" s="221">
        <v>43700</v>
      </c>
      <c r="D6227" s="221">
        <f t="shared" si="684"/>
        <v>43700</v>
      </c>
      <c r="E6227" s="221">
        <f t="shared" si="682"/>
        <v>43.7</v>
      </c>
      <c r="F6227" s="221">
        <f t="shared" si="685"/>
        <v>1.9777520706787076E-10</v>
      </c>
      <c r="G6227" s="221">
        <f t="shared" si="686"/>
        <v>0.1913652188662647</v>
      </c>
      <c r="H6227" s="271">
        <v>1.61308983046964E-9</v>
      </c>
      <c r="I6227" s="221">
        <f t="shared" si="687"/>
        <v>1</v>
      </c>
      <c r="J6227" s="221">
        <v>1</v>
      </c>
      <c r="K6227" s="221">
        <f t="shared" si="688"/>
        <v>-384.28613184843215</v>
      </c>
      <c r="L6227" s="221">
        <f t="shared" si="683"/>
        <v>4.4081807831973943E-25</v>
      </c>
    </row>
    <row r="6228" spans="3:12" hidden="1" x14ac:dyDescent="0.25">
      <c r="C6228" s="221">
        <v>43710</v>
      </c>
      <c r="D6228" s="221">
        <f t="shared" si="684"/>
        <v>43710</v>
      </c>
      <c r="E6228" s="221">
        <f t="shared" si="682"/>
        <v>43.71</v>
      </c>
      <c r="F6228" s="221">
        <f t="shared" si="685"/>
        <v>2.1802456048267073E-10</v>
      </c>
      <c r="G6228" s="221">
        <f t="shared" si="686"/>
        <v>0.17036266273116604</v>
      </c>
      <c r="H6228" s="221">
        <v>2.0401207815416E-2</v>
      </c>
      <c r="I6228" s="221">
        <f t="shared" si="687"/>
        <v>1</v>
      </c>
      <c r="J6228" s="221">
        <v>1</v>
      </c>
      <c r="K6228" s="221">
        <f t="shared" si="688"/>
        <v>-242.40928562341969</v>
      </c>
      <c r="L6228" s="221">
        <f t="shared" si="683"/>
        <v>1.4355274991381283E-24</v>
      </c>
    </row>
    <row r="6229" spans="3:12" hidden="1" x14ac:dyDescent="0.25">
      <c r="C6229" s="221">
        <v>43720</v>
      </c>
      <c r="D6229" s="221">
        <f t="shared" si="684"/>
        <v>43720</v>
      </c>
      <c r="E6229" s="221">
        <f t="shared" si="682"/>
        <v>43.72</v>
      </c>
      <c r="F6229" s="221">
        <f t="shared" si="685"/>
        <v>2.3988364050584812E-10</v>
      </c>
      <c r="G6229" s="221">
        <f t="shared" si="686"/>
        <v>0.14970741168977966</v>
      </c>
      <c r="H6229" s="221">
        <v>2.0271099110456801E-2</v>
      </c>
      <c r="I6229" s="221">
        <f t="shared" si="687"/>
        <v>1</v>
      </c>
      <c r="J6229" s="221">
        <v>1</v>
      </c>
      <c r="K6229" s="221">
        <f t="shared" si="688"/>
        <v>-242.75757539990514</v>
      </c>
      <c r="L6229" s="221">
        <f t="shared" si="683"/>
        <v>5.5186329566557855E-24</v>
      </c>
    </row>
    <row r="6230" spans="3:12" hidden="1" x14ac:dyDescent="0.25">
      <c r="C6230" s="221">
        <v>43730</v>
      </c>
      <c r="D6230" s="221">
        <f t="shared" si="684"/>
        <v>43730</v>
      </c>
      <c r="E6230" s="221">
        <f t="shared" si="682"/>
        <v>43.73</v>
      </c>
      <c r="F6230" s="221">
        <f t="shared" si="685"/>
        <v>2.6344459646446637E-10</v>
      </c>
      <c r="G6230" s="221">
        <f t="shared" si="686"/>
        <v>0.12942639167758807</v>
      </c>
      <c r="H6230" s="221">
        <v>5.3629333398773696E-3</v>
      </c>
      <c r="I6230" s="221">
        <f t="shared" si="687"/>
        <v>1</v>
      </c>
      <c r="J6230" s="221">
        <v>1</v>
      </c>
      <c r="K6230" s="221">
        <f t="shared" si="688"/>
        <v>-254.7577092509112</v>
      </c>
      <c r="L6230" s="221">
        <f t="shared" si="683"/>
        <v>2.074079356400197E-24</v>
      </c>
    </row>
    <row r="6231" spans="3:12" hidden="1" x14ac:dyDescent="0.25">
      <c r="C6231" s="221">
        <v>43740</v>
      </c>
      <c r="D6231" s="221">
        <f t="shared" si="684"/>
        <v>43740</v>
      </c>
      <c r="E6231" s="221">
        <f t="shared" si="682"/>
        <v>43.74</v>
      </c>
      <c r="F6231" s="221">
        <f t="shared" si="685"/>
        <v>2.8880282725022646E-10</v>
      </c>
      <c r="G6231" s="221">
        <f t="shared" si="686"/>
        <v>0.10954562868872411</v>
      </c>
      <c r="H6231" s="271">
        <v>1.7506741710715498E-5</v>
      </c>
      <c r="I6231" s="221">
        <f t="shared" si="687"/>
        <v>1</v>
      </c>
      <c r="J6231" s="221">
        <v>1</v>
      </c>
      <c r="K6231" s="221">
        <f t="shared" si="688"/>
        <v>-305.13196366095872</v>
      </c>
      <c r="L6231" s="221">
        <f t="shared" si="683"/>
        <v>8.4099998985536153E-26</v>
      </c>
    </row>
    <row r="6232" spans="3:12" hidden="1" x14ac:dyDescent="0.25">
      <c r="C6232" s="221">
        <v>43750</v>
      </c>
      <c r="D6232" s="221">
        <f t="shared" si="684"/>
        <v>43750</v>
      </c>
      <c r="E6232" s="221">
        <f t="shared" si="682"/>
        <v>43.75</v>
      </c>
      <c r="F6232" s="221">
        <f t="shared" si="685"/>
        <v>3.1605702122228018E-10</v>
      </c>
      <c r="G6232" s="221">
        <f t="shared" si="686"/>
        <v>9.0090205280689228E-2</v>
      </c>
      <c r="H6232" s="271">
        <v>1.6734664794204301E-5</v>
      </c>
      <c r="I6232" s="221">
        <f t="shared" si="687"/>
        <v>1</v>
      </c>
      <c r="J6232" s="221">
        <v>1</v>
      </c>
      <c r="K6232" s="221">
        <f t="shared" si="688"/>
        <v>-306.43879926512125</v>
      </c>
      <c r="L6232" s="221">
        <f t="shared" si="683"/>
        <v>2.6541000402755515E-30</v>
      </c>
    </row>
    <row r="6233" spans="3:12" hidden="1" x14ac:dyDescent="0.25">
      <c r="C6233" s="221">
        <v>43760</v>
      </c>
      <c r="D6233" s="221">
        <f t="shared" si="684"/>
        <v>43760</v>
      </c>
      <c r="E6233" s="221">
        <f t="shared" si="682"/>
        <v>43.76</v>
      </c>
      <c r="F6233" s="221">
        <f t="shared" si="685"/>
        <v>3.4530919515572378E-10</v>
      </c>
      <c r="G6233" s="221">
        <f t="shared" si="686"/>
        <v>7.1084219175678615E-2</v>
      </c>
      <c r="H6233" s="221">
        <v>1.5719408884806899E-2</v>
      </c>
      <c r="I6233" s="221">
        <f t="shared" si="687"/>
        <v>1</v>
      </c>
      <c r="J6233" s="221">
        <v>1</v>
      </c>
      <c r="K6233" s="221">
        <f t="shared" si="688"/>
        <v>-248.27164897534345</v>
      </c>
      <c r="L6233" s="221">
        <f t="shared" si="683"/>
        <v>3.7311876932044948E-25</v>
      </c>
    </row>
    <row r="6234" spans="3:12" hidden="1" x14ac:dyDescent="0.25">
      <c r="C6234" s="221">
        <v>43770</v>
      </c>
      <c r="D6234" s="221">
        <f t="shared" si="684"/>
        <v>43770</v>
      </c>
      <c r="E6234" s="221">
        <f t="shared" si="682"/>
        <v>43.77</v>
      </c>
      <c r="F6234" s="221">
        <f t="shared" si="685"/>
        <v>3.7666473223168578E-10</v>
      </c>
      <c r="G6234" s="221">
        <f t="shared" si="686"/>
        <v>5.2550744037532439E-2</v>
      </c>
      <c r="H6234" s="221">
        <v>0.137820446554033</v>
      </c>
      <c r="I6234" s="221">
        <f t="shared" si="687"/>
        <v>1</v>
      </c>
      <c r="J6234" s="221">
        <v>1</v>
      </c>
      <c r="K6234" s="221">
        <f t="shared" si="688"/>
        <v>-231.28305039082491</v>
      </c>
      <c r="L6234" s="221">
        <f t="shared" si="683"/>
        <v>2.4240445958735637E-23</v>
      </c>
    </row>
    <row r="6235" spans="3:12" hidden="1" x14ac:dyDescent="0.25">
      <c r="C6235" s="221">
        <v>43780</v>
      </c>
      <c r="D6235" s="221">
        <f t="shared" si="684"/>
        <v>43780</v>
      </c>
      <c r="E6235" s="221">
        <f t="shared" si="682"/>
        <v>43.78</v>
      </c>
      <c r="F6235" s="221">
        <f t="shared" si="685"/>
        <v>4.1023241906588366E-10</v>
      </c>
      <c r="G6235" s="221">
        <f t="shared" si="686"/>
        <v>3.4511792497011258E-2</v>
      </c>
      <c r="H6235" s="221">
        <v>0.444915675135165</v>
      </c>
      <c r="I6235" s="221">
        <f t="shared" si="687"/>
        <v>1</v>
      </c>
      <c r="J6235" s="221">
        <v>1</v>
      </c>
      <c r="K6235" s="221">
        <f t="shared" si="688"/>
        <v>-224.01449597008883</v>
      </c>
      <c r="L6235" s="221">
        <f t="shared" si="683"/>
        <v>2.0372005772793418E-22</v>
      </c>
    </row>
    <row r="6236" spans="3:12" hidden="1" x14ac:dyDescent="0.25">
      <c r="C6236" s="221">
        <v>43790</v>
      </c>
      <c r="D6236" s="221">
        <f t="shared" si="684"/>
        <v>43790</v>
      </c>
      <c r="E6236" s="221">
        <f t="shared" si="682"/>
        <v>43.79</v>
      </c>
      <c r="F6236" s="221">
        <f t="shared" si="685"/>
        <v>4.4612448177184202E-10</v>
      </c>
      <c r="G6236" s="221">
        <f t="shared" si="686"/>
        <v>1.6988281494065605E-2</v>
      </c>
      <c r="H6236" s="221">
        <v>0.82365531566098804</v>
      </c>
      <c r="I6236" s="221">
        <f t="shared" si="687"/>
        <v>1</v>
      </c>
      <c r="J6236" s="221">
        <v>1</v>
      </c>
      <c r="K6236" s="221">
        <f t="shared" si="688"/>
        <v>-224.092979786591</v>
      </c>
      <c r="L6236" s="221">
        <f t="shared" si="683"/>
        <v>3.9321952720089641E-22</v>
      </c>
    </row>
    <row r="6237" spans="3:12" hidden="1" x14ac:dyDescent="0.25">
      <c r="C6237" s="221">
        <v>43800</v>
      </c>
      <c r="D6237" s="221">
        <f t="shared" si="684"/>
        <v>43800</v>
      </c>
      <c r="E6237" s="221">
        <f t="shared" si="682"/>
        <v>43.8</v>
      </c>
      <c r="F6237" s="221">
        <f t="shared" si="685"/>
        <v>4.844566210557959E-10</v>
      </c>
      <c r="G6237" s="221">
        <f t="shared" si="686"/>
        <v>1.5330075829620072E-14</v>
      </c>
      <c r="H6237" s="221">
        <v>1</v>
      </c>
      <c r="I6237" s="221">
        <f t="shared" si="687"/>
        <v>1</v>
      </c>
      <c r="J6237" s="221">
        <v>1</v>
      </c>
      <c r="K6237" s="221">
        <f t="shared" si="688"/>
        <v>-462.58401602291826</v>
      </c>
      <c r="L6237" s="221">
        <f t="shared" si="683"/>
        <v>9.7418632742611382E-23</v>
      </c>
    </row>
    <row r="6238" spans="3:12" hidden="1" x14ac:dyDescent="0.25">
      <c r="C6238" s="221">
        <v>43810</v>
      </c>
      <c r="D6238" s="221">
        <f t="shared" si="684"/>
        <v>43810</v>
      </c>
      <c r="E6238" s="221">
        <f t="shared" si="682"/>
        <v>43.81</v>
      </c>
      <c r="F6238" s="221">
        <f t="shared" si="685"/>
        <v>5.2534804633966546E-10</v>
      </c>
      <c r="G6238" s="221">
        <f t="shared" si="686"/>
        <v>1.6434420822482608E-2</v>
      </c>
      <c r="H6238" s="221">
        <v>0.82365531566122896</v>
      </c>
      <c r="I6238" s="221">
        <f t="shared" si="687"/>
        <v>1</v>
      </c>
      <c r="J6238" s="221">
        <v>1</v>
      </c>
      <c r="K6238" s="221">
        <f t="shared" si="688"/>
        <v>-222.9610593891739</v>
      </c>
      <c r="L6238" s="221">
        <f t="shared" si="683"/>
        <v>1.2642532238417351E-22</v>
      </c>
    </row>
    <row r="6239" spans="3:12" hidden="1" x14ac:dyDescent="0.25">
      <c r="C6239" s="221">
        <v>43820</v>
      </c>
      <c r="D6239" s="221">
        <f t="shared" si="684"/>
        <v>43820</v>
      </c>
      <c r="E6239" s="221">
        <f t="shared" si="682"/>
        <v>43.82</v>
      </c>
      <c r="F6239" s="221">
        <f t="shared" si="685"/>
        <v>5.6892150890967922E-10</v>
      </c>
      <c r="G6239" s="221">
        <f t="shared" si="686"/>
        <v>3.2297534969254388E-2</v>
      </c>
      <c r="H6239" s="221">
        <v>0.44491567513524399</v>
      </c>
      <c r="I6239" s="221">
        <f t="shared" si="687"/>
        <v>1</v>
      </c>
      <c r="J6239" s="221">
        <v>1</v>
      </c>
      <c r="K6239" s="221">
        <f t="shared" si="688"/>
        <v>-221.75001125413979</v>
      </c>
      <c r="L6239" s="221">
        <f t="shared" si="683"/>
        <v>5.8419175272863601E-22</v>
      </c>
    </row>
    <row r="6240" spans="3:12" hidden="1" x14ac:dyDescent="0.25">
      <c r="C6240" s="221">
        <v>43830</v>
      </c>
      <c r="D6240" s="221">
        <f t="shared" si="684"/>
        <v>43830</v>
      </c>
      <c r="E6240" s="221">
        <f t="shared" si="682"/>
        <v>43.83</v>
      </c>
      <c r="F6240" s="221">
        <f t="shared" si="685"/>
        <v>6.1530333408738869E-10</v>
      </c>
      <c r="G6240" s="221">
        <f t="shared" si="686"/>
        <v>4.7573106407746854E-2</v>
      </c>
      <c r="H6240" s="221">
        <v>0.13782044655407699</v>
      </c>
      <c r="I6240" s="221">
        <f t="shared" si="687"/>
        <v>1</v>
      </c>
      <c r="J6240" s="221">
        <v>1</v>
      </c>
      <c r="K6240" s="221">
        <f t="shared" si="688"/>
        <v>-227.88471136347255</v>
      </c>
      <c r="L6240" s="221">
        <f t="shared" si="683"/>
        <v>3.72678802225356E-22</v>
      </c>
    </row>
    <row r="6241" spans="3:12" hidden="1" x14ac:dyDescent="0.25">
      <c r="C6241" s="221">
        <v>43840</v>
      </c>
      <c r="D6241" s="221">
        <f t="shared" si="684"/>
        <v>43840</v>
      </c>
      <c r="E6241" s="221">
        <f t="shared" si="682"/>
        <v>43.84</v>
      </c>
      <c r="F6241" s="221">
        <f t="shared" si="685"/>
        <v>6.6462345242027225E-10</v>
      </c>
      <c r="G6241" s="221">
        <f t="shared" si="686"/>
        <v>6.2246131311622287E-2</v>
      </c>
      <c r="H6241" s="221">
        <v>1.5719408884843099E-2</v>
      </c>
      <c r="I6241" s="221">
        <f t="shared" si="687"/>
        <v>1</v>
      </c>
      <c r="J6241" s="221">
        <v>1</v>
      </c>
      <c r="K6241" s="221">
        <f t="shared" si="688"/>
        <v>-243.73751525270035</v>
      </c>
      <c r="L6241" s="221">
        <f t="shared" si="683"/>
        <v>5.48632428228307E-23</v>
      </c>
    </row>
    <row r="6242" spans="3:12" hidden="1" x14ac:dyDescent="0.25">
      <c r="C6242" s="221">
        <v>43850</v>
      </c>
      <c r="D6242" s="221">
        <f t="shared" si="684"/>
        <v>43850</v>
      </c>
      <c r="E6242" s="221">
        <f t="shared" ref="E6242:E6305" si="689">D6242/1000</f>
        <v>43.85</v>
      </c>
      <c r="F6242" s="221">
        <f t="shared" si="685"/>
        <v>7.1701542989012424E-10</v>
      </c>
      <c r="G6242" s="221">
        <f t="shared" si="686"/>
        <v>7.630285768198318E-2</v>
      </c>
      <c r="H6242" s="271">
        <v>1.67346647941698E-5</v>
      </c>
      <c r="I6242" s="221">
        <f t="shared" si="687"/>
        <v>1</v>
      </c>
      <c r="J6242" s="221">
        <v>1</v>
      </c>
      <c r="K6242" s="221">
        <f t="shared" si="688"/>
        <v>-300.7662735482121</v>
      </c>
      <c r="L6242" s="221">
        <f t="shared" ref="L6242:L6305" si="690">(D6242-D6241)*((10^(K6242/20)+10^(K6241/20))/2)^2</f>
        <v>1.0602553740515297E-24</v>
      </c>
    </row>
    <row r="6243" spans="3:12" hidden="1" x14ac:dyDescent="0.25">
      <c r="C6243" s="221">
        <v>43860</v>
      </c>
      <c r="D6243" s="221">
        <f t="shared" si="684"/>
        <v>43860</v>
      </c>
      <c r="E6243" s="221">
        <f t="shared" si="689"/>
        <v>43.86</v>
      </c>
      <c r="F6243" s="221">
        <f t="shared" si="685"/>
        <v>7.726164971354575E-10</v>
      </c>
      <c r="G6243" s="221">
        <f t="shared" si="686"/>
        <v>8.9730802324787459E-2</v>
      </c>
      <c r="H6243" s="271">
        <v>1.7506741710685402E-5</v>
      </c>
      <c r="I6243" s="221">
        <f t="shared" si="687"/>
        <v>1</v>
      </c>
      <c r="J6243" s="221">
        <v>1</v>
      </c>
      <c r="K6243" s="221">
        <f t="shared" si="688"/>
        <v>-298.31778295144272</v>
      </c>
      <c r="L6243" s="221">
        <f t="shared" si="690"/>
        <v>1.133434455699394E-29</v>
      </c>
    </row>
    <row r="6244" spans="3:12" hidden="1" x14ac:dyDescent="0.25">
      <c r="C6244" s="221">
        <v>43870</v>
      </c>
      <c r="D6244" s="221">
        <f t="shared" si="684"/>
        <v>43870</v>
      </c>
      <c r="E6244" s="221">
        <f t="shared" si="689"/>
        <v>43.87</v>
      </c>
      <c r="F6244" s="221">
        <f t="shared" si="685"/>
        <v>8.3156757768699055E-10</v>
      </c>
      <c r="G6244" s="221">
        <f t="shared" si="686"/>
        <v>0.10251876516098686</v>
      </c>
      <c r="H6244" s="221">
        <v>5.36293333987481E-3</v>
      </c>
      <c r="I6244" s="221">
        <f t="shared" si="687"/>
        <v>1</v>
      </c>
      <c r="J6244" s="221">
        <v>1</v>
      </c>
      <c r="K6244" s="221">
        <f t="shared" si="688"/>
        <v>-246.79793373229575</v>
      </c>
      <c r="L6244" s="221">
        <f t="shared" si="690"/>
        <v>5.2535078002320921E-25</v>
      </c>
    </row>
    <row r="6245" spans="3:12" hidden="1" x14ac:dyDescent="0.25">
      <c r="C6245" s="221">
        <v>43880</v>
      </c>
      <c r="D6245" s="221">
        <f t="shared" si="684"/>
        <v>43880</v>
      </c>
      <c r="E6245" s="221">
        <f t="shared" si="689"/>
        <v>43.88</v>
      </c>
      <c r="F6245" s="221">
        <f t="shared" si="685"/>
        <v>8.9401331521321395E-10</v>
      </c>
      <c r="G6245" s="221">
        <f t="shared" si="686"/>
        <v>0.11465684085093215</v>
      </c>
      <c r="H6245" s="221">
        <v>2.02710991104477E-2</v>
      </c>
      <c r="I6245" s="221">
        <f t="shared" si="687"/>
        <v>1</v>
      </c>
      <c r="J6245" s="221">
        <v>1</v>
      </c>
      <c r="K6245" s="221">
        <f t="shared" si="688"/>
        <v>-233.64757488809266</v>
      </c>
      <c r="L6245" s="221">
        <f t="shared" si="690"/>
        <v>1.6066585778965958E-23</v>
      </c>
    </row>
    <row r="6246" spans="3:12" hidden="1" x14ac:dyDescent="0.25">
      <c r="C6246" s="221">
        <v>43890</v>
      </c>
      <c r="D6246" s="221">
        <f t="shared" si="684"/>
        <v>43890</v>
      </c>
      <c r="E6246" s="221">
        <f t="shared" si="689"/>
        <v>43.89</v>
      </c>
      <c r="F6246" s="221">
        <f t="shared" si="685"/>
        <v>9.6010209977461776E-10</v>
      </c>
      <c r="G6246" s="221">
        <f t="shared" si="686"/>
        <v>0.12613642772089378</v>
      </c>
      <c r="H6246" s="221">
        <v>2.0401207815425901E-2</v>
      </c>
      <c r="I6246" s="221">
        <f t="shared" si="687"/>
        <v>1</v>
      </c>
      <c r="J6246" s="221">
        <v>1</v>
      </c>
      <c r="K6246" s="221">
        <f t="shared" si="688"/>
        <v>-232.14372346853079</v>
      </c>
      <c r="L6246" s="221">
        <f t="shared" si="690"/>
        <v>5.1723235586683504E-23</v>
      </c>
    </row>
    <row r="6247" spans="3:12" hidden="1" x14ac:dyDescent="0.25">
      <c r="C6247" s="221">
        <v>43900</v>
      </c>
      <c r="D6247" s="221">
        <f t="shared" si="684"/>
        <v>43900</v>
      </c>
      <c r="E6247" s="221">
        <f t="shared" si="689"/>
        <v>43.9</v>
      </c>
      <c r="F6247" s="221">
        <f t="shared" si="685"/>
        <v>1.0299860930839314E-9</v>
      </c>
      <c r="G6247" s="221">
        <f t="shared" si="686"/>
        <v>0.13695023398522793</v>
      </c>
      <c r="H6247" s="271">
        <v>1.6130970022587099E-9</v>
      </c>
      <c r="I6247" s="221">
        <f t="shared" si="687"/>
        <v>1</v>
      </c>
      <c r="J6247" s="221">
        <v>1</v>
      </c>
      <c r="K6247" s="221">
        <f t="shared" si="688"/>
        <v>-372.85890752803789</v>
      </c>
      <c r="L6247" s="221">
        <f t="shared" si="690"/>
        <v>1.5260464109282415E-23</v>
      </c>
    </row>
    <row r="6248" spans="3:12" hidden="1" x14ac:dyDescent="0.25">
      <c r="C6248" s="221">
        <v>43910</v>
      </c>
      <c r="D6248" s="221">
        <f t="shared" si="684"/>
        <v>43910</v>
      </c>
      <c r="E6248" s="221">
        <f t="shared" si="689"/>
        <v>43.91</v>
      </c>
      <c r="F6248" s="221">
        <f t="shared" si="685"/>
        <v>1.1038212527716763E-9</v>
      </c>
      <c r="G6248" s="221">
        <f t="shared" si="686"/>
        <v>0.14709228126356674</v>
      </c>
      <c r="H6248" s="221">
        <v>1.10268609715076E-2</v>
      </c>
      <c r="I6248" s="221">
        <f t="shared" si="687"/>
        <v>1</v>
      </c>
      <c r="J6248" s="221">
        <v>1</v>
      </c>
      <c r="K6248" s="221">
        <f t="shared" si="688"/>
        <v>-234.94118931786443</v>
      </c>
      <c r="L6248" s="221">
        <f t="shared" si="690"/>
        <v>8.0134805520658218E-24</v>
      </c>
    </row>
    <row r="6249" spans="3:12" hidden="1" x14ac:dyDescent="0.25">
      <c r="C6249" s="221">
        <v>43920</v>
      </c>
      <c r="D6249" s="221">
        <f t="shared" si="684"/>
        <v>43920</v>
      </c>
      <c r="E6249" s="221">
        <f t="shared" si="689"/>
        <v>43.92</v>
      </c>
      <c r="F6249" s="221">
        <f t="shared" si="685"/>
        <v>1.18176735565465E-9</v>
      </c>
      <c r="G6249" s="221">
        <f t="shared" si="686"/>
        <v>0.15655790539862327</v>
      </c>
      <c r="H6249" s="271">
        <v>3.5573825305893501E-10</v>
      </c>
      <c r="I6249" s="221">
        <f t="shared" si="687"/>
        <v>1</v>
      </c>
      <c r="J6249" s="221">
        <v>1</v>
      </c>
      <c r="K6249" s="221">
        <f t="shared" si="688"/>
        <v>-383.63324881199077</v>
      </c>
      <c r="L6249" s="221">
        <f t="shared" si="690"/>
        <v>8.0134791043671636E-24</v>
      </c>
    </row>
    <row r="6250" spans="3:12" hidden="1" x14ac:dyDescent="0.25">
      <c r="C6250" s="221">
        <v>43930</v>
      </c>
      <c r="D6250" s="221">
        <f t="shared" si="684"/>
        <v>43930</v>
      </c>
      <c r="E6250" s="221">
        <f t="shared" si="689"/>
        <v>43.93</v>
      </c>
      <c r="F6250" s="221">
        <f t="shared" si="685"/>
        <v>1.2639880200066141E-9</v>
      </c>
      <c r="G6250" s="221">
        <f t="shared" si="686"/>
        <v>0.165343754585314</v>
      </c>
      <c r="H6250" s="221">
        <v>9.6745899372290695E-3</v>
      </c>
      <c r="I6250" s="221">
        <f t="shared" si="687"/>
        <v>1</v>
      </c>
      <c r="J6250" s="221">
        <v>1</v>
      </c>
      <c r="K6250" s="221">
        <f t="shared" si="688"/>
        <v>-233.8847336143883</v>
      </c>
      <c r="L6250" s="221">
        <f t="shared" si="690"/>
        <v>1.0220371341470767E-23</v>
      </c>
    </row>
    <row r="6251" spans="3:12" hidden="1" x14ac:dyDescent="0.25">
      <c r="C6251" s="221">
        <v>43940</v>
      </c>
      <c r="D6251" s="221">
        <f t="shared" si="684"/>
        <v>43940</v>
      </c>
      <c r="E6251" s="221">
        <f t="shared" si="689"/>
        <v>43.94</v>
      </c>
      <c r="F6251" s="221">
        <f t="shared" si="685"/>
        <v>1.3506507268288797E-9</v>
      </c>
      <c r="G6251" s="221">
        <f t="shared" si="686"/>
        <v>0.17344778482841097</v>
      </c>
      <c r="H6251" s="221">
        <v>4.6170289671173597E-3</v>
      </c>
      <c r="I6251" s="221">
        <f t="shared" si="687"/>
        <v>1</v>
      </c>
      <c r="J6251" s="221">
        <v>1</v>
      </c>
      <c r="K6251" s="221">
        <f t="shared" si="688"/>
        <v>-239.3185117279003</v>
      </c>
      <c r="L6251" s="221">
        <f t="shared" si="690"/>
        <v>2.4079843031173089E-23</v>
      </c>
    </row>
    <row r="6252" spans="3:12" hidden="1" x14ac:dyDescent="0.25">
      <c r="C6252" s="221">
        <v>43950</v>
      </c>
      <c r="D6252" s="221">
        <f t="shared" si="684"/>
        <v>43950</v>
      </c>
      <c r="E6252" s="221">
        <f t="shared" si="689"/>
        <v>43.95</v>
      </c>
      <c r="F6252" s="221">
        <f t="shared" si="685"/>
        <v>1.4419268401209627E-9</v>
      </c>
      <c r="G6252" s="221">
        <f t="shared" si="686"/>
        <v>0.18086925275124591</v>
      </c>
      <c r="H6252" s="221">
        <v>1.96696707822305E-4</v>
      </c>
      <c r="I6252" s="221">
        <f t="shared" si="687"/>
        <v>1</v>
      </c>
      <c r="J6252" s="221">
        <v>1</v>
      </c>
      <c r="K6252" s="221">
        <f t="shared" si="688"/>
        <v>-265.79789877454886</v>
      </c>
      <c r="L6252" s="221">
        <f t="shared" si="690"/>
        <v>3.2087569143961238E-24</v>
      </c>
    </row>
    <row r="6253" spans="3:12" hidden="1" x14ac:dyDescent="0.25">
      <c r="C6253" s="221">
        <v>43960</v>
      </c>
      <c r="D6253" s="221">
        <f t="shared" si="684"/>
        <v>43960</v>
      </c>
      <c r="E6253" s="221">
        <f t="shared" si="689"/>
        <v>43.96</v>
      </c>
      <c r="F6253" s="221">
        <f t="shared" si="685"/>
        <v>1.5379916261492517E-9</v>
      </c>
      <c r="G6253" s="221">
        <f t="shared" si="686"/>
        <v>0.18760870578372382</v>
      </c>
      <c r="H6253" s="221">
        <v>2.7062321390592101E-3</v>
      </c>
      <c r="I6253" s="221">
        <f t="shared" si="687"/>
        <v>1</v>
      </c>
      <c r="J6253" s="221">
        <v>1</v>
      </c>
      <c r="K6253" s="221">
        <f t="shared" si="688"/>
        <v>-242.14855988470848</v>
      </c>
      <c r="L6253" s="221">
        <f t="shared" si="690"/>
        <v>1.7312108592201416E-24</v>
      </c>
    </row>
    <row r="6254" spans="3:12" hidden="1" x14ac:dyDescent="0.25">
      <c r="C6254" s="221">
        <v>43970</v>
      </c>
      <c r="D6254" s="221">
        <f t="shared" si="684"/>
        <v>43970</v>
      </c>
      <c r="E6254" s="221">
        <f t="shared" si="689"/>
        <v>43.97</v>
      </c>
      <c r="F6254" s="221">
        <f t="shared" si="685"/>
        <v>1.6390242717137282E-9</v>
      </c>
      <c r="G6254" s="221">
        <f t="shared" si="686"/>
        <v>0.19366796976357178</v>
      </c>
      <c r="H6254" s="221">
        <v>2.5761364751440601E-3</v>
      </c>
      <c r="I6254" s="221">
        <f t="shared" si="687"/>
        <v>1</v>
      </c>
      <c r="J6254" s="221">
        <v>1</v>
      </c>
      <c r="K6254" s="221">
        <f t="shared" si="688"/>
        <v>-241.74775896925894</v>
      </c>
      <c r="L6254" s="221">
        <f t="shared" si="690"/>
        <v>6.3887400607846354E-24</v>
      </c>
    </row>
    <row r="6255" spans="3:12" hidden="1" x14ac:dyDescent="0.25">
      <c r="C6255" s="221">
        <v>43980</v>
      </c>
      <c r="D6255" s="221">
        <f t="shared" si="684"/>
        <v>43980</v>
      </c>
      <c r="E6255" s="221">
        <f t="shared" si="689"/>
        <v>43.98</v>
      </c>
      <c r="F6255" s="221">
        <f t="shared" si="685"/>
        <v>1.7452079014107588E-9</v>
      </c>
      <c r="G6255" s="221">
        <f t="shared" si="686"/>
        <v>0.19905013399000379</v>
      </c>
      <c r="H6255" s="221">
        <v>2.7309732062733803E-4</v>
      </c>
      <c r="I6255" s="221">
        <f t="shared" si="687"/>
        <v>1</v>
      </c>
      <c r="J6255" s="221">
        <v>1</v>
      </c>
      <c r="K6255" s="221">
        <f t="shared" si="688"/>
        <v>-260.4574583175775</v>
      </c>
      <c r="L6255" s="221">
        <f t="shared" si="690"/>
        <v>2.0821133086037208E-24</v>
      </c>
    </row>
    <row r="6256" spans="3:12" hidden="1" x14ac:dyDescent="0.25">
      <c r="C6256" s="221">
        <v>43990</v>
      </c>
      <c r="D6256" s="221">
        <f t="shared" si="684"/>
        <v>43990</v>
      </c>
      <c r="E6256" s="221">
        <f t="shared" si="689"/>
        <v>43.99</v>
      </c>
      <c r="F6256" s="221">
        <f t="shared" si="685"/>
        <v>1.8567295938930802E-9</v>
      </c>
      <c r="G6256" s="221">
        <f t="shared" si="686"/>
        <v>0.20375953377476891</v>
      </c>
      <c r="H6256" s="221">
        <v>3.1555882854924599E-3</v>
      </c>
      <c r="I6256" s="221">
        <f t="shared" si="687"/>
        <v>1</v>
      </c>
      <c r="J6256" s="221">
        <v>1</v>
      </c>
      <c r="K6256" s="221">
        <f t="shared" si="688"/>
        <v>-238.4610613407132</v>
      </c>
      <c r="L6256" s="221">
        <f t="shared" si="690"/>
        <v>4.1519453974614087E-24</v>
      </c>
    </row>
    <row r="6257" spans="3:12" hidden="1" x14ac:dyDescent="0.25">
      <c r="C6257" s="221">
        <v>44000</v>
      </c>
      <c r="D6257" s="221">
        <f t="shared" si="684"/>
        <v>44000</v>
      </c>
      <c r="E6257" s="221">
        <f t="shared" si="689"/>
        <v>44</v>
      </c>
      <c r="F6257" s="221">
        <f t="shared" si="685"/>
        <v>1.9737803971247197E-9</v>
      </c>
      <c r="G6257" s="221">
        <f t="shared" si="686"/>
        <v>0.20780173054026113</v>
      </c>
      <c r="H6257" s="271">
        <v>9.3131087165096804E-10</v>
      </c>
      <c r="I6257" s="221">
        <f t="shared" si="687"/>
        <v>1</v>
      </c>
      <c r="J6257" s="221">
        <v>1</v>
      </c>
      <c r="K6257" s="221">
        <f t="shared" si="688"/>
        <v>-368.35914671813782</v>
      </c>
      <c r="L6257" s="221">
        <f t="shared" si="690"/>
        <v>3.5631503858631327E-24</v>
      </c>
    </row>
    <row r="6258" spans="3:12" hidden="1" x14ac:dyDescent="0.25">
      <c r="C6258" s="221">
        <v>44010</v>
      </c>
      <c r="D6258" s="221">
        <f t="shared" si="684"/>
        <v>44010</v>
      </c>
      <c r="E6258" s="221">
        <f t="shared" si="689"/>
        <v>44.01</v>
      </c>
      <c r="F6258" s="221">
        <f t="shared" si="685"/>
        <v>2.0965553426330056E-9</v>
      </c>
      <c r="G6258" s="221">
        <f t="shared" si="686"/>
        <v>0.21118348952005486</v>
      </c>
      <c r="H6258" s="221">
        <v>2.61825380322846E-2</v>
      </c>
      <c r="I6258" s="221">
        <f t="shared" si="687"/>
        <v>1</v>
      </c>
      <c r="J6258" s="221">
        <v>1</v>
      </c>
      <c r="K6258" s="221">
        <f t="shared" si="688"/>
        <v>-218.7164392856694</v>
      </c>
      <c r="L6258" s="221">
        <f t="shared" si="690"/>
        <v>3.3596660342026123E-22</v>
      </c>
    </row>
    <row r="6259" spans="3:12" hidden="1" x14ac:dyDescent="0.25">
      <c r="C6259" s="221">
        <v>44020</v>
      </c>
      <c r="D6259" s="221">
        <f t="shared" si="684"/>
        <v>44020</v>
      </c>
      <c r="E6259" s="221">
        <f t="shared" si="689"/>
        <v>44.02</v>
      </c>
      <c r="F6259" s="221">
        <f t="shared" si="685"/>
        <v>2.2252534587541639E-9</v>
      </c>
      <c r="G6259" s="221">
        <f t="shared" si="686"/>
        <v>0.21391275512174895</v>
      </c>
      <c r="H6259" s="221">
        <v>5.0657045484412598E-2</v>
      </c>
      <c r="I6259" s="221">
        <f t="shared" si="687"/>
        <v>1</v>
      </c>
      <c r="J6259" s="221">
        <v>1</v>
      </c>
      <c r="K6259" s="221">
        <f t="shared" si="688"/>
        <v>-212.35487954978225</v>
      </c>
      <c r="L6259" s="221">
        <f t="shared" si="690"/>
        <v>3.1872586078781019E-21</v>
      </c>
    </row>
    <row r="6260" spans="3:12" hidden="1" x14ac:dyDescent="0.25">
      <c r="C6260" s="221">
        <v>44030</v>
      </c>
      <c r="D6260" s="221">
        <f t="shared" si="684"/>
        <v>44030</v>
      </c>
      <c r="E6260" s="221">
        <f t="shared" si="689"/>
        <v>44.03</v>
      </c>
      <c r="F6260" s="221">
        <f t="shared" si="685"/>
        <v>2.3600777828758113E-9</v>
      </c>
      <c r="G6260" s="221">
        <f t="shared" si="686"/>
        <v>0.2159986240171988</v>
      </c>
      <c r="H6260" s="221">
        <v>3.5478860246600602E-2</v>
      </c>
      <c r="I6260" s="221">
        <f t="shared" si="687"/>
        <v>1</v>
      </c>
      <c r="J6260" s="221">
        <v>1</v>
      </c>
      <c r="K6260" s="221">
        <f t="shared" si="688"/>
        <v>-214.85306078252759</v>
      </c>
      <c r="L6260" s="221">
        <f t="shared" si="690"/>
        <v>4.4519839220849401E-21</v>
      </c>
    </row>
    <row r="6261" spans="3:12" hidden="1" x14ac:dyDescent="0.25">
      <c r="C6261" s="221">
        <v>44040</v>
      </c>
      <c r="D6261" s="221">
        <f t="shared" si="684"/>
        <v>44040</v>
      </c>
      <c r="E6261" s="221">
        <f t="shared" si="689"/>
        <v>44.04</v>
      </c>
      <c r="F6261" s="221">
        <f t="shared" si="685"/>
        <v>2.5012353726744898E-9</v>
      </c>
      <c r="G6261" s="221">
        <f t="shared" si="686"/>
        <v>0.21745131602970033</v>
      </c>
      <c r="H6261" s="271">
        <v>2.4382417089988E-9</v>
      </c>
      <c r="I6261" s="221">
        <f t="shared" si="687"/>
        <v>1</v>
      </c>
      <c r="J6261" s="221">
        <v>1</v>
      </c>
      <c r="K6261" s="221">
        <f t="shared" si="688"/>
        <v>-357.5481328323437</v>
      </c>
      <c r="L6261" s="221">
        <f t="shared" si="690"/>
        <v>8.1777530955926427E-22</v>
      </c>
    </row>
    <row r="6262" spans="3:12" hidden="1" x14ac:dyDescent="0.25">
      <c r="C6262" s="221">
        <v>44050</v>
      </c>
      <c r="D6262" s="221">
        <f t="shared" si="684"/>
        <v>44050</v>
      </c>
      <c r="E6262" s="221">
        <f t="shared" si="689"/>
        <v>44.05</v>
      </c>
      <c r="F6262" s="221">
        <f t="shared" si="685"/>
        <v>2.6489373163490657E-9</v>
      </c>
      <c r="G6262" s="221">
        <f t="shared" si="686"/>
        <v>0.21828214289222242</v>
      </c>
      <c r="H6262" s="271">
        <v>1.58534736243985E-9</v>
      </c>
      <c r="I6262" s="221">
        <f t="shared" si="687"/>
        <v>1</v>
      </c>
      <c r="J6262" s="221">
        <v>1</v>
      </c>
      <c r="K6262" s="221">
        <f t="shared" si="688"/>
        <v>-360.75571351088223</v>
      </c>
      <c r="L6262" s="221">
        <f t="shared" si="690"/>
        <v>1.257565906608043E-35</v>
      </c>
    </row>
    <row r="6263" spans="3:12" hidden="1" x14ac:dyDescent="0.25">
      <c r="C6263" s="221">
        <v>44060</v>
      </c>
      <c r="D6263" s="221">
        <f t="shared" si="684"/>
        <v>44060</v>
      </c>
      <c r="E6263" s="221">
        <f t="shared" si="689"/>
        <v>44.06</v>
      </c>
      <c r="F6263" s="221">
        <f t="shared" si="685"/>
        <v>2.8033987418510634E-9</v>
      </c>
      <c r="G6263" s="221">
        <f t="shared" si="686"/>
        <v>0.21850347495518921</v>
      </c>
      <c r="H6263" s="221">
        <v>3.2358958185383598E-2</v>
      </c>
      <c r="I6263" s="221">
        <f t="shared" si="687"/>
        <v>1</v>
      </c>
      <c r="J6263" s="221">
        <v>1</v>
      </c>
      <c r="K6263" s="221">
        <f t="shared" si="688"/>
        <v>-214.05724493912348</v>
      </c>
      <c r="L6263" s="221">
        <f t="shared" si="690"/>
        <v>9.8223533842229293E-22</v>
      </c>
    </row>
    <row r="6264" spans="3:12" hidden="1" x14ac:dyDescent="0.25">
      <c r="C6264" s="221">
        <v>44070</v>
      </c>
      <c r="D6264" s="221">
        <f t="shared" si="684"/>
        <v>44070</v>
      </c>
      <c r="E6264" s="221">
        <f t="shared" si="689"/>
        <v>44.07</v>
      </c>
      <c r="F6264" s="221">
        <f t="shared" si="685"/>
        <v>2.9648388251106829E-9</v>
      </c>
      <c r="G6264" s="221">
        <f t="shared" si="686"/>
        <v>0.21812870592634995</v>
      </c>
      <c r="H6264" s="221">
        <v>3.3311806719213202E-2</v>
      </c>
      <c r="I6264" s="221">
        <f t="shared" si="687"/>
        <v>1</v>
      </c>
      <c r="J6264" s="221">
        <v>1</v>
      </c>
      <c r="K6264" s="221">
        <f t="shared" si="688"/>
        <v>-213.33375799930883</v>
      </c>
      <c r="L6264" s="221">
        <f t="shared" si="690"/>
        <v>4.277627041721691E-21</v>
      </c>
    </row>
    <row r="6265" spans="3:12" hidden="1" x14ac:dyDescent="0.25">
      <c r="C6265" s="221">
        <v>44080</v>
      </c>
      <c r="D6265" s="221">
        <f t="shared" si="684"/>
        <v>44080</v>
      </c>
      <c r="E6265" s="221">
        <f t="shared" si="689"/>
        <v>44.08</v>
      </c>
      <c r="F6265" s="221">
        <f t="shared" si="685"/>
        <v>3.1334807972615905E-9</v>
      </c>
      <c r="G6265" s="221">
        <f t="shared" si="686"/>
        <v>0.21717221572932854</v>
      </c>
      <c r="H6265" s="221">
        <v>1.1720746567777E-2</v>
      </c>
      <c r="I6265" s="221">
        <f t="shared" si="687"/>
        <v>1</v>
      </c>
      <c r="J6265" s="221">
        <v>1</v>
      </c>
      <c r="K6265" s="221">
        <f t="shared" si="688"/>
        <v>-221.96426849199398</v>
      </c>
      <c r="L6265" s="221">
        <f t="shared" si="690"/>
        <v>2.1784756118267938E-21</v>
      </c>
    </row>
    <row r="6266" spans="3:12" hidden="1" x14ac:dyDescent="0.25">
      <c r="C6266" s="221">
        <v>44090</v>
      </c>
      <c r="D6266" s="221">
        <f t="shared" ref="D6266:D6329" si="691">C6266*(f_CLK_MHz/Nominal_Clock_Freq)</f>
        <v>44090</v>
      </c>
      <c r="E6266" s="221">
        <f t="shared" si="689"/>
        <v>44.09</v>
      </c>
      <c r="F6266" s="221">
        <f t="shared" ref="F6266:F6329" si="692">ABS(SIN(((MOD_CLK_DIV*PI()*$D6266*FIRST_STAGE_DECIMATION)/(f_CLK_MHz*1000000)))/(FIRST_STAGE_DECIMATION*SIN(((MOD_CLK_DIV*PI()*$D6266)/(f_CLK_MHz*1000000)))))^FIRST_STAGE_ORDER</f>
        <v>3.3095519508634155E-9</v>
      </c>
      <c r="G6266" s="221">
        <f t="shared" ref="G6266:G6329" si="693">ABS(SIN(((MOD_CLK_DIV*FIRST_STAGE_DECIMATION*PI()*$D6266*SECOND_STAGE_DECIMATION)/(f_CLK_MHz*1000000)))/(SECOND_STAGE_DECIMATION*SIN(((MOD_CLK_DIV*FIRST_STAGE_DECIMATION*PI()*$D6266)/(f_CLK_MHz*1000000)))))^SECOND_STAGE_ORDER</f>
        <v>0.21564933157103747</v>
      </c>
      <c r="H6266" s="221">
        <v>3.5411953593092703E-2</v>
      </c>
      <c r="I6266" s="221">
        <f t="shared" ref="I6266:I6329" si="694">IF(Avg_decimation&lt;&gt;0,(ABS(SIN(((MOD_CLK_DIV*FIRST_STAGE_DECIMATION*SECOND_STAGE_DECIMATION*FIR_DECIMATION*PI()*$D6266*Avg_decimation)/(f_CLK_MHz*1000000)))/(Avg_decimation*SIN(((MOD_CLK_DIV*FIRST_STAGE_DECIMATION*SECOND_STAGE_DECIMATION*FIR_DECIMATION*PI()*$D6266)/(f_CLK_MHz*1000000)))))^1),"-")</f>
        <v>1</v>
      </c>
      <c r="J6266" s="221">
        <v>1</v>
      </c>
      <c r="K6266" s="221">
        <f t="shared" ref="K6266:K6329" si="695">20*LOG10(IF(FIR_BYPASSED,F6266*G6266*J6266,F6266*G6266*H6266*I6266*J6266))</f>
        <v>-211.94665589084849</v>
      </c>
      <c r="L6266" s="221">
        <f t="shared" si="690"/>
        <v>2.7638450623825803E-21</v>
      </c>
    </row>
    <row r="6267" spans="3:12" hidden="1" x14ac:dyDescent="0.25">
      <c r="C6267" s="221">
        <v>44100</v>
      </c>
      <c r="D6267" s="221">
        <f t="shared" si="691"/>
        <v>44100</v>
      </c>
      <c r="E6267" s="221">
        <f t="shared" si="689"/>
        <v>44.1</v>
      </c>
      <c r="F6267" s="221">
        <f t="shared" si="692"/>
        <v>3.4932836451244607E-9</v>
      </c>
      <c r="G6267" s="221">
        <f t="shared" si="693"/>
        <v>0.21357628731179332</v>
      </c>
      <c r="H6267" s="271">
        <v>2.4064848827507799E-14</v>
      </c>
      <c r="I6267" s="221">
        <f t="shared" si="694"/>
        <v>1</v>
      </c>
      <c r="J6267" s="221">
        <v>1</v>
      </c>
      <c r="K6267" s="221">
        <f t="shared" si="695"/>
        <v>-454.91659957701768</v>
      </c>
      <c r="L6267" s="221">
        <f t="shared" si="690"/>
        <v>1.596887861155228E-21</v>
      </c>
    </row>
    <row r="6268" spans="3:12" hidden="1" x14ac:dyDescent="0.25">
      <c r="C6268" s="221">
        <v>44110</v>
      </c>
      <c r="D6268" s="221">
        <f t="shared" si="691"/>
        <v>44110</v>
      </c>
      <c r="E6268" s="221">
        <f t="shared" si="689"/>
        <v>44.11</v>
      </c>
      <c r="F6268" s="221">
        <f t="shared" si="692"/>
        <v>3.6849113101235317E-9</v>
      </c>
      <c r="G6268" s="221">
        <f t="shared" si="693"/>
        <v>0.21097018123517403</v>
      </c>
      <c r="H6268" s="221">
        <v>3.5411953593089303E-2</v>
      </c>
      <c r="I6268" s="221">
        <f t="shared" si="694"/>
        <v>1</v>
      </c>
      <c r="J6268" s="221">
        <v>1</v>
      </c>
      <c r="K6268" s="221">
        <f t="shared" si="695"/>
        <v>-211.20403996152777</v>
      </c>
      <c r="L6268" s="221">
        <f t="shared" si="690"/>
        <v>1.8946806183431192E-21</v>
      </c>
    </row>
    <row r="6269" spans="3:12" hidden="1" x14ac:dyDescent="0.25">
      <c r="C6269" s="221">
        <v>44120</v>
      </c>
      <c r="D6269" s="221">
        <f t="shared" si="691"/>
        <v>44120</v>
      </c>
      <c r="E6269" s="221">
        <f t="shared" si="689"/>
        <v>44.12</v>
      </c>
      <c r="F6269" s="221">
        <f t="shared" si="692"/>
        <v>3.8846744500349725E-9</v>
      </c>
      <c r="G6269" s="221">
        <f t="shared" si="693"/>
        <v>0.20784893231775881</v>
      </c>
      <c r="H6269" s="221">
        <v>1.1720746567744701E-2</v>
      </c>
      <c r="I6269" s="221">
        <f t="shared" si="694"/>
        <v>1</v>
      </c>
      <c r="J6269" s="221">
        <v>1</v>
      </c>
      <c r="K6269" s="221">
        <f t="shared" si="695"/>
        <v>-220.47884594708182</v>
      </c>
      <c r="L6269" s="221">
        <f t="shared" si="690"/>
        <v>3.4212251954548392E-21</v>
      </c>
    </row>
    <row r="6270" spans="3:12" hidden="1" x14ac:dyDescent="0.25">
      <c r="C6270" s="221">
        <v>44130</v>
      </c>
      <c r="D6270" s="221">
        <f t="shared" si="691"/>
        <v>44130</v>
      </c>
      <c r="E6270" s="221">
        <f t="shared" si="689"/>
        <v>44.13</v>
      </c>
      <c r="F6270" s="221">
        <f t="shared" si="692"/>
        <v>4.0928166453559377E-9</v>
      </c>
      <c r="G6270" s="221">
        <f t="shared" si="693"/>
        <v>0.20423123510172078</v>
      </c>
      <c r="H6270" s="221">
        <v>3.3311806719201503E-2</v>
      </c>
      <c r="I6270" s="221">
        <f t="shared" si="694"/>
        <v>1</v>
      </c>
      <c r="J6270" s="221">
        <v>1</v>
      </c>
      <c r="K6270" s="221">
        <f t="shared" si="695"/>
        <v>-211.10514718340079</v>
      </c>
      <c r="L6270" s="221">
        <f t="shared" si="690"/>
        <v>3.4797796848928401E-21</v>
      </c>
    </row>
    <row r="6271" spans="3:12" hidden="1" x14ac:dyDescent="0.25">
      <c r="C6271" s="221">
        <v>44140</v>
      </c>
      <c r="D6271" s="221">
        <f t="shared" si="691"/>
        <v>44140</v>
      </c>
      <c r="E6271" s="221">
        <f t="shared" si="689"/>
        <v>44.14</v>
      </c>
      <c r="F6271" s="221">
        <f t="shared" si="692"/>
        <v>4.3095855541396101E-9</v>
      </c>
      <c r="G6271" s="221">
        <f t="shared" si="693"/>
        <v>0.20013651327581039</v>
      </c>
      <c r="H6271" s="221">
        <v>3.2358958185394797E-2</v>
      </c>
      <c r="I6271" s="221">
        <f t="shared" si="694"/>
        <v>1</v>
      </c>
      <c r="J6271" s="221">
        <v>1</v>
      </c>
      <c r="K6271" s="221">
        <f t="shared" si="695"/>
        <v>-211.08487266120974</v>
      </c>
      <c r="L6271" s="221">
        <f t="shared" si="690"/>
        <v>7.7714060181582017E-21</v>
      </c>
    </row>
    <row r="6272" spans="3:12" hidden="1" x14ac:dyDescent="0.25">
      <c r="C6272" s="221">
        <v>44150</v>
      </c>
      <c r="D6272" s="221">
        <f t="shared" si="691"/>
        <v>44150</v>
      </c>
      <c r="E6272" s="221">
        <f t="shared" si="689"/>
        <v>44.15</v>
      </c>
      <c r="F6272" s="221">
        <f t="shared" si="692"/>
        <v>4.5352329122321281E-9</v>
      </c>
      <c r="G6272" s="221">
        <f t="shared" si="693"/>
        <v>0.19558487207266675</v>
      </c>
      <c r="H6272" s="271">
        <v>1.5853239696162401E-9</v>
      </c>
      <c r="I6272" s="221">
        <f t="shared" si="694"/>
        <v>1</v>
      </c>
      <c r="J6272" s="221">
        <v>1</v>
      </c>
      <c r="K6272" s="221">
        <f t="shared" si="695"/>
        <v>-357.0389423586135</v>
      </c>
      <c r="L6272" s="221">
        <f t="shared" si="690"/>
        <v>1.9473893308686266E-21</v>
      </c>
    </row>
    <row r="6273" spans="3:12" hidden="1" x14ac:dyDescent="0.25">
      <c r="C6273" s="221">
        <v>44160</v>
      </c>
      <c r="D6273" s="221">
        <f t="shared" si="691"/>
        <v>44160</v>
      </c>
      <c r="E6273" s="221">
        <f t="shared" si="689"/>
        <v>44.16</v>
      </c>
      <c r="F6273" s="221">
        <f t="shared" si="692"/>
        <v>4.7700145325211521E-9</v>
      </c>
      <c r="G6273" s="221">
        <f t="shared" si="693"/>
        <v>0.1905970495923959</v>
      </c>
      <c r="H6273" s="271">
        <v>2.43822489620357E-9</v>
      </c>
      <c r="I6273" s="221">
        <f t="shared" si="694"/>
        <v>1</v>
      </c>
      <c r="J6273" s="221">
        <v>1</v>
      </c>
      <c r="K6273" s="221">
        <f t="shared" si="695"/>
        <v>-353.08580725638109</v>
      </c>
      <c r="L6273" s="221">
        <f t="shared" si="690"/>
        <v>3.2814101650475156E-35</v>
      </c>
    </row>
    <row r="6274" spans="3:12" hidden="1" x14ac:dyDescent="0.25">
      <c r="C6274" s="221">
        <v>44170</v>
      </c>
      <c r="D6274" s="221">
        <f t="shared" si="691"/>
        <v>44170</v>
      </c>
      <c r="E6274" s="221">
        <f t="shared" si="689"/>
        <v>44.17</v>
      </c>
      <c r="F6274" s="221">
        <f t="shared" si="692"/>
        <v>5.0141903031917224E-9</v>
      </c>
      <c r="G6274" s="221">
        <f t="shared" si="693"/>
        <v>0.18519436716426615</v>
      </c>
      <c r="H6274" s="221">
        <v>3.5478860246586398E-2</v>
      </c>
      <c r="I6274" s="221">
        <f t="shared" si="694"/>
        <v>1</v>
      </c>
      <c r="J6274" s="221">
        <v>1</v>
      </c>
      <c r="K6274" s="221">
        <f t="shared" si="695"/>
        <v>-209.64403508907679</v>
      </c>
      <c r="L6274" s="221">
        <f t="shared" si="690"/>
        <v>2.7135420641150883E-21</v>
      </c>
    </row>
    <row r="6275" spans="3:12" hidden="1" x14ac:dyDescent="0.25">
      <c r="C6275" s="221">
        <v>44180</v>
      </c>
      <c r="D6275" s="221">
        <f t="shared" si="691"/>
        <v>44180</v>
      </c>
      <c r="E6275" s="221">
        <f t="shared" si="689"/>
        <v>44.18</v>
      </c>
      <c r="F6275" s="221">
        <f t="shared" si="692"/>
        <v>5.2680241849962985E-9</v>
      </c>
      <c r="G6275" s="221">
        <f t="shared" si="693"/>
        <v>0.17939867885993158</v>
      </c>
      <c r="H6275" s="221">
        <v>5.0657045484415797E-2</v>
      </c>
      <c r="I6275" s="221">
        <f t="shared" si="694"/>
        <v>1</v>
      </c>
      <c r="J6275" s="221">
        <v>1</v>
      </c>
      <c r="K6275" s="221">
        <f t="shared" si="695"/>
        <v>-206.39786285979699</v>
      </c>
      <c r="L6275" s="221">
        <f t="shared" si="690"/>
        <v>1.6329862756132204E-20</v>
      </c>
    </row>
    <row r="6276" spans="3:12" hidden="1" x14ac:dyDescent="0.25">
      <c r="C6276" s="221">
        <v>44190</v>
      </c>
      <c r="D6276" s="221">
        <f t="shared" si="691"/>
        <v>44190</v>
      </c>
      <c r="E6276" s="221">
        <f t="shared" si="689"/>
        <v>44.19</v>
      </c>
      <c r="F6276" s="221">
        <f t="shared" si="692"/>
        <v>5.5317842075370218E-9</v>
      </c>
      <c r="G6276" s="221">
        <f t="shared" si="693"/>
        <v>0.17323232027291618</v>
      </c>
      <c r="H6276" s="221">
        <v>2.61825380323162E-2</v>
      </c>
      <c r="I6276" s="221">
        <f t="shared" si="694"/>
        <v>1</v>
      </c>
      <c r="J6276" s="221">
        <v>1</v>
      </c>
      <c r="K6276" s="221">
        <f t="shared" si="695"/>
        <v>-212.00988208902672</v>
      </c>
      <c r="L6276" s="221">
        <f t="shared" si="690"/>
        <v>1.3309760765957327E-20</v>
      </c>
    </row>
    <row r="6277" spans="3:12" hidden="1" x14ac:dyDescent="0.25">
      <c r="C6277" s="221">
        <v>44200</v>
      </c>
      <c r="D6277" s="221">
        <f t="shared" si="691"/>
        <v>44200</v>
      </c>
      <c r="E6277" s="221">
        <f t="shared" si="689"/>
        <v>44.2</v>
      </c>
      <c r="F6277" s="221">
        <f t="shared" si="692"/>
        <v>5.8057424645666239E-9</v>
      </c>
      <c r="G6277" s="221">
        <f t="shared" si="693"/>
        <v>0.16671805668010062</v>
      </c>
      <c r="H6277" s="271">
        <v>9.31324747247221E-10</v>
      </c>
      <c r="I6277" s="221">
        <f t="shared" si="694"/>
        <v>1</v>
      </c>
      <c r="J6277" s="221">
        <v>1</v>
      </c>
      <c r="K6277" s="221">
        <f t="shared" si="695"/>
        <v>-360.90116900483048</v>
      </c>
      <c r="L6277" s="221">
        <f t="shared" si="690"/>
        <v>1.5738082985511941E-21</v>
      </c>
    </row>
    <row r="6278" spans="3:12" hidden="1" x14ac:dyDescent="0.25">
      <c r="C6278" s="221">
        <v>44210</v>
      </c>
      <c r="D6278" s="221">
        <f t="shared" si="691"/>
        <v>44210</v>
      </c>
      <c r="E6278" s="221">
        <f t="shared" si="689"/>
        <v>44.21</v>
      </c>
      <c r="F6278" s="221">
        <f t="shared" si="692"/>
        <v>6.0901751083072953E-9</v>
      </c>
      <c r="G6278" s="221">
        <f t="shared" si="693"/>
        <v>0.15987903070183174</v>
      </c>
      <c r="H6278" s="221">
        <v>3.1555882854942801E-3</v>
      </c>
      <c r="I6278" s="221">
        <f t="shared" si="694"/>
        <v>1</v>
      </c>
      <c r="J6278" s="221">
        <v>1</v>
      </c>
      <c r="K6278" s="221">
        <f t="shared" si="695"/>
        <v>-230.24996756677206</v>
      </c>
      <c r="L6278" s="221">
        <f t="shared" si="690"/>
        <v>2.3601712013437319E-23</v>
      </c>
    </row>
    <row r="6279" spans="3:12" hidden="1" x14ac:dyDescent="0.25">
      <c r="C6279" s="221">
        <v>44220</v>
      </c>
      <c r="D6279" s="221">
        <f t="shared" si="691"/>
        <v>44220</v>
      </c>
      <c r="E6279" s="221">
        <f t="shared" si="689"/>
        <v>44.22</v>
      </c>
      <c r="F6279" s="221">
        <f t="shared" si="692"/>
        <v>6.3853623427926234E-9</v>
      </c>
      <c r="G6279" s="221">
        <f t="shared" si="693"/>
        <v>0.1527387095776867</v>
      </c>
      <c r="H6279" s="221">
        <v>2.7309732062736502E-4</v>
      </c>
      <c r="I6279" s="221">
        <f t="shared" si="694"/>
        <v>1</v>
      </c>
      <c r="J6279" s="221">
        <v>1</v>
      </c>
      <c r="K6279" s="221">
        <f t="shared" si="695"/>
        <v>-251.49095793801354</v>
      </c>
      <c r="L6279" s="221">
        <f t="shared" si="690"/>
        <v>2.7870941398253397E-23</v>
      </c>
    </row>
    <row r="6280" spans="3:12" hidden="1" x14ac:dyDescent="0.25">
      <c r="C6280" s="221">
        <v>44230</v>
      </c>
      <c r="D6280" s="221">
        <f t="shared" si="691"/>
        <v>44230</v>
      </c>
      <c r="E6280" s="221">
        <f t="shared" si="689"/>
        <v>44.23</v>
      </c>
      <c r="F6280" s="221">
        <f t="shared" si="692"/>
        <v>6.6915884162317949E-9</v>
      </c>
      <c r="G6280" s="221">
        <f t="shared" si="693"/>
        <v>0.14532083217540057</v>
      </c>
      <c r="H6280" s="221">
        <v>2.5761364751426801E-3</v>
      </c>
      <c r="I6280" s="221">
        <f t="shared" si="694"/>
        <v>1</v>
      </c>
      <c r="J6280" s="221">
        <v>1</v>
      </c>
      <c r="K6280" s="221">
        <f t="shared" si="695"/>
        <v>-232.02348072734722</v>
      </c>
      <c r="L6280" s="221">
        <f t="shared" si="690"/>
        <v>1.9202404346242544E-23</v>
      </c>
    </row>
    <row r="6281" spans="3:12" hidden="1" x14ac:dyDescent="0.25">
      <c r="C6281" s="221">
        <v>44240</v>
      </c>
      <c r="D6281" s="221">
        <f t="shared" si="691"/>
        <v>44240</v>
      </c>
      <c r="E6281" s="221">
        <f t="shared" si="689"/>
        <v>44.24</v>
      </c>
      <c r="F6281" s="221">
        <f t="shared" si="692"/>
        <v>7.0091416124033274E-9</v>
      </c>
      <c r="G6281" s="221">
        <f t="shared" si="693"/>
        <v>0.13764935585005705</v>
      </c>
      <c r="H6281" s="221">
        <v>2.7062321390622702E-3</v>
      </c>
      <c r="I6281" s="221">
        <f t="shared" si="694"/>
        <v>1</v>
      </c>
      <c r="J6281" s="221">
        <v>1</v>
      </c>
      <c r="K6281" s="221">
        <f t="shared" si="695"/>
        <v>-231.66391869350264</v>
      </c>
      <c r="L6281" s="221">
        <f t="shared" si="690"/>
        <v>6.5435898718993331E-23</v>
      </c>
    </row>
    <row r="6282" spans="3:12" hidden="1" x14ac:dyDescent="0.25">
      <c r="C6282" s="221">
        <v>44250</v>
      </c>
      <c r="D6282" s="221">
        <f t="shared" si="691"/>
        <v>44250</v>
      </c>
      <c r="E6282" s="221">
        <f t="shared" si="689"/>
        <v>44.25</v>
      </c>
      <c r="F6282" s="221">
        <f t="shared" si="692"/>
        <v>7.3383142410780748E-9</v>
      </c>
      <c r="G6282" s="221">
        <f t="shared" si="693"/>
        <v>0.12974840327092924</v>
      </c>
      <c r="H6282" s="221">
        <v>1.96696707822313E-4</v>
      </c>
      <c r="I6282" s="221">
        <f t="shared" si="694"/>
        <v>1</v>
      </c>
      <c r="J6282" s="221">
        <v>1</v>
      </c>
      <c r="K6282" s="221">
        <f t="shared" si="695"/>
        <v>-254.55009163623947</v>
      </c>
      <c r="L6282" s="221">
        <f t="shared" si="690"/>
        <v>1.9575715562796177E-23</v>
      </c>
    </row>
    <row r="6283" spans="3:12" hidden="1" x14ac:dyDescent="0.25">
      <c r="C6283" s="221">
        <v>44260</v>
      </c>
      <c r="D6283" s="221">
        <f t="shared" si="691"/>
        <v>44260</v>
      </c>
      <c r="E6283" s="221">
        <f t="shared" si="689"/>
        <v>44.26</v>
      </c>
      <c r="F6283" s="221">
        <f t="shared" si="692"/>
        <v>7.6794026274756277E-9</v>
      </c>
      <c r="G6283" s="221">
        <f t="shared" si="693"/>
        <v>0.12164220933225897</v>
      </c>
      <c r="H6283" s="221">
        <v>4.61702896711399E-3</v>
      </c>
      <c r="I6283" s="221">
        <f t="shared" si="694"/>
        <v>1</v>
      </c>
      <c r="J6283" s="221">
        <v>1</v>
      </c>
      <c r="K6283" s="221">
        <f t="shared" si="695"/>
        <v>-227.30451326418884</v>
      </c>
      <c r="L6283" s="221">
        <f t="shared" si="690"/>
        <v>5.0630194760741625E-23</v>
      </c>
    </row>
    <row r="6284" spans="3:12" hidden="1" x14ac:dyDescent="0.25">
      <c r="C6284" s="221">
        <v>44270</v>
      </c>
      <c r="D6284" s="221">
        <f t="shared" si="691"/>
        <v>44270</v>
      </c>
      <c r="E6284" s="221">
        <f t="shared" si="689"/>
        <v>44.27</v>
      </c>
      <c r="F6284" s="221">
        <f t="shared" si="692"/>
        <v>8.0327071007587454E-9</v>
      </c>
      <c r="G6284" s="221">
        <f t="shared" si="693"/>
        <v>0.11335506826392369</v>
      </c>
      <c r="H6284" s="221">
        <v>9.6745899372296801E-3</v>
      </c>
      <c r="I6284" s="221">
        <f t="shared" si="694"/>
        <v>1</v>
      </c>
      <c r="J6284" s="221">
        <v>1</v>
      </c>
      <c r="K6284" s="221">
        <f t="shared" si="695"/>
        <v>-221.10129118972822</v>
      </c>
      <c r="L6284" s="221">
        <f t="shared" si="690"/>
        <v>4.3047562488069577E-22</v>
      </c>
    </row>
    <row r="6285" spans="3:12" hidden="1" x14ac:dyDescent="0.25">
      <c r="C6285" s="221">
        <v>44280</v>
      </c>
      <c r="D6285" s="221">
        <f t="shared" si="691"/>
        <v>44280</v>
      </c>
      <c r="E6285" s="221">
        <f t="shared" si="689"/>
        <v>44.28</v>
      </c>
      <c r="F6285" s="221">
        <f t="shared" si="692"/>
        <v>8.3985319815651693E-9</v>
      </c>
      <c r="G6285" s="221">
        <f t="shared" si="693"/>
        <v>0.10491128105662645</v>
      </c>
      <c r="H6285" s="271">
        <v>3.5573197250351399E-10</v>
      </c>
      <c r="I6285" s="221">
        <f t="shared" si="694"/>
        <v>1</v>
      </c>
      <c r="J6285" s="221">
        <v>1</v>
      </c>
      <c r="K6285" s="221">
        <f t="shared" si="695"/>
        <v>-370.0770305799154</v>
      </c>
      <c r="L6285" s="221">
        <f t="shared" si="690"/>
        <v>1.9400410553132627E-22</v>
      </c>
    </row>
    <row r="6286" spans="3:12" hidden="1" x14ac:dyDescent="0.25">
      <c r="C6286" s="221">
        <v>44290</v>
      </c>
      <c r="D6286" s="221">
        <f t="shared" si="691"/>
        <v>44290</v>
      </c>
      <c r="E6286" s="221">
        <f t="shared" si="689"/>
        <v>44.29</v>
      </c>
      <c r="F6286" s="221">
        <f t="shared" si="692"/>
        <v>8.777185568586024E-9</v>
      </c>
      <c r="G6286" s="221">
        <f t="shared" si="693"/>
        <v>9.6335103314999448E-2</v>
      </c>
      <c r="H6286" s="221">
        <v>1.1026860971507801E-2</v>
      </c>
      <c r="I6286" s="221">
        <f t="shared" si="694"/>
        <v>1</v>
      </c>
      <c r="J6286" s="221">
        <v>1</v>
      </c>
      <c r="K6286" s="221">
        <f t="shared" si="695"/>
        <v>-220.60816506392376</v>
      </c>
      <c r="L6286" s="221">
        <f t="shared" si="690"/>
        <v>2.1733192736731681E-22</v>
      </c>
    </row>
    <row r="6287" spans="3:12" hidden="1" x14ac:dyDescent="0.25">
      <c r="C6287" s="221">
        <v>44300</v>
      </c>
      <c r="D6287" s="221">
        <f t="shared" si="691"/>
        <v>44300</v>
      </c>
      <c r="E6287" s="221">
        <f t="shared" si="689"/>
        <v>44.3</v>
      </c>
      <c r="F6287" s="221">
        <f t="shared" si="692"/>
        <v>9.1689801241882115E-9</v>
      </c>
      <c r="G6287" s="221">
        <f t="shared" si="693"/>
        <v>8.7650693650533407E-2</v>
      </c>
      <c r="H6287" s="271">
        <v>1.61310579413683E-9</v>
      </c>
      <c r="I6287" s="221">
        <f t="shared" si="694"/>
        <v>1</v>
      </c>
      <c r="J6287" s="221">
        <v>1</v>
      </c>
      <c r="K6287" s="221">
        <f t="shared" si="695"/>
        <v>-357.74521520372673</v>
      </c>
      <c r="L6287" s="221">
        <f t="shared" si="690"/>
        <v>2.1733197319203651E-22</v>
      </c>
    </row>
    <row r="6288" spans="3:12" hidden="1" x14ac:dyDescent="0.25">
      <c r="C6288" s="221">
        <v>44310</v>
      </c>
      <c r="D6288" s="221">
        <f t="shared" si="691"/>
        <v>44310</v>
      </c>
      <c r="E6288" s="221">
        <f t="shared" si="689"/>
        <v>44.31</v>
      </c>
      <c r="F6288" s="221">
        <f t="shared" si="692"/>
        <v>9.574231859092704E-9</v>
      </c>
      <c r="G6288" s="221">
        <f t="shared" si="693"/>
        <v>7.8882062724284538E-2</v>
      </c>
      <c r="H6288" s="221">
        <v>2.0401207815420399E-2</v>
      </c>
      <c r="I6288" s="221">
        <f t="shared" si="694"/>
        <v>1</v>
      </c>
      <c r="J6288" s="221">
        <v>1</v>
      </c>
      <c r="K6288" s="221">
        <f t="shared" si="695"/>
        <v>-216.24523841973735</v>
      </c>
      <c r="L6288" s="221">
        <f t="shared" si="690"/>
        <v>5.9349387293819907E-22</v>
      </c>
    </row>
    <row r="6289" spans="3:12" hidden="1" x14ac:dyDescent="0.25">
      <c r="C6289" s="221">
        <v>44320</v>
      </c>
      <c r="D6289" s="221">
        <f t="shared" si="691"/>
        <v>44320</v>
      </c>
      <c r="E6289" s="221">
        <f t="shared" si="689"/>
        <v>44.32</v>
      </c>
      <c r="F6289" s="221">
        <f t="shared" si="692"/>
        <v>9.9932609161014488E-9</v>
      </c>
      <c r="G6289" s="221">
        <f t="shared" si="693"/>
        <v>7.0053023047582944E-2</v>
      </c>
      <c r="H6289" s="221">
        <v>2.02710991104527E-2</v>
      </c>
      <c r="I6289" s="221">
        <f t="shared" si="694"/>
        <v>1</v>
      </c>
      <c r="J6289" s="221">
        <v>1</v>
      </c>
      <c r="K6289" s="221">
        <f t="shared" si="695"/>
        <v>-216.9597718978176</v>
      </c>
      <c r="L6289" s="221">
        <f t="shared" si="690"/>
        <v>2.190201283813156E-21</v>
      </c>
    </row>
    <row r="6290" spans="3:12" hidden="1" x14ac:dyDescent="0.25">
      <c r="C6290" s="221">
        <v>44330</v>
      </c>
      <c r="D6290" s="221">
        <f t="shared" si="691"/>
        <v>44330</v>
      </c>
      <c r="E6290" s="221">
        <f t="shared" si="689"/>
        <v>44.33</v>
      </c>
      <c r="F6290" s="221">
        <f t="shared" si="692"/>
        <v>1.0426391352887729E-8</v>
      </c>
      <c r="G6290" s="221">
        <f t="shared" si="693"/>
        <v>6.1187139646114608E-2</v>
      </c>
      <c r="H6290" s="221">
        <v>5.3629333398732002E-3</v>
      </c>
      <c r="I6290" s="221">
        <f t="shared" si="694"/>
        <v>1</v>
      </c>
      <c r="J6290" s="221">
        <v>1</v>
      </c>
      <c r="K6290" s="221">
        <f t="shared" si="695"/>
        <v>-229.31606855380647</v>
      </c>
      <c r="L6290" s="221">
        <f t="shared" si="690"/>
        <v>7.754819453340787E-22</v>
      </c>
    </row>
    <row r="6291" spans="3:12" hidden="1" x14ac:dyDescent="0.25">
      <c r="C6291" s="221">
        <v>44340</v>
      </c>
      <c r="D6291" s="221">
        <f t="shared" si="691"/>
        <v>44340</v>
      </c>
      <c r="E6291" s="221">
        <f t="shared" si="689"/>
        <v>44.34</v>
      </c>
      <c r="F6291" s="221">
        <f t="shared" si="692"/>
        <v>1.0873951123847369E-8</v>
      </c>
      <c r="G6291" s="221">
        <f t="shared" si="693"/>
        <v>5.2307681691019799E-2</v>
      </c>
      <c r="H6291" s="271">
        <v>1.7506741710740201E-5</v>
      </c>
      <c r="I6291" s="221">
        <f t="shared" si="694"/>
        <v>1</v>
      </c>
      <c r="J6291" s="221">
        <v>1</v>
      </c>
      <c r="K6291" s="221">
        <f t="shared" si="695"/>
        <v>-280.03683653601126</v>
      </c>
      <c r="L6291" s="221">
        <f t="shared" si="690"/>
        <v>2.9434555029151338E-23</v>
      </c>
    </row>
    <row r="6292" spans="3:12" hidden="1" x14ac:dyDescent="0.25">
      <c r="C6292" s="221">
        <v>44350</v>
      </c>
      <c r="D6292" s="221">
        <f t="shared" si="691"/>
        <v>44350</v>
      </c>
      <c r="E6292" s="221">
        <f t="shared" si="689"/>
        <v>44.35</v>
      </c>
      <c r="F6292" s="221">
        <f t="shared" si="692"/>
        <v>1.1336272061019175E-8</v>
      </c>
      <c r="G6292" s="221">
        <f t="shared" si="693"/>
        <v>4.3437575197099655E-2</v>
      </c>
      <c r="H6292" s="271">
        <v>1.6734664794250502E-5</v>
      </c>
      <c r="I6292" s="221">
        <f t="shared" si="694"/>
        <v>1</v>
      </c>
      <c r="J6292" s="221">
        <v>1</v>
      </c>
      <c r="K6292" s="221">
        <f t="shared" si="695"/>
        <v>-281.68094297149923</v>
      </c>
      <c r="L6292" s="221">
        <f t="shared" si="690"/>
        <v>8.2793317420177232E-28</v>
      </c>
    </row>
    <row r="6293" spans="3:12" hidden="1" x14ac:dyDescent="0.25">
      <c r="C6293" s="221">
        <v>44360</v>
      </c>
      <c r="D6293" s="221">
        <f t="shared" si="691"/>
        <v>44360</v>
      </c>
      <c r="E6293" s="221">
        <f t="shared" si="689"/>
        <v>44.36</v>
      </c>
      <c r="F6293" s="221">
        <f t="shared" si="692"/>
        <v>1.181368985407337E-8</v>
      </c>
      <c r="G6293" s="221">
        <f t="shared" si="693"/>
        <v>3.4599356886036048E-2</v>
      </c>
      <c r="H6293" s="221">
        <v>1.5719408884823202E-2</v>
      </c>
      <c r="I6293" s="221">
        <f t="shared" si="694"/>
        <v>1</v>
      </c>
      <c r="J6293" s="221">
        <v>1</v>
      </c>
      <c r="K6293" s="221">
        <f t="shared" si="695"/>
        <v>-223.84220395466158</v>
      </c>
      <c r="L6293" s="221">
        <f t="shared" si="690"/>
        <v>1.0347439108021265E-22</v>
      </c>
    </row>
    <row r="6294" spans="3:12" hidden="1" x14ac:dyDescent="0.25">
      <c r="C6294" s="221">
        <v>44370</v>
      </c>
      <c r="D6294" s="221">
        <f t="shared" si="691"/>
        <v>44370</v>
      </c>
      <c r="E6294" s="221">
        <f t="shared" si="689"/>
        <v>44.37</v>
      </c>
      <c r="F6294" s="221">
        <f t="shared" si="692"/>
        <v>1.2306544029379721E-8</v>
      </c>
      <c r="G6294" s="221">
        <f t="shared" si="693"/>
        <v>2.5815129308721988E-2</v>
      </c>
      <c r="H6294" s="221">
        <v>0.137820446554104</v>
      </c>
      <c r="I6294" s="221">
        <f t="shared" si="694"/>
        <v>1</v>
      </c>
      <c r="J6294" s="221">
        <v>1</v>
      </c>
      <c r="K6294" s="221">
        <f t="shared" si="695"/>
        <v>-207.17351865304812</v>
      </c>
      <c r="L6294" s="221">
        <f t="shared" si="690"/>
        <v>6.3026395986860645E-21</v>
      </c>
    </row>
    <row r="6295" spans="3:12" hidden="1" x14ac:dyDescent="0.25">
      <c r="C6295" s="221">
        <v>44380</v>
      </c>
      <c r="D6295" s="221">
        <f t="shared" si="691"/>
        <v>44380</v>
      </c>
      <c r="E6295" s="221">
        <f t="shared" si="689"/>
        <v>44.38</v>
      </c>
      <c r="F6295" s="221">
        <f t="shared" si="692"/>
        <v>1.2815177928154136E-8</v>
      </c>
      <c r="G6295" s="221">
        <f t="shared" si="693"/>
        <v>1.7106517317915741E-2</v>
      </c>
      <c r="H6295" s="221">
        <v>0.44491567513508601</v>
      </c>
      <c r="I6295" s="221">
        <f t="shared" si="694"/>
        <v>1</v>
      </c>
      <c r="J6295" s="221">
        <v>1</v>
      </c>
      <c r="K6295" s="221">
        <f t="shared" si="695"/>
        <v>-200.21672102567567</v>
      </c>
      <c r="L6295" s="221">
        <f t="shared" si="690"/>
        <v>4.9928813473852056E-20</v>
      </c>
    </row>
    <row r="6296" spans="3:12" hidden="1" x14ac:dyDescent="0.25">
      <c r="C6296" s="221">
        <v>44390</v>
      </c>
      <c r="D6296" s="221">
        <f t="shared" si="691"/>
        <v>44390</v>
      </c>
      <c r="E6296" s="221">
        <f t="shared" si="689"/>
        <v>44.39</v>
      </c>
      <c r="F6296" s="221">
        <f t="shared" si="692"/>
        <v>1.3339938683693055E-8</v>
      </c>
      <c r="G6296" s="221">
        <f t="shared" si="693"/>
        <v>8.4946259786210683E-3</v>
      </c>
      <c r="H6296" s="221">
        <v>0.82365531566109695</v>
      </c>
      <c r="I6296" s="221">
        <f t="shared" si="694"/>
        <v>1</v>
      </c>
      <c r="J6296" s="221">
        <v>1</v>
      </c>
      <c r="K6296" s="221">
        <f t="shared" si="695"/>
        <v>-200.59912799078859</v>
      </c>
      <c r="L6296" s="221">
        <f t="shared" si="690"/>
        <v>9.1078942904019282E-20</v>
      </c>
    </row>
    <row r="6297" spans="3:12" hidden="1" x14ac:dyDescent="0.25">
      <c r="C6297" s="221">
        <v>44400</v>
      </c>
      <c r="D6297" s="221">
        <f t="shared" si="691"/>
        <v>44400</v>
      </c>
      <c r="E6297" s="221">
        <f t="shared" si="689"/>
        <v>44.4</v>
      </c>
      <c r="F6297" s="221">
        <f t="shared" si="692"/>
        <v>1.3881177197694058E-8</v>
      </c>
      <c r="G6297" s="221">
        <f t="shared" si="693"/>
        <v>3.1564382622779134E-16</v>
      </c>
      <c r="H6297" s="221">
        <v>1</v>
      </c>
      <c r="I6297" s="221">
        <f t="shared" si="694"/>
        <v>1</v>
      </c>
      <c r="J6297" s="221">
        <v>1</v>
      </c>
      <c r="K6297" s="221">
        <f t="shared" si="695"/>
        <v>-467.16752805171473</v>
      </c>
      <c r="L6297" s="221">
        <f t="shared" si="690"/>
        <v>2.1778462153792191E-20</v>
      </c>
    </row>
    <row r="6298" spans="3:12" hidden="1" x14ac:dyDescent="0.25">
      <c r="C6298" s="221">
        <v>44410</v>
      </c>
      <c r="D6298" s="221">
        <f t="shared" si="691"/>
        <v>44410</v>
      </c>
      <c r="E6298" s="221">
        <f t="shared" si="689"/>
        <v>44.41</v>
      </c>
      <c r="F6298" s="221">
        <f t="shared" si="692"/>
        <v>1.4439248115675687E-8</v>
      </c>
      <c r="G6298" s="221">
        <f t="shared" si="693"/>
        <v>8.3574152313194879E-3</v>
      </c>
      <c r="H6298" s="221">
        <v>0.82365531566112105</v>
      </c>
      <c r="I6298" s="221">
        <f t="shared" si="694"/>
        <v>1</v>
      </c>
      <c r="J6298" s="221">
        <v>1</v>
      </c>
      <c r="K6298" s="221">
        <f t="shared" si="695"/>
        <v>-200.05275870011943</v>
      </c>
      <c r="L6298" s="221">
        <f t="shared" si="690"/>
        <v>2.4698133777834532E-20</v>
      </c>
    </row>
    <row r="6299" spans="3:12" hidden="1" x14ac:dyDescent="0.25">
      <c r="C6299" s="221">
        <v>44420</v>
      </c>
      <c r="D6299" s="221">
        <f t="shared" si="691"/>
        <v>44420</v>
      </c>
      <c r="E6299" s="221">
        <f t="shared" si="689"/>
        <v>44.42</v>
      </c>
      <c r="F6299" s="221">
        <f t="shared" si="692"/>
        <v>1.5014509801495141E-8</v>
      </c>
      <c r="G6299" s="221">
        <f t="shared" si="693"/>
        <v>1.6558310940872383E-2</v>
      </c>
      <c r="H6299" s="221">
        <v>0.44491567513552899</v>
      </c>
      <c r="I6299" s="221">
        <f t="shared" si="694"/>
        <v>1</v>
      </c>
      <c r="J6299" s="221">
        <v>1</v>
      </c>
      <c r="K6299" s="221">
        <f t="shared" si="695"/>
        <v>-199.12390203037913</v>
      </c>
      <c r="L6299" s="221">
        <f t="shared" si="690"/>
        <v>1.1025746545698385E-19</v>
      </c>
    </row>
    <row r="6300" spans="3:12" hidden="1" x14ac:dyDescent="0.25">
      <c r="C6300" s="221">
        <v>44430</v>
      </c>
      <c r="D6300" s="221">
        <f t="shared" si="691"/>
        <v>44430</v>
      </c>
      <c r="E6300" s="221">
        <f t="shared" si="689"/>
        <v>44.43</v>
      </c>
      <c r="F6300" s="221">
        <f t="shared" si="692"/>
        <v>1.5607324310974273E-8</v>
      </c>
      <c r="G6300" s="221">
        <f t="shared" si="693"/>
        <v>2.4584050507175013E-2</v>
      </c>
      <c r="H6300" s="221">
        <v>0.13782044655412001</v>
      </c>
      <c r="I6300" s="221">
        <f t="shared" si="694"/>
        <v>1</v>
      </c>
      <c r="J6300" s="221">
        <v>1</v>
      </c>
      <c r="K6300" s="221">
        <f t="shared" si="695"/>
        <v>-205.53408905820302</v>
      </c>
      <c r="L6300" s="221">
        <f t="shared" si="690"/>
        <v>6.6825045784943626E-20</v>
      </c>
    </row>
    <row r="6301" spans="3:12" hidden="1" x14ac:dyDescent="0.25">
      <c r="C6301" s="221">
        <v>44440</v>
      </c>
      <c r="D6301" s="221">
        <f t="shared" si="691"/>
        <v>44440</v>
      </c>
      <c r="E6301" s="221">
        <f t="shared" si="689"/>
        <v>44.44</v>
      </c>
      <c r="F6301" s="221">
        <f t="shared" si="692"/>
        <v>1.6218057364631509E-8</v>
      </c>
      <c r="G6301" s="221">
        <f t="shared" si="693"/>
        <v>3.2416703186632957E-2</v>
      </c>
      <c r="H6301" s="221">
        <v>1.5719408884826799E-2</v>
      </c>
      <c r="I6301" s="221">
        <f t="shared" si="694"/>
        <v>1</v>
      </c>
      <c r="J6301" s="221">
        <v>1</v>
      </c>
      <c r="K6301" s="221">
        <f t="shared" si="695"/>
        <v>-221.65592225005008</v>
      </c>
      <c r="L6301" s="221">
        <f t="shared" si="690"/>
        <v>9.3467034819351229E-21</v>
      </c>
    </row>
    <row r="6302" spans="3:12" hidden="1" x14ac:dyDescent="0.25">
      <c r="C6302" s="221">
        <v>44450</v>
      </c>
      <c r="D6302" s="221">
        <f t="shared" si="691"/>
        <v>44450</v>
      </c>
      <c r="E6302" s="221">
        <f t="shared" si="689"/>
        <v>44.45</v>
      </c>
      <c r="F6302" s="221">
        <f t="shared" si="692"/>
        <v>1.684707831953547E-8</v>
      </c>
      <c r="G6302" s="221">
        <f t="shared" si="693"/>
        <v>4.0039075959882001E-2</v>
      </c>
      <c r="H6302" s="271">
        <v>1.67346647942269E-5</v>
      </c>
      <c r="I6302" s="221">
        <f t="shared" si="694"/>
        <v>1</v>
      </c>
      <c r="J6302" s="221">
        <v>1</v>
      </c>
      <c r="K6302" s="221">
        <f t="shared" si="695"/>
        <v>-278.94748682988512</v>
      </c>
      <c r="L6302" s="221">
        <f t="shared" si="690"/>
        <v>1.7121167955277298E-22</v>
      </c>
    </row>
    <row r="6303" spans="3:12" hidden="1" x14ac:dyDescent="0.25">
      <c r="C6303" s="221">
        <v>44460</v>
      </c>
      <c r="D6303" s="221">
        <f t="shared" si="691"/>
        <v>44460</v>
      </c>
      <c r="E6303" s="221">
        <f t="shared" si="689"/>
        <v>44.46</v>
      </c>
      <c r="F6303" s="221">
        <f t="shared" si="692"/>
        <v>1.7494760140275143E-8</v>
      </c>
      <c r="G6303" s="221">
        <f t="shared" si="693"/>
        <v>4.7434743441358181E-2</v>
      </c>
      <c r="H6303" s="271">
        <v>1.7506741710746202E-5</v>
      </c>
      <c r="I6303" s="221">
        <f t="shared" si="694"/>
        <v>1</v>
      </c>
      <c r="J6303" s="221">
        <v>1</v>
      </c>
      <c r="K6303" s="221">
        <f t="shared" si="695"/>
        <v>-276.75580254340645</v>
      </c>
      <c r="L6303" s="221">
        <f t="shared" si="690"/>
        <v>1.6662111391887265E-27</v>
      </c>
    </row>
    <row r="6304" spans="3:12" hidden="1" x14ac:dyDescent="0.25">
      <c r="C6304" s="221">
        <v>44470</v>
      </c>
      <c r="D6304" s="221">
        <f t="shared" si="691"/>
        <v>44470</v>
      </c>
      <c r="E6304" s="221">
        <f t="shared" si="689"/>
        <v>44.47</v>
      </c>
      <c r="F6304" s="221">
        <f t="shared" si="692"/>
        <v>1.8161479369062846E-8</v>
      </c>
      <c r="G6304" s="221">
        <f t="shared" si="693"/>
        <v>5.458807579882452E-2</v>
      </c>
      <c r="H6304" s="221">
        <v>5.3629333398655197E-3</v>
      </c>
      <c r="I6304" s="221">
        <f t="shared" si="694"/>
        <v>1</v>
      </c>
      <c r="J6304" s="221">
        <v>1</v>
      </c>
      <c r="K6304" s="221">
        <f t="shared" si="695"/>
        <v>-225.48697187143102</v>
      </c>
      <c r="L6304" s="221">
        <f t="shared" si="690"/>
        <v>7.1058002475808448E-23</v>
      </c>
    </row>
    <row r="6305" spans="3:12" hidden="1" x14ac:dyDescent="0.25">
      <c r="C6305" s="221">
        <v>44480</v>
      </c>
      <c r="D6305" s="221">
        <f t="shared" si="691"/>
        <v>44480</v>
      </c>
      <c r="E6305" s="221">
        <f t="shared" si="689"/>
        <v>44.48</v>
      </c>
      <c r="F6305" s="221">
        <f t="shared" si="692"/>
        <v>1.8847616094967694E-8</v>
      </c>
      <c r="G6305" s="221">
        <f t="shared" si="693"/>
        <v>6.1484264634322439E-2</v>
      </c>
      <c r="H6305" s="221">
        <v>2.0271099110451801E-2</v>
      </c>
      <c r="I6305" s="221">
        <f t="shared" si="694"/>
        <v>1</v>
      </c>
      <c r="J6305" s="221">
        <v>1</v>
      </c>
      <c r="K6305" s="221">
        <f t="shared" si="695"/>
        <v>-212.58204585465558</v>
      </c>
      <c r="L6305" s="221">
        <f t="shared" si="690"/>
        <v>2.0746956737885764E-21</v>
      </c>
    </row>
    <row r="6306" spans="3:12" hidden="1" x14ac:dyDescent="0.25">
      <c r="C6306" s="221">
        <v>44490</v>
      </c>
      <c r="D6306" s="221">
        <f t="shared" si="691"/>
        <v>44490</v>
      </c>
      <c r="E6306" s="221">
        <f t="shared" ref="E6306:E6369" si="696">D6306/1000</f>
        <v>44.49</v>
      </c>
      <c r="F6306" s="221">
        <f t="shared" si="692"/>
        <v>1.9553553922285463E-8</v>
      </c>
      <c r="G6306" s="221">
        <f t="shared" si="693"/>
        <v>6.8109346782914235E-2</v>
      </c>
      <c r="H6306" s="221">
        <v>2.0401207815421402E-2</v>
      </c>
      <c r="I6306" s="221">
        <f t="shared" si="694"/>
        <v>1</v>
      </c>
      <c r="J6306" s="221">
        <v>1</v>
      </c>
      <c r="K6306" s="221">
        <f t="shared" si="695"/>
        <v>-211.31823403525786</v>
      </c>
      <c r="L6306" s="221">
        <f t="shared" ref="L6306:L6369" si="697">(D6306-D6305)*((10^(K6306/20)+10^(K6305/20))/2)^2</f>
        <v>6.4162690330589995E-21</v>
      </c>
    </row>
    <row r="6307" spans="3:12" hidden="1" x14ac:dyDescent="0.25">
      <c r="C6307" s="221">
        <v>44500</v>
      </c>
      <c r="D6307" s="221">
        <f t="shared" si="691"/>
        <v>44500</v>
      </c>
      <c r="E6307" s="221">
        <f t="shared" si="696"/>
        <v>44.5</v>
      </c>
      <c r="F6307" s="221">
        <f t="shared" si="692"/>
        <v>2.0279679938058245E-8</v>
      </c>
      <c r="G6307" s="221">
        <f t="shared" si="693"/>
        <v>7.4450225990595281E-2</v>
      </c>
      <c r="H6307" s="271">
        <v>1.6131041961021E-9</v>
      </c>
      <c r="I6307" s="221">
        <f t="shared" si="694"/>
        <v>1</v>
      </c>
      <c r="J6307" s="221">
        <v>1</v>
      </c>
      <c r="K6307" s="221">
        <f t="shared" si="695"/>
        <v>-352.26820924416364</v>
      </c>
      <c r="L6307" s="221">
        <f t="shared" si="697"/>
        <v>1.845511190776392E-21</v>
      </c>
    </row>
    <row r="6308" spans="3:12" hidden="1" x14ac:dyDescent="0.25">
      <c r="C6308" s="221">
        <v>44510</v>
      </c>
      <c r="D6308" s="221">
        <f t="shared" si="691"/>
        <v>44510</v>
      </c>
      <c r="E6308" s="221">
        <f t="shared" si="696"/>
        <v>44.51</v>
      </c>
      <c r="F6308" s="221">
        <f t="shared" si="692"/>
        <v>2.1026384678741932E-8</v>
      </c>
      <c r="G6308" s="221">
        <f t="shared" si="693"/>
        <v>8.0494692437921636E-2</v>
      </c>
      <c r="H6308" s="221">
        <v>1.1026860971508901E-2</v>
      </c>
      <c r="I6308" s="221">
        <f t="shared" si="694"/>
        <v>1</v>
      </c>
      <c r="J6308" s="221">
        <v>1</v>
      </c>
      <c r="K6308" s="221">
        <f t="shared" si="695"/>
        <v>-214.58032500266373</v>
      </c>
      <c r="L6308" s="221">
        <f t="shared" si="697"/>
        <v>8.7077834806482296E-22</v>
      </c>
    </row>
    <row r="6309" spans="3:12" hidden="1" x14ac:dyDescent="0.25">
      <c r="C6309" s="221">
        <v>44520</v>
      </c>
      <c r="D6309" s="221">
        <f t="shared" si="691"/>
        <v>44520</v>
      </c>
      <c r="E6309" s="221">
        <f t="shared" si="696"/>
        <v>44.52</v>
      </c>
      <c r="F6309" s="221">
        <f t="shared" si="692"/>
        <v>2.1794062096034564E-8</v>
      </c>
      <c r="G6309" s="221">
        <f t="shared" si="693"/>
        <v>8.6231440080758184E-2</v>
      </c>
      <c r="H6309" s="271">
        <v>3.5574138913483902E-10</v>
      </c>
      <c r="I6309" s="221">
        <f t="shared" si="694"/>
        <v>1</v>
      </c>
      <c r="J6309" s="221">
        <v>1</v>
      </c>
      <c r="K6309" s="221">
        <f t="shared" si="695"/>
        <v>-363.49723560941095</v>
      </c>
      <c r="L6309" s="221">
        <f t="shared" si="697"/>
        <v>8.7077818318088586E-22</v>
      </c>
    </row>
    <row r="6310" spans="3:12" hidden="1" x14ac:dyDescent="0.25">
      <c r="C6310" s="221">
        <v>44530</v>
      </c>
      <c r="D6310" s="221">
        <f t="shared" si="691"/>
        <v>44530</v>
      </c>
      <c r="E6310" s="221">
        <f t="shared" si="696"/>
        <v>44.53</v>
      </c>
      <c r="F6310" s="221">
        <f t="shared" si="692"/>
        <v>2.2583109521862348E-8</v>
      </c>
      <c r="G6310" s="221">
        <f t="shared" si="693"/>
        <v>9.1650081784964865E-2</v>
      </c>
      <c r="H6310" s="221">
        <v>9.6745899372295604E-3</v>
      </c>
      <c r="I6310" s="221">
        <f t="shared" si="694"/>
        <v>1</v>
      </c>
      <c r="J6310" s="221">
        <v>1</v>
      </c>
      <c r="K6310" s="221">
        <f t="shared" si="695"/>
        <v>-213.9690167227788</v>
      </c>
      <c r="L6310" s="221">
        <f t="shared" si="697"/>
        <v>1.0023937852182149E-21</v>
      </c>
    </row>
    <row r="6311" spans="3:12" hidden="1" x14ac:dyDescent="0.25">
      <c r="C6311" s="221">
        <v>44540</v>
      </c>
      <c r="D6311" s="221">
        <f t="shared" si="691"/>
        <v>44540</v>
      </c>
      <c r="E6311" s="221">
        <f t="shared" si="696"/>
        <v>44.54</v>
      </c>
      <c r="F6311" s="221">
        <f t="shared" si="692"/>
        <v>2.3393927632541481E-8</v>
      </c>
      <c r="G6311" s="221">
        <f t="shared" si="693"/>
        <v>9.6741162236867115E-2</v>
      </c>
      <c r="H6311" s="221">
        <v>4.6170289671145998E-3</v>
      </c>
      <c r="I6311" s="221">
        <f t="shared" si="694"/>
        <v>1</v>
      </c>
      <c r="J6311" s="221">
        <v>1</v>
      </c>
      <c r="K6311" s="221">
        <f t="shared" si="695"/>
        <v>-219.61845915855534</v>
      </c>
      <c r="L6311" s="221">
        <f t="shared" si="697"/>
        <v>2.3215060501497733E-21</v>
      </c>
    </row>
    <row r="6312" spans="3:12" hidden="1" x14ac:dyDescent="0.25">
      <c r="C6312" s="221">
        <v>44550</v>
      </c>
      <c r="D6312" s="221">
        <f t="shared" si="691"/>
        <v>44550</v>
      </c>
      <c r="E6312" s="221">
        <f t="shared" si="696"/>
        <v>44.55</v>
      </c>
      <c r="F6312" s="221">
        <f t="shared" si="692"/>
        <v>2.4226920412113114E-8</v>
      </c>
      <c r="G6312" s="221">
        <f t="shared" si="693"/>
        <v>0.10149616861661521</v>
      </c>
      <c r="H6312" s="221">
        <v>1.9669670782234401E-4</v>
      </c>
      <c r="I6312" s="221">
        <f t="shared" si="694"/>
        <v>1</v>
      </c>
      <c r="J6312" s="221">
        <v>1</v>
      </c>
      <c r="K6312" s="221">
        <f t="shared" si="695"/>
        <v>-246.30910095966928</v>
      </c>
      <c r="L6312" s="221">
        <f t="shared" si="697"/>
        <v>2.9881096960810269E-22</v>
      </c>
    </row>
    <row r="6313" spans="3:12" hidden="1" x14ac:dyDescent="0.25">
      <c r="C6313" s="221">
        <v>44560</v>
      </c>
      <c r="D6313" s="221">
        <f t="shared" si="691"/>
        <v>44560</v>
      </c>
      <c r="E6313" s="221">
        <f t="shared" si="696"/>
        <v>44.56</v>
      </c>
      <c r="F6313" s="221">
        <f t="shared" si="692"/>
        <v>2.5082495114865058E-8</v>
      </c>
      <c r="G6313" s="221">
        <f t="shared" si="693"/>
        <v>0.10590753902669621</v>
      </c>
      <c r="H6313" s="221">
        <v>2.70623213906028E-3</v>
      </c>
      <c r="I6313" s="221">
        <f t="shared" si="694"/>
        <v>1</v>
      </c>
      <c r="J6313" s="221">
        <v>1</v>
      </c>
      <c r="K6313" s="221">
        <f t="shared" si="695"/>
        <v>-222.86674679634356</v>
      </c>
      <c r="L6313" s="221">
        <f t="shared" si="697"/>
        <v>1.4717078487477202E-22</v>
      </c>
    </row>
    <row r="6314" spans="3:12" hidden="1" x14ac:dyDescent="0.25">
      <c r="C6314" s="221">
        <v>44570</v>
      </c>
      <c r="D6314" s="221">
        <f t="shared" si="691"/>
        <v>44570</v>
      </c>
      <c r="E6314" s="221">
        <f t="shared" si="696"/>
        <v>44.57</v>
      </c>
      <c r="F6314" s="221">
        <f t="shared" si="692"/>
        <v>2.5961062227036914E-8</v>
      </c>
      <c r="G6314" s="221">
        <f t="shared" si="693"/>
        <v>0.10996866867301777</v>
      </c>
      <c r="H6314" s="221">
        <v>2.5761364751429299E-3</v>
      </c>
      <c r="I6314" s="221">
        <f t="shared" si="694"/>
        <v>1</v>
      </c>
      <c r="J6314" s="221">
        <v>1</v>
      </c>
      <c r="K6314" s="221">
        <f t="shared" si="695"/>
        <v>-222.66879415471547</v>
      </c>
      <c r="L6314" s="221">
        <f t="shared" si="697"/>
        <v>5.2878526333072731E-22</v>
      </c>
    </row>
    <row r="6315" spans="3:12" hidden="1" x14ac:dyDescent="0.25">
      <c r="C6315" s="221">
        <v>44580</v>
      </c>
      <c r="D6315" s="221">
        <f t="shared" si="691"/>
        <v>44580</v>
      </c>
      <c r="E6315" s="221">
        <f t="shared" si="696"/>
        <v>44.58</v>
      </c>
      <c r="F6315" s="221">
        <f t="shared" si="692"/>
        <v>2.686303542772837E-8</v>
      </c>
      <c r="G6315" s="221">
        <f t="shared" si="693"/>
        <v>0.11367391380135113</v>
      </c>
      <c r="H6315" s="221">
        <v>2.7309732062735797E-4</v>
      </c>
      <c r="I6315" s="221">
        <f t="shared" si="694"/>
        <v>1</v>
      </c>
      <c r="J6315" s="221">
        <v>1</v>
      </c>
      <c r="K6315" s="221">
        <f t="shared" si="695"/>
        <v>-241.57733325681846</v>
      </c>
      <c r="L6315" s="221">
        <f t="shared" si="697"/>
        <v>1.6763120908741046E-22</v>
      </c>
    </row>
    <row r="6316" spans="3:12" hidden="1" x14ac:dyDescent="0.25">
      <c r="C6316" s="221">
        <v>44590</v>
      </c>
      <c r="D6316" s="221">
        <f t="shared" si="691"/>
        <v>44590</v>
      </c>
      <c r="E6316" s="221">
        <f t="shared" si="696"/>
        <v>44.59</v>
      </c>
      <c r="F6316" s="221">
        <f t="shared" si="692"/>
        <v>2.7788831549006884E-8</v>
      </c>
      <c r="G6316" s="221">
        <f t="shared" si="693"/>
        <v>0.11701859339672203</v>
      </c>
      <c r="H6316" s="221">
        <v>3.15558828548918E-3</v>
      </c>
      <c r="I6316" s="221">
        <f t="shared" si="694"/>
        <v>1</v>
      </c>
      <c r="J6316" s="221">
        <v>1</v>
      </c>
      <c r="K6316" s="221">
        <f t="shared" si="695"/>
        <v>-219.77589010483288</v>
      </c>
      <c r="L6316" s="221">
        <f t="shared" si="697"/>
        <v>3.0776479662568894E-22</v>
      </c>
    </row>
    <row r="6317" spans="3:12" hidden="1" x14ac:dyDescent="0.25">
      <c r="C6317" s="221">
        <v>44600</v>
      </c>
      <c r="D6317" s="221">
        <f t="shared" si="691"/>
        <v>44600</v>
      </c>
      <c r="E6317" s="221">
        <f t="shared" si="696"/>
        <v>44.6</v>
      </c>
      <c r="F6317" s="221">
        <f t="shared" si="692"/>
        <v>2.8738870535230721E-8</v>
      </c>
      <c r="G6317" s="221">
        <f t="shared" si="693"/>
        <v>0.11999898865880874</v>
      </c>
      <c r="H6317" s="271">
        <v>9.3131574698187203E-10</v>
      </c>
      <c r="I6317" s="221">
        <f t="shared" si="694"/>
        <v>1</v>
      </c>
      <c r="J6317" s="221">
        <v>1</v>
      </c>
      <c r="K6317" s="221">
        <f t="shared" si="695"/>
        <v>-349.86511543955572</v>
      </c>
      <c r="L6317" s="221">
        <f t="shared" si="697"/>
        <v>2.632396290020644E-22</v>
      </c>
    </row>
    <row r="6318" spans="3:12" hidden="1" x14ac:dyDescent="0.25">
      <c r="C6318" s="221">
        <v>44610</v>
      </c>
      <c r="D6318" s="221">
        <f t="shared" si="691"/>
        <v>44610</v>
      </c>
      <c r="E6318" s="221">
        <f t="shared" si="696"/>
        <v>44.61</v>
      </c>
      <c r="F6318" s="221">
        <f t="shared" si="692"/>
        <v>2.9713575401582526E-8</v>
      </c>
      <c r="G6318" s="221">
        <f t="shared" si="693"/>
        <v>0.12261234027108975</v>
      </c>
      <c r="H6318" s="221">
        <v>2.6182538032295699E-2</v>
      </c>
      <c r="I6318" s="221">
        <f t="shared" si="694"/>
        <v>1</v>
      </c>
      <c r="J6318" s="221">
        <v>1</v>
      </c>
      <c r="K6318" s="221">
        <f t="shared" si="695"/>
        <v>-200.40998324086115</v>
      </c>
      <c r="L6318" s="221">
        <f t="shared" si="697"/>
        <v>2.2747921130210529E-20</v>
      </c>
    </row>
    <row r="6319" spans="3:12" hidden="1" x14ac:dyDescent="0.25">
      <c r="C6319" s="221">
        <v>44620</v>
      </c>
      <c r="D6319" s="221">
        <f t="shared" si="691"/>
        <v>44620</v>
      </c>
      <c r="E6319" s="221">
        <f t="shared" si="696"/>
        <v>44.62</v>
      </c>
      <c r="F6319" s="221">
        <f t="shared" si="692"/>
        <v>3.0713372191831407E-8</v>
      </c>
      <c r="G6319" s="221">
        <f t="shared" si="693"/>
        <v>0.12485684348676257</v>
      </c>
      <c r="H6319" s="221">
        <v>5.06570454844152E-2</v>
      </c>
      <c r="I6319" s="221">
        <f t="shared" si="694"/>
        <v>1</v>
      </c>
      <c r="J6319" s="221">
        <v>1</v>
      </c>
      <c r="K6319" s="221">
        <f t="shared" si="695"/>
        <v>-194.2324057914368</v>
      </c>
      <c r="L6319" s="221">
        <f t="shared" si="697"/>
        <v>2.0973978662164885E-19</v>
      </c>
    </row>
    <row r="6320" spans="3:12" hidden="1" x14ac:dyDescent="0.25">
      <c r="C6320" s="221">
        <v>44630</v>
      </c>
      <c r="D6320" s="221">
        <f t="shared" si="691"/>
        <v>44630</v>
      </c>
      <c r="E6320" s="221">
        <f t="shared" si="696"/>
        <v>44.63</v>
      </c>
      <c r="F6320" s="221">
        <f t="shared" si="692"/>
        <v>3.1738689935330713E-8</v>
      </c>
      <c r="G6320" s="221">
        <f t="shared" si="693"/>
        <v>0.12673164105911128</v>
      </c>
      <c r="H6320" s="221">
        <v>3.5478860246626498E-2</v>
      </c>
      <c r="I6320" s="221">
        <f t="shared" si="694"/>
        <v>1</v>
      </c>
      <c r="J6320" s="221">
        <v>1</v>
      </c>
      <c r="K6320" s="221">
        <f t="shared" si="695"/>
        <v>-196.91112570090993</v>
      </c>
      <c r="L6320" s="221">
        <f t="shared" si="697"/>
        <v>2.8386326445164619E-19</v>
      </c>
    </row>
    <row r="6321" spans="3:12" hidden="1" x14ac:dyDescent="0.25">
      <c r="C6321" s="221">
        <v>44640</v>
      </c>
      <c r="D6321" s="221">
        <f t="shared" si="691"/>
        <v>44640</v>
      </c>
      <c r="E6321" s="221">
        <f t="shared" si="696"/>
        <v>44.64</v>
      </c>
      <c r="F6321" s="221">
        <f t="shared" si="692"/>
        <v>3.2789960603252311E-8</v>
      </c>
      <c r="G6321" s="221">
        <f t="shared" si="693"/>
        <v>0.12823681404896806</v>
      </c>
      <c r="H6321" s="271">
        <v>2.4382230552549899E-9</v>
      </c>
      <c r="I6321" s="221">
        <f t="shared" si="694"/>
        <v>1</v>
      </c>
      <c r="J6321" s="221">
        <v>1</v>
      </c>
      <c r="K6321" s="221">
        <f t="shared" si="695"/>
        <v>-339.78345903692519</v>
      </c>
      <c r="L6321" s="221">
        <f t="shared" si="697"/>
        <v>5.0912860823308717E-20</v>
      </c>
    </row>
    <row r="6322" spans="3:12" hidden="1" x14ac:dyDescent="0.25">
      <c r="C6322" s="221">
        <v>44650</v>
      </c>
      <c r="D6322" s="221">
        <f t="shared" si="691"/>
        <v>44650</v>
      </c>
      <c r="E6322" s="221">
        <f t="shared" si="696"/>
        <v>44.65</v>
      </c>
      <c r="F6322" s="221">
        <f t="shared" si="692"/>
        <v>3.3867619064063269E-8</v>
      </c>
      <c r="G6322" s="221">
        <f t="shared" si="693"/>
        <v>0.12937337054649867</v>
      </c>
      <c r="H6322" s="271">
        <v>1.58533908335259E-9</v>
      </c>
      <c r="I6322" s="221">
        <f t="shared" si="694"/>
        <v>1</v>
      </c>
      <c r="J6322" s="221">
        <v>1</v>
      </c>
      <c r="K6322" s="221">
        <f t="shared" si="695"/>
        <v>-343.16496548804656</v>
      </c>
      <c r="L6322" s="221">
        <f t="shared" si="697"/>
        <v>7.3948877199084571E-34</v>
      </c>
    </row>
    <row r="6323" spans="3:12" hidden="1" x14ac:dyDescent="0.25">
      <c r="C6323" s="221">
        <v>44660</v>
      </c>
      <c r="D6323" s="221">
        <f t="shared" si="691"/>
        <v>44660</v>
      </c>
      <c r="E6323" s="221">
        <f t="shared" si="696"/>
        <v>44.66</v>
      </c>
      <c r="F6323" s="221">
        <f t="shared" si="692"/>
        <v>3.497210303826517E-8</v>
      </c>
      <c r="G6323" s="221">
        <f t="shared" si="693"/>
        <v>0.13014323234920197</v>
      </c>
      <c r="H6323" s="221">
        <v>3.2358958185378102E-2</v>
      </c>
      <c r="I6323" s="221">
        <f t="shared" si="694"/>
        <v>1</v>
      </c>
      <c r="J6323" s="221">
        <v>1</v>
      </c>
      <c r="K6323" s="221">
        <f t="shared" si="695"/>
        <v>-196.63724261728328</v>
      </c>
      <c r="L6323" s="221">
        <f t="shared" si="697"/>
        <v>5.4227026131328745E-20</v>
      </c>
    </row>
    <row r="6324" spans="3:12" hidden="1" x14ac:dyDescent="0.25">
      <c r="C6324" s="221">
        <v>44670</v>
      </c>
      <c r="D6324" s="221">
        <f t="shared" si="691"/>
        <v>44670</v>
      </c>
      <c r="E6324" s="221">
        <f t="shared" si="696"/>
        <v>44.67</v>
      </c>
      <c r="F6324" s="221">
        <f t="shared" si="692"/>
        <v>3.6103853052391012E-8</v>
      </c>
      <c r="G6324" s="221">
        <f t="shared" si="693"/>
        <v>0.13054921964248956</v>
      </c>
      <c r="H6324" s="221">
        <v>3.3311806719203599E-2</v>
      </c>
      <c r="I6324" s="221">
        <f t="shared" si="694"/>
        <v>1</v>
      </c>
      <c r="J6324" s="221">
        <v>1</v>
      </c>
      <c r="K6324" s="221">
        <f t="shared" si="695"/>
        <v>-196.08147957924467</v>
      </c>
      <c r="L6324" s="221">
        <f t="shared" si="697"/>
        <v>2.3147725186374197E-19</v>
      </c>
    </row>
    <row r="6325" spans="3:12" hidden="1" x14ac:dyDescent="0.25">
      <c r="C6325" s="221">
        <v>44680</v>
      </c>
      <c r="D6325" s="221">
        <f t="shared" si="691"/>
        <v>44680</v>
      </c>
      <c r="E6325" s="221">
        <f t="shared" si="696"/>
        <v>44.68</v>
      </c>
      <c r="F6325" s="221">
        <f t="shared" si="692"/>
        <v>3.7263312392272401E-8</v>
      </c>
      <c r="G6325" s="221">
        <f t="shared" si="693"/>
        <v>0.13059503373347406</v>
      </c>
      <c r="H6325" s="221">
        <v>1.17207465677411E-2</v>
      </c>
      <c r="I6325" s="221">
        <f t="shared" si="694"/>
        <v>1</v>
      </c>
      <c r="J6325" s="221">
        <v>1</v>
      </c>
      <c r="K6325" s="221">
        <f t="shared" si="695"/>
        <v>-204.87673210448577</v>
      </c>
      <c r="L6325" s="221">
        <f t="shared" si="697"/>
        <v>1.1454073996883846E-19</v>
      </c>
    </row>
    <row r="6326" spans="3:12" hidden="1" x14ac:dyDescent="0.25">
      <c r="C6326" s="221">
        <v>44690</v>
      </c>
      <c r="D6326" s="221">
        <f t="shared" si="691"/>
        <v>44690</v>
      </c>
      <c r="E6326" s="221">
        <f t="shared" si="696"/>
        <v>44.69</v>
      </c>
      <c r="F6326" s="221">
        <f t="shared" si="692"/>
        <v>3.8450927055589387E-8</v>
      </c>
      <c r="G6326" s="221">
        <f t="shared" si="693"/>
        <v>0.13028523789289678</v>
      </c>
      <c r="H6326" s="221">
        <v>3.5411953593089997E-2</v>
      </c>
      <c r="I6326" s="221">
        <f t="shared" si="694"/>
        <v>1</v>
      </c>
      <c r="J6326" s="221">
        <v>1</v>
      </c>
      <c r="K6326" s="221">
        <f t="shared" si="695"/>
        <v>-195.02096176280762</v>
      </c>
      <c r="L6326" s="221">
        <f t="shared" si="697"/>
        <v>1.3740198624394209E-19</v>
      </c>
    </row>
    <row r="6327" spans="3:12" hidden="1" x14ac:dyDescent="0.25">
      <c r="C6327" s="221">
        <v>44700</v>
      </c>
      <c r="D6327" s="221">
        <f t="shared" si="691"/>
        <v>44700</v>
      </c>
      <c r="E6327" s="221">
        <f t="shared" si="696"/>
        <v>44.7</v>
      </c>
      <c r="F6327" s="221">
        <f t="shared" si="692"/>
        <v>3.9667145703696388E-8</v>
      </c>
      <c r="G6327" s="221">
        <f t="shared" si="693"/>
        <v>0.12962523636408277</v>
      </c>
      <c r="H6327" s="271">
        <v>7.07572268604342E-15</v>
      </c>
      <c r="I6327" s="221">
        <f t="shared" si="694"/>
        <v>1</v>
      </c>
      <c r="J6327" s="221">
        <v>1</v>
      </c>
      <c r="K6327" s="221">
        <f t="shared" si="695"/>
        <v>-448.78217367400816</v>
      </c>
      <c r="L6327" s="221">
        <f t="shared" si="697"/>
        <v>7.8676282740149824E-20</v>
      </c>
    </row>
    <row r="6328" spans="3:12" hidden="1" x14ac:dyDescent="0.25">
      <c r="C6328" s="221">
        <v>44710</v>
      </c>
      <c r="D6328" s="221">
        <f t="shared" si="691"/>
        <v>44710</v>
      </c>
      <c r="E6328" s="221">
        <f t="shared" si="696"/>
        <v>44.71</v>
      </c>
      <c r="F6328" s="221">
        <f t="shared" si="692"/>
        <v>4.0912419612751456E-8</v>
      </c>
      <c r="G6328" s="221">
        <f t="shared" si="693"/>
        <v>0.12862125160176216</v>
      </c>
      <c r="H6328" s="221">
        <v>3.5411953593087603E-2</v>
      </c>
      <c r="I6328" s="221">
        <f t="shared" si="694"/>
        <v>1</v>
      </c>
      <c r="J6328" s="221">
        <v>1</v>
      </c>
      <c r="K6328" s="221">
        <f t="shared" si="695"/>
        <v>-194.59364434507012</v>
      </c>
      <c r="L6328" s="221">
        <f t="shared" si="697"/>
        <v>8.6811162941584525E-20</v>
      </c>
    </row>
    <row r="6329" spans="3:12" hidden="1" x14ac:dyDescent="0.25">
      <c r="C6329" s="221">
        <v>44720</v>
      </c>
      <c r="D6329" s="221">
        <f t="shared" si="691"/>
        <v>44720</v>
      </c>
      <c r="E6329" s="221">
        <f t="shared" si="696"/>
        <v>44.72</v>
      </c>
      <c r="F6329" s="221">
        <f t="shared" si="692"/>
        <v>4.2187202624141935E-8</v>
      </c>
      <c r="G6329" s="221">
        <f t="shared" si="693"/>
        <v>0.12728029980728589</v>
      </c>
      <c r="H6329" s="221">
        <v>1.1720746567780599E-2</v>
      </c>
      <c r="I6329" s="221">
        <f t="shared" si="694"/>
        <v>1</v>
      </c>
      <c r="J6329" s="221">
        <v>1</v>
      </c>
      <c r="K6329" s="221">
        <f t="shared" si="695"/>
        <v>-204.02205612046191</v>
      </c>
      <c r="L6329" s="221">
        <f t="shared" si="697"/>
        <v>1.5535221199208986E-19</v>
      </c>
    </row>
    <row r="6330" spans="3:12" hidden="1" x14ac:dyDescent="0.25">
      <c r="C6330" s="221">
        <v>44730</v>
      </c>
      <c r="D6330" s="221">
        <f t="shared" ref="D6330:D6393" si="698">C6330*(f_CLK_MHz/Nominal_Clock_Freq)</f>
        <v>44730</v>
      </c>
      <c r="E6330" s="221">
        <f t="shared" si="696"/>
        <v>44.73</v>
      </c>
      <c r="F6330" s="221">
        <f t="shared" ref="F6330:F6393" si="699">ABS(SIN(((MOD_CLK_DIV*PI()*$D6330*FIRST_STAGE_DECIMATION)/(f_CLK_MHz*1000000)))/(FIRST_STAGE_DECIMATION*SIN(((MOD_CLK_DIV*PI()*$D6330)/(f_CLK_MHz*1000000)))))^FIRST_STAGE_ORDER</f>
        <v>4.3491951094226312E-8</v>
      </c>
      <c r="G6330" s="221">
        <f t="shared" ref="G6330:G6393" si="700">ABS(SIN(((MOD_CLK_DIV*FIRST_STAGE_DECIMATION*PI()*$D6330*SECOND_STAGE_DECIMATION)/(f_CLK_MHz*1000000)))/(SECOND_STAGE_DECIMATION*SIN(((MOD_CLK_DIV*FIRST_STAGE_DECIMATION*PI()*$D6330)/(f_CLK_MHz*1000000)))))^SECOND_STAGE_ORDER</f>
        <v>0.12561016483031845</v>
      </c>
      <c r="H6330" s="221">
        <v>3.33118067192111E-2</v>
      </c>
      <c r="I6330" s="221">
        <f t="shared" ref="I6330:I6393" si="701">IF(Avg_decimation&lt;&gt;0,(ABS(SIN(((MOD_CLK_DIV*FIRST_STAGE_DECIMATION*SECOND_STAGE_DECIMATION*FIR_DECIMATION*PI()*$D6330*Avg_decimation)/(f_CLK_MHz*1000000)))/(Avg_decimation*SIN(((MOD_CLK_DIV*FIRST_STAGE_DECIMATION*SECOND_STAGE_DECIMATION*FIR_DECIMATION*PI()*$D6330)/(f_CLK_MHz*1000000)))))^1),"-")</f>
        <v>1</v>
      </c>
      <c r="J6330" s="221">
        <v>1</v>
      </c>
      <c r="K6330" s="221">
        <f t="shared" ref="K6330:K6393" si="702">20*LOG10(IF(FIR_BYPASSED,F6330*G6330*J6330,F6330*G6330*H6330*I6330*J6330))</f>
        <v>-194.79936270998394</v>
      </c>
      <c r="L6330" s="221">
        <f t="shared" si="697"/>
        <v>1.4996348247732466E-19</v>
      </c>
    </row>
    <row r="6331" spans="3:12" hidden="1" x14ac:dyDescent="0.25">
      <c r="C6331" s="221">
        <v>44740</v>
      </c>
      <c r="D6331" s="221">
        <f t="shared" si="698"/>
        <v>44740</v>
      </c>
      <c r="E6331" s="221">
        <f t="shared" si="696"/>
        <v>44.74</v>
      </c>
      <c r="F6331" s="221">
        <f t="shared" si="699"/>
        <v>4.4827123843383451E-8</v>
      </c>
      <c r="G6331" s="221">
        <f t="shared" si="700"/>
        <v>0.12361937051046609</v>
      </c>
      <c r="H6331" s="221">
        <v>3.23589581853857E-2</v>
      </c>
      <c r="I6331" s="221">
        <f t="shared" si="701"/>
        <v>1</v>
      </c>
      <c r="J6331" s="221">
        <v>1</v>
      </c>
      <c r="K6331" s="221">
        <f t="shared" si="702"/>
        <v>-194.92756132929009</v>
      </c>
      <c r="L6331" s="221">
        <f t="shared" si="697"/>
        <v>3.2634536546723249E-19</v>
      </c>
    </row>
    <row r="6332" spans="3:12" hidden="1" x14ac:dyDescent="0.25">
      <c r="C6332" s="221">
        <v>44750</v>
      </c>
      <c r="D6332" s="221">
        <f t="shared" si="698"/>
        <v>44750</v>
      </c>
      <c r="E6332" s="221">
        <f t="shared" si="696"/>
        <v>44.75</v>
      </c>
      <c r="F6332" s="221">
        <f t="shared" si="699"/>
        <v>4.6193182104401417E-8</v>
      </c>
      <c r="G6332" s="221">
        <f t="shared" si="700"/>
        <v>0.12131715153546059</v>
      </c>
      <c r="H6332" s="271">
        <v>1.5853322188469399E-9</v>
      </c>
      <c r="I6332" s="221">
        <f t="shared" si="701"/>
        <v>1</v>
      </c>
      <c r="J6332" s="221">
        <v>1</v>
      </c>
      <c r="K6332" s="221">
        <f t="shared" si="702"/>
        <v>-341.02759257727945</v>
      </c>
      <c r="L6332" s="221">
        <f t="shared" si="697"/>
        <v>8.0386647842932616E-20</v>
      </c>
    </row>
    <row r="6333" spans="3:12" hidden="1" x14ac:dyDescent="0.25">
      <c r="C6333" s="221">
        <v>44760</v>
      </c>
      <c r="D6333" s="221">
        <f t="shared" si="698"/>
        <v>44760</v>
      </c>
      <c r="E6333" s="221">
        <f t="shared" si="696"/>
        <v>44.76</v>
      </c>
      <c r="F6333" s="221">
        <f t="shared" si="699"/>
        <v>4.7590589470187781E-8</v>
      </c>
      <c r="G6333" s="221">
        <f t="shared" si="700"/>
        <v>0.1187134228954832</v>
      </c>
      <c r="H6333" s="271">
        <v>2.4382435829437802E-9</v>
      </c>
      <c r="I6333" s="221">
        <f t="shared" si="701"/>
        <v>1</v>
      </c>
      <c r="J6333" s="221">
        <v>1</v>
      </c>
      <c r="K6333" s="221">
        <f t="shared" si="702"/>
        <v>-337.21803997370193</v>
      </c>
      <c r="L6333" s="221">
        <f t="shared" si="697"/>
        <v>1.2836260763755733E-33</v>
      </c>
    </row>
    <row r="6334" spans="3:12" hidden="1" x14ac:dyDescent="0.25">
      <c r="C6334" s="221">
        <v>44770</v>
      </c>
      <c r="D6334" s="221">
        <f t="shared" si="698"/>
        <v>44770</v>
      </c>
      <c r="E6334" s="221">
        <f t="shared" si="696"/>
        <v>44.77</v>
      </c>
      <c r="F6334" s="221">
        <f t="shared" si="699"/>
        <v>4.901981184084297E-8</v>
      </c>
      <c r="G6334" s="221">
        <f t="shared" si="700"/>
        <v>0.11581874801602586</v>
      </c>
      <c r="H6334" s="221">
        <v>3.5478860246598E-2</v>
      </c>
      <c r="I6334" s="221">
        <f t="shared" si="701"/>
        <v>1</v>
      </c>
      <c r="J6334" s="221">
        <v>1</v>
      </c>
      <c r="K6334" s="221">
        <f t="shared" si="702"/>
        <v>-193.91759668787097</v>
      </c>
      <c r="L6334" s="221">
        <f t="shared" si="697"/>
        <v>1.0143326365041444E-19</v>
      </c>
    </row>
    <row r="6335" spans="3:12" hidden="1" x14ac:dyDescent="0.25">
      <c r="C6335" s="221">
        <v>44780</v>
      </c>
      <c r="D6335" s="221">
        <f t="shared" si="698"/>
        <v>44780</v>
      </c>
      <c r="E6335" s="221">
        <f t="shared" si="696"/>
        <v>44.78</v>
      </c>
      <c r="F6335" s="221">
        <f t="shared" si="699"/>
        <v>5.0481317370062467E-8</v>
      </c>
      <c r="G6335" s="221">
        <f t="shared" si="700"/>
        <v>0.1126443056542322</v>
      </c>
      <c r="H6335" s="221">
        <v>5.0657045484413202E-2</v>
      </c>
      <c r="I6335" s="221">
        <f t="shared" si="701"/>
        <v>1</v>
      </c>
      <c r="J6335" s="221">
        <v>1</v>
      </c>
      <c r="K6335" s="221">
        <f t="shared" si="702"/>
        <v>-190.8104044276453</v>
      </c>
      <c r="L6335" s="221">
        <f t="shared" si="697"/>
        <v>5.9899146575796829E-19</v>
      </c>
    </row>
    <row r="6336" spans="3:12" hidden="1" x14ac:dyDescent="0.25">
      <c r="C6336" s="221">
        <v>44790</v>
      </c>
      <c r="D6336" s="221">
        <f t="shared" si="698"/>
        <v>44790</v>
      </c>
      <c r="E6336" s="221">
        <f t="shared" si="696"/>
        <v>44.79</v>
      </c>
      <c r="F6336" s="221">
        <f t="shared" si="699"/>
        <v>5.1975576410917162E-8</v>
      </c>
      <c r="G6336" s="221">
        <f t="shared" si="700"/>
        <v>0.10920185564599258</v>
      </c>
      <c r="H6336" s="221">
        <v>2.6182538032305001E-2</v>
      </c>
      <c r="I6336" s="221">
        <f t="shared" si="701"/>
        <v>1</v>
      </c>
      <c r="J6336" s="221">
        <v>1</v>
      </c>
      <c r="K6336" s="221">
        <f t="shared" si="702"/>
        <v>-196.55917848521267</v>
      </c>
      <c r="L6336" s="221">
        <f t="shared" si="697"/>
        <v>4.7669192168109256E-19</v>
      </c>
    </row>
    <row r="6337" spans="3:12" hidden="1" x14ac:dyDescent="0.25">
      <c r="C6337" s="221">
        <v>44800</v>
      </c>
      <c r="D6337" s="221">
        <f t="shared" si="698"/>
        <v>44800</v>
      </c>
      <c r="E6337" s="221">
        <f t="shared" si="696"/>
        <v>44.8</v>
      </c>
      <c r="F6337" s="221">
        <f t="shared" si="699"/>
        <v>5.3503061460995202E-8</v>
      </c>
      <c r="G6337" s="221">
        <f t="shared" si="700"/>
        <v>0.10550370359325126</v>
      </c>
      <c r="H6337" s="271">
        <v>9.3132773140300394E-10</v>
      </c>
      <c r="I6337" s="221">
        <f t="shared" si="701"/>
        <v>1</v>
      </c>
      <c r="J6337" s="221">
        <v>1</v>
      </c>
      <c r="K6337" s="221">
        <f t="shared" si="702"/>
        <v>-345.58502253365077</v>
      </c>
      <c r="L6337" s="221">
        <f t="shared" si="697"/>
        <v>5.5210564916266711E-20</v>
      </c>
    </row>
    <row r="6338" spans="3:12" hidden="1" x14ac:dyDescent="0.25">
      <c r="C6338" s="221">
        <v>44810</v>
      </c>
      <c r="D6338" s="221">
        <f t="shared" si="698"/>
        <v>44810</v>
      </c>
      <c r="E6338" s="221">
        <f t="shared" si="696"/>
        <v>44.81</v>
      </c>
      <c r="F6338" s="221">
        <f t="shared" si="699"/>
        <v>5.5064247106929709E-8</v>
      </c>
      <c r="G6338" s="221">
        <f t="shared" si="700"/>
        <v>0.10156266458283625</v>
      </c>
      <c r="H6338" s="221">
        <v>3.15558828549279E-3</v>
      </c>
      <c r="I6338" s="221">
        <f t="shared" si="701"/>
        <v>1</v>
      </c>
      <c r="J6338" s="221">
        <v>1</v>
      </c>
      <c r="K6338" s="221">
        <f t="shared" si="702"/>
        <v>-215.06631745823083</v>
      </c>
      <c r="L6338" s="221">
        <f t="shared" si="697"/>
        <v>7.7858946242273868E-22</v>
      </c>
    </row>
    <row r="6339" spans="3:12" hidden="1" x14ac:dyDescent="0.25">
      <c r="C6339" s="221">
        <v>44820</v>
      </c>
      <c r="D6339" s="221">
        <f t="shared" si="698"/>
        <v>44820</v>
      </c>
      <c r="E6339" s="221">
        <f t="shared" si="696"/>
        <v>44.82</v>
      </c>
      <c r="F6339" s="221">
        <f t="shared" si="699"/>
        <v>5.6659609968301123E-8</v>
      </c>
      <c r="G6339" s="221">
        <f t="shared" si="700"/>
        <v>9.7392026029919351E-2</v>
      </c>
      <c r="H6339" s="221">
        <v>2.7309732062734599E-4</v>
      </c>
      <c r="I6339" s="221">
        <f t="shared" si="701"/>
        <v>1</v>
      </c>
      <c r="J6339" s="221">
        <v>1</v>
      </c>
      <c r="K6339" s="221">
        <f t="shared" si="702"/>
        <v>-236.43771159263872</v>
      </c>
      <c r="L6339" s="221">
        <f t="shared" si="697"/>
        <v>9.1724120847395827E-22</v>
      </c>
    </row>
    <row r="6340" spans="3:12" hidden="1" x14ac:dyDescent="0.25">
      <c r="C6340" s="221">
        <v>44830</v>
      </c>
      <c r="D6340" s="221">
        <f t="shared" si="698"/>
        <v>44830</v>
      </c>
      <c r="E6340" s="221">
        <f t="shared" si="696"/>
        <v>44.83</v>
      </c>
      <c r="F6340" s="221">
        <f t="shared" si="699"/>
        <v>5.8289628640948556E-8</v>
      </c>
      <c r="G6340" s="221">
        <f t="shared" si="700"/>
        <v>9.3005509740480122E-2</v>
      </c>
      <c r="H6340" s="221">
        <v>2.5761364751438198E-3</v>
      </c>
      <c r="I6340" s="221">
        <f t="shared" si="701"/>
        <v>1</v>
      </c>
      <c r="J6340" s="221">
        <v>1</v>
      </c>
      <c r="K6340" s="221">
        <f t="shared" si="702"/>
        <v>-217.09862334791273</v>
      </c>
      <c r="L6340" s="221">
        <f t="shared" si="697"/>
        <v>5.9852666216788174E-22</v>
      </c>
    </row>
    <row r="6341" spans="3:12" hidden="1" x14ac:dyDescent="0.25">
      <c r="C6341" s="221">
        <v>44840</v>
      </c>
      <c r="D6341" s="221">
        <f t="shared" si="698"/>
        <v>44840</v>
      </c>
      <c r="E6341" s="221">
        <f t="shared" si="696"/>
        <v>44.84</v>
      </c>
      <c r="F6341" s="221">
        <f t="shared" si="699"/>
        <v>5.9954783639678504E-8</v>
      </c>
      <c r="G6341" s="221">
        <f t="shared" si="700"/>
        <v>8.8417233288649505E-2</v>
      </c>
      <c r="H6341" s="221">
        <v>2.7062321390629199E-3</v>
      </c>
      <c r="I6341" s="221">
        <f t="shared" si="701"/>
        <v>1</v>
      </c>
      <c r="J6341" s="221">
        <v>1</v>
      </c>
      <c r="K6341" s="221">
        <f t="shared" si="702"/>
        <v>-216.86548382993121</v>
      </c>
      <c r="L6341" s="221">
        <f t="shared" si="697"/>
        <v>2.003885305049442E-21</v>
      </c>
    </row>
    <row r="6342" spans="3:12" hidden="1" x14ac:dyDescent="0.25">
      <c r="C6342" s="221">
        <v>44850</v>
      </c>
      <c r="D6342" s="221">
        <f t="shared" si="698"/>
        <v>44850</v>
      </c>
      <c r="E6342" s="221">
        <f t="shared" si="696"/>
        <v>44.85</v>
      </c>
      <c r="F6342" s="221">
        <f t="shared" si="699"/>
        <v>6.1655557340396655E-8</v>
      </c>
      <c r="G6342" s="221">
        <f t="shared" si="700"/>
        <v>8.364167080547287E-2</v>
      </c>
      <c r="H6342" s="221">
        <v>1.9669670782229199E-4</v>
      </c>
      <c r="I6342" s="221">
        <f t="shared" si="701"/>
        <v>1</v>
      </c>
      <c r="J6342" s="221">
        <v>1</v>
      </c>
      <c r="K6342" s="221">
        <f t="shared" si="702"/>
        <v>-239.87615962821306</v>
      </c>
      <c r="L6342" s="221">
        <f t="shared" si="697"/>
        <v>5.8983890058694847E-22</v>
      </c>
    </row>
    <row r="6343" spans="3:12" hidden="1" x14ac:dyDescent="0.25">
      <c r="C6343" s="221">
        <v>44860</v>
      </c>
      <c r="D6343" s="221">
        <f t="shared" si="698"/>
        <v>44860</v>
      </c>
      <c r="E6343" s="221">
        <f t="shared" si="696"/>
        <v>44.86</v>
      </c>
      <c r="F6343" s="221">
        <f t="shared" si="699"/>
        <v>6.339243392164829E-8</v>
      </c>
      <c r="G6343" s="221">
        <f t="shared" si="700"/>
        <v>7.8693613276774377E-2</v>
      </c>
      <c r="H6343" s="221">
        <v>4.61702896711675E-3</v>
      </c>
      <c r="I6343" s="221">
        <f t="shared" si="701"/>
        <v>1</v>
      </c>
      <c r="J6343" s="221">
        <v>1</v>
      </c>
      <c r="K6343" s="221">
        <f t="shared" si="702"/>
        <v>-212.75320974686986</v>
      </c>
      <c r="L6343" s="221">
        <f t="shared" si="697"/>
        <v>1.4456186694270694E-21</v>
      </c>
    </row>
    <row r="6344" spans="3:12" hidden="1" x14ac:dyDescent="0.25">
      <c r="C6344" s="221">
        <v>44870</v>
      </c>
      <c r="D6344" s="221">
        <f t="shared" si="698"/>
        <v>44870</v>
      </c>
      <c r="E6344" s="221">
        <f t="shared" si="696"/>
        <v>44.87</v>
      </c>
      <c r="F6344" s="221">
        <f t="shared" si="699"/>
        <v>6.5165899305606318E-8</v>
      </c>
      <c r="G6344" s="221">
        <f t="shared" si="700"/>
        <v>7.3588128447961365E-2</v>
      </c>
      <c r="H6344" s="221">
        <v>9.6745899372291701E-3</v>
      </c>
      <c r="I6344" s="221">
        <f t="shared" si="701"/>
        <v>1</v>
      </c>
      <c r="J6344" s="221">
        <v>1</v>
      </c>
      <c r="K6344" s="221">
        <f t="shared" si="702"/>
        <v>-206.67078565954736</v>
      </c>
      <c r="L6344" s="221">
        <f t="shared" si="697"/>
        <v>1.2050027571119558E-20</v>
      </c>
    </row>
    <row r="6345" spans="3:12" hidden="1" x14ac:dyDescent="0.25">
      <c r="C6345" s="221">
        <v>44880</v>
      </c>
      <c r="D6345" s="221">
        <f t="shared" si="698"/>
        <v>44880</v>
      </c>
      <c r="E6345" s="221">
        <f t="shared" si="696"/>
        <v>44.88</v>
      </c>
      <c r="F6345" s="221">
        <f t="shared" si="699"/>
        <v>6.6976441098492649E-8</v>
      </c>
      <c r="G6345" s="221">
        <f t="shared" si="700"/>
        <v>6.8340520434174226E-2</v>
      </c>
      <c r="H6345" s="271">
        <v>3.5572054944983401E-10</v>
      </c>
      <c r="I6345" s="221">
        <f t="shared" si="701"/>
        <v>1</v>
      </c>
      <c r="J6345" s="221">
        <v>1</v>
      </c>
      <c r="K6345" s="221">
        <f t="shared" si="702"/>
        <v>-355.76581393801121</v>
      </c>
      <c r="L6345" s="221">
        <f t="shared" si="697"/>
        <v>5.3809811812135084E-21</v>
      </c>
    </row>
    <row r="6346" spans="3:12" hidden="1" x14ac:dyDescent="0.25">
      <c r="C6346" s="221">
        <v>44890</v>
      </c>
      <c r="D6346" s="221">
        <f t="shared" si="698"/>
        <v>44890</v>
      </c>
      <c r="E6346" s="221">
        <f t="shared" si="696"/>
        <v>44.89</v>
      </c>
      <c r="F6346" s="221">
        <f t="shared" si="699"/>
        <v>6.8824548530459013E-8</v>
      </c>
      <c r="G6346" s="221">
        <f t="shared" si="700"/>
        <v>6.296628913409677E-2</v>
      </c>
      <c r="H6346" s="221">
        <v>1.10268609715074E-2</v>
      </c>
      <c r="I6346" s="221">
        <f t="shared" si="701"/>
        <v>1</v>
      </c>
      <c r="J6346" s="221">
        <v>1</v>
      </c>
      <c r="K6346" s="221">
        <f t="shared" si="702"/>
        <v>-206.41393261100208</v>
      </c>
      <c r="L6346" s="221">
        <f t="shared" si="697"/>
        <v>5.7088256171204257E-21</v>
      </c>
    </row>
    <row r="6347" spans="3:12" hidden="1" x14ac:dyDescent="0.25">
      <c r="C6347" s="221">
        <v>44900</v>
      </c>
      <c r="D6347" s="221">
        <f t="shared" si="698"/>
        <v>44900</v>
      </c>
      <c r="E6347" s="221">
        <f t="shared" si="696"/>
        <v>44.9</v>
      </c>
      <c r="F6347" s="221">
        <f t="shared" si="699"/>
        <v>7.0710712394914902E-8</v>
      </c>
      <c r="G6347" s="221">
        <f t="shared" si="700"/>
        <v>5.7481089545645236E-2</v>
      </c>
      <c r="H6347" s="271">
        <v>1.6130986359775701E-9</v>
      </c>
      <c r="I6347" s="221">
        <f t="shared" si="701"/>
        <v>1</v>
      </c>
      <c r="J6347" s="221">
        <v>1</v>
      </c>
      <c r="K6347" s="221">
        <f t="shared" si="702"/>
        <v>-343.66657743645032</v>
      </c>
      <c r="L6347" s="221">
        <f t="shared" si="697"/>
        <v>5.7088267946417697E-21</v>
      </c>
    </row>
    <row r="6348" spans="3:12" hidden="1" x14ac:dyDescent="0.25">
      <c r="C6348" s="221">
        <v>44910</v>
      </c>
      <c r="D6348" s="221">
        <f t="shared" si="698"/>
        <v>44910</v>
      </c>
      <c r="E6348" s="221">
        <f t="shared" si="696"/>
        <v>44.91</v>
      </c>
      <c r="F6348" s="221">
        <f t="shared" si="699"/>
        <v>7.2635424987341034E-8</v>
      </c>
      <c r="G6348" s="221">
        <f t="shared" si="700"/>
        <v>5.1900691081319686E-2</v>
      </c>
      <c r="H6348" s="221">
        <v>2.0401207815424899E-2</v>
      </c>
      <c r="I6348" s="221">
        <f t="shared" si="701"/>
        <v>1</v>
      </c>
      <c r="J6348" s="221">
        <v>1</v>
      </c>
      <c r="K6348" s="221">
        <f t="shared" si="702"/>
        <v>-202.28044995175537</v>
      </c>
      <c r="L6348" s="221">
        <f t="shared" si="697"/>
        <v>1.478751123318516E-20</v>
      </c>
    </row>
    <row r="6349" spans="3:12" hidden="1" x14ac:dyDescent="0.25">
      <c r="C6349" s="221">
        <v>44920</v>
      </c>
      <c r="D6349" s="221">
        <f t="shared" si="698"/>
        <v>44920</v>
      </c>
      <c r="E6349" s="221">
        <f t="shared" si="696"/>
        <v>44.92</v>
      </c>
      <c r="F6349" s="221">
        <f t="shared" si="699"/>
        <v>7.4599180043568009E-8</v>
      </c>
      <c r="G6349" s="221">
        <f t="shared" si="700"/>
        <v>4.6240936980288624E-2</v>
      </c>
      <c r="H6349" s="221">
        <v>2.0271099110448498E-2</v>
      </c>
      <c r="I6349" s="221">
        <f t="shared" si="701"/>
        <v>1</v>
      </c>
      <c r="J6349" s="221">
        <v>1</v>
      </c>
      <c r="K6349" s="221">
        <f t="shared" si="702"/>
        <v>-203.10724046820351</v>
      </c>
      <c r="L6349" s="221">
        <f t="shared" si="697"/>
        <v>5.3901253149400666E-20</v>
      </c>
    </row>
    <row r="6350" spans="3:12" hidden="1" x14ac:dyDescent="0.25">
      <c r="C6350" s="221">
        <v>44930</v>
      </c>
      <c r="D6350" s="221">
        <f t="shared" si="698"/>
        <v>44930</v>
      </c>
      <c r="E6350" s="221">
        <f t="shared" si="696"/>
        <v>44.93</v>
      </c>
      <c r="F6350" s="221">
        <f t="shared" si="699"/>
        <v>7.6602472677559421E-8</v>
      </c>
      <c r="G6350" s="221">
        <f t="shared" si="700"/>
        <v>4.051770391365267E-2</v>
      </c>
      <c r="H6350" s="221">
        <v>5.3629333398824497E-3</v>
      </c>
      <c r="I6350" s="221">
        <f t="shared" si="701"/>
        <v>1</v>
      </c>
      <c r="J6350" s="221">
        <v>1</v>
      </c>
      <c r="K6350" s="221">
        <f t="shared" si="702"/>
        <v>-215.57419972234882</v>
      </c>
      <c r="L6350" s="221">
        <f t="shared" si="697"/>
        <v>1.8736398766911065E-20</v>
      </c>
    </row>
    <row r="6351" spans="3:12" hidden="1" x14ac:dyDescent="0.25">
      <c r="C6351" s="221">
        <v>44940</v>
      </c>
      <c r="D6351" s="221">
        <f t="shared" si="698"/>
        <v>44940</v>
      </c>
      <c r="E6351" s="221">
        <f t="shared" si="696"/>
        <v>44.94</v>
      </c>
      <c r="F6351" s="221">
        <f t="shared" si="699"/>
        <v>7.8645799318687081E-8</v>
      </c>
      <c r="G6351" s="221">
        <f t="shared" si="700"/>
        <v>3.4746861877827988E-2</v>
      </c>
      <c r="H6351" s="271">
        <v>1.7506741710687401E-5</v>
      </c>
      <c r="I6351" s="221">
        <f t="shared" si="701"/>
        <v>1</v>
      </c>
      <c r="J6351" s="221">
        <v>1</v>
      </c>
      <c r="K6351" s="221">
        <f t="shared" si="702"/>
        <v>-266.40407114012407</v>
      </c>
      <c r="L6351" s="221">
        <f t="shared" si="697"/>
        <v>6.9664719608892129E-22</v>
      </c>
    </row>
    <row r="6352" spans="3:12" hidden="1" x14ac:dyDescent="0.25">
      <c r="C6352" s="221">
        <v>44950</v>
      </c>
      <c r="D6352" s="221">
        <f t="shared" si="698"/>
        <v>44950</v>
      </c>
      <c r="E6352" s="221">
        <f t="shared" si="696"/>
        <v>44.95</v>
      </c>
      <c r="F6352" s="221">
        <f t="shared" si="699"/>
        <v>8.0729657648505149E-8</v>
      </c>
      <c r="G6352" s="221">
        <f t="shared" si="700"/>
        <v>2.8944234470266849E-2</v>
      </c>
      <c r="H6352" s="271">
        <v>1.6734664794256499E-5</v>
      </c>
      <c r="I6352" s="221">
        <f t="shared" si="701"/>
        <v>1</v>
      </c>
      <c r="J6352" s="221">
        <v>1</v>
      </c>
      <c r="K6352" s="221">
        <f t="shared" si="702"/>
        <v>-268.15575607989359</v>
      </c>
      <c r="L6352" s="221">
        <f t="shared" si="697"/>
        <v>1.8898048485771481E-26</v>
      </c>
    </row>
    <row r="6353" spans="3:12" hidden="1" x14ac:dyDescent="0.25">
      <c r="C6353" s="221">
        <v>44960</v>
      </c>
      <c r="D6353" s="221">
        <f t="shared" si="698"/>
        <v>44960</v>
      </c>
      <c r="E6353" s="221">
        <f t="shared" si="696"/>
        <v>44.96</v>
      </c>
      <c r="F6353" s="221">
        <f t="shared" si="699"/>
        <v>8.2854546537059219E-8</v>
      </c>
      <c r="G6353" s="221">
        <f t="shared" si="700"/>
        <v>2.3125559639543873E-2</v>
      </c>
      <c r="H6353" s="221">
        <v>1.5719408884839501E-2</v>
      </c>
      <c r="I6353" s="221">
        <f t="shared" si="701"/>
        <v>1</v>
      </c>
      <c r="J6353" s="221">
        <v>1</v>
      </c>
      <c r="K6353" s="221">
        <f t="shared" si="702"/>
        <v>-210.42310386045418</v>
      </c>
      <c r="L6353" s="221">
        <f t="shared" si="697"/>
        <v>2.2738225040513946E-21</v>
      </c>
    </row>
    <row r="6354" spans="3:12" hidden="1" x14ac:dyDescent="0.25">
      <c r="C6354" s="221">
        <v>44970</v>
      </c>
      <c r="D6354" s="221">
        <f t="shared" si="698"/>
        <v>44970</v>
      </c>
      <c r="E6354" s="221">
        <f t="shared" si="696"/>
        <v>44.97</v>
      </c>
      <c r="F6354" s="221">
        <f t="shared" si="699"/>
        <v>8.5020965978712235E-8</v>
      </c>
      <c r="G6354" s="221">
        <f t="shared" si="700"/>
        <v>1.7306451000671571E-2</v>
      </c>
      <c r="H6354" s="221">
        <v>0.13782044655394499</v>
      </c>
      <c r="I6354" s="221">
        <f t="shared" si="701"/>
        <v>1</v>
      </c>
      <c r="J6354" s="221">
        <v>1</v>
      </c>
      <c r="K6354" s="221">
        <f t="shared" si="702"/>
        <v>-193.85904590377999</v>
      </c>
      <c r="L6354" s="221">
        <f t="shared" si="697"/>
        <v>1.3561748563008151E-19</v>
      </c>
    </row>
    <row r="6355" spans="3:12" hidden="1" x14ac:dyDescent="0.25">
      <c r="C6355" s="221">
        <v>44980</v>
      </c>
      <c r="D6355" s="221">
        <f t="shared" si="698"/>
        <v>44980</v>
      </c>
      <c r="E6355" s="221">
        <f t="shared" si="696"/>
        <v>44.98</v>
      </c>
      <c r="F6355" s="221">
        <f t="shared" si="699"/>
        <v>8.7229417027519277E-8</v>
      </c>
      <c r="G6355" s="221">
        <f t="shared" si="700"/>
        <v>1.1502359804207508E-2</v>
      </c>
      <c r="H6355" s="221">
        <v>0.44491567513500702</v>
      </c>
      <c r="I6355" s="221">
        <f t="shared" si="701"/>
        <v>1</v>
      </c>
      <c r="J6355" s="221">
        <v>1</v>
      </c>
      <c r="K6355" s="221">
        <f t="shared" si="702"/>
        <v>-187.0054474889528</v>
      </c>
      <c r="L6355" s="221">
        <f t="shared" si="697"/>
        <v>1.0536323891064503E-18</v>
      </c>
    </row>
    <row r="6356" spans="3:12" hidden="1" x14ac:dyDescent="0.25">
      <c r="C6356" s="221">
        <v>44990</v>
      </c>
      <c r="D6356" s="221">
        <f t="shared" si="698"/>
        <v>44990</v>
      </c>
      <c r="E6356" s="221">
        <f t="shared" si="696"/>
        <v>44.99</v>
      </c>
      <c r="F6356" s="221">
        <f t="shared" si="699"/>
        <v>8.9480401732133355E-8</v>
      </c>
      <c r="G6356" s="221">
        <f t="shared" si="700"/>
        <v>5.7285376457464473E-3</v>
      </c>
      <c r="H6356" s="221">
        <v>0.82365531566120598</v>
      </c>
      <c r="I6356" s="221">
        <f t="shared" si="701"/>
        <v>1</v>
      </c>
      <c r="J6356" s="221">
        <v>1</v>
      </c>
      <c r="K6356" s="221">
        <f t="shared" si="702"/>
        <v>-187.48965595406992</v>
      </c>
      <c r="L6356" s="221">
        <f t="shared" si="697"/>
        <v>1.8861759200759702E-18</v>
      </c>
    </row>
    <row r="6357" spans="3:12" hidden="1" x14ac:dyDescent="0.25">
      <c r="C6357" s="221">
        <v>45000</v>
      </c>
      <c r="D6357" s="221">
        <f t="shared" si="698"/>
        <v>45000</v>
      </c>
      <c r="E6357" s="221">
        <f t="shared" si="696"/>
        <v>45</v>
      </c>
      <c r="F6357" s="221">
        <f t="shared" si="699"/>
        <v>9.1774423070286024E-8</v>
      </c>
      <c r="G6357" s="221">
        <f t="shared" si="700"/>
        <v>1.3872788416644854E-15</v>
      </c>
      <c r="H6357" s="221">
        <v>1</v>
      </c>
      <c r="I6357" s="221">
        <f t="shared" si="701"/>
        <v>1</v>
      </c>
      <c r="J6357" s="221">
        <v>1</v>
      </c>
      <c r="K6357" s="221">
        <f t="shared" si="702"/>
        <v>-437.90229148708113</v>
      </c>
      <c r="L6357" s="221">
        <f t="shared" si="697"/>
        <v>4.4562999305056573E-19</v>
      </c>
    </row>
    <row r="6358" spans="3:12" hidden="1" x14ac:dyDescent="0.25">
      <c r="C6358" s="221">
        <v>45010</v>
      </c>
      <c r="D6358" s="221">
        <f t="shared" si="698"/>
        <v>45010</v>
      </c>
      <c r="E6358" s="221">
        <f t="shared" si="696"/>
        <v>45.01</v>
      </c>
      <c r="F6358" s="221">
        <f t="shared" si="699"/>
        <v>9.4111984882825619E-8</v>
      </c>
      <c r="G6358" s="221">
        <f t="shared" si="700"/>
        <v>5.6685093389271532E-3</v>
      </c>
      <c r="H6358" s="221">
        <v>0.82365531566136296</v>
      </c>
      <c r="I6358" s="221">
        <f t="shared" si="701"/>
        <v>1</v>
      </c>
      <c r="J6358" s="221">
        <v>1</v>
      </c>
      <c r="K6358" s="221">
        <f t="shared" si="702"/>
        <v>-187.14281389711519</v>
      </c>
      <c r="L6358" s="221">
        <f t="shared" si="697"/>
        <v>4.8267923857225062E-19</v>
      </c>
    </row>
    <row r="6359" spans="3:12" hidden="1" x14ac:dyDescent="0.25">
      <c r="C6359" s="221">
        <v>45020</v>
      </c>
      <c r="D6359" s="221">
        <f t="shared" si="698"/>
        <v>45020</v>
      </c>
      <c r="E6359" s="221">
        <f t="shared" si="696"/>
        <v>45.02</v>
      </c>
      <c r="F6359" s="221">
        <f t="shared" si="699"/>
        <v>9.6493591807344241E-8</v>
      </c>
      <c r="G6359" s="221">
        <f t="shared" si="700"/>
        <v>1.1262552832007576E-2</v>
      </c>
      <c r="H6359" s="221">
        <v>0.44491567513540098</v>
      </c>
      <c r="I6359" s="221">
        <f t="shared" si="701"/>
        <v>1</v>
      </c>
      <c r="J6359" s="221">
        <v>1</v>
      </c>
      <c r="K6359" s="221">
        <f t="shared" si="702"/>
        <v>-186.31173958482469</v>
      </c>
      <c r="L6359" s="221">
        <f t="shared" si="697"/>
        <v>2.129442521123186E-18</v>
      </c>
    </row>
    <row r="6360" spans="3:12" hidden="1" x14ac:dyDescent="0.25">
      <c r="C6360" s="221">
        <v>45030</v>
      </c>
      <c r="D6360" s="221">
        <f t="shared" si="698"/>
        <v>45030</v>
      </c>
      <c r="E6360" s="221">
        <f t="shared" si="696"/>
        <v>45.03</v>
      </c>
      <c r="F6360" s="221">
        <f t="shared" si="699"/>
        <v>9.8919749211374747E-8</v>
      </c>
      <c r="G6360" s="221">
        <f t="shared" si="700"/>
        <v>1.6768032708450918E-2</v>
      </c>
      <c r="H6360" s="221">
        <v>0.13782044655416401</v>
      </c>
      <c r="I6360" s="221">
        <f t="shared" si="701"/>
        <v>1</v>
      </c>
      <c r="J6360" s="221">
        <v>1</v>
      </c>
      <c r="K6360" s="221">
        <f t="shared" si="702"/>
        <v>-192.81842456322696</v>
      </c>
      <c r="L6360" s="221">
        <f t="shared" si="697"/>
        <v>1.2677863706463612E-18</v>
      </c>
    </row>
    <row r="6361" spans="3:12" hidden="1" x14ac:dyDescent="0.25">
      <c r="C6361" s="221">
        <v>45040</v>
      </c>
      <c r="D6361" s="221">
        <f t="shared" si="698"/>
        <v>45040</v>
      </c>
      <c r="E6361" s="221">
        <f t="shared" si="696"/>
        <v>45.04</v>
      </c>
      <c r="F6361" s="221">
        <f t="shared" si="699"/>
        <v>1.0139096312520397E-7</v>
      </c>
      <c r="G6361" s="221">
        <f t="shared" si="700"/>
        <v>2.2171223344559173E-2</v>
      </c>
      <c r="H6361" s="221">
        <v>1.57194088848105E-2</v>
      </c>
      <c r="I6361" s="221">
        <f t="shared" si="701"/>
        <v>1</v>
      </c>
      <c r="J6361" s="221">
        <v>1</v>
      </c>
      <c r="K6361" s="221">
        <f t="shared" si="702"/>
        <v>-209.03549767756181</v>
      </c>
      <c r="L6361" s="221">
        <f t="shared" si="697"/>
        <v>1.7415812865771407E-19</v>
      </c>
    </row>
    <row r="6362" spans="3:12" hidden="1" x14ac:dyDescent="0.25">
      <c r="C6362" s="221">
        <v>45050</v>
      </c>
      <c r="D6362" s="221">
        <f t="shared" si="698"/>
        <v>45050</v>
      </c>
      <c r="E6362" s="221">
        <f t="shared" si="696"/>
        <v>45.05</v>
      </c>
      <c r="F6362" s="221">
        <f t="shared" si="699"/>
        <v>1.0390774017428288E-7</v>
      </c>
      <c r="G6362" s="221">
        <f t="shared" si="700"/>
        <v>2.7458802438364373E-2</v>
      </c>
      <c r="H6362" s="271">
        <v>1.6734664794290099E-5</v>
      </c>
      <c r="I6362" s="221">
        <f t="shared" si="701"/>
        <v>1</v>
      </c>
      <c r="J6362" s="221">
        <v>1</v>
      </c>
      <c r="K6362" s="221">
        <f t="shared" si="702"/>
        <v>-266.42106980543377</v>
      </c>
      <c r="L6362" s="221">
        <f t="shared" si="697"/>
        <v>3.1301351598316572E-21</v>
      </c>
    </row>
    <row r="6363" spans="3:12" hidden="1" x14ac:dyDescent="0.25">
      <c r="C6363" s="221">
        <v>45060</v>
      </c>
      <c r="D6363" s="221">
        <f t="shared" si="698"/>
        <v>45060</v>
      </c>
      <c r="E6363" s="221">
        <f t="shared" si="696"/>
        <v>45.06</v>
      </c>
      <c r="F6363" s="221">
        <f t="shared" si="699"/>
        <v>1.0647058751126841E-7</v>
      </c>
      <c r="G6363" s="221">
        <f t="shared" si="700"/>
        <v>3.2617880913698979E-2</v>
      </c>
      <c r="H6363" s="271">
        <v>1.7506741710677999E-5</v>
      </c>
      <c r="I6363" s="221">
        <f t="shared" si="701"/>
        <v>1</v>
      </c>
      <c r="J6363" s="221">
        <v>1</v>
      </c>
      <c r="K6363" s="221">
        <f t="shared" si="702"/>
        <v>-264.32218564636281</v>
      </c>
      <c r="L6363" s="221">
        <f t="shared" si="697"/>
        <v>2.9455175875375414E-26</v>
      </c>
    </row>
    <row r="6364" spans="3:12" hidden="1" x14ac:dyDescent="0.25">
      <c r="C6364" s="221">
        <v>45070</v>
      </c>
      <c r="D6364" s="221">
        <f t="shared" si="698"/>
        <v>45070</v>
      </c>
      <c r="E6364" s="221">
        <f t="shared" si="696"/>
        <v>45.07</v>
      </c>
      <c r="F6364" s="221">
        <f t="shared" si="699"/>
        <v>1.0908001274767462E-7</v>
      </c>
      <c r="G6364" s="221">
        <f t="shared" si="700"/>
        <v>3.763603149048602E-2</v>
      </c>
      <c r="H6364" s="221">
        <v>5.36293333986969E-3</v>
      </c>
      <c r="I6364" s="221">
        <f t="shared" si="701"/>
        <v>1</v>
      </c>
      <c r="J6364" s="221">
        <v>1</v>
      </c>
      <c r="K6364" s="221">
        <f t="shared" si="702"/>
        <v>-213.1449719585799</v>
      </c>
      <c r="L6364" s="221">
        <f t="shared" si="697"/>
        <v>1.2185352130325019E-21</v>
      </c>
    </row>
    <row r="6365" spans="3:12" hidden="1" x14ac:dyDescent="0.25">
      <c r="C6365" s="221">
        <v>45080</v>
      </c>
      <c r="D6365" s="221">
        <f t="shared" si="698"/>
        <v>45080</v>
      </c>
      <c r="E6365" s="221">
        <f t="shared" si="696"/>
        <v>45.08</v>
      </c>
      <c r="F6365" s="221">
        <f t="shared" si="699"/>
        <v>1.117365238851733E-7</v>
      </c>
      <c r="G6365" s="221">
        <f t="shared" si="700"/>
        <v>4.2501315862222444E-2</v>
      </c>
      <c r="H6365" s="221">
        <v>2.0271099110455802E-2</v>
      </c>
      <c r="I6365" s="221">
        <f t="shared" si="701"/>
        <v>1</v>
      </c>
      <c r="J6365" s="221">
        <v>1</v>
      </c>
      <c r="K6365" s="221">
        <f t="shared" si="702"/>
        <v>-200.3305034075064</v>
      </c>
      <c r="L6365" s="221">
        <f t="shared" si="697"/>
        <v>3.4977217608536133E-20</v>
      </c>
    </row>
    <row r="6366" spans="3:12" hidden="1" x14ac:dyDescent="0.25">
      <c r="C6366" s="221">
        <v>45090</v>
      </c>
      <c r="D6366" s="221">
        <f t="shared" si="698"/>
        <v>45090</v>
      </c>
      <c r="E6366" s="221">
        <f t="shared" si="696"/>
        <v>45.09</v>
      </c>
      <c r="F6366" s="221">
        <f t="shared" si="699"/>
        <v>1.1444062924655277E-7</v>
      </c>
      <c r="G6366" s="221">
        <f t="shared" si="700"/>
        <v>4.7202310424723039E-2</v>
      </c>
      <c r="H6366" s="221">
        <v>2.04012078154313E-2</v>
      </c>
      <c r="I6366" s="221">
        <f t="shared" si="701"/>
        <v>1</v>
      </c>
      <c r="J6366" s="221">
        <v>1</v>
      </c>
      <c r="K6366" s="221">
        <f t="shared" si="702"/>
        <v>-199.15601252885065</v>
      </c>
      <c r="L6366" s="221">
        <f t="shared" si="697"/>
        <v>1.065756157055942E-19</v>
      </c>
    </row>
    <row r="6367" spans="3:12" hidden="1" x14ac:dyDescent="0.25">
      <c r="C6367" s="221">
        <v>45100</v>
      </c>
      <c r="D6367" s="221">
        <f t="shared" si="698"/>
        <v>45100</v>
      </c>
      <c r="E6367" s="221">
        <f t="shared" si="696"/>
        <v>45.1</v>
      </c>
      <c r="F6367" s="221">
        <f t="shared" si="699"/>
        <v>1.1719283740632842E-7</v>
      </c>
      <c r="G6367" s="221">
        <f t="shared" si="700"/>
        <v>5.1728130504659749E-2</v>
      </c>
      <c r="H6367" s="271">
        <v>1.6130882176741999E-9</v>
      </c>
      <c r="I6367" s="221">
        <f t="shared" si="701"/>
        <v>1</v>
      </c>
      <c r="J6367" s="221">
        <v>1</v>
      </c>
      <c r="K6367" s="221">
        <f t="shared" si="702"/>
        <v>-340.1942805748522</v>
      </c>
      <c r="L6367" s="221">
        <f t="shared" si="697"/>
        <v>3.0362591238863903E-20</v>
      </c>
    </row>
    <row r="6368" spans="3:12" hidden="1" x14ac:dyDescent="0.25">
      <c r="C6368" s="221">
        <v>45110</v>
      </c>
      <c r="D6368" s="221">
        <f t="shared" si="698"/>
        <v>45110</v>
      </c>
      <c r="E6368" s="221">
        <f t="shared" si="696"/>
        <v>45.11</v>
      </c>
      <c r="F6368" s="221">
        <f t="shared" si="699"/>
        <v>1.1999365712101206E-7</v>
      </c>
      <c r="G6368" s="221">
        <f t="shared" si="700"/>
        <v>5.6068453039904161E-2</v>
      </c>
      <c r="H6368" s="221">
        <v>1.10268609715083E-2</v>
      </c>
      <c r="I6368" s="221">
        <f t="shared" si="701"/>
        <v>1</v>
      </c>
      <c r="J6368" s="221">
        <v>1</v>
      </c>
      <c r="K6368" s="221">
        <f t="shared" si="702"/>
        <v>-202.59342474832792</v>
      </c>
      <c r="L6368" s="221">
        <f t="shared" si="697"/>
        <v>1.3759341454703872E-20</v>
      </c>
    </row>
    <row r="6369" spans="3:12" hidden="1" x14ac:dyDescent="0.25">
      <c r="C6369" s="221">
        <v>45120</v>
      </c>
      <c r="D6369" s="221">
        <f t="shared" si="698"/>
        <v>45120</v>
      </c>
      <c r="E6369" s="221">
        <f t="shared" si="696"/>
        <v>45.12</v>
      </c>
      <c r="F6369" s="221">
        <f t="shared" si="699"/>
        <v>1.228435972590816E-7</v>
      </c>
      <c r="G6369" s="221">
        <f t="shared" si="700"/>
        <v>6.0213537668128238E-2</v>
      </c>
      <c r="H6369" s="271">
        <v>3.5573625910468498E-10</v>
      </c>
      <c r="I6369" s="221">
        <f t="shared" si="701"/>
        <v>1</v>
      </c>
      <c r="J6369" s="221">
        <v>1</v>
      </c>
      <c r="K6369" s="221">
        <f t="shared" si="702"/>
        <v>-351.59650394206187</v>
      </c>
      <c r="L6369" s="221">
        <f t="shared" si="697"/>
        <v>1.3759338803446493E-20</v>
      </c>
    </row>
    <row r="6370" spans="3:12" hidden="1" x14ac:dyDescent="0.25">
      <c r="C6370" s="221">
        <v>45130</v>
      </c>
      <c r="D6370" s="221">
        <f t="shared" si="698"/>
        <v>45130</v>
      </c>
      <c r="E6370" s="221">
        <f t="shared" ref="E6370:E6433" si="703">D6370/1000</f>
        <v>45.13</v>
      </c>
      <c r="F6370" s="221">
        <f t="shared" si="699"/>
        <v>1.2574316673063054E-7</v>
      </c>
      <c r="G6370" s="221">
        <f t="shared" si="700"/>
        <v>6.4154246183997343E-2</v>
      </c>
      <c r="H6370" s="221">
        <v>9.6745899372300704E-3</v>
      </c>
      <c r="I6370" s="221">
        <f t="shared" si="701"/>
        <v>1</v>
      </c>
      <c r="J6370" s="221">
        <v>1</v>
      </c>
      <c r="K6370" s="221">
        <f t="shared" si="702"/>
        <v>-202.15315267789089</v>
      </c>
      <c r="L6370" s="221">
        <f t="shared" ref="L6370:L6433" si="704">(D6370-D6369)*((10^(K6370/20)+10^(K6369/20))/2)^2</f>
        <v>1.5227365430090542E-20</v>
      </c>
    </row>
    <row r="6371" spans="3:12" hidden="1" x14ac:dyDescent="0.25">
      <c r="C6371" s="221">
        <v>45140</v>
      </c>
      <c r="D6371" s="221">
        <f t="shared" si="698"/>
        <v>45140</v>
      </c>
      <c r="E6371" s="221">
        <f t="shared" si="703"/>
        <v>45.14</v>
      </c>
      <c r="F6371" s="221">
        <f t="shared" si="699"/>
        <v>1.286928744167199E-7</v>
      </c>
      <c r="G6371" s="221">
        <f t="shared" si="700"/>
        <v>6.7882060329613178E-2</v>
      </c>
      <c r="H6371" s="221">
        <v>4.6170289671207503E-3</v>
      </c>
      <c r="I6371" s="221">
        <f t="shared" si="701"/>
        <v>1</v>
      </c>
      <c r="J6371" s="221">
        <v>1</v>
      </c>
      <c r="K6371" s="221">
        <f t="shared" si="702"/>
        <v>-207.88655768291596</v>
      </c>
      <c r="L6371" s="221">
        <f t="shared" si="704"/>
        <v>3.5033725089542311E-20</v>
      </c>
    </row>
    <row r="6372" spans="3:12" hidden="1" x14ac:dyDescent="0.25">
      <c r="C6372" s="221">
        <v>45150</v>
      </c>
      <c r="D6372" s="221">
        <f t="shared" si="698"/>
        <v>45150</v>
      </c>
      <c r="E6372" s="221">
        <f t="shared" si="703"/>
        <v>45.15</v>
      </c>
      <c r="F6372" s="221">
        <f t="shared" si="699"/>
        <v>1.316932290984526E-7</v>
      </c>
      <c r="G6372" s="221">
        <f t="shared" si="700"/>
        <v>7.1389097887196121E-2</v>
      </c>
      <c r="H6372" s="221">
        <v>1.96696707822333E-4</v>
      </c>
      <c r="I6372" s="221">
        <f t="shared" si="701"/>
        <v>1</v>
      </c>
      <c r="J6372" s="221">
        <v>1</v>
      </c>
      <c r="K6372" s="221">
        <f t="shared" si="702"/>
        <v>-234.66015136623912</v>
      </c>
      <c r="L6372" s="221">
        <f t="shared" si="704"/>
        <v>4.4485796809653059E-21</v>
      </c>
    </row>
    <row r="6373" spans="3:12" hidden="1" x14ac:dyDescent="0.25">
      <c r="C6373" s="221">
        <v>45160</v>
      </c>
      <c r="D6373" s="221">
        <f t="shared" si="698"/>
        <v>45160</v>
      </c>
      <c r="E6373" s="221">
        <f t="shared" si="703"/>
        <v>45.16</v>
      </c>
      <c r="F6373" s="221">
        <f t="shared" si="699"/>
        <v>1.3474473938574803E-7</v>
      </c>
      <c r="G6373" s="221">
        <f t="shared" si="700"/>
        <v>7.4668127047087057E-2</v>
      </c>
      <c r="H6373" s="221">
        <v>2.7062321390613799E-3</v>
      </c>
      <c r="I6373" s="221">
        <f t="shared" si="701"/>
        <v>1</v>
      </c>
      <c r="J6373" s="221">
        <v>1</v>
      </c>
      <c r="K6373" s="221">
        <f t="shared" si="702"/>
        <v>-211.29975752198209</v>
      </c>
      <c r="L6373" s="221">
        <f t="shared" si="704"/>
        <v>2.1136812126516328E-21</v>
      </c>
    </row>
    <row r="6374" spans="3:12" hidden="1" x14ac:dyDescent="0.25">
      <c r="C6374" s="221">
        <v>45170</v>
      </c>
      <c r="D6374" s="221">
        <f t="shared" si="698"/>
        <v>45170</v>
      </c>
      <c r="E6374" s="221">
        <f t="shared" si="703"/>
        <v>45.17</v>
      </c>
      <c r="F6374" s="221">
        <f t="shared" si="699"/>
        <v>1.3784791364587237E-7</v>
      </c>
      <c r="G6374" s="221">
        <f t="shared" si="700"/>
        <v>7.7712579028919204E-2</v>
      </c>
      <c r="H6374" s="221">
        <v>2.5761364751436199E-3</v>
      </c>
      <c r="I6374" s="221">
        <f t="shared" si="701"/>
        <v>1</v>
      </c>
      <c r="J6374" s="221">
        <v>1</v>
      </c>
      <c r="K6374" s="221">
        <f t="shared" si="702"/>
        <v>-211.18279227670649</v>
      </c>
      <c r="L6374" s="221">
        <f t="shared" si="704"/>
        <v>7.5143634733920367E-21</v>
      </c>
    </row>
    <row r="6375" spans="3:12" hidden="1" x14ac:dyDescent="0.25">
      <c r="C6375" s="221">
        <v>45180</v>
      </c>
      <c r="D6375" s="221">
        <f t="shared" si="698"/>
        <v>45180</v>
      </c>
      <c r="E6375" s="221">
        <f t="shared" si="703"/>
        <v>45.18</v>
      </c>
      <c r="F6375" s="221">
        <f t="shared" si="699"/>
        <v>1.4100325993169997E-7</v>
      </c>
      <c r="G6375" s="221">
        <f t="shared" si="700"/>
        <v>8.0516558937735141E-2</v>
      </c>
      <c r="H6375" s="221">
        <v>2.73097320627348E-4</v>
      </c>
      <c r="I6375" s="221">
        <f t="shared" si="701"/>
        <v>1</v>
      </c>
      <c r="J6375" s="221">
        <v>1</v>
      </c>
      <c r="K6375" s="221">
        <f t="shared" si="702"/>
        <v>-230.17136402466224</v>
      </c>
      <c r="L6375" s="221">
        <f t="shared" si="704"/>
        <v>2.355826827647312E-21</v>
      </c>
    </row>
    <row r="6376" spans="3:12" hidden="1" x14ac:dyDescent="0.25">
      <c r="C6376" s="221">
        <v>45190</v>
      </c>
      <c r="D6376" s="221">
        <f t="shared" si="698"/>
        <v>45190</v>
      </c>
      <c r="E6376" s="221">
        <f t="shared" si="703"/>
        <v>45.19</v>
      </c>
      <c r="F6376" s="221">
        <f t="shared" si="699"/>
        <v>1.442112859097417E-7</v>
      </c>
      <c r="G6376" s="221">
        <f t="shared" si="700"/>
        <v>8.3074854841665477E-2</v>
      </c>
      <c r="H6376" s="221">
        <v>3.1555882854906602E-3</v>
      </c>
      <c r="I6376" s="221">
        <f t="shared" si="701"/>
        <v>1</v>
      </c>
      <c r="J6376" s="221">
        <v>1</v>
      </c>
      <c r="K6376" s="221">
        <f t="shared" si="702"/>
        <v>-208.44901648680559</v>
      </c>
      <c r="L6376" s="221">
        <f t="shared" si="704"/>
        <v>4.1831487295274993E-21</v>
      </c>
    </row>
    <row r="6377" spans="3:12" hidden="1" x14ac:dyDescent="0.25">
      <c r="C6377" s="221">
        <v>45200</v>
      </c>
      <c r="D6377" s="221">
        <f t="shared" si="698"/>
        <v>45200</v>
      </c>
      <c r="E6377" s="221">
        <f t="shared" si="703"/>
        <v>45.2</v>
      </c>
      <c r="F6377" s="221">
        <f t="shared" si="699"/>
        <v>1.4747249878791531E-7</v>
      </c>
      <c r="G6377" s="221">
        <f t="shared" si="700"/>
        <v>8.5382945061875673E-2</v>
      </c>
      <c r="H6377" s="271">
        <v>9.3132066407262704E-10</v>
      </c>
      <c r="I6377" s="221">
        <f t="shared" si="701"/>
        <v>1</v>
      </c>
      <c r="J6377" s="221">
        <v>1</v>
      </c>
      <c r="K6377" s="221">
        <f t="shared" si="702"/>
        <v>-338.61637182451659</v>
      </c>
      <c r="L6377" s="221">
        <f t="shared" si="704"/>
        <v>3.5730461810205264E-21</v>
      </c>
    </row>
    <row r="6378" spans="3:12" hidden="1" x14ac:dyDescent="0.25">
      <c r="C6378" s="221">
        <v>45210</v>
      </c>
      <c r="D6378" s="221">
        <f t="shared" si="698"/>
        <v>45210</v>
      </c>
      <c r="E6378" s="221">
        <f t="shared" si="703"/>
        <v>45.21</v>
      </c>
      <c r="F6378" s="221">
        <f t="shared" si="699"/>
        <v>1.5078740524311762E-7</v>
      </c>
      <c r="G6378" s="221">
        <f t="shared" si="700"/>
        <v>8.743700367016094E-2</v>
      </c>
      <c r="H6378" s="221">
        <v>2.6182538032306898E-2</v>
      </c>
      <c r="I6378" s="221">
        <f t="shared" si="701"/>
        <v>1</v>
      </c>
      <c r="J6378" s="221">
        <v>1</v>
      </c>
      <c r="K6378" s="221">
        <f t="shared" si="702"/>
        <v>-189.2385584485844</v>
      </c>
      <c r="L6378" s="221">
        <f t="shared" si="704"/>
        <v>2.9790939074030262E-19</v>
      </c>
    </row>
    <row r="6379" spans="3:12" hidden="1" x14ac:dyDescent="0.25">
      <c r="C6379" s="221">
        <v>45220</v>
      </c>
      <c r="D6379" s="221">
        <f t="shared" si="698"/>
        <v>45220</v>
      </c>
      <c r="E6379" s="221">
        <f t="shared" si="703"/>
        <v>45.22</v>
      </c>
      <c r="F6379" s="221">
        <f t="shared" si="699"/>
        <v>1.5415651134855318E-7</v>
      </c>
      <c r="G6379" s="221">
        <f t="shared" si="700"/>
        <v>8.9233904193811248E-2</v>
      </c>
      <c r="H6379" s="221">
        <v>5.0657045484409399E-2</v>
      </c>
      <c r="I6379" s="221">
        <f t="shared" si="701"/>
        <v>1</v>
      </c>
      <c r="J6379" s="221">
        <v>1</v>
      </c>
      <c r="K6379" s="221">
        <f t="shared" si="702"/>
        <v>-183.13736750631028</v>
      </c>
      <c r="L6379" s="221">
        <f t="shared" si="704"/>
        <v>2.7146116483982424E-18</v>
      </c>
    </row>
    <row r="6380" spans="3:12" hidden="1" x14ac:dyDescent="0.25">
      <c r="C6380" s="221">
        <v>45230</v>
      </c>
      <c r="D6380" s="221">
        <f t="shared" si="698"/>
        <v>45230</v>
      </c>
      <c r="E6380" s="221">
        <f t="shared" si="703"/>
        <v>45.23</v>
      </c>
      <c r="F6380" s="221">
        <f t="shared" si="699"/>
        <v>1.5758032250091807E-7</v>
      </c>
      <c r="G6380" s="221">
        <f t="shared" si="700"/>
        <v>9.0771221531829552E-2</v>
      </c>
      <c r="H6380" s="221">
        <v>3.5478860246614903E-2</v>
      </c>
      <c r="I6380" s="221">
        <f t="shared" si="701"/>
        <v>1</v>
      </c>
      <c r="J6380" s="221">
        <v>1</v>
      </c>
      <c r="K6380" s="221">
        <f t="shared" si="702"/>
        <v>-185.89160350808314</v>
      </c>
      <c r="L6380" s="221">
        <f t="shared" si="704"/>
        <v>3.6259589577654901E-18</v>
      </c>
    </row>
    <row r="6381" spans="3:12" hidden="1" x14ac:dyDescent="0.25">
      <c r="C6381" s="221">
        <v>45240</v>
      </c>
      <c r="D6381" s="221">
        <f t="shared" si="698"/>
        <v>45240</v>
      </c>
      <c r="E6381" s="221">
        <f t="shared" si="703"/>
        <v>45.24</v>
      </c>
      <c r="F6381" s="221">
        <f t="shared" si="699"/>
        <v>1.6105934334729594E-7</v>
      </c>
      <c r="G6381" s="221">
        <f t="shared" si="700"/>
        <v>9.2047232090924622E-2</v>
      </c>
      <c r="H6381" s="271">
        <v>2.4382314542902101E-9</v>
      </c>
      <c r="I6381" s="221">
        <f t="shared" si="701"/>
        <v>1</v>
      </c>
      <c r="J6381" s="221">
        <v>1</v>
      </c>
      <c r="K6381" s="221">
        <f t="shared" si="702"/>
        <v>-328.83856825521917</v>
      </c>
      <c r="L6381" s="221">
        <f t="shared" si="704"/>
        <v>6.4384261665283616E-19</v>
      </c>
    </row>
    <row r="6382" spans="3:12" hidden="1" x14ac:dyDescent="0.25">
      <c r="C6382" s="221">
        <v>45250</v>
      </c>
      <c r="D6382" s="221">
        <f t="shared" si="698"/>
        <v>45250</v>
      </c>
      <c r="E6382" s="221">
        <f t="shared" si="703"/>
        <v>45.25</v>
      </c>
      <c r="F6382" s="221">
        <f t="shared" si="699"/>
        <v>1.6459407771196969E-7</v>
      </c>
      <c r="G6382" s="221">
        <f t="shared" si="700"/>
        <v>9.3060912153972039E-2</v>
      </c>
      <c r="H6382" s="271">
        <v>1.5853308385874999E-9</v>
      </c>
      <c r="I6382" s="221">
        <f t="shared" si="701"/>
        <v>1</v>
      </c>
      <c r="J6382" s="221">
        <v>1</v>
      </c>
      <c r="K6382" s="221">
        <f t="shared" si="702"/>
        <v>-332.29397164855988</v>
      </c>
      <c r="L6382" s="221">
        <f t="shared" si="704"/>
        <v>9.1294297724814434E-33</v>
      </c>
    </row>
    <row r="6383" spans="3:12" hidden="1" x14ac:dyDescent="0.25">
      <c r="C6383" s="221">
        <v>45260</v>
      </c>
      <c r="D6383" s="221">
        <f t="shared" si="698"/>
        <v>45260</v>
      </c>
      <c r="E6383" s="221">
        <f t="shared" si="703"/>
        <v>45.26</v>
      </c>
      <c r="F6383" s="221">
        <f t="shared" si="699"/>
        <v>1.6818502852300056E-7</v>
      </c>
      <c r="G6383" s="221">
        <f t="shared" si="700"/>
        <v>9.381193449796596E-2</v>
      </c>
      <c r="H6383" s="221">
        <v>3.2358958185372502E-2</v>
      </c>
      <c r="I6383" s="221">
        <f t="shared" si="701"/>
        <v>1</v>
      </c>
      <c r="J6383" s="221">
        <v>1</v>
      </c>
      <c r="K6383" s="221">
        <f t="shared" si="702"/>
        <v>-185.83920088666457</v>
      </c>
      <c r="L6383" s="221">
        <f t="shared" si="704"/>
        <v>6.5165834530535872E-19</v>
      </c>
    </row>
    <row r="6384" spans="3:12" hidden="1" x14ac:dyDescent="0.25">
      <c r="C6384" s="221">
        <v>45270</v>
      </c>
      <c r="D6384" s="221">
        <f t="shared" si="698"/>
        <v>45270</v>
      </c>
      <c r="E6384" s="221">
        <f t="shared" si="703"/>
        <v>45.27</v>
      </c>
      <c r="F6384" s="221">
        <f t="shared" si="699"/>
        <v>1.7183269773868027E-7</v>
      </c>
      <c r="G6384" s="221">
        <f t="shared" si="700"/>
        <v>9.4300663282551253E-2</v>
      </c>
      <c r="H6384" s="221">
        <v>3.3311806719224901E-2</v>
      </c>
      <c r="I6384" s="221">
        <f t="shared" si="701"/>
        <v>1</v>
      </c>
      <c r="J6384" s="221">
        <v>1</v>
      </c>
      <c r="K6384" s="221">
        <f t="shared" si="702"/>
        <v>-185.35562512167073</v>
      </c>
      <c r="L6384" s="221">
        <f t="shared" si="704"/>
        <v>2.7580058745378333E-18</v>
      </c>
    </row>
    <row r="6385" spans="3:12" hidden="1" x14ac:dyDescent="0.25">
      <c r="C6385" s="221">
        <v>45280</v>
      </c>
      <c r="D6385" s="221">
        <f t="shared" si="698"/>
        <v>45280</v>
      </c>
      <c r="E6385" s="221">
        <f t="shared" si="703"/>
        <v>45.28</v>
      </c>
      <c r="F6385" s="221">
        <f t="shared" si="699"/>
        <v>1.7553758627380393E-7</v>
      </c>
      <c r="G6385" s="221">
        <f t="shared" si="700"/>
        <v>9.4528147234447218E-2</v>
      </c>
      <c r="H6385" s="221">
        <v>1.17207465677573E-2</v>
      </c>
      <c r="I6385" s="221">
        <f t="shared" si="701"/>
        <v>1</v>
      </c>
      <c r="J6385" s="221">
        <v>1</v>
      </c>
      <c r="K6385" s="221">
        <f t="shared" si="702"/>
        <v>-194.22226912912069</v>
      </c>
      <c r="L6385" s="221">
        <f t="shared" si="704"/>
        <v>1.3478723568395235E-18</v>
      </c>
    </row>
    <row r="6386" spans="3:12" hidden="1" x14ac:dyDescent="0.25">
      <c r="C6386" s="221">
        <v>45290</v>
      </c>
      <c r="D6386" s="221">
        <f t="shared" si="698"/>
        <v>45290</v>
      </c>
      <c r="E6386" s="221">
        <f t="shared" si="703"/>
        <v>45.29</v>
      </c>
      <c r="F6386" s="221">
        <f t="shared" si="699"/>
        <v>1.7930019392583161E-7</v>
      </c>
      <c r="G6386" s="221">
        <f t="shared" si="700"/>
        <v>9.4496111157032076E-2</v>
      </c>
      <c r="H6386" s="221">
        <v>3.5411953593087103E-2</v>
      </c>
      <c r="I6386" s="221">
        <f t="shared" si="701"/>
        <v>1</v>
      </c>
      <c r="J6386" s="221">
        <v>1</v>
      </c>
      <c r="K6386" s="221">
        <f t="shared" si="702"/>
        <v>-184.43710836310288</v>
      </c>
      <c r="L6386" s="221">
        <f t="shared" si="704"/>
        <v>1.5779802099537889E-18</v>
      </c>
    </row>
    <row r="6387" spans="3:12" hidden="1" x14ac:dyDescent="0.25">
      <c r="C6387" s="221">
        <v>45300</v>
      </c>
      <c r="D6387" s="221">
        <f t="shared" si="698"/>
        <v>45300</v>
      </c>
      <c r="E6387" s="221">
        <f t="shared" si="703"/>
        <v>45.3</v>
      </c>
      <c r="F6387" s="221">
        <f t="shared" si="699"/>
        <v>1.8312101930090542E-7</v>
      </c>
      <c r="G6387" s="221">
        <f t="shared" si="700"/>
        <v>9.4206945798309558E-2</v>
      </c>
      <c r="H6387" s="271">
        <v>4.4829203866090503E-14</v>
      </c>
      <c r="I6387" s="221">
        <f t="shared" si="701"/>
        <v>1</v>
      </c>
      <c r="J6387" s="221">
        <v>1</v>
      </c>
      <c r="K6387" s="221">
        <f t="shared" si="702"/>
        <v>-422.23235705215177</v>
      </c>
      <c r="L6387" s="221">
        <f t="shared" si="704"/>
        <v>8.9997236164629436E-19</v>
      </c>
    </row>
    <row r="6388" spans="3:12" hidden="1" x14ac:dyDescent="0.25">
      <c r="C6388" s="221">
        <v>45310</v>
      </c>
      <c r="D6388" s="221">
        <f t="shared" si="698"/>
        <v>45310</v>
      </c>
      <c r="E6388" s="221">
        <f t="shared" si="703"/>
        <v>45.31</v>
      </c>
      <c r="F6388" s="221">
        <f t="shared" si="699"/>
        <v>1.8700055973976669E-7</v>
      </c>
      <c r="G6388" s="221">
        <f t="shared" si="700"/>
        <v>9.3663696114303058E-2</v>
      </c>
      <c r="H6388" s="221">
        <v>3.5411953593085903E-2</v>
      </c>
      <c r="I6388" s="221">
        <f t="shared" si="701"/>
        <v>1</v>
      </c>
      <c r="J6388" s="221">
        <v>1</v>
      </c>
      <c r="K6388" s="221">
        <f t="shared" si="702"/>
        <v>-184.14871830764224</v>
      </c>
      <c r="L6388" s="221">
        <f t="shared" si="704"/>
        <v>9.6176324935693005E-19</v>
      </c>
    </row>
    <row r="6389" spans="3:12" hidden="1" x14ac:dyDescent="0.25">
      <c r="C6389" s="221">
        <v>45320</v>
      </c>
      <c r="D6389" s="221">
        <f t="shared" si="698"/>
        <v>45320</v>
      </c>
      <c r="E6389" s="221">
        <f t="shared" si="703"/>
        <v>45.32</v>
      </c>
      <c r="F6389" s="221">
        <f t="shared" si="699"/>
        <v>1.9093931124353765E-7</v>
      </c>
      <c r="G6389" s="221">
        <f t="shared" si="700"/>
        <v>9.287004796864308E-2</v>
      </c>
      <c r="H6389" s="221">
        <v>1.17207465677644E-2</v>
      </c>
      <c r="I6389" s="221">
        <f t="shared" si="701"/>
        <v>1</v>
      </c>
      <c r="J6389" s="221">
        <v>1</v>
      </c>
      <c r="K6389" s="221">
        <f t="shared" si="702"/>
        <v>-193.64547405979357</v>
      </c>
      <c r="L6389" s="221">
        <f t="shared" si="704"/>
        <v>1.7143111025655583E-18</v>
      </c>
    </row>
    <row r="6390" spans="3:12" hidden="1" x14ac:dyDescent="0.25">
      <c r="C6390" s="221">
        <v>45330</v>
      </c>
      <c r="D6390" s="221">
        <f t="shared" si="698"/>
        <v>45330</v>
      </c>
      <c r="E6390" s="221">
        <f t="shared" si="703"/>
        <v>45.33</v>
      </c>
      <c r="F6390" s="221">
        <f t="shared" si="699"/>
        <v>1.9493776839943726E-7</v>
      </c>
      <c r="G6390" s="221">
        <f t="shared" si="700"/>
        <v>9.1830313312696449E-2</v>
      </c>
      <c r="H6390" s="221">
        <v>3.3311806719220703E-2</v>
      </c>
      <c r="I6390" s="221">
        <f t="shared" si="701"/>
        <v>1</v>
      </c>
      <c r="J6390" s="221">
        <v>1</v>
      </c>
      <c r="K6390" s="221">
        <f t="shared" si="702"/>
        <v>-184.49039511760563</v>
      </c>
      <c r="L6390" s="221">
        <f t="shared" si="704"/>
        <v>1.6166826015545465E-18</v>
      </c>
    </row>
    <row r="6391" spans="3:12" hidden="1" x14ac:dyDescent="0.25">
      <c r="C6391" s="221">
        <v>45340</v>
      </c>
      <c r="D6391" s="221">
        <f t="shared" si="698"/>
        <v>45340</v>
      </c>
      <c r="E6391" s="221">
        <f t="shared" si="703"/>
        <v>45.34</v>
      </c>
      <c r="F6391" s="221">
        <f t="shared" si="699"/>
        <v>1.9899642430639667E-7</v>
      </c>
      <c r="G6391" s="221">
        <f t="shared" si="700"/>
        <v>9.0549413894071729E-2</v>
      </c>
      <c r="H6391" s="221">
        <v>3.2358958185376499E-2</v>
      </c>
      <c r="I6391" s="221">
        <f t="shared" si="701"/>
        <v>1</v>
      </c>
      <c r="J6391" s="221">
        <v>1</v>
      </c>
      <c r="K6391" s="221">
        <f t="shared" si="702"/>
        <v>-184.68549105631524</v>
      </c>
      <c r="L6391" s="221">
        <f t="shared" si="704"/>
        <v>3.4774465738784717E-18</v>
      </c>
    </row>
    <row r="6392" spans="3:12" hidden="1" x14ac:dyDescent="0.25">
      <c r="C6392" s="221">
        <v>45350</v>
      </c>
      <c r="D6392" s="221">
        <f t="shared" si="698"/>
        <v>45350</v>
      </c>
      <c r="E6392" s="221">
        <f t="shared" si="703"/>
        <v>45.35</v>
      </c>
      <c r="F6392" s="221">
        <f t="shared" si="699"/>
        <v>2.0311577050060056E-7</v>
      </c>
      <c r="G6392" s="221">
        <f t="shared" si="700"/>
        <v>8.9032863544633953E-2</v>
      </c>
      <c r="H6392" s="271">
        <v>1.58532718692102E-9</v>
      </c>
      <c r="I6392" s="221">
        <f t="shared" si="701"/>
        <v>1</v>
      </c>
      <c r="J6392" s="221">
        <v>1</v>
      </c>
      <c r="K6392" s="221">
        <f t="shared" si="702"/>
        <v>-330.8517421246612</v>
      </c>
      <c r="L6392" s="221">
        <f t="shared" si="704"/>
        <v>8.4994523944829192E-19</v>
      </c>
    </row>
    <row r="6393" spans="3:12" hidden="1" x14ac:dyDescent="0.25">
      <c r="C6393" s="221">
        <v>45360</v>
      </c>
      <c r="D6393" s="221">
        <f t="shared" si="698"/>
        <v>45360</v>
      </c>
      <c r="E6393" s="221">
        <f t="shared" si="703"/>
        <v>45.36</v>
      </c>
      <c r="F6393" s="221">
        <f t="shared" si="699"/>
        <v>2.0729629688098395E-7</v>
      </c>
      <c r="G6393" s="221">
        <f t="shared" si="700"/>
        <v>8.7286749102383501E-2</v>
      </c>
      <c r="H6393" s="271">
        <v>2.4382351829210499E-9</v>
      </c>
      <c r="I6393" s="221">
        <f t="shared" si="701"/>
        <v>1</v>
      </c>
      <c r="J6393" s="221">
        <v>1</v>
      </c>
      <c r="K6393" s="221">
        <f t="shared" si="702"/>
        <v>-327.10769086690095</v>
      </c>
      <c r="L6393" s="221">
        <f t="shared" si="704"/>
        <v>1.3244863511851541E-32</v>
      </c>
    </row>
    <row r="6394" spans="3:12" hidden="1" x14ac:dyDescent="0.25">
      <c r="C6394" s="221">
        <v>45370</v>
      </c>
      <c r="D6394" s="221">
        <f t="shared" ref="D6394:D6457" si="705">C6394*(f_CLK_MHz/Nominal_Clock_Freq)</f>
        <v>45370</v>
      </c>
      <c r="E6394" s="221">
        <f t="shared" si="703"/>
        <v>45.37</v>
      </c>
      <c r="F6394" s="221">
        <f t="shared" ref="F6394:F6457" si="706">ABS(SIN(((MOD_CLK_DIV*PI()*$D6394*FIRST_STAGE_DECIMATION)/(f_CLK_MHz*1000000)))/(FIRST_STAGE_DECIMATION*SIN(((MOD_CLK_DIV*PI()*$D6394)/(f_CLK_MHz*1000000)))))^FIRST_STAGE_ORDER</f>
        <v>2.1153849163464238E-7</v>
      </c>
      <c r="G6394" s="221">
        <f t="shared" ref="G6394:G6457" si="707">ABS(SIN(((MOD_CLK_DIV*FIRST_STAGE_DECIMATION*PI()*$D6394*SECOND_STAGE_DECIMATION)/(f_CLK_MHz*1000000)))/(SECOND_STAGE_DECIMATION*SIN(((MOD_CLK_DIV*FIRST_STAGE_DECIMATION*PI()*$D6394)/(f_CLK_MHz*1000000)))))^SECOND_STAGE_ORDER</f>
        <v>8.5317710024564425E-2</v>
      </c>
      <c r="H6394" s="221">
        <v>3.5478860246609699E-2</v>
      </c>
      <c r="I6394" s="221">
        <f t="shared" ref="I6394:I6457" si="708">IF(Avg_decimation&lt;&gt;0,(ABS(SIN(((MOD_CLK_DIV*FIRST_STAGE_DECIMATION*SECOND_STAGE_DECIMATION*FIR_DECIMATION*PI()*$D6394*Avg_decimation)/(f_CLK_MHz*1000000)))/(Avg_decimation*SIN(((MOD_CLK_DIV*FIRST_STAGE_DECIMATION*SECOND_STAGE_DECIMATION*FIR_DECIMATION*PI()*$D6394)/(f_CLK_MHz*1000000)))))^1),"-")</f>
        <v>1</v>
      </c>
      <c r="J6394" s="221">
        <v>1</v>
      </c>
      <c r="K6394" s="221">
        <f t="shared" ref="K6394:K6457" si="709">20*LOG10(IF(FIR_BYPASSED,F6394*G6394*J6394,F6394*G6394*H6394*I6394*J6394))</f>
        <v>-183.87203493456948</v>
      </c>
      <c r="L6394" s="221">
        <f t="shared" si="704"/>
        <v>1.0250299971602324E-18</v>
      </c>
    </row>
    <row r="6395" spans="3:12" hidden="1" x14ac:dyDescent="0.25">
      <c r="C6395" s="221">
        <v>45380</v>
      </c>
      <c r="D6395" s="221">
        <f t="shared" si="705"/>
        <v>45380</v>
      </c>
      <c r="E6395" s="221">
        <f t="shared" si="703"/>
        <v>45.38</v>
      </c>
      <c r="F6395" s="221">
        <f t="shared" si="706"/>
        <v>2.1584284116222077E-7</v>
      </c>
      <c r="G6395" s="221">
        <f t="shared" si="707"/>
        <v>8.31329167522427E-2</v>
      </c>
      <c r="H6395" s="221">
        <v>5.0657045484410503E-2</v>
      </c>
      <c r="I6395" s="221">
        <f t="shared" si="708"/>
        <v>1</v>
      </c>
      <c r="J6395" s="221">
        <v>1</v>
      </c>
      <c r="K6395" s="221">
        <f t="shared" si="709"/>
        <v>-180.82898952699125</v>
      </c>
      <c r="L6395" s="221">
        <f t="shared" si="704"/>
        <v>6.0007780982329978E-18</v>
      </c>
    </row>
    <row r="6396" spans="3:12" hidden="1" x14ac:dyDescent="0.25">
      <c r="C6396" s="221">
        <v>45390</v>
      </c>
      <c r="D6396" s="221">
        <f t="shared" si="705"/>
        <v>45390</v>
      </c>
      <c r="E6396" s="221">
        <f t="shared" si="703"/>
        <v>45.39</v>
      </c>
      <c r="F6396" s="221">
        <f t="shared" si="706"/>
        <v>2.2020983000328297E-7</v>
      </c>
      <c r="G6396" s="221">
        <f t="shared" si="707"/>
        <v>8.0740047889322902E-2</v>
      </c>
      <c r="H6396" s="221">
        <v>2.61825380323298E-2</v>
      </c>
      <c r="I6396" s="221">
        <f t="shared" si="708"/>
        <v>1</v>
      </c>
      <c r="J6396" s="221">
        <v>1</v>
      </c>
      <c r="K6396" s="221">
        <f t="shared" si="709"/>
        <v>-186.6412510525119</v>
      </c>
      <c r="L6396" s="221">
        <f t="shared" si="704"/>
        <v>4.7230643011307599E-18</v>
      </c>
    </row>
    <row r="6397" spans="3:12" hidden="1" x14ac:dyDescent="0.25">
      <c r="C6397" s="221">
        <v>45400</v>
      </c>
      <c r="D6397" s="221">
        <f t="shared" si="705"/>
        <v>45400</v>
      </c>
      <c r="E6397" s="221">
        <f t="shared" si="703"/>
        <v>45.4</v>
      </c>
      <c r="F6397" s="221">
        <f t="shared" si="706"/>
        <v>2.2463994076164914E-7</v>
      </c>
      <c r="G6397" s="221">
        <f t="shared" si="707"/>
        <v>7.8147266261489282E-2</v>
      </c>
      <c r="H6397" s="271">
        <v>9.3132285372104296E-10</v>
      </c>
      <c r="I6397" s="221">
        <f t="shared" si="708"/>
        <v>1</v>
      </c>
      <c r="J6397" s="221">
        <v>1</v>
      </c>
      <c r="K6397" s="221">
        <f t="shared" si="709"/>
        <v>-335.72997947319845</v>
      </c>
      <c r="L6397" s="221">
        <f t="shared" si="704"/>
        <v>5.4176997655809839E-19</v>
      </c>
    </row>
    <row r="6398" spans="3:12" hidden="1" x14ac:dyDescent="0.25">
      <c r="C6398" s="221">
        <v>45410</v>
      </c>
      <c r="D6398" s="221">
        <f t="shared" si="705"/>
        <v>45410</v>
      </c>
      <c r="E6398" s="221">
        <f t="shared" si="703"/>
        <v>45.41</v>
      </c>
      <c r="F6398" s="221">
        <f t="shared" si="706"/>
        <v>2.2913365403070416E-7</v>
      </c>
      <c r="G6398" s="221">
        <f t="shared" si="707"/>
        <v>7.536319392298324E-2</v>
      </c>
      <c r="H6398" s="221">
        <v>3.1555882854913302E-3</v>
      </c>
      <c r="I6398" s="221">
        <f t="shared" si="708"/>
        <v>1</v>
      </c>
      <c r="J6398" s="221">
        <v>1</v>
      </c>
      <c r="K6398" s="221">
        <f t="shared" si="709"/>
        <v>-205.27342976331664</v>
      </c>
      <c r="L6398" s="221">
        <f t="shared" si="704"/>
        <v>7.4233047991442283E-21</v>
      </c>
    </row>
    <row r="6399" spans="3:12" hidden="1" x14ac:dyDescent="0.25">
      <c r="C6399" s="221">
        <v>45420</v>
      </c>
      <c r="D6399" s="221">
        <f t="shared" si="705"/>
        <v>45420</v>
      </c>
      <c r="E6399" s="221">
        <f t="shared" si="703"/>
        <v>45.42</v>
      </c>
      <c r="F6399" s="221">
        <f t="shared" si="706"/>
        <v>2.3369144831874158E-7</v>
      </c>
      <c r="G6399" s="221">
        <f t="shared" si="707"/>
        <v>7.2396886181195649E-2</v>
      </c>
      <c r="H6399" s="221">
        <v>2.7309732062733499E-4</v>
      </c>
      <c r="I6399" s="221">
        <f t="shared" si="708"/>
        <v>1</v>
      </c>
      <c r="J6399" s="221">
        <v>1</v>
      </c>
      <c r="K6399" s="221">
        <f t="shared" si="709"/>
        <v>-226.70639706301455</v>
      </c>
      <c r="L6399" s="221">
        <f t="shared" si="704"/>
        <v>8.735534287581047E-21</v>
      </c>
    </row>
    <row r="6400" spans="3:12" hidden="1" x14ac:dyDescent="0.25">
      <c r="C6400" s="221">
        <v>45430</v>
      </c>
      <c r="D6400" s="221">
        <f t="shared" si="705"/>
        <v>45430</v>
      </c>
      <c r="E6400" s="221">
        <f t="shared" si="703"/>
        <v>45.43</v>
      </c>
      <c r="F6400" s="221">
        <f t="shared" si="706"/>
        <v>2.3831379997429534E-7</v>
      </c>
      <c r="G6400" s="221">
        <f t="shared" si="707"/>
        <v>6.9257804711225127E-2</v>
      </c>
      <c r="H6400" s="221">
        <v>2.5761364751412902E-3</v>
      </c>
      <c r="I6400" s="221">
        <f t="shared" si="708"/>
        <v>1</v>
      </c>
      <c r="J6400" s="221">
        <v>1</v>
      </c>
      <c r="K6400" s="221">
        <f t="shared" si="709"/>
        <v>-207.42826440254348</v>
      </c>
      <c r="L6400" s="221">
        <f t="shared" si="704"/>
        <v>5.5553952723158363E-21</v>
      </c>
    </row>
    <row r="6401" spans="3:12" hidden="1" x14ac:dyDescent="0.25">
      <c r="C6401" s="221">
        <v>45440</v>
      </c>
      <c r="D6401" s="221">
        <f t="shared" si="705"/>
        <v>45440</v>
      </c>
      <c r="E6401" s="221">
        <f t="shared" si="703"/>
        <v>45.44</v>
      </c>
      <c r="F6401" s="221">
        <f t="shared" si="706"/>
        <v>2.4300118311151739E-7</v>
      </c>
      <c r="G6401" s="221">
        <f t="shared" si="707"/>
        <v>6.5955789834170053E-2</v>
      </c>
      <c r="H6401" s="221">
        <v>2.7062321390635799E-3</v>
      </c>
      <c r="I6401" s="221">
        <f t="shared" si="708"/>
        <v>1</v>
      </c>
      <c r="J6401" s="221">
        <v>1</v>
      </c>
      <c r="K6401" s="221">
        <f t="shared" si="709"/>
        <v>-207.25547278118052</v>
      </c>
      <c r="L6401" s="221">
        <f t="shared" si="704"/>
        <v>1.8444042220692653E-20</v>
      </c>
    </row>
    <row r="6402" spans="3:12" hidden="1" x14ac:dyDescent="0.25">
      <c r="C6402" s="221">
        <v>45450</v>
      </c>
      <c r="D6402" s="221">
        <f t="shared" si="705"/>
        <v>45450</v>
      </c>
      <c r="E6402" s="221">
        <f t="shared" si="703"/>
        <v>45.45</v>
      </c>
      <c r="F6402" s="221">
        <f t="shared" si="706"/>
        <v>2.4775406953555428E-7</v>
      </c>
      <c r="G6402" s="221">
        <f t="shared" si="707"/>
        <v>6.2501032034752074E-2</v>
      </c>
      <c r="H6402" s="221">
        <v>1.96696707822315E-4</v>
      </c>
      <c r="I6402" s="221">
        <f t="shared" si="708"/>
        <v>1</v>
      </c>
      <c r="J6402" s="221">
        <v>1</v>
      </c>
      <c r="K6402" s="221">
        <f t="shared" si="709"/>
        <v>-230.32589847087087</v>
      </c>
      <c r="L6402" s="221">
        <f t="shared" si="704"/>
        <v>5.3869284059758991E-21</v>
      </c>
    </row>
    <row r="6403" spans="3:12" hidden="1" x14ac:dyDescent="0.25">
      <c r="C6403" s="221">
        <v>45460</v>
      </c>
      <c r="D6403" s="221">
        <f t="shared" si="705"/>
        <v>45460</v>
      </c>
      <c r="E6403" s="221">
        <f t="shared" si="703"/>
        <v>45.46</v>
      </c>
      <c r="F6403" s="221">
        <f t="shared" si="706"/>
        <v>2.5257292866800033E-7</v>
      </c>
      <c r="G6403" s="221">
        <f t="shared" si="707"/>
        <v>5.8904042795100253E-2</v>
      </c>
      <c r="H6403" s="221">
        <v>4.6170289671195099E-3</v>
      </c>
      <c r="I6403" s="221">
        <f t="shared" si="708"/>
        <v>1</v>
      </c>
      <c r="J6403" s="221">
        <v>1</v>
      </c>
      <c r="K6403" s="221">
        <f t="shared" si="709"/>
        <v>-203.26210995271751</v>
      </c>
      <c r="L6403" s="221">
        <f t="shared" si="704"/>
        <v>1.28651277321963E-20</v>
      </c>
    </row>
    <row r="6404" spans="3:12" hidden="1" x14ac:dyDescent="0.25">
      <c r="C6404" s="221">
        <v>45470</v>
      </c>
      <c r="D6404" s="221">
        <f t="shared" si="705"/>
        <v>45470</v>
      </c>
      <c r="E6404" s="221">
        <f t="shared" si="703"/>
        <v>45.47</v>
      </c>
      <c r="F6404" s="221">
        <f t="shared" si="706"/>
        <v>2.5745822747238626E-7</v>
      </c>
      <c r="G6404" s="221">
        <f t="shared" si="707"/>
        <v>5.5175624822874018E-2</v>
      </c>
      <c r="H6404" s="221">
        <v>9.6745899372303098E-3</v>
      </c>
      <c r="I6404" s="221">
        <f t="shared" si="708"/>
        <v>1</v>
      </c>
      <c r="J6404" s="221">
        <v>1</v>
      </c>
      <c r="K6404" s="221">
        <f t="shared" si="709"/>
        <v>-197.2382679774623</v>
      </c>
      <c r="L6404" s="221">
        <f t="shared" si="704"/>
        <v>1.062154451918516E-19</v>
      </c>
    </row>
    <row r="6405" spans="3:12" hidden="1" x14ac:dyDescent="0.25">
      <c r="C6405" s="221">
        <v>45480</v>
      </c>
      <c r="D6405" s="221">
        <f t="shared" si="705"/>
        <v>45480</v>
      </c>
      <c r="E6405" s="221">
        <f t="shared" si="703"/>
        <v>45.48</v>
      </c>
      <c r="F6405" s="221">
        <f t="shared" si="706"/>
        <v>2.6241043037975706E-7</v>
      </c>
      <c r="G6405" s="221">
        <f t="shared" si="707"/>
        <v>5.13268417528982E-2</v>
      </c>
      <c r="H6405" s="271">
        <v>3.5572568774346603E-10</v>
      </c>
      <c r="I6405" s="221">
        <f t="shared" si="708"/>
        <v>1</v>
      </c>
      <c r="J6405" s="221">
        <v>1</v>
      </c>
      <c r="K6405" s="221">
        <f t="shared" si="709"/>
        <v>-346.39118273472371</v>
      </c>
      <c r="L6405" s="221">
        <f t="shared" si="704"/>
        <v>4.7218614657726344E-20</v>
      </c>
    </row>
    <row r="6406" spans="3:12" hidden="1" x14ac:dyDescent="0.25">
      <c r="C6406" s="221">
        <v>45490</v>
      </c>
      <c r="D6406" s="221">
        <f t="shared" si="705"/>
        <v>45490</v>
      </c>
      <c r="E6406" s="221">
        <f t="shared" si="703"/>
        <v>45.49</v>
      </c>
      <c r="F6406" s="221">
        <f t="shared" si="706"/>
        <v>2.6742999921428393E-7</v>
      </c>
      <c r="G6406" s="221">
        <f t="shared" si="707"/>
        <v>4.7368987402301145E-2</v>
      </c>
      <c r="H6406" s="221">
        <v>1.10268609715071E-2</v>
      </c>
      <c r="I6406" s="221">
        <f t="shared" si="708"/>
        <v>1</v>
      </c>
      <c r="J6406" s="221">
        <v>1</v>
      </c>
      <c r="K6406" s="221">
        <f t="shared" si="709"/>
        <v>-197.09687753990693</v>
      </c>
      <c r="L6406" s="221">
        <f t="shared" si="704"/>
        <v>4.8781178083107898E-20</v>
      </c>
    </row>
    <row r="6407" spans="3:12" hidden="1" x14ac:dyDescent="0.25">
      <c r="C6407" s="221">
        <v>45500</v>
      </c>
      <c r="D6407" s="221">
        <f t="shared" si="705"/>
        <v>45500</v>
      </c>
      <c r="E6407" s="221">
        <f t="shared" si="703"/>
        <v>45.5</v>
      </c>
      <c r="F6407" s="221">
        <f t="shared" si="706"/>
        <v>2.7251739311900466E-7</v>
      </c>
      <c r="G6407" s="221">
        <f t="shared" si="707"/>
        <v>4.3313554659787507E-2</v>
      </c>
      <c r="H6407" s="271">
        <v>1.61309142932502E-9</v>
      </c>
      <c r="I6407" s="221">
        <f t="shared" si="708"/>
        <v>1</v>
      </c>
      <c r="J6407" s="221">
        <v>1</v>
      </c>
      <c r="K6407" s="221">
        <f t="shared" si="709"/>
        <v>-334.40645927058546</v>
      </c>
      <c r="L6407" s="221">
        <f t="shared" si="704"/>
        <v>4.8781188035307938E-20</v>
      </c>
    </row>
    <row r="6408" spans="3:12" hidden="1" x14ac:dyDescent="0.25">
      <c r="C6408" s="221">
        <v>45510</v>
      </c>
      <c r="D6408" s="221">
        <f t="shared" si="705"/>
        <v>45510</v>
      </c>
      <c r="E6408" s="221">
        <f t="shared" si="703"/>
        <v>45.51</v>
      </c>
      <c r="F6408" s="221">
        <f t="shared" si="706"/>
        <v>2.7767306848163658E-7</v>
      </c>
      <c r="G6408" s="221">
        <f t="shared" si="707"/>
        <v>3.9172204090033531E-2</v>
      </c>
      <c r="H6408" s="221">
        <v>2.0401207815415E-2</v>
      </c>
      <c r="I6408" s="221">
        <f t="shared" si="708"/>
        <v>1</v>
      </c>
      <c r="J6408" s="221">
        <v>1</v>
      </c>
      <c r="K6408" s="221">
        <f t="shared" si="709"/>
        <v>-193.07664704227824</v>
      </c>
      <c r="L6408" s="221">
        <f t="shared" si="704"/>
        <v>1.2310491113370462E-19</v>
      </c>
    </row>
    <row r="6409" spans="3:12" hidden="1" x14ac:dyDescent="0.25">
      <c r="C6409" s="221">
        <v>45520</v>
      </c>
      <c r="D6409" s="221">
        <f t="shared" si="705"/>
        <v>45520</v>
      </c>
      <c r="E6409" s="221">
        <f t="shared" si="703"/>
        <v>45.52</v>
      </c>
      <c r="F6409" s="221">
        <f t="shared" si="706"/>
        <v>2.8289747886052246E-7</v>
      </c>
      <c r="G6409" s="221">
        <f t="shared" si="707"/>
        <v>3.4956732334536264E-2</v>
      </c>
      <c r="H6409" s="221">
        <v>2.0271099110457699E-2</v>
      </c>
      <c r="I6409" s="221">
        <f t="shared" si="708"/>
        <v>1</v>
      </c>
      <c r="J6409" s="221">
        <v>1</v>
      </c>
      <c r="K6409" s="221">
        <f t="shared" si="709"/>
        <v>-193.95925593480925</v>
      </c>
      <c r="L6409" s="221">
        <f t="shared" si="704"/>
        <v>4.4599032553956607E-19</v>
      </c>
    </row>
    <row r="6410" spans="3:12" hidden="1" x14ac:dyDescent="0.25">
      <c r="C6410" s="221">
        <v>45530</v>
      </c>
      <c r="D6410" s="221">
        <f t="shared" si="705"/>
        <v>45530</v>
      </c>
      <c r="E6410" s="221">
        <f t="shared" si="703"/>
        <v>45.53</v>
      </c>
      <c r="F6410" s="221">
        <f t="shared" si="706"/>
        <v>2.8819107491065663E-7</v>
      </c>
      <c r="G6410" s="221">
        <f t="shared" si="707"/>
        <v>3.067904039013826E-2</v>
      </c>
      <c r="H6410" s="221">
        <v>5.3629333398783003E-3</v>
      </c>
      <c r="I6410" s="221">
        <f t="shared" si="708"/>
        <v>1</v>
      </c>
      <c r="J6410" s="221">
        <v>1</v>
      </c>
      <c r="K6410" s="221">
        <f t="shared" si="709"/>
        <v>-206.48150606263249</v>
      </c>
      <c r="L6410" s="221">
        <f t="shared" si="704"/>
        <v>1.5361167076161369E-19</v>
      </c>
    </row>
    <row r="6411" spans="3:12" hidden="1" x14ac:dyDescent="0.25">
      <c r="C6411" s="221">
        <v>45540</v>
      </c>
      <c r="D6411" s="221">
        <f t="shared" si="705"/>
        <v>45540</v>
      </c>
      <c r="E6411" s="221">
        <f t="shared" si="703"/>
        <v>45.54</v>
      </c>
      <c r="F6411" s="221">
        <f t="shared" si="706"/>
        <v>2.9355430430986252E-7</v>
      </c>
      <c r="G6411" s="221">
        <f t="shared" si="707"/>
        <v>2.6351101846309736E-2</v>
      </c>
      <c r="H6411" s="271">
        <v>1.7506741710727601E-5</v>
      </c>
      <c r="I6411" s="221">
        <f t="shared" si="708"/>
        <v>1</v>
      </c>
      <c r="J6411" s="221">
        <v>1</v>
      </c>
      <c r="K6411" s="221">
        <f t="shared" si="709"/>
        <v>-257.36614886827124</v>
      </c>
      <c r="L6411" s="221">
        <f t="shared" si="704"/>
        <v>5.6528389403338537E-21</v>
      </c>
    </row>
    <row r="6412" spans="3:12" hidden="1" x14ac:dyDescent="0.25">
      <c r="C6412" s="221">
        <v>45550</v>
      </c>
      <c r="D6412" s="221">
        <f t="shared" si="705"/>
        <v>45550</v>
      </c>
      <c r="E6412" s="221">
        <f t="shared" si="703"/>
        <v>45.55</v>
      </c>
      <c r="F6412" s="221">
        <f t="shared" si="706"/>
        <v>2.9898761168512802E-7</v>
      </c>
      <c r="G6412" s="221">
        <f t="shared" si="707"/>
        <v>2.1984931161897422E-2</v>
      </c>
      <c r="H6412" s="271">
        <v>1.6734664794272501E-5</v>
      </c>
      <c r="I6412" s="221">
        <f t="shared" si="708"/>
        <v>1</v>
      </c>
      <c r="J6412" s="221">
        <v>1</v>
      </c>
      <c r="K6412" s="221">
        <f t="shared" si="709"/>
        <v>-259.17209356481817</v>
      </c>
      <c r="L6412" s="221">
        <f t="shared" si="704"/>
        <v>1.5058199008566954E-25</v>
      </c>
    </row>
    <row r="6413" spans="3:12" hidden="1" x14ac:dyDescent="0.25">
      <c r="C6413" s="221">
        <v>45560</v>
      </c>
      <c r="D6413" s="221">
        <f t="shared" si="705"/>
        <v>45560</v>
      </c>
      <c r="E6413" s="221">
        <f t="shared" si="703"/>
        <v>45.56</v>
      </c>
      <c r="F6413" s="221">
        <f t="shared" si="706"/>
        <v>3.0449143853905158E-7</v>
      </c>
      <c r="G6413" s="221">
        <f t="shared" si="707"/>
        <v>1.7592552061453447E-2</v>
      </c>
      <c r="H6413" s="221">
        <v>1.5719408884803301E-2</v>
      </c>
      <c r="I6413" s="221">
        <f t="shared" si="708"/>
        <v>1</v>
      </c>
      <c r="J6413" s="221">
        <v>1</v>
      </c>
      <c r="K6413" s="221">
        <f t="shared" si="709"/>
        <v>-201.49319716779524</v>
      </c>
      <c r="L6413" s="221">
        <f t="shared" si="704"/>
        <v>1.7772733190636028E-20</v>
      </c>
    </row>
    <row r="6414" spans="3:12" hidden="1" x14ac:dyDescent="0.25">
      <c r="C6414" s="221">
        <v>45570</v>
      </c>
      <c r="D6414" s="221">
        <f t="shared" si="705"/>
        <v>45570</v>
      </c>
      <c r="E6414" s="221">
        <f t="shared" si="703"/>
        <v>45.57</v>
      </c>
      <c r="F6414" s="221">
        <f t="shared" si="706"/>
        <v>3.100662231764893E-7</v>
      </c>
      <c r="G6414" s="221">
        <f t="shared" si="707"/>
        <v>1.3185966130421903E-2</v>
      </c>
      <c r="H6414" s="221">
        <v>0.13782044655401701</v>
      </c>
      <c r="I6414" s="221">
        <f t="shared" si="708"/>
        <v>1</v>
      </c>
      <c r="J6414" s="221">
        <v>1</v>
      </c>
      <c r="K6414" s="221">
        <f t="shared" si="709"/>
        <v>-184.9823986419392</v>
      </c>
      <c r="L6414" s="221">
        <f t="shared" si="704"/>
        <v>1.0487476310148451E-18</v>
      </c>
    </row>
    <row r="6415" spans="3:12" hidden="1" x14ac:dyDescent="0.25">
      <c r="C6415" s="221">
        <v>45580</v>
      </c>
      <c r="D6415" s="221">
        <f t="shared" si="705"/>
        <v>45580</v>
      </c>
      <c r="E6415" s="221">
        <f t="shared" si="703"/>
        <v>45.58</v>
      </c>
      <c r="F6415" s="221">
        <f t="shared" si="706"/>
        <v>3.1571240063132593E-7</v>
      </c>
      <c r="G6415" s="221">
        <f t="shared" si="707"/>
        <v>8.7771216875974691E-3</v>
      </c>
      <c r="H6415" s="221">
        <v>0.44491567513513602</v>
      </c>
      <c r="I6415" s="221">
        <f t="shared" si="708"/>
        <v>1</v>
      </c>
      <c r="J6415" s="221">
        <v>1</v>
      </c>
      <c r="K6415" s="221">
        <f t="shared" si="709"/>
        <v>-178.18157065918328</v>
      </c>
      <c r="L6415" s="221">
        <f t="shared" si="704"/>
        <v>8.067308144950479E-18</v>
      </c>
    </row>
    <row r="6416" spans="3:12" hidden="1" x14ac:dyDescent="0.25">
      <c r="C6416" s="221">
        <v>45590</v>
      </c>
      <c r="D6416" s="221">
        <f t="shared" si="705"/>
        <v>45590</v>
      </c>
      <c r="E6416" s="221">
        <f t="shared" si="703"/>
        <v>45.59</v>
      </c>
      <c r="F6416" s="221">
        <f t="shared" si="706"/>
        <v>3.2143040259347053E-7</v>
      </c>
      <c r="G6416" s="221">
        <f t="shared" si="707"/>
        <v>4.377883012007323E-3</v>
      </c>
      <c r="H6416" s="221">
        <v>0.823655315661315</v>
      </c>
      <c r="I6416" s="221">
        <f t="shared" si="708"/>
        <v>1</v>
      </c>
      <c r="J6416" s="221">
        <v>1</v>
      </c>
      <c r="K6416" s="221">
        <f t="shared" si="709"/>
        <v>-178.71806780403074</v>
      </c>
      <c r="L6416" s="221">
        <f t="shared" si="704"/>
        <v>1.4303167695894965E-17</v>
      </c>
    </row>
    <row r="6417" spans="3:12" hidden="1" x14ac:dyDescent="0.25">
      <c r="C6417" s="221">
        <v>45600</v>
      </c>
      <c r="D6417" s="221">
        <f t="shared" si="705"/>
        <v>45600</v>
      </c>
      <c r="E6417" s="221">
        <f t="shared" si="703"/>
        <v>45.6</v>
      </c>
      <c r="F6417" s="221">
        <f t="shared" si="706"/>
        <v>3.2722065733601722E-7</v>
      </c>
      <c r="G6417" s="221">
        <f t="shared" si="707"/>
        <v>1.9601652477089627E-15</v>
      </c>
      <c r="H6417" s="221">
        <v>1</v>
      </c>
      <c r="I6417" s="221">
        <f t="shared" si="708"/>
        <v>1</v>
      </c>
      <c r="J6417" s="221">
        <v>1</v>
      </c>
      <c r="K6417" s="221">
        <f t="shared" si="709"/>
        <v>-423.85733204115627</v>
      </c>
      <c r="L6417" s="221">
        <f t="shared" si="704"/>
        <v>3.3584062407788787E-18</v>
      </c>
    </row>
    <row r="6418" spans="3:12" hidden="1" x14ac:dyDescent="0.25">
      <c r="C6418" s="221">
        <v>45610</v>
      </c>
      <c r="D6418" s="221">
        <f t="shared" si="705"/>
        <v>45610</v>
      </c>
      <c r="E6418" s="221">
        <f t="shared" si="703"/>
        <v>45.61</v>
      </c>
      <c r="F6418" s="221">
        <f t="shared" si="706"/>
        <v>3.3308358964263544E-7</v>
      </c>
      <c r="G6418" s="221">
        <f t="shared" si="707"/>
        <v>4.3449216730607433E-3</v>
      </c>
      <c r="H6418" s="221">
        <v>0.82365531566125405</v>
      </c>
      <c r="I6418" s="221">
        <f t="shared" si="708"/>
        <v>1</v>
      </c>
      <c r="J6418" s="221">
        <v>1</v>
      </c>
      <c r="K6418" s="221">
        <f t="shared" si="709"/>
        <v>-178.47438612541856</v>
      </c>
      <c r="L6418" s="221">
        <f t="shared" si="704"/>
        <v>3.5522326042011375E-18</v>
      </c>
    </row>
    <row r="6419" spans="3:12" hidden="1" x14ac:dyDescent="0.25">
      <c r="C6419" s="221">
        <v>45620</v>
      </c>
      <c r="D6419" s="221">
        <f t="shared" si="705"/>
        <v>45620</v>
      </c>
      <c r="E6419" s="221">
        <f t="shared" si="703"/>
        <v>45.62</v>
      </c>
      <c r="F6419" s="221">
        <f t="shared" si="706"/>
        <v>3.3901962073512436E-7</v>
      </c>
      <c r="G6419" s="221">
        <f t="shared" si="707"/>
        <v>8.6454498140110855E-3</v>
      </c>
      <c r="H6419" s="221">
        <v>0.44491567513527203</v>
      </c>
      <c r="I6419" s="221">
        <f t="shared" si="708"/>
        <v>1</v>
      </c>
      <c r="J6419" s="221">
        <v>1</v>
      </c>
      <c r="K6419" s="221">
        <f t="shared" si="709"/>
        <v>-177.69419730516628</v>
      </c>
      <c r="L6419" s="221">
        <f t="shared" si="704"/>
        <v>1.557566206781452E-17</v>
      </c>
    </row>
    <row r="6420" spans="3:12" hidden="1" x14ac:dyDescent="0.25">
      <c r="C6420" s="221">
        <v>45630</v>
      </c>
      <c r="D6420" s="221">
        <f t="shared" si="705"/>
        <v>45630</v>
      </c>
      <c r="E6420" s="221">
        <f t="shared" si="703"/>
        <v>45.63</v>
      </c>
      <c r="F6420" s="221">
        <f t="shared" si="706"/>
        <v>3.4502916820124016E-7</v>
      </c>
      <c r="G6420" s="221">
        <f t="shared" si="707"/>
        <v>1.2890354325234393E-2</v>
      </c>
      <c r="H6420" s="221">
        <v>0.13782044655409301</v>
      </c>
      <c r="I6420" s="221">
        <f t="shared" si="708"/>
        <v>1</v>
      </c>
      <c r="J6420" s="221">
        <v>1</v>
      </c>
      <c r="K6420" s="221">
        <f t="shared" si="709"/>
        <v>-184.25131361686678</v>
      </c>
      <c r="L6420" s="221">
        <f t="shared" si="704"/>
        <v>9.1872296508850557E-18</v>
      </c>
    </row>
    <row r="6421" spans="3:12" hidden="1" x14ac:dyDescent="0.25">
      <c r="C6421" s="221">
        <v>45640</v>
      </c>
      <c r="D6421" s="221">
        <f t="shared" si="705"/>
        <v>45640</v>
      </c>
      <c r="E6421" s="221">
        <f t="shared" si="703"/>
        <v>45.64</v>
      </c>
      <c r="F6421" s="221">
        <f t="shared" si="706"/>
        <v>3.5111264592272115E-7</v>
      </c>
      <c r="G6421" s="221">
        <f t="shared" si="707"/>
        <v>1.7068635101530873E-2</v>
      </c>
      <c r="H6421" s="221">
        <v>1.57194088848467E-2</v>
      </c>
      <c r="I6421" s="221">
        <f t="shared" si="708"/>
        <v>1</v>
      </c>
      <c r="J6421" s="221">
        <v>1</v>
      </c>
      <c r="K6421" s="221">
        <f t="shared" si="709"/>
        <v>-200.51837047292662</v>
      </c>
      <c r="L6421" s="221">
        <f t="shared" si="704"/>
        <v>1.2502225144126429E-18</v>
      </c>
    </row>
    <row r="6422" spans="3:12" hidden="1" x14ac:dyDescent="0.25">
      <c r="C6422" s="221">
        <v>45650</v>
      </c>
      <c r="D6422" s="221">
        <f t="shared" si="705"/>
        <v>45650</v>
      </c>
      <c r="E6422" s="221">
        <f t="shared" si="703"/>
        <v>45.65</v>
      </c>
      <c r="F6422" s="221">
        <f t="shared" si="706"/>
        <v>3.5727046400359207E-7</v>
      </c>
      <c r="G6422" s="221">
        <f t="shared" si="707"/>
        <v>2.1169549144066976E-2</v>
      </c>
      <c r="H6422" s="271">
        <v>1.6734664794285E-5</v>
      </c>
      <c r="I6422" s="221">
        <f t="shared" si="708"/>
        <v>1</v>
      </c>
      <c r="J6422" s="221">
        <v>1</v>
      </c>
      <c r="K6422" s="221">
        <f t="shared" si="709"/>
        <v>-257.9534851921108</v>
      </c>
      <c r="L6422" s="221">
        <f t="shared" si="704"/>
        <v>2.224688168648691E-20</v>
      </c>
    </row>
    <row r="6423" spans="3:12" hidden="1" x14ac:dyDescent="0.25">
      <c r="C6423" s="221">
        <v>45660</v>
      </c>
      <c r="D6423" s="221">
        <f t="shared" si="705"/>
        <v>45660</v>
      </c>
      <c r="E6423" s="221">
        <f t="shared" si="703"/>
        <v>45.66</v>
      </c>
      <c r="F6423" s="221">
        <f t="shared" si="706"/>
        <v>3.6350302869866593E-7</v>
      </c>
      <c r="G6423" s="221">
        <f t="shared" si="707"/>
        <v>2.518263682723746E-2</v>
      </c>
      <c r="H6423" s="271">
        <v>1.7506741710713499E-5</v>
      </c>
      <c r="I6423" s="221">
        <f t="shared" si="708"/>
        <v>1</v>
      </c>
      <c r="J6423" s="221">
        <v>1</v>
      </c>
      <c r="K6423" s="221">
        <f t="shared" si="709"/>
        <v>-255.90370879191053</v>
      </c>
      <c r="L6423" s="221">
        <f t="shared" si="704"/>
        <v>2.0567091789732462E-25</v>
      </c>
    </row>
    <row r="6424" spans="3:12" hidden="1" x14ac:dyDescent="0.25">
      <c r="C6424" s="221">
        <v>45670</v>
      </c>
      <c r="D6424" s="221">
        <f t="shared" si="705"/>
        <v>45670</v>
      </c>
      <c r="E6424" s="221">
        <f t="shared" si="703"/>
        <v>45.67</v>
      </c>
      <c r="F6424" s="221">
        <f t="shared" si="706"/>
        <v>3.6981074234236764E-7</v>
      </c>
      <c r="G6424" s="221">
        <f t="shared" si="707"/>
        <v>2.9097747257042946E-2</v>
      </c>
      <c r="H6424" s="221">
        <v>5.3629333398738802E-3</v>
      </c>
      <c r="I6424" s="221">
        <f t="shared" si="708"/>
        <v>1</v>
      </c>
      <c r="J6424" s="221">
        <v>1</v>
      </c>
      <c r="K6424" s="221">
        <f t="shared" si="709"/>
        <v>-204.77517422855431</v>
      </c>
      <c r="L6424" s="221">
        <f t="shared" si="704"/>
        <v>8.3720401022427494E-21</v>
      </c>
    </row>
    <row r="6425" spans="3:12" hidden="1" x14ac:dyDescent="0.25">
      <c r="C6425" s="221">
        <v>45680</v>
      </c>
      <c r="D6425" s="221">
        <f t="shared" si="705"/>
        <v>45680</v>
      </c>
      <c r="E6425" s="221">
        <f t="shared" si="703"/>
        <v>45.68</v>
      </c>
      <c r="F6425" s="221">
        <f t="shared" si="706"/>
        <v>3.7619400327776698E-7</v>
      </c>
      <c r="G6425" s="221">
        <f t="shared" si="707"/>
        <v>3.2905062661857117E-2</v>
      </c>
      <c r="H6425" s="221">
        <v>2.0271099110446798E-2</v>
      </c>
      <c r="I6425" s="221">
        <f t="shared" si="708"/>
        <v>1</v>
      </c>
      <c r="J6425" s="221">
        <v>1</v>
      </c>
      <c r="K6425" s="221">
        <f t="shared" si="709"/>
        <v>-192.0089622481282</v>
      </c>
      <c r="L6425" s="221">
        <f t="shared" si="704"/>
        <v>2.3814399406146339E-19</v>
      </c>
    </row>
    <row r="6426" spans="3:12" hidden="1" x14ac:dyDescent="0.25">
      <c r="C6426" s="221">
        <v>45690</v>
      </c>
      <c r="D6426" s="221">
        <f t="shared" si="705"/>
        <v>45690</v>
      </c>
      <c r="E6426" s="221">
        <f t="shared" si="703"/>
        <v>45.69</v>
      </c>
      <c r="F6426" s="221">
        <f t="shared" si="706"/>
        <v>3.8265320578600823E-7</v>
      </c>
      <c r="G6426" s="221">
        <f t="shared" si="707"/>
        <v>3.6595121759648033E-2</v>
      </c>
      <c r="H6426" s="221">
        <v>2.0401207815426901E-2</v>
      </c>
      <c r="I6426" s="221">
        <f t="shared" si="708"/>
        <v>1</v>
      </c>
      <c r="J6426" s="221">
        <v>1</v>
      </c>
      <c r="K6426" s="221">
        <f t="shared" si="709"/>
        <v>-190.8823113525437</v>
      </c>
      <c r="L6426" s="221">
        <f t="shared" si="704"/>
        <v>7.1988275680444171E-19</v>
      </c>
    </row>
    <row r="6427" spans="3:12" hidden="1" x14ac:dyDescent="0.25">
      <c r="C6427" s="221">
        <v>45700</v>
      </c>
      <c r="D6427" s="221">
        <f t="shared" si="705"/>
        <v>45700</v>
      </c>
      <c r="E6427" s="221">
        <f t="shared" si="703"/>
        <v>45.7</v>
      </c>
      <c r="F6427" s="221">
        <f t="shared" si="706"/>
        <v>3.8918874001585359E-7</v>
      </c>
      <c r="G6427" s="221">
        <f t="shared" si="707"/>
        <v>4.0158842048266752E-2</v>
      </c>
      <c r="H6427" s="271">
        <v>1.61309541131744E-9</v>
      </c>
      <c r="I6427" s="221">
        <f t="shared" si="708"/>
        <v>1</v>
      </c>
      <c r="J6427" s="221">
        <v>1</v>
      </c>
      <c r="K6427" s="221">
        <f t="shared" si="709"/>
        <v>-331.96796991346469</v>
      </c>
      <c r="L6427" s="221">
        <f t="shared" si="704"/>
        <v>2.0403700972059262E-19</v>
      </c>
    </row>
    <row r="6428" spans="3:12" hidden="1" x14ac:dyDescent="0.25">
      <c r="C6428" s="221">
        <v>45710</v>
      </c>
      <c r="D6428" s="221">
        <f t="shared" si="705"/>
        <v>45710</v>
      </c>
      <c r="E6428" s="221">
        <f t="shared" si="703"/>
        <v>45.71</v>
      </c>
      <c r="F6428" s="221">
        <f t="shared" si="706"/>
        <v>3.9580099191370771E-7</v>
      </c>
      <c r="G6428" s="221">
        <f t="shared" si="707"/>
        <v>4.3587540968743531E-2</v>
      </c>
      <c r="H6428" s="221">
        <v>1.10268609715077E-2</v>
      </c>
      <c r="I6428" s="221">
        <f t="shared" si="708"/>
        <v>1</v>
      </c>
      <c r="J6428" s="221">
        <v>1</v>
      </c>
      <c r="K6428" s="221">
        <f t="shared" si="709"/>
        <v>-194.41417708417274</v>
      </c>
      <c r="L6428" s="221">
        <f t="shared" si="704"/>
        <v>9.0473713299473132E-20</v>
      </c>
    </row>
    <row r="6429" spans="3:12" hidden="1" x14ac:dyDescent="0.25">
      <c r="C6429" s="221">
        <v>45720</v>
      </c>
      <c r="D6429" s="221">
        <f t="shared" si="705"/>
        <v>45720</v>
      </c>
      <c r="E6429" s="221">
        <f t="shared" si="703"/>
        <v>45.72</v>
      </c>
      <c r="F6429" s="221">
        <f t="shared" si="706"/>
        <v>4.0249034315384471E-7</v>
      </c>
      <c r="G6429" s="221">
        <f t="shared" si="707"/>
        <v>4.6872955894465898E-2</v>
      </c>
      <c r="H6429" s="271">
        <v>3.5573939032600199E-10</v>
      </c>
      <c r="I6429" s="221">
        <f t="shared" si="708"/>
        <v>1</v>
      </c>
      <c r="J6429" s="221">
        <v>1</v>
      </c>
      <c r="K6429" s="221">
        <f t="shared" si="709"/>
        <v>-343.46380473740965</v>
      </c>
      <c r="L6429" s="221">
        <f t="shared" si="704"/>
        <v>9.0473695702404703E-20</v>
      </c>
    </row>
    <row r="6430" spans="3:12" hidden="1" x14ac:dyDescent="0.25">
      <c r="C6430" s="221">
        <v>45730</v>
      </c>
      <c r="D6430" s="221">
        <f t="shared" si="705"/>
        <v>45730</v>
      </c>
      <c r="E6430" s="221">
        <f t="shared" si="703"/>
        <v>45.73</v>
      </c>
      <c r="F6430" s="221">
        <f t="shared" si="706"/>
        <v>4.0925717106901615E-7</v>
      </c>
      <c r="G6430" s="221">
        <f t="shared" si="707"/>
        <v>5.0007262902464468E-2</v>
      </c>
      <c r="H6430" s="221">
        <v>9.6745899372289498E-3</v>
      </c>
      <c r="I6430" s="221">
        <f t="shared" si="708"/>
        <v>1</v>
      </c>
      <c r="J6430" s="221">
        <v>1</v>
      </c>
      <c r="K6430" s="221">
        <f t="shared" si="709"/>
        <v>-194.066761025522</v>
      </c>
      <c r="L6430" s="221">
        <f t="shared" si="704"/>
        <v>9.8008543578245972E-20</v>
      </c>
    </row>
    <row r="6431" spans="3:12" hidden="1" x14ac:dyDescent="0.25">
      <c r="C6431" s="221">
        <v>45740</v>
      </c>
      <c r="D6431" s="221">
        <f t="shared" si="705"/>
        <v>45740</v>
      </c>
      <c r="E6431" s="221">
        <f t="shared" si="703"/>
        <v>45.74</v>
      </c>
      <c r="F6431" s="221">
        <f t="shared" si="706"/>
        <v>4.1610184858133492E-7</v>
      </c>
      <c r="G6431" s="221">
        <f t="shared" si="707"/>
        <v>5.2983094286315334E-2</v>
      </c>
      <c r="H6431" s="221">
        <v>4.6170289671179903E-3</v>
      </c>
      <c r="I6431" s="221">
        <f t="shared" si="708"/>
        <v>1</v>
      </c>
      <c r="J6431" s="221">
        <v>1</v>
      </c>
      <c r="K6431" s="221">
        <f t="shared" si="709"/>
        <v>-199.84600874767463</v>
      </c>
      <c r="L6431" s="221">
        <f t="shared" si="704"/>
        <v>2.2468094459558796E-19</v>
      </c>
    </row>
    <row r="6432" spans="3:12" hidden="1" x14ac:dyDescent="0.25">
      <c r="C6432" s="221">
        <v>45750</v>
      </c>
      <c r="D6432" s="221">
        <f t="shared" si="705"/>
        <v>45750</v>
      </c>
      <c r="E6432" s="221">
        <f t="shared" si="703"/>
        <v>45.75</v>
      </c>
      <c r="F6432" s="221">
        <f t="shared" si="706"/>
        <v>4.2302474413355564E-7</v>
      </c>
      <c r="G6432" s="221">
        <f t="shared" si="707"/>
        <v>5.5793554773600325E-2</v>
      </c>
      <c r="H6432" s="221">
        <v>1.96696707822305E-4</v>
      </c>
      <c r="I6432" s="221">
        <f t="shared" si="708"/>
        <v>1</v>
      </c>
      <c r="J6432" s="221">
        <v>1</v>
      </c>
      <c r="K6432" s="221">
        <f t="shared" si="709"/>
        <v>-226.66506210012727</v>
      </c>
      <c r="L6432" s="221">
        <f t="shared" si="704"/>
        <v>2.8318971647032443E-20</v>
      </c>
    </row>
    <row r="6433" spans="3:12" hidden="1" x14ac:dyDescent="0.25">
      <c r="C6433" s="221">
        <v>45760</v>
      </c>
      <c r="D6433" s="221">
        <f t="shared" si="705"/>
        <v>45760</v>
      </c>
      <c r="E6433" s="221">
        <f t="shared" si="703"/>
        <v>45.76</v>
      </c>
      <c r="F6433" s="221">
        <f t="shared" si="706"/>
        <v>4.3002622162067609E-7</v>
      </c>
      <c r="G6433" s="221">
        <f t="shared" si="707"/>
        <v>5.8432236414411816E-2</v>
      </c>
      <c r="H6433" s="221">
        <v>2.7062321390624402E-3</v>
      </c>
      <c r="I6433" s="221">
        <f t="shared" si="708"/>
        <v>1</v>
      </c>
      <c r="J6433" s="221">
        <v>1</v>
      </c>
      <c r="K6433" s="221">
        <f t="shared" si="709"/>
        <v>-203.34975011347379</v>
      </c>
      <c r="L6433" s="221">
        <f t="shared" si="704"/>
        <v>1.3192516224081719E-20</v>
      </c>
    </row>
    <row r="6434" spans="3:12" hidden="1" x14ac:dyDescent="0.25">
      <c r="C6434" s="221">
        <v>45770</v>
      </c>
      <c r="D6434" s="221">
        <f t="shared" si="705"/>
        <v>45770</v>
      </c>
      <c r="E6434" s="221">
        <f t="shared" ref="E6434:E6497" si="710">D6434/1000</f>
        <v>45.77</v>
      </c>
      <c r="F6434" s="221">
        <f t="shared" si="706"/>
        <v>4.3710664032190393E-7</v>
      </c>
      <c r="G6434" s="221">
        <f t="shared" si="707"/>
        <v>6.089323211080501E-2</v>
      </c>
      <c r="H6434" s="221">
        <v>2.5761364751443199E-3</v>
      </c>
      <c r="I6434" s="221">
        <f t="shared" si="708"/>
        <v>1</v>
      </c>
      <c r="J6434" s="221">
        <v>1</v>
      </c>
      <c r="K6434" s="221">
        <f t="shared" si="709"/>
        <v>-203.27749405588619</v>
      </c>
      <c r="L6434" s="221">
        <f t="shared" ref="L6434:L6497" si="711">(D6434-D6433)*((10^(K6434/20)+10^(K6433/20))/2)^2</f>
        <v>4.662784080439818E-20</v>
      </c>
    </row>
    <row r="6435" spans="3:12" hidden="1" x14ac:dyDescent="0.25">
      <c r="C6435" s="221">
        <v>45780</v>
      </c>
      <c r="D6435" s="221">
        <f t="shared" si="705"/>
        <v>45780</v>
      </c>
      <c r="E6435" s="221">
        <f t="shared" si="710"/>
        <v>45.78</v>
      </c>
      <c r="F6435" s="221">
        <f t="shared" si="706"/>
        <v>4.4426635483302128E-7</v>
      </c>
      <c r="G6435" s="221">
        <f t="shared" si="707"/>
        <v>6.3171147760943458E-2</v>
      </c>
      <c r="H6435" s="221">
        <v>2.7309732062736101E-4</v>
      </c>
      <c r="I6435" s="221">
        <f t="shared" si="708"/>
        <v>1</v>
      </c>
      <c r="J6435" s="221">
        <v>1</v>
      </c>
      <c r="K6435" s="221">
        <f t="shared" si="709"/>
        <v>-222.31040737049597</v>
      </c>
      <c r="L6435" s="221">
        <f t="shared" si="711"/>
        <v>1.4528686500316818E-20</v>
      </c>
    </row>
    <row r="6436" spans="3:12" hidden="1" x14ac:dyDescent="0.25">
      <c r="C6436" s="221">
        <v>45790</v>
      </c>
      <c r="D6436" s="221">
        <f t="shared" si="705"/>
        <v>45790</v>
      </c>
      <c r="E6436" s="221">
        <f t="shared" si="710"/>
        <v>45.79</v>
      </c>
      <c r="F6436" s="221">
        <f t="shared" si="706"/>
        <v>4.5150571499906871E-7</v>
      </c>
      <c r="G6436" s="221">
        <f t="shared" si="707"/>
        <v>6.5261112995079931E-2</v>
      </c>
      <c r="H6436" s="221">
        <v>3.1555882854921299E-3</v>
      </c>
      <c r="I6436" s="221">
        <f t="shared" si="708"/>
        <v>1</v>
      </c>
      <c r="J6436" s="221">
        <v>1</v>
      </c>
      <c r="K6436" s="221">
        <f t="shared" si="709"/>
        <v>-200.63203873652668</v>
      </c>
      <c r="L6436" s="221">
        <f t="shared" si="711"/>
        <v>2.5324169256422874E-20</v>
      </c>
    </row>
    <row r="6437" spans="3:12" hidden="1" x14ac:dyDescent="0.25">
      <c r="C6437" s="221">
        <v>45800</v>
      </c>
      <c r="D6437" s="221">
        <f t="shared" si="705"/>
        <v>45800</v>
      </c>
      <c r="E6437" s="221">
        <f t="shared" si="710"/>
        <v>45.8</v>
      </c>
      <c r="F6437" s="221">
        <f t="shared" si="706"/>
        <v>4.5882506584748206E-7</v>
      </c>
      <c r="G6437" s="221">
        <f t="shared" si="707"/>
        <v>6.7158790484469461E-2</v>
      </c>
      <c r="H6437" s="271">
        <v>9.31325577550764E-10</v>
      </c>
      <c r="I6437" s="221">
        <f t="shared" si="708"/>
        <v>1</v>
      </c>
      <c r="J6437" s="221">
        <v>1</v>
      </c>
      <c r="K6437" s="221">
        <f t="shared" si="709"/>
        <v>-330.84296936001527</v>
      </c>
      <c r="L6437" s="221">
        <f t="shared" si="711"/>
        <v>2.1614062507277063E-20</v>
      </c>
    </row>
    <row r="6438" spans="3:12" hidden="1" x14ac:dyDescent="0.25">
      <c r="C6438" s="221">
        <v>45810</v>
      </c>
      <c r="D6438" s="221">
        <f t="shared" si="705"/>
        <v>45810</v>
      </c>
      <c r="E6438" s="221">
        <f t="shared" si="710"/>
        <v>45.81</v>
      </c>
      <c r="F6438" s="221">
        <f t="shared" si="706"/>
        <v>4.6622474752159025E-7</v>
      </c>
      <c r="G6438" s="221">
        <f t="shared" si="707"/>
        <v>6.886038380786827E-2</v>
      </c>
      <c r="H6438" s="221">
        <v>2.6182538032282002E-2</v>
      </c>
      <c r="I6438" s="221">
        <f t="shared" si="708"/>
        <v>1</v>
      </c>
      <c r="J6438" s="221">
        <v>1</v>
      </c>
      <c r="K6438" s="221">
        <f t="shared" si="709"/>
        <v>-181.50846990999892</v>
      </c>
      <c r="L6438" s="221">
        <f t="shared" si="711"/>
        <v>1.7664162337427272E-18</v>
      </c>
    </row>
    <row r="6439" spans="3:12" hidden="1" x14ac:dyDescent="0.25">
      <c r="C6439" s="221">
        <v>45820</v>
      </c>
      <c r="D6439" s="221">
        <f t="shared" si="705"/>
        <v>45820</v>
      </c>
      <c r="E6439" s="221">
        <f t="shared" si="710"/>
        <v>45.82</v>
      </c>
      <c r="F6439" s="221">
        <f t="shared" si="706"/>
        <v>4.7370509521455601E-7</v>
      </c>
      <c r="G6439" s="221">
        <f t="shared" si="707"/>
        <v>7.0362643864109869E-2</v>
      </c>
      <c r="H6439" s="221">
        <v>5.0657045484412001E-2</v>
      </c>
      <c r="I6439" s="221">
        <f t="shared" si="708"/>
        <v>1</v>
      </c>
      <c r="J6439" s="221">
        <v>1</v>
      </c>
      <c r="K6439" s="221">
        <f t="shared" si="709"/>
        <v>-175.45019875704264</v>
      </c>
      <c r="L6439" s="221">
        <f t="shared" si="711"/>
        <v>1.59900108182964E-17</v>
      </c>
    </row>
    <row r="6440" spans="3:12" hidden="1" x14ac:dyDescent="0.25">
      <c r="C6440" s="221">
        <v>45830</v>
      </c>
      <c r="D6440" s="221">
        <f t="shared" si="705"/>
        <v>45830</v>
      </c>
      <c r="E6440" s="221">
        <f t="shared" si="710"/>
        <v>45.83</v>
      </c>
      <c r="F6440" s="221">
        <f t="shared" si="706"/>
        <v>4.8126643910368315E-7</v>
      </c>
      <c r="G6440" s="221">
        <f t="shared" si="707"/>
        <v>7.1662873822977508E-2</v>
      </c>
      <c r="H6440" s="221">
        <v>3.5478860246603197E-2</v>
      </c>
      <c r="I6440" s="221">
        <f t="shared" si="708"/>
        <v>1</v>
      </c>
      <c r="J6440" s="221">
        <v>1</v>
      </c>
      <c r="K6440" s="221">
        <f t="shared" si="709"/>
        <v>-178.24701085226701</v>
      </c>
      <c r="L6440" s="221">
        <f t="shared" si="711"/>
        <v>2.1200602954042111E-17</v>
      </c>
    </row>
    <row r="6441" spans="3:12" hidden="1" x14ac:dyDescent="0.25">
      <c r="C6441" s="221">
        <v>45840</v>
      </c>
      <c r="D6441" s="221">
        <f t="shared" si="705"/>
        <v>45840</v>
      </c>
      <c r="E6441" s="221">
        <f t="shared" si="710"/>
        <v>45.84</v>
      </c>
      <c r="F6441" s="221">
        <f t="shared" si="706"/>
        <v>4.8890910428518094E-7</v>
      </c>
      <c r="G6441" s="221">
        <f t="shared" si="707"/>
        <v>7.2758932610362329E-2</v>
      </c>
      <c r="H6441" s="271">
        <v>2.4382398418599799E-9</v>
      </c>
      <c r="I6441" s="221">
        <f t="shared" si="708"/>
        <v>1</v>
      </c>
      <c r="J6441" s="221">
        <v>1</v>
      </c>
      <c r="K6441" s="221">
        <f t="shared" si="709"/>
        <v>-321.23618265206636</v>
      </c>
      <c r="L6441" s="221">
        <f t="shared" si="711"/>
        <v>3.7431651174505261E-18</v>
      </c>
    </row>
    <row r="6442" spans="3:12" hidden="1" x14ac:dyDescent="0.25">
      <c r="C6442" s="221">
        <v>45850</v>
      </c>
      <c r="D6442" s="221">
        <f t="shared" si="705"/>
        <v>45850</v>
      </c>
      <c r="E6442" s="221">
        <f t="shared" si="710"/>
        <v>45.85</v>
      </c>
      <c r="F6442" s="221">
        <f t="shared" si="706"/>
        <v>4.9663341070938279E-7</v>
      </c>
      <c r="G6442" s="221">
        <f t="shared" si="707"/>
        <v>7.3649236927468401E-2</v>
      </c>
      <c r="H6442" s="271">
        <v>1.58534919704804E-9</v>
      </c>
      <c r="I6442" s="221">
        <f t="shared" si="708"/>
        <v>1</v>
      </c>
      <c r="J6442" s="221">
        <v>1</v>
      </c>
      <c r="K6442" s="221">
        <f t="shared" si="709"/>
        <v>-324.73341756778518</v>
      </c>
      <c r="L6442" s="221">
        <f t="shared" si="711"/>
        <v>5.2360488403284673E-32</v>
      </c>
    </row>
    <row r="6443" spans="3:12" hidden="1" x14ac:dyDescent="0.25">
      <c r="C6443" s="221">
        <v>45860</v>
      </c>
      <c r="D6443" s="221">
        <f t="shared" si="705"/>
        <v>45860</v>
      </c>
      <c r="E6443" s="221">
        <f t="shared" si="710"/>
        <v>45.86</v>
      </c>
      <c r="F6443" s="221">
        <f t="shared" si="706"/>
        <v>5.0443967311639558E-7</v>
      </c>
      <c r="G6443" s="221">
        <f t="shared" si="707"/>
        <v>7.433276180751193E-2</v>
      </c>
      <c r="H6443" s="221">
        <v>3.2358958185381599E-2</v>
      </c>
      <c r="I6443" s="221">
        <f t="shared" si="708"/>
        <v>1</v>
      </c>
      <c r="J6443" s="221">
        <v>1</v>
      </c>
      <c r="K6443" s="221">
        <f t="shared" si="709"/>
        <v>-178.32031928872865</v>
      </c>
      <c r="L6443" s="221">
        <f t="shared" si="711"/>
        <v>3.6805110106576878E-18</v>
      </c>
    </row>
    <row r="6444" spans="3:12" hidden="1" x14ac:dyDescent="0.25">
      <c r="C6444" s="221">
        <v>45870</v>
      </c>
      <c r="D6444" s="221">
        <f t="shared" si="705"/>
        <v>45870</v>
      </c>
      <c r="E6444" s="221">
        <f t="shared" si="710"/>
        <v>45.87</v>
      </c>
      <c r="F6444" s="221">
        <f t="shared" si="706"/>
        <v>5.1232820097216128E-7</v>
      </c>
      <c r="G6444" s="221">
        <f t="shared" si="707"/>
        <v>7.4809039717117776E-2</v>
      </c>
      <c r="H6444" s="221">
        <v>3.3311806719215298E-2</v>
      </c>
      <c r="I6444" s="221">
        <f t="shared" si="708"/>
        <v>1</v>
      </c>
      <c r="J6444" s="221">
        <v>1</v>
      </c>
      <c r="K6444" s="221">
        <f t="shared" si="709"/>
        <v>-177.87798939749305</v>
      </c>
      <c r="L6444" s="221">
        <f t="shared" si="711"/>
        <v>1.55012280843737E-17</v>
      </c>
    </row>
    <row r="6445" spans="3:12" hidden="1" x14ac:dyDescent="0.25">
      <c r="C6445" s="221">
        <v>45880</v>
      </c>
      <c r="D6445" s="221">
        <f t="shared" si="705"/>
        <v>45880</v>
      </c>
      <c r="E6445" s="221">
        <f t="shared" si="710"/>
        <v>45.88</v>
      </c>
      <c r="F6445" s="221">
        <f t="shared" si="706"/>
        <v>5.2029929840504969E-7</v>
      </c>
      <c r="G6445" s="221">
        <f t="shared" si="707"/>
        <v>7.5078158213265342E-2</v>
      </c>
      <c r="H6445" s="221">
        <v>1.17207465677734E-2</v>
      </c>
      <c r="I6445" s="221">
        <f t="shared" si="708"/>
        <v>1</v>
      </c>
      <c r="J6445" s="221">
        <v>1</v>
      </c>
      <c r="K6445" s="221">
        <f t="shared" si="709"/>
        <v>-186.78555748162887</v>
      </c>
      <c r="L6445" s="221">
        <f t="shared" si="711"/>
        <v>7.5219468486103494E-18</v>
      </c>
    </row>
    <row r="6446" spans="3:12" hidden="1" x14ac:dyDescent="0.25">
      <c r="C6446" s="221">
        <v>45890</v>
      </c>
      <c r="D6446" s="221">
        <f t="shared" si="705"/>
        <v>45890</v>
      </c>
      <c r="E6446" s="221">
        <f t="shared" si="710"/>
        <v>45.89</v>
      </c>
      <c r="F6446" s="221">
        <f t="shared" si="706"/>
        <v>5.283532641428705E-7</v>
      </c>
      <c r="G6446" s="221">
        <f t="shared" si="707"/>
        <v>7.514075617024818E-2</v>
      </c>
      <c r="H6446" s="221">
        <v>3.5411953593093397E-2</v>
      </c>
      <c r="I6446" s="221">
        <f t="shared" si="708"/>
        <v>1</v>
      </c>
      <c r="J6446" s="221">
        <v>1</v>
      </c>
      <c r="K6446" s="221">
        <f t="shared" si="709"/>
        <v>-177.04100315096869</v>
      </c>
      <c r="L6446" s="221">
        <f t="shared" si="711"/>
        <v>8.6837610044185121E-18</v>
      </c>
    </row>
    <row r="6447" spans="3:12" hidden="1" x14ac:dyDescent="0.25">
      <c r="C6447" s="221">
        <v>45900</v>
      </c>
      <c r="D6447" s="221">
        <f t="shared" si="705"/>
        <v>45900</v>
      </c>
      <c r="E6447" s="221">
        <f t="shared" si="710"/>
        <v>45.9</v>
      </c>
      <c r="F6447" s="221">
        <f t="shared" si="706"/>
        <v>5.3649039145041871E-7</v>
      </c>
      <c r="G6447" s="221">
        <f t="shared" si="707"/>
        <v>7.4998018594701371E-2</v>
      </c>
      <c r="H6447" s="271">
        <v>2.7840077724626199E-14</v>
      </c>
      <c r="I6447" s="221">
        <f t="shared" si="708"/>
        <v>1</v>
      </c>
      <c r="J6447" s="221">
        <v>1</v>
      </c>
      <c r="K6447" s="221">
        <f t="shared" si="709"/>
        <v>-419.0143563741043</v>
      </c>
      <c r="L6447" s="221">
        <f t="shared" si="711"/>
        <v>4.941282611006533E-18</v>
      </c>
    </row>
    <row r="6448" spans="3:12" hidden="1" x14ac:dyDescent="0.25">
      <c r="C6448" s="221">
        <v>45910</v>
      </c>
      <c r="D6448" s="221">
        <f t="shared" si="705"/>
        <v>45910</v>
      </c>
      <c r="E6448" s="221">
        <f t="shared" si="710"/>
        <v>45.91</v>
      </c>
      <c r="F6448" s="221">
        <f t="shared" si="706"/>
        <v>5.4471096806743687E-7</v>
      </c>
      <c r="G6448" s="221">
        <f t="shared" si="707"/>
        <v>7.4651670050240981E-2</v>
      </c>
      <c r="H6448" s="221">
        <v>3.5411953593088699E-2</v>
      </c>
      <c r="I6448" s="221">
        <f t="shared" si="708"/>
        <v>1</v>
      </c>
      <c r="J6448" s="221">
        <v>1</v>
      </c>
      <c r="K6448" s="221">
        <f t="shared" si="709"/>
        <v>-176.83288931170546</v>
      </c>
      <c r="L6448" s="221">
        <f t="shared" si="711"/>
        <v>5.1838339005548343E-18</v>
      </c>
    </row>
    <row r="6449" spans="3:12" hidden="1" x14ac:dyDescent="0.25">
      <c r="C6449" s="221">
        <v>45920</v>
      </c>
      <c r="D6449" s="221">
        <f t="shared" si="705"/>
        <v>45920</v>
      </c>
      <c r="E6449" s="221">
        <f t="shared" si="710"/>
        <v>45.92</v>
      </c>
      <c r="F6449" s="221">
        <f t="shared" si="706"/>
        <v>5.5301527614713944E-7</v>
      </c>
      <c r="G6449" s="221">
        <f t="shared" si="707"/>
        <v>7.4103966716700484E-2</v>
      </c>
      <c r="H6449" s="221">
        <v>1.17207465677483E-2</v>
      </c>
      <c r="I6449" s="221">
        <f t="shared" si="708"/>
        <v>1</v>
      </c>
      <c r="J6449" s="221">
        <v>1</v>
      </c>
      <c r="K6449" s="221">
        <f t="shared" si="709"/>
        <v>-186.36932280739867</v>
      </c>
      <c r="L6449" s="221">
        <f t="shared" si="711"/>
        <v>9.2188846176524597E-18</v>
      </c>
    </row>
    <row r="6450" spans="3:12" hidden="1" x14ac:dyDescent="0.25">
      <c r="C6450" s="221">
        <v>45930</v>
      </c>
      <c r="D6450" s="221">
        <f t="shared" si="705"/>
        <v>45930</v>
      </c>
      <c r="E6450" s="221">
        <f t="shared" si="710"/>
        <v>45.93</v>
      </c>
      <c r="F6450" s="221">
        <f t="shared" si="706"/>
        <v>5.6140359219521372E-7</v>
      </c>
      <c r="G6450" s="221">
        <f t="shared" si="707"/>
        <v>7.3357687112297773E-2</v>
      </c>
      <c r="H6450" s="221">
        <v>3.3311806719199401E-2</v>
      </c>
      <c r="I6450" s="221">
        <f t="shared" si="708"/>
        <v>1</v>
      </c>
      <c r="J6450" s="221">
        <v>1</v>
      </c>
      <c r="K6450" s="221">
        <f t="shared" si="709"/>
        <v>-177.25361989566181</v>
      </c>
      <c r="L6450" s="221">
        <f t="shared" si="711"/>
        <v>8.5767290301590904E-18</v>
      </c>
    </row>
    <row r="6451" spans="3:12" hidden="1" x14ac:dyDescent="0.25">
      <c r="C6451" s="221">
        <v>45940</v>
      </c>
      <c r="D6451" s="221">
        <f t="shared" si="705"/>
        <v>45940</v>
      </c>
      <c r="E6451" s="221">
        <f t="shared" si="710"/>
        <v>45.94</v>
      </c>
      <c r="F6451" s="221">
        <f t="shared" si="706"/>
        <v>5.6987618700936263E-7</v>
      </c>
      <c r="G6451" s="221">
        <f t="shared" si="707"/>
        <v>7.2416121510324616E-2</v>
      </c>
      <c r="H6451" s="221">
        <v>3.2358958185396802E-2</v>
      </c>
      <c r="I6451" s="221">
        <f t="shared" si="708"/>
        <v>1</v>
      </c>
      <c r="J6451" s="221">
        <v>1</v>
      </c>
      <c r="K6451" s="221">
        <f t="shared" si="709"/>
        <v>-177.48779396749461</v>
      </c>
      <c r="L6451" s="221">
        <f t="shared" si="711"/>
        <v>1.8323491116099614E-17</v>
      </c>
    </row>
    <row r="6452" spans="3:12" hidden="1" x14ac:dyDescent="0.25">
      <c r="C6452" s="221">
        <v>45950</v>
      </c>
      <c r="D6452" s="221">
        <f t="shared" si="705"/>
        <v>45950</v>
      </c>
      <c r="E6452" s="221">
        <f t="shared" si="710"/>
        <v>45.95</v>
      </c>
      <c r="F6452" s="221">
        <f t="shared" si="706"/>
        <v>5.7843332561931641E-7</v>
      </c>
      <c r="G6452" s="221">
        <f t="shared" si="707"/>
        <v>7.1283060085138586E-2</v>
      </c>
      <c r="H6452" s="271">
        <v>1.58532210776535E-9</v>
      </c>
      <c r="I6452" s="221">
        <f t="shared" si="708"/>
        <v>1</v>
      </c>
      <c r="J6452" s="221">
        <v>1</v>
      </c>
      <c r="K6452" s="221">
        <f t="shared" si="709"/>
        <v>-323.69285685203022</v>
      </c>
      <c r="L6452" s="221">
        <f t="shared" si="711"/>
        <v>4.4582113628329995E-18</v>
      </c>
    </row>
    <row r="6453" spans="3:12" hidden="1" x14ac:dyDescent="0.25">
      <c r="C6453" s="221">
        <v>45960</v>
      </c>
      <c r="D6453" s="221">
        <f t="shared" si="705"/>
        <v>45960</v>
      </c>
      <c r="E6453" s="221">
        <f t="shared" si="710"/>
        <v>45.96</v>
      </c>
      <c r="F6453" s="221">
        <f t="shared" si="706"/>
        <v>5.8707526722743673E-7</v>
      </c>
      <c r="G6453" s="221">
        <f t="shared" si="707"/>
        <v>6.9962779825269009E-2</v>
      </c>
      <c r="H6453" s="271">
        <v>2.4382267706443001E-9</v>
      </c>
      <c r="I6453" s="221">
        <f t="shared" si="708"/>
        <v>1</v>
      </c>
      <c r="J6453" s="221">
        <v>1</v>
      </c>
      <c r="K6453" s="221">
        <f t="shared" si="709"/>
        <v>-319.98730126570865</v>
      </c>
      <c r="L6453" s="221">
        <f t="shared" si="711"/>
        <v>6.8486462665630482E-32</v>
      </c>
    </row>
    <row r="6454" spans="3:12" hidden="1" x14ac:dyDescent="0.25">
      <c r="C6454" s="221">
        <v>45970</v>
      </c>
      <c r="D6454" s="221">
        <f t="shared" si="705"/>
        <v>45970</v>
      </c>
      <c r="E6454" s="221">
        <f t="shared" si="710"/>
        <v>45.97</v>
      </c>
      <c r="F6454" s="221">
        <f t="shared" si="706"/>
        <v>5.9580226514982121E-7</v>
      </c>
      <c r="G6454" s="221">
        <f t="shared" si="707"/>
        <v>6.8460030254434409E-2</v>
      </c>
      <c r="H6454" s="221">
        <v>3.5478860246583803E-2</v>
      </c>
      <c r="I6454" s="221">
        <f t="shared" si="708"/>
        <v>1</v>
      </c>
      <c r="J6454" s="221">
        <v>1</v>
      </c>
      <c r="K6454" s="221">
        <f t="shared" si="709"/>
        <v>-176.78982207065485</v>
      </c>
      <c r="L6454" s="221">
        <f t="shared" si="711"/>
        <v>5.2354963567842854E-18</v>
      </c>
    </row>
    <row r="6455" spans="3:12" hidden="1" x14ac:dyDescent="0.25">
      <c r="C6455" s="221">
        <v>45980</v>
      </c>
      <c r="D6455" s="221">
        <f t="shared" si="705"/>
        <v>45980</v>
      </c>
      <c r="E6455" s="221">
        <f t="shared" si="710"/>
        <v>45.98</v>
      </c>
      <c r="F6455" s="221">
        <f t="shared" si="706"/>
        <v>6.0461456675800174E-7</v>
      </c>
      <c r="G6455" s="221">
        <f t="shared" si="707"/>
        <v>6.6780018004069158E-2</v>
      </c>
      <c r="H6455" s="221">
        <v>5.0657045484416401E-2</v>
      </c>
      <c r="I6455" s="221">
        <f t="shared" si="708"/>
        <v>1</v>
      </c>
      <c r="J6455" s="221">
        <v>1</v>
      </c>
      <c r="K6455" s="221">
        <f t="shared" si="709"/>
        <v>-173.7847001095152</v>
      </c>
      <c r="L6455" s="221">
        <f t="shared" si="711"/>
        <v>3.049340274393899E-17</v>
      </c>
    </row>
    <row r="6456" spans="3:12" hidden="1" x14ac:dyDescent="0.25">
      <c r="C6456" s="221">
        <v>45990</v>
      </c>
      <c r="D6456" s="221">
        <f t="shared" si="705"/>
        <v>45990</v>
      </c>
      <c r="E6456" s="221">
        <f t="shared" si="710"/>
        <v>45.99</v>
      </c>
      <c r="F6456" s="221">
        <f t="shared" si="706"/>
        <v>6.1351241342113352E-7</v>
      </c>
      <c r="G6456" s="221">
        <f t="shared" si="707"/>
        <v>6.4928390283704646E-2</v>
      </c>
      <c r="H6456" s="221">
        <v>2.6182538032318702E-2</v>
      </c>
      <c r="I6456" s="221">
        <f t="shared" si="708"/>
        <v>1</v>
      </c>
      <c r="J6456" s="221">
        <v>1</v>
      </c>
      <c r="K6456" s="221">
        <f t="shared" si="709"/>
        <v>-179.63460533308219</v>
      </c>
      <c r="L6456" s="221">
        <f t="shared" si="711"/>
        <v>2.3844031771816532E-17</v>
      </c>
    </row>
    <row r="6457" spans="3:12" hidden="1" x14ac:dyDescent="0.25">
      <c r="C6457" s="221">
        <v>46000</v>
      </c>
      <c r="D6457" s="221">
        <f t="shared" si="705"/>
        <v>46000</v>
      </c>
      <c r="E6457" s="221">
        <f t="shared" si="710"/>
        <v>46</v>
      </c>
      <c r="F6457" s="221">
        <f t="shared" si="706"/>
        <v>6.2249604044878421E-7</v>
      </c>
      <c r="G6457" s="221">
        <f t="shared" si="707"/>
        <v>6.2911217298102312E-2</v>
      </c>
      <c r="H6457" s="271">
        <v>9.31325830008297E-10</v>
      </c>
      <c r="I6457" s="221">
        <f t="shared" si="708"/>
        <v>1</v>
      </c>
      <c r="J6457" s="221">
        <v>1</v>
      </c>
      <c r="K6457" s="221">
        <f t="shared" si="709"/>
        <v>-328.76067339810777</v>
      </c>
      <c r="L6457" s="221">
        <f t="shared" si="711"/>
        <v>2.719440153285232E-18</v>
      </c>
    </row>
    <row r="6458" spans="3:12" hidden="1" x14ac:dyDescent="0.25">
      <c r="C6458" s="221">
        <v>46010</v>
      </c>
      <c r="D6458" s="221">
        <f t="shared" ref="D6458:D6521" si="712">C6458*(f_CLK_MHz/Nominal_Clock_Freq)</f>
        <v>46010</v>
      </c>
      <c r="E6458" s="221">
        <f t="shared" si="710"/>
        <v>46.01</v>
      </c>
      <c r="F6458" s="221">
        <f t="shared" ref="F6458:F6521" si="713">ABS(SIN(((MOD_CLK_DIV*PI()*$D6458*FIRST_STAGE_DECIMATION)/(f_CLK_MHz*1000000)))/(FIRST_STAGE_DECIMATION*SIN(((MOD_CLK_DIV*PI()*$D6458)/(f_CLK_MHz*1000000)))))^FIRST_STAGE_ORDER</f>
        <v>6.3156567703433165E-7</v>
      </c>
      <c r="G6458" s="221">
        <f t="shared" ref="G6458:G6521" si="714">ABS(SIN(((MOD_CLK_DIV*FIRST_STAGE_DECIMATION*PI()*$D6458*SECOND_STAGE_DECIMATION)/(f_CLK_MHz*1000000)))/(SECOND_STAGE_DECIMATION*SIN(((MOD_CLK_DIV*FIRST_STAGE_DECIMATION*PI()*$D6458)/(f_CLK_MHz*1000000)))))^SECOND_STAGE_ORDER</f>
        <v>6.0734973662461014E-2</v>
      </c>
      <c r="H6458" s="221">
        <v>3.15558828548985E-3</v>
      </c>
      <c r="I6458" s="221">
        <f t="shared" ref="I6458:I6521" si="715">IF(Avg_decimation&lt;&gt;0,(ABS(SIN(((MOD_CLK_DIV*FIRST_STAGE_DECIMATION*SECOND_STAGE_DECIMATION*FIR_DECIMATION*PI()*$D6458*Avg_decimation)/(f_CLK_MHz*1000000)))/(Avg_decimation*SIN(((MOD_CLK_DIV*FIRST_STAGE_DECIMATION*SECOND_STAGE_DECIMATION*FIR_DECIMATION*PI()*$D6458)/(f_CLK_MHz*1000000)))))^1),"-")</f>
        <v>1</v>
      </c>
      <c r="J6458" s="221">
        <v>1</v>
      </c>
      <c r="K6458" s="221">
        <f t="shared" ref="K6458:K6521" si="716">20*LOG10(IF(FIR_BYPASSED,F6458*G6458*J6458,F6458*G6458*H6458*I6458*J6458))</f>
        <v>-198.34124594937893</v>
      </c>
      <c r="L6458" s="221">
        <f t="shared" si="711"/>
        <v>3.6628208313328443E-20</v>
      </c>
    </row>
    <row r="6459" spans="3:12" hidden="1" x14ac:dyDescent="0.25">
      <c r="C6459" s="221">
        <v>46020</v>
      </c>
      <c r="D6459" s="221">
        <f t="shared" si="712"/>
        <v>46020</v>
      </c>
      <c r="E6459" s="221">
        <f t="shared" si="710"/>
        <v>46.02</v>
      </c>
      <c r="F6459" s="221">
        <f t="shared" si="713"/>
        <v>6.4072154619887559E-7</v>
      </c>
      <c r="G6459" s="221">
        <f t="shared" si="714"/>
        <v>5.8406518869394769E-2</v>
      </c>
      <c r="H6459" s="221">
        <v>2.7309732062735098E-4</v>
      </c>
      <c r="I6459" s="221">
        <f t="shared" si="715"/>
        <v>1</v>
      </c>
      <c r="J6459" s="221">
        <v>1</v>
      </c>
      <c r="K6459" s="221">
        <f t="shared" si="716"/>
        <v>-219.81103819445988</v>
      </c>
      <c r="L6459" s="221">
        <f t="shared" si="711"/>
        <v>4.3074533061118373E-20</v>
      </c>
    </row>
    <row r="6460" spans="3:12" hidden="1" x14ac:dyDescent="0.25">
      <c r="C6460" s="221">
        <v>46030</v>
      </c>
      <c r="D6460" s="221">
        <f t="shared" si="712"/>
        <v>46030</v>
      </c>
      <c r="E6460" s="221">
        <f t="shared" si="710"/>
        <v>46.03</v>
      </c>
      <c r="F6460" s="221">
        <f t="shared" si="713"/>
        <v>6.4996386473580388E-7</v>
      </c>
      <c r="G6460" s="221">
        <f t="shared" si="714"/>
        <v>5.5933076863406428E-2</v>
      </c>
      <c r="H6460" s="221">
        <v>2.5761364751424299E-3</v>
      </c>
      <c r="I6460" s="221">
        <f t="shared" si="715"/>
        <v>1</v>
      </c>
      <c r="J6460" s="221">
        <v>1</v>
      </c>
      <c r="K6460" s="221">
        <f t="shared" si="716"/>
        <v>-200.56946420911271</v>
      </c>
      <c r="L6460" s="221">
        <f t="shared" si="711"/>
        <v>2.6974536758106249E-20</v>
      </c>
    </row>
    <row r="6461" spans="3:12" hidden="1" x14ac:dyDescent="0.25">
      <c r="C6461" s="221">
        <v>46040</v>
      </c>
      <c r="D6461" s="221">
        <f t="shared" si="712"/>
        <v>46040</v>
      </c>
      <c r="E6461" s="221">
        <f t="shared" si="710"/>
        <v>46.04</v>
      </c>
      <c r="F6461" s="221">
        <f t="shared" si="713"/>
        <v>6.5929284315587604E-7</v>
      </c>
      <c r="G6461" s="221">
        <f t="shared" si="714"/>
        <v>5.3322214780732714E-2</v>
      </c>
      <c r="H6461" s="221">
        <v>2.70623213906251E-3</v>
      </c>
      <c r="I6461" s="221">
        <f t="shared" si="715"/>
        <v>1</v>
      </c>
      <c r="J6461" s="221">
        <v>1</v>
      </c>
      <c r="K6461" s="221">
        <f t="shared" si="716"/>
        <v>-200.43296822727254</v>
      </c>
      <c r="L6461" s="221">
        <f t="shared" si="711"/>
        <v>8.9105639267141473E-20</v>
      </c>
    </row>
    <row r="6462" spans="3:12" hidden="1" x14ac:dyDescent="0.25">
      <c r="C6462" s="221">
        <v>46050</v>
      </c>
      <c r="D6462" s="221">
        <f t="shared" si="712"/>
        <v>46050</v>
      </c>
      <c r="E6462" s="221">
        <f t="shared" si="710"/>
        <v>46.05</v>
      </c>
      <c r="F6462" s="221">
        <f t="shared" si="713"/>
        <v>6.6870868563298931E-7</v>
      </c>
      <c r="G6462" s="221">
        <f t="shared" si="714"/>
        <v>5.0581820914125691E-2</v>
      </c>
      <c r="H6462" s="221">
        <v>1.9669670782231801E-4</v>
      </c>
      <c r="I6462" s="221">
        <f t="shared" si="715"/>
        <v>1</v>
      </c>
      <c r="J6462" s="221">
        <v>1</v>
      </c>
      <c r="K6462" s="221">
        <f t="shared" si="716"/>
        <v>-223.53942970373029</v>
      </c>
      <c r="L6462" s="221">
        <f t="shared" si="711"/>
        <v>2.5903334110308203E-20</v>
      </c>
    </row>
    <row r="6463" spans="3:12" hidden="1" x14ac:dyDescent="0.25">
      <c r="C6463" s="221">
        <v>46060</v>
      </c>
      <c r="D6463" s="221">
        <f t="shared" si="712"/>
        <v>46060</v>
      </c>
      <c r="E6463" s="221">
        <f t="shared" si="710"/>
        <v>46.06</v>
      </c>
      <c r="F6463" s="221">
        <f t="shared" si="713"/>
        <v>6.7821158995051002E-7</v>
      </c>
      <c r="G6463" s="221">
        <f t="shared" si="714"/>
        <v>4.7720081963934811E-2</v>
      </c>
      <c r="H6463" s="221">
        <v>4.6170289671133803E-3</v>
      </c>
      <c r="I6463" s="221">
        <f t="shared" si="715"/>
        <v>1</v>
      </c>
      <c r="J6463" s="221">
        <v>1</v>
      </c>
      <c r="K6463" s="221">
        <f t="shared" si="716"/>
        <v>-196.51142025174008</v>
      </c>
      <c r="L6463" s="221">
        <f t="shared" si="711"/>
        <v>6.0902523256695305E-20</v>
      </c>
    </row>
    <row r="6464" spans="3:12" hidden="1" x14ac:dyDescent="0.25">
      <c r="C6464" s="221">
        <v>46070</v>
      </c>
      <c r="D6464" s="221">
        <f t="shared" si="712"/>
        <v>46070</v>
      </c>
      <c r="E6464" s="221">
        <f t="shared" si="710"/>
        <v>46.07</v>
      </c>
      <c r="F6464" s="221">
        <f t="shared" si="713"/>
        <v>6.878017474482619E-7</v>
      </c>
      <c r="G6464" s="221">
        <f t="shared" si="714"/>
        <v>4.4745459638301593E-2</v>
      </c>
      <c r="H6464" s="221">
        <v>9.6745899372297894E-3</v>
      </c>
      <c r="I6464" s="221">
        <f t="shared" si="715"/>
        <v>1</v>
      </c>
      <c r="J6464" s="221">
        <v>1</v>
      </c>
      <c r="K6464" s="221">
        <f t="shared" si="716"/>
        <v>-190.52310370440355</v>
      </c>
      <c r="L6464" s="221">
        <f t="shared" si="711"/>
        <v>4.9990744231250726E-19</v>
      </c>
    </row>
    <row r="6465" spans="3:12" hidden="1" x14ac:dyDescent="0.25">
      <c r="C6465" s="221">
        <v>46080</v>
      </c>
      <c r="D6465" s="221">
        <f t="shared" si="712"/>
        <v>46080</v>
      </c>
      <c r="E6465" s="221">
        <f t="shared" si="710"/>
        <v>46.08</v>
      </c>
      <c r="F6465" s="221">
        <f t="shared" si="713"/>
        <v>6.974793429700789E-7</v>
      </c>
      <c r="G6465" s="221">
        <f t="shared" si="714"/>
        <v>4.1666666666665596E-2</v>
      </c>
      <c r="H6465" s="271">
        <v>3.5573083179091799E-10</v>
      </c>
      <c r="I6465" s="221">
        <f t="shared" si="715"/>
        <v>1</v>
      </c>
      <c r="J6465" s="221">
        <v>1</v>
      </c>
      <c r="K6465" s="221">
        <f t="shared" si="716"/>
        <v>-339.71116768177643</v>
      </c>
      <c r="L6465" s="221">
        <f t="shared" si="711"/>
        <v>2.2163057254825285E-19</v>
      </c>
    </row>
    <row r="6466" spans="3:12" hidden="1" x14ac:dyDescent="0.25">
      <c r="C6466" s="221">
        <v>46090</v>
      </c>
      <c r="D6466" s="221">
        <f t="shared" si="712"/>
        <v>46090</v>
      </c>
      <c r="E6466" s="221">
        <f t="shared" si="710"/>
        <v>46.09</v>
      </c>
      <c r="F6466" s="221">
        <f t="shared" si="713"/>
        <v>7.0724455481206026E-7</v>
      </c>
      <c r="G6466" s="221">
        <f t="shared" si="714"/>
        <v>3.8492642291959034E-2</v>
      </c>
      <c r="H6466" s="221">
        <v>1.10268609715077E-2</v>
      </c>
      <c r="I6466" s="221">
        <f t="shared" si="715"/>
        <v>1</v>
      </c>
      <c r="J6466" s="221">
        <v>1</v>
      </c>
      <c r="K6466" s="221">
        <f t="shared" si="716"/>
        <v>-190.45201529491692</v>
      </c>
      <c r="L6466" s="221">
        <f t="shared" si="711"/>
        <v>2.2528823318402477E-19</v>
      </c>
    </row>
    <row r="6467" spans="3:12" hidden="1" x14ac:dyDescent="0.25">
      <c r="C6467" s="221">
        <v>46100</v>
      </c>
      <c r="D6467" s="221">
        <f t="shared" si="712"/>
        <v>46100</v>
      </c>
      <c r="E6467" s="221">
        <f t="shared" si="710"/>
        <v>46.1</v>
      </c>
      <c r="F6467" s="221">
        <f t="shared" si="713"/>
        <v>7.1709755467141676E-7</v>
      </c>
      <c r="G6467" s="221">
        <f t="shared" si="714"/>
        <v>3.5232527307797766E-2</v>
      </c>
      <c r="H6467" s="271">
        <v>1.61310738885778E-9</v>
      </c>
      <c r="I6467" s="221">
        <f t="shared" si="715"/>
        <v>1</v>
      </c>
      <c r="J6467" s="221">
        <v>1</v>
      </c>
      <c r="K6467" s="221">
        <f t="shared" si="716"/>
        <v>-327.79629361504709</v>
      </c>
      <c r="L6467" s="221">
        <f t="shared" si="711"/>
        <v>2.2528827883918268E-19</v>
      </c>
    </row>
    <row r="6468" spans="3:12" hidden="1" x14ac:dyDescent="0.25">
      <c r="C6468" s="221">
        <v>46110</v>
      </c>
      <c r="D6468" s="221">
        <f t="shared" si="712"/>
        <v>46110</v>
      </c>
      <c r="E6468" s="221">
        <f t="shared" si="710"/>
        <v>46.11</v>
      </c>
      <c r="F6468" s="221">
        <f t="shared" si="713"/>
        <v>7.2703850759602534E-7</v>
      </c>
      <c r="G6468" s="221">
        <f t="shared" si="714"/>
        <v>3.1895638707964726E-2</v>
      </c>
      <c r="H6468" s="221">
        <v>2.04012078154194E-2</v>
      </c>
      <c r="I6468" s="221">
        <f t="shared" si="715"/>
        <v>1</v>
      </c>
      <c r="J6468" s="221">
        <v>1</v>
      </c>
      <c r="K6468" s="221">
        <f t="shared" si="716"/>
        <v>-186.50110806104146</v>
      </c>
      <c r="L6468" s="221">
        <f t="shared" si="711"/>
        <v>5.595376021637824E-19</v>
      </c>
    </row>
    <row r="6469" spans="3:12" hidden="1" x14ac:dyDescent="0.25">
      <c r="C6469" s="221">
        <v>46120</v>
      </c>
      <c r="D6469" s="221">
        <f t="shared" si="712"/>
        <v>46120</v>
      </c>
      <c r="E6469" s="221">
        <f t="shared" si="710"/>
        <v>46.12</v>
      </c>
      <c r="F6469" s="221">
        <f t="shared" si="713"/>
        <v>7.3706757193455114E-7</v>
      </c>
      <c r="G6469" s="221">
        <f t="shared" si="714"/>
        <v>2.8491444015986092E-2</v>
      </c>
      <c r="H6469" s="221">
        <v>2.0271099110453598E-2</v>
      </c>
      <c r="I6469" s="221">
        <f t="shared" si="715"/>
        <v>1</v>
      </c>
      <c r="J6469" s="221">
        <v>1</v>
      </c>
      <c r="K6469" s="221">
        <f t="shared" si="716"/>
        <v>-187.41801875395069</v>
      </c>
      <c r="L6469" s="221">
        <f t="shared" si="711"/>
        <v>2.0195425078207893E-18</v>
      </c>
    </row>
    <row r="6470" spans="3:12" hidden="1" x14ac:dyDescent="0.25">
      <c r="C6470" s="221">
        <v>46130</v>
      </c>
      <c r="D6470" s="221">
        <f t="shared" si="712"/>
        <v>46130</v>
      </c>
      <c r="E6470" s="221">
        <f t="shared" si="710"/>
        <v>46.13</v>
      </c>
      <c r="F6470" s="221">
        <f t="shared" si="713"/>
        <v>7.4718489928730847E-7</v>
      </c>
      <c r="G6470" s="221">
        <f t="shared" si="714"/>
        <v>2.502953536315183E-2</v>
      </c>
      <c r="H6470" s="221">
        <v>5.36293333987413E-3</v>
      </c>
      <c r="I6470" s="221">
        <f t="shared" si="715"/>
        <v>1</v>
      </c>
      <c r="J6470" s="221">
        <v>1</v>
      </c>
      <c r="K6470" s="221">
        <f t="shared" si="716"/>
        <v>-199.97433454790453</v>
      </c>
      <c r="L6470" s="221">
        <f t="shared" si="711"/>
        <v>6.9166744625988835E-19</v>
      </c>
    </row>
    <row r="6471" spans="3:12" hidden="1" x14ac:dyDescent="0.25">
      <c r="C6471" s="221">
        <v>46140</v>
      </c>
      <c r="D6471" s="221">
        <f t="shared" si="712"/>
        <v>46140</v>
      </c>
      <c r="E6471" s="221">
        <f t="shared" si="710"/>
        <v>46.14</v>
      </c>
      <c r="F6471" s="221">
        <f t="shared" si="713"/>
        <v>7.573906344577572E-7</v>
      </c>
      <c r="G6471" s="221">
        <f t="shared" si="714"/>
        <v>2.1519603383644621E-2</v>
      </c>
      <c r="H6471" s="271">
        <v>1.7506741710723999E-5</v>
      </c>
      <c r="I6471" s="221">
        <f t="shared" si="715"/>
        <v>1</v>
      </c>
      <c r="J6471" s="221">
        <v>1</v>
      </c>
      <c r="K6471" s="221">
        <f t="shared" si="716"/>
        <v>-250.89280964617922</v>
      </c>
      <c r="L6471" s="221">
        <f t="shared" si="711"/>
        <v>2.529147433613205E-20</v>
      </c>
    </row>
    <row r="6472" spans="3:12" hidden="1" x14ac:dyDescent="0.25">
      <c r="C6472" s="221">
        <v>46150</v>
      </c>
      <c r="D6472" s="221">
        <f t="shared" si="712"/>
        <v>46150</v>
      </c>
      <c r="E6472" s="221">
        <f t="shared" si="710"/>
        <v>46.15</v>
      </c>
      <c r="F6472" s="221">
        <f t="shared" si="713"/>
        <v>7.6768491540471932E-7</v>
      </c>
      <c r="G6472" s="221">
        <f t="shared" si="714"/>
        <v>1.7971410995516905E-2</v>
      </c>
      <c r="H6472" s="271">
        <v>1.67346647942189E-5</v>
      </c>
      <c r="I6472" s="221">
        <f t="shared" si="715"/>
        <v>1</v>
      </c>
      <c r="J6472" s="221">
        <v>1</v>
      </c>
      <c r="K6472" s="221">
        <f t="shared" si="716"/>
        <v>-252.73235598024786</v>
      </c>
      <c r="L6472" s="221">
        <f t="shared" si="711"/>
        <v>6.661967541108733E-25</v>
      </c>
    </row>
    <row r="6473" spans="3:12" hidden="1" x14ac:dyDescent="0.25">
      <c r="C6473" s="221">
        <v>46160</v>
      </c>
      <c r="D6473" s="221">
        <f t="shared" si="712"/>
        <v>46160</v>
      </c>
      <c r="E6473" s="221">
        <f t="shared" si="710"/>
        <v>46.16</v>
      </c>
      <c r="F6473" s="221">
        <f t="shared" si="713"/>
        <v>7.7806787319516088E-7</v>
      </c>
      <c r="G6473" s="221">
        <f t="shared" si="714"/>
        <v>1.4394767136312219E-2</v>
      </c>
      <c r="H6473" s="221">
        <v>1.57194088848196E-2</v>
      </c>
      <c r="I6473" s="221">
        <f t="shared" si="715"/>
        <v>1</v>
      </c>
      <c r="J6473" s="221">
        <v>1</v>
      </c>
      <c r="K6473" s="221">
        <f t="shared" si="716"/>
        <v>-195.08683324226405</v>
      </c>
      <c r="L6473" s="221">
        <f t="shared" si="711"/>
        <v>7.769534082435207E-20</v>
      </c>
    </row>
    <row r="6474" spans="3:12" hidden="1" x14ac:dyDescent="0.25">
      <c r="C6474" s="221">
        <v>46170</v>
      </c>
      <c r="D6474" s="221">
        <f t="shared" si="712"/>
        <v>46170</v>
      </c>
      <c r="E6474" s="221">
        <f t="shared" si="710"/>
        <v>46.17</v>
      </c>
      <c r="F6474" s="221">
        <f t="shared" si="713"/>
        <v>7.8853963195783325E-7</v>
      </c>
      <c r="G6474" s="221">
        <f t="shared" si="714"/>
        <v>1.0799500521709445E-2</v>
      </c>
      <c r="H6474" s="221">
        <v>0.13782044655408801</v>
      </c>
      <c r="I6474" s="221">
        <f t="shared" si="715"/>
        <v>1</v>
      </c>
      <c r="J6474" s="221">
        <v>1</v>
      </c>
      <c r="K6474" s="221">
        <f t="shared" si="716"/>
        <v>-178.60918303298939</v>
      </c>
      <c r="L6474" s="221">
        <f t="shared" si="711"/>
        <v>4.5543272025654871E-18</v>
      </c>
    </row>
    <row r="6475" spans="3:12" hidden="1" x14ac:dyDescent="0.25">
      <c r="C6475" s="221">
        <v>46180</v>
      </c>
      <c r="D6475" s="221">
        <f t="shared" si="712"/>
        <v>46180</v>
      </c>
      <c r="E6475" s="221">
        <f t="shared" si="710"/>
        <v>46.18</v>
      </c>
      <c r="F6475" s="221">
        <f t="shared" si="713"/>
        <v>7.9910030883746895E-7</v>
      </c>
      <c r="G6475" s="221">
        <f t="shared" si="714"/>
        <v>7.1954334954413036E-3</v>
      </c>
      <c r="H6475" s="221">
        <v>0.44491567513505698</v>
      </c>
      <c r="I6475" s="221">
        <f t="shared" si="715"/>
        <v>1</v>
      </c>
      <c r="J6475" s="221">
        <v>1</v>
      </c>
      <c r="K6475" s="221">
        <f t="shared" si="716"/>
        <v>-171.84128062018937</v>
      </c>
      <c r="L6475" s="221">
        <f t="shared" si="711"/>
        <v>3.4817036327610467E-17</v>
      </c>
    </row>
    <row r="6476" spans="3:12" hidden="1" x14ac:dyDescent="0.25">
      <c r="C6476" s="221">
        <v>46190</v>
      </c>
      <c r="D6476" s="221">
        <f t="shared" si="712"/>
        <v>46190</v>
      </c>
      <c r="E6476" s="221">
        <f t="shared" si="710"/>
        <v>46.19</v>
      </c>
      <c r="F6476" s="221">
        <f t="shared" si="713"/>
        <v>8.097500139497773E-7</v>
      </c>
      <c r="G6476" s="221">
        <f t="shared" si="714"/>
        <v>3.5923560378434602E-3</v>
      </c>
      <c r="H6476" s="221">
        <v>0.82365531566107197</v>
      </c>
      <c r="I6476" s="221">
        <f t="shared" si="715"/>
        <v>1</v>
      </c>
      <c r="J6476" s="221">
        <v>1</v>
      </c>
      <c r="K6476" s="221">
        <f t="shared" si="716"/>
        <v>-172.41048314499838</v>
      </c>
      <c r="L6476" s="221">
        <f t="shared" si="711"/>
        <v>6.1358959950346299E-17</v>
      </c>
    </row>
    <row r="6477" spans="3:12" hidden="1" x14ac:dyDescent="0.25">
      <c r="C6477" s="221">
        <v>46200</v>
      </c>
      <c r="D6477" s="221">
        <f t="shared" si="712"/>
        <v>46200</v>
      </c>
      <c r="E6477" s="221">
        <f t="shared" si="710"/>
        <v>46.2</v>
      </c>
      <c r="F6477" s="221">
        <f t="shared" si="713"/>
        <v>8.2048885033706418E-7</v>
      </c>
      <c r="G6477" s="221">
        <f t="shared" si="714"/>
        <v>4.0252012417875755E-16</v>
      </c>
      <c r="H6477" s="221">
        <v>1</v>
      </c>
      <c r="I6477" s="221">
        <f t="shared" si="715"/>
        <v>1</v>
      </c>
      <c r="J6477" s="221">
        <v>1</v>
      </c>
      <c r="K6477" s="221">
        <f t="shared" si="716"/>
        <v>-429.62279436441173</v>
      </c>
      <c r="L6477" s="221">
        <f t="shared" si="711"/>
        <v>1.4351314907749548E-17</v>
      </c>
    </row>
    <row r="6478" spans="3:12" hidden="1" x14ac:dyDescent="0.25">
      <c r="C6478" s="221">
        <v>46210</v>
      </c>
      <c r="D6478" s="221">
        <f t="shared" si="712"/>
        <v>46210</v>
      </c>
      <c r="E6478" s="221">
        <f t="shared" si="710"/>
        <v>46.21</v>
      </c>
      <c r="F6478" s="221">
        <f t="shared" si="713"/>
        <v>8.3131691392463729E-7</v>
      </c>
      <c r="G6478" s="221">
        <f t="shared" si="714"/>
        <v>3.5719863707850655E-3</v>
      </c>
      <c r="H6478" s="221">
        <v>0.82365531566114603</v>
      </c>
      <c r="I6478" s="221">
        <f t="shared" si="715"/>
        <v>1</v>
      </c>
      <c r="J6478" s="221">
        <v>1</v>
      </c>
      <c r="K6478" s="221">
        <f t="shared" si="716"/>
        <v>-172.2315616909226</v>
      </c>
      <c r="L6478" s="221">
        <f t="shared" si="711"/>
        <v>1.4954911233740204E-17</v>
      </c>
    </row>
    <row r="6479" spans="3:12" hidden="1" x14ac:dyDescent="0.25">
      <c r="C6479" s="221">
        <v>46220</v>
      </c>
      <c r="D6479" s="221">
        <f t="shared" si="712"/>
        <v>46220</v>
      </c>
      <c r="E6479" s="221">
        <f t="shared" si="710"/>
        <v>46.22</v>
      </c>
      <c r="F6479" s="221">
        <f t="shared" si="713"/>
        <v>8.4223429347790028E-7</v>
      </c>
      <c r="G6479" s="221">
        <f t="shared" si="714"/>
        <v>7.1140635493129522E-3</v>
      </c>
      <c r="H6479" s="221">
        <v>0.44491567513514302</v>
      </c>
      <c r="I6479" s="221">
        <f t="shared" si="715"/>
        <v>1</v>
      </c>
      <c r="J6479" s="221">
        <v>1</v>
      </c>
      <c r="K6479" s="221">
        <f t="shared" si="716"/>
        <v>-171.48343263879255</v>
      </c>
      <c r="L6479" s="221">
        <f t="shared" si="711"/>
        <v>6.5321402907025678E-17</v>
      </c>
    </row>
    <row r="6480" spans="3:12" hidden="1" x14ac:dyDescent="0.25">
      <c r="C6480" s="221">
        <v>46230</v>
      </c>
      <c r="D6480" s="221">
        <f t="shared" si="712"/>
        <v>46230</v>
      </c>
      <c r="E6480" s="221">
        <f t="shared" si="710"/>
        <v>46.23</v>
      </c>
      <c r="F6480" s="221">
        <f t="shared" si="713"/>
        <v>8.5324107056017746E-7</v>
      </c>
      <c r="G6480" s="221">
        <f t="shared" si="714"/>
        <v>1.0616825431054727E-2</v>
      </c>
      <c r="H6480" s="221">
        <v>0.137820446554136</v>
      </c>
      <c r="I6480" s="221">
        <f t="shared" si="715"/>
        <v>1</v>
      </c>
      <c r="J6480" s="221">
        <v>1</v>
      </c>
      <c r="K6480" s="221">
        <f t="shared" si="716"/>
        <v>-178.07239837710188</v>
      </c>
      <c r="L6480" s="221">
        <f t="shared" si="711"/>
        <v>3.8303981568281259E-17</v>
      </c>
    </row>
    <row r="6481" spans="3:12" hidden="1" x14ac:dyDescent="0.25">
      <c r="C6481" s="221">
        <v>46240</v>
      </c>
      <c r="D6481" s="221">
        <f t="shared" si="712"/>
        <v>46240</v>
      </c>
      <c r="E6481" s="221">
        <f t="shared" si="710"/>
        <v>46.24</v>
      </c>
      <c r="F6481" s="221">
        <f t="shared" si="713"/>
        <v>8.6433731949130567E-7</v>
      </c>
      <c r="G6481" s="221">
        <f t="shared" si="714"/>
        <v>1.4071023548816517E-2</v>
      </c>
      <c r="H6481" s="221">
        <v>1.5719408884830401E-2</v>
      </c>
      <c r="I6481" s="221">
        <f t="shared" si="715"/>
        <v>1</v>
      </c>
      <c r="J6481" s="221">
        <v>1</v>
      </c>
      <c r="K6481" s="221">
        <f t="shared" si="716"/>
        <v>-194.37109668941628</v>
      </c>
      <c r="L6481" s="221">
        <f t="shared" si="711"/>
        <v>5.1815296567602543E-18</v>
      </c>
    </row>
    <row r="6482" spans="3:12" hidden="1" x14ac:dyDescent="0.25">
      <c r="C6482" s="221">
        <v>46250</v>
      </c>
      <c r="D6482" s="221">
        <f t="shared" si="712"/>
        <v>46250</v>
      </c>
      <c r="E6482" s="221">
        <f t="shared" si="710"/>
        <v>46.25</v>
      </c>
      <c r="F6482" s="221">
        <f t="shared" si="713"/>
        <v>8.7552310730689326E-7</v>
      </c>
      <c r="G6482" s="221">
        <f t="shared" si="714"/>
        <v>1.7467590746798812E-2</v>
      </c>
      <c r="H6482" s="271">
        <v>1.6734664794185798E-5</v>
      </c>
      <c r="I6482" s="221">
        <f t="shared" si="715"/>
        <v>1</v>
      </c>
      <c r="J6482" s="221">
        <v>1</v>
      </c>
      <c r="K6482" s="221">
        <f t="shared" si="716"/>
        <v>-251.83764723063845</v>
      </c>
      <c r="L6482" s="221">
        <f t="shared" si="711"/>
        <v>9.1620427384702725E-20</v>
      </c>
    </row>
    <row r="6483" spans="3:12" hidden="1" x14ac:dyDescent="0.25">
      <c r="C6483" s="221">
        <v>46260</v>
      </c>
      <c r="D6483" s="221">
        <f t="shared" si="712"/>
        <v>46260</v>
      </c>
      <c r="E6483" s="221">
        <f t="shared" si="710"/>
        <v>46.26</v>
      </c>
      <c r="F6483" s="221">
        <f t="shared" si="713"/>
        <v>8.8679849371839338E-7</v>
      </c>
      <c r="G6483" s="221">
        <f t="shared" si="714"/>
        <v>2.0797664253238965E-2</v>
      </c>
      <c r="H6483" s="271">
        <v>1.75067417107317E-5</v>
      </c>
      <c r="I6483" s="221">
        <f t="shared" si="715"/>
        <v>1</v>
      </c>
      <c r="J6483" s="221">
        <v>1</v>
      </c>
      <c r="K6483" s="221">
        <f t="shared" si="716"/>
        <v>-249.81910331983553</v>
      </c>
      <c r="L6483" s="221">
        <f t="shared" si="711"/>
        <v>8.3755441015731786E-25</v>
      </c>
    </row>
    <row r="6484" spans="3:12" hidden="1" x14ac:dyDescent="0.25">
      <c r="C6484" s="221">
        <v>46270</v>
      </c>
      <c r="D6484" s="221">
        <f t="shared" si="712"/>
        <v>46270</v>
      </c>
      <c r="E6484" s="221">
        <f t="shared" si="710"/>
        <v>46.27</v>
      </c>
      <c r="F6484" s="221">
        <f t="shared" si="713"/>
        <v>8.9816353107389758E-7</v>
      </c>
      <c r="G6484" s="221">
        <f t="shared" si="714"/>
        <v>2.4052608094391036E-2</v>
      </c>
      <c r="H6484" s="221">
        <v>5.3629333398645899E-3</v>
      </c>
      <c r="I6484" s="221">
        <f t="shared" si="715"/>
        <v>1</v>
      </c>
      <c r="J6484" s="221">
        <v>1</v>
      </c>
      <c r="K6484" s="221">
        <f t="shared" si="716"/>
        <v>-198.7216001814069</v>
      </c>
      <c r="L6484" s="221">
        <f t="shared" si="711"/>
        <v>3.3744058359935082E-20</v>
      </c>
    </row>
    <row r="6485" spans="3:12" hidden="1" x14ac:dyDescent="0.25">
      <c r="C6485" s="221">
        <v>46280</v>
      </c>
      <c r="D6485" s="221">
        <f t="shared" si="712"/>
        <v>46280</v>
      </c>
      <c r="E6485" s="221">
        <f t="shared" si="710"/>
        <v>46.28</v>
      </c>
      <c r="F6485" s="221">
        <f t="shared" si="713"/>
        <v>9.0961826431972118E-7</v>
      </c>
      <c r="G6485" s="221">
        <f t="shared" si="714"/>
        <v>2.7224034794901847E-2</v>
      </c>
      <c r="H6485" s="221">
        <v>2.0271099110450799E-2</v>
      </c>
      <c r="I6485" s="221">
        <f t="shared" si="715"/>
        <v>1</v>
      </c>
      <c r="J6485" s="221">
        <v>1</v>
      </c>
      <c r="K6485" s="221">
        <f t="shared" si="716"/>
        <v>-185.98622079614648</v>
      </c>
      <c r="L6485" s="221">
        <f t="shared" si="711"/>
        <v>9.5431360182492261E-19</v>
      </c>
    </row>
    <row r="6486" spans="3:12" hidden="1" x14ac:dyDescent="0.25">
      <c r="C6486" s="221">
        <v>46290</v>
      </c>
      <c r="D6486" s="221">
        <f t="shared" si="712"/>
        <v>46290</v>
      </c>
      <c r="E6486" s="221">
        <f t="shared" si="710"/>
        <v>46.29</v>
      </c>
      <c r="F6486" s="221">
        <f t="shared" si="713"/>
        <v>9.2116273096268521E-7</v>
      </c>
      <c r="G6486" s="221">
        <f t="shared" si="714"/>
        <v>3.0303826311366522E-2</v>
      </c>
      <c r="H6486" s="221">
        <v>2.0401207815422401E-2</v>
      </c>
      <c r="I6486" s="221">
        <f t="shared" si="715"/>
        <v>1</v>
      </c>
      <c r="J6486" s="221">
        <v>1</v>
      </c>
      <c r="K6486" s="221">
        <f t="shared" si="716"/>
        <v>-184.89020586835773</v>
      </c>
      <c r="L6486" s="221">
        <f t="shared" si="711"/>
        <v>2.8701609872056631E-18</v>
      </c>
    </row>
    <row r="6487" spans="3:12" hidden="1" x14ac:dyDescent="0.25">
      <c r="C6487" s="221">
        <v>46300</v>
      </c>
      <c r="D6487" s="221">
        <f t="shared" si="712"/>
        <v>46300</v>
      </c>
      <c r="E6487" s="221">
        <f t="shared" si="710"/>
        <v>46.3</v>
      </c>
      <c r="F6487" s="221">
        <f t="shared" si="713"/>
        <v>9.3279696103320102E-7</v>
      </c>
      <c r="G6487" s="221">
        <f t="shared" si="714"/>
        <v>3.3284154148492236E-2</v>
      </c>
      <c r="H6487" s="271">
        <v>1.61310259990997E-9</v>
      </c>
      <c r="I6487" s="221">
        <f t="shared" si="715"/>
        <v>1</v>
      </c>
      <c r="J6487" s="221">
        <v>1</v>
      </c>
      <c r="K6487" s="221">
        <f t="shared" si="716"/>
        <v>-326.00626723239361</v>
      </c>
      <c r="L6487" s="221">
        <f t="shared" si="711"/>
        <v>8.1081075026368456E-19</v>
      </c>
    </row>
    <row r="6488" spans="3:12" hidden="1" x14ac:dyDescent="0.25">
      <c r="C6488" s="221">
        <v>46310</v>
      </c>
      <c r="D6488" s="221">
        <f t="shared" si="712"/>
        <v>46310</v>
      </c>
      <c r="E6488" s="221">
        <f t="shared" si="710"/>
        <v>46.31</v>
      </c>
      <c r="F6488" s="221">
        <f t="shared" si="713"/>
        <v>9.4452097704916834E-7</v>
      </c>
      <c r="G6488" s="221">
        <f t="shared" si="714"/>
        <v>3.6157498609310945E-2</v>
      </c>
      <c r="H6488" s="221">
        <v>1.1026860971508999E-2</v>
      </c>
      <c r="I6488" s="221">
        <f t="shared" si="715"/>
        <v>1</v>
      </c>
      <c r="J6488" s="221">
        <v>1</v>
      </c>
      <c r="K6488" s="221">
        <f t="shared" si="716"/>
        <v>-188.48276230363882</v>
      </c>
      <c r="L6488" s="221">
        <f t="shared" si="711"/>
        <v>3.5453890074231794E-19</v>
      </c>
    </row>
    <row r="6489" spans="3:12" hidden="1" x14ac:dyDescent="0.25">
      <c r="C6489" s="221">
        <v>46320</v>
      </c>
      <c r="D6489" s="221">
        <f t="shared" si="712"/>
        <v>46320</v>
      </c>
      <c r="E6489" s="221">
        <f t="shared" si="710"/>
        <v>46.32</v>
      </c>
      <c r="F6489" s="221">
        <f t="shared" si="713"/>
        <v>9.5633479398062122E-7</v>
      </c>
      <c r="G6489" s="221">
        <f t="shared" si="714"/>
        <v>3.8916667133565841E-2</v>
      </c>
      <c r="H6489" s="271">
        <v>3.5574254552588402E-10</v>
      </c>
      <c r="I6489" s="221">
        <f t="shared" si="715"/>
        <v>1</v>
      </c>
      <c r="J6489" s="221">
        <v>1</v>
      </c>
      <c r="K6489" s="221">
        <f t="shared" si="716"/>
        <v>-337.56237190166411</v>
      </c>
      <c r="L6489" s="221">
        <f t="shared" si="711"/>
        <v>3.5453883137031229E-19</v>
      </c>
    </row>
    <row r="6490" spans="3:12" hidden="1" x14ac:dyDescent="0.25">
      <c r="C6490" s="221">
        <v>46330</v>
      </c>
      <c r="D6490" s="221">
        <f t="shared" si="712"/>
        <v>46330</v>
      </c>
      <c r="E6490" s="221">
        <f t="shared" si="710"/>
        <v>46.33</v>
      </c>
      <c r="F6490" s="221">
        <f t="shared" si="713"/>
        <v>9.6823841921509854E-7</v>
      </c>
      <c r="G6490" s="221">
        <f t="shared" si="714"/>
        <v>4.1554811680873445E-2</v>
      </c>
      <c r="H6490" s="221">
        <v>9.6745899372294702E-3</v>
      </c>
      <c r="I6490" s="221">
        <f t="shared" si="715"/>
        <v>1</v>
      </c>
      <c r="J6490" s="221">
        <v>1</v>
      </c>
      <c r="K6490" s="221">
        <f t="shared" si="716"/>
        <v>-188.19527607977943</v>
      </c>
      <c r="L6490" s="221">
        <f t="shared" si="711"/>
        <v>3.7880214558356852E-19</v>
      </c>
    </row>
    <row r="6491" spans="3:12" hidden="1" x14ac:dyDescent="0.25">
      <c r="C6491" s="221">
        <v>46340</v>
      </c>
      <c r="D6491" s="221">
        <f t="shared" si="712"/>
        <v>46340</v>
      </c>
      <c r="E6491" s="221">
        <f t="shared" si="710"/>
        <v>46.34</v>
      </c>
      <c r="F6491" s="221">
        <f t="shared" si="713"/>
        <v>9.8023185252390902E-7</v>
      </c>
      <c r="G6491" s="221">
        <f t="shared" si="714"/>
        <v>4.4065445117969761E-2</v>
      </c>
      <c r="H6491" s="221">
        <v>4.61702896711522E-3</v>
      </c>
      <c r="I6491" s="221">
        <f t="shared" si="715"/>
        <v>1</v>
      </c>
      <c r="J6491" s="221">
        <v>1</v>
      </c>
      <c r="K6491" s="221">
        <f t="shared" si="716"/>
        <v>-194.00420857032134</v>
      </c>
      <c r="L6491" s="221">
        <f t="shared" si="711"/>
        <v>8.6637909890926454E-19</v>
      </c>
    </row>
    <row r="6492" spans="3:12" hidden="1" x14ac:dyDescent="0.25">
      <c r="C6492" s="221">
        <v>46350</v>
      </c>
      <c r="D6492" s="221">
        <f t="shared" si="712"/>
        <v>46350</v>
      </c>
      <c r="E6492" s="221">
        <f t="shared" si="710"/>
        <v>46.35</v>
      </c>
      <c r="F6492" s="221">
        <f t="shared" si="713"/>
        <v>9.9231508602909801E-7</v>
      </c>
      <c r="G6492" s="221">
        <f t="shared" si="714"/>
        <v>4.6442456572157419E-2</v>
      </c>
      <c r="H6492" s="221">
        <v>1.96696707822359E-4</v>
      </c>
      <c r="I6492" s="221">
        <f t="shared" si="715"/>
        <v>1</v>
      </c>
      <c r="J6492" s="221">
        <v>1</v>
      </c>
      <c r="K6492" s="221">
        <f t="shared" si="716"/>
        <v>-220.85276262718349</v>
      </c>
      <c r="L6492" s="221">
        <f t="shared" si="711"/>
        <v>1.0867484397274526E-19</v>
      </c>
    </row>
    <row r="6493" spans="3:12" hidden="1" x14ac:dyDescent="0.25">
      <c r="C6493" s="221">
        <v>46360</v>
      </c>
      <c r="D6493" s="221">
        <f t="shared" si="712"/>
        <v>46360</v>
      </c>
      <c r="E6493" s="221">
        <f t="shared" si="710"/>
        <v>46.36</v>
      </c>
      <c r="F6493" s="221">
        <f t="shared" si="713"/>
        <v>1.0044881041713153E-6</v>
      </c>
      <c r="G6493" s="221">
        <f t="shared" si="714"/>
        <v>4.8680125715831572E-2</v>
      </c>
      <c r="H6493" s="221">
        <v>2.7062321390600602E-3</v>
      </c>
      <c r="I6493" s="221">
        <f t="shared" si="715"/>
        <v>1</v>
      </c>
      <c r="J6493" s="221">
        <v>1</v>
      </c>
      <c r="K6493" s="221">
        <f t="shared" si="716"/>
        <v>-197.5667692716186</v>
      </c>
      <c r="L6493" s="221">
        <f t="shared" si="711"/>
        <v>4.9981971900478203E-20</v>
      </c>
    </row>
    <row r="6494" spans="3:12" hidden="1" x14ac:dyDescent="0.25">
      <c r="C6494" s="221">
        <v>46370</v>
      </c>
      <c r="D6494" s="221">
        <f t="shared" si="712"/>
        <v>46370</v>
      </c>
      <c r="E6494" s="221">
        <f t="shared" si="710"/>
        <v>46.37</v>
      </c>
      <c r="F6494" s="221">
        <f t="shared" si="713"/>
        <v>1.0167508836783493E-6</v>
      </c>
      <c r="G6494" s="221">
        <f t="shared" si="714"/>
        <v>5.0773135949996155E-2</v>
      </c>
      <c r="H6494" s="221">
        <v>2.5761364751431801E-3</v>
      </c>
      <c r="I6494" s="221">
        <f t="shared" si="715"/>
        <v>1</v>
      </c>
      <c r="J6494" s="221">
        <v>1</v>
      </c>
      <c r="K6494" s="221">
        <f t="shared" si="716"/>
        <v>-197.52365173428353</v>
      </c>
      <c r="L6494" s="221">
        <f t="shared" si="711"/>
        <v>1.7598742027322166E-19</v>
      </c>
    </row>
    <row r="6495" spans="3:12" hidden="1" x14ac:dyDescent="0.25">
      <c r="C6495" s="221">
        <v>46380</v>
      </c>
      <c r="D6495" s="221">
        <f t="shared" si="712"/>
        <v>46380</v>
      </c>
      <c r="E6495" s="221">
        <f t="shared" si="710"/>
        <v>46.38</v>
      </c>
      <c r="F6495" s="221">
        <f t="shared" si="713"/>
        <v>1.0291033935345942E-6</v>
      </c>
      <c r="G6495" s="221">
        <f t="shared" si="714"/>
        <v>5.2716586457629493E-2</v>
      </c>
      <c r="H6495" s="221">
        <v>2.7309732062736199E-4</v>
      </c>
      <c r="I6495" s="221">
        <f t="shared" si="715"/>
        <v>1</v>
      </c>
      <c r="J6495" s="221">
        <v>1</v>
      </c>
      <c r="K6495" s="221">
        <f t="shared" si="716"/>
        <v>-216.5855253932331</v>
      </c>
      <c r="L6495" s="221">
        <f t="shared" si="711"/>
        <v>5.4615995663730159E-20</v>
      </c>
    </row>
    <row r="6496" spans="3:12" hidden="1" x14ac:dyDescent="0.25">
      <c r="C6496" s="221">
        <v>46390</v>
      </c>
      <c r="D6496" s="221">
        <f t="shared" si="712"/>
        <v>46390</v>
      </c>
      <c r="E6496" s="221">
        <f t="shared" si="710"/>
        <v>46.39</v>
      </c>
      <c r="F6496" s="221">
        <f t="shared" si="713"/>
        <v>1.0415455949512533E-6</v>
      </c>
      <c r="G6496" s="221">
        <f t="shared" si="714"/>
        <v>5.4506003100846502E-2</v>
      </c>
      <c r="H6496" s="221">
        <v>3.1555882854888799E-3</v>
      </c>
      <c r="I6496" s="221">
        <f t="shared" si="715"/>
        <v>1</v>
      </c>
      <c r="J6496" s="221">
        <v>1</v>
      </c>
      <c r="K6496" s="221">
        <f t="shared" si="716"/>
        <v>-194.93594083548976</v>
      </c>
      <c r="L6496" s="221">
        <f t="shared" si="711"/>
        <v>9.4051240980826493E-20</v>
      </c>
    </row>
    <row r="6497" spans="3:12" hidden="1" x14ac:dyDescent="0.25">
      <c r="C6497" s="221">
        <v>46400</v>
      </c>
      <c r="D6497" s="221">
        <f t="shared" si="712"/>
        <v>46400</v>
      </c>
      <c r="E6497" s="221">
        <f t="shared" si="710"/>
        <v>46.4</v>
      </c>
      <c r="F6497" s="221">
        <f t="shared" si="713"/>
        <v>1.0540774413374302E-6</v>
      </c>
      <c r="G6497" s="221">
        <f t="shared" si="714"/>
        <v>5.6137348138910942E-2</v>
      </c>
      <c r="H6497" s="271">
        <v>9.3131467644476204E-10</v>
      </c>
      <c r="I6497" s="221">
        <f t="shared" si="715"/>
        <v>1</v>
      </c>
      <c r="J6497" s="221">
        <v>1</v>
      </c>
      <c r="K6497" s="221">
        <f t="shared" si="716"/>
        <v>-325.17558281657659</v>
      </c>
      <c r="L6497" s="221">
        <f t="shared" si="711"/>
        <v>8.023173656275491E-20</v>
      </c>
    </row>
    <row r="6498" spans="3:12" hidden="1" x14ac:dyDescent="0.25">
      <c r="C6498" s="221">
        <v>46410</v>
      </c>
      <c r="D6498" s="221">
        <f t="shared" si="712"/>
        <v>46410</v>
      </c>
      <c r="E6498" s="221">
        <f t="shared" ref="E6498:E6561" si="717">D6498/1000</f>
        <v>46.41</v>
      </c>
      <c r="F6498" s="221">
        <f t="shared" si="713"/>
        <v>1.0666988782719366E-6</v>
      </c>
      <c r="G6498" s="221">
        <f t="shared" si="714"/>
        <v>5.7607028747303848E-2</v>
      </c>
      <c r="H6498" s="221">
        <v>2.6182538032293302E-2</v>
      </c>
      <c r="I6498" s="221">
        <f t="shared" si="715"/>
        <v>1</v>
      </c>
      <c r="J6498" s="221">
        <v>1</v>
      </c>
      <c r="K6498" s="221">
        <f t="shared" si="716"/>
        <v>-175.86941885539841</v>
      </c>
      <c r="L6498" s="221">
        <f t="shared" ref="L6498:L6561" si="718">(D6498-D6497)*((10^(K6498/20)+10^(K6497/20))/2)^2</f>
        <v>6.4713986336441454E-18</v>
      </c>
    </row>
    <row r="6499" spans="3:12" hidden="1" x14ac:dyDescent="0.25">
      <c r="C6499" s="221">
        <v>46420</v>
      </c>
      <c r="D6499" s="221">
        <f t="shared" si="712"/>
        <v>46420</v>
      </c>
      <c r="E6499" s="221">
        <f t="shared" si="717"/>
        <v>46.42</v>
      </c>
      <c r="F6499" s="221">
        <f t="shared" si="713"/>
        <v>1.0794098434760274E-6</v>
      </c>
      <c r="G6499" s="221">
        <f t="shared" si="714"/>
        <v>5.8911904321328014E-2</v>
      </c>
      <c r="H6499" s="221">
        <v>5.0657045484414701E-2</v>
      </c>
      <c r="I6499" s="221">
        <f t="shared" si="715"/>
        <v>1</v>
      </c>
      <c r="J6499" s="221">
        <v>1</v>
      </c>
      <c r="K6499" s="221">
        <f t="shared" si="716"/>
        <v>-169.83941415689748</v>
      </c>
      <c r="L6499" s="221">
        <f t="shared" si="718"/>
        <v>5.8326743744130047E-17</v>
      </c>
    </row>
    <row r="6500" spans="3:12" hidden="1" x14ac:dyDescent="0.25">
      <c r="C6500" s="221">
        <v>46430</v>
      </c>
      <c r="D6500" s="221">
        <f t="shared" si="712"/>
        <v>46430</v>
      </c>
      <c r="E6500" s="221">
        <f t="shared" si="717"/>
        <v>46.43</v>
      </c>
      <c r="F6500" s="221">
        <f t="shared" si="713"/>
        <v>1.0922102667869085E-6</v>
      </c>
      <c r="G6500" s="221">
        <f t="shared" si="714"/>
        <v>6.0049292550841404E-2</v>
      </c>
      <c r="H6500" s="221">
        <v>3.5478860246591498E-2</v>
      </c>
      <c r="I6500" s="221">
        <f t="shared" si="715"/>
        <v>1</v>
      </c>
      <c r="J6500" s="221">
        <v>1</v>
      </c>
      <c r="K6500" s="221">
        <f t="shared" si="716"/>
        <v>-172.66432380779679</v>
      </c>
      <c r="L6500" s="221">
        <f t="shared" si="718"/>
        <v>7.6956826357963776E-17</v>
      </c>
    </row>
    <row r="6501" spans="3:12" hidden="1" x14ac:dyDescent="0.25">
      <c r="C6501" s="221">
        <v>46440</v>
      </c>
      <c r="D6501" s="221">
        <f t="shared" si="712"/>
        <v>46440</v>
      </c>
      <c r="E6501" s="221">
        <f t="shared" si="717"/>
        <v>46.44</v>
      </c>
      <c r="F6501" s="221">
        <f t="shared" si="713"/>
        <v>1.1051000701320898E-6</v>
      </c>
      <c r="G6501" s="221">
        <f t="shared" si="714"/>
        <v>6.101697425609065E-2</v>
      </c>
      <c r="H6501" s="271">
        <v>2.4382211858040399E-9</v>
      </c>
      <c r="I6501" s="221">
        <f t="shared" si="715"/>
        <v>1</v>
      </c>
      <c r="J6501" s="221">
        <v>1</v>
      </c>
      <c r="K6501" s="221">
        <f t="shared" si="716"/>
        <v>-315.68149250349205</v>
      </c>
      <c r="L6501" s="221">
        <f t="shared" si="718"/>
        <v>1.3536540571491008E-17</v>
      </c>
    </row>
    <row r="6502" spans="3:12" hidden="1" x14ac:dyDescent="0.25">
      <c r="C6502" s="221">
        <v>46450</v>
      </c>
      <c r="D6502" s="221">
        <f t="shared" si="712"/>
        <v>46450</v>
      </c>
      <c r="E6502" s="221">
        <f t="shared" si="717"/>
        <v>46.45</v>
      </c>
      <c r="F6502" s="221">
        <f t="shared" si="713"/>
        <v>1.1180791675046305E-6</v>
      </c>
      <c r="G6502" s="221">
        <f t="shared" si="714"/>
        <v>6.1813196977776264E-2</v>
      </c>
      <c r="H6502" s="271">
        <v>1.5853409238055699E-9</v>
      </c>
      <c r="I6502" s="221">
        <f t="shared" si="715"/>
        <v>1</v>
      </c>
      <c r="J6502" s="221">
        <v>1</v>
      </c>
      <c r="K6502" s="221">
        <f t="shared" si="716"/>
        <v>-319.20647135850061</v>
      </c>
      <c r="L6502" s="221">
        <f t="shared" si="718"/>
        <v>1.8765585719231636E-31</v>
      </c>
    </row>
    <row r="6503" spans="3:12" hidden="1" x14ac:dyDescent="0.25">
      <c r="C6503" s="221">
        <v>46460</v>
      </c>
      <c r="D6503" s="221">
        <f t="shared" si="712"/>
        <v>46460</v>
      </c>
      <c r="E6503" s="221">
        <f t="shared" si="717"/>
        <v>46.46</v>
      </c>
      <c r="F6503" s="221">
        <f t="shared" si="713"/>
        <v>1.1311474649390687E-6</v>
      </c>
      <c r="G6503" s="221">
        <f t="shared" si="714"/>
        <v>6.2436677317820044E-2</v>
      </c>
      <c r="H6503" s="221">
        <v>3.2358958185375999E-2</v>
      </c>
      <c r="I6503" s="221">
        <f t="shared" si="715"/>
        <v>1</v>
      </c>
      <c r="J6503" s="221">
        <v>1</v>
      </c>
      <c r="K6503" s="221">
        <f t="shared" si="716"/>
        <v>-172.82092918856108</v>
      </c>
      <c r="L6503" s="221">
        <f t="shared" si="718"/>
        <v>1.305711206258198E-17</v>
      </c>
    </row>
    <row r="6504" spans="3:12" hidden="1" x14ac:dyDescent="0.25">
      <c r="C6504" s="221">
        <v>46470</v>
      </c>
      <c r="D6504" s="221">
        <f t="shared" si="712"/>
        <v>46470</v>
      </c>
      <c r="E6504" s="221">
        <f t="shared" si="717"/>
        <v>46.47</v>
      </c>
      <c r="F6504" s="221">
        <f t="shared" si="713"/>
        <v>1.1443048604884075E-6</v>
      </c>
      <c r="G6504" s="221">
        <f t="shared" si="714"/>
        <v>6.2886602030534353E-2</v>
      </c>
      <c r="H6504" s="221">
        <v>3.3311806719205798E-2</v>
      </c>
      <c r="I6504" s="221">
        <f t="shared" si="715"/>
        <v>1</v>
      </c>
      <c r="J6504" s="221">
        <v>1</v>
      </c>
      <c r="K6504" s="221">
        <f t="shared" si="716"/>
        <v>-172.40603880753343</v>
      </c>
      <c r="L6504" s="221">
        <f t="shared" si="718"/>
        <v>5.4814984725827448E-17</v>
      </c>
    </row>
    <row r="6505" spans="3:12" hidden="1" x14ac:dyDescent="0.25">
      <c r="C6505" s="221">
        <v>46480</v>
      </c>
      <c r="D6505" s="221">
        <f t="shared" si="712"/>
        <v>46480</v>
      </c>
      <c r="E6505" s="221">
        <f t="shared" si="717"/>
        <v>46.48</v>
      </c>
      <c r="F6505" s="221">
        <f t="shared" si="713"/>
        <v>1.1575512442017835E-6</v>
      </c>
      <c r="G6505" s="221">
        <f t="shared" si="714"/>
        <v>6.3162627867149976E-2</v>
      </c>
      <c r="H6505" s="221">
        <v>1.17207465677375E-2</v>
      </c>
      <c r="I6505" s="221">
        <f t="shared" si="715"/>
        <v>1</v>
      </c>
      <c r="J6505" s="221">
        <v>1</v>
      </c>
      <c r="K6505" s="221">
        <f t="shared" si="716"/>
        <v>-181.34088615907714</v>
      </c>
      <c r="L6505" s="221">
        <f t="shared" si="718"/>
        <v>2.6473179600940304E-17</v>
      </c>
    </row>
    <row r="6506" spans="3:12" hidden="1" x14ac:dyDescent="0.25">
      <c r="C6506" s="221">
        <v>46490</v>
      </c>
      <c r="D6506" s="221">
        <f t="shared" si="712"/>
        <v>46490</v>
      </c>
      <c r="E6506" s="221">
        <f t="shared" si="717"/>
        <v>46.49</v>
      </c>
      <c r="F6506" s="221">
        <f t="shared" si="713"/>
        <v>1.1708864981031026E-6</v>
      </c>
      <c r="G6506" s="221">
        <f t="shared" si="714"/>
        <v>6.3264880179899147E-2</v>
      </c>
      <c r="H6506" s="221">
        <v>3.54119535930906E-2</v>
      </c>
      <c r="I6506" s="221">
        <f t="shared" si="715"/>
        <v>1</v>
      </c>
      <c r="J6506" s="221">
        <v>1</v>
      </c>
      <c r="K6506" s="221">
        <f t="shared" si="716"/>
        <v>-171.62345251423955</v>
      </c>
      <c r="L6506" s="221">
        <f t="shared" si="718"/>
        <v>3.0278193734121278E-17</v>
      </c>
    </row>
    <row r="6507" spans="3:12" hidden="1" x14ac:dyDescent="0.25">
      <c r="C6507" s="221">
        <v>46500</v>
      </c>
      <c r="D6507" s="221">
        <f t="shared" si="712"/>
        <v>46500</v>
      </c>
      <c r="E6507" s="221">
        <f t="shared" si="717"/>
        <v>46.5</v>
      </c>
      <c r="F6507" s="221">
        <f t="shared" si="713"/>
        <v>1.1843104961704046E-6</v>
      </c>
      <c r="G6507" s="221">
        <f t="shared" si="714"/>
        <v>6.3193950295025253E-2</v>
      </c>
      <c r="H6507" s="271">
        <v>1.08509515831616E-14</v>
      </c>
      <c r="I6507" s="221">
        <f t="shared" si="715"/>
        <v>1</v>
      </c>
      <c r="J6507" s="221">
        <v>1</v>
      </c>
      <c r="K6507" s="221">
        <f t="shared" si="716"/>
        <v>-421.80782183552913</v>
      </c>
      <c r="L6507" s="221">
        <f t="shared" si="718"/>
        <v>1.720262638597865E-17</v>
      </c>
    </row>
    <row r="6508" spans="3:12" hidden="1" x14ac:dyDescent="0.25">
      <c r="C6508" s="221">
        <v>46510</v>
      </c>
      <c r="D6508" s="221">
        <f t="shared" si="712"/>
        <v>46510</v>
      </c>
      <c r="E6508" s="221">
        <f t="shared" si="717"/>
        <v>46.51</v>
      </c>
      <c r="F6508" s="221">
        <f t="shared" si="713"/>
        <v>1.1978231043162147E-6</v>
      </c>
      <c r="G6508" s="221">
        <f t="shared" si="714"/>
        <v>6.2950891667290149E-2</v>
      </c>
      <c r="H6508" s="221">
        <v>3.5411953593086999E-2</v>
      </c>
      <c r="I6508" s="221">
        <f t="shared" si="715"/>
        <v>1</v>
      </c>
      <c r="J6508" s="221">
        <v>1</v>
      </c>
      <c r="K6508" s="221">
        <f t="shared" si="716"/>
        <v>-171.46911083571518</v>
      </c>
      <c r="L6508" s="221">
        <f t="shared" si="718"/>
        <v>1.7824974822937366E-17</v>
      </c>
    </row>
    <row r="6509" spans="3:12" hidden="1" x14ac:dyDescent="0.25">
      <c r="C6509" s="221">
        <v>46520</v>
      </c>
      <c r="D6509" s="221">
        <f t="shared" si="712"/>
        <v>46520</v>
      </c>
      <c r="E6509" s="221">
        <f t="shared" si="717"/>
        <v>46.52</v>
      </c>
      <c r="F6509" s="221">
        <f t="shared" si="713"/>
        <v>1.21142418036867E-6</v>
      </c>
      <c r="G6509" s="221">
        <f t="shared" si="714"/>
        <v>6.2537214831628399E-2</v>
      </c>
      <c r="H6509" s="221">
        <v>1.1720746567784201E-2</v>
      </c>
      <c r="I6509" s="221">
        <f t="shared" si="715"/>
        <v>1</v>
      </c>
      <c r="J6509" s="221">
        <v>1</v>
      </c>
      <c r="K6509" s="221">
        <f t="shared" si="716"/>
        <v>-181.03219901847302</v>
      </c>
      <c r="L6509" s="221">
        <f t="shared" si="718"/>
        <v>3.1651207403082471E-17</v>
      </c>
    </row>
    <row r="6510" spans="3:12" hidden="1" x14ac:dyDescent="0.25">
      <c r="C6510" s="221">
        <v>46530</v>
      </c>
      <c r="D6510" s="221">
        <f t="shared" si="712"/>
        <v>46530</v>
      </c>
      <c r="E6510" s="221">
        <f t="shared" si="717"/>
        <v>46.53</v>
      </c>
      <c r="F6510" s="221">
        <f t="shared" si="713"/>
        <v>1.2251135740535852E-6</v>
      </c>
      <c r="G6510" s="221">
        <f t="shared" si="714"/>
        <v>6.1954881170684414E-2</v>
      </c>
      <c r="H6510" s="221">
        <v>3.3311806719208997E-2</v>
      </c>
      <c r="I6510" s="221">
        <f t="shared" si="715"/>
        <v>1</v>
      </c>
      <c r="J6510" s="221">
        <v>1</v>
      </c>
      <c r="K6510" s="221">
        <f t="shared" si="716"/>
        <v>-171.94299863745587</v>
      </c>
      <c r="L6510" s="221">
        <f t="shared" si="718"/>
        <v>2.9179098286615064E-17</v>
      </c>
    </row>
    <row r="6511" spans="3:12" hidden="1" x14ac:dyDescent="0.25">
      <c r="C6511" s="221">
        <v>46540</v>
      </c>
      <c r="D6511" s="221">
        <f t="shared" si="712"/>
        <v>46540</v>
      </c>
      <c r="E6511" s="221">
        <f t="shared" si="717"/>
        <v>46.54</v>
      </c>
      <c r="F6511" s="221">
        <f t="shared" si="713"/>
        <v>1.238891126977286E-6</v>
      </c>
      <c r="G6511" s="221">
        <f t="shared" si="714"/>
        <v>6.1206295519967473E-2</v>
      </c>
      <c r="H6511" s="221">
        <v>3.2358958185387698E-2</v>
      </c>
      <c r="I6511" s="221">
        <f t="shared" si="715"/>
        <v>1</v>
      </c>
      <c r="J6511" s="221">
        <v>1</v>
      </c>
      <c r="K6511" s="221">
        <f t="shared" si="716"/>
        <v>-172.20352463671577</v>
      </c>
      <c r="L6511" s="221">
        <f t="shared" si="718"/>
        <v>6.2054247122486649E-17</v>
      </c>
    </row>
    <row r="6512" spans="3:12" hidden="1" x14ac:dyDescent="0.25">
      <c r="C6512" s="221">
        <v>46550</v>
      </c>
      <c r="D6512" s="221">
        <f t="shared" si="712"/>
        <v>46550</v>
      </c>
      <c r="E6512" s="221">
        <f t="shared" si="717"/>
        <v>46.55</v>
      </c>
      <c r="F6512" s="221">
        <f t="shared" si="713"/>
        <v>1.2527566726104091E-6</v>
      </c>
      <c r="G6512" s="221">
        <f t="shared" si="714"/>
        <v>6.0294297635281859E-2</v>
      </c>
      <c r="H6512" s="271">
        <v>1.58533036615178E-9</v>
      </c>
      <c r="I6512" s="221">
        <f t="shared" si="715"/>
        <v>1</v>
      </c>
      <c r="J6512" s="221">
        <v>1</v>
      </c>
      <c r="K6512" s="221">
        <f t="shared" si="716"/>
        <v>-318.43474513085437</v>
      </c>
      <c r="L6512" s="221">
        <f t="shared" si="718"/>
        <v>1.5051770484136869E-17</v>
      </c>
    </row>
    <row r="6513" spans="3:12" hidden="1" x14ac:dyDescent="0.25">
      <c r="C6513" s="221">
        <v>46560</v>
      </c>
      <c r="D6513" s="221">
        <f t="shared" si="712"/>
        <v>46560</v>
      </c>
      <c r="E6513" s="221">
        <f t="shared" si="717"/>
        <v>46.56</v>
      </c>
      <c r="F6513" s="221">
        <f t="shared" si="713"/>
        <v>1.2667100362725096E-6</v>
      </c>
      <c r="G6513" s="221">
        <f t="shared" si="714"/>
        <v>5.9222152549960348E-2</v>
      </c>
      <c r="H6513" s="271">
        <v>2.4382454464134699E-9</v>
      </c>
      <c r="I6513" s="221">
        <f t="shared" si="715"/>
        <v>1</v>
      </c>
      <c r="J6513" s="221">
        <v>1</v>
      </c>
      <c r="K6513" s="221">
        <f t="shared" si="716"/>
        <v>-314.75522356008662</v>
      </c>
      <c r="L6513" s="221">
        <f t="shared" si="718"/>
        <v>2.2900323158064986E-31</v>
      </c>
    </row>
    <row r="6514" spans="3:12" hidden="1" x14ac:dyDescent="0.25">
      <c r="C6514" s="221">
        <v>46570</v>
      </c>
      <c r="D6514" s="221">
        <f t="shared" si="712"/>
        <v>46570</v>
      </c>
      <c r="E6514" s="221">
        <f t="shared" si="717"/>
        <v>46.57</v>
      </c>
      <c r="F6514" s="221">
        <f t="shared" si="713"/>
        <v>1.2807510351176256E-6</v>
      </c>
      <c r="G6514" s="221">
        <f t="shared" si="714"/>
        <v>5.7993539852192487E-2</v>
      </c>
      <c r="H6514" s="221">
        <v>3.5478860246595502E-2</v>
      </c>
      <c r="I6514" s="221">
        <f t="shared" si="715"/>
        <v>1</v>
      </c>
      <c r="J6514" s="221">
        <v>1</v>
      </c>
      <c r="K6514" s="221">
        <f t="shared" si="716"/>
        <v>-171.58372012746014</v>
      </c>
      <c r="L6514" s="221">
        <f t="shared" si="718"/>
        <v>1.7360732933152908E-17</v>
      </c>
    </row>
    <row r="6515" spans="3:12" hidden="1" x14ac:dyDescent="0.25">
      <c r="C6515" s="221">
        <v>46580</v>
      </c>
      <c r="D6515" s="221">
        <f t="shared" si="712"/>
        <v>46580</v>
      </c>
      <c r="E6515" s="221">
        <f t="shared" si="717"/>
        <v>46.58</v>
      </c>
      <c r="F6515" s="221">
        <f t="shared" si="713"/>
        <v>1.2948794781205931E-6</v>
      </c>
      <c r="G6515" s="221">
        <f t="shared" si="714"/>
        <v>5.6612541915433592E-2</v>
      </c>
      <c r="H6515" s="221">
        <v>5.0657045484413799E-2</v>
      </c>
      <c r="I6515" s="221">
        <f t="shared" si="715"/>
        <v>1</v>
      </c>
      <c r="J6515" s="221">
        <v>1</v>
      </c>
      <c r="K6515" s="221">
        <f t="shared" si="716"/>
        <v>-168.60436280589818</v>
      </c>
      <c r="L6515" s="221">
        <f t="shared" si="718"/>
        <v>1.0076463279737295E-16</v>
      </c>
    </row>
    <row r="6516" spans="3:12" hidden="1" x14ac:dyDescent="0.25">
      <c r="C6516" s="221">
        <v>46590</v>
      </c>
      <c r="D6516" s="221">
        <f t="shared" si="712"/>
        <v>46590</v>
      </c>
      <c r="E6516" s="221">
        <f t="shared" si="717"/>
        <v>46.59</v>
      </c>
      <c r="F6516" s="221">
        <f t="shared" si="713"/>
        <v>1.3090951660643651E-6</v>
      </c>
      <c r="G6516" s="221">
        <f t="shared" si="714"/>
        <v>5.5083631117470271E-2</v>
      </c>
      <c r="H6516" s="221">
        <v>2.6182538032307499E-2</v>
      </c>
      <c r="I6516" s="221">
        <f t="shared" si="715"/>
        <v>1</v>
      </c>
      <c r="J6516" s="221">
        <v>1</v>
      </c>
      <c r="K6516" s="221">
        <f t="shared" si="716"/>
        <v>-174.47988952982627</v>
      </c>
      <c r="L6516" s="221">
        <f t="shared" si="718"/>
        <v>7.844206022041301E-17</v>
      </c>
    </row>
    <row r="6517" spans="3:12" hidden="1" x14ac:dyDescent="0.25">
      <c r="C6517" s="221">
        <v>46600</v>
      </c>
      <c r="D6517" s="221">
        <f t="shared" si="712"/>
        <v>46600</v>
      </c>
      <c r="E6517" s="221">
        <f t="shared" si="717"/>
        <v>46.6</v>
      </c>
      <c r="F6517" s="221">
        <f t="shared" si="713"/>
        <v>1.3233978915281386E-6</v>
      </c>
      <c r="G6517" s="221">
        <f t="shared" si="714"/>
        <v>5.3411656086170482E-2</v>
      </c>
      <c r="H6517" s="271">
        <v>9.3132883296997595E-10</v>
      </c>
      <c r="I6517" s="221">
        <f t="shared" si="715"/>
        <v>1</v>
      </c>
      <c r="J6517" s="221">
        <v>1</v>
      </c>
      <c r="K6517" s="221">
        <f t="shared" si="716"/>
        <v>-323.63140938410947</v>
      </c>
      <c r="L6517" s="221">
        <f t="shared" si="718"/>
        <v>8.9115056334790157E-18</v>
      </c>
    </row>
    <row r="6518" spans="3:12" hidden="1" x14ac:dyDescent="0.25">
      <c r="C6518" s="221">
        <v>46610</v>
      </c>
      <c r="D6518" s="221">
        <f t="shared" si="712"/>
        <v>46610</v>
      </c>
      <c r="E6518" s="221">
        <f t="shared" si="717"/>
        <v>46.61</v>
      </c>
      <c r="F6518" s="221">
        <f t="shared" si="713"/>
        <v>1.3377874388764545E-6</v>
      </c>
      <c r="G6518" s="221">
        <f t="shared" si="714"/>
        <v>5.1601827012388662E-2</v>
      </c>
      <c r="H6518" s="221">
        <v>3.15558828549312E-3</v>
      </c>
      <c r="I6518" s="221">
        <f t="shared" si="715"/>
        <v>1</v>
      </c>
      <c r="J6518" s="221">
        <v>1</v>
      </c>
      <c r="K6518" s="221">
        <f t="shared" si="716"/>
        <v>-193.23734944980993</v>
      </c>
      <c r="L6518" s="221">
        <f t="shared" si="718"/>
        <v>1.186329489647054E-19</v>
      </c>
    </row>
    <row r="6519" spans="3:12" hidden="1" x14ac:dyDescent="0.25">
      <c r="C6519" s="221">
        <v>46620</v>
      </c>
      <c r="D6519" s="221">
        <f t="shared" si="712"/>
        <v>46620</v>
      </c>
      <c r="E6519" s="221">
        <f t="shared" si="717"/>
        <v>46.62</v>
      </c>
      <c r="F6519" s="221">
        <f t="shared" si="713"/>
        <v>1.3522635842490061E-6</v>
      </c>
      <c r="G6519" s="221">
        <f t="shared" si="714"/>
        <v>4.9659700072697967E-2</v>
      </c>
      <c r="H6519" s="221">
        <v>2.7309732062735001E-4</v>
      </c>
      <c r="I6519" s="221">
        <f t="shared" si="715"/>
        <v>1</v>
      </c>
      <c r="J6519" s="221">
        <v>1</v>
      </c>
      <c r="K6519" s="221">
        <f t="shared" si="716"/>
        <v>-214.73234231237126</v>
      </c>
      <c r="L6519" s="221">
        <f t="shared" si="718"/>
        <v>1.3944863948241343E-19</v>
      </c>
    </row>
    <row r="6520" spans="3:12" hidden="1" x14ac:dyDescent="0.25">
      <c r="C6520" s="221">
        <v>46630</v>
      </c>
      <c r="D6520" s="221">
        <f t="shared" si="712"/>
        <v>46630</v>
      </c>
      <c r="E6520" s="221">
        <f t="shared" si="717"/>
        <v>46.63</v>
      </c>
      <c r="F6520" s="221">
        <f t="shared" si="713"/>
        <v>1.3668260955515704E-6</v>
      </c>
      <c r="G6520" s="221">
        <f t="shared" si="714"/>
        <v>4.7591161006786911E-2</v>
      </c>
      <c r="H6520" s="221">
        <v>2.57613647514358E-3</v>
      </c>
      <c r="I6520" s="221">
        <f t="shared" si="715"/>
        <v>1</v>
      </c>
      <c r="J6520" s="221">
        <v>1</v>
      </c>
      <c r="K6520" s="221">
        <f t="shared" si="716"/>
        <v>-195.51583143413652</v>
      </c>
      <c r="L6520" s="221">
        <f t="shared" si="718"/>
        <v>8.6410035581851205E-20</v>
      </c>
    </row>
    <row r="6521" spans="3:12" hidden="1" x14ac:dyDescent="0.25">
      <c r="C6521" s="221">
        <v>46640</v>
      </c>
      <c r="D6521" s="221">
        <f t="shared" si="712"/>
        <v>46640</v>
      </c>
      <c r="E6521" s="221">
        <f t="shared" si="717"/>
        <v>46.64</v>
      </c>
      <c r="F6521" s="221">
        <f t="shared" si="713"/>
        <v>1.3814747324476601E-6</v>
      </c>
      <c r="G6521" s="221">
        <f t="shared" si="714"/>
        <v>4.540240789638695E-2</v>
      </c>
      <c r="H6521" s="221">
        <v>2.7062321390614202E-3</v>
      </c>
      <c r="I6521" s="221">
        <f t="shared" si="715"/>
        <v>1</v>
      </c>
      <c r="J6521" s="221">
        <v>1</v>
      </c>
      <c r="K6521" s="221">
        <f t="shared" si="716"/>
        <v>-195.40426241128836</v>
      </c>
      <c r="L6521" s="221">
        <f t="shared" si="718"/>
        <v>2.8445477025809389E-19</v>
      </c>
    </row>
    <row r="6522" spans="3:12" hidden="1" x14ac:dyDescent="0.25">
      <c r="C6522" s="221">
        <v>46650</v>
      </c>
      <c r="D6522" s="221">
        <f t="shared" ref="D6522:D6585" si="719">C6522*(f_CLK_MHz/Nominal_Clock_Freq)</f>
        <v>46650</v>
      </c>
      <c r="E6522" s="221">
        <f t="shared" si="717"/>
        <v>46.65</v>
      </c>
      <c r="F6522" s="221">
        <f t="shared" ref="F6522:F6585" si="720">ABS(SIN(((MOD_CLK_DIV*PI()*$D6522*FIRST_STAGE_DECIMATION)/(f_CLK_MHz*1000000)))/(FIRST_STAGE_DECIMATION*SIN(((MOD_CLK_DIV*PI()*$D6522)/(f_CLK_MHz*1000000)))))^FIRST_STAGE_ORDER</f>
        <v>1.3962092463511146E-6</v>
      </c>
      <c r="G6522" s="221">
        <f t="shared" ref="G6522:G6585" si="721">ABS(SIN(((MOD_CLK_DIV*FIRST_STAGE_DECIMATION*PI()*$D6522*SECOND_STAGE_DECIMATION)/(f_CLK_MHz*1000000)))/(SECOND_STAGE_DECIMATION*SIN(((MOD_CLK_DIV*FIRST_STAGE_DECIMATION*PI()*$D6522)/(f_CLK_MHz*1000000)))))^SECOND_STAGE_ORDER</f>
        <v>4.3099933194470294E-2</v>
      </c>
      <c r="H6522" s="221">
        <v>1.9669670782229299E-4</v>
      </c>
      <c r="I6522" s="221">
        <f t="shared" ref="I6522:I6585" si="722">IF(Avg_decimation&lt;&gt;0,(ABS(SIN(((MOD_CLK_DIV*FIRST_STAGE_DECIMATION*SECOND_STAGE_DECIMATION*FIR_DECIMATION*PI()*$D6522*Avg_decimation)/(f_CLK_MHz*1000000)))/(Avg_decimation*SIN(((MOD_CLK_DIV*FIRST_STAGE_DECIMATION*SECOND_STAGE_DECIMATION*FIR_DECIMATION*PI()*$D6522)/(f_CLK_MHz*1000000)))))^1),"-")</f>
        <v>1</v>
      </c>
      <c r="J6522" s="221">
        <v>1</v>
      </c>
      <c r="K6522" s="221">
        <f t="shared" ref="K6522:K6585" si="723">20*LOG10(IF(FIR_BYPASSED,F6522*G6522*J6522,F6522*G6522*H6522*I6522*J6522))</f>
        <v>-218.53551604340481</v>
      </c>
      <c r="L6522" s="221">
        <f t="shared" si="718"/>
        <v>8.2426037072467694E-20</v>
      </c>
    </row>
    <row r="6523" spans="3:12" hidden="1" x14ac:dyDescent="0.25">
      <c r="C6523" s="221">
        <v>46660</v>
      </c>
      <c r="D6523" s="221">
        <f t="shared" si="719"/>
        <v>46660</v>
      </c>
      <c r="E6523" s="221">
        <f t="shared" si="717"/>
        <v>46.66</v>
      </c>
      <c r="F6523" s="221">
        <f t="shared" si="720"/>
        <v>1.4110293804196589E-6</v>
      </c>
      <c r="G6523" s="221">
        <f t="shared" si="721"/>
        <v>4.0690505055212274E-2</v>
      </c>
      <c r="H6523" s="221">
        <v>4.6170289671161498E-3</v>
      </c>
      <c r="I6523" s="221">
        <f t="shared" si="722"/>
        <v>1</v>
      </c>
      <c r="J6523" s="221">
        <v>1</v>
      </c>
      <c r="K6523" s="221">
        <f t="shared" si="723"/>
        <v>-191.53216527142067</v>
      </c>
      <c r="L6523" s="221">
        <f t="shared" si="718"/>
        <v>1.9171939017182789E-19</v>
      </c>
    </row>
    <row r="6524" spans="3:12" hidden="1" x14ac:dyDescent="0.25">
      <c r="C6524" s="221">
        <v>46670</v>
      </c>
      <c r="D6524" s="221">
        <f t="shared" si="719"/>
        <v>46670</v>
      </c>
      <c r="E6524" s="221">
        <f t="shared" si="717"/>
        <v>46.67</v>
      </c>
      <c r="F6524" s="221">
        <f t="shared" si="720"/>
        <v>1.4259348695492002E-6</v>
      </c>
      <c r="G6524" s="221">
        <f t="shared" si="721"/>
        <v>3.8181148016842803E-2</v>
      </c>
      <c r="H6524" s="221">
        <v>9.6745899372292898E-3</v>
      </c>
      <c r="I6524" s="221">
        <f t="shared" si="722"/>
        <v>1</v>
      </c>
      <c r="J6524" s="221">
        <v>1</v>
      </c>
      <c r="K6524" s="221">
        <f t="shared" si="723"/>
        <v>-185.56837523927089</v>
      </c>
      <c r="L6524" s="221">
        <f t="shared" si="718"/>
        <v>1.5674106634407923E-18</v>
      </c>
    </row>
    <row r="6525" spans="3:12" hidden="1" x14ac:dyDescent="0.25">
      <c r="C6525" s="221">
        <v>46680</v>
      </c>
      <c r="D6525" s="221">
        <f t="shared" si="719"/>
        <v>46680</v>
      </c>
      <c r="E6525" s="221">
        <f t="shared" si="717"/>
        <v>46.68</v>
      </c>
      <c r="F6525" s="221">
        <f t="shared" si="720"/>
        <v>1.4409254403691876E-6</v>
      </c>
      <c r="G6525" s="221">
        <f t="shared" si="721"/>
        <v>3.5579123090987812E-2</v>
      </c>
      <c r="H6525" s="271">
        <v>3.5573597316884698E-10</v>
      </c>
      <c r="I6525" s="221">
        <f t="shared" si="722"/>
        <v>1</v>
      </c>
      <c r="J6525" s="221">
        <v>1</v>
      </c>
      <c r="K6525" s="221">
        <f t="shared" si="723"/>
        <v>-334.78070932495814</v>
      </c>
      <c r="L6525" s="221">
        <f t="shared" si="718"/>
        <v>6.935895078705636E-19</v>
      </c>
    </row>
    <row r="6526" spans="3:12" hidden="1" x14ac:dyDescent="0.25">
      <c r="C6526" s="221">
        <v>46690</v>
      </c>
      <c r="D6526" s="221">
        <f t="shared" si="719"/>
        <v>46690</v>
      </c>
      <c r="E6526" s="221">
        <f t="shared" si="717"/>
        <v>46.69</v>
      </c>
      <c r="F6526" s="221">
        <f t="shared" si="720"/>
        <v>1.4560008112387559E-6</v>
      </c>
      <c r="G6526" s="221">
        <f t="shared" si="721"/>
        <v>3.2891907313368961E-2</v>
      </c>
      <c r="H6526" s="221">
        <v>1.1026860971507299E-2</v>
      </c>
      <c r="I6526" s="221">
        <f t="shared" si="722"/>
        <v>1</v>
      </c>
      <c r="J6526" s="221">
        <v>1</v>
      </c>
      <c r="K6526" s="221">
        <f t="shared" si="723"/>
        <v>-185.54594852623953</v>
      </c>
      <c r="L6526" s="221">
        <f t="shared" si="718"/>
        <v>6.9718042706638108E-19</v>
      </c>
    </row>
    <row r="6527" spans="3:12" hidden="1" x14ac:dyDescent="0.25">
      <c r="C6527" s="221">
        <v>46700</v>
      </c>
      <c r="D6527" s="221">
        <f t="shared" si="719"/>
        <v>46700</v>
      </c>
      <c r="E6527" s="221">
        <f t="shared" si="717"/>
        <v>46.7</v>
      </c>
      <c r="F6527" s="221">
        <f t="shared" si="720"/>
        <v>1.4711606922438772E-6</v>
      </c>
      <c r="G6527" s="221">
        <f t="shared" si="721"/>
        <v>3.012717281203893E-2</v>
      </c>
      <c r="H6527" s="271">
        <v>1.6131002110750201E-9</v>
      </c>
      <c r="I6527" s="221">
        <f t="shared" si="722"/>
        <v>1</v>
      </c>
      <c r="J6527" s="221">
        <v>1</v>
      </c>
      <c r="K6527" s="221">
        <f t="shared" si="723"/>
        <v>-322.91440321675572</v>
      </c>
      <c r="L6527" s="221">
        <f t="shared" si="718"/>
        <v>6.9718056769031763E-19</v>
      </c>
    </row>
    <row r="6528" spans="3:12" hidden="1" x14ac:dyDescent="0.25">
      <c r="C6528" s="221">
        <v>46710</v>
      </c>
      <c r="D6528" s="221">
        <f t="shared" si="719"/>
        <v>46710</v>
      </c>
      <c r="E6528" s="221">
        <f t="shared" si="717"/>
        <v>46.71</v>
      </c>
      <c r="F6528" s="221">
        <f t="shared" si="720"/>
        <v>1.4864047851952665E-6</v>
      </c>
      <c r="G6528" s="221">
        <f t="shared" si="721"/>
        <v>2.7292765450236473E-2</v>
      </c>
      <c r="H6528" s="221">
        <v>2.04012078154239E-2</v>
      </c>
      <c r="I6528" s="221">
        <f t="shared" si="722"/>
        <v>1</v>
      </c>
      <c r="J6528" s="221">
        <v>1</v>
      </c>
      <c r="K6528" s="221">
        <f t="shared" si="723"/>
        <v>-181.64318964959847</v>
      </c>
      <c r="L6528" s="221">
        <f t="shared" si="718"/>
        <v>1.7124626923566753E-18</v>
      </c>
    </row>
    <row r="6529" spans="3:12" hidden="1" x14ac:dyDescent="0.25">
      <c r="C6529" s="221">
        <v>46720</v>
      </c>
      <c r="D6529" s="221">
        <f t="shared" si="719"/>
        <v>46720</v>
      </c>
      <c r="E6529" s="221">
        <f t="shared" si="717"/>
        <v>46.72</v>
      </c>
      <c r="F6529" s="221">
        <f t="shared" si="720"/>
        <v>1.5017327836273208E-6</v>
      </c>
      <c r="G6529" s="221">
        <f t="shared" si="721"/>
        <v>2.439668310188212E-2</v>
      </c>
      <c r="H6529" s="221">
        <v>2.0271099110449501E-2</v>
      </c>
      <c r="I6529" s="221">
        <f t="shared" si="722"/>
        <v>1</v>
      </c>
      <c r="J6529" s="221">
        <v>1</v>
      </c>
      <c r="K6529" s="221">
        <f t="shared" si="723"/>
        <v>-182.58398512438478</v>
      </c>
      <c r="L6529" s="221">
        <f t="shared" si="718"/>
        <v>6.1647347487913515E-18</v>
      </c>
    </row>
    <row r="6530" spans="3:12" hidden="1" x14ac:dyDescent="0.25">
      <c r="C6530" s="221">
        <v>46730</v>
      </c>
      <c r="D6530" s="221">
        <f t="shared" si="719"/>
        <v>46730</v>
      </c>
      <c r="E6530" s="221">
        <f t="shared" si="717"/>
        <v>46.73</v>
      </c>
      <c r="F6530" s="221">
        <f t="shared" si="720"/>
        <v>1.5171443727979002E-6</v>
      </c>
      <c r="G6530" s="221">
        <f t="shared" si="721"/>
        <v>2.1447053618467726E-2</v>
      </c>
      <c r="H6530" s="221">
        <v>5.3629333398833804E-3</v>
      </c>
      <c r="I6530" s="221">
        <f t="shared" si="722"/>
        <v>1</v>
      </c>
      <c r="J6530" s="221">
        <v>1</v>
      </c>
      <c r="K6530" s="221">
        <f t="shared" si="723"/>
        <v>-195.16406106102605</v>
      </c>
      <c r="L6530" s="221">
        <f t="shared" si="718"/>
        <v>2.1030429494660285E-18</v>
      </c>
    </row>
    <row r="6531" spans="3:12" hidden="1" x14ac:dyDescent="0.25">
      <c r="C6531" s="221">
        <v>46740</v>
      </c>
      <c r="D6531" s="221">
        <f t="shared" si="719"/>
        <v>46740</v>
      </c>
      <c r="E6531" s="221">
        <f t="shared" si="717"/>
        <v>46.74</v>
      </c>
      <c r="F6531" s="221">
        <f t="shared" si="720"/>
        <v>1.5326392296890622E-6</v>
      </c>
      <c r="G6531" s="221">
        <f t="shared" si="721"/>
        <v>1.8452112546619888E-2</v>
      </c>
      <c r="H6531" s="271">
        <v>1.7506741710738399E-5</v>
      </c>
      <c r="I6531" s="221">
        <f t="shared" si="722"/>
        <v>1</v>
      </c>
      <c r="J6531" s="221">
        <v>1</v>
      </c>
      <c r="K6531" s="221">
        <f t="shared" si="723"/>
        <v>-246.10617286294604</v>
      </c>
      <c r="L6531" s="221">
        <f t="shared" si="718"/>
        <v>7.6558743848769994E-20</v>
      </c>
    </row>
    <row r="6532" spans="3:12" hidden="1" x14ac:dyDescent="0.25">
      <c r="C6532" s="221">
        <v>46750</v>
      </c>
      <c r="D6532" s="221">
        <f t="shared" si="719"/>
        <v>46750</v>
      </c>
      <c r="E6532" s="221">
        <f t="shared" si="717"/>
        <v>46.75</v>
      </c>
      <c r="F6532" s="221">
        <f t="shared" si="720"/>
        <v>1.5482170230085949E-6</v>
      </c>
      <c r="G6532" s="221">
        <f t="shared" si="721"/>
        <v>1.5420180656119329E-2</v>
      </c>
      <c r="H6532" s="271">
        <v>1.6734664794266199E-5</v>
      </c>
      <c r="I6532" s="221">
        <f t="shared" si="722"/>
        <v>1</v>
      </c>
      <c r="J6532" s="221">
        <v>1</v>
      </c>
      <c r="K6532" s="221">
        <f t="shared" si="723"/>
        <v>-247.96923364682561</v>
      </c>
      <c r="L6532" s="221">
        <f t="shared" si="718"/>
        <v>2.0008535044330491E-24</v>
      </c>
    </row>
    <row r="6533" spans="3:12" hidden="1" x14ac:dyDescent="0.25">
      <c r="C6533" s="221">
        <v>46760</v>
      </c>
      <c r="D6533" s="221">
        <f t="shared" si="719"/>
        <v>46760</v>
      </c>
      <c r="E6533" s="221">
        <f t="shared" si="717"/>
        <v>46.76</v>
      </c>
      <c r="F6533" s="221">
        <f t="shared" si="720"/>
        <v>1.5638774131925912E-6</v>
      </c>
      <c r="G6533" s="221">
        <f t="shared" si="721"/>
        <v>1.2359641338254802E-2</v>
      </c>
      <c r="H6533" s="221">
        <v>1.57194088848359E-2</v>
      </c>
      <c r="I6533" s="221">
        <f t="shared" si="722"/>
        <v>1</v>
      </c>
      <c r="J6533" s="221">
        <v>1</v>
      </c>
      <c r="K6533" s="221">
        <f t="shared" si="723"/>
        <v>-190.34710427554583</v>
      </c>
      <c r="L6533" s="221">
        <f t="shared" si="718"/>
        <v>2.3140404200802495E-19</v>
      </c>
    </row>
    <row r="6534" spans="3:12" hidden="1" x14ac:dyDescent="0.25">
      <c r="C6534" s="221">
        <v>46770</v>
      </c>
      <c r="D6534" s="221">
        <f t="shared" si="719"/>
        <v>46770</v>
      </c>
      <c r="E6534" s="221">
        <f t="shared" si="717"/>
        <v>46.77</v>
      </c>
      <c r="F6534" s="221">
        <f t="shared" si="720"/>
        <v>1.579620052408773E-6</v>
      </c>
      <c r="G6534" s="221">
        <f t="shared" si="721"/>
        <v>9.2789179347063395E-3</v>
      </c>
      <c r="H6534" s="221">
        <v>0.137820446553929</v>
      </c>
      <c r="I6534" s="221">
        <f t="shared" si="722"/>
        <v>1</v>
      </c>
      <c r="J6534" s="221">
        <v>1</v>
      </c>
      <c r="K6534" s="221">
        <f t="shared" si="723"/>
        <v>-173.89272750611536</v>
      </c>
      <c r="L6534" s="221">
        <f t="shared" si="718"/>
        <v>1.3501241887480886E-17</v>
      </c>
    </row>
    <row r="6535" spans="3:12" hidden="1" x14ac:dyDescent="0.25">
      <c r="C6535" s="221">
        <v>46780</v>
      </c>
      <c r="D6535" s="221">
        <f t="shared" si="719"/>
        <v>46780</v>
      </c>
      <c r="E6535" s="221">
        <f t="shared" si="717"/>
        <v>46.78</v>
      </c>
      <c r="F6535" s="221">
        <f t="shared" si="720"/>
        <v>1.5954445845609556E-6</v>
      </c>
      <c r="G6535" s="221">
        <f t="shared" si="721"/>
        <v>6.1864510568570242E-3</v>
      </c>
      <c r="H6535" s="221">
        <v>0.44491567513497898</v>
      </c>
      <c r="I6535" s="221">
        <f t="shared" si="722"/>
        <v>1</v>
      </c>
      <c r="J6535" s="221">
        <v>1</v>
      </c>
      <c r="K6535" s="221">
        <f t="shared" si="723"/>
        <v>-167.14797974842142</v>
      </c>
      <c r="L6535" s="221">
        <f t="shared" si="718"/>
        <v>1.0276630882068632E-16</v>
      </c>
    </row>
    <row r="6536" spans="3:12" hidden="1" x14ac:dyDescent="0.25">
      <c r="C6536" s="221">
        <v>46790</v>
      </c>
      <c r="D6536" s="221">
        <f t="shared" si="719"/>
        <v>46790</v>
      </c>
      <c r="E6536" s="221">
        <f t="shared" si="717"/>
        <v>46.79</v>
      </c>
      <c r="F6536" s="221">
        <f t="shared" si="720"/>
        <v>1.6113506452941243E-6</v>
      </c>
      <c r="G6536" s="221">
        <f t="shared" si="721"/>
        <v>3.0906759554590229E-3</v>
      </c>
      <c r="H6536" s="221">
        <v>0.823655315661182</v>
      </c>
      <c r="I6536" s="221">
        <f t="shared" si="722"/>
        <v>1</v>
      </c>
      <c r="J6536" s="221">
        <v>1</v>
      </c>
      <c r="K6536" s="221">
        <f t="shared" si="723"/>
        <v>-167.74021927182957</v>
      </c>
      <c r="L6536" s="221">
        <f t="shared" si="718"/>
        <v>1.8034110138614616E-16</v>
      </c>
    </row>
    <row r="6537" spans="3:12" hidden="1" x14ac:dyDescent="0.25">
      <c r="C6537" s="221">
        <v>46800</v>
      </c>
      <c r="D6537" s="221">
        <f t="shared" si="719"/>
        <v>46800</v>
      </c>
      <c r="E6537" s="221">
        <f t="shared" si="717"/>
        <v>46.8</v>
      </c>
      <c r="F6537" s="221">
        <f t="shared" si="720"/>
        <v>1.6273378620006435E-6</v>
      </c>
      <c r="G6537" s="221">
        <f t="shared" si="721"/>
        <v>6.9297195967005058E-16</v>
      </c>
      <c r="H6537" s="221">
        <v>1</v>
      </c>
      <c r="I6537" s="221">
        <f t="shared" si="722"/>
        <v>1</v>
      </c>
      <c r="J6537" s="221">
        <v>1</v>
      </c>
      <c r="K6537" s="221">
        <f t="shared" si="723"/>
        <v>-418.95613218644309</v>
      </c>
      <c r="L6537" s="221">
        <f t="shared" si="718"/>
        <v>4.2064727658527434E-17</v>
      </c>
    </row>
    <row r="6538" spans="3:12" hidden="1" x14ac:dyDescent="0.25">
      <c r="C6538" s="221">
        <v>46810</v>
      </c>
      <c r="D6538" s="221">
        <f t="shared" si="719"/>
        <v>46810</v>
      </c>
      <c r="E6538" s="221">
        <f t="shared" si="717"/>
        <v>46.81</v>
      </c>
      <c r="F6538" s="221">
        <f t="shared" si="720"/>
        <v>1.6434058538272617E-6</v>
      </c>
      <c r="G6538" s="221">
        <f t="shared" si="721"/>
        <v>3.0772196732795718E-3</v>
      </c>
      <c r="H6538" s="221">
        <v>0.82365531566138706</v>
      </c>
      <c r="I6538" s="221">
        <f t="shared" si="722"/>
        <v>1</v>
      </c>
      <c r="J6538" s="221">
        <v>1</v>
      </c>
      <c r="K6538" s="221">
        <f t="shared" si="723"/>
        <v>-167.60702328985457</v>
      </c>
      <c r="L6538" s="221">
        <f t="shared" si="718"/>
        <v>4.3374819415850334E-17</v>
      </c>
    </row>
    <row r="6539" spans="3:12" hidden="1" x14ac:dyDescent="0.25">
      <c r="C6539" s="221">
        <v>46820</v>
      </c>
      <c r="D6539" s="221">
        <f t="shared" si="719"/>
        <v>46820</v>
      </c>
      <c r="E6539" s="221">
        <f t="shared" si="717"/>
        <v>46.82</v>
      </c>
      <c r="F6539" s="221">
        <f t="shared" si="720"/>
        <v>1.6595542316831029E-6</v>
      </c>
      <c r="G6539" s="221">
        <f t="shared" si="721"/>
        <v>6.1326982864559204E-3</v>
      </c>
      <c r="H6539" s="221">
        <v>0.44491567513542901</v>
      </c>
      <c r="I6539" s="221">
        <f t="shared" si="722"/>
        <v>1</v>
      </c>
      <c r="J6539" s="221">
        <v>1</v>
      </c>
      <c r="K6539" s="221">
        <f t="shared" si="723"/>
        <v>-166.88158489989632</v>
      </c>
      <c r="L6539" s="221">
        <f t="shared" si="718"/>
        <v>1.8894122237774098E-16</v>
      </c>
    </row>
    <row r="6540" spans="3:12" hidden="1" x14ac:dyDescent="0.25">
      <c r="C6540" s="221">
        <v>46830</v>
      </c>
      <c r="D6540" s="221">
        <f t="shared" si="719"/>
        <v>46830</v>
      </c>
      <c r="E6540" s="221">
        <f t="shared" si="717"/>
        <v>46.83</v>
      </c>
      <c r="F6540" s="221">
        <f t="shared" si="720"/>
        <v>1.6757825982484507E-6</v>
      </c>
      <c r="G6540" s="221">
        <f t="shared" si="721"/>
        <v>9.1582452606887334E-3</v>
      </c>
      <c r="H6540" s="221">
        <v>0.13782044655417999</v>
      </c>
      <c r="I6540" s="221">
        <f t="shared" si="722"/>
        <v>1</v>
      </c>
      <c r="J6540" s="221">
        <v>1</v>
      </c>
      <c r="K6540" s="221">
        <f t="shared" si="723"/>
        <v>-173.49312802160935</v>
      </c>
      <c r="L6540" s="221">
        <f t="shared" si="718"/>
        <v>1.1033396261590716E-16</v>
      </c>
    </row>
    <row r="6541" spans="3:12" hidden="1" x14ac:dyDescent="0.25">
      <c r="C6541" s="221">
        <v>46840</v>
      </c>
      <c r="D6541" s="221">
        <f t="shared" si="719"/>
        <v>46840</v>
      </c>
      <c r="E6541" s="221">
        <f t="shared" si="717"/>
        <v>46.84</v>
      </c>
      <c r="F6541" s="221">
        <f t="shared" si="720"/>
        <v>1.6920905479845337E-6</v>
      </c>
      <c r="G6541" s="221">
        <f t="shared" si="721"/>
        <v>1.2145785716194273E-2</v>
      </c>
      <c r="H6541" s="221">
        <v>1.5719408884814198E-2</v>
      </c>
      <c r="I6541" s="221">
        <f t="shared" si="722"/>
        <v>1</v>
      </c>
      <c r="J6541" s="221">
        <v>1</v>
      </c>
      <c r="K6541" s="221">
        <f t="shared" si="723"/>
        <v>-189.81429150027424</v>
      </c>
      <c r="L6541" s="221">
        <f t="shared" si="718"/>
        <v>1.486233440829424E-17</v>
      </c>
    </row>
    <row r="6542" spans="3:12" hidden="1" x14ac:dyDescent="0.25">
      <c r="C6542" s="221">
        <v>46850</v>
      </c>
      <c r="D6542" s="221">
        <f t="shared" si="719"/>
        <v>46850</v>
      </c>
      <c r="E6542" s="221">
        <f t="shared" si="717"/>
        <v>46.85</v>
      </c>
      <c r="F6542" s="221">
        <f t="shared" si="720"/>
        <v>1.7084776671441873E-6</v>
      </c>
      <c r="G6542" s="221">
        <f t="shared" si="721"/>
        <v>1.5087381576143826E-2</v>
      </c>
      <c r="H6542" s="271">
        <v>1.6734664794175902E-5</v>
      </c>
      <c r="I6542" s="221">
        <f t="shared" si="722"/>
        <v>1</v>
      </c>
      <c r="J6542" s="221">
        <v>1</v>
      </c>
      <c r="K6542" s="221">
        <f t="shared" si="723"/>
        <v>-247.30319603975278</v>
      </c>
      <c r="L6542" s="221">
        <f t="shared" si="718"/>
        <v>2.6161934114338711E-19</v>
      </c>
    </row>
    <row r="6543" spans="3:12" hidden="1" x14ac:dyDescent="0.25">
      <c r="C6543" s="221">
        <v>46860</v>
      </c>
      <c r="D6543" s="221">
        <f t="shared" si="719"/>
        <v>46860</v>
      </c>
      <c r="E6543" s="221">
        <f t="shared" si="717"/>
        <v>46.86</v>
      </c>
      <c r="F6543" s="221">
        <f t="shared" si="720"/>
        <v>1.7249435337833922E-6</v>
      </c>
      <c r="G6543" s="221">
        <f t="shared" si="721"/>
        <v>1.7975252220308078E-2</v>
      </c>
      <c r="H6543" s="271">
        <v>1.7506741710695E-5</v>
      </c>
      <c r="I6543" s="221">
        <f t="shared" si="722"/>
        <v>1</v>
      </c>
      <c r="J6543" s="221">
        <v>1</v>
      </c>
      <c r="K6543" s="221">
        <f t="shared" si="723"/>
        <v>-245.30689599564573</v>
      </c>
      <c r="L6543" s="221">
        <f t="shared" si="718"/>
        <v>2.372564366098919E-24</v>
      </c>
    </row>
    <row r="6544" spans="3:12" hidden="1" x14ac:dyDescent="0.25">
      <c r="C6544" s="221">
        <v>46870</v>
      </c>
      <c r="D6544" s="221">
        <f t="shared" si="719"/>
        <v>46870</v>
      </c>
      <c r="E6544" s="221">
        <f t="shared" si="717"/>
        <v>46.87</v>
      </c>
      <c r="F6544" s="221">
        <f t="shared" si="720"/>
        <v>1.7414877177738042E-6</v>
      </c>
      <c r="G6544" s="221">
        <f t="shared" si="721"/>
        <v>2.0801794635855991E-2</v>
      </c>
      <c r="H6544" s="221">
        <v>5.3629333398687697E-3</v>
      </c>
      <c r="I6544" s="221">
        <f t="shared" si="722"/>
        <v>1</v>
      </c>
      <c r="J6544" s="221">
        <v>1</v>
      </c>
      <c r="K6544" s="221">
        <f t="shared" si="723"/>
        <v>-194.23152761646088</v>
      </c>
      <c r="L6544" s="221">
        <f t="shared" si="718"/>
        <v>9.4887876896146202E-20</v>
      </c>
    </row>
    <row r="6545" spans="3:12" hidden="1" x14ac:dyDescent="0.25">
      <c r="C6545" s="221">
        <v>46880</v>
      </c>
      <c r="D6545" s="221">
        <f t="shared" si="719"/>
        <v>46880</v>
      </c>
      <c r="E6545" s="221">
        <f t="shared" si="717"/>
        <v>46.88</v>
      </c>
      <c r="F6545" s="221">
        <f t="shared" si="720"/>
        <v>1.758109780816036E-6</v>
      </c>
      <c r="G6545" s="221">
        <f t="shared" si="721"/>
        <v>2.355960301401424E-2</v>
      </c>
      <c r="H6545" s="221">
        <v>2.0271099110454899E-2</v>
      </c>
      <c r="I6545" s="221">
        <f t="shared" si="722"/>
        <v>1</v>
      </c>
      <c r="J6545" s="221">
        <v>1</v>
      </c>
      <c r="K6545" s="221">
        <f t="shared" si="723"/>
        <v>-181.51817489511106</v>
      </c>
      <c r="L6545" s="221">
        <f t="shared" si="718"/>
        <v>2.6724474287409746E-18</v>
      </c>
    </row>
    <row r="6546" spans="3:12" hidden="1" x14ac:dyDescent="0.25">
      <c r="C6546" s="221">
        <v>46890</v>
      </c>
      <c r="D6546" s="221">
        <f t="shared" si="719"/>
        <v>46890</v>
      </c>
      <c r="E6546" s="221">
        <f t="shared" si="717"/>
        <v>46.89</v>
      </c>
      <c r="F6546" s="221">
        <f t="shared" si="720"/>
        <v>1.7748092764539873E-6</v>
      </c>
      <c r="G6546" s="221">
        <f t="shared" si="721"/>
        <v>2.62414877431454E-2</v>
      </c>
      <c r="H6546" s="221">
        <v>2.0401207815418002E-2</v>
      </c>
      <c r="I6546" s="221">
        <f t="shared" si="722"/>
        <v>1</v>
      </c>
      <c r="J6546" s="221">
        <v>1</v>
      </c>
      <c r="K6546" s="221">
        <f t="shared" si="723"/>
        <v>-180.4440795359601</v>
      </c>
      <c r="L6546" s="221">
        <f t="shared" si="718"/>
        <v>8.0084137359183524E-18</v>
      </c>
    </row>
    <row r="6547" spans="3:12" hidden="1" x14ac:dyDescent="0.25">
      <c r="C6547" s="221">
        <v>46900</v>
      </c>
      <c r="D6547" s="221">
        <f t="shared" si="719"/>
        <v>46900</v>
      </c>
      <c r="E6547" s="221">
        <f t="shared" si="717"/>
        <v>46.9</v>
      </c>
      <c r="F6547" s="221">
        <f t="shared" si="720"/>
        <v>1.7915857500899874E-6</v>
      </c>
      <c r="G6547" s="221">
        <f t="shared" si="721"/>
        <v>2.8840493750448202E-2</v>
      </c>
      <c r="H6547" s="271">
        <v>1.61308663365626E-9</v>
      </c>
      <c r="I6547" s="221">
        <f t="shared" si="722"/>
        <v>1</v>
      </c>
      <c r="J6547" s="221">
        <v>1</v>
      </c>
      <c r="K6547" s="221">
        <f t="shared" si="723"/>
        <v>-321.58204033377268</v>
      </c>
      <c r="L6547" s="221">
        <f t="shared" si="718"/>
        <v>2.2570029736435829E-18</v>
      </c>
    </row>
    <row r="6548" spans="3:12" hidden="1" x14ac:dyDescent="0.25">
      <c r="C6548" s="221">
        <v>46910</v>
      </c>
      <c r="D6548" s="221">
        <f t="shared" si="719"/>
        <v>46910</v>
      </c>
      <c r="E6548" s="221">
        <f t="shared" si="717"/>
        <v>46.91</v>
      </c>
      <c r="F6548" s="221">
        <f t="shared" si="720"/>
        <v>1.8084387390009317E-6</v>
      </c>
      <c r="G6548" s="221">
        <f t="shared" si="721"/>
        <v>3.1349918146407453E-2</v>
      </c>
      <c r="H6548" s="221">
        <v>1.10268609715085E-2</v>
      </c>
      <c r="I6548" s="221">
        <f t="shared" si="722"/>
        <v>1</v>
      </c>
      <c r="J6548" s="221">
        <v>1</v>
      </c>
      <c r="K6548" s="221">
        <f t="shared" si="723"/>
        <v>-184.08015776439652</v>
      </c>
      <c r="L6548" s="221">
        <f t="shared" si="718"/>
        <v>9.7706700586003312E-19</v>
      </c>
    </row>
    <row r="6549" spans="3:12" hidden="1" x14ac:dyDescent="0.25">
      <c r="C6549" s="221">
        <v>46920</v>
      </c>
      <c r="D6549" s="221">
        <f t="shared" si="719"/>
        <v>46920</v>
      </c>
      <c r="E6549" s="221">
        <f t="shared" si="717"/>
        <v>46.92</v>
      </c>
      <c r="F6549" s="221">
        <f t="shared" si="720"/>
        <v>1.8253677723551291E-6</v>
      </c>
      <c r="G6549" s="221">
        <f t="shared" si="721"/>
        <v>3.3763327128135706E-2</v>
      </c>
      <c r="H6549" s="271">
        <v>3.5573739203826201E-10</v>
      </c>
      <c r="I6549" s="221">
        <f t="shared" si="722"/>
        <v>1</v>
      </c>
      <c r="J6549" s="221">
        <v>1</v>
      </c>
      <c r="K6549" s="221">
        <f t="shared" si="723"/>
        <v>-333.18149735860112</v>
      </c>
      <c r="L6549" s="221">
        <f t="shared" si="718"/>
        <v>9.7706681385962961E-19</v>
      </c>
    </row>
    <row r="6550" spans="3:12" hidden="1" x14ac:dyDescent="0.25">
      <c r="C6550" s="221">
        <v>46930</v>
      </c>
      <c r="D6550" s="221">
        <f t="shared" si="719"/>
        <v>46930</v>
      </c>
      <c r="E6550" s="221">
        <f t="shared" si="717"/>
        <v>46.93</v>
      </c>
      <c r="F6550" s="221">
        <f t="shared" si="720"/>
        <v>1.8423723712303017E-6</v>
      </c>
      <c r="G6550" s="221">
        <f t="shared" si="721"/>
        <v>3.6074572099838283E-2</v>
      </c>
      <c r="H6550" s="221">
        <v>9.6745899372299594E-3</v>
      </c>
      <c r="I6550" s="221">
        <f t="shared" si="722"/>
        <v>1</v>
      </c>
      <c r="J6550" s="221">
        <v>1</v>
      </c>
      <c r="K6550" s="221">
        <f t="shared" si="723"/>
        <v>-183.83577666280809</v>
      </c>
      <c r="L6550" s="221">
        <f t="shared" si="718"/>
        <v>1.0336234936208102E-18</v>
      </c>
    </row>
    <row r="6551" spans="3:12" hidden="1" x14ac:dyDescent="0.25">
      <c r="C6551" s="221">
        <v>46940</v>
      </c>
      <c r="D6551" s="221">
        <f t="shared" si="719"/>
        <v>46940</v>
      </c>
      <c r="E6551" s="221">
        <f t="shared" si="717"/>
        <v>46.94</v>
      </c>
      <c r="F6551" s="221">
        <f t="shared" si="720"/>
        <v>1.8594520486322555E-6</v>
      </c>
      <c r="G6551" s="221">
        <f t="shared" si="721"/>
        <v>3.8277804970892428E-2</v>
      </c>
      <c r="H6551" s="221">
        <v>4.61702896712136E-3</v>
      </c>
      <c r="I6551" s="221">
        <f t="shared" si="722"/>
        <v>1</v>
      </c>
      <c r="J6551" s="221">
        <v>1</v>
      </c>
      <c r="K6551" s="221">
        <f t="shared" si="723"/>
        <v>-189.66610784117063</v>
      </c>
      <c r="L6551" s="221">
        <f t="shared" si="718"/>
        <v>2.3601172226576692E-18</v>
      </c>
    </row>
    <row r="6552" spans="3:12" hidden="1" x14ac:dyDescent="0.25">
      <c r="C6552" s="221">
        <v>46950</v>
      </c>
      <c r="D6552" s="221">
        <f t="shared" si="719"/>
        <v>46950</v>
      </c>
      <c r="E6552" s="221">
        <f t="shared" si="717"/>
        <v>46.95</v>
      </c>
      <c r="F6552" s="221">
        <f t="shared" si="720"/>
        <v>1.8766063095146317E-6</v>
      </c>
      <c r="G6552" s="221">
        <f t="shared" si="721"/>
        <v>4.0367492594249849E-2</v>
      </c>
      <c r="H6552" s="221">
        <v>1.96696707822332E-4</v>
      </c>
      <c r="I6552" s="221">
        <f t="shared" si="722"/>
        <v>1</v>
      </c>
      <c r="J6552" s="221">
        <v>1</v>
      </c>
      <c r="K6552" s="221">
        <f t="shared" si="723"/>
        <v>-216.53595925004907</v>
      </c>
      <c r="L6552" s="221">
        <f t="shared" si="718"/>
        <v>2.9501670667723876E-19</v>
      </c>
    </row>
    <row r="6553" spans="3:12" hidden="1" x14ac:dyDescent="0.25">
      <c r="C6553" s="221">
        <v>46960</v>
      </c>
      <c r="D6553" s="221">
        <f t="shared" si="719"/>
        <v>46960</v>
      </c>
      <c r="E6553" s="221">
        <f t="shared" si="717"/>
        <v>46.96</v>
      </c>
      <c r="F6553" s="221">
        <f t="shared" si="720"/>
        <v>1.8938346507993605E-6</v>
      </c>
      <c r="G6553" s="221">
        <f t="shared" si="721"/>
        <v>4.2338430310356383E-2</v>
      </c>
      <c r="H6553" s="221">
        <v>2.70623213906114E-3</v>
      </c>
      <c r="I6553" s="221">
        <f t="shared" si="722"/>
        <v>1</v>
      </c>
      <c r="J6553" s="221">
        <v>1</v>
      </c>
      <c r="K6553" s="221">
        <f t="shared" si="723"/>
        <v>-193.27116283194613</v>
      </c>
      <c r="L6553" s="221">
        <f t="shared" si="718"/>
        <v>1.3443429644349236E-19</v>
      </c>
    </row>
    <row r="6554" spans="3:12" hidden="1" x14ac:dyDescent="0.25">
      <c r="C6554" s="221">
        <v>46970</v>
      </c>
      <c r="D6554" s="221">
        <f t="shared" si="719"/>
        <v>46970</v>
      </c>
      <c r="E6554" s="221">
        <f t="shared" si="717"/>
        <v>46.97</v>
      </c>
      <c r="F6554" s="221">
        <f t="shared" si="720"/>
        <v>1.911136561398162E-6</v>
      </c>
      <c r="G6554" s="221">
        <f t="shared" si="721"/>
        <v>4.418575456421877E-2</v>
      </c>
      <c r="H6554" s="221">
        <v>2.5761364751438801E-3</v>
      </c>
      <c r="I6554" s="221">
        <f t="shared" si="722"/>
        <v>1</v>
      </c>
      <c r="J6554" s="221">
        <v>1</v>
      </c>
      <c r="K6554" s="221">
        <f t="shared" si="723"/>
        <v>-193.24914272822951</v>
      </c>
      <c r="L6554" s="221">
        <f t="shared" si="718"/>
        <v>4.7204719335412585E-19</v>
      </c>
    </row>
    <row r="6555" spans="3:12" hidden="1" x14ac:dyDescent="0.25">
      <c r="C6555" s="221">
        <v>46980</v>
      </c>
      <c r="D6555" s="221">
        <f t="shared" si="719"/>
        <v>46980</v>
      </c>
      <c r="E6555" s="221">
        <f t="shared" si="717"/>
        <v>46.98</v>
      </c>
      <c r="F6555" s="221">
        <f t="shared" si="720"/>
        <v>1.9285115222348525E-6</v>
      </c>
      <c r="G6555" s="221">
        <f t="shared" si="721"/>
        <v>4.5904954565798371E-2</v>
      </c>
      <c r="H6555" s="221">
        <v>2.7309732062735299E-4</v>
      </c>
      <c r="I6555" s="221">
        <f t="shared" si="722"/>
        <v>1</v>
      </c>
      <c r="J6555" s="221">
        <v>1</v>
      </c>
      <c r="K6555" s="221">
        <f t="shared" si="723"/>
        <v>-212.3320152171905</v>
      </c>
      <c r="L6555" s="221">
        <f t="shared" si="718"/>
        <v>1.4606982064069664E-19</v>
      </c>
    </row>
    <row r="6556" spans="3:12" hidden="1" x14ac:dyDescent="0.25">
      <c r="C6556" s="221">
        <v>46990</v>
      </c>
      <c r="D6556" s="221">
        <f t="shared" si="719"/>
        <v>46990</v>
      </c>
      <c r="E6556" s="221">
        <f t="shared" si="717"/>
        <v>46.99</v>
      </c>
      <c r="F6556" s="221">
        <f t="shared" si="720"/>
        <v>1.9459590062686304E-6</v>
      </c>
      <c r="G6556" s="221">
        <f t="shared" si="721"/>
        <v>4.7491882966563065E-2</v>
      </c>
      <c r="H6556" s="221">
        <v>3.1555882854903301E-3</v>
      </c>
      <c r="I6556" s="221">
        <f t="shared" si="722"/>
        <v>1</v>
      </c>
      <c r="J6556" s="221">
        <v>1</v>
      </c>
      <c r="K6556" s="221">
        <f t="shared" si="723"/>
        <v>-190.70333177578755</v>
      </c>
      <c r="L6556" s="221">
        <f t="shared" si="718"/>
        <v>2.4933616090962001E-19</v>
      </c>
    </row>
    <row r="6557" spans="3:12" hidden="1" x14ac:dyDescent="0.25">
      <c r="C6557" s="221">
        <v>47000</v>
      </c>
      <c r="D6557" s="221">
        <f t="shared" si="719"/>
        <v>47000</v>
      </c>
      <c r="E6557" s="221">
        <f t="shared" si="717"/>
        <v>47</v>
      </c>
      <c r="F6557" s="221">
        <f t="shared" si="720"/>
        <v>1.9634784785180809E-6</v>
      </c>
      <c r="G6557" s="221">
        <f t="shared" si="721"/>
        <v>4.8942765527654419E-2</v>
      </c>
      <c r="H6557" s="271">
        <v>9.3131959070102097E-10</v>
      </c>
      <c r="I6557" s="221">
        <f t="shared" si="722"/>
        <v>1</v>
      </c>
      <c r="J6557" s="221">
        <v>1</v>
      </c>
      <c r="K6557" s="221">
        <f t="shared" si="723"/>
        <v>-320.96373220675991</v>
      </c>
      <c r="L6557" s="221">
        <f t="shared" si="718"/>
        <v>2.126214608196687E-19</v>
      </c>
    </row>
    <row r="6558" spans="3:12" hidden="1" x14ac:dyDescent="0.25">
      <c r="C6558" s="221">
        <v>47010</v>
      </c>
      <c r="D6558" s="221">
        <f t="shared" si="719"/>
        <v>47010</v>
      </c>
      <c r="E6558" s="221">
        <f t="shared" si="717"/>
        <v>47.01</v>
      </c>
      <c r="F6558" s="221">
        <f t="shared" si="720"/>
        <v>1.9810693960862342E-6</v>
      </c>
      <c r="G6558" s="221">
        <f t="shared" si="721"/>
        <v>5.0254209757977411E-2</v>
      </c>
      <c r="H6558" s="221">
        <v>2.61825380323044E-2</v>
      </c>
      <c r="I6558" s="221">
        <f t="shared" si="722"/>
        <v>1</v>
      </c>
      <c r="J6558" s="221">
        <v>1</v>
      </c>
      <c r="K6558" s="221">
        <f t="shared" si="723"/>
        <v>-171.67832239660407</v>
      </c>
      <c r="L6558" s="221">
        <f t="shared" si="718"/>
        <v>1.698665236008325E-17</v>
      </c>
    </row>
    <row r="6559" spans="3:12" hidden="1" x14ac:dyDescent="0.25">
      <c r="C6559" s="221">
        <v>47020</v>
      </c>
      <c r="D6559" s="221">
        <f t="shared" si="719"/>
        <v>47020</v>
      </c>
      <c r="E6559" s="221">
        <f t="shared" si="717"/>
        <v>47.02</v>
      </c>
      <c r="F6559" s="221">
        <f t="shared" si="720"/>
        <v>1.9987312081864033E-6</v>
      </c>
      <c r="G6559" s="221">
        <f t="shared" si="721"/>
        <v>5.1423212503152974E-2</v>
      </c>
      <c r="H6559" s="221">
        <v>5.0657045484408803E-2</v>
      </c>
      <c r="I6559" s="221">
        <f t="shared" si="722"/>
        <v>1</v>
      </c>
      <c r="J6559" s="221">
        <v>1</v>
      </c>
      <c r="K6559" s="221">
        <f t="shared" si="723"/>
        <v>-165.6689309124236</v>
      </c>
      <c r="L6559" s="221">
        <f t="shared" si="718"/>
        <v>1.5261710479847006E-16</v>
      </c>
    </row>
    <row r="6560" spans="3:12" hidden="1" x14ac:dyDescent="0.25">
      <c r="C6560" s="221">
        <v>47030</v>
      </c>
      <c r="D6560" s="221">
        <f t="shared" si="719"/>
        <v>47030</v>
      </c>
      <c r="E6560" s="221">
        <f t="shared" si="717"/>
        <v>47.03</v>
      </c>
      <c r="F6560" s="221">
        <f t="shared" si="720"/>
        <v>2.0164633561689904E-6</v>
      </c>
      <c r="G6560" s="221">
        <f t="shared" si="721"/>
        <v>5.244716646925885E-2</v>
      </c>
      <c r="H6560" s="221">
        <v>3.5478860246617401E-2</v>
      </c>
      <c r="I6560" s="221">
        <f t="shared" si="722"/>
        <v>1</v>
      </c>
      <c r="J6560" s="221">
        <v>1</v>
      </c>
      <c r="K6560" s="221">
        <f t="shared" si="723"/>
        <v>-168.51435952376113</v>
      </c>
      <c r="L6560" s="221">
        <f t="shared" si="718"/>
        <v>2.006483049211839E-16</v>
      </c>
    </row>
    <row r="6561" spans="3:12" hidden="1" x14ac:dyDescent="0.25">
      <c r="C6561" s="221">
        <v>47040</v>
      </c>
      <c r="D6561" s="221">
        <f t="shared" si="719"/>
        <v>47040</v>
      </c>
      <c r="E6561" s="221">
        <f t="shared" si="717"/>
        <v>47.04</v>
      </c>
      <c r="F6561" s="221">
        <f t="shared" si="720"/>
        <v>2.034265273549025E-6</v>
      </c>
      <c r="G6561" s="221">
        <f t="shared" si="721"/>
        <v>5.3323865668007314E-2</v>
      </c>
      <c r="H6561" s="271">
        <v>2.43822959902799E-9</v>
      </c>
      <c r="I6561" s="221">
        <f t="shared" si="722"/>
        <v>1</v>
      </c>
      <c r="J6561" s="221">
        <v>1</v>
      </c>
      <c r="K6561" s="221">
        <f t="shared" si="723"/>
        <v>-311.55192379559134</v>
      </c>
      <c r="L6561" s="221">
        <f t="shared" si="718"/>
        <v>3.5196875950527667E-17</v>
      </c>
    </row>
    <row r="6562" spans="3:12" hidden="1" x14ac:dyDescent="0.25">
      <c r="C6562" s="221">
        <v>47050</v>
      </c>
      <c r="D6562" s="221">
        <f t="shared" si="719"/>
        <v>47050</v>
      </c>
      <c r="E6562" s="221">
        <f t="shared" ref="E6562:E6625" si="724">D6562/1000</f>
        <v>47.05</v>
      </c>
      <c r="F6562" s="221">
        <f t="shared" si="720"/>
        <v>2.052136386034721E-6</v>
      </c>
      <c r="G6562" s="221">
        <f t="shared" si="721"/>
        <v>5.405150977299817E-2</v>
      </c>
      <c r="H6562" s="271">
        <v>1.58533264246536E-9</v>
      </c>
      <c r="I6562" s="221">
        <f t="shared" si="722"/>
        <v>1</v>
      </c>
      <c r="J6562" s="221">
        <v>1</v>
      </c>
      <c r="K6562" s="221">
        <f t="shared" si="723"/>
        <v>-315.09731095956448</v>
      </c>
      <c r="L6562" s="221">
        <f t="shared" ref="L6562:L6625" si="725">(D6562-D6561)*((10^(K6562/20)+10^(K6561/20))/2)^2</f>
        <v>4.8473392521785055E-31</v>
      </c>
    </row>
    <row r="6563" spans="3:12" hidden="1" x14ac:dyDescent="0.25">
      <c r="C6563" s="221">
        <v>47060</v>
      </c>
      <c r="D6563" s="221">
        <f t="shared" si="719"/>
        <v>47060</v>
      </c>
      <c r="E6563" s="221">
        <f t="shared" si="724"/>
        <v>47.06</v>
      </c>
      <c r="F6563" s="221">
        <f t="shared" si="720"/>
        <v>2.0700761115568159E-6</v>
      </c>
      <c r="G6563" s="221">
        <f t="shared" si="721"/>
        <v>5.4628707379515612E-2</v>
      </c>
      <c r="H6563" s="221">
        <v>3.23589581853704E-2</v>
      </c>
      <c r="I6563" s="221">
        <f t="shared" si="722"/>
        <v>1</v>
      </c>
      <c r="J6563" s="221">
        <v>1</v>
      </c>
      <c r="K6563" s="221">
        <f t="shared" si="723"/>
        <v>-168.73196462230061</v>
      </c>
      <c r="L6563" s="221">
        <f t="shared" si="725"/>
        <v>3.347677305727976E-17</v>
      </c>
    </row>
    <row r="6564" spans="3:12" hidden="1" x14ac:dyDescent="0.25">
      <c r="C6564" s="221">
        <v>47070</v>
      </c>
      <c r="D6564" s="221">
        <f t="shared" si="719"/>
        <v>47070</v>
      </c>
      <c r="E6564" s="221">
        <f t="shared" si="724"/>
        <v>47.07</v>
      </c>
      <c r="F6564" s="221">
        <f t="shared" si="720"/>
        <v>2.0880838602988826E-6</v>
      </c>
      <c r="G6564" s="221">
        <f t="shared" si="721"/>
        <v>5.5054478163284883E-2</v>
      </c>
      <c r="H6564" s="221">
        <v>3.3311806719227101E-2</v>
      </c>
      <c r="I6564" s="221">
        <f t="shared" si="722"/>
        <v>1</v>
      </c>
      <c r="J6564" s="221">
        <v>1</v>
      </c>
      <c r="K6564" s="221">
        <f t="shared" si="723"/>
        <v>-168.33722449925023</v>
      </c>
      <c r="L6564" s="221">
        <f t="shared" si="725"/>
        <v>1.4020540856289884E-16</v>
      </c>
    </row>
    <row r="6565" spans="3:12" hidden="1" x14ac:dyDescent="0.25">
      <c r="C6565" s="221">
        <v>47080</v>
      </c>
      <c r="D6565" s="221">
        <f t="shared" si="719"/>
        <v>47080</v>
      </c>
      <c r="E6565" s="221">
        <f t="shared" si="724"/>
        <v>47.08</v>
      </c>
      <c r="F6565" s="221">
        <f t="shared" si="720"/>
        <v>2.1061590347282875E-6</v>
      </c>
      <c r="G6565" s="221">
        <f t="shared" si="721"/>
        <v>5.5328253936504056E-2</v>
      </c>
      <c r="H6565" s="221">
        <v>1.1720746567753701E-2</v>
      </c>
      <c r="I6565" s="221">
        <f t="shared" si="722"/>
        <v>1</v>
      </c>
      <c r="J6565" s="221">
        <v>1</v>
      </c>
      <c r="K6565" s="221">
        <f t="shared" si="723"/>
        <v>-177.29213196524398</v>
      </c>
      <c r="L6565" s="221">
        <f t="shared" si="725"/>
        <v>6.7477613743846071E-17</v>
      </c>
    </row>
    <row r="6566" spans="3:12" hidden="1" x14ac:dyDescent="0.25">
      <c r="C6566" s="221">
        <v>47090</v>
      </c>
      <c r="D6566" s="221">
        <f t="shared" si="719"/>
        <v>47090</v>
      </c>
      <c r="E6566" s="221">
        <f t="shared" si="724"/>
        <v>47.09</v>
      </c>
      <c r="F6566" s="221">
        <f t="shared" si="720"/>
        <v>2.1243010296282947E-6</v>
      </c>
      <c r="G6566" s="221">
        <f t="shared" si="721"/>
        <v>5.5449878602376511E-2</v>
      </c>
      <c r="H6566" s="221">
        <v>3.54119535930877E-2</v>
      </c>
      <c r="I6566" s="221">
        <f t="shared" si="722"/>
        <v>1</v>
      </c>
      <c r="J6566" s="221">
        <v>1</v>
      </c>
      <c r="K6566" s="221">
        <f t="shared" si="723"/>
        <v>-167.59466908617503</v>
      </c>
      <c r="L6566" s="221">
        <f t="shared" si="725"/>
        <v>7.6647941395547918E-17</v>
      </c>
    </row>
    <row r="6567" spans="3:12" hidden="1" x14ac:dyDescent="0.25">
      <c r="C6567" s="221">
        <v>47100</v>
      </c>
      <c r="D6567" s="221">
        <f t="shared" si="719"/>
        <v>47100</v>
      </c>
      <c r="E6567" s="221">
        <f t="shared" si="724"/>
        <v>47.1</v>
      </c>
      <c r="F6567" s="221">
        <f t="shared" si="720"/>
        <v>2.142509232130833E-6</v>
      </c>
      <c r="G6567" s="221">
        <f t="shared" si="721"/>
        <v>5.5419607012271291E-2</v>
      </c>
      <c r="H6567" s="271">
        <v>6.1381745583027004E-15</v>
      </c>
      <c r="I6567" s="221">
        <f t="shared" si="722"/>
        <v>1</v>
      </c>
      <c r="J6567" s="221">
        <v>1</v>
      </c>
      <c r="K6567" s="221">
        <f t="shared" si="723"/>
        <v>-422.74749242789915</v>
      </c>
      <c r="L6567" s="221">
        <f t="shared" si="725"/>
        <v>4.3498381715393637E-17</v>
      </c>
    </row>
    <row r="6568" spans="3:12" hidden="1" x14ac:dyDescent="0.25">
      <c r="C6568" s="221">
        <v>47110</v>
      </c>
      <c r="D6568" s="221">
        <f t="shared" si="719"/>
        <v>47110</v>
      </c>
      <c r="E6568" s="221">
        <f t="shared" si="724"/>
        <v>47.11</v>
      </c>
      <c r="F6568" s="221">
        <f t="shared" si="720"/>
        <v>2.1607830217501593E-6</v>
      </c>
      <c r="G6568" s="221">
        <f t="shared" si="721"/>
        <v>5.5238102732496727E-2</v>
      </c>
      <c r="H6568" s="221">
        <v>3.5411953593085299E-2</v>
      </c>
      <c r="I6568" s="221">
        <f t="shared" si="722"/>
        <v>1</v>
      </c>
      <c r="J6568" s="221">
        <v>1</v>
      </c>
      <c r="K6568" s="221">
        <f t="shared" si="723"/>
        <v>-167.48000402858378</v>
      </c>
      <c r="L6568" s="221">
        <f t="shared" si="725"/>
        <v>4.4662147941987983E-17</v>
      </c>
    </row>
    <row r="6569" spans="3:12" hidden="1" x14ac:dyDescent="0.25">
      <c r="C6569" s="221">
        <v>47120</v>
      </c>
      <c r="D6569" s="221">
        <f t="shared" si="719"/>
        <v>47120</v>
      </c>
      <c r="E6569" s="221">
        <f t="shared" si="724"/>
        <v>47.12</v>
      </c>
      <c r="F6569" s="221">
        <f t="shared" si="720"/>
        <v>2.1791217704174577E-6</v>
      </c>
      <c r="G6569" s="221">
        <f t="shared" si="721"/>
        <v>5.4906434730535435E-2</v>
      </c>
      <c r="H6569" s="221">
        <v>1.1720746567768101E-2</v>
      </c>
      <c r="I6569" s="221">
        <f t="shared" si="722"/>
        <v>1</v>
      </c>
      <c r="J6569" s="221">
        <v>1</v>
      </c>
      <c r="K6569" s="221">
        <f t="shared" si="723"/>
        <v>-177.06279961277116</v>
      </c>
      <c r="L6569" s="221">
        <f t="shared" si="725"/>
        <v>7.9215391786560212E-17</v>
      </c>
    </row>
    <row r="6570" spans="3:12" hidden="1" x14ac:dyDescent="0.25">
      <c r="C6570" s="221">
        <v>47130</v>
      </c>
      <c r="D6570" s="221">
        <f t="shared" si="719"/>
        <v>47130</v>
      </c>
      <c r="E6570" s="221">
        <f t="shared" si="724"/>
        <v>47.13</v>
      </c>
      <c r="F6570" s="221">
        <f t="shared" si="720"/>
        <v>2.1975248425161394E-6</v>
      </c>
      <c r="G6570" s="221">
        <f t="shared" si="721"/>
        <v>5.4426072993389994E-2</v>
      </c>
      <c r="H6570" s="221">
        <v>3.3311806719218601E-2</v>
      </c>
      <c r="I6570" s="221">
        <f t="shared" si="722"/>
        <v>1</v>
      </c>
      <c r="J6570" s="221">
        <v>1</v>
      </c>
      <c r="K6570" s="221">
        <f t="shared" si="723"/>
        <v>-167.9932203771794</v>
      </c>
      <c r="L6570" s="221">
        <f t="shared" si="725"/>
        <v>7.2537084163938156E-17</v>
      </c>
    </row>
    <row r="6571" spans="3:12" hidden="1" x14ac:dyDescent="0.25">
      <c r="C6571" s="221">
        <v>47140</v>
      </c>
      <c r="D6571" s="221">
        <f t="shared" si="719"/>
        <v>47140</v>
      </c>
      <c r="E6571" s="221">
        <f t="shared" si="724"/>
        <v>47.14</v>
      </c>
      <c r="F6571" s="221">
        <f t="shared" si="720"/>
        <v>2.2159915949181221E-6</v>
      </c>
      <c r="G6571" s="221">
        <f t="shared" si="721"/>
        <v>5.3798883093458441E-2</v>
      </c>
      <c r="H6571" s="221">
        <v>3.2358958185378602E-2</v>
      </c>
      <c r="I6571" s="221">
        <f t="shared" si="722"/>
        <v>1</v>
      </c>
      <c r="J6571" s="221">
        <v>1</v>
      </c>
      <c r="K6571" s="221">
        <f t="shared" si="723"/>
        <v>-168.27328201804471</v>
      </c>
      <c r="L6571" s="221">
        <f t="shared" si="725"/>
        <v>1.5374030973849084E-16</v>
      </c>
    </row>
    <row r="6572" spans="3:12" hidden="1" x14ac:dyDescent="0.25">
      <c r="C6572" s="221">
        <v>47150</v>
      </c>
      <c r="D6572" s="221">
        <f t="shared" si="719"/>
        <v>47150</v>
      </c>
      <c r="E6572" s="221">
        <f t="shared" si="724"/>
        <v>47.15</v>
      </c>
      <c r="F6572" s="221">
        <f t="shared" si="720"/>
        <v>2.2345213770208805E-6</v>
      </c>
      <c r="G6572" s="221">
        <f t="shared" si="721"/>
        <v>5.3027119720080104E-2</v>
      </c>
      <c r="H6572" s="271">
        <v>1.5853253310991299E-9</v>
      </c>
      <c r="I6572" s="221">
        <f t="shared" si="722"/>
        <v>1</v>
      </c>
      <c r="J6572" s="221">
        <v>1</v>
      </c>
      <c r="K6572" s="221">
        <f t="shared" si="723"/>
        <v>-314.52398098056585</v>
      </c>
      <c r="L6572" s="221">
        <f t="shared" si="725"/>
        <v>3.7205902972964258E-17</v>
      </c>
    </row>
    <row r="6573" spans="3:12" hidden="1" x14ac:dyDescent="0.25">
      <c r="C6573" s="221">
        <v>47160</v>
      </c>
      <c r="D6573" s="221">
        <f t="shared" si="719"/>
        <v>47160</v>
      </c>
      <c r="E6573" s="221">
        <f t="shared" si="724"/>
        <v>47.16</v>
      </c>
      <c r="F6573" s="221">
        <f t="shared" si="720"/>
        <v>2.2531135307854035E-6</v>
      </c>
      <c r="G6573" s="221">
        <f t="shared" si="721"/>
        <v>5.2113419197549575E-2</v>
      </c>
      <c r="H6573" s="271">
        <v>2.43823705900762E-9</v>
      </c>
      <c r="I6573" s="221">
        <f t="shared" si="722"/>
        <v>1</v>
      </c>
      <c r="J6573" s="221">
        <v>1</v>
      </c>
      <c r="K6573" s="221">
        <f t="shared" si="723"/>
        <v>-310.86382855980207</v>
      </c>
      <c r="L6573" s="221">
        <f t="shared" si="725"/>
        <v>5.6201508063250587E-31</v>
      </c>
    </row>
    <row r="6574" spans="3:12" hidden="1" x14ac:dyDescent="0.25">
      <c r="C6574" s="221">
        <v>47170</v>
      </c>
      <c r="D6574" s="221">
        <f t="shared" si="719"/>
        <v>47170</v>
      </c>
      <c r="E6574" s="221">
        <f t="shared" si="724"/>
        <v>47.17</v>
      </c>
      <c r="F6574" s="221">
        <f t="shared" si="720"/>
        <v>2.2717673907748629E-6</v>
      </c>
      <c r="G6574" s="221">
        <f t="shared" si="721"/>
        <v>5.1060791013002219E-2</v>
      </c>
      <c r="H6574" s="221">
        <v>3.5478860246607097E-2</v>
      </c>
      <c r="I6574" s="221">
        <f t="shared" si="722"/>
        <v>1</v>
      </c>
      <c r="J6574" s="221">
        <v>1</v>
      </c>
      <c r="K6574" s="221">
        <f t="shared" si="723"/>
        <v>-167.71157880988818</v>
      </c>
      <c r="L6574" s="221">
        <f t="shared" si="725"/>
        <v>4.2343054948604806E-17</v>
      </c>
    </row>
    <row r="6575" spans="3:12" hidden="1" x14ac:dyDescent="0.25">
      <c r="C6575" s="221">
        <v>47180</v>
      </c>
      <c r="D6575" s="221">
        <f t="shared" si="719"/>
        <v>47180</v>
      </c>
      <c r="E6575" s="221">
        <f t="shared" si="724"/>
        <v>47.18</v>
      </c>
      <c r="F6575" s="221">
        <f t="shared" si="720"/>
        <v>2.2904822841942412E-6</v>
      </c>
      <c r="G6575" s="221">
        <f t="shared" si="721"/>
        <v>4.9872608380101935E-2</v>
      </c>
      <c r="H6575" s="221">
        <v>5.0657045484411099E-2</v>
      </c>
      <c r="I6575" s="221">
        <f t="shared" si="722"/>
        <v>1</v>
      </c>
      <c r="J6575" s="221">
        <v>1</v>
      </c>
      <c r="K6575" s="221">
        <f t="shared" si="723"/>
        <v>-164.75142247401666</v>
      </c>
      <c r="L6575" s="221">
        <f t="shared" si="725"/>
        <v>2.4513180673696149E-16</v>
      </c>
    </row>
    <row r="6576" spans="3:12" hidden="1" x14ac:dyDescent="0.25">
      <c r="C6576" s="221">
        <v>47190</v>
      </c>
      <c r="D6576" s="221">
        <f t="shared" si="719"/>
        <v>47190</v>
      </c>
      <c r="E6576" s="221">
        <f t="shared" si="724"/>
        <v>47.19</v>
      </c>
      <c r="F6576" s="221">
        <f t="shared" si="720"/>
        <v>2.3092575309307117E-6</v>
      </c>
      <c r="G6576" s="221">
        <f t="shared" si="721"/>
        <v>4.8552597866899361E-2</v>
      </c>
      <c r="H6576" s="221">
        <v>2.6182538032332298E-2</v>
      </c>
      <c r="I6576" s="221">
        <f t="shared" si="722"/>
        <v>1</v>
      </c>
      <c r="J6576" s="221">
        <v>1</v>
      </c>
      <c r="K6576" s="221">
        <f t="shared" si="723"/>
        <v>-170.64606831999751</v>
      </c>
      <c r="L6576" s="221">
        <f t="shared" si="725"/>
        <v>1.9019499089090428E-16</v>
      </c>
    </row>
    <row r="6577" spans="3:12" hidden="1" x14ac:dyDescent="0.25">
      <c r="C6577" s="221">
        <v>47200</v>
      </c>
      <c r="D6577" s="221">
        <f t="shared" si="719"/>
        <v>47200</v>
      </c>
      <c r="E6577" s="221">
        <f t="shared" si="724"/>
        <v>47.2</v>
      </c>
      <c r="F6577" s="221">
        <f t="shared" si="720"/>
        <v>2.3280924435949166E-6</v>
      </c>
      <c r="G6577" s="221">
        <f t="shared" si="721"/>
        <v>4.7104828118630863E-2</v>
      </c>
      <c r="H6577" s="271">
        <v>9.3132392990017809E-10</v>
      </c>
      <c r="I6577" s="221">
        <f t="shared" si="722"/>
        <v>1</v>
      </c>
      <c r="J6577" s="221">
        <v>1</v>
      </c>
      <c r="K6577" s="221">
        <f t="shared" si="723"/>
        <v>-319.81667186526022</v>
      </c>
      <c r="L6577" s="221">
        <f t="shared" si="725"/>
        <v>2.1544340627835581E-17</v>
      </c>
    </row>
    <row r="6578" spans="3:12" hidden="1" x14ac:dyDescent="0.25">
      <c r="C6578" s="221">
        <v>47210</v>
      </c>
      <c r="D6578" s="221">
        <f t="shared" si="719"/>
        <v>47210</v>
      </c>
      <c r="E6578" s="221">
        <f t="shared" si="724"/>
        <v>47.21</v>
      </c>
      <c r="F6578" s="221">
        <f t="shared" si="720"/>
        <v>2.346986327562929E-6</v>
      </c>
      <c r="G6578" s="221">
        <f t="shared" si="721"/>
        <v>4.5533697708486726E-2</v>
      </c>
      <c r="H6578" s="221">
        <v>3.1555882854916498E-3</v>
      </c>
      <c r="I6578" s="221">
        <f t="shared" si="722"/>
        <v>1</v>
      </c>
      <c r="J6578" s="221">
        <v>1</v>
      </c>
      <c r="K6578" s="221">
        <f t="shared" si="723"/>
        <v>-189.44152370458366</v>
      </c>
      <c r="L6578" s="221">
        <f t="shared" si="725"/>
        <v>2.8430722818846404E-19</v>
      </c>
    </row>
    <row r="6579" spans="3:12" hidden="1" x14ac:dyDescent="0.25">
      <c r="C6579" s="221">
        <v>47220</v>
      </c>
      <c r="D6579" s="221">
        <f t="shared" si="719"/>
        <v>47220</v>
      </c>
      <c r="E6579" s="221">
        <f t="shared" si="724"/>
        <v>47.22</v>
      </c>
      <c r="F6579" s="221">
        <f t="shared" si="720"/>
        <v>2.3659384810191885E-6</v>
      </c>
      <c r="G6579" s="221">
        <f t="shared" si="721"/>
        <v>4.3843922151556983E-2</v>
      </c>
      <c r="H6579" s="221">
        <v>2.7309732062735299E-4</v>
      </c>
      <c r="I6579" s="221">
        <f t="shared" si="722"/>
        <v>1</v>
      </c>
      <c r="J6579" s="221">
        <v>1</v>
      </c>
      <c r="K6579" s="221">
        <f t="shared" si="723"/>
        <v>-210.95539429662975</v>
      </c>
      <c r="L6579" s="221">
        <f t="shared" si="725"/>
        <v>3.3407995294081264E-19</v>
      </c>
    </row>
    <row r="6580" spans="3:12" hidden="1" x14ac:dyDescent="0.25">
      <c r="C6580" s="221">
        <v>47230</v>
      </c>
      <c r="D6580" s="221">
        <f t="shared" si="719"/>
        <v>47230</v>
      </c>
      <c r="E6580" s="221">
        <f t="shared" si="724"/>
        <v>47.23</v>
      </c>
      <c r="F6580" s="221">
        <f t="shared" si="720"/>
        <v>2.3849481950000778E-6</v>
      </c>
      <c r="G6580" s="221">
        <f t="shared" si="721"/>
        <v>4.2040520119290041E-2</v>
      </c>
      <c r="H6580" s="221">
        <v>2.5761364751410499E-3</v>
      </c>
      <c r="I6580" s="221">
        <f t="shared" si="722"/>
        <v>1</v>
      </c>
      <c r="J6580" s="221">
        <v>1</v>
      </c>
      <c r="K6580" s="221">
        <f t="shared" si="723"/>
        <v>-191.75768205839137</v>
      </c>
      <c r="L6580" s="221">
        <f t="shared" si="725"/>
        <v>2.0538311663587455E-19</v>
      </c>
    </row>
    <row r="6581" spans="3:12" hidden="1" x14ac:dyDescent="0.25">
      <c r="C6581" s="221">
        <v>47240</v>
      </c>
      <c r="D6581" s="221">
        <f t="shared" si="719"/>
        <v>47240</v>
      </c>
      <c r="E6581" s="221">
        <f t="shared" si="724"/>
        <v>47.24</v>
      </c>
      <c r="F6581" s="221">
        <f t="shared" si="720"/>
        <v>2.404014753438552E-6</v>
      </c>
      <c r="G6581" s="221">
        <f t="shared" si="721"/>
        <v>4.012879889373111E-2</v>
      </c>
      <c r="H6581" s="221">
        <v>2.7062321390638401E-3</v>
      </c>
      <c r="I6581" s="221">
        <f t="shared" si="722"/>
        <v>1</v>
      </c>
      <c r="J6581" s="221">
        <v>1</v>
      </c>
      <c r="K6581" s="221">
        <f t="shared" si="723"/>
        <v>-191.66483326123952</v>
      </c>
      <c r="L6581" s="221">
        <f t="shared" si="725"/>
        <v>6.7435198533145289E-19</v>
      </c>
    </row>
    <row r="6582" spans="3:12" hidden="1" x14ac:dyDescent="0.25">
      <c r="C6582" s="221">
        <v>47250</v>
      </c>
      <c r="D6582" s="221">
        <f t="shared" si="719"/>
        <v>47250</v>
      </c>
      <c r="E6582" s="221">
        <f t="shared" si="724"/>
        <v>47.25</v>
      </c>
      <c r="F6582" s="221">
        <f t="shared" si="720"/>
        <v>2.4231374332092691E-6</v>
      </c>
      <c r="G6582" s="221">
        <f t="shared" si="721"/>
        <v>3.8114339102753012E-2</v>
      </c>
      <c r="H6582" s="221">
        <v>1.96696707822312E-4</v>
      </c>
      <c r="I6582" s="221">
        <f t="shared" si="722"/>
        <v>1</v>
      </c>
      <c r="J6582" s="221">
        <v>1</v>
      </c>
      <c r="K6582" s="221">
        <f t="shared" si="723"/>
        <v>-214.81472937290113</v>
      </c>
      <c r="L6582" s="221">
        <f t="shared" si="725"/>
        <v>1.9493325374369404E-19</v>
      </c>
    </row>
    <row r="6583" spans="3:12" hidden="1" x14ac:dyDescent="0.25">
      <c r="C6583" s="221">
        <v>47260</v>
      </c>
      <c r="D6583" s="221">
        <f t="shared" si="719"/>
        <v>47260</v>
      </c>
      <c r="E6583" s="221">
        <f t="shared" si="724"/>
        <v>47.26</v>
      </c>
      <c r="F6583" s="221">
        <f t="shared" si="720"/>
        <v>2.4423155041747334E-6</v>
      </c>
      <c r="G6583" s="221">
        <f t="shared" si="721"/>
        <v>3.6002978779147356E-2</v>
      </c>
      <c r="H6583" s="221">
        <v>4.6170289671189097E-3</v>
      </c>
      <c r="I6583" s="221">
        <f t="shared" si="722"/>
        <v>1</v>
      </c>
      <c r="J6583" s="221">
        <v>1</v>
      </c>
      <c r="K6583" s="221">
        <f t="shared" si="723"/>
        <v>-187.82994399535175</v>
      </c>
      <c r="L6583" s="221">
        <f t="shared" si="725"/>
        <v>4.497463020278743E-19</v>
      </c>
    </row>
    <row r="6584" spans="3:12" hidden="1" x14ac:dyDescent="0.25">
      <c r="C6584" s="221">
        <v>47270</v>
      </c>
      <c r="D6584" s="221">
        <f t="shared" si="719"/>
        <v>47270</v>
      </c>
      <c r="E6584" s="221">
        <f t="shared" si="724"/>
        <v>47.27</v>
      </c>
      <c r="F6584" s="221">
        <f t="shared" si="720"/>
        <v>2.4615482292321442E-6</v>
      </c>
      <c r="G6584" s="221">
        <f t="shared" si="721"/>
        <v>3.3800796788223279E-2</v>
      </c>
      <c r="H6584" s="221">
        <v>9.6745899372304E-3</v>
      </c>
      <c r="I6584" s="221">
        <f t="shared" si="722"/>
        <v>1</v>
      </c>
      <c r="J6584" s="221">
        <v>1</v>
      </c>
      <c r="K6584" s="221">
        <f t="shared" si="723"/>
        <v>-181.88464292668638</v>
      </c>
      <c r="L6584" s="221">
        <f t="shared" si="725"/>
        <v>3.6658564587477388E-18</v>
      </c>
    </row>
    <row r="6585" spans="3:12" hidden="1" x14ac:dyDescent="0.25">
      <c r="C6585" s="221">
        <v>47280</v>
      </c>
      <c r="D6585" s="221">
        <f t="shared" si="719"/>
        <v>47280</v>
      </c>
      <c r="E6585" s="221">
        <f t="shared" si="724"/>
        <v>47.28</v>
      </c>
      <c r="F6585" s="221">
        <f t="shared" si="720"/>
        <v>2.4808348643611015E-6</v>
      </c>
      <c r="G6585" s="221">
        <f t="shared" si="721"/>
        <v>3.1514095669929222E-2</v>
      </c>
      <c r="H6585" s="271">
        <v>3.5572454946520901E-10</v>
      </c>
      <c r="I6585" s="221">
        <f t="shared" si="722"/>
        <v>1</v>
      </c>
      <c r="J6585" s="221">
        <v>1</v>
      </c>
      <c r="K6585" s="221">
        <f t="shared" si="723"/>
        <v>-331.11566912554025</v>
      </c>
      <c r="L6585" s="221">
        <f t="shared" si="725"/>
        <v>1.6198535276306204E-18</v>
      </c>
    </row>
    <row r="6586" spans="3:12" hidden="1" x14ac:dyDescent="0.25">
      <c r="C6586" s="221">
        <v>47290</v>
      </c>
      <c r="D6586" s="221">
        <f t="shared" ref="D6586:D6649" si="726">C6586*(f_CLK_MHz/Nominal_Clock_Freq)</f>
        <v>47290</v>
      </c>
      <c r="E6586" s="221">
        <f t="shared" si="724"/>
        <v>47.29</v>
      </c>
      <c r="F6586" s="221">
        <f t="shared" ref="F6586:F6649" si="727">ABS(SIN(((MOD_CLK_DIV*PI()*$D6586*FIRST_STAGE_DECIMATION)/(f_CLK_MHz*1000000)))/(FIRST_STAGE_DECIMATION*SIN(((MOD_CLK_DIV*PI()*$D6586)/(f_CLK_MHz*1000000)))))^FIRST_STAGE_ORDER</f>
        <v>2.5001746586719538E-6</v>
      </c>
      <c r="G6586" s="221">
        <f t="shared" ref="G6586:G6649" si="728">ABS(SIN(((MOD_CLK_DIV*FIRST_STAGE_DECIMATION*PI()*$D6586*SECOND_STAGE_DECIMATION)/(f_CLK_MHz*1000000)))/(SECOND_STAGE_DECIMATION*SIN(((MOD_CLK_DIV*FIRST_STAGE_DECIMATION*PI()*$D6586)/(f_CLK_MHz*1000000)))))^SECOND_STAGE_ORDER</f>
        <v>2.9149383943067056E-2</v>
      </c>
      <c r="H6586" s="221">
        <v>1.10268609715069E-2</v>
      </c>
      <c r="I6586" s="221">
        <f t="shared" ref="I6586:I6649" si="729">IF(Avg_decimation&lt;&gt;0,(ABS(SIN(((MOD_CLK_DIV*FIRST_STAGE_DECIMATION*SECOND_STAGE_DECIMATION*FIR_DECIMATION*PI()*$D6586*Avg_decimation)/(f_CLK_MHz*1000000)))/(Avg_decimation*SIN(((MOD_CLK_DIV*FIRST_STAGE_DECIMATION*SECOND_STAGE_DECIMATION*FIR_DECIMATION*PI()*$D6586)/(f_CLK_MHz*1000000)))))^1),"-")</f>
        <v>1</v>
      </c>
      <c r="J6586" s="221">
        <v>1</v>
      </c>
      <c r="K6586" s="221">
        <f t="shared" ref="K6586:K6649" si="730">20*LOG10(IF(FIR_BYPASSED,F6586*G6586*J6586,F6586*G6586*H6586*I6586*J6586))</f>
        <v>-181.89896743021637</v>
      </c>
      <c r="L6586" s="221">
        <f t="shared" si="725"/>
        <v>1.6145195035722286E-18</v>
      </c>
    </row>
    <row r="6587" spans="3:12" hidden="1" x14ac:dyDescent="0.25">
      <c r="C6587" s="221">
        <v>47300</v>
      </c>
      <c r="D6587" s="221">
        <f t="shared" si="726"/>
        <v>47300</v>
      </c>
      <c r="E6587" s="221">
        <f t="shared" si="724"/>
        <v>47.3</v>
      </c>
      <c r="F6587" s="221">
        <f t="shared" si="727"/>
        <v>2.5195668544550742E-6</v>
      </c>
      <c r="G6587" s="221">
        <f t="shared" si="728"/>
        <v>2.6713357920280238E-2</v>
      </c>
      <c r="H6587" s="271">
        <v>1.61309304828428E-9</v>
      </c>
      <c r="I6587" s="221">
        <f t="shared" si="729"/>
        <v>1</v>
      </c>
      <c r="J6587" s="221">
        <v>1</v>
      </c>
      <c r="K6587" s="221">
        <f t="shared" si="730"/>
        <v>-319.28572421707491</v>
      </c>
      <c r="L6587" s="221">
        <f t="shared" si="725"/>
        <v>1.6145198280746451E-18</v>
      </c>
    </row>
    <row r="6588" spans="3:12" hidden="1" x14ac:dyDescent="0.25">
      <c r="C6588" s="221">
        <v>47310</v>
      </c>
      <c r="D6588" s="221">
        <f t="shared" si="726"/>
        <v>47310</v>
      </c>
      <c r="E6588" s="221">
        <f t="shared" si="724"/>
        <v>47.31</v>
      </c>
      <c r="F6588" s="221">
        <f t="shared" si="727"/>
        <v>2.5390106872308466E-6</v>
      </c>
      <c r="G6588" s="221">
        <f t="shared" si="728"/>
        <v>2.4212883083753831E-2</v>
      </c>
      <c r="H6588" s="221">
        <v>2.0401207815428399E-2</v>
      </c>
      <c r="I6588" s="221">
        <f t="shared" si="729"/>
        <v>1</v>
      </c>
      <c r="J6588" s="221">
        <v>1</v>
      </c>
      <c r="K6588" s="221">
        <f t="shared" si="730"/>
        <v>-178.03266172678696</v>
      </c>
      <c r="L6588" s="221">
        <f t="shared" si="725"/>
        <v>3.9325469037316366E-18</v>
      </c>
    </row>
    <row r="6589" spans="3:12" hidden="1" x14ac:dyDescent="0.25">
      <c r="C6589" s="221">
        <v>47320</v>
      </c>
      <c r="D6589" s="221">
        <f t="shared" si="726"/>
        <v>47320</v>
      </c>
      <c r="E6589" s="221">
        <f t="shared" si="724"/>
        <v>47.32</v>
      </c>
      <c r="F6589" s="221">
        <f t="shared" si="727"/>
        <v>2.5585053858003759E-6</v>
      </c>
      <c r="G6589" s="221">
        <f t="shared" si="728"/>
        <v>2.1654975072481215E-2</v>
      </c>
      <c r="H6589" s="221">
        <v>2.0271099110458601E-2</v>
      </c>
      <c r="I6589" s="221">
        <f t="shared" si="729"/>
        <v>1</v>
      </c>
      <c r="J6589" s="221">
        <v>1</v>
      </c>
      <c r="K6589" s="221">
        <f t="shared" si="730"/>
        <v>-178.99157358624171</v>
      </c>
      <c r="L6589" s="221">
        <f t="shared" si="725"/>
        <v>1.4128981190516707E-17</v>
      </c>
    </row>
    <row r="6590" spans="3:12" hidden="1" x14ac:dyDescent="0.25">
      <c r="C6590" s="221">
        <v>47330</v>
      </c>
      <c r="D6590" s="221">
        <f t="shared" si="726"/>
        <v>47330</v>
      </c>
      <c r="E6590" s="221">
        <f t="shared" si="724"/>
        <v>47.33</v>
      </c>
      <c r="F6590" s="221">
        <f t="shared" si="727"/>
        <v>2.5780501722970951E-6</v>
      </c>
      <c r="G6590" s="221">
        <f t="shared" si="728"/>
        <v>1.9046780332856152E-2</v>
      </c>
      <c r="H6590" s="221">
        <v>5.3629333398792396E-3</v>
      </c>
      <c r="I6590" s="221">
        <f t="shared" si="729"/>
        <v>1</v>
      </c>
      <c r="J6590" s="221">
        <v>1</v>
      </c>
      <c r="K6590" s="221">
        <f t="shared" si="730"/>
        <v>-191.58969326102391</v>
      </c>
      <c r="L6590" s="221">
        <f t="shared" si="725"/>
        <v>4.8055852736540543E-18</v>
      </c>
    </row>
    <row r="6591" spans="3:12" hidden="1" x14ac:dyDescent="0.25">
      <c r="C6591" s="221">
        <v>47340</v>
      </c>
      <c r="D6591" s="221">
        <f t="shared" si="726"/>
        <v>47340</v>
      </c>
      <c r="E6591" s="221">
        <f t="shared" si="724"/>
        <v>47.34</v>
      </c>
      <c r="F6591" s="221">
        <f t="shared" si="727"/>
        <v>2.5976442622389329E-6</v>
      </c>
      <c r="G6591" s="221">
        <f t="shared" si="728"/>
        <v>1.6395556485095053E-2</v>
      </c>
      <c r="H6591" s="271">
        <v>1.7506741710717599E-5</v>
      </c>
      <c r="I6591" s="221">
        <f t="shared" si="729"/>
        <v>1</v>
      </c>
      <c r="J6591" s="221">
        <v>1</v>
      </c>
      <c r="K6591" s="221">
        <f t="shared" si="730"/>
        <v>-242.54977676268618</v>
      </c>
      <c r="L6591" s="221">
        <f t="shared" si="725"/>
        <v>1.7435182584462642E-19</v>
      </c>
    </row>
    <row r="6592" spans="3:12" hidden="1" x14ac:dyDescent="0.25">
      <c r="C6592" s="221">
        <v>47350</v>
      </c>
      <c r="D6592" s="221">
        <f t="shared" si="726"/>
        <v>47350</v>
      </c>
      <c r="E6592" s="221">
        <f t="shared" si="724"/>
        <v>47.35</v>
      </c>
      <c r="F6592" s="221">
        <f t="shared" si="727"/>
        <v>2.6172868645814031E-6</v>
      </c>
      <c r="G6592" s="221">
        <f t="shared" si="728"/>
        <v>1.3708652458466773E-2</v>
      </c>
      <c r="H6592" s="271">
        <v>1.6734664794245301E-5</v>
      </c>
      <c r="I6592" s="221">
        <f t="shared" si="729"/>
        <v>1</v>
      </c>
      <c r="J6592" s="221">
        <v>1</v>
      </c>
      <c r="K6592" s="221">
        <f t="shared" si="730"/>
        <v>-244.43073780984932</v>
      </c>
      <c r="L6592" s="221">
        <f t="shared" si="725"/>
        <v>4.529559465262042E-24</v>
      </c>
    </row>
    <row r="6593" spans="3:12" hidden="1" x14ac:dyDescent="0.25">
      <c r="C6593" s="221">
        <v>47360</v>
      </c>
      <c r="D6593" s="221">
        <f t="shared" si="726"/>
        <v>47360</v>
      </c>
      <c r="E6593" s="221">
        <f t="shared" si="724"/>
        <v>47.36</v>
      </c>
      <c r="F6593" s="221">
        <f t="shared" si="727"/>
        <v>2.6369771817713408E-6</v>
      </c>
      <c r="G6593" s="221">
        <f t="shared" si="728"/>
        <v>1.0993488448929611E-2</v>
      </c>
      <c r="H6593" s="221">
        <v>1.5719408884799699E-2</v>
      </c>
      <c r="I6593" s="221">
        <f t="shared" si="729"/>
        <v>1</v>
      </c>
      <c r="J6593" s="221">
        <v>1</v>
      </c>
      <c r="K6593" s="221">
        <f t="shared" si="730"/>
        <v>-186.82643786118589</v>
      </c>
      <c r="L6593" s="221">
        <f t="shared" si="725"/>
        <v>5.2052300197392064E-19</v>
      </c>
    </row>
    <row r="6594" spans="3:12" hidden="1" x14ac:dyDescent="0.25">
      <c r="C6594" s="221">
        <v>47370</v>
      </c>
      <c r="D6594" s="221">
        <f t="shared" si="726"/>
        <v>47370</v>
      </c>
      <c r="E6594" s="221">
        <f t="shared" si="724"/>
        <v>47.37</v>
      </c>
      <c r="F6594" s="221">
        <f t="shared" si="727"/>
        <v>2.6567144098014897E-6</v>
      </c>
      <c r="G6594" s="221">
        <f t="shared" si="728"/>
        <v>8.2575357528695114E-3</v>
      </c>
      <c r="H6594" s="221">
        <v>0.137820446554001</v>
      </c>
      <c r="I6594" s="221">
        <f t="shared" si="729"/>
        <v>1</v>
      </c>
      <c r="J6594" s="221">
        <v>1</v>
      </c>
      <c r="K6594" s="221">
        <f t="shared" si="730"/>
        <v>-170.38982026339909</v>
      </c>
      <c r="L6594" s="221">
        <f t="shared" si="725"/>
        <v>3.0261945350543346E-17</v>
      </c>
    </row>
    <row r="6595" spans="3:12" hidden="1" x14ac:dyDescent="0.25">
      <c r="C6595" s="221">
        <v>47380</v>
      </c>
      <c r="D6595" s="221">
        <f t="shared" si="726"/>
        <v>47380</v>
      </c>
      <c r="E6595" s="221">
        <f t="shared" si="724"/>
        <v>47.38</v>
      </c>
      <c r="F6595" s="221">
        <f t="shared" si="727"/>
        <v>2.6764977382656547E-6</v>
      </c>
      <c r="G6595" s="221">
        <f t="shared" si="728"/>
        <v>5.5082965310021721E-3</v>
      </c>
      <c r="H6595" s="221">
        <v>0.44491567513510799</v>
      </c>
      <c r="I6595" s="221">
        <f t="shared" si="729"/>
        <v>1</v>
      </c>
      <c r="J6595" s="221">
        <v>1</v>
      </c>
      <c r="K6595" s="221">
        <f t="shared" si="730"/>
        <v>-163.66276201017394</v>
      </c>
      <c r="L6595" s="221">
        <f t="shared" si="725"/>
        <v>2.2957799840805102E-16</v>
      </c>
    </row>
    <row r="6596" spans="3:12" hidden="1" x14ac:dyDescent="0.25">
      <c r="C6596" s="221">
        <v>47390</v>
      </c>
      <c r="D6596" s="221">
        <f t="shared" si="726"/>
        <v>47390</v>
      </c>
      <c r="E6596" s="221">
        <f t="shared" si="724"/>
        <v>47.39</v>
      </c>
      <c r="F6596" s="221">
        <f t="shared" si="727"/>
        <v>2.6963263504146836E-6</v>
      </c>
      <c r="G6596" s="221">
        <f t="shared" si="728"/>
        <v>2.753283556320625E-3</v>
      </c>
      <c r="H6596" s="221">
        <v>0.82365531566129002</v>
      </c>
      <c r="I6596" s="221">
        <f t="shared" si="729"/>
        <v>1</v>
      </c>
      <c r="J6596" s="221">
        <v>1</v>
      </c>
      <c r="K6596" s="221">
        <f t="shared" si="730"/>
        <v>-164.27262194869397</v>
      </c>
      <c r="L6596" s="221">
        <f t="shared" si="725"/>
        <v>4.0157432793981741E-16</v>
      </c>
    </row>
    <row r="6597" spans="3:12" hidden="1" x14ac:dyDescent="0.25">
      <c r="C6597" s="221">
        <v>47400</v>
      </c>
      <c r="D6597" s="221">
        <f t="shared" si="726"/>
        <v>47400</v>
      </c>
      <c r="E6597" s="221">
        <f t="shared" si="724"/>
        <v>47.4</v>
      </c>
      <c r="F6597" s="221">
        <f t="shared" si="727"/>
        <v>2.7161994232132326E-6</v>
      </c>
      <c r="G6597" s="221">
        <f t="shared" si="728"/>
        <v>5.1441362509413125E-17</v>
      </c>
      <c r="H6597" s="221">
        <v>1</v>
      </c>
      <c r="I6597" s="221">
        <f t="shared" si="729"/>
        <v>1</v>
      </c>
      <c r="J6597" s="221">
        <v>1</v>
      </c>
      <c r="K6597" s="221">
        <f t="shared" si="730"/>
        <v>-437.09451768537923</v>
      </c>
      <c r="L6597" s="221">
        <f t="shared" si="725"/>
        <v>9.3471199037261997E-17</v>
      </c>
    </row>
    <row r="6598" spans="3:12" hidden="1" x14ac:dyDescent="0.25">
      <c r="C6598" s="221">
        <v>47410</v>
      </c>
      <c r="D6598" s="221">
        <f t="shared" si="726"/>
        <v>47410</v>
      </c>
      <c r="E6598" s="221">
        <f t="shared" si="724"/>
        <v>47.41</v>
      </c>
      <c r="F6598" s="221">
        <f t="shared" si="727"/>
        <v>2.7361161273971811E-6</v>
      </c>
      <c r="G6598" s="221">
        <f t="shared" si="728"/>
        <v>2.7440806912095404E-3</v>
      </c>
      <c r="H6598" s="221">
        <v>0.82365531566127803</v>
      </c>
      <c r="I6598" s="221">
        <f t="shared" si="729"/>
        <v>1</v>
      </c>
      <c r="J6598" s="221">
        <v>1</v>
      </c>
      <c r="K6598" s="221">
        <f t="shared" si="730"/>
        <v>-164.17446181118211</v>
      </c>
      <c r="L6598" s="221">
        <f t="shared" si="725"/>
        <v>9.5607910657006252E-17</v>
      </c>
    </row>
    <row r="6599" spans="3:12" hidden="1" x14ac:dyDescent="0.25">
      <c r="C6599" s="221">
        <v>47420</v>
      </c>
      <c r="D6599" s="221">
        <f t="shared" si="726"/>
        <v>47420</v>
      </c>
      <c r="E6599" s="221">
        <f t="shared" si="724"/>
        <v>47.42</v>
      </c>
      <c r="F6599" s="221">
        <f t="shared" si="727"/>
        <v>2.7560756275316715E-6</v>
      </c>
      <c r="G6599" s="221">
        <f t="shared" si="728"/>
        <v>5.4715347728832454E-3</v>
      </c>
      <c r="H6599" s="221">
        <v>0.444915675135301</v>
      </c>
      <c r="I6599" s="221">
        <f t="shared" si="729"/>
        <v>1</v>
      </c>
      <c r="J6599" s="221">
        <v>1</v>
      </c>
      <c r="K6599" s="221">
        <f t="shared" si="730"/>
        <v>-163.46643997743132</v>
      </c>
      <c r="L6599" s="221">
        <f t="shared" si="725"/>
        <v>4.1560056787627323E-16</v>
      </c>
    </row>
    <row r="6600" spans="3:12" hidden="1" x14ac:dyDescent="0.25">
      <c r="C6600" s="221">
        <v>47430</v>
      </c>
      <c r="D6600" s="221">
        <f t="shared" si="726"/>
        <v>47430</v>
      </c>
      <c r="E6600" s="221">
        <f t="shared" si="724"/>
        <v>47.43</v>
      </c>
      <c r="F6600" s="221">
        <f t="shared" si="727"/>
        <v>2.7760770820700116E-6</v>
      </c>
      <c r="G6600" s="221">
        <f t="shared" si="728"/>
        <v>8.1750079835101342E-3</v>
      </c>
      <c r="H6600" s="221">
        <v>0.13782044655410899</v>
      </c>
      <c r="I6600" s="221">
        <f t="shared" si="729"/>
        <v>1</v>
      </c>
      <c r="J6600" s="221">
        <v>1</v>
      </c>
      <c r="K6600" s="221">
        <f t="shared" si="730"/>
        <v>-170.09533281987109</v>
      </c>
      <c r="L6600" s="221">
        <f t="shared" si="725"/>
        <v>2.4191995164329238E-16</v>
      </c>
    </row>
    <row r="6601" spans="3:12" hidden="1" x14ac:dyDescent="0.25">
      <c r="C6601" s="221">
        <v>47440</v>
      </c>
      <c r="D6601" s="221">
        <f t="shared" si="726"/>
        <v>47440</v>
      </c>
      <c r="E6601" s="221">
        <f t="shared" si="724"/>
        <v>47.44</v>
      </c>
      <c r="F6601" s="221">
        <f t="shared" si="727"/>
        <v>2.796119643413181E-6</v>
      </c>
      <c r="G6601" s="221">
        <f t="shared" si="728"/>
        <v>1.0847235075851535E-2</v>
      </c>
      <c r="H6601" s="221">
        <v>1.5719408884850399E-2</v>
      </c>
      <c r="I6601" s="221">
        <f t="shared" si="729"/>
        <v>1</v>
      </c>
      <c r="J6601" s="221">
        <v>1</v>
      </c>
      <c r="K6601" s="221">
        <f t="shared" si="730"/>
        <v>-186.43377973320281</v>
      </c>
      <c r="L6601" s="221">
        <f t="shared" si="725"/>
        <v>3.2481624630642699E-17</v>
      </c>
    </row>
    <row r="6602" spans="3:12" hidden="1" x14ac:dyDescent="0.25">
      <c r="C6602" s="221">
        <v>47450</v>
      </c>
      <c r="D6602" s="221">
        <f t="shared" si="726"/>
        <v>47450</v>
      </c>
      <c r="E6602" s="221">
        <f t="shared" si="724"/>
        <v>47.45</v>
      </c>
      <c r="F6602" s="221">
        <f t="shared" si="727"/>
        <v>2.8162024579701015E-6</v>
      </c>
      <c r="G6602" s="221">
        <f t="shared" si="728"/>
        <v>1.3481059047889144E-2</v>
      </c>
      <c r="H6602" s="271">
        <v>1.6734664794259998E-5</v>
      </c>
      <c r="I6602" s="221">
        <f t="shared" si="729"/>
        <v>1</v>
      </c>
      <c r="J6602" s="221">
        <v>1</v>
      </c>
      <c r="K6602" s="221">
        <f t="shared" si="730"/>
        <v>-243.9399019653265</v>
      </c>
      <c r="L6602" s="221">
        <f t="shared" si="725"/>
        <v>5.6979512693906393E-19</v>
      </c>
    </row>
    <row r="6603" spans="3:12" hidden="1" x14ac:dyDescent="0.25">
      <c r="C6603" s="221">
        <v>47460</v>
      </c>
      <c r="D6603" s="221">
        <f t="shared" si="726"/>
        <v>47460</v>
      </c>
      <c r="E6603" s="221">
        <f t="shared" si="724"/>
        <v>47.46</v>
      </c>
      <c r="F6603" s="221">
        <f t="shared" si="727"/>
        <v>2.8363246662184716E-6</v>
      </c>
      <c r="G6603" s="221">
        <f t="shared" si="728"/>
        <v>1.6069450023222763E-2</v>
      </c>
      <c r="H6603" s="271">
        <v>1.7506741710676701E-5</v>
      </c>
      <c r="I6603" s="221">
        <f t="shared" si="729"/>
        <v>1</v>
      </c>
      <c r="J6603" s="221">
        <v>1</v>
      </c>
      <c r="K6603" s="221">
        <f t="shared" si="730"/>
        <v>-241.96075441053367</v>
      </c>
      <c r="L6603" s="221">
        <f t="shared" si="725"/>
        <v>5.1356105315928147E-24</v>
      </c>
    </row>
    <row r="6604" spans="3:12" hidden="1" x14ac:dyDescent="0.25">
      <c r="C6604" s="221">
        <v>47470</v>
      </c>
      <c r="D6604" s="221">
        <f t="shared" si="726"/>
        <v>47470</v>
      </c>
      <c r="E6604" s="221">
        <f t="shared" si="724"/>
        <v>47.47</v>
      </c>
      <c r="F6604" s="221">
        <f t="shared" si="727"/>
        <v>2.8564854027664101E-6</v>
      </c>
      <c r="G6604" s="221">
        <f t="shared" si="728"/>
        <v>1.8605523731815683E-2</v>
      </c>
      <c r="H6604" s="221">
        <v>5.3629333398729599E-3</v>
      </c>
      <c r="I6604" s="221">
        <f t="shared" si="729"/>
        <v>1</v>
      </c>
      <c r="J6604" s="221">
        <v>1</v>
      </c>
      <c r="K6604" s="221">
        <f t="shared" si="730"/>
        <v>-190.90247385049312</v>
      </c>
      <c r="L6604" s="221">
        <f t="shared" si="725"/>
        <v>2.0423062754756718E-19</v>
      </c>
    </row>
    <row r="6605" spans="3:12" hidden="1" x14ac:dyDescent="0.25">
      <c r="C6605" s="221">
        <v>47480</v>
      </c>
      <c r="D6605" s="221">
        <f t="shared" si="726"/>
        <v>47480</v>
      </c>
      <c r="E6605" s="221">
        <f t="shared" si="724"/>
        <v>47.48</v>
      </c>
      <c r="F6605" s="221">
        <f t="shared" si="727"/>
        <v>2.8766837964146925E-6</v>
      </c>
      <c r="G6605" s="221">
        <f t="shared" si="728"/>
        <v>2.1082559543180116E-2</v>
      </c>
      <c r="H6605" s="221">
        <v>2.02710991104459E-2</v>
      </c>
      <c r="I6605" s="221">
        <f t="shared" si="729"/>
        <v>1</v>
      </c>
      <c r="J6605" s="221">
        <v>1</v>
      </c>
      <c r="K6605" s="221">
        <f t="shared" si="730"/>
        <v>-178.20614480626523</v>
      </c>
      <c r="L6605" s="221">
        <f t="shared" si="725"/>
        <v>5.7336650435097148E-18</v>
      </c>
    </row>
    <row r="6606" spans="3:12" hidden="1" x14ac:dyDescent="0.25">
      <c r="C6606" s="221">
        <v>47490</v>
      </c>
      <c r="D6606" s="221">
        <f t="shared" si="726"/>
        <v>47490</v>
      </c>
      <c r="E6606" s="221">
        <f t="shared" si="724"/>
        <v>47.49</v>
      </c>
      <c r="F6606" s="221">
        <f t="shared" si="727"/>
        <v>2.8969189702197438E-6</v>
      </c>
      <c r="G6606" s="221">
        <f t="shared" si="728"/>
        <v>2.3494018005461092E-2</v>
      </c>
      <c r="H6606" s="221">
        <v>2.04012078154279E-2</v>
      </c>
      <c r="I6606" s="221">
        <f t="shared" si="729"/>
        <v>1</v>
      </c>
      <c r="J6606" s="221">
        <v>1</v>
      </c>
      <c r="K6606" s="221">
        <f t="shared" si="730"/>
        <v>-177.14900950503511</v>
      </c>
      <c r="L6606" s="221">
        <f t="shared" si="725"/>
        <v>1.7133636743058471E-17</v>
      </c>
    </row>
    <row r="6607" spans="3:12" hidden="1" x14ac:dyDescent="0.25">
      <c r="C6607" s="221">
        <v>47500</v>
      </c>
      <c r="D6607" s="221">
        <f t="shared" si="726"/>
        <v>47500</v>
      </c>
      <c r="E6607" s="221">
        <f t="shared" si="724"/>
        <v>47.5</v>
      </c>
      <c r="F6607" s="221">
        <f t="shared" si="727"/>
        <v>2.9171900415571427E-6</v>
      </c>
      <c r="G6607" s="221">
        <f t="shared" si="728"/>
        <v>2.5833557845247764E-2</v>
      </c>
      <c r="H6607" s="271">
        <v>1.6130938297003201E-9</v>
      </c>
      <c r="I6607" s="221">
        <f t="shared" si="729"/>
        <v>1</v>
      </c>
      <c r="J6607" s="221">
        <v>1</v>
      </c>
      <c r="K6607" s="221">
        <f t="shared" si="730"/>
        <v>-318.30382851134141</v>
      </c>
      <c r="L6607" s="221">
        <f t="shared" si="725"/>
        <v>4.8199122782933575E-18</v>
      </c>
    </row>
    <row r="6608" spans="3:12" hidden="1" x14ac:dyDescent="0.25">
      <c r="C6608" s="221">
        <v>47510</v>
      </c>
      <c r="D6608" s="221">
        <f t="shared" si="726"/>
        <v>47510</v>
      </c>
      <c r="E6608" s="221">
        <f t="shared" si="724"/>
        <v>47.51</v>
      </c>
      <c r="F6608" s="221">
        <f t="shared" si="727"/>
        <v>2.937496122185933E-6</v>
      </c>
      <c r="G6608" s="221">
        <f t="shared" si="728"/>
        <v>2.8095052384636804E-2</v>
      </c>
      <c r="H6608" s="221">
        <v>1.1026860971507801E-2</v>
      </c>
      <c r="I6608" s="221">
        <f t="shared" si="729"/>
        <v>1</v>
      </c>
      <c r="J6608" s="221">
        <v>1</v>
      </c>
      <c r="K6608" s="221">
        <f t="shared" si="730"/>
        <v>-180.8188190577641</v>
      </c>
      <c r="L6608" s="221">
        <f t="shared" si="725"/>
        <v>2.0704188781753785E-18</v>
      </c>
    </row>
    <row r="6609" spans="3:12" hidden="1" x14ac:dyDescent="0.25">
      <c r="C6609" s="221">
        <v>47520</v>
      </c>
      <c r="D6609" s="221">
        <f t="shared" si="726"/>
        <v>47520</v>
      </c>
      <c r="E6609" s="221">
        <f t="shared" si="724"/>
        <v>47.52</v>
      </c>
      <c r="F6609" s="221">
        <f t="shared" si="727"/>
        <v>2.9578363183135031E-6</v>
      </c>
      <c r="G6609" s="221">
        <f t="shared" si="728"/>
        <v>3.0272605333556864E-2</v>
      </c>
      <c r="H6609" s="271">
        <v>3.5573225500509599E-10</v>
      </c>
      <c r="I6609" s="221">
        <f t="shared" si="729"/>
        <v>1</v>
      </c>
      <c r="J6609" s="221">
        <v>1</v>
      </c>
      <c r="K6609" s="221">
        <f t="shared" si="730"/>
        <v>-329.93705636842606</v>
      </c>
      <c r="L6609" s="221">
        <f t="shared" si="725"/>
        <v>2.0704184699680703E-18</v>
      </c>
    </row>
    <row r="6610" spans="3:12" hidden="1" x14ac:dyDescent="0.25">
      <c r="C6610" s="221">
        <v>47530</v>
      </c>
      <c r="D6610" s="221">
        <f t="shared" si="726"/>
        <v>47530</v>
      </c>
      <c r="E6610" s="221">
        <f t="shared" si="724"/>
        <v>47.53</v>
      </c>
      <c r="F6610" s="221">
        <f t="shared" si="727"/>
        <v>2.9782097306610424E-6</v>
      </c>
      <c r="G6610" s="221">
        <f t="shared" si="728"/>
        <v>3.2360565917348122E-2</v>
      </c>
      <c r="H6610" s="221">
        <v>9.6745899372288405E-3</v>
      </c>
      <c r="I6610" s="221">
        <f t="shared" si="729"/>
        <v>1</v>
      </c>
      <c r="J6610" s="221">
        <v>1</v>
      </c>
      <c r="K6610" s="221">
        <f t="shared" si="730"/>
        <v>-180.60792095153596</v>
      </c>
      <c r="L6610" s="221">
        <f t="shared" si="725"/>
        <v>2.1734414394804758E-18</v>
      </c>
    </row>
    <row r="6611" spans="3:12" hidden="1" x14ac:dyDescent="0.25">
      <c r="C6611" s="221">
        <v>47540</v>
      </c>
      <c r="D6611" s="221">
        <f t="shared" si="726"/>
        <v>47540</v>
      </c>
      <c r="E6611" s="221">
        <f t="shared" si="724"/>
        <v>47.54</v>
      </c>
      <c r="F6611" s="221">
        <f t="shared" si="727"/>
        <v>2.9986154545299461E-6</v>
      </c>
      <c r="G6611" s="221">
        <f t="shared" si="728"/>
        <v>3.4353543301269558E-2</v>
      </c>
      <c r="H6611" s="221">
        <v>4.6170289671185897E-3</v>
      </c>
      <c r="I6611" s="221">
        <f t="shared" si="729"/>
        <v>1</v>
      </c>
      <c r="J6611" s="221">
        <v>1</v>
      </c>
      <c r="K6611" s="221">
        <f t="shared" si="730"/>
        <v>-186.45490175820731</v>
      </c>
      <c r="L6611" s="221">
        <f t="shared" si="725"/>
        <v>4.9562862433824359E-18</v>
      </c>
    </row>
    <row r="6612" spans="3:12" hidden="1" x14ac:dyDescent="0.25">
      <c r="C6612" s="221">
        <v>47550</v>
      </c>
      <c r="D6612" s="221">
        <f t="shared" si="726"/>
        <v>47550</v>
      </c>
      <c r="E6612" s="221">
        <f t="shared" si="724"/>
        <v>47.55</v>
      </c>
      <c r="F6612" s="221">
        <f t="shared" si="727"/>
        <v>3.0190525798682753E-6</v>
      </c>
      <c r="G6612" s="221">
        <f t="shared" si="728"/>
        <v>3.6246420275727526E-2</v>
      </c>
      <c r="H6612" s="221">
        <v>1.96696707822314E-4</v>
      </c>
      <c r="I6612" s="221">
        <f t="shared" si="729"/>
        <v>1</v>
      </c>
      <c r="J6612" s="221">
        <v>1</v>
      </c>
      <c r="K6612" s="221">
        <f t="shared" si="730"/>
        <v>-213.34134220825075</v>
      </c>
      <c r="L6612" s="221">
        <f t="shared" si="725"/>
        <v>6.1786746625809928E-19</v>
      </c>
    </row>
    <row r="6613" spans="3:12" hidden="1" x14ac:dyDescent="0.25">
      <c r="C6613" s="221">
        <v>47560</v>
      </c>
      <c r="D6613" s="221">
        <f t="shared" si="726"/>
        <v>47560</v>
      </c>
      <c r="E6613" s="221">
        <f t="shared" si="724"/>
        <v>47.56</v>
      </c>
      <c r="F6613" s="221">
        <f t="shared" si="727"/>
        <v>3.0395201913384421E-6</v>
      </c>
      <c r="G6613" s="221">
        <f t="shared" si="728"/>
        <v>3.8034366168011709E-2</v>
      </c>
      <c r="H6613" s="221">
        <v>2.7062321390622099E-3</v>
      </c>
      <c r="I6613" s="221">
        <f t="shared" si="729"/>
        <v>1</v>
      </c>
      <c r="J6613" s="221">
        <v>1</v>
      </c>
      <c r="K6613" s="221">
        <f t="shared" si="730"/>
        <v>-190.09307473257408</v>
      </c>
      <c r="L6613" s="221">
        <f t="shared" si="725"/>
        <v>2.7952791968135251E-19</v>
      </c>
    </row>
    <row r="6614" spans="3:12" hidden="1" x14ac:dyDescent="0.25">
      <c r="C6614" s="221">
        <v>47570</v>
      </c>
      <c r="D6614" s="221">
        <f t="shared" si="726"/>
        <v>47570</v>
      </c>
      <c r="E6614" s="221">
        <f t="shared" si="724"/>
        <v>47.57</v>
      </c>
      <c r="F6614" s="221">
        <f t="shared" si="727"/>
        <v>3.0600173683850885E-6</v>
      </c>
      <c r="G6614" s="221">
        <f t="shared" si="728"/>
        <v>3.9712848948477805E-2</v>
      </c>
      <c r="H6614" s="221">
        <v>2.5761364751445701E-3</v>
      </c>
      <c r="I6614" s="221">
        <f t="shared" si="729"/>
        <v>1</v>
      </c>
      <c r="J6614" s="221">
        <v>1</v>
      </c>
      <c r="K6614" s="221">
        <f t="shared" si="730"/>
        <v>-190.08752395626843</v>
      </c>
      <c r="L6614" s="221">
        <f t="shared" si="725"/>
        <v>9.7942257481818035E-19</v>
      </c>
    </row>
    <row r="6615" spans="3:12" hidden="1" x14ac:dyDescent="0.25">
      <c r="C6615" s="221">
        <v>47580</v>
      </c>
      <c r="D6615" s="221">
        <f t="shared" si="726"/>
        <v>47580</v>
      </c>
      <c r="E6615" s="221">
        <f t="shared" si="724"/>
        <v>47.58</v>
      </c>
      <c r="F6615" s="221">
        <f t="shared" si="727"/>
        <v>3.0805431853038272E-6</v>
      </c>
      <c r="G6615" s="221">
        <f t="shared" si="728"/>
        <v>4.1277646501365665E-2</v>
      </c>
      <c r="H6615" s="221">
        <v>2.7309732062734198E-4</v>
      </c>
      <c r="I6615" s="221">
        <f t="shared" si="729"/>
        <v>1</v>
      </c>
      <c r="J6615" s="221">
        <v>1</v>
      </c>
      <c r="K6615" s="221">
        <f t="shared" si="730"/>
        <v>-209.18680663671682</v>
      </c>
      <c r="L6615" s="221">
        <f t="shared" si="725"/>
        <v>3.0238370021608794E-19</v>
      </c>
    </row>
    <row r="6616" spans="3:12" hidden="1" x14ac:dyDescent="0.25">
      <c r="C6616" s="221">
        <v>47590</v>
      </c>
      <c r="D6616" s="221">
        <f t="shared" si="726"/>
        <v>47590</v>
      </c>
      <c r="E6616" s="221">
        <f t="shared" si="724"/>
        <v>47.59</v>
      </c>
      <c r="F6616" s="221">
        <f t="shared" si="727"/>
        <v>3.1010967113103638E-6</v>
      </c>
      <c r="G6616" s="221">
        <f t="shared" si="728"/>
        <v>4.2724857032688218E-2</v>
      </c>
      <c r="H6616" s="221">
        <v>3.1555882854918098E-3</v>
      </c>
      <c r="I6616" s="221">
        <f t="shared" si="729"/>
        <v>1</v>
      </c>
      <c r="J6616" s="221">
        <v>1</v>
      </c>
      <c r="K6616" s="221">
        <f t="shared" si="730"/>
        <v>-187.57447472540565</v>
      </c>
      <c r="L6616" s="221">
        <f t="shared" si="725"/>
        <v>5.1262084499766571E-19</v>
      </c>
    </row>
    <row r="6617" spans="3:12" hidden="1" x14ac:dyDescent="0.25">
      <c r="C6617" s="221">
        <v>47600</v>
      </c>
      <c r="D6617" s="221">
        <f t="shared" si="726"/>
        <v>47600</v>
      </c>
      <c r="E6617" s="221">
        <f t="shared" si="724"/>
        <v>47.6</v>
      </c>
      <c r="F6617" s="221">
        <f t="shared" si="727"/>
        <v>3.1216770106103837E-6</v>
      </c>
      <c r="G6617" s="221">
        <f t="shared" si="728"/>
        <v>4.4050908590080977E-2</v>
      </c>
      <c r="H6617" s="271">
        <v>9.3132447802347793E-10</v>
      </c>
      <c r="I6617" s="221">
        <f t="shared" si="729"/>
        <v>1</v>
      </c>
      <c r="J6617" s="221">
        <v>1</v>
      </c>
      <c r="K6617" s="221">
        <f t="shared" si="730"/>
        <v>-317.85112291395131</v>
      </c>
      <c r="L6617" s="221">
        <f t="shared" si="725"/>
        <v>4.3701143617382406E-19</v>
      </c>
    </row>
    <row r="6618" spans="3:12" hidden="1" x14ac:dyDescent="0.25">
      <c r="C6618" s="221">
        <v>47610</v>
      </c>
      <c r="D6618" s="221">
        <f t="shared" si="726"/>
        <v>47610</v>
      </c>
      <c r="E6618" s="221">
        <f t="shared" si="724"/>
        <v>47.61</v>
      </c>
      <c r="F6618" s="221">
        <f t="shared" si="727"/>
        <v>3.1422831424699318E-6</v>
      </c>
      <c r="G6618" s="221">
        <f t="shared" si="728"/>
        <v>4.5252567671801275E-2</v>
      </c>
      <c r="H6618" s="221">
        <v>2.61825380322976E-2</v>
      </c>
      <c r="I6618" s="221">
        <f t="shared" si="729"/>
        <v>1</v>
      </c>
      <c r="J6618" s="221">
        <v>1</v>
      </c>
      <c r="K6618" s="221">
        <f t="shared" si="730"/>
        <v>-168.58199429791614</v>
      </c>
      <c r="L6618" s="221">
        <f t="shared" si="725"/>
        <v>3.4652981662713973E-17</v>
      </c>
    </row>
    <row r="6619" spans="3:12" hidden="1" x14ac:dyDescent="0.25">
      <c r="C6619" s="221">
        <v>47620</v>
      </c>
      <c r="D6619" s="221">
        <f t="shared" si="726"/>
        <v>47620</v>
      </c>
      <c r="E6619" s="221">
        <f t="shared" si="724"/>
        <v>47.62</v>
      </c>
      <c r="F6619" s="221">
        <f t="shared" si="727"/>
        <v>3.1629141612864516E-6</v>
      </c>
      <c r="G6619" s="221">
        <f t="shared" si="728"/>
        <v>4.6326946904682552E-2</v>
      </c>
      <c r="H6619" s="221">
        <v>5.0657045484411398E-2</v>
      </c>
      <c r="I6619" s="221">
        <f t="shared" si="729"/>
        <v>1</v>
      </c>
      <c r="J6619" s="221">
        <v>1</v>
      </c>
      <c r="K6619" s="221">
        <f t="shared" si="730"/>
        <v>-162.58878116208837</v>
      </c>
      <c r="L6619" s="221">
        <f t="shared" si="725"/>
        <v>3.1056911389754667E-16</v>
      </c>
    </row>
    <row r="6620" spans="3:12" hidden="1" x14ac:dyDescent="0.25">
      <c r="C6620" s="221">
        <v>47630</v>
      </c>
      <c r="D6620" s="221">
        <f t="shared" si="726"/>
        <v>47630</v>
      </c>
      <c r="E6620" s="221">
        <f t="shared" si="724"/>
        <v>47.63</v>
      </c>
      <c r="F6620" s="221">
        <f t="shared" si="727"/>
        <v>3.1835691166602394E-6</v>
      </c>
      <c r="G6620" s="221">
        <f t="shared" si="728"/>
        <v>4.7271511773231509E-2</v>
      </c>
      <c r="H6620" s="221">
        <v>3.5478860246605799E-2</v>
      </c>
      <c r="I6620" s="221">
        <f t="shared" si="729"/>
        <v>1</v>
      </c>
      <c r="J6620" s="221">
        <v>1</v>
      </c>
      <c r="K6620" s="221">
        <f t="shared" si="730"/>
        <v>-165.45033131403255</v>
      </c>
      <c r="L6620" s="221">
        <f t="shared" si="725"/>
        <v>4.0716985870825693E-16</v>
      </c>
    </row>
    <row r="6621" spans="3:12" hidden="1" x14ac:dyDescent="0.25">
      <c r="C6621" s="221">
        <v>47640</v>
      </c>
      <c r="D6621" s="221">
        <f t="shared" si="726"/>
        <v>47640</v>
      </c>
      <c r="E6621" s="221">
        <f t="shared" si="724"/>
        <v>47.64</v>
      </c>
      <c r="F6621" s="221">
        <f t="shared" si="727"/>
        <v>3.2042470534666221E-6</v>
      </c>
      <c r="G6621" s="221">
        <f t="shared" si="728"/>
        <v>4.8084086384744831E-2</v>
      </c>
      <c r="H6621" s="271">
        <v>2.4382379761224599E-9</v>
      </c>
      <c r="I6621" s="221">
        <f t="shared" si="729"/>
        <v>1</v>
      </c>
      <c r="J6621" s="221">
        <v>1</v>
      </c>
      <c r="K6621" s="221">
        <f t="shared" si="730"/>
        <v>-308.503930928964</v>
      </c>
      <c r="L6621" s="221">
        <f t="shared" si="725"/>
        <v>7.1270029470833391E-17</v>
      </c>
    </row>
    <row r="6622" spans="3:12" hidden="1" x14ac:dyDescent="0.25">
      <c r="C6622" s="221">
        <v>47650</v>
      </c>
      <c r="D6622" s="221">
        <f t="shared" si="726"/>
        <v>47650</v>
      </c>
      <c r="E6622" s="221">
        <f t="shared" si="724"/>
        <v>47.65</v>
      </c>
      <c r="F6622" s="221">
        <f t="shared" si="727"/>
        <v>3.2249470119285923E-6</v>
      </c>
      <c r="G6622" s="221">
        <f t="shared" si="728"/>
        <v>4.8762858257832206E-2</v>
      </c>
      <c r="H6622" s="271">
        <v>1.5853510120939699E-9</v>
      </c>
      <c r="I6622" s="221">
        <f t="shared" si="729"/>
        <v>1</v>
      </c>
      <c r="J6622" s="221">
        <v>1</v>
      </c>
      <c r="K6622" s="221">
        <f t="shared" si="730"/>
        <v>-312.06525656888647</v>
      </c>
      <c r="L6622" s="221">
        <f t="shared" si="725"/>
        <v>9.7648719275628453E-31</v>
      </c>
    </row>
    <row r="6623" spans="3:12" hidden="1" x14ac:dyDescent="0.25">
      <c r="C6623" s="221">
        <v>47660</v>
      </c>
      <c r="D6623" s="221">
        <f t="shared" si="726"/>
        <v>47660</v>
      </c>
      <c r="E6623" s="221">
        <f t="shared" si="724"/>
        <v>47.66</v>
      </c>
      <c r="F6623" s="221">
        <f t="shared" si="727"/>
        <v>3.2456680276900801E-6</v>
      </c>
      <c r="G6623" s="221">
        <f t="shared" si="728"/>
        <v>4.9306382124397446E-2</v>
      </c>
      <c r="H6623" s="221">
        <v>3.2358958185379601E-2</v>
      </c>
      <c r="I6623" s="221">
        <f t="shared" si="729"/>
        <v>1</v>
      </c>
      <c r="J6623" s="221">
        <v>1</v>
      </c>
      <c r="K6623" s="221">
        <f t="shared" si="730"/>
        <v>-165.71596469233643</v>
      </c>
      <c r="L6623" s="221">
        <f t="shared" si="725"/>
        <v>6.7041478161780473E-17</v>
      </c>
    </row>
    <row r="6624" spans="3:12" hidden="1" x14ac:dyDescent="0.25">
      <c r="C6624" s="221">
        <v>47670</v>
      </c>
      <c r="D6624" s="221">
        <f t="shared" si="726"/>
        <v>47670</v>
      </c>
      <c r="E6624" s="221">
        <f t="shared" si="724"/>
        <v>47.67</v>
      </c>
      <c r="F6624" s="221">
        <f t="shared" si="727"/>
        <v>3.2664091318896065E-6</v>
      </c>
      <c r="G6624" s="221">
        <f t="shared" si="728"/>
        <v>4.971358273775546E-2</v>
      </c>
      <c r="H6624" s="221">
        <v>3.3311806719217497E-2</v>
      </c>
      <c r="I6624" s="221">
        <f t="shared" si="729"/>
        <v>1</v>
      </c>
      <c r="J6624" s="221">
        <v>1</v>
      </c>
      <c r="K6624" s="221">
        <f t="shared" si="730"/>
        <v>-165.33712336240035</v>
      </c>
      <c r="L6624" s="221">
        <f t="shared" si="725"/>
        <v>2.8025419615171385E-16</v>
      </c>
    </row>
    <row r="6625" spans="3:12" hidden="1" x14ac:dyDescent="0.25">
      <c r="C6625" s="221">
        <v>47680</v>
      </c>
      <c r="D6625" s="221">
        <f t="shared" si="726"/>
        <v>47680</v>
      </c>
      <c r="E6625" s="221">
        <f t="shared" si="724"/>
        <v>47.68</v>
      </c>
      <c r="F6625" s="221">
        <f t="shared" si="727"/>
        <v>3.2871693512346475E-6</v>
      </c>
      <c r="G6625" s="221">
        <f t="shared" si="728"/>
        <v>4.9983756682222116E-2</v>
      </c>
      <c r="H6625" s="221">
        <v>1.1720746567769801E-2</v>
      </c>
      <c r="I6625" s="221">
        <f t="shared" si="729"/>
        <v>1</v>
      </c>
      <c r="J6625" s="221">
        <v>1</v>
      </c>
      <c r="K6625" s="221">
        <f t="shared" si="730"/>
        <v>-174.30787503471609</v>
      </c>
      <c r="L6625" s="221">
        <f t="shared" si="725"/>
        <v>1.3450969011050223E-16</v>
      </c>
    </row>
    <row r="6626" spans="3:12" hidden="1" x14ac:dyDescent="0.25">
      <c r="C6626" s="221">
        <v>47690</v>
      </c>
      <c r="D6626" s="221">
        <f t="shared" si="726"/>
        <v>47690</v>
      </c>
      <c r="E6626" s="221">
        <f t="shared" ref="E6626:E6689" si="731">D6626/1000</f>
        <v>47.69</v>
      </c>
      <c r="F6626" s="221">
        <f t="shared" si="727"/>
        <v>3.3079477080763219E-6</v>
      </c>
      <c r="G6626" s="221">
        <f t="shared" si="728"/>
        <v>5.0116573182178832E-2</v>
      </c>
      <c r="H6626" s="221">
        <v>3.5411953593094098E-2</v>
      </c>
      <c r="I6626" s="221">
        <f t="shared" si="729"/>
        <v>1</v>
      </c>
      <c r="J6626" s="221">
        <v>1</v>
      </c>
      <c r="K6626" s="221">
        <f t="shared" si="730"/>
        <v>-164.62620220712756</v>
      </c>
      <c r="L6626" s="221">
        <f t="shared" ref="L6626:L6689" si="732">(D6626-D6625)*((10^(K6626/20)+10^(K6625/20))/2)^2</f>
        <v>1.5196267860376372E-16</v>
      </c>
    </row>
    <row r="6627" spans="3:12" hidden="1" x14ac:dyDescent="0.25">
      <c r="C6627" s="221">
        <v>47700</v>
      </c>
      <c r="D6627" s="221">
        <f t="shared" si="726"/>
        <v>47700</v>
      </c>
      <c r="E6627" s="221">
        <f t="shared" si="731"/>
        <v>47.7</v>
      </c>
      <c r="F6627" s="221">
        <f t="shared" si="727"/>
        <v>3.3287432204849053E-6</v>
      </c>
      <c r="G6627" s="221">
        <f t="shared" si="728"/>
        <v>5.0112073911253774E-2</v>
      </c>
      <c r="H6627" s="271">
        <v>3.1615306621744201E-14</v>
      </c>
      <c r="I6627" s="221">
        <f t="shared" si="729"/>
        <v>1</v>
      </c>
      <c r="J6627" s="221">
        <v>1</v>
      </c>
      <c r="K6627" s="221">
        <f t="shared" si="730"/>
        <v>-405.55759860572334</v>
      </c>
      <c r="L6627" s="221">
        <f t="shared" si="732"/>
        <v>8.6162796892486537E-17</v>
      </c>
    </row>
    <row r="6628" spans="3:12" hidden="1" x14ac:dyDescent="0.25">
      <c r="C6628" s="221">
        <v>47710</v>
      </c>
      <c r="D6628" s="221">
        <f t="shared" si="726"/>
        <v>47710</v>
      </c>
      <c r="E6628" s="221">
        <f t="shared" si="731"/>
        <v>47.71</v>
      </c>
      <c r="F6628" s="221">
        <f t="shared" si="727"/>
        <v>3.349554902325454E-6</v>
      </c>
      <c r="G6628" s="221">
        <f t="shared" si="728"/>
        <v>4.9970671804932129E-2</v>
      </c>
      <c r="H6628" s="221">
        <v>3.5411953593088102E-2</v>
      </c>
      <c r="I6628" s="221">
        <f t="shared" si="729"/>
        <v>1</v>
      </c>
      <c r="J6628" s="221">
        <v>1</v>
      </c>
      <c r="K6628" s="221">
        <f t="shared" si="730"/>
        <v>-164.54295649565404</v>
      </c>
      <c r="L6628" s="221">
        <f t="shared" si="732"/>
        <v>8.7830298572765607E-17</v>
      </c>
    </row>
    <row r="6629" spans="3:12" hidden="1" x14ac:dyDescent="0.25">
      <c r="C6629" s="221">
        <v>47720</v>
      </c>
      <c r="D6629" s="221">
        <f t="shared" si="726"/>
        <v>47720</v>
      </c>
      <c r="E6629" s="221">
        <f t="shared" si="731"/>
        <v>47.72</v>
      </c>
      <c r="F6629" s="221">
        <f t="shared" si="727"/>
        <v>3.3703817633342341E-6</v>
      </c>
      <c r="G6629" s="221">
        <f t="shared" si="728"/>
        <v>4.9693148882525955E-2</v>
      </c>
      <c r="H6629" s="221">
        <v>1.17207465677519E-2</v>
      </c>
      <c r="I6629" s="221">
        <f t="shared" si="729"/>
        <v>1</v>
      </c>
      <c r="J6629" s="221">
        <v>1</v>
      </c>
      <c r="K6629" s="221">
        <f t="shared" si="730"/>
        <v>-174.1413822186081</v>
      </c>
      <c r="L6629" s="221">
        <f t="shared" si="732"/>
        <v>1.5564142480074021E-16</v>
      </c>
    </row>
    <row r="6630" spans="3:12" hidden="1" x14ac:dyDescent="0.25">
      <c r="C6630" s="221">
        <v>47730</v>
      </c>
      <c r="D6630" s="221">
        <f t="shared" si="726"/>
        <v>47730</v>
      </c>
      <c r="E6630" s="221">
        <f t="shared" si="731"/>
        <v>47.73</v>
      </c>
      <c r="F6630" s="221">
        <f t="shared" si="727"/>
        <v>3.3912228091955078E-6</v>
      </c>
      <c r="G6630" s="221">
        <f t="shared" si="728"/>
        <v>4.928065308705E-2</v>
      </c>
      <c r="H6630" s="221">
        <v>3.33118067192281E-2</v>
      </c>
      <c r="I6630" s="221">
        <f t="shared" si="729"/>
        <v>1</v>
      </c>
      <c r="J6630" s="221">
        <v>1</v>
      </c>
      <c r="K6630" s="221">
        <f t="shared" si="730"/>
        <v>-165.0873806551989</v>
      </c>
      <c r="L6630" s="221">
        <f t="shared" si="732"/>
        <v>1.4175875577914402E-16</v>
      </c>
    </row>
    <row r="6631" spans="3:12" hidden="1" x14ac:dyDescent="0.25">
      <c r="C6631" s="221">
        <v>47740</v>
      </c>
      <c r="D6631" s="221">
        <f t="shared" si="726"/>
        <v>47740</v>
      </c>
      <c r="E6631" s="221">
        <f t="shared" si="731"/>
        <v>47.74</v>
      </c>
      <c r="F6631" s="221">
        <f t="shared" si="727"/>
        <v>3.4120770416188126E-6</v>
      </c>
      <c r="G6631" s="221">
        <f t="shared" si="728"/>
        <v>4.8734694154131945E-2</v>
      </c>
      <c r="H6631" s="221">
        <v>3.2358958185398801E-2</v>
      </c>
      <c r="I6631" s="221">
        <f t="shared" si="729"/>
        <v>1</v>
      </c>
      <c r="J6631" s="221">
        <v>1</v>
      </c>
      <c r="K6631" s="221">
        <f t="shared" si="730"/>
        <v>-165.38296791418659</v>
      </c>
      <c r="L6631" s="221">
        <f t="shared" si="732"/>
        <v>2.9964587511317896E-16</v>
      </c>
    </row>
    <row r="6632" spans="3:12" hidden="1" x14ac:dyDescent="0.25">
      <c r="C6632" s="221">
        <v>47750</v>
      </c>
      <c r="D6632" s="221">
        <f t="shared" si="726"/>
        <v>47750</v>
      </c>
      <c r="E6632" s="221">
        <f t="shared" si="731"/>
        <v>47.75</v>
      </c>
      <c r="F6632" s="221">
        <f t="shared" si="727"/>
        <v>3.4329434584168051E-6</v>
      </c>
      <c r="G6632" s="221">
        <f t="shared" si="728"/>
        <v>4.8057138523627162E-2</v>
      </c>
      <c r="H6632" s="271">
        <v>1.5853202773821701E-9</v>
      </c>
      <c r="I6632" s="221">
        <f t="shared" si="729"/>
        <v>1</v>
      </c>
      <c r="J6632" s="221">
        <v>1</v>
      </c>
      <c r="K6632" s="221">
        <f t="shared" si="730"/>
        <v>-311.64916853852355</v>
      </c>
      <c r="L6632" s="221">
        <f t="shared" si="732"/>
        <v>7.2384113429687729E-17</v>
      </c>
    </row>
    <row r="6633" spans="3:12" hidden="1" x14ac:dyDescent="0.25">
      <c r="C6633" s="221">
        <v>47760</v>
      </c>
      <c r="D6633" s="221">
        <f t="shared" si="726"/>
        <v>47760</v>
      </c>
      <c r="E6633" s="221">
        <f t="shared" si="731"/>
        <v>47.76</v>
      </c>
      <c r="F6633" s="221">
        <f t="shared" si="727"/>
        <v>3.4538210535833917E-6</v>
      </c>
      <c r="G6633" s="221">
        <f t="shared" si="728"/>
        <v>4.7250203310115424E-2</v>
      </c>
      <c r="H6633" s="271">
        <v>2.4382286595599399E-9</v>
      </c>
      <c r="I6633" s="221">
        <f t="shared" si="729"/>
        <v>1</v>
      </c>
      <c r="J6633" s="221">
        <v>1</v>
      </c>
      <c r="K6633" s="221">
        <f t="shared" si="730"/>
        <v>-308.00444108319817</v>
      </c>
      <c r="L6633" s="221">
        <f t="shared" si="732"/>
        <v>1.0871717456748572E-30</v>
      </c>
    </row>
    <row r="6634" spans="3:12" hidden="1" x14ac:dyDescent="0.25">
      <c r="C6634" s="221">
        <v>47770</v>
      </c>
      <c r="D6634" s="221">
        <f t="shared" si="726"/>
        <v>47770</v>
      </c>
      <c r="E6634" s="221">
        <f t="shared" si="731"/>
        <v>47.77</v>
      </c>
      <c r="F6634" s="221">
        <f t="shared" si="727"/>
        <v>3.4747088173724968E-6</v>
      </c>
      <c r="G6634" s="221">
        <f t="shared" si="728"/>
        <v>4.631644935090945E-2</v>
      </c>
      <c r="H6634" s="221">
        <v>3.5478860246618699E-2</v>
      </c>
      <c r="I6634" s="221">
        <f t="shared" si="729"/>
        <v>1</v>
      </c>
      <c r="J6634" s="221">
        <v>1</v>
      </c>
      <c r="K6634" s="221">
        <f t="shared" si="730"/>
        <v>-164.86753330493926</v>
      </c>
      <c r="L6634" s="221">
        <f t="shared" si="732"/>
        <v>8.1505466733066514E-17</v>
      </c>
    </row>
    <row r="6635" spans="3:12" hidden="1" x14ac:dyDescent="0.25">
      <c r="C6635" s="221">
        <v>47780</v>
      </c>
      <c r="D6635" s="221">
        <f t="shared" si="726"/>
        <v>47780</v>
      </c>
      <c r="E6635" s="221">
        <f t="shared" si="731"/>
        <v>47.78</v>
      </c>
      <c r="F6635" s="221">
        <f t="shared" si="727"/>
        <v>3.4956057363771661E-6</v>
      </c>
      <c r="G6635" s="221">
        <f t="shared" si="728"/>
        <v>4.5258773352590966E-2</v>
      </c>
      <c r="H6635" s="221">
        <v>5.0657045484416997E-2</v>
      </c>
      <c r="I6635" s="221">
        <f t="shared" si="729"/>
        <v>1</v>
      </c>
      <c r="J6635" s="221">
        <v>1</v>
      </c>
      <c r="K6635" s="221">
        <f t="shared" si="730"/>
        <v>-161.92269842155096</v>
      </c>
      <c r="L6635" s="221">
        <f t="shared" si="732"/>
        <v>4.7087884798128905E-16</v>
      </c>
    </row>
    <row r="6636" spans="3:12" hidden="1" x14ac:dyDescent="0.25">
      <c r="C6636" s="221">
        <v>47790</v>
      </c>
      <c r="D6636" s="221">
        <f t="shared" si="726"/>
        <v>47790</v>
      </c>
      <c r="E6636" s="221">
        <f t="shared" si="731"/>
        <v>47.79</v>
      </c>
      <c r="F6636" s="221">
        <f t="shared" si="727"/>
        <v>3.5165107936092265E-6</v>
      </c>
      <c r="G6636" s="221">
        <f t="shared" si="728"/>
        <v>4.4080399159450896E-2</v>
      </c>
      <c r="H6636" s="221">
        <v>2.61825380323212E-2</v>
      </c>
      <c r="I6636" s="221">
        <f t="shared" si="729"/>
        <v>1</v>
      </c>
      <c r="J6636" s="221">
        <v>1</v>
      </c>
      <c r="K6636" s="221">
        <f t="shared" si="730"/>
        <v>-167.83261567310325</v>
      </c>
      <c r="L6636" s="221">
        <f t="shared" si="732"/>
        <v>3.6438274233511438E-16</v>
      </c>
    </row>
    <row r="6637" spans="3:12" hidden="1" x14ac:dyDescent="0.25">
      <c r="C6637" s="221">
        <v>47800</v>
      </c>
      <c r="D6637" s="221">
        <f t="shared" si="726"/>
        <v>47800</v>
      </c>
      <c r="E6637" s="221">
        <f t="shared" si="731"/>
        <v>47.8</v>
      </c>
      <c r="F6637" s="221">
        <f t="shared" si="727"/>
        <v>3.5374229685792067E-6</v>
      </c>
      <c r="G6637" s="221">
        <f t="shared" si="728"/>
        <v>4.2784868169456876E-2</v>
      </c>
      <c r="H6637" s="271">
        <v>9.3132694277007396E-10</v>
      </c>
      <c r="I6637" s="221">
        <f t="shared" si="729"/>
        <v>1</v>
      </c>
      <c r="J6637" s="221">
        <v>1</v>
      </c>
      <c r="K6637" s="221">
        <f t="shared" si="730"/>
        <v>-317.01841286854659</v>
      </c>
      <c r="L6637" s="221">
        <f t="shared" si="732"/>
        <v>4.1179253698309492E-17</v>
      </c>
    </row>
    <row r="6638" spans="3:12" hidden="1" x14ac:dyDescent="0.25">
      <c r="C6638" s="221">
        <v>47810</v>
      </c>
      <c r="D6638" s="221">
        <f t="shared" si="726"/>
        <v>47810</v>
      </c>
      <c r="E6638" s="221">
        <f t="shared" si="731"/>
        <v>47.81</v>
      </c>
      <c r="F6638" s="221">
        <f t="shared" si="727"/>
        <v>3.558341237376841E-6</v>
      </c>
      <c r="G6638" s="221">
        <f t="shared" si="728"/>
        <v>4.1376028925570948E-2</v>
      </c>
      <c r="H6638" s="221">
        <v>3.1555882854901601E-3</v>
      </c>
      <c r="I6638" s="221">
        <f t="shared" si="729"/>
        <v>1</v>
      </c>
      <c r="J6638" s="221">
        <v>1</v>
      </c>
      <c r="K6638" s="221">
        <f t="shared" si="730"/>
        <v>-186.6584652873357</v>
      </c>
      <c r="L6638" s="221">
        <f t="shared" si="732"/>
        <v>5.3962708969036503E-19</v>
      </c>
    </row>
    <row r="6639" spans="3:12" hidden="1" x14ac:dyDescent="0.25">
      <c r="C6639" s="221">
        <v>47820</v>
      </c>
      <c r="D6639" s="221">
        <f t="shared" si="726"/>
        <v>47820</v>
      </c>
      <c r="E6639" s="221">
        <f t="shared" si="731"/>
        <v>47.82</v>
      </c>
      <c r="F6639" s="221">
        <f t="shared" si="727"/>
        <v>3.5792645727519001E-6</v>
      </c>
      <c r="G6639" s="221">
        <f t="shared" si="728"/>
        <v>3.9858025912372044E-2</v>
      </c>
      <c r="H6639" s="221">
        <v>2.73097320627359E-4</v>
      </c>
      <c r="I6639" s="221">
        <f t="shared" si="729"/>
        <v>1</v>
      </c>
      <c r="J6639" s="221">
        <v>1</v>
      </c>
      <c r="K6639" s="221">
        <f t="shared" si="730"/>
        <v>-208.18745947441909</v>
      </c>
      <c r="L6639" s="221">
        <f t="shared" si="732"/>
        <v>6.3392685615133485E-19</v>
      </c>
    </row>
    <row r="6640" spans="3:12" hidden="1" x14ac:dyDescent="0.25">
      <c r="C6640" s="221">
        <v>47830</v>
      </c>
      <c r="D6640" s="221">
        <f t="shared" si="726"/>
        <v>47830</v>
      </c>
      <c r="E6640" s="221">
        <f t="shared" si="731"/>
        <v>47.83</v>
      </c>
      <c r="F6640" s="221">
        <f t="shared" si="727"/>
        <v>3.6001919441955395E-6</v>
      </c>
      <c r="G6640" s="221">
        <f t="shared" si="728"/>
        <v>3.8235287589926427E-2</v>
      </c>
      <c r="H6640" s="221">
        <v>2.5761364751421801E-3</v>
      </c>
      <c r="I6640" s="221">
        <f t="shared" si="729"/>
        <v>1</v>
      </c>
      <c r="J6640" s="221">
        <v>1</v>
      </c>
      <c r="K6640" s="221">
        <f t="shared" si="730"/>
        <v>-189.00482232631347</v>
      </c>
      <c r="L6640" s="221">
        <f t="shared" si="732"/>
        <v>3.87257490450581E-19</v>
      </c>
    </row>
    <row r="6641" spans="3:12" hidden="1" x14ac:dyDescent="0.25">
      <c r="C6641" s="221">
        <v>47840</v>
      </c>
      <c r="D6641" s="221">
        <f t="shared" si="726"/>
        <v>47840</v>
      </c>
      <c r="E6641" s="221">
        <f t="shared" si="731"/>
        <v>47.84</v>
      </c>
      <c r="F6641" s="221">
        <f t="shared" si="727"/>
        <v>3.6211223180218571E-6</v>
      </c>
      <c r="G6641" s="221">
        <f t="shared" si="728"/>
        <v>3.6512513698885356E-2</v>
      </c>
      <c r="H6641" s="221">
        <v>2.7062321390627499E-3</v>
      </c>
      <c r="I6641" s="221">
        <f t="shared" si="729"/>
        <v>1</v>
      </c>
      <c r="J6641" s="221">
        <v>1</v>
      </c>
      <c r="K6641" s="221">
        <f t="shared" si="730"/>
        <v>-188.92700049139847</v>
      </c>
      <c r="L6641" s="221">
        <f t="shared" si="732"/>
        <v>1.268871300934971E-18</v>
      </c>
    </row>
    <row r="6642" spans="3:12" hidden="1" x14ac:dyDescent="0.25">
      <c r="C6642" s="221">
        <v>47850</v>
      </c>
      <c r="D6642" s="221">
        <f t="shared" si="726"/>
        <v>47850</v>
      </c>
      <c r="E6642" s="221">
        <f t="shared" si="731"/>
        <v>47.85</v>
      </c>
      <c r="F6642" s="221">
        <f t="shared" si="727"/>
        <v>3.6420546574499689E-6</v>
      </c>
      <c r="G6642" s="221">
        <f t="shared" si="728"/>
        <v>3.4694661872482123E-2</v>
      </c>
      <c r="H6642" s="221">
        <v>1.9669670782229099E-4</v>
      </c>
      <c r="I6642" s="221">
        <f t="shared" si="729"/>
        <v>1</v>
      </c>
      <c r="J6642" s="221">
        <v>1</v>
      </c>
      <c r="K6642" s="221">
        <f t="shared" si="730"/>
        <v>-212.09187581106275</v>
      </c>
      <c r="L6642" s="221">
        <f t="shared" si="732"/>
        <v>3.6607648936718165E-19</v>
      </c>
    </row>
    <row r="6643" spans="3:12" hidden="1" x14ac:dyDescent="0.25">
      <c r="C6643" s="221">
        <v>47860</v>
      </c>
      <c r="D6643" s="221">
        <f t="shared" si="726"/>
        <v>47860</v>
      </c>
      <c r="E6643" s="221">
        <f t="shared" si="731"/>
        <v>47.86</v>
      </c>
      <c r="F6643" s="221">
        <f t="shared" si="727"/>
        <v>3.6629879226865239E-6</v>
      </c>
      <c r="G6643" s="221">
        <f t="shared" si="728"/>
        <v>3.2786933593036048E-2</v>
      </c>
      <c r="H6643" s="221">
        <v>4.6170289671127697E-3</v>
      </c>
      <c r="I6643" s="221">
        <f t="shared" si="729"/>
        <v>1</v>
      </c>
      <c r="J6643" s="221">
        <v>1</v>
      </c>
      <c r="K6643" s="221">
        <f t="shared" si="730"/>
        <v>-185.12202225770235</v>
      </c>
      <c r="L6643" s="221">
        <f t="shared" si="732"/>
        <v>8.3911943651581617E-19</v>
      </c>
    </row>
    <row r="6644" spans="3:12" hidden="1" x14ac:dyDescent="0.25">
      <c r="C6644" s="221">
        <v>47870</v>
      </c>
      <c r="D6644" s="221">
        <f t="shared" si="726"/>
        <v>47870</v>
      </c>
      <c r="E6644" s="221">
        <f t="shared" si="731"/>
        <v>47.87</v>
      </c>
      <c r="F6644" s="221">
        <f t="shared" si="727"/>
        <v>3.6839210710084893E-6</v>
      </c>
      <c r="G6644" s="221">
        <f t="shared" si="728"/>
        <v>3.0794759532036659E-2</v>
      </c>
      <c r="H6644" s="221">
        <v>9.6745899372299004E-3</v>
      </c>
      <c r="I6644" s="221">
        <f t="shared" si="729"/>
        <v>1</v>
      </c>
      <c r="J6644" s="221">
        <v>1</v>
      </c>
      <c r="K6644" s="221">
        <f t="shared" si="730"/>
        <v>-179.19160599653708</v>
      </c>
      <c r="L6644" s="221">
        <f t="shared" si="732"/>
        <v>6.8230486010626777E-18</v>
      </c>
    </row>
    <row r="6645" spans="3:12" hidden="1" x14ac:dyDescent="0.25">
      <c r="C6645" s="221">
        <v>47880</v>
      </c>
      <c r="D6645" s="221">
        <f t="shared" si="726"/>
        <v>47880</v>
      </c>
      <c r="E6645" s="221">
        <f t="shared" si="731"/>
        <v>47.88</v>
      </c>
      <c r="F6645" s="221">
        <f t="shared" si="727"/>
        <v>3.7048530568462798E-6</v>
      </c>
      <c r="G6645" s="221">
        <f t="shared" si="728"/>
        <v>2.8723784314578248E-2</v>
      </c>
      <c r="H6645" s="271">
        <v>3.5572968879257701E-10</v>
      </c>
      <c r="I6645" s="221">
        <f t="shared" si="729"/>
        <v>1</v>
      </c>
      <c r="J6645" s="221">
        <v>1</v>
      </c>
      <c r="K6645" s="221">
        <f t="shared" si="730"/>
        <v>-328.43734486177675</v>
      </c>
      <c r="L6645" s="221">
        <f t="shared" si="732"/>
        <v>3.0114762258661751E-18</v>
      </c>
    </row>
    <row r="6646" spans="3:12" hidden="1" x14ac:dyDescent="0.25">
      <c r="C6646" s="221">
        <v>47890</v>
      </c>
      <c r="D6646" s="221">
        <f t="shared" si="726"/>
        <v>47890</v>
      </c>
      <c r="E6646" s="221">
        <f t="shared" si="731"/>
        <v>47.89</v>
      </c>
      <c r="F6646" s="221">
        <f t="shared" si="727"/>
        <v>3.7257828318673216E-6</v>
      </c>
      <c r="G6646" s="221">
        <f t="shared" si="728"/>
        <v>2.6579850750204574E-2</v>
      </c>
      <c r="H6646" s="221">
        <v>1.10268609715076E-2</v>
      </c>
      <c r="I6646" s="221">
        <f t="shared" si="729"/>
        <v>1</v>
      </c>
      <c r="J6646" s="221">
        <v>1</v>
      </c>
      <c r="K6646" s="221">
        <f t="shared" si="730"/>
        <v>-179.23556051772897</v>
      </c>
      <c r="L6646" s="221">
        <f t="shared" si="732"/>
        <v>2.981151087313871E-18</v>
      </c>
    </row>
    <row r="6647" spans="3:12" hidden="1" x14ac:dyDescent="0.25">
      <c r="C6647" s="221">
        <v>47900</v>
      </c>
      <c r="D6647" s="221">
        <f t="shared" si="726"/>
        <v>47900</v>
      </c>
      <c r="E6647" s="221">
        <f t="shared" si="731"/>
        <v>47.9</v>
      </c>
      <c r="F6647" s="221">
        <f t="shared" si="727"/>
        <v>3.7467093450599407E-6</v>
      </c>
      <c r="G6647" s="221">
        <f t="shared" si="728"/>
        <v>2.4368983573634664E-2</v>
      </c>
      <c r="H6647" s="271">
        <v>1.6131090024271699E-9</v>
      </c>
      <c r="I6647" s="221">
        <f t="shared" si="729"/>
        <v>1</v>
      </c>
      <c r="J6647" s="221">
        <v>1</v>
      </c>
      <c r="K6647" s="221">
        <f t="shared" si="730"/>
        <v>-316.63697732664571</v>
      </c>
      <c r="L6647" s="221">
        <f t="shared" si="732"/>
        <v>2.9811516847826076E-18</v>
      </c>
    </row>
    <row r="6648" spans="3:12" hidden="1" x14ac:dyDescent="0.25">
      <c r="C6648" s="221">
        <v>47910</v>
      </c>
      <c r="D6648" s="221">
        <f t="shared" si="726"/>
        <v>47910</v>
      </c>
      <c r="E6648" s="221">
        <f t="shared" si="731"/>
        <v>47.91</v>
      </c>
      <c r="F6648" s="221">
        <f t="shared" si="727"/>
        <v>3.767631542817618E-6</v>
      </c>
      <c r="G6648" s="221">
        <f t="shared" si="728"/>
        <v>2.2097372739977427E-2</v>
      </c>
      <c r="H6648" s="221">
        <v>2.0401207815418501E-2</v>
      </c>
      <c r="I6648" s="221">
        <f t="shared" si="729"/>
        <v>1</v>
      </c>
      <c r="J6648" s="221">
        <v>1</v>
      </c>
      <c r="K6648" s="221">
        <f t="shared" si="730"/>
        <v>-175.39870109178975</v>
      </c>
      <c r="L6648" s="221">
        <f t="shared" si="732"/>
        <v>7.2122367551333038E-18</v>
      </c>
    </row>
    <row r="6649" spans="3:12" hidden="1" x14ac:dyDescent="0.25">
      <c r="C6649" s="221">
        <v>47920</v>
      </c>
      <c r="D6649" s="221">
        <f t="shared" si="726"/>
        <v>47920</v>
      </c>
      <c r="E6649" s="221">
        <f t="shared" si="731"/>
        <v>47.92</v>
      </c>
      <c r="F6649" s="221">
        <f t="shared" si="727"/>
        <v>3.7885483690234313E-6</v>
      </c>
      <c r="G6649" s="221">
        <f t="shared" si="728"/>
        <v>1.977135632014429E-2</v>
      </c>
      <c r="H6649" s="221">
        <v>2.02710991104545E-2</v>
      </c>
      <c r="I6649" s="221">
        <f t="shared" si="729"/>
        <v>1</v>
      </c>
      <c r="J6649" s="221">
        <v>1</v>
      </c>
      <c r="K6649" s="221">
        <f t="shared" si="730"/>
        <v>-176.37226807193645</v>
      </c>
      <c r="L6649" s="221">
        <f t="shared" si="732"/>
        <v>2.5871098485522824E-17</v>
      </c>
    </row>
    <row r="6650" spans="3:12" hidden="1" x14ac:dyDescent="0.25">
      <c r="C6650" s="221">
        <v>47930</v>
      </c>
      <c r="D6650" s="221">
        <f t="shared" ref="D6650:D6713" si="733">C6650*(f_CLK_MHz/Nominal_Clock_Freq)</f>
        <v>47930</v>
      </c>
      <c r="E6650" s="221">
        <f t="shared" si="731"/>
        <v>47.93</v>
      </c>
      <c r="F6650" s="221">
        <f t="shared" ref="F6650:F6713" si="734">ABS(SIN(((MOD_CLK_DIV*PI()*$D6650*FIRST_STAGE_DECIMATION)/(f_CLK_MHz*1000000)))/(FIRST_STAGE_DECIMATION*SIN(((MOD_CLK_DIV*PI()*$D6650)/(f_CLK_MHz*1000000)))))^FIRST_STAGE_ORDER</f>
        <v>3.8094587651350377E-6</v>
      </c>
      <c r="G6650" s="221">
        <f t="shared" ref="G6650:G6713" si="735">ABS(SIN(((MOD_CLK_DIV*FIRST_STAGE_DECIMATION*PI()*$D6650*SECOND_STAGE_DECIMATION)/(f_CLK_MHz*1000000)))/(SECOND_STAGE_DECIMATION*SIN(((MOD_CLK_DIV*FIRST_STAGE_DECIMATION*PI()*$D6650)/(f_CLK_MHz*1000000)))))^SECOND_STAGE_ORDER</f>
        <v>1.7397403043119073E-2</v>
      </c>
      <c r="H6650" s="221">
        <v>5.3629333398750399E-3</v>
      </c>
      <c r="I6650" s="221">
        <f t="shared" ref="I6650:I6713" si="736">IF(Avg_decimation&lt;&gt;0,(ABS(SIN(((MOD_CLK_DIV*FIRST_STAGE_DECIMATION*SECOND_STAGE_DECIMATION*FIR_DECIMATION*PI()*$D6650*Avg_decimation)/(f_CLK_MHz*1000000)))/(Avg_decimation*SIN(((MOD_CLK_DIV*FIRST_STAGE_DECIMATION*SECOND_STAGE_DECIMATION*FIR_DECIMATION*PI()*$D6650)/(f_CLK_MHz*1000000)))))^1),"-")</f>
        <v>1</v>
      </c>
      <c r="J6650" s="221">
        <v>1</v>
      </c>
      <c r="K6650" s="221">
        <f t="shared" ref="K6650:K6713" si="737">20*LOG10(IF(FIR_BYPASSED,F6650*G6650*J6650,F6650*G6650*H6650*I6650*J6650))</f>
        <v>-188.9849979877043</v>
      </c>
      <c r="L6650" s="221">
        <f t="shared" si="732"/>
        <v>8.7780797933643833E-18</v>
      </c>
    </row>
    <row r="6651" spans="3:12" hidden="1" x14ac:dyDescent="0.25">
      <c r="C6651" s="221">
        <v>47940</v>
      </c>
      <c r="D6651" s="221">
        <f t="shared" si="733"/>
        <v>47940</v>
      </c>
      <c r="E6651" s="221">
        <f t="shared" si="731"/>
        <v>47.94</v>
      </c>
      <c r="F6651" s="221">
        <f t="shared" si="734"/>
        <v>3.8303616702697841E-6</v>
      </c>
      <c r="G6651" s="221">
        <f t="shared" si="735"/>
        <v>1.4982094532504132E-2</v>
      </c>
      <c r="H6651" s="271">
        <v>1.7506741710758999E-5</v>
      </c>
      <c r="I6651" s="221">
        <f t="shared" si="736"/>
        <v>1</v>
      </c>
      <c r="J6651" s="221">
        <v>1</v>
      </c>
      <c r="K6651" s="221">
        <f t="shared" si="737"/>
        <v>-239.95964719611322</v>
      </c>
      <c r="L6651" s="221">
        <f t="shared" si="732"/>
        <v>3.1760835472858768E-19</v>
      </c>
    </row>
    <row r="6652" spans="3:12" hidden="1" x14ac:dyDescent="0.25">
      <c r="C6652" s="221">
        <v>47950</v>
      </c>
      <c r="D6652" s="221">
        <f t="shared" si="733"/>
        <v>47950</v>
      </c>
      <c r="E6652" s="221">
        <f t="shared" si="731"/>
        <v>47.95</v>
      </c>
      <c r="F6652" s="221">
        <f t="shared" si="734"/>
        <v>3.8512560212902074E-6</v>
      </c>
      <c r="G6652" s="221">
        <f t="shared" si="735"/>
        <v>1.25321072856016E-2</v>
      </c>
      <c r="H6652" s="271">
        <v>1.6734664794221699E-5</v>
      </c>
      <c r="I6652" s="221">
        <f t="shared" si="736"/>
        <v>1</v>
      </c>
      <c r="J6652" s="221">
        <v>1</v>
      </c>
      <c r="K6652" s="221">
        <f t="shared" si="737"/>
        <v>-241.85512975842033</v>
      </c>
      <c r="L6652" s="221">
        <f t="shared" si="732"/>
        <v>8.211480346377765E-24</v>
      </c>
    </row>
    <row r="6653" spans="3:12" hidden="1" x14ac:dyDescent="0.25">
      <c r="C6653" s="221">
        <v>47960</v>
      </c>
      <c r="D6653" s="221">
        <f t="shared" si="733"/>
        <v>47960</v>
      </c>
      <c r="E6653" s="221">
        <f t="shared" si="731"/>
        <v>47.96</v>
      </c>
      <c r="F6653" s="221">
        <f t="shared" si="734"/>
        <v>3.8721407528898583E-6</v>
      </c>
      <c r="G6653" s="221">
        <f t="shared" si="735"/>
        <v>1.0054194443660548E-2</v>
      </c>
      <c r="H6653" s="221">
        <v>1.5719408884815999E-2</v>
      </c>
      <c r="I6653" s="221">
        <f t="shared" si="736"/>
        <v>1</v>
      </c>
      <c r="J6653" s="221">
        <v>1</v>
      </c>
      <c r="K6653" s="221">
        <f t="shared" si="737"/>
        <v>-184.26530747282573</v>
      </c>
      <c r="L6653" s="221">
        <f t="shared" si="732"/>
        <v>9.3876063765979901E-19</v>
      </c>
    </row>
    <row r="6654" spans="3:12" hidden="1" x14ac:dyDescent="0.25">
      <c r="C6654" s="221">
        <v>47970</v>
      </c>
      <c r="D6654" s="221">
        <f t="shared" si="733"/>
        <v>47970</v>
      </c>
      <c r="E6654" s="221">
        <f t="shared" si="731"/>
        <v>47.97</v>
      </c>
      <c r="F6654" s="221">
        <f t="shared" si="734"/>
        <v>3.8930147976792823E-6</v>
      </c>
      <c r="G6654" s="221">
        <f t="shared" si="735"/>
        <v>7.5551674025631762E-3</v>
      </c>
      <c r="H6654" s="221">
        <v>0.137820446554073</v>
      </c>
      <c r="I6654" s="221">
        <f t="shared" si="736"/>
        <v>1</v>
      </c>
      <c r="J6654" s="221">
        <v>1</v>
      </c>
      <c r="K6654" s="221">
        <f t="shared" si="737"/>
        <v>-167.84312402285653</v>
      </c>
      <c r="L6654" s="221">
        <f t="shared" si="732"/>
        <v>5.4419639367475779E-17</v>
      </c>
    </row>
    <row r="6655" spans="3:12" hidden="1" x14ac:dyDescent="0.25">
      <c r="C6655" s="221">
        <v>47980</v>
      </c>
      <c r="D6655" s="221">
        <f t="shared" si="733"/>
        <v>47980</v>
      </c>
      <c r="E6655" s="221">
        <f t="shared" si="731"/>
        <v>47.98</v>
      </c>
      <c r="F6655" s="221">
        <f t="shared" si="734"/>
        <v>3.9138770862724346E-6</v>
      </c>
      <c r="G6655" s="221">
        <f t="shared" si="735"/>
        <v>5.0418773133451243E-3</v>
      </c>
      <c r="H6655" s="221">
        <v>0.444915675135236</v>
      </c>
      <c r="I6655" s="221">
        <f t="shared" si="736"/>
        <v>1</v>
      </c>
      <c r="J6655" s="221">
        <v>1</v>
      </c>
      <c r="K6655" s="221">
        <f t="shared" si="737"/>
        <v>-161.13045673607195</v>
      </c>
      <c r="L6655" s="221">
        <f t="shared" si="732"/>
        <v>4.1173245348383161E-16</v>
      </c>
    </row>
    <row r="6656" spans="3:12" hidden="1" x14ac:dyDescent="0.25">
      <c r="C6656" s="221">
        <v>47990</v>
      </c>
      <c r="D6656" s="221">
        <f t="shared" si="733"/>
        <v>47990</v>
      </c>
      <c r="E6656" s="221">
        <f t="shared" si="731"/>
        <v>47.99</v>
      </c>
      <c r="F6656" s="221">
        <f t="shared" si="734"/>
        <v>3.9347265473731524E-6</v>
      </c>
      <c r="G6656" s="221">
        <f t="shared" si="735"/>
        <v>2.5211965222519564E-3</v>
      </c>
      <c r="H6656" s="221">
        <v>0.82365531566104799</v>
      </c>
      <c r="I6656" s="221">
        <f t="shared" si="736"/>
        <v>1</v>
      </c>
      <c r="J6656" s="221">
        <v>1</v>
      </c>
      <c r="K6656" s="221">
        <f t="shared" si="737"/>
        <v>-161.75466479073572</v>
      </c>
      <c r="L6656" s="221">
        <f t="shared" si="732"/>
        <v>7.1829779602849373E-16</v>
      </c>
    </row>
    <row r="6657" spans="3:12" hidden="1" x14ac:dyDescent="0.25">
      <c r="C6657" s="221">
        <v>48000</v>
      </c>
      <c r="D6657" s="221">
        <f t="shared" si="733"/>
        <v>48000</v>
      </c>
      <c r="E6657" s="221">
        <f t="shared" si="731"/>
        <v>48</v>
      </c>
      <c r="F6657" s="221">
        <f t="shared" si="734"/>
        <v>3.9555621078622861E-6</v>
      </c>
      <c r="G6657" s="221">
        <f t="shared" si="735"/>
        <v>1.8389999926985872E-15</v>
      </c>
      <c r="H6657" s="221">
        <v>1</v>
      </c>
      <c r="I6657" s="221">
        <f t="shared" si="736"/>
        <v>1</v>
      </c>
      <c r="J6657" s="221">
        <v>1</v>
      </c>
      <c r="K6657" s="221">
        <f t="shared" si="737"/>
        <v>-402.76420129104497</v>
      </c>
      <c r="L6657" s="221">
        <f t="shared" si="732"/>
        <v>1.6690660739490386E-16</v>
      </c>
    </row>
    <row r="6658" spans="3:12" hidden="1" x14ac:dyDescent="0.25">
      <c r="C6658" s="221">
        <v>48010</v>
      </c>
      <c r="D6658" s="221">
        <f t="shared" si="733"/>
        <v>48010</v>
      </c>
      <c r="E6658" s="221">
        <f t="shared" si="731"/>
        <v>48.01</v>
      </c>
      <c r="F6658" s="221">
        <f t="shared" si="734"/>
        <v>3.9763826928844634E-6</v>
      </c>
      <c r="G6658" s="221">
        <f t="shared" si="735"/>
        <v>2.51485319012825E-3</v>
      </c>
      <c r="H6658" s="221">
        <v>0.82365531566116901</v>
      </c>
      <c r="I6658" s="221">
        <f t="shared" si="736"/>
        <v>1</v>
      </c>
      <c r="J6658" s="221">
        <v>1</v>
      </c>
      <c r="K6658" s="221">
        <f t="shared" si="737"/>
        <v>-161.68507364508241</v>
      </c>
      <c r="L6658" s="221">
        <f t="shared" si="732"/>
        <v>1.6960265407926339E-16</v>
      </c>
    </row>
    <row r="6659" spans="3:12" hidden="1" x14ac:dyDescent="0.25">
      <c r="C6659" s="221">
        <v>48020</v>
      </c>
      <c r="D6659" s="221">
        <f t="shared" si="733"/>
        <v>48020</v>
      </c>
      <c r="E6659" s="221">
        <f t="shared" si="731"/>
        <v>48.02</v>
      </c>
      <c r="F6659" s="221">
        <f t="shared" si="734"/>
        <v>3.9971872259357022E-6</v>
      </c>
      <c r="G6659" s="221">
        <f t="shared" si="735"/>
        <v>5.0165383359975797E-3</v>
      </c>
      <c r="H6659" s="221">
        <v>0.444915675135172</v>
      </c>
      <c r="I6659" s="221">
        <f t="shared" si="736"/>
        <v>1</v>
      </c>
      <c r="J6659" s="221">
        <v>1</v>
      </c>
      <c r="K6659" s="221">
        <f t="shared" si="737"/>
        <v>-160.99127333542739</v>
      </c>
      <c r="L6659" s="221">
        <f t="shared" si="732"/>
        <v>7.3599556608576166E-16</v>
      </c>
    </row>
    <row r="6660" spans="3:12" hidden="1" x14ac:dyDescent="0.25">
      <c r="C6660" s="221">
        <v>48030</v>
      </c>
      <c r="D6660" s="221">
        <f t="shared" si="733"/>
        <v>48030</v>
      </c>
      <c r="E6660" s="221">
        <f t="shared" si="731"/>
        <v>48.03</v>
      </c>
      <c r="F6660" s="221">
        <f t="shared" si="734"/>
        <v>4.0179746289508557E-6</v>
      </c>
      <c r="G6660" s="221">
        <f t="shared" si="735"/>
        <v>7.4982833830984918E-3</v>
      </c>
      <c r="H6660" s="221">
        <v>0.13782044655415299</v>
      </c>
      <c r="I6660" s="221">
        <f t="shared" si="736"/>
        <v>1</v>
      </c>
      <c r="J6660" s="221">
        <v>1</v>
      </c>
      <c r="K6660" s="221">
        <f t="shared" si="737"/>
        <v>-167.63434614846136</v>
      </c>
      <c r="L6660" s="221">
        <f t="shared" si="732"/>
        <v>4.2730477010983078E-16</v>
      </c>
    </row>
    <row r="6661" spans="3:12" hidden="1" x14ac:dyDescent="0.25">
      <c r="C6661" s="221">
        <v>48040</v>
      </c>
      <c r="D6661" s="221">
        <f t="shared" si="733"/>
        <v>48040</v>
      </c>
      <c r="E6661" s="221">
        <f t="shared" si="731"/>
        <v>48.04</v>
      </c>
      <c r="F6661" s="221">
        <f t="shared" si="734"/>
        <v>4.0387438223915172E-6</v>
      </c>
      <c r="G6661" s="221">
        <f t="shared" si="735"/>
        <v>9.9533870552212609E-3</v>
      </c>
      <c r="H6661" s="221">
        <v>1.5719408884833998E-2</v>
      </c>
      <c r="I6661" s="221">
        <f t="shared" si="736"/>
        <v>1</v>
      </c>
      <c r="J6661" s="221">
        <v>1</v>
      </c>
      <c r="K6661" s="221">
        <f t="shared" si="737"/>
        <v>-183.98693179639332</v>
      </c>
      <c r="L6661" s="221">
        <f t="shared" si="732"/>
        <v>5.7220220753250201E-17</v>
      </c>
    </row>
    <row r="6662" spans="3:12" hidden="1" x14ac:dyDescent="0.25">
      <c r="C6662" s="221">
        <v>48050</v>
      </c>
      <c r="D6662" s="221">
        <f t="shared" si="733"/>
        <v>48050</v>
      </c>
      <c r="E6662" s="221">
        <f t="shared" si="731"/>
        <v>48.05</v>
      </c>
      <c r="F6662" s="221">
        <f t="shared" si="734"/>
        <v>4.0594937253339197E-6</v>
      </c>
      <c r="G6662" s="221">
        <f t="shared" si="735"/>
        <v>1.2375236741394399E-2</v>
      </c>
      <c r="H6662" s="271">
        <v>1.6734664794236902E-5</v>
      </c>
      <c r="I6662" s="221">
        <f t="shared" si="736"/>
        <v>1</v>
      </c>
      <c r="J6662" s="221">
        <v>1</v>
      </c>
      <c r="K6662" s="221">
        <f t="shared" si="737"/>
        <v>-241.50715184194695</v>
      </c>
      <c r="L6662" s="221">
        <f t="shared" si="732"/>
        <v>1.0009252605231641E-18</v>
      </c>
    </row>
    <row r="6663" spans="3:12" hidden="1" x14ac:dyDescent="0.25">
      <c r="C6663" s="221">
        <v>48060</v>
      </c>
      <c r="D6663" s="221">
        <f t="shared" si="733"/>
        <v>48060</v>
      </c>
      <c r="E6663" s="221">
        <f t="shared" si="731"/>
        <v>48.06</v>
      </c>
      <c r="F6663" s="221">
        <f t="shared" si="734"/>
        <v>4.0802232555572178E-6</v>
      </c>
      <c r="G6663" s="221">
        <f t="shared" si="735"/>
        <v>1.4757326101874177E-2</v>
      </c>
      <c r="H6663" s="271">
        <v>1.7506741710719202E-5</v>
      </c>
      <c r="I6663" s="221">
        <f t="shared" si="736"/>
        <v>1</v>
      </c>
      <c r="J6663" s="221">
        <v>1</v>
      </c>
      <c r="K6663" s="221">
        <f t="shared" si="737"/>
        <v>-239.54206149163355</v>
      </c>
      <c r="L6663" s="221">
        <f t="shared" si="732"/>
        <v>8.9760400611221695E-24</v>
      </c>
    </row>
    <row r="6664" spans="3:12" hidden="1" x14ac:dyDescent="0.25">
      <c r="C6664" s="221">
        <v>48070</v>
      </c>
      <c r="D6664" s="221">
        <f t="shared" si="733"/>
        <v>48070</v>
      </c>
      <c r="E6664" s="221">
        <f t="shared" si="731"/>
        <v>48.07</v>
      </c>
      <c r="F6664" s="221">
        <f t="shared" si="734"/>
        <v>4.1009313296318616E-6</v>
      </c>
      <c r="G6664" s="221">
        <f t="shared" si="735"/>
        <v>1.7093272346812464E-2</v>
      </c>
      <c r="H6664" s="221">
        <v>5.3629333398636601E-3</v>
      </c>
      <c r="I6664" s="221">
        <f t="shared" si="736"/>
        <v>1</v>
      </c>
      <c r="J6664" s="221">
        <v>1</v>
      </c>
      <c r="K6664" s="221">
        <f t="shared" si="737"/>
        <v>-188.49779783690752</v>
      </c>
      <c r="L6664" s="221">
        <f t="shared" si="732"/>
        <v>3.5529769455298269E-19</v>
      </c>
    </row>
    <row r="6665" spans="3:12" hidden="1" x14ac:dyDescent="0.25">
      <c r="C6665" s="221">
        <v>48080</v>
      </c>
      <c r="D6665" s="221">
        <f t="shared" si="733"/>
        <v>48080</v>
      </c>
      <c r="E6665" s="221">
        <f t="shared" si="731"/>
        <v>48.08</v>
      </c>
      <c r="F6665" s="221">
        <f t="shared" si="734"/>
        <v>4.1216168630082776E-6</v>
      </c>
      <c r="G6665" s="221">
        <f t="shared" si="735"/>
        <v>1.9376833142243633E-2</v>
      </c>
      <c r="H6665" s="221">
        <v>2.0271099110450001E-2</v>
      </c>
      <c r="I6665" s="221">
        <f t="shared" si="736"/>
        <v>1</v>
      </c>
      <c r="J6665" s="221">
        <v>1</v>
      </c>
      <c r="K6665" s="221">
        <f t="shared" si="737"/>
        <v>-175.81544570584128</v>
      </c>
      <c r="L6665" s="221">
        <f t="shared" si="732"/>
        <v>9.9486797711200162E-18</v>
      </c>
    </row>
    <row r="6666" spans="3:12" hidden="1" x14ac:dyDescent="0.25">
      <c r="C6666" s="221">
        <v>48090</v>
      </c>
      <c r="D6666" s="221">
        <f t="shared" si="733"/>
        <v>48090</v>
      </c>
      <c r="E6666" s="221">
        <f t="shared" si="731"/>
        <v>48.09</v>
      </c>
      <c r="F6666" s="221">
        <f t="shared" si="734"/>
        <v>4.142278770105503E-6</v>
      </c>
      <c r="G6666" s="221">
        <f t="shared" si="735"/>
        <v>2.1601923099054936E-2</v>
      </c>
      <c r="H6666" s="221">
        <v>2.04012078154234E-2</v>
      </c>
      <c r="I6666" s="221">
        <f t="shared" si="736"/>
        <v>1</v>
      </c>
      <c r="J6666" s="221">
        <v>1</v>
      </c>
      <c r="K6666" s="221">
        <f t="shared" si="737"/>
        <v>-174.77224763032694</v>
      </c>
      <c r="L6666" s="221">
        <f t="shared" si="732"/>
        <v>2.966064070312214E-17</v>
      </c>
    </row>
    <row r="6667" spans="3:12" hidden="1" x14ac:dyDescent="0.25">
      <c r="C6667" s="221">
        <v>48100</v>
      </c>
      <c r="D6667" s="221">
        <f t="shared" si="733"/>
        <v>48100</v>
      </c>
      <c r="E6667" s="221">
        <f t="shared" si="731"/>
        <v>48.1</v>
      </c>
      <c r="F6667" s="221">
        <f t="shared" si="734"/>
        <v>4.1629159644002157E-6</v>
      </c>
      <c r="G6667" s="221">
        <f t="shared" si="735"/>
        <v>2.376262980194024E-2</v>
      </c>
      <c r="H6667" s="271">
        <v>1.61310101239257E-9</v>
      </c>
      <c r="I6667" s="221">
        <f t="shared" si="736"/>
        <v>1</v>
      </c>
      <c r="J6667" s="221">
        <v>1</v>
      </c>
      <c r="K6667" s="221">
        <f t="shared" si="737"/>
        <v>-315.94092580106843</v>
      </c>
      <c r="L6667" s="221">
        <f t="shared" si="732"/>
        <v>8.3313488873474091E-18</v>
      </c>
    </row>
    <row r="6668" spans="3:12" hidden="1" x14ac:dyDescent="0.25">
      <c r="C6668" s="221">
        <v>48110</v>
      </c>
      <c r="D6668" s="221">
        <f t="shared" si="733"/>
        <v>48110</v>
      </c>
      <c r="E6668" s="221">
        <f t="shared" si="731"/>
        <v>48.11</v>
      </c>
      <c r="F6668" s="221">
        <f t="shared" si="734"/>
        <v>4.1835273585157772E-6</v>
      </c>
      <c r="G6668" s="221">
        <f t="shared" si="735"/>
        <v>2.5853229336489248E-2</v>
      </c>
      <c r="H6668" s="221">
        <v>1.1026860971509201E-2</v>
      </c>
      <c r="I6668" s="221">
        <f t="shared" si="736"/>
        <v>1</v>
      </c>
      <c r="J6668" s="221">
        <v>1</v>
      </c>
      <c r="K6668" s="221">
        <f t="shared" si="737"/>
        <v>-178.46981377819034</v>
      </c>
      <c r="L6668" s="221">
        <f t="shared" si="732"/>
        <v>3.5559753932750496E-18</v>
      </c>
    </row>
    <row r="6669" spans="3:12" hidden="1" x14ac:dyDescent="0.25">
      <c r="C6669" s="221">
        <v>48120</v>
      </c>
      <c r="D6669" s="221">
        <f t="shared" si="733"/>
        <v>48120</v>
      </c>
      <c r="E6669" s="221">
        <f t="shared" si="731"/>
        <v>48.12</v>
      </c>
      <c r="F6669" s="221">
        <f t="shared" si="734"/>
        <v>4.2041118643115387E-6</v>
      </c>
      <c r="G6669" s="221">
        <f t="shared" si="735"/>
        <v>2.7868201274174859E-2</v>
      </c>
      <c r="H6669" s="271">
        <v>3.5573541250199401E-10</v>
      </c>
      <c r="I6669" s="221">
        <f t="shared" si="736"/>
        <v>1</v>
      </c>
      <c r="J6669" s="221">
        <v>1</v>
      </c>
      <c r="K6669" s="221">
        <f t="shared" si="737"/>
        <v>-327.60179395919062</v>
      </c>
      <c r="L6669" s="221">
        <f t="shared" si="732"/>
        <v>3.5559746902580759E-18</v>
      </c>
    </row>
    <row r="6670" spans="3:12" hidden="1" x14ac:dyDescent="0.25">
      <c r="C6670" s="221">
        <v>48130</v>
      </c>
      <c r="D6670" s="221">
        <f t="shared" si="733"/>
        <v>48130</v>
      </c>
      <c r="E6670" s="221">
        <f t="shared" si="731"/>
        <v>48.13</v>
      </c>
      <c r="F6670" s="221">
        <f t="shared" si="734"/>
        <v>4.2246683929721059E-6</v>
      </c>
      <c r="G6670" s="221">
        <f t="shared" si="735"/>
        <v>2.9802243076349818E-2</v>
      </c>
      <c r="H6670" s="221">
        <v>9.67458993722938E-3</v>
      </c>
      <c r="I6670" s="221">
        <f t="shared" si="736"/>
        <v>1</v>
      </c>
      <c r="J6670" s="221">
        <v>1</v>
      </c>
      <c r="K6670" s="221">
        <f t="shared" si="737"/>
        <v>-178.28651711120443</v>
      </c>
      <c r="L6670" s="221">
        <f t="shared" si="732"/>
        <v>3.7092689771003999E-18</v>
      </c>
    </row>
    <row r="6671" spans="3:12" hidden="1" x14ac:dyDescent="0.25">
      <c r="C6671" s="221">
        <v>48140</v>
      </c>
      <c r="D6671" s="221">
        <f t="shared" si="733"/>
        <v>48140</v>
      </c>
      <c r="E6671" s="221">
        <f t="shared" si="731"/>
        <v>48.14</v>
      </c>
      <c r="F6671" s="221">
        <f t="shared" si="734"/>
        <v>4.2451958550969543E-6</v>
      </c>
      <c r="G6671" s="221">
        <f t="shared" si="735"/>
        <v>3.1650283880177238E-2</v>
      </c>
      <c r="H6671" s="221">
        <v>4.6170289671158297E-3</v>
      </c>
      <c r="I6671" s="221">
        <f t="shared" si="736"/>
        <v>1</v>
      </c>
      <c r="J6671" s="221">
        <v>1</v>
      </c>
      <c r="K6671" s="221">
        <f t="shared" si="737"/>
        <v>-184.14724118972487</v>
      </c>
      <c r="L6671" s="221">
        <f t="shared" si="732"/>
        <v>8.4495343100785636E-18</v>
      </c>
    </row>
    <row r="6672" spans="3:12" hidden="1" x14ac:dyDescent="0.25">
      <c r="C6672" s="221">
        <v>48150</v>
      </c>
      <c r="D6672" s="221">
        <f t="shared" si="733"/>
        <v>48150</v>
      </c>
      <c r="E6672" s="221">
        <f t="shared" si="731"/>
        <v>48.15</v>
      </c>
      <c r="F6672" s="221">
        <f t="shared" si="734"/>
        <v>4.2656931607899466E-6</v>
      </c>
      <c r="G6672" s="221">
        <f t="shared" si="735"/>
        <v>3.3407497630992898E-2</v>
      </c>
      <c r="H6672" s="221">
        <v>1.9669670782228801E-4</v>
      </c>
      <c r="I6672" s="221">
        <f t="shared" si="736"/>
        <v>1</v>
      </c>
      <c r="J6672" s="221">
        <v>1</v>
      </c>
      <c r="K6672" s="221">
        <f t="shared" si="737"/>
        <v>-211.04738700072787</v>
      </c>
      <c r="L6672" s="221">
        <f t="shared" si="732"/>
        <v>1.0509984848947778E-18</v>
      </c>
    </row>
    <row r="6673" spans="3:12" hidden="1" x14ac:dyDescent="0.25">
      <c r="C6673" s="221">
        <v>48160</v>
      </c>
      <c r="D6673" s="221">
        <f t="shared" si="733"/>
        <v>48160</v>
      </c>
      <c r="E6673" s="221">
        <f t="shared" si="731"/>
        <v>48.16</v>
      </c>
      <c r="F6673" s="221">
        <f t="shared" si="734"/>
        <v>4.2861592197491466E-6</v>
      </c>
      <c r="G6673" s="221">
        <f t="shared" si="735"/>
        <v>3.5069315527508513E-2</v>
      </c>
      <c r="H6673" s="221">
        <v>2.7062321390598099E-3</v>
      </c>
      <c r="I6673" s="221">
        <f t="shared" si="736"/>
        <v>1</v>
      </c>
      <c r="J6673" s="221">
        <v>1</v>
      </c>
      <c r="K6673" s="221">
        <f t="shared" si="737"/>
        <v>-187.81278726296463</v>
      </c>
      <c r="L6673" s="221">
        <f t="shared" si="732"/>
        <v>4.7265252764933945E-19</v>
      </c>
    </row>
    <row r="6674" spans="3:12" hidden="1" x14ac:dyDescent="0.25">
      <c r="C6674" s="221">
        <v>48170</v>
      </c>
      <c r="D6674" s="221">
        <f t="shared" si="733"/>
        <v>48170</v>
      </c>
      <c r="E6674" s="221">
        <f t="shared" si="731"/>
        <v>48.17</v>
      </c>
      <c r="F6674" s="221">
        <f t="shared" si="734"/>
        <v>4.306592941356662E-6</v>
      </c>
      <c r="G6674" s="221">
        <f t="shared" si="735"/>
        <v>3.6631437748140906E-2</v>
      </c>
      <c r="H6674" s="221">
        <v>2.57613647514341E-3</v>
      </c>
      <c r="I6674" s="221">
        <f t="shared" si="736"/>
        <v>1</v>
      </c>
      <c r="J6674" s="221">
        <v>1</v>
      </c>
      <c r="K6674" s="221">
        <f t="shared" si="737"/>
        <v>-187.82086688703203</v>
      </c>
      <c r="L6674" s="221">
        <f t="shared" si="732"/>
        <v>1.6531695085228063E-18</v>
      </c>
    </row>
    <row r="6675" spans="3:12" hidden="1" x14ac:dyDescent="0.25">
      <c r="C6675" s="221">
        <v>48180</v>
      </c>
      <c r="D6675" s="221">
        <f t="shared" si="733"/>
        <v>48180</v>
      </c>
      <c r="E6675" s="221">
        <f t="shared" si="731"/>
        <v>48.18</v>
      </c>
      <c r="F6675" s="221">
        <f t="shared" si="734"/>
        <v>4.326993234768497E-6</v>
      </c>
      <c r="G6675" s="221">
        <f t="shared" si="735"/>
        <v>3.8089844428698859E-2</v>
      </c>
      <c r="H6675" s="221">
        <v>2.7309732062735001E-4</v>
      </c>
      <c r="I6675" s="221">
        <f t="shared" si="736"/>
        <v>1</v>
      </c>
      <c r="J6675" s="221">
        <v>1</v>
      </c>
      <c r="K6675" s="221">
        <f t="shared" si="737"/>
        <v>-206.93374291358498</v>
      </c>
      <c r="L6675" s="221">
        <f t="shared" si="732"/>
        <v>5.0943461297159135E-19</v>
      </c>
    </row>
    <row r="6676" spans="3:12" hidden="1" x14ac:dyDescent="0.25">
      <c r="C6676" s="221">
        <v>48190</v>
      </c>
      <c r="D6676" s="221">
        <f t="shared" si="733"/>
        <v>48190</v>
      </c>
      <c r="E6676" s="221">
        <f t="shared" si="731"/>
        <v>48.19</v>
      </c>
      <c r="F6676" s="221">
        <f t="shared" si="734"/>
        <v>4.3473590090045942E-6</v>
      </c>
      <c r="G6676" s="221">
        <f t="shared" si="735"/>
        <v>3.9440805863803295E-2</v>
      </c>
      <c r="H6676" s="221">
        <v>3.15558828549329E-3</v>
      </c>
      <c r="I6676" s="221">
        <f t="shared" si="736"/>
        <v>1</v>
      </c>
      <c r="J6676" s="221">
        <v>1</v>
      </c>
      <c r="K6676" s="221">
        <f t="shared" si="737"/>
        <v>-185.33496757512535</v>
      </c>
      <c r="L6676" s="221">
        <f t="shared" si="732"/>
        <v>8.5871888844850864E-19</v>
      </c>
    </row>
    <row r="6677" spans="3:12" hidden="1" x14ac:dyDescent="0.25">
      <c r="C6677" s="221">
        <v>48200</v>
      </c>
      <c r="D6677" s="221">
        <f t="shared" si="733"/>
        <v>48200</v>
      </c>
      <c r="E6677" s="221">
        <f t="shared" si="731"/>
        <v>48.2</v>
      </c>
      <c r="F6677" s="221">
        <f t="shared" si="734"/>
        <v>4.3676891730389188E-6</v>
      </c>
      <c r="G6677" s="221">
        <f t="shared" si="735"/>
        <v>4.0680891906424703E-2</v>
      </c>
      <c r="H6677" s="271">
        <v>9.3131358529641098E-10</v>
      </c>
      <c r="I6677" s="221">
        <f t="shared" si="736"/>
        <v>1</v>
      </c>
      <c r="J6677" s="221">
        <v>1</v>
      </c>
      <c r="K6677" s="221">
        <f t="shared" si="737"/>
        <v>-315.62523743242542</v>
      </c>
      <c r="L6677" s="221">
        <f t="shared" si="732"/>
        <v>7.3188612982795409E-19</v>
      </c>
    </row>
    <row r="6678" spans="3:12" hidden="1" x14ac:dyDescent="0.25">
      <c r="C6678" s="221">
        <v>48210</v>
      </c>
      <c r="D6678" s="221">
        <f t="shared" si="733"/>
        <v>48210</v>
      </c>
      <c r="E6678" s="221">
        <f t="shared" si="731"/>
        <v>48.21</v>
      </c>
      <c r="F6678" s="221">
        <f t="shared" si="734"/>
        <v>4.387982635889631E-6</v>
      </c>
      <c r="G6678" s="221">
        <f t="shared" si="735"/>
        <v>4.1806980542232995E-2</v>
      </c>
      <c r="H6678" s="221">
        <v>2.61825380322907E-2</v>
      </c>
      <c r="I6678" s="221">
        <f t="shared" si="736"/>
        <v>1</v>
      </c>
      <c r="J6678" s="221">
        <v>1</v>
      </c>
      <c r="K6678" s="221">
        <f t="shared" si="737"/>
        <v>-166.36949108659456</v>
      </c>
      <c r="L6678" s="221">
        <f t="shared" si="732"/>
        <v>5.7675441798595915E-17</v>
      </c>
    </row>
    <row r="6679" spans="3:12" hidden="1" x14ac:dyDescent="0.25">
      <c r="C6679" s="221">
        <v>48220</v>
      </c>
      <c r="D6679" s="221">
        <f t="shared" si="733"/>
        <v>48220</v>
      </c>
      <c r="E6679" s="221">
        <f t="shared" si="731"/>
        <v>48.22</v>
      </c>
      <c r="F6679" s="221">
        <f t="shared" si="734"/>
        <v>4.4082383067092116E-6</v>
      </c>
      <c r="G6679" s="221">
        <f t="shared" si="735"/>
        <v>4.2816265617587758E-2</v>
      </c>
      <c r="H6679" s="221">
        <v>5.0657045484414097E-2</v>
      </c>
      <c r="I6679" s="221">
        <f t="shared" si="736"/>
        <v>1</v>
      </c>
      <c r="J6679" s="221">
        <v>1</v>
      </c>
      <c r="K6679" s="221">
        <f t="shared" si="737"/>
        <v>-160.38972586790004</v>
      </c>
      <c r="L6679" s="221">
        <f t="shared" si="732"/>
        <v>5.1583787967344728E-16</v>
      </c>
    </row>
    <row r="6680" spans="3:12" hidden="1" x14ac:dyDescent="0.25">
      <c r="C6680" s="221">
        <v>48230</v>
      </c>
      <c r="D6680" s="221">
        <f t="shared" si="733"/>
        <v>48230</v>
      </c>
      <c r="E6680" s="221">
        <f t="shared" si="731"/>
        <v>48.23</v>
      </c>
      <c r="F6680" s="221">
        <f t="shared" si="734"/>
        <v>4.4284550948747538E-6</v>
      </c>
      <c r="G6680" s="221">
        <f t="shared" si="735"/>
        <v>4.3706263702389898E-2</v>
      </c>
      <c r="H6680" s="221">
        <v>3.54788602465941E-2</v>
      </c>
      <c r="I6680" s="221">
        <f t="shared" si="736"/>
        <v>1</v>
      </c>
      <c r="J6680" s="221">
        <v>1</v>
      </c>
      <c r="K6680" s="221">
        <f t="shared" si="737"/>
        <v>-163.26468826585855</v>
      </c>
      <c r="L6680" s="221">
        <f t="shared" si="732"/>
        <v>6.7471484871838865E-16</v>
      </c>
    </row>
    <row r="6681" spans="3:12" hidden="1" x14ac:dyDescent="0.25">
      <c r="C6681" s="221">
        <v>48240</v>
      </c>
      <c r="D6681" s="221">
        <f t="shared" si="733"/>
        <v>48240</v>
      </c>
      <c r="E6681" s="221">
        <f t="shared" si="731"/>
        <v>48.24</v>
      </c>
      <c r="F6681" s="221">
        <f t="shared" si="734"/>
        <v>4.4486319100782116E-6</v>
      </c>
      <c r="G6681" s="221">
        <f t="shared" si="735"/>
        <v>4.4474820071299243E-2</v>
      </c>
      <c r="H6681" s="271">
        <v>2.4382193125616902E-9</v>
      </c>
      <c r="I6681" s="221">
        <f t="shared" si="736"/>
        <v>1</v>
      </c>
      <c r="J6681" s="221">
        <v>1</v>
      </c>
      <c r="K6681" s="221">
        <f t="shared" si="737"/>
        <v>-306.33173121248109</v>
      </c>
      <c r="L6681" s="221">
        <f t="shared" si="732"/>
        <v>1.1788844605910344E-16</v>
      </c>
    </row>
    <row r="6682" spans="3:12" hidden="1" x14ac:dyDescent="0.25">
      <c r="C6682" s="221">
        <v>48250</v>
      </c>
      <c r="D6682" s="221">
        <f t="shared" si="733"/>
        <v>48250</v>
      </c>
      <c r="E6682" s="221">
        <f t="shared" si="731"/>
        <v>48.25</v>
      </c>
      <c r="F6682" s="221">
        <f t="shared" si="734"/>
        <v>4.4687676624167691E-6</v>
      </c>
      <c r="G6682" s="221">
        <f t="shared" si="735"/>
        <v>4.5120113789222364E-2</v>
      </c>
      <c r="H6682" s="271">
        <v>1.5853427670802199E-9</v>
      </c>
      <c r="I6682" s="221">
        <f t="shared" si="736"/>
        <v>1</v>
      </c>
      <c r="J6682" s="221">
        <v>1</v>
      </c>
      <c r="K6682" s="221">
        <f t="shared" si="737"/>
        <v>-309.90637725118683</v>
      </c>
      <c r="L6682" s="221">
        <f t="shared" si="732"/>
        <v>1.6082568334029008E-30</v>
      </c>
    </row>
    <row r="6683" spans="3:12" hidden="1" x14ac:dyDescent="0.25">
      <c r="C6683" s="221">
        <v>48260</v>
      </c>
      <c r="D6683" s="221">
        <f t="shared" si="733"/>
        <v>48260</v>
      </c>
      <c r="E6683" s="221">
        <f t="shared" si="731"/>
        <v>48.26</v>
      </c>
      <c r="F6683" s="221">
        <f t="shared" si="734"/>
        <v>4.488861262483039E-6</v>
      </c>
      <c r="G6683" s="221">
        <f t="shared" si="735"/>
        <v>4.5640661889393273E-2</v>
      </c>
      <c r="H6683" s="221">
        <v>3.2358958185374001E-2</v>
      </c>
      <c r="I6683" s="221">
        <f t="shared" si="736"/>
        <v>1</v>
      </c>
      <c r="J6683" s="221">
        <v>1</v>
      </c>
      <c r="K6683" s="221">
        <f t="shared" si="737"/>
        <v>-163.57034704665955</v>
      </c>
      <c r="L6683" s="221">
        <f t="shared" si="732"/>
        <v>1.0987663381440938E-16</v>
      </c>
    </row>
    <row r="6684" spans="3:12" hidden="1" x14ac:dyDescent="0.25">
      <c r="C6684" s="221">
        <v>48270</v>
      </c>
      <c r="D6684" s="221">
        <f t="shared" si="733"/>
        <v>48270</v>
      </c>
      <c r="E6684" s="221">
        <f t="shared" si="731"/>
        <v>48.27</v>
      </c>
      <c r="F6684" s="221">
        <f t="shared" si="734"/>
        <v>4.508911621455502E-6</v>
      </c>
      <c r="G6684" s="221">
        <f t="shared" si="735"/>
        <v>4.6035322634802991E-2</v>
      </c>
      <c r="H6684" s="221">
        <v>3.3311806719207901E-2</v>
      </c>
      <c r="I6684" s="221">
        <f t="shared" si="736"/>
        <v>1</v>
      </c>
      <c r="J6684" s="221">
        <v>1</v>
      </c>
      <c r="K6684" s="221">
        <f t="shared" si="737"/>
        <v>-163.20477795905288</v>
      </c>
      <c r="L6684" s="221">
        <f t="shared" si="732"/>
        <v>4.586021221129957E-16</v>
      </c>
    </row>
    <row r="6685" spans="3:12" hidden="1" x14ac:dyDescent="0.25">
      <c r="C6685" s="221">
        <v>48280</v>
      </c>
      <c r="D6685" s="221">
        <f t="shared" si="733"/>
        <v>48280</v>
      </c>
      <c r="E6685" s="221">
        <f t="shared" si="731"/>
        <v>48.28</v>
      </c>
      <c r="F6685" s="221">
        <f t="shared" si="734"/>
        <v>4.5289176511887424E-6</v>
      </c>
      <c r="G6685" s="221">
        <f t="shared" si="735"/>
        <v>4.6303297856205065E-2</v>
      </c>
      <c r="H6685" s="221">
        <v>1.1720746567733999E-2</v>
      </c>
      <c r="I6685" s="221">
        <f t="shared" si="736"/>
        <v>1</v>
      </c>
      <c r="J6685" s="221">
        <v>1</v>
      </c>
      <c r="K6685" s="221">
        <f t="shared" si="737"/>
        <v>-172.18876753268643</v>
      </c>
      <c r="L6685" s="221">
        <f t="shared" si="732"/>
        <v>2.1960425805804245E-16</v>
      </c>
    </row>
    <row r="6686" spans="3:12" hidden="1" x14ac:dyDescent="0.25">
      <c r="C6686" s="221">
        <v>48290</v>
      </c>
      <c r="D6686" s="221">
        <f t="shared" si="733"/>
        <v>48290</v>
      </c>
      <c r="E6686" s="221">
        <f t="shared" si="731"/>
        <v>48.29</v>
      </c>
      <c r="F6686" s="221">
        <f t="shared" si="734"/>
        <v>4.5488782643038685E-6</v>
      </c>
      <c r="G6686" s="221">
        <f t="shared" si="735"/>
        <v>4.6444134362376439E-2</v>
      </c>
      <c r="H6686" s="221">
        <v>3.5411953593091197E-2</v>
      </c>
      <c r="I6686" s="221">
        <f t="shared" si="736"/>
        <v>1</v>
      </c>
      <c r="J6686" s="221">
        <v>1</v>
      </c>
      <c r="K6686" s="221">
        <f t="shared" si="737"/>
        <v>-162.52029852523759</v>
      </c>
      <c r="L6686" s="221">
        <f t="shared" si="732"/>
        <v>2.4697536590220599E-16</v>
      </c>
    </row>
    <row r="6687" spans="3:12" hidden="1" x14ac:dyDescent="0.25">
      <c r="C6687" s="221">
        <v>48300</v>
      </c>
      <c r="D6687" s="221">
        <f t="shared" si="733"/>
        <v>48300</v>
      </c>
      <c r="E6687" s="221">
        <f t="shared" si="731"/>
        <v>48.3</v>
      </c>
      <c r="F6687" s="221">
        <f t="shared" si="734"/>
        <v>4.5687923742786898E-6</v>
      </c>
      <c r="G6687" s="221">
        <f t="shared" si="735"/>
        <v>4.6457724420815201E-2</v>
      </c>
      <c r="H6687" s="271">
        <v>1.46261804802799E-14</v>
      </c>
      <c r="I6687" s="221">
        <f t="shared" si="736"/>
        <v>1</v>
      </c>
      <c r="J6687" s="221">
        <v>1</v>
      </c>
      <c r="K6687" s="221">
        <f t="shared" si="737"/>
        <v>-410.16019432220207</v>
      </c>
      <c r="L6687" s="221">
        <f t="shared" si="732"/>
        <v>1.3992978155331493E-16</v>
      </c>
    </row>
    <row r="6688" spans="3:12" hidden="1" x14ac:dyDescent="0.25">
      <c r="C6688" s="221">
        <v>48310</v>
      </c>
      <c r="D6688" s="221">
        <f t="shared" si="733"/>
        <v>48310</v>
      </c>
      <c r="E6688" s="221">
        <f t="shared" si="731"/>
        <v>48.31</v>
      </c>
      <c r="F6688" s="221">
        <f t="shared" si="734"/>
        <v>4.5886588955380017E-6</v>
      </c>
      <c r="G6688" s="221">
        <f t="shared" si="735"/>
        <v>4.6344305309522549E-2</v>
      </c>
      <c r="H6688" s="221">
        <v>3.5411953593086298E-2</v>
      </c>
      <c r="I6688" s="221">
        <f t="shared" si="736"/>
        <v>1</v>
      </c>
      <c r="J6688" s="221">
        <v>1</v>
      </c>
      <c r="K6688" s="221">
        <f t="shared" si="737"/>
        <v>-162.46335924043126</v>
      </c>
      <c r="L6688" s="221">
        <f t="shared" si="732"/>
        <v>1.417764457426736E-16</v>
      </c>
    </row>
    <row r="6689" spans="3:12" hidden="1" x14ac:dyDescent="0.25">
      <c r="C6689" s="221">
        <v>48320</v>
      </c>
      <c r="D6689" s="221">
        <f t="shared" si="733"/>
        <v>48320</v>
      </c>
      <c r="E6689" s="221">
        <f t="shared" si="731"/>
        <v>48.32</v>
      </c>
      <c r="F6689" s="221">
        <f t="shared" si="734"/>
        <v>4.6084767435438655E-6</v>
      </c>
      <c r="G6689" s="221">
        <f t="shared" si="735"/>
        <v>4.6104457942992116E-2</v>
      </c>
      <c r="H6689" s="221">
        <v>1.17207465677878E-2</v>
      </c>
      <c r="I6689" s="221">
        <f t="shared" si="736"/>
        <v>1</v>
      </c>
      <c r="J6689" s="221">
        <v>1</v>
      </c>
      <c r="K6689" s="221">
        <f t="shared" si="737"/>
        <v>-172.07488807983364</v>
      </c>
      <c r="L6689" s="221">
        <f t="shared" si="732"/>
        <v>2.5104935595593023E-16</v>
      </c>
    </row>
    <row r="6690" spans="3:12" hidden="1" x14ac:dyDescent="0.25">
      <c r="C6690" s="221">
        <v>48330</v>
      </c>
      <c r="D6690" s="221">
        <f t="shared" si="733"/>
        <v>48330</v>
      </c>
      <c r="E6690" s="221">
        <f t="shared" ref="E6690:E6753" si="738">D6690/1000</f>
        <v>48.33</v>
      </c>
      <c r="F6690" s="221">
        <f t="shared" si="734"/>
        <v>4.6282448348857625E-6</v>
      </c>
      <c r="G6690" s="221">
        <f t="shared" si="735"/>
        <v>4.5739104577988993E-2</v>
      </c>
      <c r="H6690" s="221">
        <v>3.3311806719206902E-2</v>
      </c>
      <c r="I6690" s="221">
        <f t="shared" si="736"/>
        <v>1</v>
      </c>
      <c r="J6690" s="221">
        <v>1</v>
      </c>
      <c r="K6690" s="221">
        <f t="shared" si="737"/>
        <v>-163.0339565717932</v>
      </c>
      <c r="L6690" s="221">
        <f t="shared" ref="L6690:L6753" si="739">(D6690-D6689)*((10^(K6690/20)+10^(K6689/20))/2)^2</f>
        <v>2.2763194810775792E-16</v>
      </c>
    </row>
    <row r="6691" spans="3:12" hidden="1" x14ac:dyDescent="0.25">
      <c r="C6691" s="221">
        <v>48340</v>
      </c>
      <c r="D6691" s="221">
        <f t="shared" si="733"/>
        <v>48340</v>
      </c>
      <c r="E6691" s="221">
        <f t="shared" si="738"/>
        <v>48.34</v>
      </c>
      <c r="F6691" s="221">
        <f t="shared" si="734"/>
        <v>4.6479620873706663E-6</v>
      </c>
      <c r="G6691" s="221">
        <f t="shared" si="735"/>
        <v>4.5249505607147536E-2</v>
      </c>
      <c r="H6691" s="221">
        <v>3.2358958185389697E-2</v>
      </c>
      <c r="I6691" s="221">
        <f t="shared" si="736"/>
        <v>1</v>
      </c>
      <c r="J6691" s="221">
        <v>1</v>
      </c>
      <c r="K6691" s="221">
        <f t="shared" si="737"/>
        <v>-163.34258107517061</v>
      </c>
      <c r="L6691" s="221">
        <f t="shared" si="739"/>
        <v>4.8007620966101207E-16</v>
      </c>
    </row>
    <row r="6692" spans="3:12" hidden="1" x14ac:dyDescent="0.25">
      <c r="C6692" s="221">
        <v>48350</v>
      </c>
      <c r="D6692" s="221">
        <f t="shared" si="733"/>
        <v>48350</v>
      </c>
      <c r="E6692" s="221">
        <f t="shared" si="738"/>
        <v>48.35</v>
      </c>
      <c r="F6692" s="221">
        <f t="shared" si="734"/>
        <v>4.6676274201131119E-6</v>
      </c>
      <c r="G6692" s="221">
        <f t="shared" si="735"/>
        <v>4.4637255450812693E-2</v>
      </c>
      <c r="H6692" s="271">
        <v>1.58532853848665E-9</v>
      </c>
      <c r="I6692" s="221">
        <f t="shared" si="736"/>
        <v>1</v>
      </c>
      <c r="J6692" s="221">
        <v>1</v>
      </c>
      <c r="K6692" s="221">
        <f t="shared" si="737"/>
        <v>-309.62174111921462</v>
      </c>
      <c r="L6692" s="221">
        <f t="shared" si="739"/>
        <v>1.1579290332289505E-16</v>
      </c>
    </row>
    <row r="6693" spans="3:12" hidden="1" x14ac:dyDescent="0.25">
      <c r="C6693" s="221">
        <v>48360</v>
      </c>
      <c r="D6693" s="221">
        <f t="shared" si="733"/>
        <v>48360</v>
      </c>
      <c r="E6693" s="221">
        <f t="shared" si="738"/>
        <v>48.36</v>
      </c>
      <c r="F6693" s="221">
        <f t="shared" si="734"/>
        <v>4.6872397536251682E-6</v>
      </c>
      <c r="G6693" s="221">
        <f t="shared" si="735"/>
        <v>4.3904277559960091E-2</v>
      </c>
      <c r="H6693" s="271">
        <v>2.4382473008494701E-9</v>
      </c>
      <c r="I6693" s="221">
        <f t="shared" si="736"/>
        <v>1</v>
      </c>
      <c r="J6693" s="221">
        <v>1</v>
      </c>
      <c r="K6693" s="221">
        <f t="shared" si="737"/>
        <v>-305.98996488449291</v>
      </c>
      <c r="L6693" s="221">
        <f t="shared" si="739"/>
        <v>1.7308509270317942E-30</v>
      </c>
    </row>
    <row r="6694" spans="3:12" hidden="1" x14ac:dyDescent="0.25">
      <c r="C6694" s="221">
        <v>48370</v>
      </c>
      <c r="D6694" s="221">
        <f t="shared" si="733"/>
        <v>48370</v>
      </c>
      <c r="E6694" s="221">
        <f t="shared" si="738"/>
        <v>48.37</v>
      </c>
      <c r="F6694" s="221">
        <f t="shared" si="734"/>
        <v>4.7067980099063704E-6</v>
      </c>
      <c r="G6694" s="221">
        <f t="shared" si="735"/>
        <v>4.305281854533588E-2</v>
      </c>
      <c r="H6694" s="221">
        <v>3.54788602465929E-2</v>
      </c>
      <c r="I6694" s="221">
        <f t="shared" si="736"/>
        <v>1</v>
      </c>
      <c r="J6694" s="221">
        <v>1</v>
      </c>
      <c r="K6694" s="221">
        <f t="shared" si="737"/>
        <v>-162.86606380733045</v>
      </c>
      <c r="L6694" s="221">
        <f t="shared" si="739"/>
        <v>1.2922117584055739E-16</v>
      </c>
    </row>
    <row r="6695" spans="3:12" hidden="1" x14ac:dyDescent="0.25">
      <c r="C6695" s="221">
        <v>48380</v>
      </c>
      <c r="D6695" s="221">
        <f t="shared" si="733"/>
        <v>48380</v>
      </c>
      <c r="E6695" s="221">
        <f t="shared" si="738"/>
        <v>48.38</v>
      </c>
      <c r="F6695" s="221">
        <f t="shared" si="734"/>
        <v>4.7263011125334128E-6</v>
      </c>
      <c r="G6695" s="221">
        <f t="shared" si="735"/>
        <v>4.2085441450299507E-2</v>
      </c>
      <c r="H6695" s="221">
        <v>5.0657045484414402E-2</v>
      </c>
      <c r="I6695" s="221">
        <f t="shared" si="736"/>
        <v>1</v>
      </c>
      <c r="J6695" s="221">
        <v>1</v>
      </c>
      <c r="K6695" s="221">
        <f t="shared" si="737"/>
        <v>-159.93413738922857</v>
      </c>
      <c r="L6695" s="221">
        <f t="shared" si="739"/>
        <v>7.45250998957957E-16</v>
      </c>
    </row>
    <row r="6696" spans="3:12" hidden="1" x14ac:dyDescent="0.25">
      <c r="C6696" s="221">
        <v>48390</v>
      </c>
      <c r="D6696" s="221">
        <f t="shared" si="733"/>
        <v>48390</v>
      </c>
      <c r="E6696" s="221">
        <f t="shared" si="738"/>
        <v>48.39</v>
      </c>
      <c r="F6696" s="221">
        <f t="shared" si="734"/>
        <v>4.7457479867499168E-6</v>
      </c>
      <c r="G6696" s="221">
        <f t="shared" si="735"/>
        <v>4.1005018187054709E-2</v>
      </c>
      <c r="H6696" s="221">
        <v>2.618253803231E-2</v>
      </c>
      <c r="I6696" s="221">
        <f t="shared" si="736"/>
        <v>1</v>
      </c>
      <c r="J6696" s="221">
        <v>1</v>
      </c>
      <c r="K6696" s="221">
        <f t="shared" si="737"/>
        <v>-165.85693151832692</v>
      </c>
      <c r="L6696" s="221">
        <f t="shared" si="739"/>
        <v>5.7541507142144865E-16</v>
      </c>
    </row>
    <row r="6697" spans="3:12" hidden="1" x14ac:dyDescent="0.25">
      <c r="C6697" s="221">
        <v>48400</v>
      </c>
      <c r="D6697" s="221">
        <f t="shared" si="733"/>
        <v>48400</v>
      </c>
      <c r="E6697" s="221">
        <f t="shared" si="738"/>
        <v>48.4</v>
      </c>
      <c r="F6697" s="221">
        <f t="shared" si="734"/>
        <v>4.7651375595559517E-6</v>
      </c>
      <c r="G6697" s="221">
        <f t="shared" si="735"/>
        <v>3.9814721158180182E-2</v>
      </c>
      <c r="H6697" s="271">
        <v>9.3132202715467001E-10</v>
      </c>
      <c r="I6697" s="221">
        <f t="shared" si="736"/>
        <v>1</v>
      </c>
      <c r="J6697" s="221">
        <v>1</v>
      </c>
      <c r="K6697" s="221">
        <f t="shared" si="737"/>
        <v>-315.05562008769829</v>
      </c>
      <c r="L6697" s="221">
        <f t="shared" si="739"/>
        <v>6.4900327293561666E-17</v>
      </c>
    </row>
    <row r="6698" spans="3:12" hidden="1" x14ac:dyDescent="0.25">
      <c r="C6698" s="221">
        <v>48410</v>
      </c>
      <c r="D6698" s="221">
        <f t="shared" si="733"/>
        <v>48410</v>
      </c>
      <c r="E6698" s="221">
        <f t="shared" si="738"/>
        <v>48.41</v>
      </c>
      <c r="F6698" s="221">
        <f t="shared" si="734"/>
        <v>4.7844687597975175E-6</v>
      </c>
      <c r="G6698" s="221">
        <f t="shared" si="735"/>
        <v>3.8518014087483357E-2</v>
      </c>
      <c r="H6698" s="221">
        <v>3.15558828549347E-3</v>
      </c>
      <c r="I6698" s="221">
        <f t="shared" si="736"/>
        <v>1</v>
      </c>
      <c r="J6698" s="221">
        <v>1</v>
      </c>
      <c r="K6698" s="221">
        <f t="shared" si="737"/>
        <v>-184.70844107951251</v>
      </c>
      <c r="L6698" s="221">
        <f t="shared" si="739"/>
        <v>8.4546603364939076E-19</v>
      </c>
    </row>
    <row r="6699" spans="3:12" hidden="1" x14ac:dyDescent="0.25">
      <c r="C6699" s="221">
        <v>48420</v>
      </c>
      <c r="D6699" s="221">
        <f t="shared" si="733"/>
        <v>48420</v>
      </c>
      <c r="E6699" s="221">
        <f t="shared" si="738"/>
        <v>48.42</v>
      </c>
      <c r="F6699" s="221">
        <f t="shared" si="734"/>
        <v>4.8037405182558853E-6</v>
      </c>
      <c r="G6699" s="221">
        <f t="shared" si="735"/>
        <v>3.7118642086255253E-2</v>
      </c>
      <c r="H6699" s="221">
        <v>2.7309732062735602E-4</v>
      </c>
      <c r="I6699" s="221">
        <f t="shared" si="736"/>
        <v>1</v>
      </c>
      <c r="J6699" s="221">
        <v>1</v>
      </c>
      <c r="K6699" s="221">
        <f t="shared" si="737"/>
        <v>-206.2502188092131</v>
      </c>
      <c r="L6699" s="221">
        <f t="shared" si="739"/>
        <v>9.9298509914671372E-19</v>
      </c>
    </row>
    <row r="6700" spans="3:12" hidden="1" x14ac:dyDescent="0.25">
      <c r="C6700" s="221">
        <v>48430</v>
      </c>
      <c r="D6700" s="221">
        <f t="shared" si="733"/>
        <v>48430</v>
      </c>
      <c r="E6700" s="221">
        <f t="shared" si="738"/>
        <v>48.43</v>
      </c>
      <c r="F6700" s="221">
        <f t="shared" si="734"/>
        <v>4.8229517677366987E-6</v>
      </c>
      <c r="G6700" s="221">
        <f t="shared" si="735"/>
        <v>3.5620620983033133E-2</v>
      </c>
      <c r="H6700" s="221">
        <v>2.5761364751433098E-3</v>
      </c>
      <c r="I6700" s="221">
        <f t="shared" si="736"/>
        <v>1</v>
      </c>
      <c r="J6700" s="221">
        <v>1</v>
      </c>
      <c r="K6700" s="221">
        <f t="shared" si="737"/>
        <v>-187.08033456236566</v>
      </c>
      <c r="L6700" s="221">
        <f t="shared" si="739"/>
        <v>6.0335779699477654E-19</v>
      </c>
    </row>
    <row r="6701" spans="3:12" hidden="1" x14ac:dyDescent="0.25">
      <c r="C6701" s="221">
        <v>48440</v>
      </c>
      <c r="D6701" s="221">
        <f t="shared" si="733"/>
        <v>48440</v>
      </c>
      <c r="E6701" s="221">
        <f t="shared" si="738"/>
        <v>48.44</v>
      </c>
      <c r="F6701" s="221">
        <f t="shared" si="734"/>
        <v>4.8421014431590847E-6</v>
      </c>
      <c r="G6701" s="221">
        <f t="shared" si="735"/>
        <v>3.402822594679953E-2</v>
      </c>
      <c r="H6701" s="221">
        <v>2.70623213906166E-3</v>
      </c>
      <c r="I6701" s="221">
        <f t="shared" si="736"/>
        <v>1</v>
      </c>
      <c r="J6701" s="221">
        <v>1</v>
      </c>
      <c r="K6701" s="221">
        <f t="shared" si="737"/>
        <v>-187.01523521967181</v>
      </c>
      <c r="L6701" s="221">
        <f t="shared" si="739"/>
        <v>1.9734567356779308E-18</v>
      </c>
    </row>
    <row r="6702" spans="3:12" hidden="1" x14ac:dyDescent="0.25">
      <c r="C6702" s="221">
        <v>48450</v>
      </c>
      <c r="D6702" s="221">
        <f t="shared" si="733"/>
        <v>48450</v>
      </c>
      <c r="E6702" s="221">
        <f t="shared" si="738"/>
        <v>48.45</v>
      </c>
      <c r="F6702" s="221">
        <f t="shared" si="734"/>
        <v>4.861188481644389E-6</v>
      </c>
      <c r="G6702" s="221">
        <f t="shared" si="735"/>
        <v>3.234597943549869E-2</v>
      </c>
      <c r="H6702" s="221">
        <v>1.96696707822287E-4</v>
      </c>
      <c r="I6702" s="221">
        <f t="shared" si="736"/>
        <v>1</v>
      </c>
      <c r="J6702" s="221">
        <v>1</v>
      </c>
      <c r="K6702" s="221">
        <f t="shared" si="737"/>
        <v>-210.19280285310634</v>
      </c>
      <c r="L6702" s="221">
        <f t="shared" si="739"/>
        <v>5.6841559245233348E-19</v>
      </c>
    </row>
    <row r="6703" spans="3:12" hidden="1" x14ac:dyDescent="0.25">
      <c r="C6703" s="221">
        <v>48460</v>
      </c>
      <c r="D6703" s="221">
        <f t="shared" si="733"/>
        <v>48460</v>
      </c>
      <c r="E6703" s="221">
        <f t="shared" si="738"/>
        <v>48.46</v>
      </c>
      <c r="F6703" s="221">
        <f t="shared" si="734"/>
        <v>4.8802118226051392E-6</v>
      </c>
      <c r="G6703" s="221">
        <f t="shared" si="735"/>
        <v>3.0578638503349968E-2</v>
      </c>
      <c r="H6703" s="221">
        <v>4.6170289671155296E-3</v>
      </c>
      <c r="I6703" s="221">
        <f t="shared" si="736"/>
        <v>1</v>
      </c>
      <c r="J6703" s="221">
        <v>1</v>
      </c>
      <c r="K6703" s="221">
        <f t="shared" si="737"/>
        <v>-183.23561166401899</v>
      </c>
      <c r="L6703" s="221">
        <f t="shared" si="739"/>
        <v>1.2957439820239019E-18</v>
      </c>
    </row>
    <row r="6704" spans="3:12" hidden="1" x14ac:dyDescent="0.25">
      <c r="C6704" s="221">
        <v>48470</v>
      </c>
      <c r="D6704" s="221">
        <f t="shared" si="733"/>
        <v>48470</v>
      </c>
      <c r="E6704" s="221">
        <f t="shared" si="738"/>
        <v>48.47</v>
      </c>
      <c r="F6704" s="221">
        <f t="shared" si="734"/>
        <v>4.8991704078332377E-6</v>
      </c>
      <c r="G6704" s="221">
        <f t="shared" si="735"/>
        <v>2.8731181502221894E-2</v>
      </c>
      <c r="H6704" s="221">
        <v>9.6745899372293904E-3</v>
      </c>
      <c r="I6704" s="221">
        <f t="shared" si="736"/>
        <v>1</v>
      </c>
      <c r="J6704" s="221">
        <v>1</v>
      </c>
      <c r="K6704" s="221">
        <f t="shared" si="737"/>
        <v>-177.31782804493452</v>
      </c>
      <c r="L6704" s="221">
        <f t="shared" si="739"/>
        <v>1.0514302620657267E-17</v>
      </c>
    </row>
    <row r="6705" spans="3:12" hidden="1" x14ac:dyDescent="0.25">
      <c r="C6705" s="221">
        <v>48480</v>
      </c>
      <c r="D6705" s="221">
        <f t="shared" si="733"/>
        <v>48480</v>
      </c>
      <c r="E6705" s="221">
        <f t="shared" si="738"/>
        <v>48.48</v>
      </c>
      <c r="F6705" s="221">
        <f t="shared" si="734"/>
        <v>4.9180631815885394E-6</v>
      </c>
      <c r="G6705" s="221">
        <f t="shared" si="735"/>
        <v>2.680879421375694E-2</v>
      </c>
      <c r="H6705" s="271">
        <v>3.5573482428781999E-10</v>
      </c>
      <c r="I6705" s="221">
        <f t="shared" si="736"/>
        <v>1</v>
      </c>
      <c r="J6705" s="221">
        <v>1</v>
      </c>
      <c r="K6705" s="221">
        <f t="shared" si="737"/>
        <v>-326.57604466267981</v>
      </c>
      <c r="L6705" s="221">
        <f t="shared" si="739"/>
        <v>4.6361473869895796E-18</v>
      </c>
    </row>
    <row r="6706" spans="3:12" hidden="1" x14ac:dyDescent="0.25">
      <c r="C6706" s="221">
        <v>48490</v>
      </c>
      <c r="D6706" s="221">
        <f t="shared" si="733"/>
        <v>48490</v>
      </c>
      <c r="E6706" s="221">
        <f t="shared" si="738"/>
        <v>48.49</v>
      </c>
      <c r="F6706" s="221">
        <f t="shared" si="734"/>
        <v>4.9368890906868905E-6</v>
      </c>
      <c r="G6706" s="221">
        <f t="shared" si="735"/>
        <v>2.48168554504779E-2</v>
      </c>
      <c r="H6706" s="221">
        <v>1.1026860971507201E-2</v>
      </c>
      <c r="I6706" s="221">
        <f t="shared" si="736"/>
        <v>1</v>
      </c>
      <c r="J6706" s="221">
        <v>1</v>
      </c>
      <c r="K6706" s="221">
        <f t="shared" si="737"/>
        <v>-177.38695958470186</v>
      </c>
      <c r="L6706" s="221">
        <f t="shared" si="739"/>
        <v>4.5629328793527563E-18</v>
      </c>
    </row>
    <row r="6707" spans="3:12" hidden="1" x14ac:dyDescent="0.25">
      <c r="C6707" s="221">
        <v>48500</v>
      </c>
      <c r="D6707" s="221">
        <f t="shared" si="733"/>
        <v>48500</v>
      </c>
      <c r="E6707" s="221">
        <f t="shared" si="738"/>
        <v>48.5</v>
      </c>
      <c r="F6707" s="221">
        <f t="shared" si="734"/>
        <v>4.9556470845881286E-6</v>
      </c>
      <c r="G6707" s="221">
        <f t="shared" si="735"/>
        <v>2.2760922165399797E-2</v>
      </c>
      <c r="H6707" s="271">
        <v>1.6131018008853799E-9</v>
      </c>
      <c r="I6707" s="221">
        <f t="shared" si="736"/>
        <v>1</v>
      </c>
      <c r="J6707" s="221">
        <v>1</v>
      </c>
      <c r="K6707" s="221">
        <f t="shared" si="737"/>
        <v>-314.80095999387152</v>
      </c>
      <c r="L6707" s="221">
        <f t="shared" si="739"/>
        <v>4.5629337915902413E-18</v>
      </c>
    </row>
    <row r="6708" spans="3:12" hidden="1" x14ac:dyDescent="0.25">
      <c r="C6708" s="221">
        <v>48510</v>
      </c>
      <c r="D6708" s="221">
        <f t="shared" si="733"/>
        <v>48510</v>
      </c>
      <c r="E6708" s="221">
        <f t="shared" si="738"/>
        <v>48.51</v>
      </c>
      <c r="F6708" s="221">
        <f t="shared" si="734"/>
        <v>4.9743361154837217E-6</v>
      </c>
      <c r="G6708" s="221">
        <f t="shared" si="735"/>
        <v>2.0646714110937298E-2</v>
      </c>
      <c r="H6708" s="221">
        <v>2.04012078154229E-2</v>
      </c>
      <c r="I6708" s="221">
        <f t="shared" si="736"/>
        <v>1</v>
      </c>
      <c r="J6708" s="221">
        <v>1</v>
      </c>
      <c r="K6708" s="221">
        <f t="shared" si="737"/>
        <v>-173.57516097559039</v>
      </c>
      <c r="L6708" s="221">
        <f t="shared" si="739"/>
        <v>1.0975491722164496E-17</v>
      </c>
    </row>
    <row r="6709" spans="3:12" hidden="1" x14ac:dyDescent="0.25">
      <c r="C6709" s="221">
        <v>48520</v>
      </c>
      <c r="D6709" s="221">
        <f t="shared" si="733"/>
        <v>48520</v>
      </c>
      <c r="E6709" s="221">
        <f t="shared" si="738"/>
        <v>48.52</v>
      </c>
      <c r="F6709" s="221">
        <f t="shared" si="734"/>
        <v>4.9929551383843454E-6</v>
      </c>
      <c r="G6709" s="221">
        <f t="shared" si="735"/>
        <v>1.8480098089017974E-2</v>
      </c>
      <c r="H6709" s="221">
        <v>2.02710991104504E-2</v>
      </c>
      <c r="I6709" s="221">
        <f t="shared" si="736"/>
        <v>1</v>
      </c>
      <c r="J6709" s="221">
        <v>1</v>
      </c>
      <c r="K6709" s="221">
        <f t="shared" si="737"/>
        <v>-174.56121533970679</v>
      </c>
      <c r="L6709" s="221">
        <f t="shared" si="739"/>
        <v>3.9316938239005383E-17</v>
      </c>
    </row>
    <row r="6710" spans="3:12" hidden="1" x14ac:dyDescent="0.25">
      <c r="C6710" s="221">
        <v>48530</v>
      </c>
      <c r="D6710" s="221">
        <f t="shared" si="733"/>
        <v>48530</v>
      </c>
      <c r="E6710" s="221">
        <f t="shared" si="738"/>
        <v>48.53</v>
      </c>
      <c r="F6710" s="221">
        <f t="shared" si="734"/>
        <v>5.0115031112070997E-6</v>
      </c>
      <c r="G6710" s="221">
        <f t="shared" si="735"/>
        <v>1.6267071835293922E-2</v>
      </c>
      <c r="H6710" s="221">
        <v>5.3629333398843397E-3</v>
      </c>
      <c r="I6710" s="221">
        <f t="shared" si="736"/>
        <v>1</v>
      </c>
      <c r="J6710" s="221">
        <v>1</v>
      </c>
      <c r="K6710" s="221">
        <f t="shared" si="737"/>
        <v>-187.1864042473261</v>
      </c>
      <c r="L6710" s="221">
        <f t="shared" si="739"/>
        <v>1.3312775652315212E-17</v>
      </c>
    </row>
    <row r="6711" spans="3:12" hidden="1" x14ac:dyDescent="0.25">
      <c r="C6711" s="221">
        <v>48540</v>
      </c>
      <c r="D6711" s="221">
        <f t="shared" si="733"/>
        <v>48540</v>
      </c>
      <c r="E6711" s="221">
        <f t="shared" si="738"/>
        <v>48.54</v>
      </c>
      <c r="F6711" s="221">
        <f t="shared" si="734"/>
        <v>5.0299789948626276E-6</v>
      </c>
      <c r="G6711" s="221">
        <f t="shared" si="735"/>
        <v>1.4013747581313764E-2</v>
      </c>
      <c r="H6711" s="271">
        <v>1.7506741710697399E-5</v>
      </c>
      <c r="I6711" s="221">
        <f t="shared" si="736"/>
        <v>1</v>
      </c>
      <c r="J6711" s="221">
        <v>1</v>
      </c>
      <c r="K6711" s="221">
        <f t="shared" si="737"/>
        <v>-238.17348427178246</v>
      </c>
      <c r="L6711" s="221">
        <f t="shared" si="739"/>
        <v>4.8056019016691556E-19</v>
      </c>
    </row>
    <row r="6712" spans="3:12" hidden="1" x14ac:dyDescent="0.25">
      <c r="C6712" s="221">
        <v>48550</v>
      </c>
      <c r="D6712" s="221">
        <f t="shared" si="733"/>
        <v>48550</v>
      </c>
      <c r="E6712" s="221">
        <f t="shared" si="738"/>
        <v>48.55</v>
      </c>
      <c r="F6712" s="221">
        <f t="shared" si="734"/>
        <v>5.0483817533417829E-6</v>
      </c>
      <c r="G6712" s="221">
        <f t="shared" si="735"/>
        <v>1.1726335339235262E-2</v>
      </c>
      <c r="H6712" s="271">
        <v>1.6734664794226602E-5</v>
      </c>
      <c r="I6712" s="221">
        <f t="shared" si="736"/>
        <v>1</v>
      </c>
      <c r="J6712" s="221">
        <v>1</v>
      </c>
      <c r="K6712" s="221">
        <f t="shared" si="737"/>
        <v>-240.08136968891318</v>
      </c>
      <c r="L6712" s="221">
        <f t="shared" si="739"/>
        <v>1.2373290928012063E-23</v>
      </c>
    </row>
    <row r="6713" spans="3:12" hidden="1" x14ac:dyDescent="0.25">
      <c r="C6713" s="221">
        <v>48560</v>
      </c>
      <c r="D6713" s="221">
        <f t="shared" si="733"/>
        <v>48560</v>
      </c>
      <c r="E6713" s="221">
        <f t="shared" si="738"/>
        <v>48.56</v>
      </c>
      <c r="F6713" s="221">
        <f t="shared" si="734"/>
        <v>5.0667103538022477E-6</v>
      </c>
      <c r="G6713" s="221">
        <f t="shared" si="735"/>
        <v>9.4111259543228024E-3</v>
      </c>
      <c r="H6713" s="221">
        <v>1.5719408884832298E-2</v>
      </c>
      <c r="I6713" s="221">
        <f t="shared" si="736"/>
        <v>1</v>
      </c>
      <c r="J6713" s="221">
        <v>1</v>
      </c>
      <c r="K6713" s="221">
        <f t="shared" si="737"/>
        <v>-182.50392251024294</v>
      </c>
      <c r="L6713" s="221">
        <f t="shared" si="739"/>
        <v>1.4082994180670173E-18</v>
      </c>
    </row>
    <row r="6714" spans="3:12" hidden="1" x14ac:dyDescent="0.25">
      <c r="C6714" s="221">
        <v>48570</v>
      </c>
      <c r="D6714" s="221">
        <f t="shared" ref="D6714:D6777" si="740">C6714*(f_CLK_MHz/Nominal_Clock_Freq)</f>
        <v>48570</v>
      </c>
      <c r="E6714" s="221">
        <f t="shared" si="738"/>
        <v>48.57</v>
      </c>
      <c r="F6714" s="221">
        <f t="shared" ref="F6714:F6777" si="741">ABS(SIN(((MOD_CLK_DIV*PI()*$D6714*FIRST_STAGE_DECIMATION)/(f_CLK_MHz*1000000)))/(FIRST_STAGE_DECIMATION*SIN(((MOD_CLK_DIV*PI()*$D6714)/(f_CLK_MHz*1000000)))))^FIRST_STAGE_ORDER</f>
        <v>5.0849637666547333E-6</v>
      </c>
      <c r="G6714" s="221">
        <f t="shared" ref="G6714:G6777" si="742">ABS(SIN(((MOD_CLK_DIV*FIRST_STAGE_DECIMATION*PI()*$D6714*SECOND_STAGE_DECIMATION)/(f_CLK_MHz*1000000)))/(SECOND_STAGE_DECIMATION*SIN(((MOD_CLK_DIV*FIRST_STAGE_DECIMATION*PI()*$D6714)/(f_CLK_MHz*1000000)))))^SECOND_STAGE_ORDER</f>
        <v>7.0744739710672305E-3</v>
      </c>
      <c r="H6714" s="221">
        <v>0.13782044655391301</v>
      </c>
      <c r="I6714" s="221">
        <f t="shared" ref="I6714:I6777" si="743">IF(Avg_decimation&lt;&gt;0,(ABS(SIN(((MOD_CLK_DIV*FIRST_STAGE_DECIMATION*SECOND_STAGE_DECIMATION*FIR_DECIMATION*PI()*$D6714*Avg_decimation)/(f_CLK_MHz*1000000)))/(Avg_decimation*SIN(((MOD_CLK_DIV*FIRST_STAGE_DECIMATION*SECOND_STAGE_DECIMATION*FIR_DECIMATION*PI()*$D6714)/(f_CLK_MHz*1000000)))))^1),"-")</f>
        <v>1</v>
      </c>
      <c r="J6714" s="221">
        <v>1</v>
      </c>
      <c r="K6714" s="221">
        <f t="shared" ref="K6714:K6777" si="744">20*LOG10(IF(FIR_BYPASSED,F6714*G6714*J6714,F6714*G6714*H6714*I6714*J6714))</f>
        <v>-166.09408663103727</v>
      </c>
      <c r="L6714" s="221">
        <f t="shared" si="739"/>
        <v>8.1436942293575568E-17</v>
      </c>
    </row>
    <row r="6715" spans="3:12" hidden="1" x14ac:dyDescent="0.25">
      <c r="C6715" s="221">
        <v>48580</v>
      </c>
      <c r="D6715" s="221">
        <f t="shared" si="740"/>
        <v>48580</v>
      </c>
      <c r="E6715" s="221">
        <f t="shared" si="738"/>
        <v>48.58</v>
      </c>
      <c r="F6715" s="221">
        <f t="shared" si="741"/>
        <v>5.103140965649048E-6</v>
      </c>
      <c r="G6715" s="221">
        <f t="shared" si="742"/>
        <v>4.7227803591047427E-3</v>
      </c>
      <c r="H6715" s="221">
        <v>0.44491567513495001</v>
      </c>
      <c r="I6715" s="221">
        <f t="shared" si="743"/>
        <v>1</v>
      </c>
      <c r="J6715" s="221">
        <v>1</v>
      </c>
      <c r="K6715" s="221">
        <f t="shared" si="744"/>
        <v>-159.39373958908902</v>
      </c>
      <c r="L6715" s="221">
        <f t="shared" si="739"/>
        <v>6.1471832729052051E-16</v>
      </c>
    </row>
    <row r="6716" spans="3:12" hidden="1" x14ac:dyDescent="0.25">
      <c r="C6716" s="221">
        <v>48590</v>
      </c>
      <c r="D6716" s="221">
        <f t="shared" si="740"/>
        <v>48590</v>
      </c>
      <c r="E6716" s="221">
        <f t="shared" si="738"/>
        <v>48.59</v>
      </c>
      <c r="F6716" s="221">
        <f t="shared" si="741"/>
        <v>5.1212409279596978E-6</v>
      </c>
      <c r="G6716" s="221">
        <f t="shared" si="742"/>
        <v>2.3624751455009131E-3</v>
      </c>
      <c r="H6716" s="221">
        <v>0.82365531566115702</v>
      </c>
      <c r="I6716" s="221">
        <f t="shared" si="743"/>
        <v>1</v>
      </c>
      <c r="J6716" s="221">
        <v>1</v>
      </c>
      <c r="K6716" s="221">
        <f t="shared" si="744"/>
        <v>-160.03024077150255</v>
      </c>
      <c r="L6716" s="221">
        <f t="shared" si="739"/>
        <v>1.0700002666292687E-15</v>
      </c>
    </row>
    <row r="6717" spans="3:12" hidden="1" x14ac:dyDescent="0.25">
      <c r="C6717" s="221">
        <v>48600</v>
      </c>
      <c r="D6717" s="221">
        <f t="shared" si="740"/>
        <v>48600</v>
      </c>
      <c r="E6717" s="221">
        <f t="shared" si="738"/>
        <v>48.6</v>
      </c>
      <c r="F6717" s="221">
        <f t="shared" si="741"/>
        <v>5.1392626342713663E-6</v>
      </c>
      <c r="G6717" s="221">
        <f t="shared" si="742"/>
        <v>3.5357540464593808E-16</v>
      </c>
      <c r="H6717" s="221">
        <v>1</v>
      </c>
      <c r="I6717" s="221">
        <f t="shared" si="743"/>
        <v>1</v>
      </c>
      <c r="J6717" s="221">
        <v>1</v>
      </c>
      <c r="K6717" s="221">
        <f t="shared" si="744"/>
        <v>-414.81234281424491</v>
      </c>
      <c r="L6717" s="221">
        <f t="shared" si="739"/>
        <v>2.4826524797608249E-16</v>
      </c>
    </row>
    <row r="6718" spans="3:12" hidden="1" x14ac:dyDescent="0.25">
      <c r="C6718" s="221">
        <v>48610</v>
      </c>
      <c r="D6718" s="221">
        <f t="shared" si="740"/>
        <v>48610</v>
      </c>
      <c r="E6718" s="221">
        <f t="shared" si="738"/>
        <v>48.61</v>
      </c>
      <c r="F6718" s="221">
        <f t="shared" si="741"/>
        <v>5.1572050688639767E-6</v>
      </c>
      <c r="G6718" s="221">
        <f t="shared" si="742"/>
        <v>2.3582091799467103E-3</v>
      </c>
      <c r="H6718" s="221">
        <v>0.82365531566105998</v>
      </c>
      <c r="I6718" s="221">
        <f t="shared" si="743"/>
        <v>1</v>
      </c>
      <c r="J6718" s="221">
        <v>1</v>
      </c>
      <c r="K6718" s="221">
        <f t="shared" si="744"/>
        <v>-159.98515535827372</v>
      </c>
      <c r="L6718" s="221">
        <f t="shared" si="739"/>
        <v>2.5085598836451353E-16</v>
      </c>
    </row>
    <row r="6719" spans="3:12" hidden="1" x14ac:dyDescent="0.25">
      <c r="C6719" s="221">
        <v>48620</v>
      </c>
      <c r="D6719" s="221">
        <f t="shared" si="740"/>
        <v>48620</v>
      </c>
      <c r="E6719" s="221">
        <f t="shared" si="738"/>
        <v>48.62</v>
      </c>
      <c r="F6719" s="221">
        <f t="shared" si="741"/>
        <v>5.175067219697538E-6</v>
      </c>
      <c r="G6719" s="221">
        <f t="shared" si="742"/>
        <v>4.7057396378064383E-3</v>
      </c>
      <c r="H6719" s="221">
        <v>0.44491567513545799</v>
      </c>
      <c r="I6719" s="221">
        <f t="shared" si="743"/>
        <v>1</v>
      </c>
      <c r="J6719" s="221">
        <v>1</v>
      </c>
      <c r="K6719" s="221">
        <f t="shared" si="744"/>
        <v>-159.30356806380453</v>
      </c>
      <c r="L6719" s="221">
        <f t="shared" si="739"/>
        <v>1.0870066845816429E-15</v>
      </c>
    </row>
    <row r="6720" spans="3:12" hidden="1" x14ac:dyDescent="0.25">
      <c r="C6720" s="221">
        <v>48630</v>
      </c>
      <c r="D6720" s="221">
        <f t="shared" si="740"/>
        <v>48630</v>
      </c>
      <c r="E6720" s="221">
        <f t="shared" si="738"/>
        <v>48.63</v>
      </c>
      <c r="F6720" s="221">
        <f t="shared" si="741"/>
        <v>5.1928480784966542E-6</v>
      </c>
      <c r="G6720" s="221">
        <f t="shared" si="742"/>
        <v>7.0362190337494475E-3</v>
      </c>
      <c r="H6720" s="221">
        <v>0.13782044655407999</v>
      </c>
      <c r="I6720" s="221">
        <f t="shared" si="743"/>
        <v>1</v>
      </c>
      <c r="J6720" s="221">
        <v>1</v>
      </c>
      <c r="K6720" s="221">
        <f t="shared" si="744"/>
        <v>-165.95882759606684</v>
      </c>
      <c r="L6720" s="221">
        <f t="shared" si="739"/>
        <v>6.2968217606088136E-16</v>
      </c>
    </row>
    <row r="6721" spans="3:12" hidden="1" x14ac:dyDescent="0.25">
      <c r="C6721" s="221">
        <v>48640</v>
      </c>
      <c r="D6721" s="221">
        <f t="shared" si="740"/>
        <v>48640</v>
      </c>
      <c r="E6721" s="221">
        <f t="shared" si="738"/>
        <v>48.64</v>
      </c>
      <c r="F6721" s="221">
        <f t="shared" si="741"/>
        <v>5.2105466408345724E-6</v>
      </c>
      <c r="G6721" s="221">
        <f t="shared" si="742"/>
        <v>9.3433325814917846E-3</v>
      </c>
      <c r="H6721" s="221">
        <v>1.57194088848178E-2</v>
      </c>
      <c r="I6721" s="221">
        <f t="shared" si="743"/>
        <v>1</v>
      </c>
      <c r="J6721" s="221">
        <v>1</v>
      </c>
      <c r="K6721" s="221">
        <f t="shared" si="744"/>
        <v>-182.32357386905576</v>
      </c>
      <c r="L6721" s="221">
        <f t="shared" si="739"/>
        <v>8.4128057243369671E-17</v>
      </c>
    </row>
    <row r="6722" spans="3:12" hidden="1" x14ac:dyDescent="0.25">
      <c r="C6722" s="221">
        <v>48650</v>
      </c>
      <c r="D6722" s="221">
        <f t="shared" si="740"/>
        <v>48650</v>
      </c>
      <c r="E6722" s="221">
        <f t="shared" si="738"/>
        <v>48.65</v>
      </c>
      <c r="F6722" s="221">
        <f t="shared" si="741"/>
        <v>5.228161906217113E-6</v>
      </c>
      <c r="G6722" s="221">
        <f t="shared" si="742"/>
        <v>1.1620840000552727E-2</v>
      </c>
      <c r="H6722" s="271">
        <v>1.6734664794177199E-5</v>
      </c>
      <c r="I6722" s="221">
        <f t="shared" si="743"/>
        <v>1</v>
      </c>
      <c r="J6722" s="221">
        <v>1</v>
      </c>
      <c r="K6722" s="221">
        <f t="shared" si="744"/>
        <v>-239.85592864595736</v>
      </c>
      <c r="L6722" s="221">
        <f t="shared" si="739"/>
        <v>1.4680330442987764E-18</v>
      </c>
    </row>
    <row r="6723" spans="3:12" hidden="1" x14ac:dyDescent="0.25">
      <c r="C6723" s="221">
        <v>48660</v>
      </c>
      <c r="D6723" s="221">
        <f t="shared" si="740"/>
        <v>48660</v>
      </c>
      <c r="E6723" s="221">
        <f t="shared" si="738"/>
        <v>48.66</v>
      </c>
      <c r="F6723" s="221">
        <f t="shared" si="741"/>
        <v>5.2456928781660737E-6</v>
      </c>
      <c r="G6723" s="221">
        <f t="shared" si="742"/>
        <v>1.3862592238788378E-2</v>
      </c>
      <c r="H6723" s="271">
        <v>1.7506741710676399E-5</v>
      </c>
      <c r="I6723" s="221">
        <f t="shared" si="743"/>
        <v>1</v>
      </c>
      <c r="J6723" s="221">
        <v>1</v>
      </c>
      <c r="K6723" s="221">
        <f t="shared" si="744"/>
        <v>-237.90294733233256</v>
      </c>
      <c r="L6723" s="221">
        <f t="shared" si="739"/>
        <v>1.3107916327172419E-23</v>
      </c>
    </row>
    <row r="6724" spans="3:12" hidden="1" x14ac:dyDescent="0.25">
      <c r="C6724" s="221">
        <v>48670</v>
      </c>
      <c r="D6724" s="221">
        <f t="shared" si="740"/>
        <v>48670</v>
      </c>
      <c r="E6724" s="221">
        <f t="shared" si="738"/>
        <v>48.67</v>
      </c>
      <c r="F6724" s="221">
        <f t="shared" si="741"/>
        <v>5.2631385643024426E-6</v>
      </c>
      <c r="G6724" s="221">
        <f t="shared" si="742"/>
        <v>1.6062547920832695E-2</v>
      </c>
      <c r="H6724" s="221">
        <v>5.3629333398678399E-3</v>
      </c>
      <c r="I6724" s="221">
        <f t="shared" si="743"/>
        <v>1</v>
      </c>
      <c r="J6724" s="221">
        <v>1</v>
      </c>
      <c r="K6724" s="221">
        <f t="shared" si="744"/>
        <v>-186.87076721741008</v>
      </c>
      <c r="L6724" s="221">
        <f t="shared" si="739"/>
        <v>5.1677183116302971E-19</v>
      </c>
    </row>
    <row r="6725" spans="3:12" hidden="1" x14ac:dyDescent="0.25">
      <c r="C6725" s="221">
        <v>48680</v>
      </c>
      <c r="D6725" s="221">
        <f t="shared" si="740"/>
        <v>48680</v>
      </c>
      <c r="E6725" s="221">
        <f t="shared" si="738"/>
        <v>48.68</v>
      </c>
      <c r="F6725" s="221">
        <f t="shared" si="741"/>
        <v>5.2804979764290814E-6</v>
      </c>
      <c r="G6725" s="221">
        <f t="shared" si="742"/>
        <v>1.8214789478787085E-2</v>
      </c>
      <c r="H6725" s="221">
        <v>2.0271099110454101E-2</v>
      </c>
      <c r="I6725" s="221">
        <f t="shared" si="743"/>
        <v>1</v>
      </c>
      <c r="J6725" s="221">
        <v>1</v>
      </c>
      <c r="K6725" s="221">
        <f t="shared" si="744"/>
        <v>-174.20047332576925</v>
      </c>
      <c r="L6725" s="221">
        <f t="shared" si="739"/>
        <v>1.4437435473530102E-17</v>
      </c>
    </row>
    <row r="6726" spans="3:12" hidden="1" x14ac:dyDescent="0.25">
      <c r="C6726" s="221">
        <v>48690</v>
      </c>
      <c r="D6726" s="221">
        <f t="shared" si="740"/>
        <v>48690</v>
      </c>
      <c r="E6726" s="221">
        <f t="shared" si="738"/>
        <v>48.69</v>
      </c>
      <c r="F6726" s="221">
        <f t="shared" si="741"/>
        <v>5.2977701306131699E-6</v>
      </c>
      <c r="G6726" s="221">
        <f t="shared" si="742"/>
        <v>2.0313538922548877E-2</v>
      </c>
      <c r="H6726" s="221">
        <v>2.0401207815419001E-2</v>
      </c>
      <c r="I6726" s="221">
        <f t="shared" si="743"/>
        <v>1</v>
      </c>
      <c r="J6726" s="221">
        <v>1</v>
      </c>
      <c r="K6726" s="221">
        <f t="shared" si="744"/>
        <v>-173.16930838440709</v>
      </c>
      <c r="L6726" s="221">
        <f t="shared" si="739"/>
        <v>4.2957621792574767E-17</v>
      </c>
    </row>
    <row r="6727" spans="3:12" hidden="1" x14ac:dyDescent="0.25">
      <c r="C6727" s="221">
        <v>48700</v>
      </c>
      <c r="D6727" s="221">
        <f t="shared" si="740"/>
        <v>48700</v>
      </c>
      <c r="E6727" s="221">
        <f t="shared" si="738"/>
        <v>48.7</v>
      </c>
      <c r="F6727" s="221">
        <f t="shared" si="741"/>
        <v>5.3149540472682145E-6</v>
      </c>
      <c r="G6727" s="221">
        <f t="shared" si="742"/>
        <v>2.2353173208037317E-2</v>
      </c>
      <c r="H6727" s="271">
        <v>1.6130850453637899E-9</v>
      </c>
      <c r="I6727" s="221">
        <f t="shared" si="743"/>
        <v>1</v>
      </c>
      <c r="J6727" s="221">
        <v>1</v>
      </c>
      <c r="K6727" s="221">
        <f t="shared" si="744"/>
        <v>-314.35008075423252</v>
      </c>
      <c r="L6727" s="221">
        <f t="shared" si="739"/>
        <v>1.2050615956391812E-17</v>
      </c>
    </row>
    <row r="6728" spans="3:12" hidden="1" x14ac:dyDescent="0.25">
      <c r="C6728" s="221">
        <v>48710</v>
      </c>
      <c r="D6728" s="221">
        <f t="shared" si="740"/>
        <v>48710</v>
      </c>
      <c r="E6728" s="221">
        <f t="shared" si="738"/>
        <v>48.71</v>
      </c>
      <c r="F6728" s="221">
        <f t="shared" si="741"/>
        <v>5.3320487512357448E-6</v>
      </c>
      <c r="G6728" s="221">
        <f t="shared" si="742"/>
        <v>2.4328239162890248E-2</v>
      </c>
      <c r="H6728" s="221">
        <v>1.10268609715086E-2</v>
      </c>
      <c r="I6728" s="221">
        <f t="shared" si="743"/>
        <v>1</v>
      </c>
      <c r="J6728" s="221">
        <v>1</v>
      </c>
      <c r="K6728" s="221">
        <f t="shared" si="744"/>
        <v>-176.89086625890425</v>
      </c>
      <c r="L6728" s="221">
        <f t="shared" si="739"/>
        <v>5.1150925867741946E-18</v>
      </c>
    </row>
    <row r="6729" spans="3:12" hidden="1" x14ac:dyDescent="0.25">
      <c r="C6729" s="221">
        <v>48720</v>
      </c>
      <c r="D6729" s="221">
        <f t="shared" si="740"/>
        <v>48720</v>
      </c>
      <c r="E6729" s="221">
        <f t="shared" si="738"/>
        <v>48.72</v>
      </c>
      <c r="F6729" s="221">
        <f t="shared" si="741"/>
        <v>5.3490532718664611E-6</v>
      </c>
      <c r="G6729" s="221">
        <f t="shared" si="742"/>
        <v>2.6233467930281085E-2</v>
      </c>
      <c r="H6729" s="271">
        <v>3.5573852255159E-10</v>
      </c>
      <c r="I6729" s="221">
        <f t="shared" si="743"/>
        <v>1</v>
      </c>
      <c r="J6729" s="221">
        <v>1</v>
      </c>
      <c r="K6729" s="221">
        <f t="shared" si="744"/>
        <v>-326.03472947942657</v>
      </c>
      <c r="L6729" s="221">
        <f t="shared" si="739"/>
        <v>5.1150915731545555E-18</v>
      </c>
    </row>
    <row r="6730" spans="3:12" hidden="1" x14ac:dyDescent="0.25">
      <c r="C6730" s="221">
        <v>48730</v>
      </c>
      <c r="D6730" s="221">
        <f t="shared" si="740"/>
        <v>48730</v>
      </c>
      <c r="E6730" s="221">
        <f t="shared" si="738"/>
        <v>48.73</v>
      </c>
      <c r="F6730" s="221">
        <f t="shared" si="741"/>
        <v>5.3659666431011664E-6</v>
      </c>
      <c r="G6730" s="221">
        <f t="shared" si="742"/>
        <v>2.8063788893009176E-2</v>
      </c>
      <c r="H6730" s="221">
        <v>9.6745899372298605E-3</v>
      </c>
      <c r="I6730" s="221">
        <f t="shared" si="743"/>
        <v>1</v>
      </c>
      <c r="J6730" s="221">
        <v>1</v>
      </c>
      <c r="K6730" s="221">
        <f t="shared" si="744"/>
        <v>-176.73146320722478</v>
      </c>
      <c r="L6730" s="221">
        <f t="shared" si="739"/>
        <v>5.3063234327419312E-18</v>
      </c>
    </row>
    <row r="6731" spans="3:12" hidden="1" x14ac:dyDescent="0.25">
      <c r="C6731" s="221">
        <v>48740</v>
      </c>
      <c r="D6731" s="221">
        <f t="shared" si="740"/>
        <v>48740</v>
      </c>
      <c r="E6731" s="221">
        <f t="shared" si="738"/>
        <v>48.74</v>
      </c>
      <c r="F6731" s="221">
        <f t="shared" si="741"/>
        <v>5.3827879035511561E-6</v>
      </c>
      <c r="G6731" s="221">
        <f t="shared" si="742"/>
        <v>2.9814343041345216E-2</v>
      </c>
      <c r="H6731" s="221">
        <v>4.6170289671219698E-3</v>
      </c>
      <c r="I6731" s="221">
        <f t="shared" si="743"/>
        <v>1</v>
      </c>
      <c r="J6731" s="221">
        <v>1</v>
      </c>
      <c r="K6731" s="221">
        <f t="shared" si="744"/>
        <v>-182.60409777603911</v>
      </c>
      <c r="L6731" s="221">
        <f t="shared" si="739"/>
        <v>1.2076370921959586E-17</v>
      </c>
    </row>
    <row r="6732" spans="3:12" hidden="1" x14ac:dyDescent="0.25">
      <c r="C6732" s="221">
        <v>48750</v>
      </c>
      <c r="D6732" s="221">
        <f t="shared" si="740"/>
        <v>48750</v>
      </c>
      <c r="E6732" s="221">
        <f t="shared" si="738"/>
        <v>48.75</v>
      </c>
      <c r="F6732" s="221">
        <f t="shared" si="741"/>
        <v>5.3995160965783106E-6</v>
      </c>
      <c r="G6732" s="221">
        <f t="shared" si="742"/>
        <v>3.1480495749738227E-2</v>
      </c>
      <c r="H6732" s="221">
        <v>1.96696707822341E-4</v>
      </c>
      <c r="I6732" s="221">
        <f t="shared" si="743"/>
        <v>1</v>
      </c>
      <c r="J6732" s="221">
        <v>1</v>
      </c>
      <c r="K6732" s="221">
        <f t="shared" si="744"/>
        <v>-209.51613011634063</v>
      </c>
      <c r="L6732" s="221">
        <f t="shared" si="739"/>
        <v>1.4992190009557014E-18</v>
      </c>
    </row>
    <row r="6733" spans="3:12" hidden="1" x14ac:dyDescent="0.25">
      <c r="C6733" s="221">
        <v>48760</v>
      </c>
      <c r="D6733" s="221">
        <f t="shared" si="740"/>
        <v>48760</v>
      </c>
      <c r="E6733" s="221">
        <f t="shared" si="738"/>
        <v>48.76</v>
      </c>
      <c r="F6733" s="221">
        <f t="shared" si="741"/>
        <v>5.4161502703746191E-6</v>
      </c>
      <c r="G6733" s="221">
        <f t="shared" si="742"/>
        <v>3.3057848929059663E-2</v>
      </c>
      <c r="H6733" s="221">
        <v>2.7062321390608898E-3</v>
      </c>
      <c r="I6733" s="221">
        <f t="shared" si="743"/>
        <v>1</v>
      </c>
      <c r="J6733" s="221">
        <v>1</v>
      </c>
      <c r="K6733" s="221">
        <f t="shared" si="744"/>
        <v>-186.2933931332455</v>
      </c>
      <c r="L6733" s="221">
        <f t="shared" si="739"/>
        <v>6.7074573654169691E-19</v>
      </c>
    </row>
    <row r="6734" spans="3:12" hidden="1" x14ac:dyDescent="0.25">
      <c r="C6734" s="221">
        <v>48770</v>
      </c>
      <c r="D6734" s="221">
        <f t="shared" si="740"/>
        <v>48770</v>
      </c>
      <c r="E6734" s="221">
        <f t="shared" si="738"/>
        <v>48.77</v>
      </c>
      <c r="F6734" s="221">
        <f t="shared" si="741"/>
        <v>5.4326894780413545E-6</v>
      </c>
      <c r="G6734" s="221">
        <f t="shared" si="742"/>
        <v>3.4542252522823565E-2</v>
      </c>
      <c r="H6734" s="221">
        <v>2.57613647514411E-3</v>
      </c>
      <c r="I6734" s="221">
        <f t="shared" si="743"/>
        <v>1</v>
      </c>
      <c r="J6734" s="221">
        <v>1</v>
      </c>
      <c r="K6734" s="221">
        <f t="shared" si="744"/>
        <v>-186.31331192256408</v>
      </c>
      <c r="L6734" s="221">
        <f t="shared" si="739"/>
        <v>2.3424229703359236E-18</v>
      </c>
    </row>
    <row r="6735" spans="3:12" hidden="1" x14ac:dyDescent="0.25">
      <c r="C6735" s="221">
        <v>48780</v>
      </c>
      <c r="D6735" s="221">
        <f t="shared" si="740"/>
        <v>48780</v>
      </c>
      <c r="E6735" s="221">
        <f t="shared" si="738"/>
        <v>48.78</v>
      </c>
      <c r="F6735" s="221">
        <f t="shared" si="741"/>
        <v>5.4491327776678193E-6</v>
      </c>
      <c r="G6735" s="221">
        <f t="shared" si="742"/>
        <v>3.5929815317622897E-2</v>
      </c>
      <c r="H6735" s="221">
        <v>2.7309732062732198E-4</v>
      </c>
      <c r="I6735" s="221">
        <f t="shared" si="743"/>
        <v>1</v>
      </c>
      <c r="J6735" s="221">
        <v>1</v>
      </c>
      <c r="K6735" s="221">
        <f t="shared" si="744"/>
        <v>-205.43800370896332</v>
      </c>
      <c r="L6735" s="221">
        <f t="shared" si="739"/>
        <v>7.206530067059462E-19</v>
      </c>
    </row>
    <row r="6736" spans="3:12" hidden="1" x14ac:dyDescent="0.25">
      <c r="C6736" s="221">
        <v>48790</v>
      </c>
      <c r="D6736" s="221">
        <f t="shared" si="740"/>
        <v>48790</v>
      </c>
      <c r="E6736" s="221">
        <f t="shared" si="738"/>
        <v>48.79</v>
      </c>
      <c r="F6736" s="221">
        <f t="shared" si="741"/>
        <v>5.4654792324096959E-6</v>
      </c>
      <c r="G6736" s="221">
        <f t="shared" si="742"/>
        <v>3.7216915039851639E-2</v>
      </c>
      <c r="H6736" s="221">
        <v>3.1555882854899901E-3</v>
      </c>
      <c r="I6736" s="221">
        <f t="shared" si="743"/>
        <v>1</v>
      </c>
      <c r="J6736" s="221">
        <v>1</v>
      </c>
      <c r="K6736" s="221">
        <f t="shared" si="744"/>
        <v>-183.85102090778932</v>
      </c>
      <c r="L6736" s="221">
        <f t="shared" si="739"/>
        <v>1.2087494936736295E-18</v>
      </c>
    </row>
    <row r="6737" spans="3:12" hidden="1" x14ac:dyDescent="0.25">
      <c r="C6737" s="221">
        <v>48800</v>
      </c>
      <c r="D6737" s="221">
        <f t="shared" si="740"/>
        <v>48800</v>
      </c>
      <c r="E6737" s="221">
        <f t="shared" si="738"/>
        <v>48.8</v>
      </c>
      <c r="F6737" s="221">
        <f t="shared" si="741"/>
        <v>5.4817279105667339E-6</v>
      </c>
      <c r="G6737" s="221">
        <f t="shared" si="742"/>
        <v>3.8400207712786183E-2</v>
      </c>
      <c r="H6737" s="271">
        <v>9.3131849686969005E-10</v>
      </c>
      <c r="I6737" s="221">
        <f t="shared" si="743"/>
        <v>1</v>
      </c>
      <c r="J6737" s="221">
        <v>1</v>
      </c>
      <c r="K6737" s="221">
        <f t="shared" si="744"/>
        <v>-314.15301445383921</v>
      </c>
      <c r="L6737" s="221">
        <f t="shared" si="739"/>
        <v>1.0300022731796614E-18</v>
      </c>
    </row>
    <row r="6738" spans="3:12" hidden="1" x14ac:dyDescent="0.25">
      <c r="C6738" s="221">
        <v>48810</v>
      </c>
      <c r="D6738" s="221">
        <f t="shared" si="740"/>
        <v>48810</v>
      </c>
      <c r="E6738" s="221">
        <f t="shared" si="738"/>
        <v>48.81</v>
      </c>
      <c r="F6738" s="221">
        <f t="shared" si="741"/>
        <v>5.497877885660194E-6</v>
      </c>
      <c r="G6738" s="221">
        <f t="shared" si="742"/>
        <v>3.947663625008694E-2</v>
      </c>
      <c r="H6738" s="221">
        <v>2.6182538032301899E-2</v>
      </c>
      <c r="I6738" s="221">
        <f t="shared" si="743"/>
        <v>1</v>
      </c>
      <c r="J6738" s="221">
        <v>1</v>
      </c>
      <c r="K6738" s="221">
        <f t="shared" si="744"/>
        <v>-164.90906055167724</v>
      </c>
      <c r="L6738" s="221">
        <f t="shared" si="739"/>
        <v>8.0729819872432837E-17</v>
      </c>
    </row>
    <row r="6739" spans="3:12" hidden="1" x14ac:dyDescent="0.25">
      <c r="C6739" s="221">
        <v>48820</v>
      </c>
      <c r="D6739" s="221">
        <f t="shared" si="740"/>
        <v>48820</v>
      </c>
      <c r="E6739" s="221">
        <f t="shared" si="738"/>
        <v>48.82</v>
      </c>
      <c r="F6739" s="221">
        <f t="shared" si="741"/>
        <v>5.5139282365097319E-6</v>
      </c>
      <c r="G6739" s="221">
        <f t="shared" si="742"/>
        <v>4.0443438263854596E-2</v>
      </c>
      <c r="H6739" s="221">
        <v>5.0657045484412501E-2</v>
      </c>
      <c r="I6739" s="221">
        <f t="shared" si="743"/>
        <v>1</v>
      </c>
      <c r="J6739" s="221">
        <v>1</v>
      </c>
      <c r="K6739" s="221">
        <f t="shared" si="744"/>
        <v>-158.94101928806998</v>
      </c>
      <c r="L6739" s="221">
        <f t="shared" si="739"/>
        <v>7.2073579073420056E-16</v>
      </c>
    </row>
    <row r="6740" spans="3:12" hidden="1" x14ac:dyDescent="0.25">
      <c r="C6740" s="221">
        <v>48830</v>
      </c>
      <c r="D6740" s="221">
        <f t="shared" si="740"/>
        <v>48830</v>
      </c>
      <c r="E6740" s="221">
        <f t="shared" si="738"/>
        <v>48.83</v>
      </c>
      <c r="F6740" s="221">
        <f t="shared" si="741"/>
        <v>5.5298780473097827E-6</v>
      </c>
      <c r="G6740" s="221">
        <f t="shared" si="742"/>
        <v>4.1298153067514567E-2</v>
      </c>
      <c r="H6740" s="221">
        <v>3.54788602466201E-2</v>
      </c>
      <c r="I6740" s="221">
        <f t="shared" si="743"/>
        <v>1</v>
      </c>
      <c r="J6740" s="221">
        <v>1</v>
      </c>
      <c r="K6740" s="221">
        <f t="shared" si="744"/>
        <v>-161.82768313842101</v>
      </c>
      <c r="L6740" s="221">
        <f t="shared" si="739"/>
        <v>9.4081015804510009E-16</v>
      </c>
    </row>
    <row r="6741" spans="3:12" hidden="1" x14ac:dyDescent="0.25">
      <c r="C6741" s="221">
        <v>48840</v>
      </c>
      <c r="D6741" s="221">
        <f t="shared" si="740"/>
        <v>48840</v>
      </c>
      <c r="E6741" s="221">
        <f t="shared" si="738"/>
        <v>48.84</v>
      </c>
      <c r="F6741" s="221">
        <f t="shared" si="741"/>
        <v>5.5457264077055521E-6</v>
      </c>
      <c r="G6741" s="221">
        <f t="shared" si="742"/>
        <v>4.2038627855980733E-2</v>
      </c>
      <c r="H6741" s="271">
        <v>2.43822770545041E-9</v>
      </c>
      <c r="I6741" s="221">
        <f t="shared" si="743"/>
        <v>1</v>
      </c>
      <c r="J6741" s="221">
        <v>1</v>
      </c>
      <c r="K6741" s="221">
        <f t="shared" si="744"/>
        <v>-304.90637531322773</v>
      </c>
      <c r="L6741" s="221">
        <f t="shared" si="739"/>
        <v>1.6412387256802583E-16</v>
      </c>
    </row>
    <row r="6742" spans="3:12" hidden="1" x14ac:dyDescent="0.25">
      <c r="C6742" s="221">
        <v>48850</v>
      </c>
      <c r="D6742" s="221">
        <f t="shared" si="740"/>
        <v>48850</v>
      </c>
      <c r="E6742" s="221">
        <f t="shared" si="738"/>
        <v>48.85</v>
      </c>
      <c r="F6742" s="221">
        <f t="shared" si="741"/>
        <v>5.561472412868337E-6</v>
      </c>
      <c r="G6742" s="221">
        <f t="shared" si="742"/>
        <v>4.2663023047767798E-2</v>
      </c>
      <c r="H6742" s="271">
        <v>1.58533450814062E-9</v>
      </c>
      <c r="I6742" s="221">
        <f t="shared" si="743"/>
        <v>1</v>
      </c>
      <c r="J6742" s="221">
        <v>1</v>
      </c>
      <c r="K6742" s="221">
        <f t="shared" si="744"/>
        <v>-308.49275347782748</v>
      </c>
      <c r="L6742" s="221">
        <f t="shared" si="739"/>
        <v>2.2306098283377767E-30</v>
      </c>
    </row>
    <row r="6743" spans="3:12" hidden="1" x14ac:dyDescent="0.25">
      <c r="C6743" s="221">
        <v>48860</v>
      </c>
      <c r="D6743" s="221">
        <f t="shared" si="740"/>
        <v>48860</v>
      </c>
      <c r="E6743" s="221">
        <f t="shared" si="738"/>
        <v>48.86</v>
      </c>
      <c r="F6743" s="221">
        <f t="shared" si="741"/>
        <v>5.5771151635705787E-6</v>
      </c>
      <c r="G6743" s="221">
        <f t="shared" si="742"/>
        <v>4.3169816775984561E-2</v>
      </c>
      <c r="H6743" s="221">
        <v>3.2358958185383098E-2</v>
      </c>
      <c r="I6743" s="221">
        <f t="shared" si="743"/>
        <v>1</v>
      </c>
      <c r="J6743" s="221">
        <v>1</v>
      </c>
      <c r="K6743" s="221">
        <f t="shared" si="744"/>
        <v>-162.16831302642299</v>
      </c>
      <c r="L6743" s="221">
        <f t="shared" si="739"/>
        <v>1.5174302866291301E-16</v>
      </c>
    </row>
    <row r="6744" spans="3:12" hidden="1" x14ac:dyDescent="0.25">
      <c r="C6744" s="221">
        <v>48870</v>
      </c>
      <c r="D6744" s="221">
        <f t="shared" si="740"/>
        <v>48870</v>
      </c>
      <c r="E6744" s="221">
        <f t="shared" si="738"/>
        <v>48.87</v>
      </c>
      <c r="F6744" s="221">
        <f t="shared" si="741"/>
        <v>5.5926537662601891E-6</v>
      </c>
      <c r="G6744" s="221">
        <f t="shared" si="742"/>
        <v>4.3557808517447241E-2</v>
      </c>
      <c r="H6744" s="221">
        <v>3.3311806719229203E-2</v>
      </c>
      <c r="I6744" s="221">
        <f t="shared" si="743"/>
        <v>1</v>
      </c>
      <c r="J6744" s="221">
        <v>1</v>
      </c>
      <c r="K6744" s="221">
        <f t="shared" si="744"/>
        <v>-161.81435714112328</v>
      </c>
      <c r="L6744" s="221">
        <f t="shared" si="739"/>
        <v>6.3247997294905373E-16</v>
      </c>
    </row>
    <row r="6745" spans="3:12" hidden="1" x14ac:dyDescent="0.25">
      <c r="C6745" s="221">
        <v>48880</v>
      </c>
      <c r="D6745" s="221">
        <f t="shared" si="740"/>
        <v>48880</v>
      </c>
      <c r="E6745" s="221">
        <f t="shared" si="738"/>
        <v>48.88</v>
      </c>
      <c r="F6745" s="221">
        <f t="shared" si="741"/>
        <v>5.6080873331345464E-6</v>
      </c>
      <c r="G6745" s="221">
        <f t="shared" si="742"/>
        <v>4.3826121851435466E-2</v>
      </c>
      <c r="H6745" s="221">
        <v>1.1720746567750099E-2</v>
      </c>
      <c r="I6745" s="221">
        <f t="shared" si="743"/>
        <v>1</v>
      </c>
      <c r="J6745" s="221">
        <v>1</v>
      </c>
      <c r="K6745" s="221">
        <f t="shared" si="744"/>
        <v>-170.80993828928285</v>
      </c>
      <c r="L6745" s="221">
        <f t="shared" si="739"/>
        <v>3.0225883355423561E-16</v>
      </c>
    </row>
    <row r="6746" spans="3:12" hidden="1" x14ac:dyDescent="0.25">
      <c r="C6746" s="221">
        <v>48890</v>
      </c>
      <c r="D6746" s="221">
        <f t="shared" si="740"/>
        <v>48890</v>
      </c>
      <c r="E6746" s="221">
        <f t="shared" si="738"/>
        <v>48.89</v>
      </c>
      <c r="F6746" s="221">
        <f t="shared" si="741"/>
        <v>5.6234149822138146E-6</v>
      </c>
      <c r="G6746" s="221">
        <f t="shared" si="742"/>
        <v>4.3974206341987489E-2</v>
      </c>
      <c r="H6746" s="221">
        <v>3.5411953593088401E-2</v>
      </c>
      <c r="I6746" s="221">
        <f t="shared" si="743"/>
        <v>1</v>
      </c>
      <c r="J6746" s="221">
        <v>1</v>
      </c>
      <c r="K6746" s="221">
        <f t="shared" si="744"/>
        <v>-161.15303940037194</v>
      </c>
      <c r="L6746" s="221">
        <f t="shared" si="739"/>
        <v>3.3858351538570248E-16</v>
      </c>
    </row>
    <row r="6747" spans="3:12" hidden="1" x14ac:dyDescent="0.25">
      <c r="C6747" s="221">
        <v>48900</v>
      </c>
      <c r="D6747" s="221">
        <f t="shared" si="740"/>
        <v>48900</v>
      </c>
      <c r="E6747" s="221">
        <f t="shared" si="738"/>
        <v>48.9</v>
      </c>
      <c r="F6747" s="221">
        <f t="shared" si="741"/>
        <v>5.6386358374138306E-6</v>
      </c>
      <c r="G6747" s="221">
        <f t="shared" si="742"/>
        <v>4.4001838539959599E-2</v>
      </c>
      <c r="H6747" s="271">
        <v>2.9734249321940303E-14</v>
      </c>
      <c r="I6747" s="221">
        <f t="shared" si="743"/>
        <v>1</v>
      </c>
      <c r="J6747" s="221">
        <v>1</v>
      </c>
      <c r="K6747" s="221">
        <f t="shared" si="744"/>
        <v>-402.64196301945299</v>
      </c>
      <c r="L6747" s="221">
        <f t="shared" si="739"/>
        <v>1.9170616024796942E-16</v>
      </c>
    </row>
    <row r="6748" spans="3:12" hidden="1" x14ac:dyDescent="0.25">
      <c r="C6748" s="221">
        <v>48910</v>
      </c>
      <c r="D6748" s="221">
        <f t="shared" si="740"/>
        <v>48910</v>
      </c>
      <c r="E6748" s="221">
        <f t="shared" si="738"/>
        <v>48.91</v>
      </c>
      <c r="F6748" s="221">
        <f t="shared" si="741"/>
        <v>5.6537490286184181E-6</v>
      </c>
      <c r="G6748" s="221">
        <f t="shared" si="742"/>
        <v>4.3909122103436324E-2</v>
      </c>
      <c r="H6748" s="221">
        <v>3.5411953593080102E-2</v>
      </c>
      <c r="I6748" s="221">
        <f t="shared" si="743"/>
        <v>1</v>
      </c>
      <c r="J6748" s="221">
        <v>1</v>
      </c>
      <c r="K6748" s="221">
        <f t="shared" si="744"/>
        <v>-161.11917666646781</v>
      </c>
      <c r="L6748" s="221">
        <f t="shared" si="739"/>
        <v>1.9320677085552175E-16</v>
      </c>
    </row>
    <row r="6749" spans="3:12" hidden="1" x14ac:dyDescent="0.25">
      <c r="C6749" s="221">
        <v>48920</v>
      </c>
      <c r="D6749" s="221">
        <f t="shared" si="740"/>
        <v>48920</v>
      </c>
      <c r="E6749" s="221">
        <f t="shared" si="738"/>
        <v>48.92</v>
      </c>
      <c r="F6749" s="221">
        <f t="shared" si="741"/>
        <v>5.6687536917512095E-6</v>
      </c>
      <c r="G6749" s="221">
        <f t="shared" si="742"/>
        <v>4.3696487037435811E-2</v>
      </c>
      <c r="H6749" s="221">
        <v>1.1720746567771599E-2</v>
      </c>
      <c r="I6749" s="221">
        <f t="shared" si="743"/>
        <v>1</v>
      </c>
      <c r="J6749" s="221">
        <v>1</v>
      </c>
      <c r="K6749" s="221">
        <f t="shared" si="744"/>
        <v>-170.74221227662076</v>
      </c>
      <c r="L6749" s="221">
        <f t="shared" si="739"/>
        <v>3.4189405965967449E-16</v>
      </c>
    </row>
    <row r="6750" spans="3:12" hidden="1" x14ac:dyDescent="0.25">
      <c r="C6750" s="221">
        <v>48930</v>
      </c>
      <c r="D6750" s="221">
        <f t="shared" si="740"/>
        <v>48930</v>
      </c>
      <c r="E6750" s="221">
        <f t="shared" si="738"/>
        <v>48.93</v>
      </c>
      <c r="F6750" s="221">
        <f t="shared" si="741"/>
        <v>5.6836489688467761E-6</v>
      </c>
      <c r="G6750" s="221">
        <f t="shared" si="742"/>
        <v>4.336468805620846E-2</v>
      </c>
      <c r="H6750" s="221">
        <v>3.3311806719200997E-2</v>
      </c>
      <c r="I6750" s="221">
        <f t="shared" si="743"/>
        <v>1</v>
      </c>
      <c r="J6750" s="221">
        <v>1</v>
      </c>
      <c r="K6750" s="221">
        <f t="shared" si="744"/>
        <v>-161.71276676005223</v>
      </c>
      <c r="L6750" s="221">
        <f t="shared" si="739"/>
        <v>3.0878209216764159E-16</v>
      </c>
    </row>
    <row r="6751" spans="3:12" hidden="1" x14ac:dyDescent="0.25">
      <c r="C6751" s="221">
        <v>48940</v>
      </c>
      <c r="D6751" s="221">
        <f t="shared" si="740"/>
        <v>48940</v>
      </c>
      <c r="E6751" s="221">
        <f t="shared" si="738"/>
        <v>48.94</v>
      </c>
      <c r="F6751" s="221">
        <f t="shared" si="741"/>
        <v>5.6984340081213934E-6</v>
      </c>
      <c r="G6751" s="221">
        <f t="shared" si="742"/>
        <v>4.2914802073758758E-2</v>
      </c>
      <c r="H6751" s="221">
        <v>3.23589581853806E-2</v>
      </c>
      <c r="I6751" s="221">
        <f t="shared" si="743"/>
        <v>1</v>
      </c>
      <c r="J6751" s="221">
        <v>1</v>
      </c>
      <c r="K6751" s="221">
        <f t="shared" si="744"/>
        <v>-162.0328566423139</v>
      </c>
      <c r="L6751" s="221">
        <f t="shared" si="739"/>
        <v>6.4992952984164305E-16</v>
      </c>
    </row>
    <row r="6752" spans="3:12" hidden="1" x14ac:dyDescent="0.25">
      <c r="C6752" s="221">
        <v>48950</v>
      </c>
      <c r="D6752" s="221">
        <f t="shared" si="740"/>
        <v>48950</v>
      </c>
      <c r="E6752" s="221">
        <f t="shared" si="738"/>
        <v>48.95</v>
      </c>
      <c r="F6752" s="221">
        <f t="shared" si="741"/>
        <v>5.713107964043103E-6</v>
      </c>
      <c r="G6752" s="221">
        <f t="shared" si="742"/>
        <v>4.2348224830554643E-2</v>
      </c>
      <c r="H6752" s="271">
        <v>1.58532349370093E-9</v>
      </c>
      <c r="I6752" s="221">
        <f t="shared" si="743"/>
        <v>1</v>
      </c>
      <c r="J6752" s="221">
        <v>1</v>
      </c>
      <c r="K6752" s="221">
        <f t="shared" si="744"/>
        <v>-308.32348925833281</v>
      </c>
      <c r="L6752" s="221">
        <f t="shared" si="739"/>
        <v>1.5655047386977055E-16</v>
      </c>
    </row>
    <row r="6753" spans="3:12" hidden="1" x14ac:dyDescent="0.25">
      <c r="C6753" s="221">
        <v>48960</v>
      </c>
      <c r="D6753" s="221">
        <f t="shared" si="740"/>
        <v>48960</v>
      </c>
      <c r="E6753" s="221">
        <f t="shared" si="738"/>
        <v>48.96</v>
      </c>
      <c r="F6753" s="221">
        <f t="shared" si="741"/>
        <v>5.7276699974012875E-6</v>
      </c>
      <c r="G6753" s="221">
        <f t="shared" si="742"/>
        <v>4.1666666666667199E-2</v>
      </c>
      <c r="H6753" s="271">
        <v>2.4382524341440398E-9</v>
      </c>
      <c r="I6753" s="221">
        <f t="shared" si="743"/>
        <v>1</v>
      </c>
      <c r="J6753" s="221">
        <v>1</v>
      </c>
      <c r="K6753" s="221">
        <f t="shared" si="744"/>
        <v>-304.70309174672184</v>
      </c>
      <c r="L6753" s="221">
        <f t="shared" si="739"/>
        <v>2.3302303458590143E-30</v>
      </c>
    </row>
    <row r="6754" spans="3:12" hidden="1" x14ac:dyDescent="0.25">
      <c r="C6754" s="221">
        <v>48970</v>
      </c>
      <c r="D6754" s="221">
        <f t="shared" si="740"/>
        <v>48970</v>
      </c>
      <c r="E6754" s="221">
        <f t="shared" ref="E6754:E6817" si="745">D6754/1000</f>
        <v>48.97</v>
      </c>
      <c r="F6754" s="221">
        <f t="shared" si="741"/>
        <v>5.742119275375567E-6</v>
      </c>
      <c r="G6754" s="221">
        <f t="shared" si="742"/>
        <v>4.0872147453870376E-2</v>
      </c>
      <c r="H6754" s="221">
        <v>3.5478860246604502E-2</v>
      </c>
      <c r="I6754" s="221">
        <f t="shared" si="743"/>
        <v>1</v>
      </c>
      <c r="J6754" s="221">
        <v>1</v>
      </c>
      <c r="K6754" s="221">
        <f t="shared" si="744"/>
        <v>-161.59061348730995</v>
      </c>
      <c r="L6754" s="221">
        <f t="shared" ref="L6754:L6817" si="746">(D6754-D6753)*((10^(K6754/20)+10^(K6753/20))/2)^2</f>
        <v>1.733319890107693E-16</v>
      </c>
    </row>
    <row r="6755" spans="3:12" hidden="1" x14ac:dyDescent="0.25">
      <c r="C6755" s="221">
        <v>48980</v>
      </c>
      <c r="D6755" s="221">
        <f t="shared" si="740"/>
        <v>48980</v>
      </c>
      <c r="E6755" s="221">
        <f t="shared" si="745"/>
        <v>48.98</v>
      </c>
      <c r="F6755" s="221">
        <f t="shared" si="741"/>
        <v>5.7564549716042251E-6</v>
      </c>
      <c r="G6755" s="221">
        <f t="shared" si="742"/>
        <v>3.9966990701449122E-2</v>
      </c>
      <c r="H6755" s="221">
        <v>5.0657045484415998E-2</v>
      </c>
      <c r="I6755" s="221">
        <f t="shared" si="743"/>
        <v>1</v>
      </c>
      <c r="J6755" s="221">
        <v>1</v>
      </c>
      <c r="K6755" s="221">
        <f t="shared" si="744"/>
        <v>-158.67007164462501</v>
      </c>
      <c r="L6755" s="221">
        <f t="shared" si="746"/>
        <v>9.9812143336246466E-16</v>
      </c>
    </row>
    <row r="6756" spans="3:12" hidden="1" x14ac:dyDescent="0.25">
      <c r="C6756" s="221">
        <v>48990</v>
      </c>
      <c r="D6756" s="221">
        <f t="shared" si="740"/>
        <v>48990</v>
      </c>
      <c r="E6756" s="221">
        <f t="shared" si="745"/>
        <v>48.99</v>
      </c>
      <c r="F6756" s="221">
        <f t="shared" si="741"/>
        <v>5.7706762662519573E-6</v>
      </c>
      <c r="G6756" s="221">
        <f t="shared" si="742"/>
        <v>3.8953816852643992E-2</v>
      </c>
      <c r="H6756" s="221">
        <v>2.61825380323348E-2</v>
      </c>
      <c r="I6756" s="221">
        <f t="shared" si="743"/>
        <v>1</v>
      </c>
      <c r="J6756" s="221">
        <v>1</v>
      </c>
      <c r="K6756" s="221">
        <f t="shared" si="744"/>
        <v>-164.60423055517123</v>
      </c>
      <c r="L6756" s="221">
        <f t="shared" si="746"/>
        <v>7.691415939954106E-16</v>
      </c>
    </row>
    <row r="6757" spans="3:12" hidden="1" x14ac:dyDescent="0.25">
      <c r="C6757" s="221">
        <v>49000</v>
      </c>
      <c r="D6757" s="221">
        <f t="shared" si="740"/>
        <v>49000</v>
      </c>
      <c r="E6757" s="221">
        <f t="shared" si="745"/>
        <v>49</v>
      </c>
      <c r="F6757" s="221">
        <f t="shared" si="741"/>
        <v>5.7847823460771149E-6</v>
      </c>
      <c r="G6757" s="221">
        <f t="shared" si="742"/>
        <v>3.7835535790825825E-2</v>
      </c>
      <c r="H6757" s="271">
        <v>9.3132503641194709E-10</v>
      </c>
      <c r="I6757" s="221">
        <f t="shared" si="743"/>
        <v>1</v>
      </c>
      <c r="J6757" s="221">
        <v>1</v>
      </c>
      <c r="K6757" s="221">
        <f t="shared" si="744"/>
        <v>-313.81423620740054</v>
      </c>
      <c r="L6757" s="221">
        <f t="shared" si="746"/>
        <v>8.6599818785956132E-17</v>
      </c>
    </row>
    <row r="6758" spans="3:12" hidden="1" x14ac:dyDescent="0.25">
      <c r="C6758" s="221">
        <v>49010</v>
      </c>
      <c r="D6758" s="221">
        <f t="shared" si="740"/>
        <v>49010</v>
      </c>
      <c r="E6758" s="221">
        <f t="shared" si="745"/>
        <v>49.01</v>
      </c>
      <c r="F6758" s="221">
        <f t="shared" si="741"/>
        <v>5.7987724044982346E-6</v>
      </c>
      <c r="G6758" s="221">
        <f t="shared" si="742"/>
        <v>3.6615338576559117E-2</v>
      </c>
      <c r="H6758" s="221">
        <v>3.1555882854943499E-3</v>
      </c>
      <c r="I6758" s="221">
        <f t="shared" si="743"/>
        <v>1</v>
      </c>
      <c r="J6758" s="221">
        <v>1</v>
      </c>
      <c r="K6758" s="221">
        <f t="shared" si="744"/>
        <v>-183.47841093994734</v>
      </c>
      <c r="L6758" s="221">
        <f t="shared" si="746"/>
        <v>1.1222747165945381E-18</v>
      </c>
    </row>
    <row r="6759" spans="3:12" hidden="1" x14ac:dyDescent="0.25">
      <c r="C6759" s="221">
        <v>49020</v>
      </c>
      <c r="D6759" s="221">
        <f t="shared" si="740"/>
        <v>49020</v>
      </c>
      <c r="E6759" s="221">
        <f t="shared" si="745"/>
        <v>49.02</v>
      </c>
      <c r="F6759" s="221">
        <f t="shared" si="741"/>
        <v>5.8126456416600122E-6</v>
      </c>
      <c r="G6759" s="221">
        <f t="shared" si="742"/>
        <v>3.5296688438741293E-2</v>
      </c>
      <c r="H6759" s="221">
        <v>2.7309732062733602E-4</v>
      </c>
      <c r="I6759" s="221">
        <f t="shared" si="743"/>
        <v>1</v>
      </c>
      <c r="J6759" s="221">
        <v>1</v>
      </c>
      <c r="K6759" s="221">
        <f t="shared" si="744"/>
        <v>-205.0314950307386</v>
      </c>
      <c r="L6759" s="221">
        <f t="shared" si="746"/>
        <v>1.3178271124001038E-18</v>
      </c>
    </row>
    <row r="6760" spans="3:12" hidden="1" x14ac:dyDescent="0.25">
      <c r="C6760" s="221">
        <v>49030</v>
      </c>
      <c r="D6760" s="221">
        <f t="shared" si="740"/>
        <v>49030</v>
      </c>
      <c r="E6760" s="221">
        <f t="shared" si="745"/>
        <v>49.03</v>
      </c>
      <c r="F6760" s="221">
        <f t="shared" si="741"/>
        <v>5.826401264498701E-6</v>
      </c>
      <c r="G6760" s="221">
        <f t="shared" si="742"/>
        <v>3.3883311044975002E-2</v>
      </c>
      <c r="H6760" s="221">
        <v>2.5761364751462701E-3</v>
      </c>
      <c r="I6760" s="221">
        <f t="shared" si="743"/>
        <v>1</v>
      </c>
      <c r="J6760" s="221">
        <v>1</v>
      </c>
      <c r="K6760" s="221">
        <f t="shared" si="744"/>
        <v>-185.87289798894966</v>
      </c>
      <c r="L6760" s="221">
        <f t="shared" si="746"/>
        <v>7.9694900663430416E-19</v>
      </c>
    </row>
    <row r="6761" spans="3:12" hidden="1" x14ac:dyDescent="0.25">
      <c r="C6761" s="221">
        <v>49040</v>
      </c>
      <c r="D6761" s="221">
        <f t="shared" si="740"/>
        <v>49040</v>
      </c>
      <c r="E6761" s="221">
        <f t="shared" si="745"/>
        <v>49.04</v>
      </c>
      <c r="F6761" s="221">
        <f t="shared" si="741"/>
        <v>5.8400384868068099E-6</v>
      </c>
      <c r="G6761" s="221">
        <f t="shared" si="742"/>
        <v>3.2379184078242376E-2</v>
      </c>
      <c r="H6761" s="221">
        <v>2.70623213906406E-3</v>
      </c>
      <c r="I6761" s="221">
        <f t="shared" si="743"/>
        <v>1</v>
      </c>
      <c r="J6761" s="221">
        <v>1</v>
      </c>
      <c r="K6761" s="221">
        <f t="shared" si="744"/>
        <v>-185.81906685251596</v>
      </c>
      <c r="L6761" s="221">
        <f t="shared" si="746"/>
        <v>2.6025910272940817E-18</v>
      </c>
    </row>
    <row r="6762" spans="3:12" hidden="1" x14ac:dyDescent="0.25">
      <c r="C6762" s="221">
        <v>49050</v>
      </c>
      <c r="D6762" s="221">
        <f t="shared" si="740"/>
        <v>49050</v>
      </c>
      <c r="E6762" s="221">
        <f t="shared" si="745"/>
        <v>49.05</v>
      </c>
      <c r="F6762" s="221">
        <f t="shared" si="741"/>
        <v>5.8535565292972733E-6</v>
      </c>
      <c r="G6762" s="221">
        <f t="shared" si="742"/>
        <v>3.0788526148702748E-2</v>
      </c>
      <c r="H6762" s="221">
        <v>1.96696707822324E-4</v>
      </c>
      <c r="I6762" s="221">
        <f t="shared" si="743"/>
        <v>1</v>
      </c>
      <c r="J6762" s="221">
        <v>1</v>
      </c>
      <c r="K6762" s="221">
        <f t="shared" si="744"/>
        <v>-209.00788384972418</v>
      </c>
      <c r="L6762" s="221">
        <f t="shared" si="746"/>
        <v>7.4853118232172172E-19</v>
      </c>
    </row>
    <row r="6763" spans="3:12" hidden="1" x14ac:dyDescent="0.25">
      <c r="C6763" s="221">
        <v>49060</v>
      </c>
      <c r="D6763" s="221">
        <f t="shared" si="740"/>
        <v>49060</v>
      </c>
      <c r="E6763" s="221">
        <f t="shared" si="745"/>
        <v>49.06</v>
      </c>
      <c r="F6763" s="221">
        <f t="shared" si="741"/>
        <v>5.8669546196668239E-6</v>
      </c>
      <c r="G6763" s="221">
        <f t="shared" si="742"/>
        <v>2.9115785071294271E-2</v>
      </c>
      <c r="H6763" s="221">
        <v>4.61702896711384E-3</v>
      </c>
      <c r="I6763" s="221">
        <f t="shared" si="743"/>
        <v>1</v>
      </c>
      <c r="J6763" s="221">
        <v>1</v>
      </c>
      <c r="K6763" s="221">
        <f t="shared" si="744"/>
        <v>-182.06192333735348</v>
      </c>
      <c r="L6763" s="221">
        <f t="shared" si="746"/>
        <v>1.6979946230541167E-18</v>
      </c>
    </row>
    <row r="6764" spans="3:12" hidden="1" x14ac:dyDescent="0.25">
      <c r="C6764" s="221">
        <v>49070</v>
      </c>
      <c r="D6764" s="221">
        <f t="shared" si="740"/>
        <v>49070</v>
      </c>
      <c r="E6764" s="221">
        <f t="shared" si="745"/>
        <v>49.07</v>
      </c>
      <c r="F6764" s="221">
        <f t="shared" si="741"/>
        <v>5.8802319926589197E-6</v>
      </c>
      <c r="G6764" s="221">
        <f t="shared" si="742"/>
        <v>2.7365625541320729E-2</v>
      </c>
      <c r="H6764" s="221">
        <v>9.6745899372289099E-3</v>
      </c>
      <c r="I6764" s="221">
        <f t="shared" si="743"/>
        <v>1</v>
      </c>
      <c r="J6764" s="221">
        <v>1</v>
      </c>
      <c r="K6764" s="221">
        <f t="shared" si="744"/>
        <v>-176.1553518624882</v>
      </c>
      <c r="L6764" s="221">
        <f t="shared" si="746"/>
        <v>1.3753237591326568E-17</v>
      </c>
    </row>
    <row r="6765" spans="3:12" hidden="1" x14ac:dyDescent="0.25">
      <c r="C6765" s="221">
        <v>49080</v>
      </c>
      <c r="D6765" s="221">
        <f t="shared" si="740"/>
        <v>49080</v>
      </c>
      <c r="E6765" s="221">
        <f t="shared" si="745"/>
        <v>49.08</v>
      </c>
      <c r="F6765" s="221">
        <f t="shared" si="741"/>
        <v>5.8933878901258607E-6</v>
      </c>
      <c r="G6765" s="221">
        <f t="shared" si="742"/>
        <v>2.554291624193572E-2</v>
      </c>
      <c r="H6765" s="271">
        <v>3.55731683892518E-10</v>
      </c>
      <c r="I6765" s="221">
        <f t="shared" si="743"/>
        <v>1</v>
      </c>
      <c r="J6765" s="221">
        <v>1</v>
      </c>
      <c r="K6765" s="221">
        <f t="shared" si="744"/>
        <v>-325.42483892426287</v>
      </c>
      <c r="L6765" s="221">
        <f t="shared" si="746"/>
        <v>6.0590544078242774E-18</v>
      </c>
    </row>
    <row r="6766" spans="3:12" hidden="1" x14ac:dyDescent="0.25">
      <c r="C6766" s="221">
        <v>49090</v>
      </c>
      <c r="D6766" s="221">
        <f t="shared" si="740"/>
        <v>49090</v>
      </c>
      <c r="E6766" s="221">
        <f t="shared" si="745"/>
        <v>49.09</v>
      </c>
      <c r="F6766" s="221">
        <f t="shared" si="741"/>
        <v>5.9064215610904026E-6</v>
      </c>
      <c r="G6766" s="221">
        <f t="shared" si="742"/>
        <v>2.3652716418769423E-2</v>
      </c>
      <c r="H6766" s="221">
        <v>1.10268609715068E-2</v>
      </c>
      <c r="I6766" s="221">
        <f t="shared" si="743"/>
        <v>1</v>
      </c>
      <c r="J6766" s="221">
        <v>1</v>
      </c>
      <c r="K6766" s="221">
        <f t="shared" si="744"/>
        <v>-176.24685270717859</v>
      </c>
      <c r="L6766" s="221">
        <f t="shared" si="746"/>
        <v>5.932732516411213E-18</v>
      </c>
    </row>
    <row r="6767" spans="3:12" hidden="1" x14ac:dyDescent="0.25">
      <c r="C6767" s="221">
        <v>49100</v>
      </c>
      <c r="D6767" s="221">
        <f t="shared" si="740"/>
        <v>49100</v>
      </c>
      <c r="E6767" s="221">
        <f t="shared" si="745"/>
        <v>49.1</v>
      </c>
      <c r="F6767" s="221">
        <f t="shared" si="741"/>
        <v>5.9193322618065662E-6</v>
      </c>
      <c r="G6767" s="221">
        <f t="shared" si="742"/>
        <v>2.1700261958436041E-2</v>
      </c>
      <c r="H6767" s="271">
        <v>1.6130946194474799E-9</v>
      </c>
      <c r="I6767" s="221">
        <f t="shared" si="743"/>
        <v>1</v>
      </c>
      <c r="J6767" s="221">
        <v>1</v>
      </c>
      <c r="K6767" s="221">
        <f t="shared" si="744"/>
        <v>-313.67204925107569</v>
      </c>
      <c r="L6767" s="221">
        <f t="shared" si="746"/>
        <v>5.9327336999185808E-18</v>
      </c>
    </row>
    <row r="6768" spans="3:12" hidden="1" x14ac:dyDescent="0.25">
      <c r="C6768" s="221">
        <v>49110</v>
      </c>
      <c r="D6768" s="221">
        <f t="shared" si="740"/>
        <v>49110</v>
      </c>
      <c r="E6768" s="221">
        <f t="shared" si="745"/>
        <v>49.11</v>
      </c>
      <c r="F6768" s="221">
        <f t="shared" si="741"/>
        <v>5.9321192558198758E-6</v>
      </c>
      <c r="G6768" s="221">
        <f t="shared" si="742"/>
        <v>1.9690951008876714E-2</v>
      </c>
      <c r="H6768" s="221">
        <v>2.0401207815420201E-2</v>
      </c>
      <c r="I6768" s="221">
        <f t="shared" si="743"/>
        <v>1</v>
      </c>
      <c r="J6768" s="221">
        <v>1</v>
      </c>
      <c r="K6768" s="221">
        <f t="shared" si="744"/>
        <v>-172.45735110639907</v>
      </c>
      <c r="L6768" s="221">
        <f t="shared" si="746"/>
        <v>1.4197274309989266E-17</v>
      </c>
    </row>
    <row r="6769" spans="3:12" hidden="1" x14ac:dyDescent="0.25">
      <c r="C6769" s="221">
        <v>49120</v>
      </c>
      <c r="D6769" s="221">
        <f t="shared" si="740"/>
        <v>49120</v>
      </c>
      <c r="E6769" s="221">
        <f t="shared" si="745"/>
        <v>49.12</v>
      </c>
      <c r="F6769" s="221">
        <f t="shared" si="741"/>
        <v>5.9447818140269082E-6</v>
      </c>
      <c r="G6769" s="221">
        <f t="shared" si="742"/>
        <v>1.7630329180667873E-2</v>
      </c>
      <c r="H6769" s="221">
        <v>2.02710991104595E-2</v>
      </c>
      <c r="I6769" s="221">
        <f t="shared" si="743"/>
        <v>1</v>
      </c>
      <c r="J6769" s="221">
        <v>1</v>
      </c>
      <c r="K6769" s="221">
        <f t="shared" si="744"/>
        <v>-173.45452724085669</v>
      </c>
      <c r="L6769" s="221">
        <f t="shared" si="746"/>
        <v>5.0796793286430763E-17</v>
      </c>
    </row>
    <row r="6770" spans="3:12" hidden="1" x14ac:dyDescent="0.25">
      <c r="C6770" s="221">
        <v>49130</v>
      </c>
      <c r="D6770" s="221">
        <f t="shared" si="740"/>
        <v>49130</v>
      </c>
      <c r="E6770" s="221">
        <f t="shared" si="745"/>
        <v>49.13</v>
      </c>
      <c r="F6770" s="221">
        <f t="shared" si="741"/>
        <v>5.9573192147341677E-6</v>
      </c>
      <c r="G6770" s="221">
        <f t="shared" si="742"/>
        <v>1.5524074369556499E-2</v>
      </c>
      <c r="H6770" s="221">
        <v>5.3629333398734101E-3</v>
      </c>
      <c r="I6770" s="221">
        <f t="shared" si="743"/>
        <v>1</v>
      </c>
      <c r="J6770" s="221">
        <v>1</v>
      </c>
      <c r="K6770" s="221">
        <f t="shared" si="744"/>
        <v>-186.09082029593321</v>
      </c>
      <c r="L6770" s="221">
        <f t="shared" si="746"/>
        <v>1.7168294481449534E-17</v>
      </c>
    </row>
    <row r="6771" spans="3:12" hidden="1" x14ac:dyDescent="0.25">
      <c r="C6771" s="221">
        <v>49140</v>
      </c>
      <c r="D6771" s="221">
        <f t="shared" si="740"/>
        <v>49140</v>
      </c>
      <c r="E6771" s="221">
        <f t="shared" si="745"/>
        <v>49.14</v>
      </c>
      <c r="F6771" s="221">
        <f t="shared" si="741"/>
        <v>5.9697307437162841E-6</v>
      </c>
      <c r="G6771" s="221">
        <f t="shared" si="742"/>
        <v>1.3377981241392518E-2</v>
      </c>
      <c r="H6771" s="271">
        <v>1.7506741710754801E-5</v>
      </c>
      <c r="I6771" s="221">
        <f t="shared" si="743"/>
        <v>1</v>
      </c>
      <c r="J6771" s="221">
        <v>1</v>
      </c>
      <c r="K6771" s="221">
        <f t="shared" si="744"/>
        <v>-237.08898699357621</v>
      </c>
      <c r="L6771" s="221">
        <f t="shared" si="746"/>
        <v>6.1844782632001961E-19</v>
      </c>
    </row>
    <row r="6772" spans="3:12" hidden="1" x14ac:dyDescent="0.25">
      <c r="C6772" s="221">
        <v>49150</v>
      </c>
      <c r="D6772" s="221">
        <f t="shared" si="740"/>
        <v>49150</v>
      </c>
      <c r="E6772" s="221">
        <f t="shared" si="745"/>
        <v>49.15</v>
      </c>
      <c r="F6772" s="221">
        <f t="shared" si="741"/>
        <v>5.9820156942734748E-6</v>
      </c>
      <c r="G6772" s="221">
        <f t="shared" si="742"/>
        <v>1.1197945421475581E-2</v>
      </c>
      <c r="H6772" s="271">
        <v>1.67346647942799E-5</v>
      </c>
      <c r="I6772" s="221">
        <f t="shared" si="743"/>
        <v>1</v>
      </c>
      <c r="J6772" s="221">
        <v>1</v>
      </c>
      <c r="K6772" s="221">
        <f t="shared" si="744"/>
        <v>-239.00794175765316</v>
      </c>
      <c r="L6772" s="221">
        <f t="shared" si="746"/>
        <v>1.5865077626117175E-23</v>
      </c>
    </row>
    <row r="6773" spans="3:12" hidden="1" x14ac:dyDescent="0.25">
      <c r="C6773" s="221">
        <v>49160</v>
      </c>
      <c r="D6773" s="221">
        <f t="shared" si="740"/>
        <v>49160</v>
      </c>
      <c r="E6773" s="221">
        <f t="shared" si="745"/>
        <v>49.16</v>
      </c>
      <c r="F6773" s="221">
        <f t="shared" si="741"/>
        <v>5.9941733672883992E-6</v>
      </c>
      <c r="G6773" s="221">
        <f t="shared" si="742"/>
        <v>8.9899474311586729E-3</v>
      </c>
      <c r="H6773" s="221">
        <v>1.5719408884822299E-2</v>
      </c>
      <c r="I6773" s="221">
        <f t="shared" si="743"/>
        <v>1</v>
      </c>
      <c r="J6773" s="221">
        <v>1</v>
      </c>
      <c r="K6773" s="221">
        <f t="shared" si="744"/>
        <v>-181.44154674678583</v>
      </c>
      <c r="L6773" s="221">
        <f t="shared" si="746"/>
        <v>1.7985977091372002E-18</v>
      </c>
    </row>
    <row r="6774" spans="3:12" hidden="1" x14ac:dyDescent="0.25">
      <c r="C6774" s="221">
        <v>49170</v>
      </c>
      <c r="D6774" s="221">
        <f t="shared" si="740"/>
        <v>49170</v>
      </c>
      <c r="E6774" s="221">
        <f t="shared" si="745"/>
        <v>49.17</v>
      </c>
      <c r="F6774" s="221">
        <f t="shared" si="741"/>
        <v>6.0062030712823093E-6</v>
      </c>
      <c r="G6774" s="221">
        <f t="shared" si="742"/>
        <v>6.7600364150300716E-3</v>
      </c>
      <c r="H6774" s="221">
        <v>0.13782044655398501</v>
      </c>
      <c r="I6774" s="221">
        <f t="shared" si="743"/>
        <v>1</v>
      </c>
      <c r="J6774" s="221">
        <v>1</v>
      </c>
      <c r="K6774" s="221">
        <f t="shared" si="744"/>
        <v>-165.04274600250952</v>
      </c>
      <c r="L6774" s="221">
        <f t="shared" si="746"/>
        <v>1.0377685997064404E-16</v>
      </c>
    </row>
    <row r="6775" spans="3:12" hidden="1" x14ac:dyDescent="0.25">
      <c r="C6775" s="221">
        <v>49180</v>
      </c>
      <c r="D6775" s="221">
        <f t="shared" si="740"/>
        <v>49180</v>
      </c>
      <c r="E6775" s="221">
        <f t="shared" si="745"/>
        <v>49.18</v>
      </c>
      <c r="F6775" s="221">
        <f t="shared" si="741"/>
        <v>6.0181041224703798E-6</v>
      </c>
      <c r="G6775" s="221">
        <f t="shared" si="742"/>
        <v>4.5143137027025592E-3</v>
      </c>
      <c r="H6775" s="221">
        <v>0.44491567513528701</v>
      </c>
      <c r="I6775" s="221">
        <f t="shared" si="743"/>
        <v>1</v>
      </c>
      <c r="J6775" s="221">
        <v>1</v>
      </c>
      <c r="K6775" s="221">
        <f t="shared" si="744"/>
        <v>-158.35341720821188</v>
      </c>
      <c r="L6775" s="221">
        <f t="shared" si="746"/>
        <v>7.817302541317106E-16</v>
      </c>
    </row>
    <row r="6776" spans="3:12" hidden="1" x14ac:dyDescent="0.25">
      <c r="C6776" s="221">
        <v>49190</v>
      </c>
      <c r="D6776" s="221">
        <f t="shared" si="740"/>
        <v>49190</v>
      </c>
      <c r="E6776" s="221">
        <f t="shared" si="745"/>
        <v>49.19</v>
      </c>
      <c r="F6776" s="221">
        <f t="shared" si="741"/>
        <v>6.029875844816503E-6</v>
      </c>
      <c r="G6776" s="221">
        <f t="shared" si="742"/>
        <v>2.2589162493924422E-3</v>
      </c>
      <c r="H6776" s="221">
        <v>0.82365531566109096</v>
      </c>
      <c r="I6776" s="221">
        <f t="shared" si="743"/>
        <v>1</v>
      </c>
      <c r="J6776" s="221">
        <v>1</v>
      </c>
      <c r="K6776" s="221">
        <f t="shared" si="744"/>
        <v>-159.00091989581747</v>
      </c>
      <c r="L6776" s="221">
        <f t="shared" si="746"/>
        <v>1.3579580952012219E-15</v>
      </c>
    </row>
    <row r="6777" spans="3:12" hidden="1" x14ac:dyDescent="0.25">
      <c r="C6777" s="221">
        <v>49200</v>
      </c>
      <c r="D6777" s="221">
        <f t="shared" si="740"/>
        <v>49200</v>
      </c>
      <c r="E6777" s="221">
        <f t="shared" si="745"/>
        <v>49.2</v>
      </c>
      <c r="F6777" s="221">
        <f t="shared" si="741"/>
        <v>6.0415175700872347E-6</v>
      </c>
      <c r="G6777" s="221">
        <f t="shared" si="742"/>
        <v>1.3528686912544563E-15</v>
      </c>
      <c r="H6777" s="221">
        <v>1</v>
      </c>
      <c r="I6777" s="221">
        <f t="shared" si="743"/>
        <v>1</v>
      </c>
      <c r="J6777" s="221">
        <v>1</v>
      </c>
      <c r="K6777" s="221">
        <f t="shared" si="744"/>
        <v>-401.7519662181935</v>
      </c>
      <c r="L6777" s="221">
        <f t="shared" si="746"/>
        <v>3.1466469555240415E-16</v>
      </c>
    </row>
    <row r="6778" spans="3:12" hidden="1" x14ac:dyDescent="0.25">
      <c r="C6778" s="221">
        <v>49210</v>
      </c>
      <c r="D6778" s="221">
        <f t="shared" ref="D6778:D6841" si="747">C6778*(f_CLK_MHz/Nominal_Clock_Freq)</f>
        <v>49210</v>
      </c>
      <c r="E6778" s="221">
        <f t="shared" si="745"/>
        <v>49.21</v>
      </c>
      <c r="F6778" s="221">
        <f t="shared" ref="F6778:F6841" si="748">ABS(SIN(((MOD_CLK_DIV*PI()*$D6778*FIRST_STAGE_DECIMATION)/(f_CLK_MHz*1000000)))/(FIRST_STAGE_DECIMATION*SIN(((MOD_CLK_DIV*PI()*$D6778)/(f_CLK_MHz*1000000)))))^FIRST_STAGE_ORDER</f>
        <v>6.0530286379051537E-6</v>
      </c>
      <c r="G6778" s="221">
        <f t="shared" ref="G6778:G6841" si="749">ABS(SIN(((MOD_CLK_DIV*FIRST_STAGE_DECIMATION*PI()*$D6778*SECOND_STAGE_DECIMATION)/(f_CLK_MHz*1000000)))/(SECOND_STAGE_DECIMATION*SIN(((MOD_CLK_DIV*FIRST_STAGE_DECIMATION*PI()*$D6778)/(f_CLK_MHz*1000000)))))^SECOND_STAGE_ORDER</f>
        <v>2.2562767787056345E-3</v>
      </c>
      <c r="H6778" s="221">
        <v>0.82365531566112704</v>
      </c>
      <c r="I6778" s="221">
        <f t="shared" ref="I6778:I6841" si="750">IF(Avg_decimation&lt;&gt;0,(ABS(SIN(((MOD_CLK_DIV*FIRST_STAGE_DECIMATION*SECOND_STAGE_DECIMATION*FIR_DECIMATION*PI()*$D6778*Avg_decimation)/(f_CLK_MHz*1000000)))/(Avg_decimation*SIN(((MOD_CLK_DIV*FIRST_STAGE_DECIMATION*SECOND_STAGE_DECIMATION*FIR_DECIMATION*PI()*$D6778)/(f_CLK_MHz*1000000)))))^1),"-")</f>
        <v>1</v>
      </c>
      <c r="J6778" s="221">
        <v>1</v>
      </c>
      <c r="K6778" s="221">
        <f t="shared" ref="K6778:K6841" si="751">20*LOG10(IF(FIR_BYPASSED,F6778*G6778*J6778,F6778*G6778*H6778*I6778*J6778))</f>
        <v>-158.97778784082479</v>
      </c>
      <c r="L6778" s="221">
        <f t="shared" si="746"/>
        <v>3.1634518209901454E-16</v>
      </c>
    </row>
    <row r="6779" spans="3:12" hidden="1" x14ac:dyDescent="0.25">
      <c r="C6779" s="221">
        <v>49220</v>
      </c>
      <c r="D6779" s="221">
        <f t="shared" si="747"/>
        <v>49220</v>
      </c>
      <c r="E6779" s="221">
        <f t="shared" si="745"/>
        <v>49.22</v>
      </c>
      <c r="F6779" s="221">
        <f t="shared" si="748"/>
        <v>6.0644083958013372E-6</v>
      </c>
      <c r="G6779" s="221">
        <f t="shared" si="749"/>
        <v>4.5037701528873502E-3</v>
      </c>
      <c r="H6779" s="221">
        <v>0.44491567513532898</v>
      </c>
      <c r="I6779" s="221">
        <f t="shared" si="750"/>
        <v>1</v>
      </c>
      <c r="J6779" s="221">
        <v>1</v>
      </c>
      <c r="K6779" s="221">
        <f t="shared" si="751"/>
        <v>-158.30715268526296</v>
      </c>
      <c r="L6779" s="221">
        <f t="shared" si="746"/>
        <v>1.3689893117801983E-15</v>
      </c>
    </row>
    <row r="6780" spans="3:12" hidden="1" x14ac:dyDescent="0.25">
      <c r="C6780" s="221">
        <v>49230</v>
      </c>
      <c r="D6780" s="221">
        <f t="shared" si="747"/>
        <v>49230</v>
      </c>
      <c r="E6780" s="221">
        <f t="shared" si="745"/>
        <v>49.23</v>
      </c>
      <c r="F6780" s="221">
        <f t="shared" si="748"/>
        <v>6.0756561992672407E-6</v>
      </c>
      <c r="G6780" s="221">
        <f t="shared" si="749"/>
        <v>6.736367118855841E-3</v>
      </c>
      <c r="H6780" s="221">
        <v>0.13782044655400899</v>
      </c>
      <c r="I6780" s="221">
        <f t="shared" si="750"/>
        <v>1</v>
      </c>
      <c r="J6780" s="221">
        <v>1</v>
      </c>
      <c r="K6780" s="221">
        <f t="shared" si="751"/>
        <v>-164.97334818559725</v>
      </c>
      <c r="L6780" s="221">
        <f t="shared" si="746"/>
        <v>7.9143652763499839E-16</v>
      </c>
    </row>
    <row r="6781" spans="3:12" hidden="1" x14ac:dyDescent="0.25">
      <c r="C6781" s="221">
        <v>49240</v>
      </c>
      <c r="D6781" s="221">
        <f t="shared" si="747"/>
        <v>49240</v>
      </c>
      <c r="E6781" s="221">
        <f t="shared" si="745"/>
        <v>49.24</v>
      </c>
      <c r="F6781" s="221">
        <f t="shared" si="748"/>
        <v>6.0867714118058456E-6</v>
      </c>
      <c r="G6781" s="221">
        <f t="shared" si="749"/>
        <v>8.9480020981337668E-3</v>
      </c>
      <c r="H6781" s="221">
        <v>1.5719408884827701E-2</v>
      </c>
      <c r="I6781" s="221">
        <f t="shared" si="750"/>
        <v>1</v>
      </c>
      <c r="J6781" s="221">
        <v>1</v>
      </c>
      <c r="K6781" s="221">
        <f t="shared" si="751"/>
        <v>-181.34901439689014</v>
      </c>
      <c r="L6781" s="221">
        <f t="shared" si="746"/>
        <v>1.0552243890157791E-16</v>
      </c>
    </row>
    <row r="6782" spans="3:12" hidden="1" x14ac:dyDescent="0.25">
      <c r="C6782" s="221">
        <v>49250</v>
      </c>
      <c r="D6782" s="221">
        <f t="shared" si="747"/>
        <v>49250</v>
      </c>
      <c r="E6782" s="221">
        <f t="shared" si="745"/>
        <v>49.25</v>
      </c>
      <c r="F6782" s="221">
        <f t="shared" si="748"/>
        <v>6.0977534049819571E-6</v>
      </c>
      <c r="G6782" s="221">
        <f t="shared" si="749"/>
        <v>1.1132673286270277E-2</v>
      </c>
      <c r="H6782" s="271">
        <v>1.6734664794312199E-5</v>
      </c>
      <c r="I6782" s="221">
        <f t="shared" si="750"/>
        <v>1</v>
      </c>
      <c r="J6782" s="221">
        <v>1</v>
      </c>
      <c r="K6782" s="221">
        <f t="shared" si="751"/>
        <v>-238.89227322264043</v>
      </c>
      <c r="L6782" s="221">
        <f t="shared" si="746"/>
        <v>1.8373433959637987E-18</v>
      </c>
    </row>
    <row r="6783" spans="3:12" hidden="1" x14ac:dyDescent="0.25">
      <c r="C6783" s="221">
        <v>49260</v>
      </c>
      <c r="D6783" s="221">
        <f t="shared" si="747"/>
        <v>49260</v>
      </c>
      <c r="E6783" s="221">
        <f t="shared" si="745"/>
        <v>49.26</v>
      </c>
      <c r="F6783" s="221">
        <f t="shared" si="748"/>
        <v>6.1086015584719441E-6</v>
      </c>
      <c r="G6783" s="221">
        <f t="shared" si="749"/>
        <v>1.328445881162856E-2</v>
      </c>
      <c r="H6783" s="271">
        <v>1.75067417107257E-5</v>
      </c>
      <c r="I6783" s="221">
        <f t="shared" si="750"/>
        <v>1</v>
      </c>
      <c r="J6783" s="221">
        <v>1</v>
      </c>
      <c r="K6783" s="221">
        <f t="shared" si="751"/>
        <v>-236.95018020821666</v>
      </c>
      <c r="L6783" s="221">
        <f t="shared" si="746"/>
        <v>1.6341578642576056E-23</v>
      </c>
    </row>
    <row r="6784" spans="3:12" hidden="1" x14ac:dyDescent="0.25">
      <c r="C6784" s="221">
        <v>49270</v>
      </c>
      <c r="D6784" s="221">
        <f t="shared" si="747"/>
        <v>49270</v>
      </c>
      <c r="E6784" s="221">
        <f t="shared" si="745"/>
        <v>49.27</v>
      </c>
      <c r="F6784" s="221">
        <f t="shared" si="748"/>
        <v>6.1193152601125189E-6</v>
      </c>
      <c r="G6784" s="221">
        <f t="shared" si="749"/>
        <v>1.5397532661001878E-2</v>
      </c>
      <c r="H6784" s="221">
        <v>5.3629333398720197E-3</v>
      </c>
      <c r="I6784" s="221">
        <f t="shared" si="750"/>
        <v>1</v>
      </c>
      <c r="J6784" s="221">
        <v>1</v>
      </c>
      <c r="K6784" s="221">
        <f t="shared" si="751"/>
        <v>-185.9288727816587</v>
      </c>
      <c r="L6784" s="221">
        <f t="shared" si="746"/>
        <v>6.4193539508419517E-19</v>
      </c>
    </row>
    <row r="6785" spans="3:12" hidden="1" x14ac:dyDescent="0.25">
      <c r="C6785" s="221">
        <v>49280</v>
      </c>
      <c r="D6785" s="221">
        <f t="shared" si="747"/>
        <v>49280</v>
      </c>
      <c r="E6785" s="221">
        <f t="shared" si="745"/>
        <v>49.28</v>
      </c>
      <c r="F6785" s="221">
        <f t="shared" si="748"/>
        <v>6.1298939059489714E-6</v>
      </c>
      <c r="G6785" s="221">
        <f t="shared" si="749"/>
        <v>1.7466180329582113E-2</v>
      </c>
      <c r="H6785" s="221">
        <v>2.0271099110458098E-2</v>
      </c>
      <c r="I6785" s="221">
        <f t="shared" si="750"/>
        <v>1</v>
      </c>
      <c r="J6785" s="221">
        <v>1</v>
      </c>
      <c r="K6785" s="221">
        <f t="shared" si="751"/>
        <v>-173.26943610580028</v>
      </c>
      <c r="L6785" s="221">
        <f t="shared" si="746"/>
        <v>1.7897761542222757E-17</v>
      </c>
    </row>
    <row r="6786" spans="3:12" hidden="1" x14ac:dyDescent="0.25">
      <c r="C6786" s="221">
        <v>49290</v>
      </c>
      <c r="D6786" s="221">
        <f t="shared" si="747"/>
        <v>49290</v>
      </c>
      <c r="E6786" s="221">
        <f t="shared" si="745"/>
        <v>49.29</v>
      </c>
      <c r="F6786" s="221">
        <f t="shared" si="748"/>
        <v>6.1403369002825108E-6</v>
      </c>
      <c r="G6786" s="221">
        <f t="shared" si="749"/>
        <v>1.9484814153504414E-2</v>
      </c>
      <c r="H6786" s="221">
        <v>2.0401207815436001E-2</v>
      </c>
      <c r="I6786" s="221">
        <f t="shared" si="750"/>
        <v>1</v>
      </c>
      <c r="J6786" s="221">
        <v>1</v>
      </c>
      <c r="K6786" s="221">
        <f t="shared" si="751"/>
        <v>-172.24911304520347</v>
      </c>
      <c r="L6786" s="221">
        <f t="shared" si="746"/>
        <v>5.3158153437817107E-17</v>
      </c>
    </row>
    <row r="6787" spans="3:12" hidden="1" x14ac:dyDescent="0.25">
      <c r="C6787" s="221">
        <v>49300</v>
      </c>
      <c r="D6787" s="221">
        <f t="shared" si="747"/>
        <v>49300</v>
      </c>
      <c r="E6787" s="221">
        <f t="shared" si="745"/>
        <v>49.3</v>
      </c>
      <c r="F6787" s="221">
        <f t="shared" si="748"/>
        <v>6.1506436557169436E-6</v>
      </c>
      <c r="G6787" s="221">
        <f t="shared" si="749"/>
        <v>2.1447988284228222E-2</v>
      </c>
      <c r="H6787" s="271">
        <v>1.61309224789638E-9</v>
      </c>
      <c r="I6787" s="221">
        <f t="shared" si="750"/>
        <v>1</v>
      </c>
      <c r="J6787" s="221">
        <v>1</v>
      </c>
      <c r="K6787" s="221">
        <f t="shared" si="751"/>
        <v>-313.44067331467869</v>
      </c>
      <c r="L6787" s="221">
        <f t="shared" si="746"/>
        <v>1.4894597781306626E-17</v>
      </c>
    </row>
    <row r="6788" spans="3:12" hidden="1" x14ac:dyDescent="0.25">
      <c r="C6788" s="221">
        <v>49310</v>
      </c>
      <c r="D6788" s="221">
        <f t="shared" si="747"/>
        <v>49310</v>
      </c>
      <c r="E6788" s="221">
        <f t="shared" si="745"/>
        <v>49.31</v>
      </c>
      <c r="F6788" s="221">
        <f t="shared" si="748"/>
        <v>6.1608135932045094E-6</v>
      </c>
      <c r="G6788" s="221">
        <f t="shared" si="749"/>
        <v>2.33504132648286E-2</v>
      </c>
      <c r="H6788" s="221">
        <v>1.1026860971506999E-2</v>
      </c>
      <c r="I6788" s="221">
        <f t="shared" si="750"/>
        <v>1</v>
      </c>
      <c r="J6788" s="221">
        <v>1</v>
      </c>
      <c r="K6788" s="221">
        <f t="shared" si="751"/>
        <v>-175.99230922304724</v>
      </c>
      <c r="L6788" s="221">
        <f t="shared" si="746"/>
        <v>6.2908481598335795E-18</v>
      </c>
    </row>
    <row r="6789" spans="3:12" hidden="1" x14ac:dyDescent="0.25">
      <c r="C6789" s="221">
        <v>49320</v>
      </c>
      <c r="D6789" s="221">
        <f t="shared" si="747"/>
        <v>49320</v>
      </c>
      <c r="E6789" s="221">
        <f t="shared" si="745"/>
        <v>49.32</v>
      </c>
      <c r="F6789" s="221">
        <f t="shared" si="748"/>
        <v>6.1708461420910181E-6</v>
      </c>
      <c r="G6789" s="221">
        <f t="shared" si="749"/>
        <v>2.5186970169579905E-2</v>
      </c>
      <c r="H6789" s="271">
        <v>3.5573340911321101E-10</v>
      </c>
      <c r="I6789" s="221">
        <f t="shared" si="750"/>
        <v>1</v>
      </c>
      <c r="J6789" s="221">
        <v>1</v>
      </c>
      <c r="K6789" s="221">
        <f t="shared" si="751"/>
        <v>-325.14709399104419</v>
      </c>
      <c r="L6789" s="221">
        <f t="shared" si="746"/>
        <v>6.2908469105644208E-18</v>
      </c>
    </row>
    <row r="6790" spans="3:12" hidden="1" x14ac:dyDescent="0.25">
      <c r="C6790" s="221">
        <v>49330</v>
      </c>
      <c r="D6790" s="221">
        <f t="shared" si="747"/>
        <v>49330</v>
      </c>
      <c r="E6790" s="221">
        <f t="shared" si="745"/>
        <v>49.33</v>
      </c>
      <c r="F6790" s="221">
        <f t="shared" si="748"/>
        <v>6.1807407401602061E-6</v>
      </c>
      <c r="G6790" s="221">
        <f t="shared" si="749"/>
        <v>2.69527242692633E-2</v>
      </c>
      <c r="H6790" s="221">
        <v>9.6745899372287399E-3</v>
      </c>
      <c r="I6790" s="221">
        <f t="shared" si="750"/>
        <v>1</v>
      </c>
      <c r="J6790" s="221">
        <v>1</v>
      </c>
      <c r="K6790" s="221">
        <f t="shared" si="751"/>
        <v>-175.85448476847122</v>
      </c>
      <c r="L6790" s="221">
        <f t="shared" si="746"/>
        <v>6.493690141605663E-18</v>
      </c>
    </row>
    <row r="6791" spans="3:12" hidden="1" x14ac:dyDescent="0.25">
      <c r="C6791" s="221">
        <v>49340</v>
      </c>
      <c r="D6791" s="221">
        <f t="shared" si="747"/>
        <v>49340</v>
      </c>
      <c r="E6791" s="221">
        <f t="shared" si="745"/>
        <v>49.34</v>
      </c>
      <c r="F6791" s="221">
        <f t="shared" si="748"/>
        <v>6.1904968336772927E-6</v>
      </c>
      <c r="G6791" s="221">
        <f t="shared" si="749"/>
        <v>2.864293818600069E-2</v>
      </c>
      <c r="H6791" s="221">
        <v>4.6170289671236498E-3</v>
      </c>
      <c r="I6791" s="221">
        <f t="shared" si="750"/>
        <v>1</v>
      </c>
      <c r="J6791" s="221">
        <v>1</v>
      </c>
      <c r="K6791" s="221">
        <f t="shared" si="751"/>
        <v>-181.73788658278244</v>
      </c>
      <c r="L6791" s="221">
        <f t="shared" si="746"/>
        <v>1.4766291619242808E-17</v>
      </c>
    </row>
    <row r="6792" spans="3:12" hidden="1" x14ac:dyDescent="0.25">
      <c r="C6792" s="221">
        <v>49350</v>
      </c>
      <c r="D6792" s="221">
        <f t="shared" si="747"/>
        <v>49350</v>
      </c>
      <c r="E6792" s="221">
        <f t="shared" si="745"/>
        <v>49.35</v>
      </c>
      <c r="F6792" s="221">
        <f t="shared" si="748"/>
        <v>6.2001138774317721E-6</v>
      </c>
      <c r="G6792" s="221">
        <f t="shared" si="749"/>
        <v>3.0253084502831366E-2</v>
      </c>
      <c r="H6792" s="221">
        <v>1.96696707822314E-4</v>
      </c>
      <c r="I6792" s="221">
        <f t="shared" si="750"/>
        <v>1</v>
      </c>
      <c r="J6792" s="221">
        <v>1</v>
      </c>
      <c r="K6792" s="221">
        <f t="shared" si="751"/>
        <v>-208.66067164487828</v>
      </c>
      <c r="L6792" s="221">
        <f t="shared" si="746"/>
        <v>1.8299524281735763E-18</v>
      </c>
    </row>
    <row r="6793" spans="3:12" hidden="1" x14ac:dyDescent="0.25">
      <c r="C6793" s="221">
        <v>49360</v>
      </c>
      <c r="D6793" s="221">
        <f t="shared" si="747"/>
        <v>49360</v>
      </c>
      <c r="E6793" s="221">
        <f t="shared" si="745"/>
        <v>49.36</v>
      </c>
      <c r="F6793" s="221">
        <f t="shared" si="748"/>
        <v>6.2095913347794507E-6</v>
      </c>
      <c r="G6793" s="221">
        <f t="shared" si="749"/>
        <v>3.1778857794701444E-2</v>
      </c>
      <c r="H6793" s="221">
        <v>2.7062321390637E-3</v>
      </c>
      <c r="I6793" s="221">
        <f t="shared" si="750"/>
        <v>1</v>
      </c>
      <c r="J6793" s="221">
        <v>1</v>
      </c>
      <c r="K6793" s="221">
        <f t="shared" si="751"/>
        <v>-185.44867299279687</v>
      </c>
      <c r="L6793" s="221">
        <f t="shared" si="746"/>
        <v>8.1489056421165712E-19</v>
      </c>
    </row>
    <row r="6794" spans="3:12" hidden="1" x14ac:dyDescent="0.25">
      <c r="C6794" s="221">
        <v>49370</v>
      </c>
      <c r="D6794" s="221">
        <f t="shared" si="747"/>
        <v>49370</v>
      </c>
      <c r="E6794" s="221">
        <f t="shared" si="745"/>
        <v>49.37</v>
      </c>
      <c r="F6794" s="221">
        <f t="shared" si="748"/>
        <v>6.2189286776836501E-6</v>
      </c>
      <c r="G6794" s="221">
        <f t="shared" si="749"/>
        <v>3.3216186049166721E-2</v>
      </c>
      <c r="H6794" s="221">
        <v>2.5761364751466301E-3</v>
      </c>
      <c r="I6794" s="221">
        <f t="shared" si="750"/>
        <v>1</v>
      </c>
      <c r="J6794" s="221">
        <v>1</v>
      </c>
      <c r="K6794" s="221">
        <f t="shared" si="751"/>
        <v>-185.47931585468547</v>
      </c>
      <c r="L6794" s="221">
        <f t="shared" si="746"/>
        <v>2.8418549593559709E-18</v>
      </c>
    </row>
    <row r="6795" spans="3:12" hidden="1" x14ac:dyDescent="0.25">
      <c r="C6795" s="221">
        <v>49380</v>
      </c>
      <c r="D6795" s="221">
        <f t="shared" si="747"/>
        <v>49380</v>
      </c>
      <c r="E6795" s="221">
        <f t="shared" si="745"/>
        <v>49.38</v>
      </c>
      <c r="F6795" s="221">
        <f t="shared" si="748"/>
        <v>6.2281253867557339E-6</v>
      </c>
      <c r="G6795" s="221">
        <f t="shared" si="749"/>
        <v>3.4561241446710071E-2</v>
      </c>
      <c r="H6795" s="221">
        <v>2.7309732062731802E-4</v>
      </c>
      <c r="I6795" s="221">
        <f t="shared" si="750"/>
        <v>1</v>
      </c>
      <c r="J6795" s="221">
        <v>1</v>
      </c>
      <c r="K6795" s="221">
        <f t="shared" si="751"/>
        <v>-204.61471758689817</v>
      </c>
      <c r="L6795" s="221">
        <f t="shared" si="746"/>
        <v>8.7300998464286441E-19</v>
      </c>
    </row>
    <row r="6796" spans="3:12" hidden="1" x14ac:dyDescent="0.25">
      <c r="C6796" s="221">
        <v>49390</v>
      </c>
      <c r="D6796" s="221">
        <f t="shared" si="747"/>
        <v>49390</v>
      </c>
      <c r="E6796" s="221">
        <f t="shared" si="745"/>
        <v>49.39</v>
      </c>
      <c r="F6796" s="221">
        <f t="shared" si="748"/>
        <v>6.23718095129465E-6</v>
      </c>
      <c r="G6796" s="221">
        <f t="shared" si="749"/>
        <v>3.5810450472369332E-2</v>
      </c>
      <c r="H6796" s="221">
        <v>3.1555882854891102E-3</v>
      </c>
      <c r="I6796" s="221">
        <f t="shared" si="750"/>
        <v>1</v>
      </c>
      <c r="J6796" s="221">
        <v>1</v>
      </c>
      <c r="K6796" s="221">
        <f t="shared" si="751"/>
        <v>-183.03843073584076</v>
      </c>
      <c r="L6796" s="221">
        <f t="shared" si="746"/>
        <v>1.457731761123027E-18</v>
      </c>
    </row>
    <row r="6797" spans="3:12" hidden="1" x14ac:dyDescent="0.25">
      <c r="C6797" s="221">
        <v>49400</v>
      </c>
      <c r="D6797" s="221">
        <f t="shared" si="747"/>
        <v>49400</v>
      </c>
      <c r="E6797" s="221">
        <f t="shared" si="745"/>
        <v>49.4</v>
      </c>
      <c r="F6797" s="221">
        <f t="shared" si="748"/>
        <v>6.2460948693259105E-6</v>
      </c>
      <c r="G6797" s="221">
        <f t="shared" si="749"/>
        <v>3.6960503332181378E-2</v>
      </c>
      <c r="H6797" s="271">
        <v>9.3132338523798599E-10</v>
      </c>
      <c r="I6797" s="221">
        <f t="shared" si="750"/>
        <v>1</v>
      </c>
      <c r="J6797" s="221">
        <v>1</v>
      </c>
      <c r="K6797" s="221">
        <f t="shared" si="751"/>
        <v>-313.35106077580184</v>
      </c>
      <c r="L6797" s="221">
        <f t="shared" si="746"/>
        <v>1.2419302346153602E-18</v>
      </c>
    </row>
    <row r="6798" spans="3:12" hidden="1" x14ac:dyDescent="0.25">
      <c r="C6798" s="221">
        <v>49410</v>
      </c>
      <c r="D6798" s="221">
        <f t="shared" si="747"/>
        <v>49410</v>
      </c>
      <c r="E6798" s="221">
        <f t="shared" si="745"/>
        <v>49.41</v>
      </c>
      <c r="F6798" s="221">
        <f t="shared" si="748"/>
        <v>6.2548666476395809E-6</v>
      </c>
      <c r="G6798" s="221">
        <f t="shared" si="749"/>
        <v>3.8008362649785007E-2</v>
      </c>
      <c r="H6798" s="221">
        <v>2.6182538032295099E-2</v>
      </c>
      <c r="I6798" s="221">
        <f t="shared" si="750"/>
        <v>1</v>
      </c>
      <c r="J6798" s="221">
        <v>1</v>
      </c>
      <c r="K6798" s="221">
        <f t="shared" si="751"/>
        <v>-164.11782081413449</v>
      </c>
      <c r="L6798" s="221">
        <f t="shared" si="746"/>
        <v>9.6863009268524249E-17</v>
      </c>
    </row>
    <row r="6799" spans="3:12" hidden="1" x14ac:dyDescent="0.25">
      <c r="C6799" s="221">
        <v>49420</v>
      </c>
      <c r="D6799" s="221">
        <f t="shared" si="747"/>
        <v>49420</v>
      </c>
      <c r="E6799" s="221">
        <f t="shared" si="745"/>
        <v>49.42</v>
      </c>
      <c r="F6799" s="221">
        <f t="shared" si="748"/>
        <v>6.2634958018276077E-6</v>
      </c>
      <c r="G6799" s="221">
        <f t="shared" si="749"/>
        <v>3.8951271420560041E-2</v>
      </c>
      <c r="H6799" s="221">
        <v>5.0657045484406603E-2</v>
      </c>
      <c r="I6799" s="221">
        <f t="shared" si="750"/>
        <v>1</v>
      </c>
      <c r="J6799" s="221">
        <v>1</v>
      </c>
      <c r="K6799" s="221">
        <f t="shared" si="751"/>
        <v>-158.16043429394227</v>
      </c>
      <c r="L6799" s="221">
        <f t="shared" si="746"/>
        <v>8.6335881242440159E-16</v>
      </c>
    </row>
    <row r="6800" spans="3:12" hidden="1" x14ac:dyDescent="0.25">
      <c r="C6800" s="221">
        <v>49430</v>
      </c>
      <c r="D6800" s="221">
        <f t="shared" si="747"/>
        <v>49430</v>
      </c>
      <c r="E6800" s="221">
        <f t="shared" si="745"/>
        <v>49.43</v>
      </c>
      <c r="F6800" s="221">
        <f t="shared" si="748"/>
        <v>6.2719818563202671E-6</v>
      </c>
      <c r="G6800" s="221">
        <f t="shared" si="749"/>
        <v>3.9786760202574399E-2</v>
      </c>
      <c r="H6800" s="221">
        <v>3.5478860246608401E-2</v>
      </c>
      <c r="I6800" s="221">
        <f t="shared" si="750"/>
        <v>1</v>
      </c>
      <c r="J6800" s="221">
        <v>1</v>
      </c>
      <c r="K6800" s="221">
        <f t="shared" si="751"/>
        <v>-161.05773941028403</v>
      </c>
      <c r="L6800" s="221">
        <f t="shared" si="746"/>
        <v>1.1249059151963184E-15</v>
      </c>
    </row>
    <row r="6801" spans="3:12" hidden="1" x14ac:dyDescent="0.25">
      <c r="C6801" s="221">
        <v>49440</v>
      </c>
      <c r="D6801" s="221">
        <f t="shared" si="747"/>
        <v>49440</v>
      </c>
      <c r="E6801" s="221">
        <f t="shared" si="745"/>
        <v>49.44</v>
      </c>
      <c r="F6801" s="221">
        <f t="shared" si="748"/>
        <v>6.2803243444218047E-6</v>
      </c>
      <c r="G6801" s="221">
        <f t="shared" si="749"/>
        <v>4.0512653525810828E-2</v>
      </c>
      <c r="H6801" s="271">
        <v>2.4382225848183401E-9</v>
      </c>
      <c r="I6801" s="221">
        <f t="shared" si="750"/>
        <v>1</v>
      </c>
      <c r="J6801" s="221">
        <v>1</v>
      </c>
      <c r="K6801" s="221">
        <f t="shared" si="751"/>
        <v>-304.14707774338916</v>
      </c>
      <c r="L6801" s="221">
        <f t="shared" si="746"/>
        <v>1.9595941239384263E-16</v>
      </c>
    </row>
    <row r="6802" spans="3:12" hidden="1" x14ac:dyDescent="0.25">
      <c r="C6802" s="221">
        <v>49450</v>
      </c>
      <c r="D6802" s="221">
        <f t="shared" si="747"/>
        <v>49450</v>
      </c>
      <c r="E6802" s="221">
        <f t="shared" si="745"/>
        <v>49.45</v>
      </c>
      <c r="F6802" s="221">
        <f t="shared" si="748"/>
        <v>6.2885228083453291E-6</v>
      </c>
      <c r="G6802" s="221">
        <f t="shared" si="749"/>
        <v>4.112707550310573E-2</v>
      </c>
      <c r="H6802" s="271">
        <v>1.58535284913126E-9</v>
      </c>
      <c r="I6802" s="221">
        <f t="shared" si="750"/>
        <v>1</v>
      </c>
      <c r="J6802" s="221">
        <v>1</v>
      </c>
      <c r="K6802" s="221">
        <f t="shared" si="751"/>
        <v>-307.74395187329793</v>
      </c>
      <c r="L6802" s="221">
        <f t="shared" si="746"/>
        <v>2.6542116586387614E-30</v>
      </c>
    </row>
    <row r="6803" spans="3:12" hidden="1" x14ac:dyDescent="0.25">
      <c r="C6803" s="221">
        <v>49460</v>
      </c>
      <c r="D6803" s="221">
        <f t="shared" si="747"/>
        <v>49460</v>
      </c>
      <c r="E6803" s="221">
        <f t="shared" si="745"/>
        <v>49.46</v>
      </c>
      <c r="F6803" s="221">
        <f t="shared" si="748"/>
        <v>6.2965767992468392E-6</v>
      </c>
      <c r="G6803" s="221">
        <f t="shared" si="749"/>
        <v>4.1628454628512584E-2</v>
      </c>
      <c r="H6803" s="221">
        <v>3.2358958185377602E-2</v>
      </c>
      <c r="I6803" s="221">
        <f t="shared" si="750"/>
        <v>1</v>
      </c>
      <c r="J6803" s="221">
        <v>1</v>
      </c>
      <c r="K6803" s="221">
        <f t="shared" si="751"/>
        <v>-161.43021350973208</v>
      </c>
      <c r="L6803" s="221">
        <f t="shared" si="746"/>
        <v>1.7985341964128654E-16</v>
      </c>
    </row>
    <row r="6804" spans="3:12" hidden="1" x14ac:dyDescent="0.25">
      <c r="C6804" s="221">
        <v>49470</v>
      </c>
      <c r="D6804" s="221">
        <f t="shared" si="747"/>
        <v>49470</v>
      </c>
      <c r="E6804" s="221">
        <f t="shared" si="745"/>
        <v>49.47</v>
      </c>
      <c r="F6804" s="221">
        <f t="shared" si="748"/>
        <v>6.3044858772584482E-6</v>
      </c>
      <c r="G6804" s="221">
        <f t="shared" si="749"/>
        <v>4.2015527750889577E-2</v>
      </c>
      <c r="H6804" s="221">
        <v>3.3311806719234997E-2</v>
      </c>
      <c r="I6804" s="221">
        <f t="shared" si="750"/>
        <v>1</v>
      </c>
      <c r="J6804" s="221">
        <v>1</v>
      </c>
      <c r="K6804" s="221">
        <f t="shared" si="751"/>
        <v>-161.08684625589913</v>
      </c>
      <c r="L6804" s="221">
        <f t="shared" si="746"/>
        <v>7.4871524125299494E-16</v>
      </c>
    </row>
    <row r="6805" spans="3:12" hidden="1" x14ac:dyDescent="0.25">
      <c r="C6805" s="221">
        <v>49480</v>
      </c>
      <c r="D6805" s="221">
        <f t="shared" si="747"/>
        <v>49480</v>
      </c>
      <c r="E6805" s="221">
        <f t="shared" si="745"/>
        <v>49.48</v>
      </c>
      <c r="F6805" s="221">
        <f t="shared" si="748"/>
        <v>6.3122496115208295E-6</v>
      </c>
      <c r="G6805" s="221">
        <f t="shared" si="749"/>
        <v>4.2287343212808907E-2</v>
      </c>
      <c r="H6805" s="221">
        <v>1.1720746567766199E-2</v>
      </c>
      <c r="I6805" s="221">
        <f t="shared" si="750"/>
        <v>1</v>
      </c>
      <c r="J6805" s="221">
        <v>1</v>
      </c>
      <c r="K6805" s="221">
        <f t="shared" si="751"/>
        <v>-170.09300319285347</v>
      </c>
      <c r="L6805" s="221">
        <f t="shared" si="746"/>
        <v>3.5715204456573485E-16</v>
      </c>
    </row>
    <row r="6806" spans="3:12" hidden="1" x14ac:dyDescent="0.25">
      <c r="C6806" s="221">
        <v>49490</v>
      </c>
      <c r="D6806" s="221">
        <f t="shared" si="747"/>
        <v>49490</v>
      </c>
      <c r="E6806" s="221">
        <f t="shared" si="745"/>
        <v>49.49</v>
      </c>
      <c r="F6806" s="221">
        <f t="shared" si="748"/>
        <v>6.3198675802147703E-6</v>
      </c>
      <c r="G6806" s="221">
        <f t="shared" si="749"/>
        <v>4.2443263147062468E-2</v>
      </c>
      <c r="H6806" s="221">
        <v>3.5411953593090101E-2</v>
      </c>
      <c r="I6806" s="221">
        <f t="shared" si="750"/>
        <v>1</v>
      </c>
      <c r="J6806" s="221">
        <v>1</v>
      </c>
      <c r="K6806" s="221">
        <f t="shared" si="751"/>
        <v>-160.4466673753704</v>
      </c>
      <c r="L6806" s="221">
        <f t="shared" si="746"/>
        <v>3.9862506869485116E-16</v>
      </c>
    </row>
    <row r="6807" spans="3:12" hidden="1" x14ac:dyDescent="0.25">
      <c r="C6807" s="221">
        <v>49500</v>
      </c>
      <c r="D6807" s="221">
        <f t="shared" si="747"/>
        <v>49500</v>
      </c>
      <c r="E6807" s="221">
        <f t="shared" si="745"/>
        <v>49.5</v>
      </c>
      <c r="F6807" s="221">
        <f t="shared" si="748"/>
        <v>6.3273393705919717E-6</v>
      </c>
      <c r="G6807" s="221">
        <f t="shared" si="749"/>
        <v>4.248296492534661E-2</v>
      </c>
      <c r="H6807" s="271">
        <v>3.5390535518862399E-14</v>
      </c>
      <c r="I6807" s="221">
        <f t="shared" si="750"/>
        <v>1</v>
      </c>
      <c r="J6807" s="221">
        <v>1</v>
      </c>
      <c r="K6807" s="221">
        <f t="shared" si="751"/>
        <v>-400.43353836061578</v>
      </c>
      <c r="L6807" s="221">
        <f t="shared" si="746"/>
        <v>2.2556580935452048E-16</v>
      </c>
    </row>
    <row r="6808" spans="3:12" hidden="1" x14ac:dyDescent="0.25">
      <c r="C6808" s="221">
        <v>49510</v>
      </c>
      <c r="D6808" s="221">
        <f t="shared" si="747"/>
        <v>49510</v>
      </c>
      <c r="E6808" s="221">
        <f t="shared" si="745"/>
        <v>49.51</v>
      </c>
      <c r="F6808" s="221">
        <f t="shared" si="748"/>
        <v>6.3346645790050213E-6</v>
      </c>
      <c r="G6808" s="221">
        <f t="shared" si="749"/>
        <v>4.2406441755953005E-2</v>
      </c>
      <c r="H6808" s="221">
        <v>3.5411953593087402E-2</v>
      </c>
      <c r="I6808" s="221">
        <f t="shared" si="750"/>
        <v>1</v>
      </c>
      <c r="J6808" s="221">
        <v>1</v>
      </c>
      <c r="K6808" s="221">
        <f t="shared" si="751"/>
        <v>-160.43389313051836</v>
      </c>
      <c r="L6808" s="221">
        <f t="shared" si="746"/>
        <v>2.2623026051602274E-16</v>
      </c>
    </row>
    <row r="6809" spans="3:12" hidden="1" x14ac:dyDescent="0.25">
      <c r="C6809" s="221">
        <v>49520</v>
      </c>
      <c r="D6809" s="221">
        <f t="shared" si="747"/>
        <v>49520</v>
      </c>
      <c r="E6809" s="221">
        <f t="shared" si="745"/>
        <v>49.52</v>
      </c>
      <c r="F6809" s="221">
        <f t="shared" si="748"/>
        <v>6.3418428109364645E-6</v>
      </c>
      <c r="G6809" s="221">
        <f t="shared" si="749"/>
        <v>4.2214002429590225E-2</v>
      </c>
      <c r="H6809" s="221">
        <v>1.17207465677815E-2</v>
      </c>
      <c r="I6809" s="221">
        <f t="shared" si="750"/>
        <v>1</v>
      </c>
      <c r="J6809" s="221">
        <v>1</v>
      </c>
      <c r="K6809" s="221">
        <f t="shared" si="751"/>
        <v>-170.06745440615805</v>
      </c>
      <c r="L6809" s="221">
        <f t="shared" si="746"/>
        <v>4.0009093670315749E-16</v>
      </c>
    </row>
    <row r="6810" spans="3:12" hidden="1" x14ac:dyDescent="0.25">
      <c r="C6810" s="221">
        <v>49530</v>
      </c>
      <c r="D6810" s="221">
        <f t="shared" si="747"/>
        <v>49530</v>
      </c>
      <c r="E6810" s="221">
        <f t="shared" si="745"/>
        <v>49.53</v>
      </c>
      <c r="F6810" s="221">
        <f t="shared" si="748"/>
        <v>6.3488736810271517E-6</v>
      </c>
      <c r="G6810" s="221">
        <f t="shared" si="749"/>
        <v>4.1906270214730736E-2</v>
      </c>
      <c r="H6810" s="221">
        <v>3.3311806719225998E-2</v>
      </c>
      <c r="I6810" s="221">
        <f t="shared" si="750"/>
        <v>1</v>
      </c>
      <c r="J6810" s="221">
        <v>1</v>
      </c>
      <c r="K6810" s="221">
        <f t="shared" si="751"/>
        <v>-161.04852233341649</v>
      </c>
      <c r="L6810" s="221">
        <f t="shared" si="746"/>
        <v>3.600404701536838E-16</v>
      </c>
    </row>
    <row r="6811" spans="3:12" hidden="1" x14ac:dyDescent="0.25">
      <c r="C6811" s="221">
        <v>49540</v>
      </c>
      <c r="D6811" s="221">
        <f t="shared" si="747"/>
        <v>49540</v>
      </c>
      <c r="E6811" s="221">
        <f t="shared" si="745"/>
        <v>49.54</v>
      </c>
      <c r="F6811" s="221">
        <f t="shared" si="748"/>
        <v>6.3557568131036736E-6</v>
      </c>
      <c r="G6811" s="221">
        <f t="shared" si="749"/>
        <v>4.1484180906161433E-2</v>
      </c>
      <c r="H6811" s="221">
        <v>3.23589581853862E-2</v>
      </c>
      <c r="I6811" s="221">
        <f t="shared" si="750"/>
        <v>1</v>
      </c>
      <c r="J6811" s="221">
        <v>1</v>
      </c>
      <c r="K6811" s="221">
        <f t="shared" si="751"/>
        <v>-161.37911356045961</v>
      </c>
      <c r="L6811" s="221">
        <f t="shared" si="746"/>
        <v>7.5644172716213502E-16</v>
      </c>
    </row>
    <row r="6812" spans="3:12" hidden="1" x14ac:dyDescent="0.25">
      <c r="C6812" s="221">
        <v>49550</v>
      </c>
      <c r="D6812" s="221">
        <f t="shared" si="747"/>
        <v>49550</v>
      </c>
      <c r="E6812" s="221">
        <f t="shared" si="745"/>
        <v>49.55</v>
      </c>
      <c r="F6812" s="221">
        <f t="shared" si="748"/>
        <v>6.3624918402050401E-6</v>
      </c>
      <c r="G6812" s="221">
        <f t="shared" si="749"/>
        <v>4.0948980032669002E-2</v>
      </c>
      <c r="H6812" s="271">
        <v>1.58531846545491E-9</v>
      </c>
      <c r="I6812" s="221">
        <f t="shared" si="750"/>
        <v>1</v>
      </c>
      <c r="J6812" s="221">
        <v>1</v>
      </c>
      <c r="K6812" s="221">
        <f t="shared" si="751"/>
        <v>-307.68026309380377</v>
      </c>
      <c r="L6812" s="221">
        <f t="shared" si="746"/>
        <v>1.819821093732203E-16</v>
      </c>
    </row>
    <row r="6813" spans="3:12" hidden="1" x14ac:dyDescent="0.25">
      <c r="C6813" s="221">
        <v>49560</v>
      </c>
      <c r="D6813" s="221">
        <f t="shared" si="747"/>
        <v>49560</v>
      </c>
      <c r="E6813" s="221">
        <f t="shared" si="745"/>
        <v>49.56</v>
      </c>
      <c r="F6813" s="221">
        <f t="shared" si="748"/>
        <v>6.3690784046084328E-6</v>
      </c>
      <c r="G6813" s="221">
        <f t="shared" si="749"/>
        <v>4.0302219232049741E-2</v>
      </c>
      <c r="H6813" s="271">
        <v>2.4382305323092102E-9</v>
      </c>
      <c r="I6813" s="221">
        <f t="shared" si="750"/>
        <v>1</v>
      </c>
      <c r="J6813" s="221">
        <v>1</v>
      </c>
      <c r="K6813" s="221">
        <f t="shared" si="751"/>
        <v>-304.07039356736112</v>
      </c>
      <c r="L6813" s="221">
        <f t="shared" si="746"/>
        <v>2.6982804054936249E-30</v>
      </c>
    </row>
    <row r="6814" spans="3:12" hidden="1" x14ac:dyDescent="0.25">
      <c r="C6814" s="221">
        <v>49570</v>
      </c>
      <c r="D6814" s="221">
        <f t="shared" si="747"/>
        <v>49570</v>
      </c>
      <c r="E6814" s="221">
        <f t="shared" si="745"/>
        <v>49.57</v>
      </c>
      <c r="F6814" s="221">
        <f t="shared" si="748"/>
        <v>6.375516157854211E-6</v>
      </c>
      <c r="G6814" s="221">
        <f t="shared" si="749"/>
        <v>3.9545751803848846E-2</v>
      </c>
      <c r="H6814" s="221">
        <v>3.5478860246597403E-2</v>
      </c>
      <c r="I6814" s="221">
        <f t="shared" si="750"/>
        <v>1</v>
      </c>
      <c r="J6814" s="221">
        <v>1</v>
      </c>
      <c r="K6814" s="221">
        <f t="shared" si="751"/>
        <v>-160.96830306399289</v>
      </c>
      <c r="L6814" s="221">
        <f t="shared" si="746"/>
        <v>2.0003673761048997E-16</v>
      </c>
    </row>
    <row r="6815" spans="3:12" hidden="1" x14ac:dyDescent="0.25">
      <c r="C6815" s="221">
        <v>49580</v>
      </c>
      <c r="D6815" s="221">
        <f t="shared" si="747"/>
        <v>49580</v>
      </c>
      <c r="E6815" s="221">
        <f t="shared" si="745"/>
        <v>49.58</v>
      </c>
      <c r="F6815" s="221">
        <f t="shared" si="748"/>
        <v>6.3818047607700079E-6</v>
      </c>
      <c r="G6815" s="221">
        <f t="shared" si="749"/>
        <v>3.8681727452419226E-2</v>
      </c>
      <c r="H6815" s="221">
        <v>5.0657045484417601E-2</v>
      </c>
      <c r="I6815" s="221">
        <f t="shared" si="750"/>
        <v>1</v>
      </c>
      <c r="J6815" s="221">
        <v>1</v>
      </c>
      <c r="K6815" s="221">
        <f t="shared" si="751"/>
        <v>-158.0582153858729</v>
      </c>
      <c r="L6815" s="221">
        <f t="shared" si="746"/>
        <v>1.1502832866862214E-15</v>
      </c>
    </row>
    <row r="6816" spans="3:12" hidden="1" x14ac:dyDescent="0.25">
      <c r="C6816" s="221">
        <v>49590</v>
      </c>
      <c r="D6816" s="221">
        <f t="shared" si="747"/>
        <v>49590</v>
      </c>
      <c r="E6816" s="221">
        <f t="shared" si="745"/>
        <v>49.59</v>
      </c>
      <c r="F6816" s="221">
        <f t="shared" si="748"/>
        <v>6.3879438834940738E-6</v>
      </c>
      <c r="G6816" s="221">
        <f t="shared" si="749"/>
        <v>3.7712586235068978E-2</v>
      </c>
      <c r="H6816" s="221">
        <v>2.6182538032305702E-2</v>
      </c>
      <c r="I6816" s="221">
        <f t="shared" si="750"/>
        <v>1</v>
      </c>
      <c r="J6816" s="221">
        <v>1</v>
      </c>
      <c r="K6816" s="221">
        <f t="shared" si="751"/>
        <v>-164.00281696744824</v>
      </c>
      <c r="L6816" s="221">
        <f t="shared" si="746"/>
        <v>8.8479296623987929E-16</v>
      </c>
    </row>
    <row r="6817" spans="3:12" hidden="1" x14ac:dyDescent="0.25">
      <c r="C6817" s="221">
        <v>49600</v>
      </c>
      <c r="D6817" s="221">
        <f t="shared" si="747"/>
        <v>49600</v>
      </c>
      <c r="E6817" s="221">
        <f t="shared" si="745"/>
        <v>49.6</v>
      </c>
      <c r="F6817" s="221">
        <f t="shared" si="748"/>
        <v>6.393933205497653E-6</v>
      </c>
      <c r="G6817" s="221">
        <f t="shared" si="749"/>
        <v>3.6641051732158252E-2</v>
      </c>
      <c r="H6817" s="271">
        <v>9.3132804041112002E-10</v>
      </c>
      <c r="I6817" s="221">
        <f t="shared" si="750"/>
        <v>1</v>
      </c>
      <c r="J6817" s="221">
        <v>1</v>
      </c>
      <c r="K6817" s="221">
        <f t="shared" si="751"/>
        <v>-313.22322590037749</v>
      </c>
      <c r="L6817" s="221">
        <f t="shared" si="746"/>
        <v>9.9462264315949674E-17</v>
      </c>
    </row>
    <row r="6818" spans="3:12" hidden="1" x14ac:dyDescent="0.25">
      <c r="C6818" s="221">
        <v>49610</v>
      </c>
      <c r="D6818" s="221">
        <f t="shared" si="747"/>
        <v>49610</v>
      </c>
      <c r="E6818" s="221">
        <f t="shared" ref="E6818:E6857" si="752">D6818/1000</f>
        <v>49.61</v>
      </c>
      <c r="F6818" s="221">
        <f t="shared" si="748"/>
        <v>6.3997724156066701E-6</v>
      </c>
      <c r="G6818" s="221">
        <f t="shared" si="749"/>
        <v>3.5470123458105761E-2</v>
      </c>
      <c r="H6818" s="221">
        <v>3.1555882854904902E-3</v>
      </c>
      <c r="I6818" s="221">
        <f t="shared" si="750"/>
        <v>1</v>
      </c>
      <c r="J6818" s="221">
        <v>1</v>
      </c>
      <c r="K6818" s="221">
        <f t="shared" si="751"/>
        <v>-182.89784869164441</v>
      </c>
      <c r="L6818" s="221">
        <f t="shared" ref="L6818:L6857" si="753">(D6818-D6817)*((10^(K6818/20)+10^(K6817/20))/2)^2</f>
        <v>1.2827895225501422E-18</v>
      </c>
    </row>
    <row r="6819" spans="3:12" hidden="1" x14ac:dyDescent="0.25">
      <c r="C6819" s="221">
        <v>49620</v>
      </c>
      <c r="D6819" s="221">
        <f t="shared" si="747"/>
        <v>49620</v>
      </c>
      <c r="E6819" s="221">
        <f t="shared" si="752"/>
        <v>49.62</v>
      </c>
      <c r="F6819" s="221">
        <f t="shared" si="748"/>
        <v>6.405461212022428E-6</v>
      </c>
      <c r="G6819" s="221">
        <f t="shared" si="749"/>
        <v>3.4203068534230545E-2</v>
      </c>
      <c r="H6819" s="221">
        <v>2.7309732062735299E-4</v>
      </c>
      <c r="I6819" s="221">
        <f t="shared" si="750"/>
        <v>1</v>
      </c>
      <c r="J6819" s="221">
        <v>1</v>
      </c>
      <c r="K6819" s="221">
        <f t="shared" si="751"/>
        <v>-204.46134168864702</v>
      </c>
      <c r="L6819" s="221">
        <f t="shared" si="753"/>
        <v>1.506032620541653E-18</v>
      </c>
    </row>
    <row r="6820" spans="3:12" hidden="1" x14ac:dyDescent="0.25">
      <c r="C6820" s="221">
        <v>49630</v>
      </c>
      <c r="D6820" s="221">
        <f t="shared" si="747"/>
        <v>49630</v>
      </c>
      <c r="E6820" s="221">
        <f t="shared" si="752"/>
        <v>49.63</v>
      </c>
      <c r="F6820" s="221">
        <f t="shared" si="748"/>
        <v>6.4109993023415833E-6</v>
      </c>
      <c r="G6820" s="221">
        <f t="shared" si="749"/>
        <v>3.2843412646395564E-2</v>
      </c>
      <c r="H6820" s="221">
        <v>2.5761364751419298E-3</v>
      </c>
      <c r="I6820" s="221">
        <f t="shared" si="750"/>
        <v>1</v>
      </c>
      <c r="J6820" s="221">
        <v>1</v>
      </c>
      <c r="K6820" s="221">
        <f t="shared" si="751"/>
        <v>-185.31314253520418</v>
      </c>
      <c r="L6820" s="221">
        <f t="shared" si="753"/>
        <v>9.0679542783044874E-19</v>
      </c>
    </row>
    <row r="6821" spans="3:12" hidden="1" x14ac:dyDescent="0.25">
      <c r="C6821" s="221">
        <v>49640</v>
      </c>
      <c r="D6821" s="221">
        <f t="shared" si="747"/>
        <v>49640</v>
      </c>
      <c r="E6821" s="221">
        <f t="shared" si="752"/>
        <v>49.64</v>
      </c>
      <c r="F6821" s="221">
        <f t="shared" si="748"/>
        <v>6.4163864035751964E-6</v>
      </c>
      <c r="G6821" s="221">
        <f t="shared" si="749"/>
        <v>3.1394930312237362E-2</v>
      </c>
      <c r="H6821" s="221">
        <v>2.7062321390612502E-3</v>
      </c>
      <c r="I6821" s="221">
        <f t="shared" si="750"/>
        <v>1</v>
      </c>
      <c r="J6821" s="221">
        <v>1</v>
      </c>
      <c r="K6821" s="221">
        <f t="shared" si="751"/>
        <v>-185.26969838695348</v>
      </c>
      <c r="L6821" s="221">
        <f t="shared" si="753"/>
        <v>2.9570636320853638E-18</v>
      </c>
    </row>
    <row r="6822" spans="3:12" hidden="1" x14ac:dyDescent="0.25">
      <c r="C6822" s="221">
        <v>49650</v>
      </c>
      <c r="D6822" s="221">
        <f t="shared" si="747"/>
        <v>49650</v>
      </c>
      <c r="E6822" s="221">
        <f t="shared" si="752"/>
        <v>49.65</v>
      </c>
      <c r="F6822" s="221">
        <f t="shared" si="748"/>
        <v>6.4216222421669363E-6</v>
      </c>
      <c r="G6822" s="221">
        <f t="shared" si="749"/>
        <v>2.9861634484654058E-2</v>
      </c>
      <c r="H6822" s="221">
        <v>1.96696707822304E-4</v>
      </c>
      <c r="I6822" s="221">
        <f t="shared" si="750"/>
        <v>1</v>
      </c>
      <c r="J6822" s="221">
        <v>1</v>
      </c>
      <c r="K6822" s="221">
        <f t="shared" si="751"/>
        <v>-208.4688915894896</v>
      </c>
      <c r="L6822" s="221">
        <f t="shared" si="753"/>
        <v>8.4933605241640416E-19</v>
      </c>
    </row>
    <row r="6823" spans="3:12" hidden="1" x14ac:dyDescent="0.25">
      <c r="C6823" s="221">
        <v>49660</v>
      </c>
      <c r="D6823" s="221">
        <f t="shared" si="747"/>
        <v>49660</v>
      </c>
      <c r="E6823" s="221">
        <f t="shared" si="752"/>
        <v>49.66</v>
      </c>
      <c r="F6823" s="221">
        <f t="shared" si="748"/>
        <v>6.4267065540105139E-6</v>
      </c>
      <c r="G6823" s="221">
        <f t="shared" si="749"/>
        <v>2.824776551993383E-2</v>
      </c>
      <c r="H6823" s="221">
        <v>4.6170289671121504E-3</v>
      </c>
      <c r="I6823" s="221">
        <f t="shared" si="750"/>
        <v>1</v>
      </c>
      <c r="J6823" s="221">
        <v>1</v>
      </c>
      <c r="K6823" s="221">
        <f t="shared" si="751"/>
        <v>-181.53329661644887</v>
      </c>
      <c r="L6823" s="221">
        <f t="shared" si="753"/>
        <v>1.9179778807362802E-18</v>
      </c>
    </row>
    <row r="6824" spans="3:12" hidden="1" x14ac:dyDescent="0.25">
      <c r="C6824" s="221">
        <v>49670</v>
      </c>
      <c r="D6824" s="221">
        <f t="shared" si="747"/>
        <v>49670</v>
      </c>
      <c r="E6824" s="221">
        <f t="shared" si="752"/>
        <v>49.67</v>
      </c>
      <c r="F6824" s="221">
        <f t="shared" si="748"/>
        <v>6.431639084466192E-6</v>
      </c>
      <c r="G6824" s="221">
        <f t="shared" si="749"/>
        <v>2.6557779540642038E-2</v>
      </c>
      <c r="H6824" s="221">
        <v>9.67458993722921E-3</v>
      </c>
      <c r="I6824" s="221">
        <f t="shared" si="750"/>
        <v>1</v>
      </c>
      <c r="J6824" s="221">
        <v>1</v>
      </c>
      <c r="K6824" s="221">
        <f t="shared" si="751"/>
        <v>-175.63708013129715</v>
      </c>
      <c r="L6824" s="221">
        <f t="shared" si="753"/>
        <v>1.5508880524525011E-17</v>
      </c>
    </row>
    <row r="6825" spans="3:12" hidden="1" x14ac:dyDescent="0.25">
      <c r="C6825" s="221">
        <v>49680</v>
      </c>
      <c r="D6825" s="221">
        <f t="shared" si="747"/>
        <v>49680</v>
      </c>
      <c r="E6825" s="221">
        <f t="shared" si="752"/>
        <v>49.68</v>
      </c>
      <c r="F6825" s="221">
        <f t="shared" si="748"/>
        <v>6.4364195883764428E-6</v>
      </c>
      <c r="G6825" s="221">
        <f t="shared" si="749"/>
        <v>2.4796336224943587E-2</v>
      </c>
      <c r="H6825" s="271">
        <v>3.5572857052062299E-10</v>
      </c>
      <c r="I6825" s="221">
        <f t="shared" si="750"/>
        <v>1</v>
      </c>
      <c r="J6825" s="221">
        <v>1</v>
      </c>
      <c r="K6825" s="221">
        <f t="shared" si="751"/>
        <v>-324.91698776857686</v>
      </c>
      <c r="L6825" s="221">
        <f t="shared" si="753"/>
        <v>6.8270333657509838E-18</v>
      </c>
    </row>
    <row r="6826" spans="3:12" hidden="1" x14ac:dyDescent="0.25">
      <c r="C6826" s="221">
        <v>49690</v>
      </c>
      <c r="D6826" s="221">
        <f t="shared" si="747"/>
        <v>49690</v>
      </c>
      <c r="E6826" s="221">
        <f t="shared" si="752"/>
        <v>49.69</v>
      </c>
      <c r="F6826" s="221">
        <f t="shared" si="748"/>
        <v>6.4410478300808272E-6</v>
      </c>
      <c r="G6826" s="221">
        <f t="shared" si="749"/>
        <v>2.2968286055542637E-2</v>
      </c>
      <c r="H6826" s="221">
        <v>1.1026860971508399E-2</v>
      </c>
      <c r="I6826" s="221">
        <f t="shared" si="750"/>
        <v>1</v>
      </c>
      <c r="J6826" s="221">
        <v>1</v>
      </c>
      <c r="K6826" s="221">
        <f t="shared" si="751"/>
        <v>-175.74925976999398</v>
      </c>
      <c r="L6826" s="221">
        <f t="shared" si="753"/>
        <v>6.6529469724754655E-18</v>
      </c>
    </row>
    <row r="6827" spans="3:12" hidden="1" x14ac:dyDescent="0.25">
      <c r="C6827" s="221">
        <v>49700</v>
      </c>
      <c r="D6827" s="221">
        <f t="shared" si="747"/>
        <v>49700</v>
      </c>
      <c r="E6827" s="221">
        <f t="shared" si="752"/>
        <v>49.7</v>
      </c>
      <c r="F6827" s="221">
        <f t="shared" si="748"/>
        <v>6.4455235834299269E-6</v>
      </c>
      <c r="G6827" s="221">
        <f t="shared" si="749"/>
        <v>2.10786570629138E-2</v>
      </c>
      <c r="H6827" s="271">
        <v>1.6130990162233201E-9</v>
      </c>
      <c r="I6827" s="221">
        <f t="shared" si="750"/>
        <v>1</v>
      </c>
      <c r="J6827" s="221">
        <v>1</v>
      </c>
      <c r="K6827" s="221">
        <f t="shared" si="751"/>
        <v>-313.18475667390328</v>
      </c>
      <c r="L6827" s="221">
        <f t="shared" si="753"/>
        <v>6.6529482969890778E-18</v>
      </c>
    </row>
    <row r="6828" spans="3:12" hidden="1" x14ac:dyDescent="0.25">
      <c r="C6828" s="221">
        <v>49710</v>
      </c>
      <c r="D6828" s="221">
        <f t="shared" si="747"/>
        <v>49710</v>
      </c>
      <c r="E6828" s="221">
        <f t="shared" si="752"/>
        <v>49.71</v>
      </c>
      <c r="F6828" s="221">
        <f t="shared" si="748"/>
        <v>6.4498466317985148E-6</v>
      </c>
      <c r="G6828" s="221">
        <f t="shared" si="749"/>
        <v>1.9132641098725981E-2</v>
      </c>
      <c r="H6828" s="221">
        <v>2.0401207815417498E-2</v>
      </c>
      <c r="I6828" s="221">
        <f t="shared" si="750"/>
        <v>1</v>
      </c>
      <c r="J6828" s="221">
        <v>1</v>
      </c>
      <c r="K6828" s="221">
        <f t="shared" si="751"/>
        <v>-171.98039615069322</v>
      </c>
      <c r="L6828" s="221">
        <f t="shared" si="753"/>
        <v>1.5845300112682981E-17</v>
      </c>
    </row>
    <row r="6829" spans="3:12" hidden="1" x14ac:dyDescent="0.25">
      <c r="C6829" s="221">
        <v>49720</v>
      </c>
      <c r="D6829" s="221">
        <f t="shared" si="747"/>
        <v>49720</v>
      </c>
      <c r="E6829" s="221">
        <f t="shared" si="752"/>
        <v>49.72</v>
      </c>
      <c r="F6829" s="221">
        <f t="shared" si="748"/>
        <v>6.45401676809783E-6</v>
      </c>
      <c r="G6829" s="221">
        <f t="shared" si="749"/>
        <v>1.71355796766995E-2</v>
      </c>
      <c r="H6829" s="221">
        <v>2.02710991104488E-2</v>
      </c>
      <c r="I6829" s="221">
        <f t="shared" si="750"/>
        <v>1</v>
      </c>
      <c r="J6829" s="221">
        <v>1</v>
      </c>
      <c r="K6829" s="221">
        <f t="shared" si="751"/>
        <v>-172.98787625762589</v>
      </c>
      <c r="L6829" s="221">
        <f t="shared" si="753"/>
        <v>5.6629964210256176E-17</v>
      </c>
    </row>
    <row r="6830" spans="3:12" hidden="1" x14ac:dyDescent="0.25">
      <c r="C6830" s="221">
        <v>49730</v>
      </c>
      <c r="D6830" s="221">
        <f t="shared" si="747"/>
        <v>49730</v>
      </c>
      <c r="E6830" s="221">
        <f t="shared" si="752"/>
        <v>49.73</v>
      </c>
      <c r="F6830" s="221">
        <f t="shared" si="748"/>
        <v>6.4580337947869752E-6</v>
      </c>
      <c r="G6830" s="221">
        <f t="shared" si="749"/>
        <v>1.5092949419205337E-2</v>
      </c>
      <c r="H6830" s="221">
        <v>5.3629333398759497E-3</v>
      </c>
      <c r="I6830" s="221">
        <f t="shared" si="750"/>
        <v>1</v>
      </c>
      <c r="J6830" s="221">
        <v>1</v>
      </c>
      <c r="K6830" s="221">
        <f t="shared" si="751"/>
        <v>-185.63446342491719</v>
      </c>
      <c r="L6830" s="221">
        <f t="shared" si="753"/>
        <v>1.9107220548779269E-17</v>
      </c>
    </row>
    <row r="6831" spans="3:12" hidden="1" x14ac:dyDescent="0.25">
      <c r="C6831" s="221">
        <v>49740</v>
      </c>
      <c r="D6831" s="221">
        <f t="shared" si="747"/>
        <v>49740</v>
      </c>
      <c r="E6831" s="221">
        <f t="shared" si="752"/>
        <v>49.74</v>
      </c>
      <c r="F6831" s="221">
        <f t="shared" si="748"/>
        <v>6.4618975238835142E-6</v>
      </c>
      <c r="G6831" s="221">
        <f t="shared" si="749"/>
        <v>1.3010347148941266E-2</v>
      </c>
      <c r="H6831" s="271">
        <v>1.75067417106686E-5</v>
      </c>
      <c r="I6831" s="221">
        <f t="shared" si="750"/>
        <v>1</v>
      </c>
      <c r="J6831" s="221">
        <v>1</v>
      </c>
      <c r="K6831" s="221">
        <f t="shared" si="751"/>
        <v>-236.64291448802726</v>
      </c>
      <c r="L6831" s="221">
        <f t="shared" si="753"/>
        <v>6.8696698417532257E-19</v>
      </c>
    </row>
    <row r="6832" spans="3:12" hidden="1" x14ac:dyDescent="0.25">
      <c r="C6832" s="221">
        <v>49750</v>
      </c>
      <c r="D6832" s="221">
        <f t="shared" si="747"/>
        <v>49750</v>
      </c>
      <c r="E6832" s="221">
        <f t="shared" si="752"/>
        <v>49.75</v>
      </c>
      <c r="F6832" s="221">
        <f t="shared" si="748"/>
        <v>6.465607776973211E-6</v>
      </c>
      <c r="G6832" s="221">
        <f t="shared" si="749"/>
        <v>1.0893474666026174E-2</v>
      </c>
      <c r="H6832" s="271">
        <v>1.6734664794183799E-5</v>
      </c>
      <c r="I6832" s="221">
        <f t="shared" si="750"/>
        <v>1</v>
      </c>
      <c r="J6832" s="221">
        <v>1</v>
      </c>
      <c r="K6832" s="221">
        <f t="shared" si="751"/>
        <v>-238.57214398375908</v>
      </c>
      <c r="L6832" s="221">
        <f t="shared" si="753"/>
        <v>1.7562744571820122E-23</v>
      </c>
    </row>
    <row r="6833" spans="3:12" hidden="1" x14ac:dyDescent="0.25">
      <c r="C6833" s="221">
        <v>49760</v>
      </c>
      <c r="D6833" s="221">
        <f t="shared" si="747"/>
        <v>49760</v>
      </c>
      <c r="E6833" s="221">
        <f t="shared" si="752"/>
        <v>49.76</v>
      </c>
      <c r="F6833" s="221">
        <f t="shared" si="748"/>
        <v>6.469164385218862E-6</v>
      </c>
      <c r="G6833" s="221">
        <f t="shared" si="749"/>
        <v>8.7481232515314207E-3</v>
      </c>
      <c r="H6833" s="221">
        <v>1.5719408884812401E-2</v>
      </c>
      <c r="I6833" s="221">
        <f t="shared" si="750"/>
        <v>1</v>
      </c>
      <c r="J6833" s="221">
        <v>1</v>
      </c>
      <c r="K6833" s="221">
        <f t="shared" si="751"/>
        <v>-181.01601418337751</v>
      </c>
      <c r="L6833" s="221">
        <f t="shared" si="753"/>
        <v>1.9837578107225551E-18</v>
      </c>
    </row>
    <row r="6834" spans="3:12" hidden="1" x14ac:dyDescent="0.25">
      <c r="C6834" s="221">
        <v>49770</v>
      </c>
      <c r="D6834" s="221">
        <f t="shared" si="747"/>
        <v>49770</v>
      </c>
      <c r="E6834" s="221">
        <f t="shared" si="752"/>
        <v>49.77</v>
      </c>
      <c r="F6834" s="221">
        <f t="shared" si="748"/>
        <v>6.4725671893683339E-6</v>
      </c>
      <c r="G6834" s="221">
        <f t="shared" si="749"/>
        <v>6.5801579393647384E-3</v>
      </c>
      <c r="H6834" s="221">
        <v>0.137820446554172</v>
      </c>
      <c r="I6834" s="221">
        <f t="shared" si="750"/>
        <v>1</v>
      </c>
      <c r="J6834" s="221">
        <v>1</v>
      </c>
      <c r="K6834" s="221">
        <f t="shared" si="751"/>
        <v>-164.6274692407336</v>
      </c>
      <c r="L6834" s="221">
        <f t="shared" si="753"/>
        <v>1.1422551087921095E-16</v>
      </c>
    </row>
    <row r="6835" spans="3:12" hidden="1" x14ac:dyDescent="0.25">
      <c r="C6835" s="221">
        <v>49780</v>
      </c>
      <c r="D6835" s="221">
        <f t="shared" si="747"/>
        <v>49780</v>
      </c>
      <c r="E6835" s="221">
        <f t="shared" si="752"/>
        <v>49.78</v>
      </c>
      <c r="F6835" s="221">
        <f t="shared" si="748"/>
        <v>6.4758160397617022E-6</v>
      </c>
      <c r="G6835" s="221">
        <f t="shared" si="749"/>
        <v>4.3955015987917189E-3</v>
      </c>
      <c r="H6835" s="221">
        <v>0.44491567513520702</v>
      </c>
      <c r="I6835" s="221">
        <f t="shared" si="750"/>
        <v>1</v>
      </c>
      <c r="J6835" s="221">
        <v>1</v>
      </c>
      <c r="K6835" s="221">
        <f t="shared" si="751"/>
        <v>-157.94838695109715</v>
      </c>
      <c r="L6835" s="221">
        <f t="shared" si="753"/>
        <v>8.5878475555642576E-16</v>
      </c>
    </row>
    <row r="6836" spans="3:12" hidden="1" x14ac:dyDescent="0.25">
      <c r="C6836" s="221">
        <v>49790</v>
      </c>
      <c r="D6836" s="221">
        <f t="shared" si="747"/>
        <v>49790</v>
      </c>
      <c r="E6836" s="221">
        <f t="shared" si="752"/>
        <v>49.79</v>
      </c>
      <c r="F6836" s="221">
        <f t="shared" si="748"/>
        <v>6.4789107963376304E-6</v>
      </c>
      <c r="G6836" s="221">
        <f t="shared" si="749"/>
        <v>2.2001188705897973E-3</v>
      </c>
      <c r="H6836" s="221">
        <v>0.82365531566102401</v>
      </c>
      <c r="I6836" s="221">
        <f t="shared" si="750"/>
        <v>1</v>
      </c>
      <c r="J6836" s="221">
        <v>1</v>
      </c>
      <c r="K6836" s="221">
        <f t="shared" si="751"/>
        <v>-158.60612695780591</v>
      </c>
      <c r="L6836" s="221">
        <f t="shared" si="753"/>
        <v>1.4890070322756563E-15</v>
      </c>
    </row>
    <row r="6837" spans="3:12" hidden="1" x14ac:dyDescent="0.25">
      <c r="C6837" s="221">
        <v>49800</v>
      </c>
      <c r="D6837" s="221">
        <f t="shared" si="747"/>
        <v>49800</v>
      </c>
      <c r="E6837" s="221">
        <f t="shared" si="752"/>
        <v>49.8</v>
      </c>
      <c r="F6837" s="221">
        <f t="shared" si="748"/>
        <v>6.4818513286387401E-6</v>
      </c>
      <c r="G6837" s="221">
        <f t="shared" si="749"/>
        <v>1.7711169546092964E-15</v>
      </c>
      <c r="H6837" s="221">
        <v>1</v>
      </c>
      <c r="I6837" s="221">
        <f t="shared" si="750"/>
        <v>1</v>
      </c>
      <c r="J6837" s="221">
        <v>1</v>
      </c>
      <c r="K6837" s="221">
        <f t="shared" si="751"/>
        <v>-398.80107387813263</v>
      </c>
      <c r="L6837" s="221">
        <f t="shared" si="753"/>
        <v>3.4460955334679261E-16</v>
      </c>
    </row>
    <row r="6838" spans="3:12" hidden="1" x14ac:dyDescent="0.25">
      <c r="C6838" s="221">
        <v>49810</v>
      </c>
      <c r="D6838" s="221">
        <f t="shared" si="747"/>
        <v>49810</v>
      </c>
      <c r="E6838" s="221">
        <f t="shared" si="752"/>
        <v>49.81</v>
      </c>
      <c r="F6838" s="221">
        <f t="shared" si="748"/>
        <v>6.4846375158162699E-6</v>
      </c>
      <c r="G6838" s="221">
        <f t="shared" si="749"/>
        <v>2.1988553899449292E-3</v>
      </c>
      <c r="H6838" s="221">
        <v>0.82365531566119299</v>
      </c>
      <c r="I6838" s="221">
        <f t="shared" si="750"/>
        <v>1</v>
      </c>
      <c r="J6838" s="221">
        <v>1</v>
      </c>
      <c r="K6838" s="221">
        <f t="shared" si="751"/>
        <v>-158.60344242855265</v>
      </c>
      <c r="L6838" s="221">
        <f t="shared" si="753"/>
        <v>3.4482263466546437E-16</v>
      </c>
    </row>
    <row r="6839" spans="3:12" hidden="1" x14ac:dyDescent="0.25">
      <c r="C6839" s="221">
        <v>49820</v>
      </c>
      <c r="D6839" s="221">
        <f t="shared" si="747"/>
        <v>49820</v>
      </c>
      <c r="E6839" s="221">
        <f t="shared" si="752"/>
        <v>49.82</v>
      </c>
      <c r="F6839" s="221">
        <f t="shared" si="748"/>
        <v>6.4872692466338527E-6</v>
      </c>
      <c r="G6839" s="221">
        <f t="shared" si="749"/>
        <v>4.390454541138779E-3</v>
      </c>
      <c r="H6839" s="221">
        <v>0.44491567513499303</v>
      </c>
      <c r="I6839" s="221">
        <f t="shared" si="750"/>
        <v>1</v>
      </c>
      <c r="J6839" s="221">
        <v>1</v>
      </c>
      <c r="K6839" s="221">
        <f t="shared" si="751"/>
        <v>-157.94301770071078</v>
      </c>
      <c r="L6839" s="221">
        <f t="shared" si="753"/>
        <v>1.4904057873044671E-15</v>
      </c>
    </row>
    <row r="6840" spans="3:12" hidden="1" x14ac:dyDescent="0.25">
      <c r="C6840" s="221">
        <v>49830</v>
      </c>
      <c r="D6840" s="221">
        <f t="shared" si="747"/>
        <v>49830</v>
      </c>
      <c r="E6840" s="221">
        <f t="shared" si="752"/>
        <v>49.83</v>
      </c>
      <c r="F6840" s="221">
        <f t="shared" si="748"/>
        <v>6.4897464194703352E-6</v>
      </c>
      <c r="G6840" s="221">
        <f t="shared" si="749"/>
        <v>6.5688277754527829E-3</v>
      </c>
      <c r="H6840" s="221">
        <v>0.13782044655428399</v>
      </c>
      <c r="I6840" s="221">
        <f t="shared" si="750"/>
        <v>1</v>
      </c>
      <c r="J6840" s="221">
        <v>1</v>
      </c>
      <c r="K6840" s="221">
        <f t="shared" si="751"/>
        <v>-164.61941488544812</v>
      </c>
      <c r="L6840" s="221">
        <f t="shared" si="753"/>
        <v>8.6001554069085158E-16</v>
      </c>
    </row>
    <row r="6841" spans="3:12" hidden="1" x14ac:dyDescent="0.25">
      <c r="C6841" s="221">
        <v>49840</v>
      </c>
      <c r="D6841" s="221">
        <f t="shared" si="747"/>
        <v>49840</v>
      </c>
      <c r="E6841" s="221">
        <f t="shared" si="752"/>
        <v>49.84</v>
      </c>
      <c r="F6841" s="221">
        <f t="shared" si="748"/>
        <v>6.4920689423219456E-6</v>
      </c>
      <c r="G6841" s="221">
        <f t="shared" si="749"/>
        <v>8.7280446386100996E-3</v>
      </c>
      <c r="H6841" s="221">
        <v>1.57194088848376E-2</v>
      </c>
      <c r="I6841" s="221">
        <f t="shared" si="750"/>
        <v>1</v>
      </c>
      <c r="J6841" s="221">
        <v>1</v>
      </c>
      <c r="K6841" s="221">
        <f t="shared" si="751"/>
        <v>-181.00527414753455</v>
      </c>
      <c r="L6841" s="221">
        <f t="shared" si="753"/>
        <v>1.1444686364292309E-16</v>
      </c>
    </row>
    <row r="6842" spans="3:12" hidden="1" x14ac:dyDescent="0.25">
      <c r="C6842" s="221">
        <v>49850</v>
      </c>
      <c r="D6842" s="221">
        <f t="shared" ref="D6842:D6905" si="754">C6842*(f_CLK_MHz/Nominal_Clock_Freq)</f>
        <v>49850</v>
      </c>
      <c r="E6842" s="221">
        <f t="shared" si="752"/>
        <v>49.85</v>
      </c>
      <c r="F6842" s="221">
        <f t="shared" ref="F6842:F6905" si="755">ABS(SIN(((MOD_CLK_DIV*PI()*$D6842*FIRST_STAGE_DECIMATION)/(f_CLK_MHz*1000000)))/(FIRST_STAGE_DECIMATION*SIN(((MOD_CLK_DIV*PI()*$D6842)/(f_CLK_MHz*1000000)))))^FIRST_STAGE_ORDER</f>
        <v>6.4942367328034034E-6</v>
      </c>
      <c r="G6842" s="221">
        <f t="shared" ref="G6842:G6905" si="756">ABS(SIN(((MOD_CLK_DIV*FIRST_STAGE_DECIMATION*PI()*$D6842*SECOND_STAGE_DECIMATION)/(f_CLK_MHz*1000000)))/(SECOND_STAGE_DECIMATION*SIN(((MOD_CLK_DIV*FIRST_STAGE_DECIMATION*PI()*$D6842)/(f_CLK_MHz*1000000)))))^SECOND_STAGE_ORDER</f>
        <v>1.0862229929489875E-2</v>
      </c>
      <c r="H6842" s="271">
        <v>1.673466479425E-5</v>
      </c>
      <c r="I6842" s="221">
        <f t="shared" ref="I6842:I6905" si="757">IF(Avg_decimation&lt;&gt;0,(ABS(SIN(((MOD_CLK_DIV*FIRST_STAGE_DECIMATION*SECOND_STAGE_DECIMATION*FIR_DECIMATION*PI()*$D6842*Avg_decimation)/(f_CLK_MHz*1000000)))/(Avg_decimation*SIN(((MOD_CLK_DIV*FIRST_STAGE_DECIMATION*SECOND_STAGE_DECIMATION*FIR_DECIMATION*PI()*$D6842)/(f_CLK_MHz*1000000)))))^1),"-")</f>
        <v>1</v>
      </c>
      <c r="J6842" s="221">
        <v>1</v>
      </c>
      <c r="K6842" s="221">
        <f t="shared" ref="K6842:K6905" si="758">20*LOG10(IF(FIR_BYPASSED,F6842*G6842*J6842,F6842*G6842*H6842*I6842*J6842))</f>
        <v>-238.55871749976544</v>
      </c>
      <c r="L6842" s="221">
        <f t="shared" si="753"/>
        <v>1.9886713122701926E-18</v>
      </c>
    </row>
    <row r="6843" spans="3:12" hidden="1" x14ac:dyDescent="0.25">
      <c r="C6843" s="221">
        <v>49860</v>
      </c>
      <c r="D6843" s="221">
        <f t="shared" si="754"/>
        <v>49860</v>
      </c>
      <c r="E6843" s="221">
        <f t="shared" si="752"/>
        <v>49.86</v>
      </c>
      <c r="F6843" s="221">
        <f t="shared" si="755"/>
        <v>6.4962497181483247E-6</v>
      </c>
      <c r="G6843" s="221">
        <f t="shared" si="756"/>
        <v>1.2965579571862926E-2</v>
      </c>
      <c r="H6843" s="271">
        <v>1.7506741710730199E-5</v>
      </c>
      <c r="I6843" s="221">
        <f t="shared" si="757"/>
        <v>1</v>
      </c>
      <c r="J6843" s="221">
        <v>1</v>
      </c>
      <c r="K6843" s="221">
        <f t="shared" si="758"/>
        <v>-236.62680059637432</v>
      </c>
      <c r="L6843" s="221">
        <f t="shared" si="753"/>
        <v>1.7623179943469609E-23</v>
      </c>
    </row>
    <row r="6844" spans="3:12" hidden="1" x14ac:dyDescent="0.25">
      <c r="C6844" s="221">
        <v>49870</v>
      </c>
      <c r="D6844" s="221">
        <f t="shared" si="754"/>
        <v>49870</v>
      </c>
      <c r="E6844" s="221">
        <f t="shared" si="752"/>
        <v>49.87</v>
      </c>
      <c r="F6844" s="221">
        <f t="shared" si="755"/>
        <v>6.4981078352087278E-6</v>
      </c>
      <c r="G6844" s="221">
        <f t="shared" si="756"/>
        <v>1.5032376286006585E-2</v>
      </c>
      <c r="H6844" s="221">
        <v>5.3629333398694601E-3</v>
      </c>
      <c r="I6844" s="221">
        <f t="shared" si="757"/>
        <v>1</v>
      </c>
      <c r="J6844" s="221">
        <v>1</v>
      </c>
      <c r="K6844" s="221">
        <f t="shared" si="758"/>
        <v>-185.61566097412458</v>
      </c>
      <c r="L6844" s="221">
        <f t="shared" si="753"/>
        <v>6.8994640419170494E-19</v>
      </c>
    </row>
    <row r="6845" spans="3:12" hidden="1" x14ac:dyDescent="0.25">
      <c r="C6845" s="221">
        <v>49880</v>
      </c>
      <c r="D6845" s="221">
        <f t="shared" si="754"/>
        <v>49880</v>
      </c>
      <c r="E6845" s="221">
        <f t="shared" si="752"/>
        <v>49.88</v>
      </c>
      <c r="F6845" s="221">
        <f t="shared" si="755"/>
        <v>6.4998110304536772E-6</v>
      </c>
      <c r="G6845" s="221">
        <f t="shared" si="756"/>
        <v>1.7057005018138595E-2</v>
      </c>
      <c r="H6845" s="221">
        <v>2.0271099110442399E-2</v>
      </c>
      <c r="I6845" s="221">
        <f t="shared" si="757"/>
        <v>1</v>
      </c>
      <c r="J6845" s="221">
        <v>1</v>
      </c>
      <c r="K6845" s="221">
        <f t="shared" si="758"/>
        <v>-172.96638390408788</v>
      </c>
      <c r="L6845" s="221">
        <f t="shared" si="753"/>
        <v>1.91997643033823E-17</v>
      </c>
    </row>
    <row r="6846" spans="3:12" hidden="1" x14ac:dyDescent="0.25">
      <c r="C6846" s="221">
        <v>49890</v>
      </c>
      <c r="D6846" s="221">
        <f t="shared" si="754"/>
        <v>49890</v>
      </c>
      <c r="E6846" s="221">
        <f t="shared" si="752"/>
        <v>49.89</v>
      </c>
      <c r="F6846" s="221">
        <f t="shared" si="755"/>
        <v>6.5013592599671234E-6</v>
      </c>
      <c r="G6846" s="221">
        <f t="shared" si="756"/>
        <v>1.9033968086360667E-2</v>
      </c>
      <c r="H6846" s="221">
        <v>2.0401207815424399E-2</v>
      </c>
      <c r="I6846" s="221">
        <f t="shared" si="757"/>
        <v>1</v>
      </c>
      <c r="J6846" s="221">
        <v>1</v>
      </c>
      <c r="K6846" s="221">
        <f t="shared" si="758"/>
        <v>-171.95621235876894</v>
      </c>
      <c r="L6846" s="221">
        <f t="shared" si="753"/>
        <v>5.6929569619009505E-17</v>
      </c>
    </row>
    <row r="6847" spans="3:12" hidden="1" x14ac:dyDescent="0.25">
      <c r="C6847" s="221">
        <v>49900</v>
      </c>
      <c r="D6847" s="221">
        <f t="shared" si="754"/>
        <v>49900</v>
      </c>
      <c r="E6847" s="221">
        <f t="shared" si="752"/>
        <v>49.9</v>
      </c>
      <c r="F6847" s="221">
        <f t="shared" si="755"/>
        <v>6.5027524894448496E-6</v>
      </c>
      <c r="G6847" s="221">
        <f t="shared" si="756"/>
        <v>2.0957900002517842E-2</v>
      </c>
      <c r="H6847" s="271">
        <v>1.61308783083095E-9</v>
      </c>
      <c r="I6847" s="221">
        <f t="shared" si="757"/>
        <v>1</v>
      </c>
      <c r="J6847" s="221">
        <v>1</v>
      </c>
      <c r="K6847" s="221">
        <f t="shared" si="758"/>
        <v>-313.15793994485978</v>
      </c>
      <c r="L6847" s="221">
        <f t="shared" si="753"/>
        <v>1.5933781171354128E-17</v>
      </c>
    </row>
    <row r="6848" spans="3:12" hidden="1" x14ac:dyDescent="0.25">
      <c r="C6848" s="221">
        <v>49910</v>
      </c>
      <c r="D6848" s="221">
        <f t="shared" si="754"/>
        <v>49910</v>
      </c>
      <c r="E6848" s="221">
        <f t="shared" si="752"/>
        <v>49.91</v>
      </c>
      <c r="F6848" s="221">
        <f t="shared" si="755"/>
        <v>6.5039906941906021E-6</v>
      </c>
      <c r="G6848" s="221">
        <f t="shared" si="756"/>
        <v>2.2823581930330666E-2</v>
      </c>
      <c r="H6848" s="221">
        <v>1.10268609715074E-2</v>
      </c>
      <c r="I6848" s="221">
        <f t="shared" si="757"/>
        <v>1</v>
      </c>
      <c r="J6848" s="221">
        <v>1</v>
      </c>
      <c r="K6848" s="221">
        <f t="shared" si="758"/>
        <v>-175.71968772572234</v>
      </c>
      <c r="L6848" s="221">
        <f t="shared" si="753"/>
        <v>6.6984042346240151E-18</v>
      </c>
    </row>
    <row r="6849" spans="3:12" hidden="1" x14ac:dyDescent="0.25">
      <c r="C6849" s="221">
        <v>49920</v>
      </c>
      <c r="D6849" s="221">
        <f t="shared" si="754"/>
        <v>49920</v>
      </c>
      <c r="E6849" s="221">
        <f t="shared" si="752"/>
        <v>49.92</v>
      </c>
      <c r="F6849" s="221">
        <f t="shared" si="755"/>
        <v>6.5050738591114E-6</v>
      </c>
      <c r="G6849" s="221">
        <f t="shared" si="756"/>
        <v>2.4625955741058497E-2</v>
      </c>
      <c r="H6849" s="271">
        <v>3.5573653970429601E-10</v>
      </c>
      <c r="I6849" s="221">
        <f t="shared" si="757"/>
        <v>1</v>
      </c>
      <c r="J6849" s="221">
        <v>1</v>
      </c>
      <c r="K6849" s="221">
        <f t="shared" si="758"/>
        <v>-324.88452394299054</v>
      </c>
      <c r="L6849" s="221">
        <f t="shared" si="753"/>
        <v>6.6984029017868217E-18</v>
      </c>
    </row>
    <row r="6850" spans="3:12" hidden="1" x14ac:dyDescent="0.25">
      <c r="C6850" s="221">
        <v>49930</v>
      </c>
      <c r="D6850" s="221">
        <f t="shared" si="754"/>
        <v>49930</v>
      </c>
      <c r="E6850" s="221">
        <f t="shared" si="752"/>
        <v>49.93</v>
      </c>
      <c r="F6850" s="221">
        <f t="shared" si="755"/>
        <v>6.5060019787119568E-6</v>
      </c>
      <c r="G6850" s="221">
        <f t="shared" si="756"/>
        <v>2.636013762916585E-2</v>
      </c>
      <c r="H6850" s="221">
        <v>9.6745899372284293E-3</v>
      </c>
      <c r="I6850" s="221">
        <f t="shared" si="757"/>
        <v>1</v>
      </c>
      <c r="J6850" s="221">
        <v>1</v>
      </c>
      <c r="K6850" s="221">
        <f t="shared" si="758"/>
        <v>-175.60211138539785</v>
      </c>
      <c r="L6850" s="221">
        <f t="shared" si="753"/>
        <v>6.882225524457319E-18</v>
      </c>
    </row>
    <row r="6851" spans="3:12" hidden="1" x14ac:dyDescent="0.25">
      <c r="C6851" s="221">
        <v>49940</v>
      </c>
      <c r="D6851" s="221">
        <f t="shared" si="754"/>
        <v>49940</v>
      </c>
      <c r="E6851" s="221">
        <f t="shared" si="752"/>
        <v>49.94</v>
      </c>
      <c r="F6851" s="221">
        <f t="shared" si="755"/>
        <v>6.5067750570882843E-6</v>
      </c>
      <c r="G6851" s="221">
        <f t="shared" si="756"/>
        <v>2.8021431251544715E-2</v>
      </c>
      <c r="H6851" s="221">
        <v>4.6170289671164299E-3</v>
      </c>
      <c r="I6851" s="221">
        <f t="shared" si="757"/>
        <v>1</v>
      </c>
      <c r="J6851" s="221">
        <v>1</v>
      </c>
      <c r="K6851" s="221">
        <f t="shared" si="758"/>
        <v>-181.49562587025062</v>
      </c>
      <c r="L6851" s="221">
        <f t="shared" si="753"/>
        <v>1.5637533852138197E-17</v>
      </c>
    </row>
    <row r="6852" spans="3:12" hidden="1" x14ac:dyDescent="0.25">
      <c r="C6852" s="221">
        <v>49950</v>
      </c>
      <c r="D6852" s="221">
        <f t="shared" si="754"/>
        <v>49950</v>
      </c>
      <c r="E6852" s="221">
        <f t="shared" si="752"/>
        <v>49.95</v>
      </c>
      <c r="F6852" s="221">
        <f t="shared" si="755"/>
        <v>6.5073931079204794E-6</v>
      </c>
      <c r="G6852" s="221">
        <f t="shared" si="756"/>
        <v>2.9605340355211982E-2</v>
      </c>
      <c r="H6852" s="221">
        <v>1.96696707822322E-4</v>
      </c>
      <c r="I6852" s="221">
        <f t="shared" si="757"/>
        <v>1</v>
      </c>
      <c r="J6852" s="221">
        <v>1</v>
      </c>
      <c r="K6852" s="221">
        <f t="shared" si="758"/>
        <v>-208.42851615330522</v>
      </c>
      <c r="L6852" s="221">
        <f t="shared" si="753"/>
        <v>1.9347386958053488E-18</v>
      </c>
    </row>
    <row r="6853" spans="3:12" hidden="1" x14ac:dyDescent="0.25">
      <c r="C6853" s="221">
        <v>49960</v>
      </c>
      <c r="D6853" s="221">
        <f t="shared" si="754"/>
        <v>49960</v>
      </c>
      <c r="E6853" s="221">
        <f t="shared" si="752"/>
        <v>49.96</v>
      </c>
      <c r="F6853" s="221">
        <f t="shared" si="755"/>
        <v>6.5078561544646289E-6</v>
      </c>
      <c r="G6853" s="221">
        <f t="shared" si="756"/>
        <v>3.1107580859779087E-2</v>
      </c>
      <c r="H6853" s="221">
        <v>2.7062321390595801E-3</v>
      </c>
      <c r="I6853" s="221">
        <f t="shared" si="757"/>
        <v>1</v>
      </c>
      <c r="J6853" s="221">
        <v>1</v>
      </c>
      <c r="K6853" s="221">
        <f t="shared" si="758"/>
        <v>-185.22661537840858</v>
      </c>
      <c r="L6853" s="221">
        <f t="shared" si="753"/>
        <v>8.5776898967075987E-19</v>
      </c>
    </row>
    <row r="6854" spans="3:12" hidden="1" x14ac:dyDescent="0.25">
      <c r="C6854" s="221">
        <v>49970</v>
      </c>
      <c r="D6854" s="221">
        <f t="shared" si="754"/>
        <v>49970</v>
      </c>
      <c r="E6854" s="221">
        <f t="shared" si="752"/>
        <v>49.97</v>
      </c>
      <c r="F6854" s="221">
        <f t="shared" si="755"/>
        <v>6.5081642295439302E-6</v>
      </c>
      <c r="G6854" s="221">
        <f t="shared" si="756"/>
        <v>3.2524092362418516E-2</v>
      </c>
      <c r="H6854" s="221">
        <v>2.5761364751436902E-3</v>
      </c>
      <c r="I6854" s="221">
        <f t="shared" si="757"/>
        <v>1</v>
      </c>
      <c r="J6854" s="221">
        <v>1</v>
      </c>
      <c r="K6854" s="221">
        <f t="shared" si="758"/>
        <v>-185.2673488791244</v>
      </c>
      <c r="L6854" s="221">
        <f t="shared" si="753"/>
        <v>2.9874742794363292E-18</v>
      </c>
    </row>
    <row r="6855" spans="3:12" hidden="1" x14ac:dyDescent="0.25">
      <c r="C6855" s="221">
        <v>49980</v>
      </c>
      <c r="D6855" s="221">
        <f t="shared" si="754"/>
        <v>49980</v>
      </c>
      <c r="E6855" s="221">
        <f t="shared" si="752"/>
        <v>49.98</v>
      </c>
      <c r="F6855" s="221">
        <f t="shared" si="755"/>
        <v>6.5083173755389468E-6</v>
      </c>
      <c r="G6855" s="221">
        <f t="shared" si="756"/>
        <v>3.385104903466301E-2</v>
      </c>
      <c r="H6855" s="221">
        <v>2.7309732062734101E-4</v>
      </c>
      <c r="I6855" s="221">
        <f t="shared" si="757"/>
        <v>1</v>
      </c>
      <c r="J6855" s="221">
        <v>1</v>
      </c>
      <c r="K6855" s="221">
        <f t="shared" si="758"/>
        <v>-204.41283411698819</v>
      </c>
      <c r="L6855" s="221">
        <f t="shared" si="753"/>
        <v>9.1646451215193934E-19</v>
      </c>
    </row>
    <row r="6856" spans="3:12" hidden="1" x14ac:dyDescent="0.25">
      <c r="C6856" s="221">
        <v>49990</v>
      </c>
      <c r="D6856" s="221">
        <f t="shared" si="754"/>
        <v>49990</v>
      </c>
      <c r="E6856" s="221">
        <f t="shared" si="752"/>
        <v>49.99</v>
      </c>
      <c r="F6856" s="221">
        <f t="shared" si="755"/>
        <v>6.508315644377025E-6</v>
      </c>
      <c r="G6856" s="221">
        <f t="shared" si="756"/>
        <v>3.5084869882009866E-2</v>
      </c>
      <c r="H6856" s="221">
        <v>3.15558828549295E-3</v>
      </c>
      <c r="I6856" s="221">
        <f t="shared" si="757"/>
        <v>1</v>
      </c>
      <c r="J6856" s="221">
        <v>1</v>
      </c>
      <c r="K6856" s="221">
        <f t="shared" si="758"/>
        <v>-182.84662374329727</v>
      </c>
      <c r="L6856" s="221">
        <f t="shared" si="753"/>
        <v>1.5238279283166172E-18</v>
      </c>
    </row>
    <row r="6857" spans="3:12" hidden="1" x14ac:dyDescent="0.25">
      <c r="C6857" s="221">
        <v>50000</v>
      </c>
      <c r="D6857" s="221">
        <f t="shared" si="754"/>
        <v>50000</v>
      </c>
      <c r="E6857" s="221">
        <f t="shared" si="752"/>
        <v>50</v>
      </c>
      <c r="F6857" s="221">
        <f t="shared" si="755"/>
        <v>6.5081590975209269E-6</v>
      </c>
      <c r="G6857" s="221">
        <f t="shared" si="756"/>
        <v>3.6222228338969771E-2</v>
      </c>
      <c r="H6857" s="271">
        <v>9.3132038692641897E-10</v>
      </c>
      <c r="I6857" s="221">
        <f t="shared" si="757"/>
        <v>1</v>
      </c>
      <c r="J6857" s="221">
        <v>1</v>
      </c>
      <c r="K6857" s="221">
        <f t="shared" si="758"/>
        <v>-313.16935130044772</v>
      </c>
      <c r="L6857" s="221">
        <f t="shared" si="753"/>
        <v>1.2980095835741531E-18</v>
      </c>
    </row>
    <row r="6858" spans="3:12" hidden="1" x14ac:dyDescent="0.25">
      <c r="C6858" s="221">
        <v>50100</v>
      </c>
      <c r="D6858" s="221">
        <f t="shared" si="754"/>
        <v>50100</v>
      </c>
      <c r="E6858" s="221">
        <f t="shared" ref="E6858:E6859" si="759">D6858/1000</f>
        <v>50.1</v>
      </c>
      <c r="F6858" s="221">
        <f t="shared" si="755"/>
        <v>6.4980990784618624E-6</v>
      </c>
      <c r="G6858" s="221">
        <f t="shared" si="756"/>
        <v>4.1756069616970821E-2</v>
      </c>
      <c r="H6858" s="271">
        <v>8.9698942833575501E-15</v>
      </c>
      <c r="I6858" s="221">
        <f t="shared" si="757"/>
        <v>1</v>
      </c>
      <c r="J6858" s="221">
        <v>1</v>
      </c>
      <c r="K6858" s="221">
        <f t="shared" si="758"/>
        <v>-412.27413467075314</v>
      </c>
      <c r="L6858" s="221">
        <f t="shared" ref="L6858:L6859" si="760">(D6858-D6857)*((10^(K6858/20)+10^(K6857/20))/2)^2</f>
        <v>1.2050761948053095E-30</v>
      </c>
    </row>
    <row r="6859" spans="3:12" hidden="1" x14ac:dyDescent="0.25">
      <c r="C6859" s="221">
        <v>50200</v>
      </c>
      <c r="D6859" s="221">
        <f t="shared" si="754"/>
        <v>50200</v>
      </c>
      <c r="E6859" s="221">
        <f t="shared" si="759"/>
        <v>50.2</v>
      </c>
      <c r="F6859" s="221">
        <f t="shared" si="755"/>
        <v>6.4726953236123125E-6</v>
      </c>
      <c r="G6859" s="221">
        <f t="shared" si="756"/>
        <v>3.6118768889070729E-2</v>
      </c>
      <c r="H6859" s="271">
        <v>9.31315220579864E-10</v>
      </c>
      <c r="I6859" s="221">
        <f t="shared" si="757"/>
        <v>1</v>
      </c>
      <c r="J6859" s="221">
        <v>1</v>
      </c>
      <c r="K6859" s="221">
        <f t="shared" si="758"/>
        <v>-313.24170391040633</v>
      </c>
      <c r="L6859" s="221">
        <f t="shared" si="760"/>
        <v>1.1851663903032564E-30</v>
      </c>
    </row>
    <row r="6860" spans="3:12" hidden="1" x14ac:dyDescent="0.25">
      <c r="C6860" s="221">
        <v>50300</v>
      </c>
      <c r="D6860" s="221">
        <f t="shared" si="754"/>
        <v>50300</v>
      </c>
      <c r="E6860" s="221">
        <f t="shared" ref="E6860:E6923" si="761">D6860/1000</f>
        <v>50.3</v>
      </c>
      <c r="F6860" s="221">
        <f t="shared" si="755"/>
        <v>6.4321639416376502E-6</v>
      </c>
      <c r="G6860" s="221">
        <f t="shared" si="756"/>
        <v>2.0838292282598009E-2</v>
      </c>
      <c r="H6860" s="271">
        <v>1.61310340382959E-9</v>
      </c>
      <c r="I6860" s="221">
        <f t="shared" si="757"/>
        <v>1</v>
      </c>
      <c r="J6860" s="221">
        <v>1</v>
      </c>
      <c r="K6860" s="221">
        <f t="shared" si="758"/>
        <v>-313.30237124109505</v>
      </c>
      <c r="L6860" s="221">
        <f t="shared" ref="L6860:L6923" si="762">(D6860-D6859)*((10^(K6860/20)+10^(K6859/20))/2)^2</f>
        <v>4.7076215160844415E-30</v>
      </c>
    </row>
    <row r="6861" spans="3:12" hidden="1" x14ac:dyDescent="0.25">
      <c r="C6861" s="221">
        <v>50400</v>
      </c>
      <c r="D6861" s="221">
        <f t="shared" si="754"/>
        <v>50400</v>
      </c>
      <c r="E6861" s="221">
        <f t="shared" si="761"/>
        <v>50.4</v>
      </c>
      <c r="F6861" s="221">
        <f t="shared" si="755"/>
        <v>6.3768117165180744E-6</v>
      </c>
      <c r="G6861" s="221">
        <f t="shared" si="756"/>
        <v>1.6331698724873314E-16</v>
      </c>
      <c r="H6861" s="221">
        <v>1</v>
      </c>
      <c r="I6861" s="221">
        <f t="shared" si="757"/>
        <v>1</v>
      </c>
      <c r="J6861" s="221">
        <v>1</v>
      </c>
      <c r="K6861" s="221">
        <f t="shared" si="758"/>
        <v>-419.6473009228007</v>
      </c>
      <c r="L6861" s="221">
        <f t="shared" si="762"/>
        <v>1.1687108295201813E-30</v>
      </c>
    </row>
    <row r="6862" spans="3:12" hidden="1" x14ac:dyDescent="0.25">
      <c r="C6862" s="221">
        <v>50500</v>
      </c>
      <c r="D6862" s="221">
        <f t="shared" si="754"/>
        <v>50500</v>
      </c>
      <c r="E6862" s="221">
        <f t="shared" si="761"/>
        <v>50.5</v>
      </c>
      <c r="F6862" s="221">
        <f t="shared" si="755"/>
        <v>6.3070328064288051E-6</v>
      </c>
      <c r="G6862" s="221">
        <f t="shared" si="756"/>
        <v>2.0838292282596239E-2</v>
      </c>
      <c r="H6862" s="271">
        <v>1.6130834452996599E-9</v>
      </c>
      <c r="I6862" s="221">
        <f t="shared" si="757"/>
        <v>1</v>
      </c>
      <c r="J6862" s="221">
        <v>1</v>
      </c>
      <c r="K6862" s="221">
        <f t="shared" si="758"/>
        <v>-313.47311901169297</v>
      </c>
      <c r="L6862" s="221">
        <f t="shared" si="762"/>
        <v>1.1236534105689563E-30</v>
      </c>
    </row>
    <row r="6863" spans="3:12" hidden="1" x14ac:dyDescent="0.25">
      <c r="C6863" s="221">
        <v>50600</v>
      </c>
      <c r="D6863" s="221">
        <f t="shared" si="754"/>
        <v>50600</v>
      </c>
      <c r="E6863" s="221">
        <f t="shared" si="761"/>
        <v>50.6</v>
      </c>
      <c r="F6863" s="221">
        <f t="shared" si="755"/>
        <v>6.2233047252640713E-6</v>
      </c>
      <c r="G6863" s="221">
        <f t="shared" si="756"/>
        <v>3.6118768889069709E-2</v>
      </c>
      <c r="H6863" s="271">
        <v>9.3131740006903602E-10</v>
      </c>
      <c r="I6863" s="221">
        <f t="shared" si="757"/>
        <v>1</v>
      </c>
      <c r="J6863" s="221">
        <v>1</v>
      </c>
      <c r="K6863" s="221">
        <f t="shared" si="758"/>
        <v>-313.58296554345816</v>
      </c>
      <c r="L6863" s="221">
        <f t="shared" si="762"/>
        <v>4.4382640530550423E-30</v>
      </c>
    </row>
    <row r="6864" spans="3:12" hidden="1" x14ac:dyDescent="0.25">
      <c r="C6864" s="221">
        <v>50700</v>
      </c>
      <c r="D6864" s="221">
        <f t="shared" si="754"/>
        <v>50700</v>
      </c>
      <c r="E6864" s="221">
        <f t="shared" si="761"/>
        <v>50.7</v>
      </c>
      <c r="F6864" s="221">
        <f t="shared" si="755"/>
        <v>6.1261836552950999E-6</v>
      </c>
      <c r="G6864" s="221">
        <f t="shared" si="756"/>
        <v>4.1756069616970821E-2</v>
      </c>
      <c r="H6864" s="271">
        <v>1.4122832359337799E-15</v>
      </c>
      <c r="I6864" s="221">
        <f t="shared" si="757"/>
        <v>1</v>
      </c>
      <c r="J6864" s="221">
        <v>1</v>
      </c>
      <c r="K6864" s="221">
        <f t="shared" si="758"/>
        <v>-428.8433714152128</v>
      </c>
      <c r="L6864" s="221">
        <f t="shared" si="762"/>
        <v>1.0955821638550567E-30</v>
      </c>
    </row>
    <row r="6865" spans="3:12" hidden="1" x14ac:dyDescent="0.25">
      <c r="C6865" s="221">
        <v>50800</v>
      </c>
      <c r="D6865" s="221">
        <f t="shared" si="754"/>
        <v>50800</v>
      </c>
      <c r="E6865" s="221">
        <f t="shared" si="761"/>
        <v>50.8</v>
      </c>
      <c r="F6865" s="221">
        <f t="shared" si="755"/>
        <v>6.0162991455592951E-6</v>
      </c>
      <c r="G6865" s="221">
        <f t="shared" si="756"/>
        <v>3.6222228338971985E-2</v>
      </c>
      <c r="H6865" s="271">
        <v>9.3133400602301592E-10</v>
      </c>
      <c r="I6865" s="221">
        <f t="shared" si="757"/>
        <v>1</v>
      </c>
      <c r="J6865" s="221">
        <v>1</v>
      </c>
      <c r="K6865" s="221">
        <f t="shared" si="758"/>
        <v>-313.85179905905727</v>
      </c>
      <c r="L6865" s="221">
        <f t="shared" si="762"/>
        <v>1.0298207751815936E-30</v>
      </c>
    </row>
    <row r="6866" spans="3:12" hidden="1" x14ac:dyDescent="0.25">
      <c r="C6866" s="221">
        <v>50900</v>
      </c>
      <c r="D6866" s="221">
        <f t="shared" si="754"/>
        <v>50900</v>
      </c>
      <c r="E6866" s="221">
        <f t="shared" si="761"/>
        <v>50.9</v>
      </c>
      <c r="F6866" s="221">
        <f t="shared" si="755"/>
        <v>5.8943482560011793E-6</v>
      </c>
      <c r="G6866" s="221">
        <f t="shared" si="756"/>
        <v>2.0957900002519621E-2</v>
      </c>
      <c r="H6866" s="271">
        <v>1.61310781183443E-9</v>
      </c>
      <c r="I6866" s="221">
        <f t="shared" si="757"/>
        <v>1</v>
      </c>
      <c r="J6866" s="221">
        <v>1</v>
      </c>
      <c r="K6866" s="221">
        <f t="shared" si="758"/>
        <v>-314.0110610013154</v>
      </c>
      <c r="L6866" s="221">
        <f t="shared" si="762"/>
        <v>4.044766904263803E-30</v>
      </c>
    </row>
    <row r="6867" spans="3:12" hidden="1" x14ac:dyDescent="0.25">
      <c r="C6867" s="221">
        <v>51000</v>
      </c>
      <c r="D6867" s="221">
        <f t="shared" si="754"/>
        <v>51000</v>
      </c>
      <c r="E6867" s="221">
        <f t="shared" si="761"/>
        <v>51</v>
      </c>
      <c r="F6867" s="221">
        <f t="shared" si="755"/>
        <v>5.7610892120788478E-6</v>
      </c>
      <c r="G6867" s="221">
        <f t="shared" si="756"/>
        <v>2.883438292614535E-16</v>
      </c>
      <c r="H6867" s="221">
        <v>1</v>
      </c>
      <c r="I6867" s="221">
        <f t="shared" si="757"/>
        <v>1</v>
      </c>
      <c r="J6867" s="221">
        <v>1</v>
      </c>
      <c r="K6867" s="221">
        <f t="shared" si="758"/>
        <v>-415.59169475754732</v>
      </c>
      <c r="L6867" s="221">
        <f t="shared" si="762"/>
        <v>9.927528653891199E-31</v>
      </c>
    </row>
    <row r="6868" spans="3:12" hidden="1" x14ac:dyDescent="0.25">
      <c r="C6868" s="221">
        <v>51100</v>
      </c>
      <c r="D6868" s="221">
        <f t="shared" si="754"/>
        <v>51100</v>
      </c>
      <c r="E6868" s="221">
        <f t="shared" si="761"/>
        <v>51.1</v>
      </c>
      <c r="F6868" s="221">
        <f t="shared" si="755"/>
        <v>5.6173346384721693E-6</v>
      </c>
      <c r="G6868" s="221">
        <f t="shared" si="756"/>
        <v>2.1078657062914088E-2</v>
      </c>
      <c r="H6868" s="271">
        <v>1.6131021938457599E-9</v>
      </c>
      <c r="I6868" s="221">
        <f t="shared" si="757"/>
        <v>1</v>
      </c>
      <c r="J6868" s="221">
        <v>1</v>
      </c>
      <c r="K6868" s="221">
        <f t="shared" si="758"/>
        <v>-314.37929766642833</v>
      </c>
      <c r="L6868" s="221">
        <f t="shared" si="762"/>
        <v>9.1204821204186719E-31</v>
      </c>
    </row>
    <row r="6869" spans="3:12" hidden="1" x14ac:dyDescent="0.25">
      <c r="C6869" s="221">
        <v>51200</v>
      </c>
      <c r="D6869" s="221">
        <f t="shared" si="754"/>
        <v>51200</v>
      </c>
      <c r="E6869" s="221">
        <f t="shared" si="761"/>
        <v>51.2</v>
      </c>
      <c r="F6869" s="221">
        <f t="shared" si="755"/>
        <v>5.4639444436521754E-6</v>
      </c>
      <c r="G6869" s="221">
        <f t="shared" si="756"/>
        <v>3.6641051732158404E-2</v>
      </c>
      <c r="H6869" s="271">
        <v>9.3133019033744207E-10</v>
      </c>
      <c r="I6869" s="221">
        <f t="shared" si="757"/>
        <v>1</v>
      </c>
      <c r="J6869" s="221">
        <v>1</v>
      </c>
      <c r="K6869" s="221">
        <f t="shared" si="758"/>
        <v>-314.5884422536563</v>
      </c>
      <c r="L6869" s="221">
        <f t="shared" si="762"/>
        <v>3.5618526687734387E-30</v>
      </c>
    </row>
    <row r="6870" spans="3:12" hidden="1" x14ac:dyDescent="0.25">
      <c r="C6870" s="221">
        <v>51300</v>
      </c>
      <c r="D6870" s="221">
        <f t="shared" si="754"/>
        <v>51300</v>
      </c>
      <c r="E6870" s="221">
        <f t="shared" si="761"/>
        <v>51.3</v>
      </c>
      <c r="F6870" s="221">
        <f t="shared" si="755"/>
        <v>5.3018184293746414E-6</v>
      </c>
      <c r="G6870" s="221">
        <f t="shared" si="756"/>
        <v>4.2482964925346582E-2</v>
      </c>
      <c r="H6870" s="271">
        <v>1.17944607552251E-14</v>
      </c>
      <c r="I6870" s="221">
        <f t="shared" si="757"/>
        <v>1</v>
      </c>
      <c r="J6870" s="221">
        <v>1</v>
      </c>
      <c r="K6870" s="221">
        <f t="shared" si="758"/>
        <v>-411.51364481937628</v>
      </c>
      <c r="L6870" s="221">
        <f t="shared" si="762"/>
        <v>8.6917686569531759E-31</v>
      </c>
    </row>
    <row r="6871" spans="3:12" hidden="1" x14ac:dyDescent="0.25">
      <c r="C6871" s="221">
        <v>51400</v>
      </c>
      <c r="D6871" s="221">
        <f t="shared" si="754"/>
        <v>51400</v>
      </c>
      <c r="E6871" s="221">
        <f t="shared" si="761"/>
        <v>51.4</v>
      </c>
      <c r="F6871" s="221">
        <f t="shared" si="755"/>
        <v>5.1318887006330945E-6</v>
      </c>
      <c r="G6871" s="221">
        <f t="shared" si="756"/>
        <v>3.6960503332181212E-2</v>
      </c>
      <c r="H6871" s="271">
        <v>9.3132122716514104E-10</v>
      </c>
      <c r="I6871" s="221">
        <f t="shared" si="757"/>
        <v>1</v>
      </c>
      <c r="J6871" s="221">
        <v>1</v>
      </c>
      <c r="K6871" s="221">
        <f t="shared" si="758"/>
        <v>-315.0577078498215</v>
      </c>
      <c r="L6871" s="221">
        <f t="shared" si="762"/>
        <v>7.8015749624487244E-31</v>
      </c>
    </row>
    <row r="6872" spans="3:12" hidden="1" x14ac:dyDescent="0.25">
      <c r="C6872" s="221">
        <v>51500</v>
      </c>
      <c r="D6872" s="221">
        <f t="shared" si="754"/>
        <v>51500</v>
      </c>
      <c r="E6872" s="221">
        <f t="shared" si="761"/>
        <v>51.5</v>
      </c>
      <c r="F6872" s="221">
        <f t="shared" si="755"/>
        <v>4.9551119522475695E-6</v>
      </c>
      <c r="G6872" s="221">
        <f t="shared" si="756"/>
        <v>2.1447988284227927E-2</v>
      </c>
      <c r="H6872" s="271">
        <v>1.6130890285327101E-9</v>
      </c>
      <c r="I6872" s="221">
        <f t="shared" si="757"/>
        <v>1</v>
      </c>
      <c r="J6872" s="221">
        <v>1</v>
      </c>
      <c r="K6872" s="221">
        <f t="shared" si="758"/>
        <v>-315.31803255685412</v>
      </c>
      <c r="L6872" s="221">
        <f t="shared" si="762"/>
        <v>3.029078325312323E-30</v>
      </c>
    </row>
    <row r="6873" spans="3:12" hidden="1" x14ac:dyDescent="0.25">
      <c r="C6873" s="221">
        <v>51600</v>
      </c>
      <c r="D6873" s="221">
        <f t="shared" si="754"/>
        <v>51600</v>
      </c>
      <c r="E6873" s="221">
        <f t="shared" si="761"/>
        <v>51.6</v>
      </c>
      <c r="F6873" s="221">
        <f t="shared" si="755"/>
        <v>4.7724617080818666E-6</v>
      </c>
      <c r="G6873" s="221">
        <f t="shared" si="756"/>
        <v>7.6100150022180113E-16</v>
      </c>
      <c r="H6873" s="221">
        <v>1</v>
      </c>
      <c r="I6873" s="221">
        <f t="shared" si="757"/>
        <v>1</v>
      </c>
      <c r="J6873" s="221">
        <v>1</v>
      </c>
      <c r="K6873" s="221">
        <f t="shared" si="758"/>
        <v>-408.79744069117004</v>
      </c>
      <c r="L6873" s="221">
        <f t="shared" si="762"/>
        <v>7.3477632382436812E-31</v>
      </c>
    </row>
    <row r="6874" spans="3:12" hidden="1" x14ac:dyDescent="0.25">
      <c r="C6874" s="221">
        <v>51700</v>
      </c>
      <c r="D6874" s="221">
        <f t="shared" si="754"/>
        <v>51700</v>
      </c>
      <c r="E6874" s="221">
        <f t="shared" si="761"/>
        <v>51.7</v>
      </c>
      <c r="F6874" s="221">
        <f t="shared" si="755"/>
        <v>4.5849205878927839E-6</v>
      </c>
      <c r="G6874" s="221">
        <f t="shared" si="756"/>
        <v>2.1700261958436343E-2</v>
      </c>
      <c r="H6874" s="271">
        <v>1.61309781210974E-9</v>
      </c>
      <c r="I6874" s="221">
        <f t="shared" si="757"/>
        <v>1</v>
      </c>
      <c r="J6874" s="221">
        <v>1</v>
      </c>
      <c r="K6874" s="221">
        <f t="shared" si="758"/>
        <v>-315.89085006677846</v>
      </c>
      <c r="L6874" s="221">
        <f t="shared" si="762"/>
        <v>6.439833772152394E-31</v>
      </c>
    </row>
    <row r="6875" spans="3:12" hidden="1" x14ac:dyDescent="0.25">
      <c r="C6875" s="221">
        <v>51800</v>
      </c>
      <c r="D6875" s="221">
        <f t="shared" si="754"/>
        <v>51800</v>
      </c>
      <c r="E6875" s="221">
        <f t="shared" si="761"/>
        <v>51.8</v>
      </c>
      <c r="F6875" s="221">
        <f t="shared" si="755"/>
        <v>4.3934726750434016E-6</v>
      </c>
      <c r="G6875" s="221">
        <f t="shared" si="756"/>
        <v>3.7835535790824715E-2</v>
      </c>
      <c r="H6875" s="271">
        <v>9.3131142243862396E-10</v>
      </c>
      <c r="I6875" s="221">
        <f t="shared" si="757"/>
        <v>1</v>
      </c>
      <c r="J6875" s="221">
        <v>1</v>
      </c>
      <c r="K6875" s="221">
        <f t="shared" si="758"/>
        <v>-316.20394504695662</v>
      </c>
      <c r="L6875" s="221">
        <f t="shared" si="762"/>
        <v>2.485428711563699E-30</v>
      </c>
    </row>
    <row r="6876" spans="3:12" hidden="1" x14ac:dyDescent="0.25">
      <c r="C6876" s="221">
        <v>51900</v>
      </c>
      <c r="D6876" s="221">
        <f t="shared" si="754"/>
        <v>51900</v>
      </c>
      <c r="E6876" s="221">
        <f t="shared" si="761"/>
        <v>51.9</v>
      </c>
      <c r="F6876" s="221">
        <f t="shared" si="755"/>
        <v>4.1990960557945778E-6</v>
      </c>
      <c r="G6876" s="221">
        <f t="shared" si="756"/>
        <v>4.4001838539959585E-2</v>
      </c>
      <c r="H6876" s="271">
        <v>2.21766382745164E-14</v>
      </c>
      <c r="I6876" s="221">
        <f t="shared" si="757"/>
        <v>1</v>
      </c>
      <c r="J6876" s="221">
        <v>1</v>
      </c>
      <c r="K6876" s="221">
        <f t="shared" si="758"/>
        <v>-407.74955309594066</v>
      </c>
      <c r="L6876" s="221">
        <f t="shared" si="762"/>
        <v>5.9919543140430382E-31</v>
      </c>
    </row>
    <row r="6877" spans="3:12" hidden="1" x14ac:dyDescent="0.25">
      <c r="C6877" s="221">
        <v>52000</v>
      </c>
      <c r="D6877" s="221">
        <f t="shared" si="754"/>
        <v>52000</v>
      </c>
      <c r="E6877" s="221">
        <f t="shared" si="761"/>
        <v>52</v>
      </c>
      <c r="F6877" s="221">
        <f t="shared" si="755"/>
        <v>4.00275559766653E-6</v>
      </c>
      <c r="G6877" s="221">
        <f t="shared" si="756"/>
        <v>3.8400207712786655E-2</v>
      </c>
      <c r="H6877" s="271">
        <v>9.3132421544394298E-10</v>
      </c>
      <c r="I6877" s="221">
        <f t="shared" si="757"/>
        <v>1</v>
      </c>
      <c r="J6877" s="221">
        <v>1</v>
      </c>
      <c r="K6877" s="221">
        <f t="shared" si="758"/>
        <v>-316.88412915382378</v>
      </c>
      <c r="L6877" s="221">
        <f t="shared" si="762"/>
        <v>5.1233255775451712E-31</v>
      </c>
    </row>
    <row r="6878" spans="3:12" hidden="1" x14ac:dyDescent="0.25">
      <c r="C6878" s="221">
        <v>52100</v>
      </c>
      <c r="D6878" s="221">
        <f t="shared" si="754"/>
        <v>52100</v>
      </c>
      <c r="E6878" s="221">
        <f t="shared" si="761"/>
        <v>52.1</v>
      </c>
      <c r="F6878" s="221">
        <f t="shared" si="755"/>
        <v>3.8053960304815787E-6</v>
      </c>
      <c r="G6878" s="221">
        <f t="shared" si="756"/>
        <v>2.2353173208038087E-2</v>
      </c>
      <c r="H6878" s="271">
        <v>1.6131165527728501E-9</v>
      </c>
      <c r="I6878" s="221">
        <f t="shared" si="757"/>
        <v>1</v>
      </c>
      <c r="J6878" s="221">
        <v>1</v>
      </c>
      <c r="K6878" s="221">
        <f t="shared" si="758"/>
        <v>-317.25190416322442</v>
      </c>
      <c r="L6878" s="221">
        <f t="shared" si="762"/>
        <v>1.965137631063332E-30</v>
      </c>
    </row>
    <row r="6879" spans="3:12" hidden="1" x14ac:dyDescent="0.25">
      <c r="C6879" s="221">
        <v>52200</v>
      </c>
      <c r="D6879" s="221">
        <f t="shared" si="754"/>
        <v>52200</v>
      </c>
      <c r="E6879" s="221">
        <f t="shared" si="761"/>
        <v>52.2</v>
      </c>
      <c r="F6879" s="221">
        <f t="shared" si="755"/>
        <v>3.6079353892191843E-6</v>
      </c>
      <c r="G6879" s="221">
        <f t="shared" si="756"/>
        <v>1.2818391969012959E-15</v>
      </c>
      <c r="H6879" s="221">
        <v>1</v>
      </c>
      <c r="I6879" s="221">
        <f t="shared" si="757"/>
        <v>1</v>
      </c>
      <c r="J6879" s="221">
        <v>1</v>
      </c>
      <c r="K6879" s="221">
        <f t="shared" si="758"/>
        <v>-406.69815401608963</v>
      </c>
      <c r="L6879" s="221">
        <f t="shared" si="762"/>
        <v>4.707375765619202E-31</v>
      </c>
    </row>
    <row r="6880" spans="3:12" hidden="1" x14ac:dyDescent="0.25">
      <c r="C6880" s="221">
        <v>52300</v>
      </c>
      <c r="D6880" s="221">
        <f t="shared" si="754"/>
        <v>52300</v>
      </c>
      <c r="E6880" s="221">
        <f t="shared" si="761"/>
        <v>52.3</v>
      </c>
      <c r="F6880" s="221">
        <f t="shared" si="755"/>
        <v>3.4112588727933897E-6</v>
      </c>
      <c r="G6880" s="221">
        <f t="shared" si="756"/>
        <v>2.2760922165400113E-2</v>
      </c>
      <c r="H6880" s="271">
        <v>1.61309342241179E-9</v>
      </c>
      <c r="I6880" s="221">
        <f t="shared" si="757"/>
        <v>1</v>
      </c>
      <c r="J6880" s="221">
        <v>1</v>
      </c>
      <c r="K6880" s="221">
        <f t="shared" si="758"/>
        <v>-318.04471895497602</v>
      </c>
      <c r="L6880" s="221">
        <f t="shared" si="762"/>
        <v>3.9219331412232103E-31</v>
      </c>
    </row>
    <row r="6881" spans="3:12" hidden="1" x14ac:dyDescent="0.25">
      <c r="C6881" s="221">
        <v>52400</v>
      </c>
      <c r="D6881" s="221">
        <f t="shared" si="754"/>
        <v>52400</v>
      </c>
      <c r="E6881" s="221">
        <f t="shared" si="761"/>
        <v>52.4</v>
      </c>
      <c r="F6881" s="221">
        <f t="shared" si="755"/>
        <v>3.2162131673661391E-6</v>
      </c>
      <c r="G6881" s="221">
        <f t="shared" si="756"/>
        <v>3.9814721158180348E-2</v>
      </c>
      <c r="H6881" s="271">
        <v>9.3132421429858507E-10</v>
      </c>
      <c r="I6881" s="221">
        <f t="shared" si="757"/>
        <v>1</v>
      </c>
      <c r="J6881" s="221">
        <v>1</v>
      </c>
      <c r="K6881" s="221">
        <f t="shared" si="758"/>
        <v>-318.47021202348452</v>
      </c>
      <c r="L6881" s="221">
        <f t="shared" si="762"/>
        <v>1.4945621131974762E-30</v>
      </c>
    </row>
    <row r="6882" spans="3:12" hidden="1" x14ac:dyDescent="0.25">
      <c r="C6882" s="221">
        <v>52500</v>
      </c>
      <c r="D6882" s="221">
        <f t="shared" si="754"/>
        <v>52500</v>
      </c>
      <c r="E6882" s="221">
        <f t="shared" si="761"/>
        <v>52.5</v>
      </c>
      <c r="F6882" s="221">
        <f t="shared" si="755"/>
        <v>3.0236012769103471E-6</v>
      </c>
      <c r="G6882" s="221">
        <f t="shared" si="756"/>
        <v>4.6457724420815229E-2</v>
      </c>
      <c r="H6882" s="271">
        <v>2.2183791527703601E-14</v>
      </c>
      <c r="I6882" s="221">
        <f t="shared" si="757"/>
        <v>1</v>
      </c>
      <c r="J6882" s="221">
        <v>1</v>
      </c>
      <c r="K6882" s="221">
        <f t="shared" si="758"/>
        <v>-410.12763542244636</v>
      </c>
      <c r="L6882" s="221">
        <f t="shared" si="762"/>
        <v>3.555834192149121E-31</v>
      </c>
    </row>
    <row r="6883" spans="3:12" hidden="1" x14ac:dyDescent="0.25">
      <c r="C6883" s="221">
        <v>52600</v>
      </c>
      <c r="D6883" s="221">
        <f t="shared" si="754"/>
        <v>52600</v>
      </c>
      <c r="E6883" s="221">
        <f t="shared" si="761"/>
        <v>52.6</v>
      </c>
      <c r="F6883" s="221">
        <f t="shared" si="755"/>
        <v>2.8341778975043099E-6</v>
      </c>
      <c r="G6883" s="221">
        <f t="shared" si="756"/>
        <v>4.0680891906425792E-2</v>
      </c>
      <c r="H6883" s="271">
        <v>9.3132720479555092E-10</v>
      </c>
      <c r="I6883" s="221">
        <f t="shared" si="757"/>
        <v>1</v>
      </c>
      <c r="J6883" s="221">
        <v>1</v>
      </c>
      <c r="K6883" s="221">
        <f t="shared" si="758"/>
        <v>-319.38160275820627</v>
      </c>
      <c r="L6883" s="221">
        <f t="shared" si="762"/>
        <v>2.8827364469018362E-31</v>
      </c>
    </row>
    <row r="6884" spans="3:12" hidden="1" x14ac:dyDescent="0.25">
      <c r="C6884" s="221">
        <v>52700</v>
      </c>
      <c r="D6884" s="221">
        <f t="shared" si="754"/>
        <v>52700</v>
      </c>
      <c r="E6884" s="221">
        <f t="shared" si="761"/>
        <v>52.7</v>
      </c>
      <c r="F6884" s="221">
        <f t="shared" si="755"/>
        <v>2.6486453653492872E-6</v>
      </c>
      <c r="G6884" s="221">
        <f t="shared" si="756"/>
        <v>2.37626298019399E-2</v>
      </c>
      <c r="H6884" s="271">
        <v>1.61309781210974E-9</v>
      </c>
      <c r="I6884" s="221">
        <f t="shared" si="757"/>
        <v>1</v>
      </c>
      <c r="J6884" s="221">
        <v>1</v>
      </c>
      <c r="K6884" s="221">
        <f t="shared" si="758"/>
        <v>-319.86841964786242</v>
      </c>
      <c r="L6884" s="221">
        <f t="shared" si="762"/>
        <v>1.0910380379038596E-30</v>
      </c>
    </row>
    <row r="6885" spans="3:12" hidden="1" x14ac:dyDescent="0.25">
      <c r="C6885" s="221">
        <v>52800</v>
      </c>
      <c r="D6885" s="221">
        <f t="shared" si="754"/>
        <v>52800</v>
      </c>
      <c r="E6885" s="221">
        <f t="shared" si="761"/>
        <v>52.8</v>
      </c>
      <c r="F6885" s="221">
        <f t="shared" si="755"/>
        <v>2.4676502018352632E-6</v>
      </c>
      <c r="G6885" s="221">
        <f t="shared" si="756"/>
        <v>8.4872428636434335E-16</v>
      </c>
      <c r="H6885" s="221">
        <v>1</v>
      </c>
      <c r="I6885" s="221">
        <f t="shared" si="757"/>
        <v>1</v>
      </c>
      <c r="J6885" s="221">
        <v>1</v>
      </c>
      <c r="K6885" s="221">
        <f t="shared" si="758"/>
        <v>-413.5789954661293</v>
      </c>
      <c r="L6885" s="221">
        <f t="shared" si="762"/>
        <v>2.577009155718026E-31</v>
      </c>
    </row>
    <row r="6886" spans="3:12" hidden="1" x14ac:dyDescent="0.25">
      <c r="C6886" s="221">
        <v>52900</v>
      </c>
      <c r="D6886" s="221">
        <f t="shared" si="754"/>
        <v>52900</v>
      </c>
      <c r="E6886" s="221">
        <f t="shared" si="761"/>
        <v>52.9</v>
      </c>
      <c r="F6886" s="221">
        <f t="shared" si="755"/>
        <v>2.2917802722070871E-6</v>
      </c>
      <c r="G6886" s="221">
        <f t="shared" si="756"/>
        <v>2.4368983573632562E-2</v>
      </c>
      <c r="H6886" s="271">
        <v>1.6130890285327101E-9</v>
      </c>
      <c r="I6886" s="221">
        <f t="shared" si="757"/>
        <v>1</v>
      </c>
      <c r="J6886" s="221">
        <v>1</v>
      </c>
      <c r="K6886" s="221">
        <f t="shared" si="758"/>
        <v>-320.90662541554786</v>
      </c>
      <c r="L6886" s="221">
        <f t="shared" si="762"/>
        <v>2.0290729425912204E-31</v>
      </c>
    </row>
    <row r="6887" spans="3:12" hidden="1" x14ac:dyDescent="0.25">
      <c r="C6887" s="221">
        <v>53000</v>
      </c>
      <c r="D6887" s="221">
        <f t="shared" si="754"/>
        <v>53000</v>
      </c>
      <c r="E6887" s="221">
        <f t="shared" si="761"/>
        <v>53</v>
      </c>
      <c r="F6887" s="221">
        <f t="shared" si="755"/>
        <v>2.1215625675875516E-6</v>
      </c>
      <c r="G6887" s="221">
        <f t="shared" si="756"/>
        <v>4.2784868169456348E-2</v>
      </c>
      <c r="H6887" s="271">
        <v>9.31321223614795E-10</v>
      </c>
      <c r="I6887" s="221">
        <f t="shared" si="757"/>
        <v>1</v>
      </c>
      <c r="J6887" s="221">
        <v>1</v>
      </c>
      <c r="K6887" s="221">
        <f t="shared" si="758"/>
        <v>-321.45908915135743</v>
      </c>
      <c r="L6887" s="221">
        <f t="shared" si="762"/>
        <v>7.6234830499383446E-31</v>
      </c>
    </row>
    <row r="6888" spans="3:12" hidden="1" x14ac:dyDescent="0.25">
      <c r="C6888" s="221">
        <v>53100</v>
      </c>
      <c r="D6888" s="221">
        <f t="shared" si="754"/>
        <v>53100</v>
      </c>
      <c r="E6888" s="221">
        <f t="shared" si="761"/>
        <v>53.1</v>
      </c>
      <c r="F6888" s="221">
        <f t="shared" si="755"/>
        <v>1.9574616133670692E-6</v>
      </c>
      <c r="G6888" s="221">
        <f t="shared" si="756"/>
        <v>5.011207391125376E-2</v>
      </c>
      <c r="H6888" s="271">
        <v>4.2940993313099097E-14</v>
      </c>
      <c r="I6888" s="221">
        <f t="shared" si="757"/>
        <v>1</v>
      </c>
      <c r="J6888" s="221">
        <v>1</v>
      </c>
      <c r="K6888" s="221">
        <f t="shared" si="758"/>
        <v>-407.50984565905236</v>
      </c>
      <c r="L6888" s="221">
        <f t="shared" si="762"/>
        <v>1.7867935306889702E-31</v>
      </c>
    </row>
    <row r="6889" spans="3:12" hidden="1" x14ac:dyDescent="0.25">
      <c r="C6889" s="221">
        <v>53200</v>
      </c>
      <c r="D6889" s="221">
        <f t="shared" si="754"/>
        <v>53200</v>
      </c>
      <c r="E6889" s="221">
        <f t="shared" si="761"/>
        <v>53.2</v>
      </c>
      <c r="F6889" s="221">
        <f t="shared" si="755"/>
        <v>1.799878500345386E-6</v>
      </c>
      <c r="G6889" s="221">
        <f t="shared" si="756"/>
        <v>4.4050908590080741E-2</v>
      </c>
      <c r="H6889" s="271">
        <v>9.3133019033744207E-10</v>
      </c>
      <c r="I6889" s="221">
        <f t="shared" si="757"/>
        <v>1</v>
      </c>
      <c r="J6889" s="221">
        <v>1</v>
      </c>
      <c r="K6889" s="221">
        <f t="shared" si="758"/>
        <v>-322.63396517380534</v>
      </c>
      <c r="L6889" s="221">
        <f t="shared" si="762"/>
        <v>1.3633050304415047E-31</v>
      </c>
    </row>
    <row r="6890" spans="3:12" hidden="1" x14ac:dyDescent="0.25">
      <c r="C6890" s="221">
        <v>53300</v>
      </c>
      <c r="D6890" s="221">
        <f t="shared" si="754"/>
        <v>53300</v>
      </c>
      <c r="E6890" s="221">
        <f t="shared" si="761"/>
        <v>53.3</v>
      </c>
      <c r="F6890" s="221">
        <f t="shared" si="755"/>
        <v>1.6491505285828541E-6</v>
      </c>
      <c r="G6890" s="221">
        <f t="shared" si="756"/>
        <v>2.5833557845247396E-2</v>
      </c>
      <c r="H6890" s="271">
        <v>1.6131021938457599E-9</v>
      </c>
      <c r="I6890" s="221">
        <f t="shared" si="757"/>
        <v>1</v>
      </c>
      <c r="J6890" s="221">
        <v>1</v>
      </c>
      <c r="K6890" s="221">
        <f t="shared" si="758"/>
        <v>-323.25787195438267</v>
      </c>
      <c r="L6890" s="221">
        <f t="shared" si="762"/>
        <v>5.0812225045933133E-31</v>
      </c>
    </row>
    <row r="6891" spans="3:12" hidden="1" x14ac:dyDescent="0.25">
      <c r="C6891" s="221">
        <v>53400</v>
      </c>
      <c r="D6891" s="221">
        <f t="shared" si="754"/>
        <v>53400</v>
      </c>
      <c r="E6891" s="221">
        <f t="shared" si="761"/>
        <v>53.4</v>
      </c>
      <c r="F6891" s="221">
        <f t="shared" si="755"/>
        <v>1.5055514477502461E-6</v>
      </c>
      <c r="G6891" s="221">
        <f t="shared" si="756"/>
        <v>2.6251266395134605E-15</v>
      </c>
      <c r="H6891" s="221">
        <v>1</v>
      </c>
      <c r="I6891" s="221">
        <f t="shared" si="757"/>
        <v>1</v>
      </c>
      <c r="J6891" s="221">
        <v>1</v>
      </c>
      <c r="K6891" s="221">
        <f t="shared" si="758"/>
        <v>-408.06308279993863</v>
      </c>
      <c r="L6891" s="221">
        <f t="shared" si="762"/>
        <v>1.180871833747469E-31</v>
      </c>
    </row>
    <row r="6892" spans="3:12" hidden="1" x14ac:dyDescent="0.25">
      <c r="C6892" s="221">
        <v>53500</v>
      </c>
      <c r="D6892" s="221">
        <f t="shared" si="754"/>
        <v>53500</v>
      </c>
      <c r="E6892" s="221">
        <f t="shared" si="761"/>
        <v>53.5</v>
      </c>
      <c r="F6892" s="221">
        <f t="shared" si="755"/>
        <v>1.3692922719227924E-6</v>
      </c>
      <c r="G6892" s="221">
        <f t="shared" si="756"/>
        <v>2.6713357920279266E-2</v>
      </c>
      <c r="H6892" s="271">
        <v>1.6130846472604101E-9</v>
      </c>
      <c r="I6892" s="221">
        <f t="shared" si="757"/>
        <v>1</v>
      </c>
      <c r="J6892" s="221">
        <v>1</v>
      </c>
      <c r="K6892" s="221">
        <f t="shared" si="758"/>
        <v>-324.58236404127672</v>
      </c>
      <c r="L6892" s="221">
        <f t="shared" si="762"/>
        <v>8.7048598487625738E-32</v>
      </c>
    </row>
    <row r="6893" spans="3:12" hidden="1" x14ac:dyDescent="0.25">
      <c r="C6893" s="221">
        <v>53600</v>
      </c>
      <c r="D6893" s="221">
        <f t="shared" si="754"/>
        <v>53600</v>
      </c>
      <c r="E6893" s="221">
        <f t="shared" si="761"/>
        <v>53.6</v>
      </c>
      <c r="F6893" s="221">
        <f t="shared" si="755"/>
        <v>1.2405226413030969E-6</v>
      </c>
      <c r="G6893" s="221">
        <f t="shared" si="756"/>
        <v>4.7104828118631821E-2</v>
      </c>
      <c r="H6893" s="271">
        <v>9.3133400602301592E-10</v>
      </c>
      <c r="I6893" s="221">
        <f t="shared" si="757"/>
        <v>1</v>
      </c>
      <c r="J6893" s="221">
        <v>1</v>
      </c>
      <c r="K6893" s="221">
        <f t="shared" si="758"/>
        <v>-325.28448841306039</v>
      </c>
      <c r="L6893" s="221">
        <f t="shared" si="762"/>
        <v>3.2163747014429182E-31</v>
      </c>
    </row>
    <row r="6894" spans="3:12" hidden="1" x14ac:dyDescent="0.25">
      <c r="C6894" s="221">
        <v>53700</v>
      </c>
      <c r="D6894" s="221">
        <f t="shared" si="754"/>
        <v>53700</v>
      </c>
      <c r="E6894" s="221">
        <f t="shared" si="761"/>
        <v>53.7</v>
      </c>
      <c r="F6894" s="221">
        <f t="shared" si="755"/>
        <v>1.1193326983305324E-6</v>
      </c>
      <c r="G6894" s="221">
        <f t="shared" si="756"/>
        <v>5.5419607012271339E-2</v>
      </c>
      <c r="H6894" s="271">
        <v>1.41943648912104E-15</v>
      </c>
      <c r="I6894" s="221">
        <f t="shared" si="757"/>
        <v>1</v>
      </c>
      <c r="J6894" s="221">
        <v>1</v>
      </c>
      <c r="K6894" s="221">
        <f t="shared" si="758"/>
        <v>-441.10522804268635</v>
      </c>
      <c r="L6894" s="221">
        <f t="shared" si="762"/>
        <v>7.4044460425196844E-32</v>
      </c>
    </row>
    <row r="6895" spans="3:12" hidden="1" x14ac:dyDescent="0.25">
      <c r="C6895" s="221">
        <v>53800</v>
      </c>
      <c r="D6895" s="221">
        <f t="shared" si="754"/>
        <v>53800</v>
      </c>
      <c r="E6895" s="221">
        <f t="shared" si="761"/>
        <v>53.8</v>
      </c>
      <c r="F6895" s="221">
        <f t="shared" si="755"/>
        <v>1.005755441089348E-6</v>
      </c>
      <c r="G6895" s="221">
        <f t="shared" si="756"/>
        <v>4.894276552765417E-2</v>
      </c>
      <c r="H6895" s="271">
        <v>9.3131740006903602E-10</v>
      </c>
      <c r="I6895" s="221">
        <f t="shared" si="757"/>
        <v>1</v>
      </c>
      <c r="J6895" s="221">
        <v>1</v>
      </c>
      <c r="K6895" s="221">
        <f t="shared" si="758"/>
        <v>-326.77442772984523</v>
      </c>
      <c r="L6895" s="221">
        <f t="shared" si="762"/>
        <v>5.2541068914812673E-32</v>
      </c>
    </row>
    <row r="6896" spans="3:12" hidden="1" x14ac:dyDescent="0.25">
      <c r="C6896" s="221">
        <v>53900</v>
      </c>
      <c r="D6896" s="221">
        <f t="shared" si="754"/>
        <v>53900</v>
      </c>
      <c r="E6896" s="221">
        <f t="shared" si="761"/>
        <v>53.9</v>
      </c>
      <c r="F6896" s="221">
        <f t="shared" si="755"/>
        <v>8.9976951290371829E-7</v>
      </c>
      <c r="G6896" s="221">
        <f t="shared" si="756"/>
        <v>2.8840493750449156E-2</v>
      </c>
      <c r="H6896" s="271">
        <v>1.6131065662754299E-9</v>
      </c>
      <c r="I6896" s="221">
        <f t="shared" si="757"/>
        <v>1</v>
      </c>
      <c r="J6896" s="221">
        <v>1</v>
      </c>
      <c r="K6896" s="221">
        <f t="shared" si="758"/>
        <v>-327.56405951880231</v>
      </c>
      <c r="L6896" s="221">
        <f t="shared" si="762"/>
        <v>1.9229705971939596E-31</v>
      </c>
    </row>
    <row r="6897" spans="3:12" hidden="1" x14ac:dyDescent="0.25">
      <c r="C6897" s="221">
        <v>54000</v>
      </c>
      <c r="D6897" s="221">
        <f t="shared" si="754"/>
        <v>54000</v>
      </c>
      <c r="E6897" s="221">
        <f t="shared" si="761"/>
        <v>54</v>
      </c>
      <c r="F6897" s="221">
        <f t="shared" si="755"/>
        <v>8.0130238353815807E-7</v>
      </c>
      <c r="G6897" s="221">
        <f t="shared" si="756"/>
        <v>2.3104176300390648E-16</v>
      </c>
      <c r="H6897" s="221">
        <v>1</v>
      </c>
      <c r="I6897" s="221">
        <f t="shared" si="757"/>
        <v>1</v>
      </c>
      <c r="J6897" s="221">
        <v>1</v>
      </c>
      <c r="K6897" s="221">
        <f t="shared" si="758"/>
        <v>-434.65026151104757</v>
      </c>
      <c r="L6897" s="221">
        <f t="shared" si="762"/>
        <v>4.3806433678855033E-32</v>
      </c>
    </row>
    <row r="6898" spans="3:12" hidden="1" x14ac:dyDescent="0.25">
      <c r="C6898" s="221">
        <v>54100</v>
      </c>
      <c r="D6898" s="221">
        <f t="shared" si="754"/>
        <v>54100</v>
      </c>
      <c r="E6898" s="221">
        <f t="shared" si="761"/>
        <v>54.1</v>
      </c>
      <c r="F6898" s="221">
        <f t="shared" si="755"/>
        <v>7.1023387453382245E-7</v>
      </c>
      <c r="G6898" s="221">
        <f t="shared" si="756"/>
        <v>3.0127172812039311E-2</v>
      </c>
      <c r="H6898" s="271">
        <v>1.6131034164374701E-9</v>
      </c>
      <c r="I6898" s="221">
        <f t="shared" si="757"/>
        <v>1</v>
      </c>
      <c r="J6898" s="221">
        <v>1</v>
      </c>
      <c r="K6898" s="221">
        <f t="shared" si="758"/>
        <v>-329.2395605658819</v>
      </c>
      <c r="L6898" s="221">
        <f t="shared" si="762"/>
        <v>2.9784383209164384E-32</v>
      </c>
    </row>
    <row r="6899" spans="3:12" hidden="1" x14ac:dyDescent="0.25">
      <c r="C6899" s="221">
        <v>54200</v>
      </c>
      <c r="D6899" s="221">
        <f t="shared" si="754"/>
        <v>54200</v>
      </c>
      <c r="E6899" s="221">
        <f t="shared" si="761"/>
        <v>54.2</v>
      </c>
      <c r="F6899" s="221">
        <f t="shared" si="755"/>
        <v>6.263999789232446E-7</v>
      </c>
      <c r="G6899" s="221">
        <f t="shared" si="756"/>
        <v>5.3411656086168817E-2</v>
      </c>
      <c r="H6899" s="271">
        <v>9.31315220579864E-10</v>
      </c>
      <c r="I6899" s="221">
        <f t="shared" si="757"/>
        <v>1</v>
      </c>
      <c r="J6899" s="221">
        <v>1</v>
      </c>
      <c r="K6899" s="221">
        <f t="shared" si="758"/>
        <v>-330.12831041765821</v>
      </c>
      <c r="L6899" s="221">
        <f t="shared" si="762"/>
        <v>1.0783076310316869E-31</v>
      </c>
    </row>
    <row r="6900" spans="3:12" hidden="1" x14ac:dyDescent="0.25">
      <c r="C6900" s="221">
        <v>54300</v>
      </c>
      <c r="D6900" s="221">
        <f t="shared" si="754"/>
        <v>54300</v>
      </c>
      <c r="E6900" s="221">
        <f t="shared" si="761"/>
        <v>54.3</v>
      </c>
      <c r="F6900" s="221">
        <f t="shared" si="755"/>
        <v>5.4959692389149557E-7</v>
      </c>
      <c r="G6900" s="221">
        <f t="shared" si="756"/>
        <v>6.3193950295025322E-2</v>
      </c>
      <c r="H6900" s="271">
        <v>8.9627410301702796E-15</v>
      </c>
      <c r="I6900" s="221">
        <f t="shared" si="757"/>
        <v>1</v>
      </c>
      <c r="J6900" s="221">
        <v>1</v>
      </c>
      <c r="K6900" s="221">
        <f t="shared" si="758"/>
        <v>-430.13678708750103</v>
      </c>
      <c r="L6900" s="221">
        <f t="shared" si="762"/>
        <v>2.4272675187399255E-32</v>
      </c>
    </row>
    <row r="6901" spans="3:12" hidden="1" x14ac:dyDescent="0.25">
      <c r="C6901" s="221">
        <v>54400</v>
      </c>
      <c r="D6901" s="221">
        <f t="shared" si="754"/>
        <v>54400</v>
      </c>
      <c r="E6901" s="221">
        <f t="shared" si="761"/>
        <v>54.4</v>
      </c>
      <c r="F6901" s="221">
        <f t="shared" si="755"/>
        <v>4.7958542389429759E-7</v>
      </c>
      <c r="G6901" s="221">
        <f t="shared" si="756"/>
        <v>5.613734813891235E-2</v>
      </c>
      <c r="H6901" s="271">
        <v>9.3133618519053906E-10</v>
      </c>
      <c r="I6901" s="221">
        <f t="shared" si="757"/>
        <v>1</v>
      </c>
      <c r="J6901" s="221">
        <v>1</v>
      </c>
      <c r="K6901" s="221">
        <f t="shared" si="758"/>
        <v>-332.01551309586165</v>
      </c>
      <c r="L6901" s="221">
        <f t="shared" si="762"/>
        <v>1.5718079545032407E-32</v>
      </c>
    </row>
    <row r="6902" spans="3:12" hidden="1" x14ac:dyDescent="0.25">
      <c r="C6902" s="221">
        <v>54500</v>
      </c>
      <c r="D6902" s="221">
        <f t="shared" si="754"/>
        <v>54500</v>
      </c>
      <c r="E6902" s="221">
        <f t="shared" si="761"/>
        <v>54.5</v>
      </c>
      <c r="F6902" s="221">
        <f t="shared" si="755"/>
        <v>4.1609507130200286E-7</v>
      </c>
      <c r="G6902" s="221">
        <f t="shared" si="756"/>
        <v>3.3284154148493457E-2</v>
      </c>
      <c r="H6902" s="271">
        <v>1.6131109740778801E-9</v>
      </c>
      <c r="I6902" s="221">
        <f t="shared" si="757"/>
        <v>1</v>
      </c>
      <c r="J6902" s="221">
        <v>1</v>
      </c>
      <c r="K6902" s="221">
        <f t="shared" si="758"/>
        <v>-333.01811316057501</v>
      </c>
      <c r="L6902" s="221">
        <f t="shared" si="762"/>
        <v>5.6203646529697166E-32</v>
      </c>
    </row>
    <row r="6903" spans="3:12" hidden="1" x14ac:dyDescent="0.25">
      <c r="C6903" s="221">
        <v>54600</v>
      </c>
      <c r="D6903" s="221">
        <f t="shared" si="754"/>
        <v>54600</v>
      </c>
      <c r="E6903" s="221">
        <f t="shared" si="761"/>
        <v>54.6</v>
      </c>
      <c r="F6903" s="221">
        <f t="shared" si="755"/>
        <v>3.5882881180345053E-7</v>
      </c>
      <c r="G6903" s="221">
        <f t="shared" si="756"/>
        <v>1.0062483647061521E-15</v>
      </c>
      <c r="H6903" s="221">
        <v>1</v>
      </c>
      <c r="I6903" s="221">
        <f t="shared" si="757"/>
        <v>1</v>
      </c>
      <c r="J6903" s="221">
        <v>1</v>
      </c>
      <c r="K6903" s="221">
        <f t="shared" si="758"/>
        <v>-428.84815010791806</v>
      </c>
      <c r="L6903" s="221">
        <f t="shared" si="762"/>
        <v>1.2477935337854986E-32</v>
      </c>
    </row>
    <row r="6904" spans="3:12" hidden="1" x14ac:dyDescent="0.25">
      <c r="C6904" s="221">
        <v>54700</v>
      </c>
      <c r="D6904" s="221">
        <f t="shared" si="754"/>
        <v>54700</v>
      </c>
      <c r="E6904" s="221">
        <f t="shared" si="761"/>
        <v>54.7</v>
      </c>
      <c r="F6904" s="221">
        <f t="shared" si="755"/>
        <v>3.0746745255866816E-7</v>
      </c>
      <c r="G6904" s="221">
        <f t="shared" si="756"/>
        <v>3.5232527307792909E-2</v>
      </c>
      <c r="H6904" s="271">
        <v>1.6130990361103699E-9</v>
      </c>
      <c r="I6904" s="221">
        <f t="shared" si="757"/>
        <v>1</v>
      </c>
      <c r="J6904" s="221">
        <v>1</v>
      </c>
      <c r="K6904" s="221">
        <f t="shared" si="758"/>
        <v>-335.15192042935638</v>
      </c>
      <c r="L6904" s="221">
        <f t="shared" si="762"/>
        <v>7.6342418303465021E-33</v>
      </c>
    </row>
    <row r="6905" spans="3:12" hidden="1" x14ac:dyDescent="0.25">
      <c r="C6905" s="221">
        <v>54800</v>
      </c>
      <c r="D6905" s="221">
        <f t="shared" si="754"/>
        <v>54800</v>
      </c>
      <c r="E6905" s="221">
        <f t="shared" si="761"/>
        <v>54.8</v>
      </c>
      <c r="F6905" s="221">
        <f t="shared" si="755"/>
        <v>2.6167415241373257E-7</v>
      </c>
      <c r="G6905" s="221">
        <f t="shared" si="756"/>
        <v>6.2911217298102701E-2</v>
      </c>
      <c r="H6905" s="271">
        <v>9.3132804041112002E-10</v>
      </c>
      <c r="I6905" s="221">
        <f t="shared" si="757"/>
        <v>1</v>
      </c>
      <c r="J6905" s="221">
        <v>1</v>
      </c>
      <c r="K6905" s="221">
        <f t="shared" si="758"/>
        <v>-336.28816812726359</v>
      </c>
      <c r="L6905" s="221">
        <f t="shared" si="762"/>
        <v>2.6906191686764546E-32</v>
      </c>
    </row>
    <row r="6906" spans="3:12" hidden="1" x14ac:dyDescent="0.25">
      <c r="C6906" s="221">
        <v>54900</v>
      </c>
      <c r="D6906" s="221">
        <f t="shared" ref="D6906:D6969" si="763">C6906*(f_CLK_MHz/Nominal_Clock_Freq)</f>
        <v>54900</v>
      </c>
      <c r="E6906" s="221">
        <f t="shared" si="761"/>
        <v>54.9</v>
      </c>
      <c r="F6906" s="221">
        <f t="shared" ref="F6906:F6969" si="764">ABS(SIN(((MOD_CLK_DIV*PI()*$D6906*FIRST_STAGE_DECIMATION)/(f_CLK_MHz*1000000)))/(FIRST_STAGE_DECIMATION*SIN(((MOD_CLK_DIV*PI()*$D6906)/(f_CLK_MHz*1000000)))))^FIRST_STAGE_ORDER</f>
        <v>2.2109884535483368E-7</v>
      </c>
      <c r="G6906" s="221">
        <f t="shared" ref="G6906:G6969" si="765">ABS(SIN(((MOD_CLK_DIV*FIRST_STAGE_DECIMATION*PI()*$D6906*SECOND_STAGE_DECIMATION)/(f_CLK_MHz*1000000)))/(SECOND_STAGE_DECIMATION*SIN(((MOD_CLK_DIV*FIRST_STAGE_DECIMATION*PI()*$D6906)/(f_CLK_MHz*1000000)))))^SECOND_STAGE_ORDER</f>
        <v>7.499801859470108E-2</v>
      </c>
      <c r="H6906" s="271">
        <v>1.9344918549461601E-14</v>
      </c>
      <c r="I6906" s="221">
        <f t="shared" ref="I6906:I6969" si="766">IF(Avg_decimation&lt;&gt;0,(ABS(SIN(((MOD_CLK_DIV*FIRST_STAGE_DECIMATION*SECOND_STAGE_DECIMATION*FIR_DECIMATION*PI()*$D6906*Avg_decimation)/(f_CLK_MHz*1000000)))/(Avg_decimation*SIN(((MOD_CLK_DIV*FIRST_STAGE_DECIMATION*SECOND_STAGE_DECIMATION*FIR_DECIMATION*PI()*$D6906)/(f_CLK_MHz*1000000)))))^1),"-")</f>
        <v>1</v>
      </c>
      <c r="J6906" s="221">
        <v>1</v>
      </c>
      <c r="K6906" s="221">
        <f t="shared" ref="K6906:K6969" si="767">20*LOG10(IF(FIR_BYPASSED,F6906*G6906*J6906,F6906*G6906*H6906*I6906*J6906))</f>
        <v>-429.87593660424761</v>
      </c>
      <c r="L6906" s="221">
        <f t="shared" si="762"/>
        <v>5.8768061938373133E-33</v>
      </c>
    </row>
    <row r="6907" spans="3:12" hidden="1" x14ac:dyDescent="0.25">
      <c r="C6907" s="221">
        <v>55000</v>
      </c>
      <c r="D6907" s="221">
        <f t="shared" si="763"/>
        <v>55000</v>
      </c>
      <c r="E6907" s="221">
        <f t="shared" si="761"/>
        <v>55</v>
      </c>
      <c r="F6907" s="221">
        <f t="shared" si="764"/>
        <v>1.8538255074900082E-7</v>
      </c>
      <c r="G6907" s="221">
        <f t="shared" si="765"/>
        <v>6.7158790484469072E-2</v>
      </c>
      <c r="H6907" s="271">
        <v>9.3132338523798599E-10</v>
      </c>
      <c r="I6907" s="221">
        <f t="shared" si="766"/>
        <v>1</v>
      </c>
      <c r="J6907" s="221">
        <v>1</v>
      </c>
      <c r="K6907" s="221">
        <f t="shared" si="767"/>
        <v>-338.71455544876187</v>
      </c>
      <c r="L6907" s="221">
        <f t="shared" si="762"/>
        <v>3.3613094230459483E-33</v>
      </c>
    </row>
    <row r="6908" spans="3:12" hidden="1" x14ac:dyDescent="0.25">
      <c r="C6908" s="221">
        <v>55100</v>
      </c>
      <c r="D6908" s="221">
        <f t="shared" si="763"/>
        <v>55100</v>
      </c>
      <c r="E6908" s="221">
        <f t="shared" si="761"/>
        <v>55.1</v>
      </c>
      <c r="F6908" s="221">
        <f t="shared" si="764"/>
        <v>1.5416152675695047E-7</v>
      </c>
      <c r="G6908" s="221">
        <f t="shared" si="765"/>
        <v>4.0158842048266273E-2</v>
      </c>
      <c r="H6908" s="271">
        <v>1.61309221837606E-9</v>
      </c>
      <c r="I6908" s="221">
        <f t="shared" si="766"/>
        <v>1</v>
      </c>
      <c r="J6908" s="221">
        <v>1</v>
      </c>
      <c r="K6908" s="221">
        <f t="shared" si="767"/>
        <v>-340.0116723870633</v>
      </c>
      <c r="L6908" s="221">
        <f t="shared" si="762"/>
        <v>1.1644147322226974E-32</v>
      </c>
    </row>
    <row r="6909" spans="3:12" hidden="1" x14ac:dyDescent="0.25">
      <c r="C6909" s="221">
        <v>55200</v>
      </c>
      <c r="D6909" s="221">
        <f t="shared" si="763"/>
        <v>55200</v>
      </c>
      <c r="E6909" s="221">
        <f t="shared" si="761"/>
        <v>55.2</v>
      </c>
      <c r="F6909" s="221">
        <f t="shared" si="764"/>
        <v>1.2707122656502337E-7</v>
      </c>
      <c r="G6909" s="221">
        <f t="shared" si="765"/>
        <v>2.1235183750301027E-15</v>
      </c>
      <c r="H6909" s="221">
        <v>1</v>
      </c>
      <c r="I6909" s="221">
        <f t="shared" si="766"/>
        <v>1</v>
      </c>
      <c r="J6909" s="221">
        <v>1</v>
      </c>
      <c r="K6909" s="221">
        <f t="shared" si="767"/>
        <v>-431.37793509313633</v>
      </c>
      <c r="L6909" s="221">
        <f t="shared" si="762"/>
        <v>2.4934245949174496E-33</v>
      </c>
    </row>
    <row r="6910" spans="3:12" hidden="1" x14ac:dyDescent="0.25">
      <c r="C6910" s="221">
        <v>55300</v>
      </c>
      <c r="D6910" s="221">
        <f t="shared" si="763"/>
        <v>55300</v>
      </c>
      <c r="E6910" s="221">
        <f t="shared" si="761"/>
        <v>55.3</v>
      </c>
      <c r="F6910" s="221">
        <f t="shared" si="764"/>
        <v>1.0375002072179561E-7</v>
      </c>
      <c r="G6910" s="221">
        <f t="shared" si="765"/>
        <v>4.3313554659785883E-2</v>
      </c>
      <c r="H6910" s="271">
        <v>1.6130946274083E-9</v>
      </c>
      <c r="I6910" s="221">
        <f t="shared" si="766"/>
        <v>1</v>
      </c>
      <c r="J6910" s="221">
        <v>1</v>
      </c>
      <c r="K6910" s="221">
        <f t="shared" si="767"/>
        <v>-342.79456272480422</v>
      </c>
      <c r="L6910" s="221">
        <f t="shared" si="762"/>
        <v>1.3137601021883075E-33</v>
      </c>
    </row>
    <row r="6911" spans="3:12" hidden="1" x14ac:dyDescent="0.25">
      <c r="C6911" s="221">
        <v>55400</v>
      </c>
      <c r="D6911" s="221">
        <f t="shared" si="763"/>
        <v>55400</v>
      </c>
      <c r="E6911" s="221">
        <f t="shared" si="761"/>
        <v>55.4</v>
      </c>
      <c r="F6911" s="221">
        <f t="shared" si="764"/>
        <v>8.3842652829107308E-8</v>
      </c>
      <c r="G6911" s="221">
        <f t="shared" si="765"/>
        <v>7.8147266261489781E-2</v>
      </c>
      <c r="H6911" s="271">
        <v>9.3132503641194709E-10</v>
      </c>
      <c r="I6911" s="221">
        <f t="shared" si="766"/>
        <v>1</v>
      </c>
      <c r="J6911" s="221">
        <v>1</v>
      </c>
      <c r="K6911" s="221">
        <f t="shared" si="767"/>
        <v>-344.29039841145055</v>
      </c>
      <c r="L6911" s="221">
        <f t="shared" si="762"/>
        <v>4.4562344151501946E-33</v>
      </c>
    </row>
    <row r="6912" spans="3:12" hidden="1" x14ac:dyDescent="0.25">
      <c r="C6912" s="221">
        <v>55500</v>
      </c>
      <c r="D6912" s="221">
        <f t="shared" si="763"/>
        <v>55500</v>
      </c>
      <c r="E6912" s="221">
        <f t="shared" si="761"/>
        <v>55.5</v>
      </c>
      <c r="F6912" s="221">
        <f t="shared" si="764"/>
        <v>6.7003400073781522E-8</v>
      </c>
      <c r="G6912" s="221">
        <f t="shared" si="765"/>
        <v>9.4206945798309058E-2</v>
      </c>
      <c r="H6912" s="271">
        <v>2.9727096068752998E-14</v>
      </c>
      <c r="I6912" s="221">
        <f t="shared" si="766"/>
        <v>1</v>
      </c>
      <c r="J6912" s="221">
        <v>1</v>
      </c>
      <c r="K6912" s="221">
        <f t="shared" si="767"/>
        <v>-434.53335495560032</v>
      </c>
      <c r="L6912" s="221">
        <f t="shared" si="762"/>
        <v>9.3095111550800323E-34</v>
      </c>
    </row>
    <row r="6913" spans="3:12" hidden="1" x14ac:dyDescent="0.25">
      <c r="C6913" s="221">
        <v>55600</v>
      </c>
      <c r="D6913" s="221">
        <f t="shared" si="763"/>
        <v>55600</v>
      </c>
      <c r="E6913" s="221">
        <f t="shared" si="761"/>
        <v>55.6</v>
      </c>
      <c r="F6913" s="221">
        <f t="shared" si="764"/>
        <v>5.2898914540039198E-8</v>
      </c>
      <c r="G6913" s="221">
        <f t="shared" si="765"/>
        <v>8.5382945061876533E-2</v>
      </c>
      <c r="H6913" s="271">
        <v>9.3132637811297203E-10</v>
      </c>
      <c r="I6913" s="221">
        <f t="shared" si="766"/>
        <v>1</v>
      </c>
      <c r="J6913" s="221">
        <v>1</v>
      </c>
      <c r="K6913" s="221">
        <f t="shared" si="767"/>
        <v>-347.52160410158103</v>
      </c>
      <c r="L6913" s="221">
        <f t="shared" si="762"/>
        <v>4.4240328555218355E-34</v>
      </c>
    </row>
    <row r="6914" spans="3:12" hidden="1" x14ac:dyDescent="0.25">
      <c r="C6914" s="221">
        <v>55700</v>
      </c>
      <c r="D6914" s="221">
        <f t="shared" si="763"/>
        <v>55700</v>
      </c>
      <c r="E6914" s="221">
        <f t="shared" si="761"/>
        <v>55.7</v>
      </c>
      <c r="F6914" s="221">
        <f t="shared" si="764"/>
        <v>4.1210725856349402E-8</v>
      </c>
      <c r="G6914" s="221">
        <f t="shared" si="765"/>
        <v>5.1728130504666597E-2</v>
      </c>
      <c r="H6914" s="271">
        <v>1.61311974165654E-9</v>
      </c>
      <c r="I6914" s="221">
        <f t="shared" si="766"/>
        <v>1</v>
      </c>
      <c r="J6914" s="221">
        <v>1</v>
      </c>
      <c r="K6914" s="221">
        <f t="shared" si="767"/>
        <v>-349.27192693801993</v>
      </c>
      <c r="L6914" s="221">
        <f t="shared" si="762"/>
        <v>1.4612513532190321E-33</v>
      </c>
    </row>
    <row r="6915" spans="3:12" hidden="1" x14ac:dyDescent="0.25">
      <c r="C6915" s="221">
        <v>55800</v>
      </c>
      <c r="D6915" s="221">
        <f t="shared" si="763"/>
        <v>55800</v>
      </c>
      <c r="E6915" s="221">
        <f t="shared" si="761"/>
        <v>55.8</v>
      </c>
      <c r="F6915" s="221">
        <f t="shared" si="764"/>
        <v>3.1637390446887852E-8</v>
      </c>
      <c r="G6915" s="221">
        <f t="shared" si="765"/>
        <v>2.240814549962009E-15</v>
      </c>
      <c r="H6915" s="221">
        <v>1</v>
      </c>
      <c r="I6915" s="221">
        <f t="shared" si="766"/>
        <v>1</v>
      </c>
      <c r="J6915" s="221">
        <v>1</v>
      </c>
      <c r="K6915" s="221">
        <f t="shared" si="767"/>
        <v>-442.98786859854516</v>
      </c>
      <c r="L6915" s="221">
        <f t="shared" si="762"/>
        <v>2.9564138043265332E-34</v>
      </c>
    </row>
    <row r="6916" spans="3:12" hidden="1" x14ac:dyDescent="0.25">
      <c r="C6916" s="221">
        <v>55900</v>
      </c>
      <c r="D6916" s="221">
        <f t="shared" si="763"/>
        <v>55900</v>
      </c>
      <c r="E6916" s="221">
        <f t="shared" si="761"/>
        <v>55.9</v>
      </c>
      <c r="F6916" s="221">
        <f t="shared" si="764"/>
        <v>2.3896277419658738E-8</v>
      </c>
      <c r="G6916" s="221">
        <f t="shared" si="765"/>
        <v>5.7481089545643071E-2</v>
      </c>
      <c r="H6916" s="271">
        <v>1.6130902437507399E-9</v>
      </c>
      <c r="I6916" s="221">
        <f t="shared" si="766"/>
        <v>1</v>
      </c>
      <c r="J6916" s="221">
        <v>1</v>
      </c>
      <c r="K6916" s="221">
        <f t="shared" si="767"/>
        <v>-353.08972184927399</v>
      </c>
      <c r="L6916" s="221">
        <f t="shared" si="762"/>
        <v>1.2274268364961064E-34</v>
      </c>
    </row>
    <row r="6917" spans="3:12" hidden="1" x14ac:dyDescent="0.25">
      <c r="C6917" s="221">
        <v>56000</v>
      </c>
      <c r="D6917" s="221">
        <f t="shared" si="763"/>
        <v>56000</v>
      </c>
      <c r="E6917" s="221">
        <f t="shared" si="761"/>
        <v>56</v>
      </c>
      <c r="F6917" s="221">
        <f t="shared" si="764"/>
        <v>1.7724985873552421E-8</v>
      </c>
      <c r="G6917" s="221">
        <f t="shared" si="765"/>
        <v>0.10550370359324751</v>
      </c>
      <c r="H6917" s="271">
        <v>9.3132202715467001E-10</v>
      </c>
      <c r="I6917" s="221">
        <f t="shared" si="766"/>
        <v>1</v>
      </c>
      <c r="J6917" s="221">
        <v>1</v>
      </c>
      <c r="K6917" s="221">
        <f t="shared" si="767"/>
        <v>-355.18093044282568</v>
      </c>
      <c r="L6917" s="221">
        <f t="shared" si="762"/>
        <v>3.9151257653484677E-34</v>
      </c>
    </row>
    <row r="6918" spans="3:12" hidden="1" x14ac:dyDescent="0.25">
      <c r="C6918" s="221">
        <v>56100</v>
      </c>
      <c r="D6918" s="221">
        <f t="shared" si="763"/>
        <v>56100</v>
      </c>
      <c r="E6918" s="221">
        <f t="shared" si="761"/>
        <v>56.1</v>
      </c>
      <c r="F6918" s="221">
        <f t="shared" si="764"/>
        <v>1.2882393089980573E-8</v>
      </c>
      <c r="G6918" s="221">
        <f t="shared" si="765"/>
        <v>0.12962523636408244</v>
      </c>
      <c r="H6918" s="271">
        <v>1.4633333733467199E-14</v>
      </c>
      <c r="I6918" s="221">
        <f t="shared" si="766"/>
        <v>1</v>
      </c>
      <c r="J6918" s="221">
        <v>1</v>
      </c>
      <c r="K6918" s="221">
        <f t="shared" si="767"/>
        <v>-452.23941228646163</v>
      </c>
      <c r="L6918" s="221">
        <f t="shared" si="762"/>
        <v>7.5833159566898798E-35</v>
      </c>
    </row>
    <row r="6919" spans="3:12" hidden="1" x14ac:dyDescent="0.25">
      <c r="C6919" s="221">
        <v>56200</v>
      </c>
      <c r="D6919" s="221">
        <f t="shared" si="763"/>
        <v>56200</v>
      </c>
      <c r="E6919" s="221">
        <f t="shared" si="761"/>
        <v>56.2</v>
      </c>
      <c r="F6919" s="221">
        <f t="shared" si="764"/>
        <v>9.1493376376383224E-9</v>
      </c>
      <c r="G6919" s="221">
        <f t="shared" si="765"/>
        <v>0.11999898865881112</v>
      </c>
      <c r="H6919" s="271">
        <v>9.3132938265785896E-10</v>
      </c>
      <c r="I6919" s="221">
        <f t="shared" si="766"/>
        <v>1</v>
      </c>
      <c r="J6919" s="221">
        <v>1</v>
      </c>
      <c r="K6919" s="221">
        <f t="shared" si="767"/>
        <v>-359.8065890939003</v>
      </c>
      <c r="L6919" s="221">
        <f t="shared" si="762"/>
        <v>2.6139775686377259E-35</v>
      </c>
    </row>
    <row r="6920" spans="3:12" hidden="1" x14ac:dyDescent="0.25">
      <c r="C6920" s="221">
        <v>56300</v>
      </c>
      <c r="D6920" s="221">
        <f t="shared" si="763"/>
        <v>56300</v>
      </c>
      <c r="E6920" s="221">
        <f t="shared" si="761"/>
        <v>56.3</v>
      </c>
      <c r="F6920" s="221">
        <f t="shared" si="764"/>
        <v>6.3289458103064993E-9</v>
      </c>
      <c r="G6920" s="221">
        <f t="shared" si="765"/>
        <v>7.4450225990597696E-2</v>
      </c>
      <c r="H6920" s="271">
        <v>1.61310103537653E-9</v>
      </c>
      <c r="I6920" s="221">
        <f t="shared" si="766"/>
        <v>1</v>
      </c>
      <c r="J6920" s="221">
        <v>1</v>
      </c>
      <c r="K6920" s="221">
        <f t="shared" si="767"/>
        <v>-362.382820650025</v>
      </c>
      <c r="L6920" s="221">
        <f t="shared" si="762"/>
        <v>7.9441250658766049E-35</v>
      </c>
    </row>
    <row r="6921" spans="3:12" hidden="1" x14ac:dyDescent="0.25">
      <c r="C6921" s="221">
        <v>56400</v>
      </c>
      <c r="D6921" s="221">
        <f t="shared" si="763"/>
        <v>56400</v>
      </c>
      <c r="E6921" s="221">
        <f t="shared" si="761"/>
        <v>56.4</v>
      </c>
      <c r="F6921" s="221">
        <f t="shared" si="764"/>
        <v>4.2466139896286483E-9</v>
      </c>
      <c r="G6921" s="221">
        <f t="shared" si="765"/>
        <v>1.5776605930699798E-15</v>
      </c>
      <c r="H6921" s="221">
        <v>1</v>
      </c>
      <c r="I6921" s="221">
        <f t="shared" si="766"/>
        <v>1</v>
      </c>
      <c r="J6921" s="221">
        <v>1</v>
      </c>
      <c r="K6921" s="221">
        <f t="shared" si="767"/>
        <v>-463.47887272114269</v>
      </c>
      <c r="L6921" s="221">
        <f t="shared" si="762"/>
        <v>1.4443272323270847E-35</v>
      </c>
    </row>
    <row r="6922" spans="3:12" hidden="1" x14ac:dyDescent="0.25">
      <c r="C6922" s="221">
        <v>56500</v>
      </c>
      <c r="D6922" s="221">
        <f t="shared" si="763"/>
        <v>56500</v>
      </c>
      <c r="E6922" s="221">
        <f t="shared" si="761"/>
        <v>56.5</v>
      </c>
      <c r="F6922" s="221">
        <f t="shared" si="764"/>
        <v>2.7496634329077818E-9</v>
      </c>
      <c r="G6922" s="221">
        <f t="shared" si="765"/>
        <v>8.7650693650521347E-2</v>
      </c>
      <c r="H6922" s="271">
        <v>1.61308584967039E-9</v>
      </c>
      <c r="I6922" s="221">
        <f t="shared" si="766"/>
        <v>1</v>
      </c>
      <c r="J6922" s="221">
        <v>1</v>
      </c>
      <c r="K6922" s="221">
        <f t="shared" si="767"/>
        <v>-368.2061524602849</v>
      </c>
      <c r="L6922" s="221">
        <f t="shared" si="762"/>
        <v>3.7786766593942512E-36</v>
      </c>
    </row>
    <row r="6923" spans="3:12" hidden="1" x14ac:dyDescent="0.25">
      <c r="C6923" s="221">
        <v>56600</v>
      </c>
      <c r="D6923" s="221">
        <f t="shared" si="763"/>
        <v>56600</v>
      </c>
      <c r="E6923" s="221">
        <f t="shared" si="761"/>
        <v>56.6</v>
      </c>
      <c r="F6923" s="221">
        <f t="shared" si="764"/>
        <v>1.7066875898721351E-9</v>
      </c>
      <c r="G6923" s="221">
        <f t="shared" si="765"/>
        <v>0.16671805668010345</v>
      </c>
      <c r="H6923" s="271">
        <v>9.3131903890283095E-10</v>
      </c>
      <c r="I6923" s="221">
        <f t="shared" si="766"/>
        <v>1</v>
      </c>
      <c r="J6923" s="221">
        <v>1</v>
      </c>
      <c r="K6923" s="221">
        <f t="shared" si="767"/>
        <v>-371.53529697571742</v>
      </c>
      <c r="L6923" s="221">
        <f t="shared" si="762"/>
        <v>1.0685155693869946E-35</v>
      </c>
    </row>
    <row r="6924" spans="3:12" hidden="1" x14ac:dyDescent="0.25">
      <c r="C6924" s="221">
        <v>56700</v>
      </c>
      <c r="D6924" s="221">
        <f t="shared" si="763"/>
        <v>56700</v>
      </c>
      <c r="E6924" s="221">
        <f t="shared" ref="E6924:E6987" si="768">D6924/1000</f>
        <v>56.7</v>
      </c>
      <c r="F6924" s="221">
        <f t="shared" si="764"/>
        <v>1.0066153159914075E-9</v>
      </c>
      <c r="G6924" s="221">
        <f t="shared" si="765"/>
        <v>0.21357628731179237</v>
      </c>
      <c r="H6924" s="271">
        <v>4.2511562141758598E-15</v>
      </c>
      <c r="I6924" s="221">
        <f t="shared" si="766"/>
        <v>1</v>
      </c>
      <c r="J6924" s="221">
        <v>1</v>
      </c>
      <c r="K6924" s="221">
        <f t="shared" si="767"/>
        <v>-480.78152738542138</v>
      </c>
      <c r="L6924" s="221">
        <f t="shared" ref="L6924:L6987" si="769">(D6924-D6923)*((10^(K6924/20)+10^(K6923/20))/2)^2</f>
        <v>1.7555504190358835E-36</v>
      </c>
    </row>
    <row r="6925" spans="3:12" hidden="1" x14ac:dyDescent="0.25">
      <c r="C6925" s="221">
        <v>56800</v>
      </c>
      <c r="D6925" s="221">
        <f t="shared" si="763"/>
        <v>56800</v>
      </c>
      <c r="E6925" s="221">
        <f t="shared" si="768"/>
        <v>56.8</v>
      </c>
      <c r="F6925" s="221">
        <f t="shared" si="764"/>
        <v>5.5751624199549956E-10</v>
      </c>
      <c r="G6925" s="221">
        <f t="shared" si="765"/>
        <v>0.20780173054026257</v>
      </c>
      <c r="H6925" s="271">
        <v>9.3133237406583997E-10</v>
      </c>
      <c r="I6925" s="221">
        <f t="shared" si="766"/>
        <v>1</v>
      </c>
      <c r="J6925" s="221">
        <v>1</v>
      </c>
      <c r="K6925" s="221">
        <f t="shared" si="767"/>
        <v>-379.33977232363111</v>
      </c>
      <c r="L6925" s="221">
        <f t="shared" si="769"/>
        <v>2.9105169559136197E-37</v>
      </c>
    </row>
    <row r="6926" spans="3:12" hidden="1" x14ac:dyDescent="0.25">
      <c r="C6926" s="221">
        <v>56900</v>
      </c>
      <c r="D6926" s="221">
        <f t="shared" si="763"/>
        <v>56900</v>
      </c>
      <c r="E6926" s="221">
        <f t="shared" si="768"/>
        <v>56.9</v>
      </c>
      <c r="F6926" s="221">
        <f t="shared" si="764"/>
        <v>2.8517705347617408E-10</v>
      </c>
      <c r="G6926" s="221">
        <f t="shared" si="765"/>
        <v>0.13695023398522529</v>
      </c>
      <c r="H6926" s="271">
        <v>1.6131053808712899E-9</v>
      </c>
      <c r="I6926" s="221">
        <f t="shared" si="766"/>
        <v>1</v>
      </c>
      <c r="J6926" s="221">
        <v>1</v>
      </c>
      <c r="K6926" s="221">
        <f t="shared" si="767"/>
        <v>-384.01319808113192</v>
      </c>
      <c r="L6926" s="221">
        <f t="shared" si="769"/>
        <v>7.3014832908193933E-37</v>
      </c>
    </row>
    <row r="6927" spans="3:12" hidden="1" x14ac:dyDescent="0.25">
      <c r="C6927" s="221">
        <v>57000</v>
      </c>
      <c r="D6927" s="221">
        <f t="shared" si="763"/>
        <v>57000</v>
      </c>
      <c r="E6927" s="221">
        <f t="shared" si="768"/>
        <v>57</v>
      </c>
      <c r="F6927" s="221">
        <f t="shared" si="764"/>
        <v>1.3147950974687558E-10</v>
      </c>
      <c r="G6927" s="221">
        <f t="shared" si="765"/>
        <v>1.8458679685451299E-14</v>
      </c>
      <c r="H6927" s="221">
        <v>1</v>
      </c>
      <c r="I6927" s="221">
        <f t="shared" si="766"/>
        <v>1</v>
      </c>
      <c r="J6927" s="221">
        <v>1</v>
      </c>
      <c r="K6927" s="221">
        <f t="shared" si="767"/>
        <v>-472.29882580847595</v>
      </c>
      <c r="L6927" s="221">
        <f t="shared" si="769"/>
        <v>9.9232437764099345E-38</v>
      </c>
    </row>
    <row r="6928" spans="3:12" hidden="1" x14ac:dyDescent="0.25">
      <c r="C6928" s="221">
        <v>57100</v>
      </c>
      <c r="D6928" s="221">
        <f t="shared" si="763"/>
        <v>57100</v>
      </c>
      <c r="E6928" s="221">
        <f t="shared" si="768"/>
        <v>57.1</v>
      </c>
      <c r="F6928" s="221">
        <f t="shared" si="764"/>
        <v>5.2612671770536619E-11</v>
      </c>
      <c r="G6928" s="221">
        <f t="shared" si="765"/>
        <v>0.1913652188662783</v>
      </c>
      <c r="H6928" s="271">
        <v>1.61308145918292E-9</v>
      </c>
      <c r="I6928" s="221">
        <f t="shared" si="766"/>
        <v>1</v>
      </c>
      <c r="J6928" s="221">
        <v>1</v>
      </c>
      <c r="K6928" s="221">
        <f t="shared" si="767"/>
        <v>-395.78780674955703</v>
      </c>
      <c r="L6928" s="221">
        <f t="shared" si="769"/>
        <v>6.5961286979141066E-39</v>
      </c>
    </row>
    <row r="6929" spans="3:12" hidden="1" x14ac:dyDescent="0.25">
      <c r="C6929" s="221">
        <v>57200</v>
      </c>
      <c r="D6929" s="221">
        <f t="shared" si="763"/>
        <v>57200</v>
      </c>
      <c r="E6929" s="221">
        <f t="shared" si="768"/>
        <v>57.2</v>
      </c>
      <c r="F6929" s="221">
        <f t="shared" si="764"/>
        <v>1.7153004660811824E-11</v>
      </c>
      <c r="G6929" s="221">
        <f t="shared" si="765"/>
        <v>0.41402196443701034</v>
      </c>
      <c r="H6929" s="271">
        <v>9.3133184284358107E-10</v>
      </c>
      <c r="I6929" s="221">
        <f t="shared" si="766"/>
        <v>1</v>
      </c>
      <c r="J6929" s="221">
        <v>1</v>
      </c>
      <c r="K6929" s="221">
        <f t="shared" si="767"/>
        <v>-403.59063921407341</v>
      </c>
      <c r="L6929" s="221">
        <f t="shared" si="769"/>
        <v>1.3058709965203488E-38</v>
      </c>
    </row>
    <row r="6930" spans="3:12" hidden="1" x14ac:dyDescent="0.25">
      <c r="C6930" s="221">
        <v>57300</v>
      </c>
      <c r="D6930" s="221">
        <f t="shared" si="763"/>
        <v>57300</v>
      </c>
      <c r="E6930" s="221">
        <f t="shared" si="768"/>
        <v>57.3</v>
      </c>
      <c r="F6930" s="221">
        <f t="shared" si="764"/>
        <v>4.0467661872756607E-12</v>
      </c>
      <c r="G6930" s="221">
        <f t="shared" si="765"/>
        <v>0.63707451244492963</v>
      </c>
      <c r="H6930" s="271">
        <v>6.1310213051155E-15</v>
      </c>
      <c r="I6930" s="221">
        <f t="shared" si="766"/>
        <v>1</v>
      </c>
      <c r="J6930" s="221">
        <v>1</v>
      </c>
      <c r="K6930" s="221">
        <f t="shared" si="767"/>
        <v>-516.02337663170283</v>
      </c>
      <c r="L6930" s="221">
        <f t="shared" si="769"/>
        <v>1.0936495107916536E-39</v>
      </c>
    </row>
    <row r="6931" spans="3:12" hidden="1" x14ac:dyDescent="0.25">
      <c r="C6931" s="221">
        <v>57400</v>
      </c>
      <c r="D6931" s="221">
        <f t="shared" si="763"/>
        <v>57400</v>
      </c>
      <c r="E6931" s="221">
        <f t="shared" si="768"/>
        <v>57.4</v>
      </c>
      <c r="F6931" s="221">
        <f t="shared" si="764"/>
        <v>5.2938945980052558E-13</v>
      </c>
      <c r="G6931" s="221">
        <f t="shared" si="765"/>
        <v>0.8272558145332628</v>
      </c>
      <c r="H6931" s="271">
        <v>9.3131957801224305E-10</v>
      </c>
      <c r="I6931" s="221">
        <f t="shared" si="766"/>
        <v>1</v>
      </c>
      <c r="J6931" s="221">
        <v>1</v>
      </c>
      <c r="K6931" s="221">
        <f t="shared" si="767"/>
        <v>-427.7897229745372</v>
      </c>
      <c r="L6931" s="221">
        <f t="shared" si="769"/>
        <v>4.1591192434539557E-42</v>
      </c>
    </row>
    <row r="6932" spans="3:12" hidden="1" x14ac:dyDescent="0.25">
      <c r="C6932" s="221">
        <v>57500</v>
      </c>
      <c r="D6932" s="221">
        <f t="shared" si="763"/>
        <v>57500</v>
      </c>
      <c r="E6932" s="221">
        <f t="shared" si="768"/>
        <v>57.5</v>
      </c>
      <c r="F6932" s="221">
        <f t="shared" si="764"/>
        <v>1.6421423776328023E-14</v>
      </c>
      <c r="G6932" s="221">
        <f t="shared" si="765"/>
        <v>0.95500541489568269</v>
      </c>
      <c r="H6932" s="271">
        <v>1.6131097901149001E-9</v>
      </c>
      <c r="I6932" s="221">
        <f t="shared" si="766"/>
        <v>1</v>
      </c>
      <c r="J6932" s="221">
        <v>1</v>
      </c>
      <c r="K6932" s="221">
        <f t="shared" si="767"/>
        <v>-451.93838860396119</v>
      </c>
      <c r="L6932" s="221">
        <f t="shared" si="769"/>
        <v>4.6906948931111346E-42</v>
      </c>
    </row>
    <row r="6933" spans="3:12" hidden="1" x14ac:dyDescent="0.25">
      <c r="C6933" s="221">
        <v>57600</v>
      </c>
      <c r="D6933" s="221">
        <f t="shared" si="763"/>
        <v>57600</v>
      </c>
      <c r="E6933" s="221">
        <f t="shared" si="768"/>
        <v>57.6</v>
      </c>
      <c r="F6933" s="221">
        <f t="shared" si="764"/>
        <v>9.3146178558598728E-83</v>
      </c>
      <c r="G6933" s="221">
        <f t="shared" si="765"/>
        <v>1</v>
      </c>
      <c r="H6933" s="221">
        <v>1</v>
      </c>
      <c r="I6933" s="221">
        <f t="shared" si="766"/>
        <v>1</v>
      </c>
      <c r="J6933" s="221">
        <v>1</v>
      </c>
      <c r="K6933" s="221">
        <f t="shared" si="767"/>
        <v>-1640.6166991578041</v>
      </c>
      <c r="L6933" s="221">
        <f t="shared" si="769"/>
        <v>1.5999306130843451E-44</v>
      </c>
    </row>
    <row r="6934" spans="3:12" hidden="1" x14ac:dyDescent="0.25">
      <c r="C6934" s="221">
        <v>57700</v>
      </c>
      <c r="D6934" s="221">
        <f t="shared" si="763"/>
        <v>57700</v>
      </c>
      <c r="E6934" s="221">
        <f t="shared" si="768"/>
        <v>57.7</v>
      </c>
      <c r="F6934" s="221">
        <f t="shared" si="764"/>
        <v>1.614240024113325E-14</v>
      </c>
      <c r="G6934" s="221">
        <f t="shared" si="765"/>
        <v>0.95500541489568658</v>
      </c>
      <c r="H6934" s="271">
        <v>1.6131002110750201E-9</v>
      </c>
      <c r="I6934" s="221">
        <f t="shared" si="766"/>
        <v>1</v>
      </c>
      <c r="J6934" s="221">
        <v>1</v>
      </c>
      <c r="K6934" s="221">
        <f t="shared" si="767"/>
        <v>-452.08729413501266</v>
      </c>
      <c r="L6934" s="221">
        <f t="shared" si="769"/>
        <v>1.5460039356750103E-44</v>
      </c>
    </row>
    <row r="6935" spans="3:12" hidden="1" x14ac:dyDescent="0.25">
      <c r="C6935" s="221">
        <v>57800</v>
      </c>
      <c r="D6935" s="221">
        <f t="shared" si="763"/>
        <v>57800</v>
      </c>
      <c r="E6935" s="221">
        <f t="shared" si="768"/>
        <v>57.8</v>
      </c>
      <c r="F6935" s="221">
        <f t="shared" si="764"/>
        <v>5.1155207374265292E-13</v>
      </c>
      <c r="G6935" s="221">
        <f t="shared" si="765"/>
        <v>0.82725581453324293</v>
      </c>
      <c r="H6935" s="271">
        <v>9.3131305315285898E-10</v>
      </c>
      <c r="I6935" s="221">
        <f t="shared" si="766"/>
        <v>1</v>
      </c>
      <c r="J6935" s="221">
        <v>1</v>
      </c>
      <c r="K6935" s="221">
        <f t="shared" si="767"/>
        <v>-428.08749264128448</v>
      </c>
      <c r="L6935" s="221">
        <f t="shared" si="769"/>
        <v>4.388707874826476E-42</v>
      </c>
    </row>
    <row r="6936" spans="3:12" hidden="1" x14ac:dyDescent="0.25">
      <c r="C6936" s="221">
        <v>57900</v>
      </c>
      <c r="D6936" s="221">
        <f t="shared" si="763"/>
        <v>57900</v>
      </c>
      <c r="E6936" s="221">
        <f t="shared" si="768"/>
        <v>57.9</v>
      </c>
      <c r="F6936" s="221">
        <f t="shared" si="764"/>
        <v>3.8439686583527025E-12</v>
      </c>
      <c r="G6936" s="221">
        <f t="shared" si="765"/>
        <v>0.63707451244493918</v>
      </c>
      <c r="H6936" s="271">
        <v>1.65131988244068E-14</v>
      </c>
      <c r="I6936" s="221">
        <f t="shared" si="766"/>
        <v>1</v>
      </c>
      <c r="J6936" s="221">
        <v>1</v>
      </c>
      <c r="K6936" s="221">
        <f t="shared" si="767"/>
        <v>-507.86397442957696</v>
      </c>
      <c r="L6936" s="221">
        <f t="shared" si="769"/>
        <v>3.884005739971992E-42</v>
      </c>
    </row>
    <row r="6937" spans="3:12" hidden="1" x14ac:dyDescent="0.25">
      <c r="C6937" s="221">
        <v>58000</v>
      </c>
      <c r="D6937" s="221">
        <f t="shared" si="763"/>
        <v>58000</v>
      </c>
      <c r="E6937" s="221">
        <f t="shared" si="768"/>
        <v>58</v>
      </c>
      <c r="F6937" s="221">
        <f t="shared" si="764"/>
        <v>1.601654951721703E-11</v>
      </c>
      <c r="G6937" s="221">
        <f t="shared" si="765"/>
        <v>0.41402196443699846</v>
      </c>
      <c r="H6937" s="271">
        <v>9.3132256956339196E-10</v>
      </c>
      <c r="I6937" s="221">
        <f t="shared" si="766"/>
        <v>1</v>
      </c>
      <c r="J6937" s="221">
        <v>1</v>
      </c>
      <c r="K6937" s="221">
        <f t="shared" si="767"/>
        <v>-404.18615059748026</v>
      </c>
      <c r="L6937" s="221">
        <f t="shared" si="769"/>
        <v>9.5352182157247866E-40</v>
      </c>
    </row>
    <row r="6938" spans="3:12" hidden="1" x14ac:dyDescent="0.25">
      <c r="C6938" s="221">
        <v>58100</v>
      </c>
      <c r="D6938" s="221">
        <f t="shared" si="763"/>
        <v>58100</v>
      </c>
      <c r="E6938" s="221">
        <f t="shared" si="768"/>
        <v>58.1</v>
      </c>
      <c r="F6938" s="221">
        <f t="shared" si="764"/>
        <v>4.8292085367704236E-11</v>
      </c>
      <c r="G6938" s="221">
        <f t="shared" si="765"/>
        <v>0.19136521886626898</v>
      </c>
      <c r="H6938" s="271">
        <v>1.61311414996783E-9</v>
      </c>
      <c r="I6938" s="221">
        <f t="shared" si="766"/>
        <v>1</v>
      </c>
      <c r="J6938" s="221">
        <v>1</v>
      </c>
      <c r="K6938" s="221">
        <f t="shared" si="767"/>
        <v>-396.53191866207914</v>
      </c>
      <c r="L6938" s="221">
        <f t="shared" si="769"/>
        <v>1.1112600004559295E-38</v>
      </c>
    </row>
    <row r="6939" spans="3:12" hidden="1" x14ac:dyDescent="0.25">
      <c r="C6939" s="221">
        <v>58200</v>
      </c>
      <c r="D6939" s="221">
        <f t="shared" si="763"/>
        <v>58200</v>
      </c>
      <c r="E6939" s="221">
        <f t="shared" si="768"/>
        <v>58.2</v>
      </c>
      <c r="F6939" s="221">
        <f t="shared" si="764"/>
        <v>1.186315759290326E-10</v>
      </c>
      <c r="G6939" s="221">
        <f t="shared" si="765"/>
        <v>7.1958996203522565E-15</v>
      </c>
      <c r="H6939" s="221">
        <v>1</v>
      </c>
      <c r="I6939" s="221">
        <f t="shared" si="766"/>
        <v>1</v>
      </c>
      <c r="J6939" s="221">
        <v>1</v>
      </c>
      <c r="K6939" s="221">
        <f t="shared" si="767"/>
        <v>-481.37429207588985</v>
      </c>
      <c r="L6939" s="221">
        <f t="shared" si="769"/>
        <v>5.556456003015619E-39</v>
      </c>
    </row>
    <row r="6940" spans="3:12" hidden="1" x14ac:dyDescent="0.25">
      <c r="C6940" s="221">
        <v>58300</v>
      </c>
      <c r="D6940" s="221">
        <f t="shared" si="763"/>
        <v>58300</v>
      </c>
      <c r="E6940" s="221">
        <f t="shared" si="768"/>
        <v>58.3</v>
      </c>
      <c r="F6940" s="221">
        <f t="shared" si="764"/>
        <v>2.5293745764953239E-10</v>
      </c>
      <c r="G6940" s="221">
        <f t="shared" si="765"/>
        <v>0.13695023398522219</v>
      </c>
      <c r="H6940" s="271">
        <v>1.6130958229260899E-9</v>
      </c>
      <c r="I6940" s="221">
        <f t="shared" si="766"/>
        <v>1</v>
      </c>
      <c r="J6940" s="221">
        <v>1</v>
      </c>
      <c r="K6940" s="221">
        <f t="shared" si="767"/>
        <v>-385.05527811552906</v>
      </c>
      <c r="L6940" s="221">
        <f t="shared" si="769"/>
        <v>7.8059446376272392E-38</v>
      </c>
    </row>
    <row r="6941" spans="3:12" hidden="1" x14ac:dyDescent="0.25">
      <c r="C6941" s="221">
        <v>58400</v>
      </c>
      <c r="D6941" s="221">
        <f t="shared" si="763"/>
        <v>58400</v>
      </c>
      <c r="E6941" s="221">
        <f t="shared" si="768"/>
        <v>58.4</v>
      </c>
      <c r="F6941" s="221">
        <f t="shared" si="764"/>
        <v>4.8608489464330135E-10</v>
      </c>
      <c r="G6941" s="221">
        <f t="shared" si="765"/>
        <v>0.20780173054026088</v>
      </c>
      <c r="H6941" s="271">
        <v>9.313258564503129E-10</v>
      </c>
      <c r="I6941" s="221">
        <f t="shared" si="766"/>
        <v>1</v>
      </c>
      <c r="J6941" s="221">
        <v>1</v>
      </c>
      <c r="K6941" s="221">
        <f t="shared" si="767"/>
        <v>-380.53074108441115</v>
      </c>
      <c r="L6941" s="221">
        <f t="shared" si="769"/>
        <v>5.6212464280039203E-37</v>
      </c>
    </row>
    <row r="6942" spans="3:12" hidden="1" x14ac:dyDescent="0.25">
      <c r="C6942" s="221">
        <v>58500</v>
      </c>
      <c r="D6942" s="221">
        <f t="shared" si="763"/>
        <v>58500</v>
      </c>
      <c r="E6942" s="221">
        <f t="shared" si="768"/>
        <v>58.5</v>
      </c>
      <c r="F6942" s="221">
        <f t="shared" si="764"/>
        <v>8.6272781697255637E-10</v>
      </c>
      <c r="G6942" s="221">
        <f t="shared" si="765"/>
        <v>0.21357628731179154</v>
      </c>
      <c r="H6942" s="271">
        <v>2.7847230977813299E-14</v>
      </c>
      <c r="I6942" s="221">
        <f t="shared" si="766"/>
        <v>1</v>
      </c>
      <c r="J6942" s="221">
        <v>1</v>
      </c>
      <c r="K6942" s="221">
        <f t="shared" si="767"/>
        <v>-465.79582297944171</v>
      </c>
      <c r="L6942" s="221">
        <f t="shared" si="769"/>
        <v>2.2126528178022719E-37</v>
      </c>
    </row>
    <row r="6943" spans="3:12" hidden="1" x14ac:dyDescent="0.25">
      <c r="C6943" s="221">
        <v>58600</v>
      </c>
      <c r="D6943" s="221">
        <f t="shared" si="763"/>
        <v>58600</v>
      </c>
      <c r="E6943" s="221">
        <f t="shared" si="768"/>
        <v>58.6</v>
      </c>
      <c r="F6943" s="221">
        <f t="shared" si="764"/>
        <v>1.4378697744183393E-9</v>
      </c>
      <c r="G6943" s="221">
        <f t="shared" si="765"/>
        <v>0.16671805668010231</v>
      </c>
      <c r="H6943" s="271">
        <v>9.31325577550764E-10</v>
      </c>
      <c r="I6943" s="221">
        <f t="shared" si="766"/>
        <v>1</v>
      </c>
      <c r="J6943" s="221">
        <v>1</v>
      </c>
      <c r="K6943" s="221">
        <f t="shared" si="767"/>
        <v>-373.02392551509524</v>
      </c>
      <c r="L6943" s="221">
        <f t="shared" si="769"/>
        <v>1.2461416726143367E-36</v>
      </c>
    </row>
    <row r="6944" spans="3:12" hidden="1" x14ac:dyDescent="0.25">
      <c r="C6944" s="221">
        <v>58700</v>
      </c>
      <c r="D6944" s="221">
        <f t="shared" si="763"/>
        <v>58700</v>
      </c>
      <c r="E6944" s="221">
        <f t="shared" si="768"/>
        <v>58.7</v>
      </c>
      <c r="F6944" s="221">
        <f t="shared" si="764"/>
        <v>2.2771931253723858E-9</v>
      </c>
      <c r="G6944" s="221">
        <f t="shared" si="765"/>
        <v>8.7650693650525274E-2</v>
      </c>
      <c r="H6944" s="271">
        <v>1.61309541131744E-9</v>
      </c>
      <c r="I6944" s="221">
        <f t="shared" si="766"/>
        <v>1</v>
      </c>
      <c r="J6944" s="221">
        <v>1</v>
      </c>
      <c r="K6944" s="221">
        <f t="shared" si="767"/>
        <v>-369.8436944560251</v>
      </c>
      <c r="L6944" s="221">
        <f t="shared" si="769"/>
        <v>7.4317903380668164E-36</v>
      </c>
    </row>
    <row r="6945" spans="3:12" hidden="1" x14ac:dyDescent="0.25">
      <c r="C6945" s="221">
        <v>58800</v>
      </c>
      <c r="D6945" s="221">
        <f t="shared" si="763"/>
        <v>58800</v>
      </c>
      <c r="E6945" s="221">
        <f t="shared" si="768"/>
        <v>58.8</v>
      </c>
      <c r="F6945" s="221">
        <f t="shared" si="764"/>
        <v>3.4571435558899087E-9</v>
      </c>
      <c r="G6945" s="221">
        <f t="shared" si="765"/>
        <v>5.3645487007000259E-15</v>
      </c>
      <c r="H6945" s="221">
        <v>1</v>
      </c>
      <c r="I6945" s="221">
        <f t="shared" si="766"/>
        <v>1</v>
      </c>
      <c r="J6945" s="221">
        <v>1</v>
      </c>
      <c r="K6945" s="221">
        <f t="shared" si="767"/>
        <v>-454.63498787955541</v>
      </c>
      <c r="L6945" s="221">
        <f t="shared" si="769"/>
        <v>2.591914037809171E-36</v>
      </c>
    </row>
    <row r="6946" spans="3:12" hidden="1" x14ac:dyDescent="0.25">
      <c r="C6946" s="221">
        <v>58900</v>
      </c>
      <c r="D6946" s="221">
        <f t="shared" si="763"/>
        <v>58900</v>
      </c>
      <c r="E6946" s="221">
        <f t="shared" si="768"/>
        <v>58.9</v>
      </c>
      <c r="F6946" s="221">
        <f t="shared" si="764"/>
        <v>5.0647703801697955E-9</v>
      </c>
      <c r="G6946" s="221">
        <f t="shared" si="765"/>
        <v>7.4450225990595365E-2</v>
      </c>
      <c r="H6946" s="271">
        <v>1.61309142932502E-9</v>
      </c>
      <c r="I6946" s="221">
        <f t="shared" si="766"/>
        <v>1</v>
      </c>
      <c r="J6946" s="221">
        <v>1</v>
      </c>
      <c r="K6946" s="221">
        <f t="shared" si="767"/>
        <v>-364.31830470480509</v>
      </c>
      <c r="L6946" s="221">
        <f t="shared" si="769"/>
        <v>9.2498783592948408E-36</v>
      </c>
    </row>
    <row r="6947" spans="3:12" hidden="1" x14ac:dyDescent="0.25">
      <c r="C6947" s="221">
        <v>59000</v>
      </c>
      <c r="D6947" s="221">
        <f t="shared" si="763"/>
        <v>59000</v>
      </c>
      <c r="E6947" s="221">
        <f t="shared" si="768"/>
        <v>59</v>
      </c>
      <c r="F6947" s="221">
        <f t="shared" si="764"/>
        <v>7.197326468618894E-9</v>
      </c>
      <c r="G6947" s="221">
        <f t="shared" si="765"/>
        <v>0.11999898865880988</v>
      </c>
      <c r="H6947" s="271">
        <v>9.3132285372104296E-10</v>
      </c>
      <c r="I6947" s="221">
        <f t="shared" si="766"/>
        <v>1</v>
      </c>
      <c r="J6947" s="221">
        <v>1</v>
      </c>
      <c r="K6947" s="221">
        <f t="shared" si="767"/>
        <v>-361.89101902591682</v>
      </c>
      <c r="L6947" s="221">
        <f t="shared" si="769"/>
        <v>4.988675183313909E-35</v>
      </c>
    </row>
    <row r="6948" spans="3:12" hidden="1" x14ac:dyDescent="0.25">
      <c r="C6948" s="221">
        <v>59100</v>
      </c>
      <c r="D6948" s="221">
        <f t="shared" si="763"/>
        <v>59100</v>
      </c>
      <c r="E6948" s="221">
        <f t="shared" si="768"/>
        <v>59.1</v>
      </c>
      <c r="F6948" s="221">
        <f t="shared" si="764"/>
        <v>9.9616349425220544E-9</v>
      </c>
      <c r="G6948" s="221">
        <f t="shared" si="765"/>
        <v>0.1296252363640828</v>
      </c>
      <c r="H6948" s="271">
        <v>3.72775538629894E-14</v>
      </c>
      <c r="I6948" s="221">
        <f t="shared" si="766"/>
        <v>1</v>
      </c>
      <c r="J6948" s="221">
        <v>1</v>
      </c>
      <c r="K6948" s="221">
        <f t="shared" si="767"/>
        <v>-446.35064819814318</v>
      </c>
      <c r="L6948" s="221">
        <f t="shared" si="769"/>
        <v>1.617670568487202E-35</v>
      </c>
    </row>
    <row r="6949" spans="3:12" hidden="1" x14ac:dyDescent="0.25">
      <c r="C6949" s="221">
        <v>59200</v>
      </c>
      <c r="D6949" s="221">
        <f t="shared" si="763"/>
        <v>59200</v>
      </c>
      <c r="E6949" s="221">
        <f t="shared" si="768"/>
        <v>59.2</v>
      </c>
      <c r="F6949" s="221">
        <f t="shared" si="764"/>
        <v>1.3473232926368775E-8</v>
      </c>
      <c r="G6949" s="221">
        <f t="shared" si="765"/>
        <v>0.10550370359324976</v>
      </c>
      <c r="H6949" s="271">
        <v>9.3132856524854197E-10</v>
      </c>
      <c r="I6949" s="221">
        <f t="shared" si="766"/>
        <v>1</v>
      </c>
      <c r="J6949" s="221">
        <v>1</v>
      </c>
      <c r="K6949" s="221">
        <f t="shared" si="767"/>
        <v>-357.56315106140931</v>
      </c>
      <c r="L6949" s="221">
        <f t="shared" si="769"/>
        <v>4.3818396812359499E-35</v>
      </c>
    </row>
    <row r="6950" spans="3:12" hidden="1" x14ac:dyDescent="0.25">
      <c r="C6950" s="221">
        <v>59300</v>
      </c>
      <c r="D6950" s="221">
        <f t="shared" si="763"/>
        <v>59300</v>
      </c>
      <c r="E6950" s="221">
        <f t="shared" si="768"/>
        <v>59.3</v>
      </c>
      <c r="F6950" s="221">
        <f t="shared" si="764"/>
        <v>1.7855305623587692E-8</v>
      </c>
      <c r="G6950" s="221">
        <f t="shared" si="765"/>
        <v>5.7481089545645285E-2</v>
      </c>
      <c r="H6950" s="271">
        <v>1.6130998310928301E-9</v>
      </c>
      <c r="I6950" s="221">
        <f t="shared" si="766"/>
        <v>1</v>
      </c>
      <c r="J6950" s="221">
        <v>1</v>
      </c>
      <c r="K6950" s="221">
        <f t="shared" si="767"/>
        <v>-355.62092948953028</v>
      </c>
      <c r="L6950" s="221">
        <f t="shared" si="769"/>
        <v>2.2192864826795027E-34</v>
      </c>
    </row>
    <row r="6951" spans="3:12" hidden="1" x14ac:dyDescent="0.25">
      <c r="C6951" s="221">
        <v>59400</v>
      </c>
      <c r="D6951" s="221">
        <f t="shared" si="763"/>
        <v>59400</v>
      </c>
      <c r="E6951" s="221">
        <f t="shared" si="768"/>
        <v>59.4</v>
      </c>
      <c r="F6951" s="221">
        <f t="shared" si="764"/>
        <v>2.3237426745058477E-8</v>
      </c>
      <c r="G6951" s="221">
        <f t="shared" si="765"/>
        <v>4.8019883062166034E-15</v>
      </c>
      <c r="H6951" s="221">
        <v>1</v>
      </c>
      <c r="I6951" s="221">
        <f t="shared" si="766"/>
        <v>1</v>
      </c>
      <c r="J6951" s="221">
        <v>1</v>
      </c>
      <c r="K6951" s="221">
        <f t="shared" si="767"/>
        <v>-439.04781736363276</v>
      </c>
      <c r="L6951" s="221">
        <f t="shared" si="769"/>
        <v>6.8533924226095491E-35</v>
      </c>
    </row>
    <row r="6952" spans="3:12" hidden="1" x14ac:dyDescent="0.25">
      <c r="C6952" s="221">
        <v>59500</v>
      </c>
      <c r="D6952" s="221">
        <f t="shared" si="763"/>
        <v>59500</v>
      </c>
      <c r="E6952" s="221">
        <f t="shared" si="768"/>
        <v>59.5</v>
      </c>
      <c r="F6952" s="221">
        <f t="shared" si="764"/>
        <v>2.9754123841595438E-8</v>
      </c>
      <c r="G6952" s="221">
        <f t="shared" si="765"/>
        <v>5.1728130504664599E-2</v>
      </c>
      <c r="H6952" s="271">
        <v>1.61308705050023E-9</v>
      </c>
      <c r="I6952" s="221">
        <f t="shared" si="766"/>
        <v>1</v>
      </c>
      <c r="J6952" s="221">
        <v>1</v>
      </c>
      <c r="K6952" s="221">
        <f t="shared" si="767"/>
        <v>-352.1013649195001</v>
      </c>
      <c r="L6952" s="221">
        <f t="shared" si="769"/>
        <v>1.5411416380138265E-34</v>
      </c>
    </row>
    <row r="6953" spans="3:12" hidden="1" x14ac:dyDescent="0.25">
      <c r="C6953" s="221">
        <v>59600</v>
      </c>
      <c r="D6953" s="221">
        <f t="shared" si="763"/>
        <v>59600</v>
      </c>
      <c r="E6953" s="221">
        <f t="shared" si="768"/>
        <v>59.6</v>
      </c>
      <c r="F6953" s="221">
        <f t="shared" si="764"/>
        <v>3.7543289344286517E-8</v>
      </c>
      <c r="G6953" s="221">
        <f t="shared" si="765"/>
        <v>8.5382945061875548E-2</v>
      </c>
      <c r="H6953" s="271">
        <v>9.3131985544478796E-10</v>
      </c>
      <c r="I6953" s="221">
        <f t="shared" si="766"/>
        <v>1</v>
      </c>
      <c r="J6953" s="221">
        <v>1</v>
      </c>
      <c r="K6953" s="221">
        <f t="shared" si="767"/>
        <v>-350.49995373616537</v>
      </c>
      <c r="L6953" s="221">
        <f t="shared" si="769"/>
        <v>7.4751427323291742E-34</v>
      </c>
    </row>
    <row r="6954" spans="3:12" hidden="1" x14ac:dyDescent="0.25">
      <c r="C6954" s="221">
        <v>59700</v>
      </c>
      <c r="D6954" s="221">
        <f t="shared" si="763"/>
        <v>59700</v>
      </c>
      <c r="E6954" s="221">
        <f t="shared" si="768"/>
        <v>59.7</v>
      </c>
      <c r="F6954" s="221">
        <f t="shared" si="764"/>
        <v>4.6744460076487187E-8</v>
      </c>
      <c r="G6954" s="221">
        <f t="shared" si="765"/>
        <v>9.4206945798309238E-2</v>
      </c>
      <c r="H6954" s="271">
        <v>7.0828759392306598E-15</v>
      </c>
      <c r="I6954" s="221">
        <f t="shared" si="766"/>
        <v>1</v>
      </c>
      <c r="J6954" s="221">
        <v>1</v>
      </c>
      <c r="K6954" s="221">
        <f t="shared" si="767"/>
        <v>-450.11954586220747</v>
      </c>
      <c r="L6954" s="221">
        <f t="shared" si="769"/>
        <v>2.2281976392219642E-34</v>
      </c>
    </row>
    <row r="6955" spans="3:12" hidden="1" x14ac:dyDescent="0.25">
      <c r="C6955" s="221">
        <v>59800</v>
      </c>
      <c r="D6955" s="221">
        <f t="shared" si="763"/>
        <v>59800</v>
      </c>
      <c r="E6955" s="221">
        <f t="shared" si="768"/>
        <v>59.8</v>
      </c>
      <c r="F6955" s="221">
        <f t="shared" si="764"/>
        <v>5.7496989648549565E-8</v>
      </c>
      <c r="G6955" s="221">
        <f t="shared" si="765"/>
        <v>7.8147266261490725E-2</v>
      </c>
      <c r="H6955" s="271">
        <v>9.3131575934900305E-10</v>
      </c>
      <c r="I6955" s="221">
        <f t="shared" si="766"/>
        <v>1</v>
      </c>
      <c r="J6955" s="221">
        <v>1</v>
      </c>
      <c r="K6955" s="221">
        <f t="shared" si="767"/>
        <v>-347.56688301553908</v>
      </c>
      <c r="L6955" s="221">
        <f t="shared" si="769"/>
        <v>4.3778228247762557E-34</v>
      </c>
    </row>
    <row r="6956" spans="3:12" hidden="1" x14ac:dyDescent="0.25">
      <c r="C6956" s="221">
        <v>59900</v>
      </c>
      <c r="D6956" s="221">
        <f t="shared" si="763"/>
        <v>59900</v>
      </c>
      <c r="E6956" s="221">
        <f t="shared" si="768"/>
        <v>59.9</v>
      </c>
      <c r="F6956" s="221">
        <f t="shared" si="764"/>
        <v>6.9938139465298705E-8</v>
      </c>
      <c r="G6956" s="221">
        <f t="shared" si="765"/>
        <v>4.3313554659787736E-2</v>
      </c>
      <c r="H6956" s="271">
        <v>1.6131041961021E-9</v>
      </c>
      <c r="I6956" s="221">
        <f t="shared" si="766"/>
        <v>1</v>
      </c>
      <c r="J6956" s="221">
        <v>1</v>
      </c>
      <c r="K6956" s="221">
        <f t="shared" si="767"/>
        <v>-346.21999354825175</v>
      </c>
      <c r="L6956" s="221">
        <f t="shared" si="769"/>
        <v>2.057142024293691E-33</v>
      </c>
    </row>
    <row r="6957" spans="3:12" hidden="1" x14ac:dyDescent="0.25">
      <c r="C6957" s="221">
        <v>60000</v>
      </c>
      <c r="D6957" s="221">
        <f t="shared" si="763"/>
        <v>60000</v>
      </c>
      <c r="E6957" s="221">
        <f t="shared" si="768"/>
        <v>60</v>
      </c>
      <c r="F6957" s="221">
        <f t="shared" si="764"/>
        <v>8.4201115055160342E-8</v>
      </c>
      <c r="G6957" s="221">
        <f t="shared" si="765"/>
        <v>1.6328084717631677E-16</v>
      </c>
      <c r="H6957" s="221">
        <v>1</v>
      </c>
      <c r="I6957" s="221">
        <f t="shared" si="766"/>
        <v>1</v>
      </c>
      <c r="J6957" s="221">
        <v>1</v>
      </c>
      <c r="K6957" s="221">
        <f t="shared" si="767"/>
        <v>-457.23493824341602</v>
      </c>
      <c r="L6957" s="221">
        <f t="shared" si="769"/>
        <v>5.9695706665255957E-34</v>
      </c>
    </row>
    <row r="6958" spans="3:12" hidden="1" x14ac:dyDescent="0.25">
      <c r="C6958" s="221">
        <v>60100</v>
      </c>
      <c r="D6958" s="221">
        <f t="shared" si="763"/>
        <v>60100</v>
      </c>
      <c r="E6958" s="221">
        <f t="shared" si="768"/>
        <v>60.1</v>
      </c>
      <c r="F6958" s="221">
        <f t="shared" si="764"/>
        <v>1.0041307506141047E-7</v>
      </c>
      <c r="G6958" s="221">
        <f t="shared" si="765"/>
        <v>4.0158842048268646E-2</v>
      </c>
      <c r="H6958" s="271">
        <v>1.61308264108648E-9</v>
      </c>
      <c r="I6958" s="221">
        <f t="shared" si="766"/>
        <v>1</v>
      </c>
      <c r="J6958" s="221">
        <v>1</v>
      </c>
      <c r="K6958" s="221">
        <f t="shared" si="767"/>
        <v>-343.73543866910609</v>
      </c>
      <c r="L6958" s="221">
        <f t="shared" si="769"/>
        <v>1.0577863966883278E-33</v>
      </c>
    </row>
    <row r="6959" spans="3:12" hidden="1" x14ac:dyDescent="0.25">
      <c r="C6959" s="221">
        <v>60200</v>
      </c>
      <c r="D6959" s="221">
        <f t="shared" si="763"/>
        <v>60200</v>
      </c>
      <c r="E6959" s="221">
        <f t="shared" si="768"/>
        <v>60.2</v>
      </c>
      <c r="F6959" s="221">
        <f t="shared" si="764"/>
        <v>1.1869314051709096E-7</v>
      </c>
      <c r="G6959" s="221">
        <f t="shared" si="765"/>
        <v>6.7158790484468267E-2</v>
      </c>
      <c r="H6959" s="271">
        <v>9.3131687221864105E-10</v>
      </c>
      <c r="I6959" s="221">
        <f t="shared" si="766"/>
        <v>1</v>
      </c>
      <c r="J6959" s="221">
        <v>1</v>
      </c>
      <c r="K6959" s="221">
        <f t="shared" si="767"/>
        <v>-342.58748084076268</v>
      </c>
      <c r="L6959" s="221">
        <f t="shared" si="769"/>
        <v>4.8500824643394399E-33</v>
      </c>
    </row>
    <row r="6960" spans="3:12" hidden="1" x14ac:dyDescent="0.25">
      <c r="C6960" s="221">
        <v>60300</v>
      </c>
      <c r="D6960" s="221">
        <f t="shared" si="763"/>
        <v>60300</v>
      </c>
      <c r="E6960" s="221">
        <f t="shared" si="768"/>
        <v>60.3</v>
      </c>
      <c r="F6960" s="221">
        <f t="shared" si="764"/>
        <v>1.3915043195672639E-7</v>
      </c>
      <c r="G6960" s="221">
        <f t="shared" si="765"/>
        <v>7.4998018594701399E-2</v>
      </c>
      <c r="H6960" s="271">
        <v>3.29930158006064E-15</v>
      </c>
      <c r="I6960" s="221">
        <f t="shared" si="766"/>
        <v>1</v>
      </c>
      <c r="J6960" s="221">
        <v>1</v>
      </c>
      <c r="K6960" s="221">
        <f t="shared" si="767"/>
        <v>-449.26087272846161</v>
      </c>
      <c r="L6960" s="221">
        <f t="shared" si="769"/>
        <v>1.3778310042019315E-33</v>
      </c>
    </row>
    <row r="6961" spans="3:12" hidden="1" x14ac:dyDescent="0.25">
      <c r="C6961" s="221">
        <v>60400</v>
      </c>
      <c r="D6961" s="221">
        <f t="shared" si="763"/>
        <v>60400</v>
      </c>
      <c r="E6961" s="221">
        <f t="shared" si="768"/>
        <v>60.4</v>
      </c>
      <c r="F6961" s="221">
        <f t="shared" si="764"/>
        <v>1.6188216150560847E-7</v>
      </c>
      <c r="G6961" s="221">
        <f t="shared" si="765"/>
        <v>6.2911217298103631E-2</v>
      </c>
      <c r="H6961" s="271">
        <v>9.3133456290916896E-10</v>
      </c>
      <c r="I6961" s="221">
        <f t="shared" si="766"/>
        <v>1</v>
      </c>
      <c r="J6961" s="221">
        <v>1</v>
      </c>
      <c r="K6961" s="221">
        <f t="shared" si="767"/>
        <v>-340.45934392673337</v>
      </c>
      <c r="L6961" s="221">
        <f t="shared" si="769"/>
        <v>2.2491000182710717E-33</v>
      </c>
    </row>
    <row r="6962" spans="3:12" hidden="1" x14ac:dyDescent="0.25">
      <c r="C6962" s="221">
        <v>60500</v>
      </c>
      <c r="D6962" s="221">
        <f t="shared" si="763"/>
        <v>60500</v>
      </c>
      <c r="E6962" s="221">
        <f t="shared" si="768"/>
        <v>60.5</v>
      </c>
      <c r="F6962" s="221">
        <f t="shared" si="764"/>
        <v>1.8697180633995898E-7</v>
      </c>
      <c r="G6962" s="221">
        <f t="shared" si="765"/>
        <v>3.5232527307794394E-2</v>
      </c>
      <c r="H6962" s="271">
        <v>1.6131085876582101E-9</v>
      </c>
      <c r="I6962" s="221">
        <f t="shared" si="766"/>
        <v>1</v>
      </c>
      <c r="J6962" s="221">
        <v>1</v>
      </c>
      <c r="K6962" s="221">
        <f t="shared" si="767"/>
        <v>-339.47232951516702</v>
      </c>
      <c r="L6962" s="221">
        <f t="shared" si="769"/>
        <v>1.0111545887202165E-32</v>
      </c>
    </row>
    <row r="6963" spans="3:12" hidden="1" x14ac:dyDescent="0.25">
      <c r="C6963" s="221">
        <v>60600</v>
      </c>
      <c r="D6963" s="221">
        <f t="shared" si="763"/>
        <v>60600</v>
      </c>
      <c r="E6963" s="221">
        <f t="shared" si="768"/>
        <v>60.6</v>
      </c>
      <c r="F6963" s="221">
        <f t="shared" si="764"/>
        <v>2.1448738884225763E-7</v>
      </c>
      <c r="G6963" s="221">
        <f t="shared" si="765"/>
        <v>6.0377276544803063E-16</v>
      </c>
      <c r="H6963" s="221">
        <v>1</v>
      </c>
      <c r="I6963" s="221">
        <f t="shared" si="766"/>
        <v>1</v>
      </c>
      <c r="J6963" s="221">
        <v>1</v>
      </c>
      <c r="K6963" s="221">
        <f t="shared" si="767"/>
        <v>-437.75449437085319</v>
      </c>
      <c r="L6963" s="221">
        <f t="shared" si="769"/>
        <v>2.8230439697236429E-33</v>
      </c>
    </row>
    <row r="6964" spans="3:12" hidden="1" x14ac:dyDescent="0.25">
      <c r="C6964" s="221">
        <v>60700</v>
      </c>
      <c r="D6964" s="221">
        <f t="shared" si="763"/>
        <v>60700</v>
      </c>
      <c r="E6964" s="221">
        <f t="shared" si="768"/>
        <v>60.7</v>
      </c>
      <c r="F6964" s="221">
        <f t="shared" si="764"/>
        <v>2.4447988740197774E-7</v>
      </c>
      <c r="G6964" s="221">
        <f t="shared" si="765"/>
        <v>3.3284154148492139E-2</v>
      </c>
      <c r="H6964" s="271">
        <v>1.61310139784137E-9</v>
      </c>
      <c r="I6964" s="221">
        <f t="shared" si="766"/>
        <v>1</v>
      </c>
      <c r="J6964" s="221">
        <v>1</v>
      </c>
      <c r="K6964" s="221">
        <f t="shared" si="767"/>
        <v>-337.63715341802566</v>
      </c>
      <c r="L6964" s="221">
        <f t="shared" si="769"/>
        <v>4.3075788523296759E-33</v>
      </c>
    </row>
    <row r="6965" spans="3:12" hidden="1" x14ac:dyDescent="0.25">
      <c r="C6965" s="221">
        <v>60800</v>
      </c>
      <c r="D6965" s="221">
        <f t="shared" si="763"/>
        <v>60800</v>
      </c>
      <c r="E6965" s="221">
        <f t="shared" si="768"/>
        <v>60.8</v>
      </c>
      <c r="F6965" s="221">
        <f t="shared" si="764"/>
        <v>2.7698180015305271E-7</v>
      </c>
      <c r="G6965" s="221">
        <f t="shared" si="765"/>
        <v>5.6137348138909811E-2</v>
      </c>
      <c r="H6965" s="271">
        <v>9.3132966034978104E-10</v>
      </c>
      <c r="I6965" s="221">
        <f t="shared" si="766"/>
        <v>1</v>
      </c>
      <c r="J6965" s="221">
        <v>1</v>
      </c>
      <c r="K6965" s="221">
        <f t="shared" si="767"/>
        <v>-336.78386877969331</v>
      </c>
      <c r="L6965" s="221">
        <f t="shared" si="769"/>
        <v>1.9054444032132095E-32</v>
      </c>
    </row>
    <row r="6966" spans="3:12" hidden="1" x14ac:dyDescent="0.25">
      <c r="C6966" s="221">
        <v>60900</v>
      </c>
      <c r="D6966" s="221">
        <f t="shared" si="763"/>
        <v>60900</v>
      </c>
      <c r="E6966" s="221">
        <f t="shared" si="768"/>
        <v>60.9</v>
      </c>
      <c r="F6966" s="221">
        <f t="shared" si="764"/>
        <v>3.1200588201904886E-7</v>
      </c>
      <c r="G6966" s="221">
        <f t="shared" si="765"/>
        <v>6.3193950295025392E-2</v>
      </c>
      <c r="H6966" s="271">
        <v>1.36814790993519E-14</v>
      </c>
      <c r="I6966" s="221">
        <f t="shared" si="766"/>
        <v>1</v>
      </c>
      <c r="J6966" s="221">
        <v>1</v>
      </c>
      <c r="K6966" s="221">
        <f t="shared" si="767"/>
        <v>-431.38057325790464</v>
      </c>
      <c r="L6966" s="221">
        <f t="shared" si="769"/>
        <v>5.2428726716796775E-33</v>
      </c>
    </row>
    <row r="6967" spans="3:12" hidden="1" x14ac:dyDescent="0.25">
      <c r="C6967" s="221">
        <v>61000</v>
      </c>
      <c r="D6967" s="221">
        <f t="shared" si="763"/>
        <v>61000</v>
      </c>
      <c r="E6967" s="221">
        <f t="shared" si="768"/>
        <v>61</v>
      </c>
      <c r="F6967" s="221">
        <f t="shared" si="764"/>
        <v>3.4954407328117158E-7</v>
      </c>
      <c r="G6967" s="221">
        <f t="shared" si="765"/>
        <v>5.3411656086169601E-2</v>
      </c>
      <c r="H6967" s="271">
        <v>9.3132177318648002E-10</v>
      </c>
      <c r="I6967" s="221">
        <f t="shared" si="766"/>
        <v>1</v>
      </c>
      <c r="J6967" s="221">
        <v>1</v>
      </c>
      <c r="K6967" s="221">
        <f t="shared" si="767"/>
        <v>-335.19524513753674</v>
      </c>
      <c r="L6967" s="221">
        <f t="shared" si="769"/>
        <v>7.558384315830764E-33</v>
      </c>
    </row>
    <row r="6968" spans="3:12" hidden="1" x14ac:dyDescent="0.25">
      <c r="C6968" s="221">
        <v>61100</v>
      </c>
      <c r="D6968" s="221">
        <f t="shared" si="763"/>
        <v>61100</v>
      </c>
      <c r="E6968" s="221">
        <f t="shared" si="768"/>
        <v>61.1</v>
      </c>
      <c r="F6968" s="221">
        <f t="shared" si="764"/>
        <v>3.8956663552120858E-7</v>
      </c>
      <c r="G6968" s="221">
        <f t="shared" si="765"/>
        <v>3.0127172812040515E-2</v>
      </c>
      <c r="H6968" s="271">
        <v>1.61308983046964E-9</v>
      </c>
      <c r="I6968" s="221">
        <f t="shared" si="766"/>
        <v>1</v>
      </c>
      <c r="J6968" s="221">
        <v>1</v>
      </c>
      <c r="K6968" s="221">
        <f t="shared" si="767"/>
        <v>-334.45602627081621</v>
      </c>
      <c r="L6968" s="221">
        <f t="shared" si="769"/>
        <v>3.2977869058258632E-32</v>
      </c>
    </row>
    <row r="6969" spans="3:12" hidden="1" x14ac:dyDescent="0.25">
      <c r="C6969" s="221">
        <v>61200</v>
      </c>
      <c r="D6969" s="221">
        <f t="shared" si="763"/>
        <v>61200</v>
      </c>
      <c r="E6969" s="221">
        <f t="shared" si="768"/>
        <v>61.2</v>
      </c>
      <c r="F6969" s="221">
        <f t="shared" si="764"/>
        <v>4.3202150825243407E-7</v>
      </c>
      <c r="G6969" s="221">
        <f t="shared" si="765"/>
        <v>1.1550554856778653E-15</v>
      </c>
      <c r="H6969" s="221">
        <v>1</v>
      </c>
      <c r="I6969" s="221">
        <f t="shared" si="766"/>
        <v>1</v>
      </c>
      <c r="J6969" s="221">
        <v>1</v>
      </c>
      <c r="K6969" s="221">
        <f t="shared" si="767"/>
        <v>-426.03783568392953</v>
      </c>
      <c r="L6969" s="221">
        <f t="shared" si="769"/>
        <v>8.9610783678658179E-33</v>
      </c>
    </row>
    <row r="6970" spans="3:12" hidden="1" x14ac:dyDescent="0.25">
      <c r="C6970" s="221">
        <v>61300</v>
      </c>
      <c r="D6970" s="221">
        <f t="shared" ref="D6970:D7033" si="770">C6970*(f_CLK_MHz/Nominal_Clock_Freq)</f>
        <v>61300</v>
      </c>
      <c r="E6970" s="221">
        <f t="shared" si="768"/>
        <v>61.3</v>
      </c>
      <c r="F6970" s="221">
        <f t="shared" ref="F6970:F7033" si="771">ABS(SIN(((MOD_CLK_DIV*PI()*$D6970*FIRST_STAGE_DECIMATION)/(f_CLK_MHz*1000000)))/(FIRST_STAGE_DECIMATION*SIN(((MOD_CLK_DIV*PI()*$D6970)/(f_CLK_MHz*1000000)))))^FIRST_STAGE_ORDER</f>
        <v>4.768338968678714E-7</v>
      </c>
      <c r="G6970" s="221">
        <f t="shared" ref="G6970:G7033" si="772">ABS(SIN(((MOD_CLK_DIV*FIRST_STAGE_DECIMATION*PI()*$D6970*SECOND_STAGE_DECIMATION)/(f_CLK_MHz*1000000)))/(SECOND_STAGE_DECIMATION*SIN(((MOD_CLK_DIV*FIRST_STAGE_DECIMATION*PI()*$D6970)/(f_CLK_MHz*1000000)))))^SECOND_STAGE_ORDER</f>
        <v>2.8840493750445173E-2</v>
      </c>
      <c r="H6970" s="271">
        <v>1.6130970022587099E-9</v>
      </c>
      <c r="I6970" s="221">
        <f t="shared" ref="I6970:I7033" si="773">IF(Avg_decimation&lt;&gt;0,(ABS(SIN(((MOD_CLK_DIV*FIRST_STAGE_DECIMATION*SECOND_STAGE_DECIMATION*FIR_DECIMATION*PI()*$D6970*Avg_decimation)/(f_CLK_MHz*1000000)))/(Avg_decimation*SIN(((MOD_CLK_DIV*FIRST_STAGE_DECIMATION*SECOND_STAGE_DECIMATION*FIR_DECIMATION*PI()*$D6970)/(f_CLK_MHz*1000000)))))^1),"-")</f>
        <v>1</v>
      </c>
      <c r="J6970" s="221">
        <v>1</v>
      </c>
      <c r="K6970" s="221">
        <f t="shared" ref="K6970:K7033" si="774">20*LOG10(IF(FIR_BYPASSED,F6970*G6970*J6970,F6970*G6970*H6970*I6970*J6970))</f>
        <v>-333.0793940790449</v>
      </c>
      <c r="L6970" s="221">
        <f t="shared" si="769"/>
        <v>1.230325822128585E-32</v>
      </c>
    </row>
    <row r="6971" spans="3:12" hidden="1" x14ac:dyDescent="0.25">
      <c r="C6971" s="221">
        <v>61400</v>
      </c>
      <c r="D6971" s="221">
        <f t="shared" si="770"/>
        <v>61400</v>
      </c>
      <c r="E6971" s="221">
        <f t="shared" si="768"/>
        <v>61.4</v>
      </c>
      <c r="F6971" s="221">
        <f t="shared" si="771"/>
        <v>5.2390609974115782E-7</v>
      </c>
      <c r="G6971" s="221">
        <f t="shared" si="772"/>
        <v>4.8942765527653545E-2</v>
      </c>
      <c r="H6971" s="271">
        <v>9.3131087165096804E-10</v>
      </c>
      <c r="I6971" s="221">
        <f t="shared" si="773"/>
        <v>1</v>
      </c>
      <c r="J6971" s="221">
        <v>1</v>
      </c>
      <c r="K6971" s="221">
        <f t="shared" si="774"/>
        <v>-332.43926733455658</v>
      </c>
      <c r="L6971" s="221">
        <f t="shared" si="769"/>
        <v>5.3046470282106912E-32</v>
      </c>
    </row>
    <row r="6972" spans="3:12" hidden="1" x14ac:dyDescent="0.25">
      <c r="C6972" s="221">
        <v>61500</v>
      </c>
      <c r="D6972" s="221">
        <f t="shared" si="770"/>
        <v>61500</v>
      </c>
      <c r="E6972" s="221">
        <f t="shared" si="768"/>
        <v>61.5</v>
      </c>
      <c r="F6972" s="221">
        <f t="shared" si="771"/>
        <v>5.7311757944511146E-7</v>
      </c>
      <c r="G6972" s="221">
        <f t="shared" si="772"/>
        <v>5.5419607012271381E-2</v>
      </c>
      <c r="H6972" s="271">
        <v>2.40636566186433E-14</v>
      </c>
      <c r="I6972" s="221">
        <f t="shared" si="773"/>
        <v>1</v>
      </c>
      <c r="J6972" s="221">
        <v>1</v>
      </c>
      <c r="K6972" s="221">
        <f t="shared" si="774"/>
        <v>-422.33462413092838</v>
      </c>
      <c r="L6972" s="221">
        <f t="shared" si="769"/>
        <v>1.4257424316678154E-32</v>
      </c>
    </row>
    <row r="6973" spans="3:12" hidden="1" x14ac:dyDescent="0.25">
      <c r="C6973" s="221">
        <v>61600</v>
      </c>
      <c r="D6973" s="221">
        <f t="shared" si="770"/>
        <v>61600</v>
      </c>
      <c r="E6973" s="221">
        <f t="shared" si="768"/>
        <v>61.6</v>
      </c>
      <c r="F6973" s="221">
        <f t="shared" si="771"/>
        <v>6.2432528014108955E-7</v>
      </c>
      <c r="G6973" s="221">
        <f t="shared" si="772"/>
        <v>4.7104828118630877E-2</v>
      </c>
      <c r="H6973" s="271">
        <v>9.31324747247221E-10</v>
      </c>
      <c r="I6973" s="221">
        <f t="shared" si="773"/>
        <v>1</v>
      </c>
      <c r="J6973" s="221">
        <v>1</v>
      </c>
      <c r="K6973" s="221">
        <f t="shared" si="774"/>
        <v>-331.24845025269957</v>
      </c>
      <c r="L6973" s="221">
        <f t="shared" si="769"/>
        <v>1.8755092980525479E-32</v>
      </c>
    </row>
    <row r="6974" spans="3:12" hidden="1" x14ac:dyDescent="0.25">
      <c r="C6974" s="221">
        <v>61700</v>
      </c>
      <c r="D6974" s="221">
        <f t="shared" si="770"/>
        <v>61700</v>
      </c>
      <c r="E6974" s="221">
        <f t="shared" si="768"/>
        <v>61.7</v>
      </c>
      <c r="F6974" s="221">
        <f t="shared" si="771"/>
        <v>6.7736419027415638E-7</v>
      </c>
      <c r="G6974" s="221">
        <f t="shared" si="772"/>
        <v>2.6713357920283041E-2</v>
      </c>
      <c r="H6974" s="271">
        <v>1.61311738086962E-9</v>
      </c>
      <c r="I6974" s="221">
        <f t="shared" si="773"/>
        <v>1</v>
      </c>
      <c r="J6974" s="221">
        <v>1</v>
      </c>
      <c r="K6974" s="221">
        <f t="shared" si="774"/>
        <v>-330.69566625797768</v>
      </c>
      <c r="L6974" s="221">
        <f t="shared" si="769"/>
        <v>8.0026505130707575E-32</v>
      </c>
    </row>
    <row r="6975" spans="3:12" hidden="1" x14ac:dyDescent="0.25">
      <c r="C6975" s="221">
        <v>61800</v>
      </c>
      <c r="D6975" s="221">
        <f t="shared" si="770"/>
        <v>61800</v>
      </c>
      <c r="E6975" s="221">
        <f t="shared" si="768"/>
        <v>61.8</v>
      </c>
      <c r="F6975" s="221">
        <f t="shared" si="771"/>
        <v>7.3204814681895803E-7</v>
      </c>
      <c r="G6975" s="221">
        <f t="shared" si="772"/>
        <v>1.5956844162068676E-15</v>
      </c>
      <c r="H6975" s="221">
        <v>1</v>
      </c>
      <c r="I6975" s="221">
        <f t="shared" si="773"/>
        <v>1</v>
      </c>
      <c r="J6975" s="221">
        <v>1</v>
      </c>
      <c r="K6975" s="221">
        <f t="shared" si="774"/>
        <v>-418.6502670159623</v>
      </c>
      <c r="L6975" s="221">
        <f t="shared" si="769"/>
        <v>2.1301399747947113E-32</v>
      </c>
    </row>
    <row r="6976" spans="3:12" hidden="1" x14ac:dyDescent="0.25">
      <c r="C6976" s="221">
        <v>61900</v>
      </c>
      <c r="D6976" s="221">
        <f t="shared" si="770"/>
        <v>61900</v>
      </c>
      <c r="E6976" s="221">
        <f t="shared" si="768"/>
        <v>61.9</v>
      </c>
      <c r="F6976" s="221">
        <f t="shared" si="771"/>
        <v>7.8817087449261535E-7</v>
      </c>
      <c r="G6976" s="221">
        <f t="shared" si="772"/>
        <v>2.5833557845248874E-2</v>
      </c>
      <c r="H6976" s="271">
        <v>1.6130926495303699E-9</v>
      </c>
      <c r="I6976" s="221">
        <f t="shared" si="773"/>
        <v>1</v>
      </c>
      <c r="J6976" s="221">
        <v>1</v>
      </c>
      <c r="K6976" s="221">
        <f t="shared" si="774"/>
        <v>-329.67072166854194</v>
      </c>
      <c r="L6976" s="221">
        <f t="shared" si="769"/>
        <v>2.6971104556978786E-32</v>
      </c>
    </row>
    <row r="6977" spans="3:12" hidden="1" x14ac:dyDescent="0.25">
      <c r="C6977" s="221">
        <v>62000</v>
      </c>
      <c r="D6977" s="221">
        <f t="shared" si="770"/>
        <v>62000</v>
      </c>
      <c r="E6977" s="221">
        <f t="shared" si="768"/>
        <v>62</v>
      </c>
      <c r="F6977" s="221">
        <f t="shared" si="771"/>
        <v>8.4550725061742459E-7</v>
      </c>
      <c r="G6977" s="221">
        <f t="shared" si="772"/>
        <v>4.4050908590080234E-2</v>
      </c>
      <c r="H6977" s="271">
        <v>9.31323662294951E-10</v>
      </c>
      <c r="I6977" s="221">
        <f t="shared" si="773"/>
        <v>1</v>
      </c>
      <c r="J6977" s="221">
        <v>1</v>
      </c>
      <c r="K6977" s="221">
        <f t="shared" si="774"/>
        <v>-329.19654311853685</v>
      </c>
      <c r="L6977" s="221">
        <f t="shared" si="769"/>
        <v>1.1401455561192141E-31</v>
      </c>
    </row>
    <row r="6978" spans="3:12" hidden="1" x14ac:dyDescent="0.25">
      <c r="C6978" s="221">
        <v>62100</v>
      </c>
      <c r="D6978" s="221">
        <f t="shared" si="770"/>
        <v>62100</v>
      </c>
      <c r="E6978" s="221">
        <f t="shared" si="768"/>
        <v>62.1</v>
      </c>
      <c r="F6978" s="221">
        <f t="shared" si="771"/>
        <v>9.0381478370762062E-7</v>
      </c>
      <c r="G6978" s="221">
        <f t="shared" si="772"/>
        <v>5.0112073911253788E-2</v>
      </c>
      <c r="H6978" s="271">
        <v>2.0296773183576799E-14</v>
      </c>
      <c r="I6978" s="221">
        <f t="shared" si="773"/>
        <v>1</v>
      </c>
      <c r="J6978" s="221">
        <v>1</v>
      </c>
      <c r="K6978" s="221">
        <f t="shared" si="774"/>
        <v>-420.73102368179087</v>
      </c>
      <c r="L6978" s="221">
        <f t="shared" si="769"/>
        <v>3.0082139142148601E-32</v>
      </c>
    </row>
    <row r="6979" spans="3:12" hidden="1" x14ac:dyDescent="0.25">
      <c r="C6979" s="221">
        <v>62200</v>
      </c>
      <c r="D6979" s="221">
        <f t="shared" si="770"/>
        <v>62200</v>
      </c>
      <c r="E6979" s="221">
        <f t="shared" si="768"/>
        <v>62.2</v>
      </c>
      <c r="F6979" s="221">
        <f t="shared" si="771"/>
        <v>9.6283529140098257E-7</v>
      </c>
      <c r="G6979" s="221">
        <f t="shared" si="772"/>
        <v>4.2784868169456959E-2</v>
      </c>
      <c r="H6979" s="271">
        <v>9.3132773140300394E-10</v>
      </c>
      <c r="I6979" s="221">
        <f t="shared" si="773"/>
        <v>1</v>
      </c>
      <c r="J6979" s="221">
        <v>1</v>
      </c>
      <c r="K6979" s="221">
        <f t="shared" si="774"/>
        <v>-328.32110533381416</v>
      </c>
      <c r="L6979" s="221">
        <f t="shared" si="769"/>
        <v>3.6800209176627756E-32</v>
      </c>
    </row>
    <row r="6980" spans="3:12" hidden="1" x14ac:dyDescent="0.25">
      <c r="C6980" s="221">
        <v>62300</v>
      </c>
      <c r="D6980" s="221">
        <f t="shared" si="770"/>
        <v>62300</v>
      </c>
      <c r="E6980" s="221">
        <f t="shared" si="768"/>
        <v>62.3</v>
      </c>
      <c r="F6980" s="221">
        <f t="shared" si="771"/>
        <v>1.0222967610848921E-6</v>
      </c>
      <c r="G6980" s="221">
        <f t="shared" si="772"/>
        <v>2.436898357363599E-2</v>
      </c>
      <c r="H6980" s="271">
        <v>1.6130986359775701E-9</v>
      </c>
      <c r="I6980" s="221">
        <f t="shared" si="773"/>
        <v>1</v>
      </c>
      <c r="J6980" s="221">
        <v>1</v>
      </c>
      <c r="K6980" s="221">
        <f t="shared" si="774"/>
        <v>-327.91849351991198</v>
      </c>
      <c r="L6980" s="221">
        <f t="shared" si="769"/>
        <v>1.5425999456369611E-31</v>
      </c>
    </row>
    <row r="6981" spans="3:12" hidden="1" x14ac:dyDescent="0.25">
      <c r="C6981" s="221">
        <v>62400</v>
      </c>
      <c r="D6981" s="221">
        <f t="shared" si="770"/>
        <v>62400</v>
      </c>
      <c r="E6981" s="221">
        <f t="shared" si="768"/>
        <v>62.4</v>
      </c>
      <c r="F6981" s="221">
        <f t="shared" si="771"/>
        <v>1.0819153745011719E-6</v>
      </c>
      <c r="G6981" s="221">
        <f t="shared" si="772"/>
        <v>7.5441231433251012E-16</v>
      </c>
      <c r="H6981" s="221">
        <v>1</v>
      </c>
      <c r="I6981" s="221">
        <f t="shared" si="773"/>
        <v>1</v>
      </c>
      <c r="J6981" s="221">
        <v>1</v>
      </c>
      <c r="K6981" s="221">
        <f t="shared" si="774"/>
        <v>-421.76395877666545</v>
      </c>
      <c r="L6981" s="221">
        <f t="shared" si="769"/>
        <v>4.0374606090808957E-32</v>
      </c>
    </row>
    <row r="6982" spans="3:12" hidden="1" x14ac:dyDescent="0.25">
      <c r="C6982" s="221">
        <v>62500</v>
      </c>
      <c r="D6982" s="221">
        <f t="shared" si="770"/>
        <v>62500</v>
      </c>
      <c r="E6982" s="221">
        <f t="shared" si="768"/>
        <v>62.5</v>
      </c>
      <c r="F6982" s="221">
        <f t="shared" si="771"/>
        <v>1.1413976757779607E-6</v>
      </c>
      <c r="G6982" s="221">
        <f t="shared" si="772"/>
        <v>2.376262980193895E-2</v>
      </c>
      <c r="H6982" s="271">
        <v>1.6130882176741999E-9</v>
      </c>
      <c r="I6982" s="221">
        <f t="shared" si="773"/>
        <v>1</v>
      </c>
      <c r="J6982" s="221">
        <v>1</v>
      </c>
      <c r="K6982" s="221">
        <f t="shared" si="774"/>
        <v>-327.18020789834844</v>
      </c>
      <c r="L6982" s="221">
        <f t="shared" si="769"/>
        <v>4.7855892801291981E-32</v>
      </c>
    </row>
    <row r="6983" spans="3:12" hidden="1" x14ac:dyDescent="0.25">
      <c r="C6983" s="221">
        <v>62600</v>
      </c>
      <c r="D6983" s="221">
        <f t="shared" si="770"/>
        <v>62600</v>
      </c>
      <c r="E6983" s="221">
        <f t="shared" si="768"/>
        <v>62.6</v>
      </c>
      <c r="F6983" s="221">
        <f t="shared" si="771"/>
        <v>1.2004428607480898E-6</v>
      </c>
      <c r="G6983" s="221">
        <f t="shared" si="772"/>
        <v>4.0680891906425307E-2</v>
      </c>
      <c r="H6983" s="271">
        <v>9.3132066407262704E-10</v>
      </c>
      <c r="I6983" s="221">
        <f t="shared" si="773"/>
        <v>1</v>
      </c>
      <c r="J6983" s="221">
        <v>1</v>
      </c>
      <c r="K6983" s="221">
        <f t="shared" si="774"/>
        <v>-326.84337603381067</v>
      </c>
      <c r="L6983" s="221">
        <f t="shared" si="769"/>
        <v>1.9906003176991832E-31</v>
      </c>
    </row>
    <row r="6984" spans="3:12" hidden="1" x14ac:dyDescent="0.25">
      <c r="C6984" s="221">
        <v>62700</v>
      </c>
      <c r="D6984" s="221">
        <f t="shared" si="770"/>
        <v>62700</v>
      </c>
      <c r="E6984" s="221">
        <f t="shared" si="768"/>
        <v>62.7</v>
      </c>
      <c r="F6984" s="221">
        <f t="shared" si="771"/>
        <v>1.2587451640879748E-6</v>
      </c>
      <c r="G6984" s="221">
        <f t="shared" si="772"/>
        <v>4.645772442081525E-2</v>
      </c>
      <c r="H6984" s="271">
        <v>4.4828011657226098E-14</v>
      </c>
      <c r="I6984" s="221">
        <f t="shared" si="773"/>
        <v>1</v>
      </c>
      <c r="J6984" s="221">
        <v>1</v>
      </c>
      <c r="K6984" s="221">
        <f t="shared" si="774"/>
        <v>-411.6290955047607</v>
      </c>
      <c r="L6984" s="221">
        <f t="shared" si="769"/>
        <v>5.1719279745882408E-32</v>
      </c>
    </row>
    <row r="6985" spans="3:12" hidden="1" x14ac:dyDescent="0.25">
      <c r="C6985" s="221">
        <v>62800</v>
      </c>
      <c r="D6985" s="221">
        <f t="shared" si="770"/>
        <v>62800</v>
      </c>
      <c r="E6985" s="221">
        <f t="shared" si="768"/>
        <v>62.8</v>
      </c>
      <c r="F6985" s="221">
        <f t="shared" si="771"/>
        <v>1.3159963197621521E-6</v>
      </c>
      <c r="G6985" s="221">
        <f t="shared" si="772"/>
        <v>3.981472115818091E-2</v>
      </c>
      <c r="H6985" s="271">
        <v>9.3133076131710791E-10</v>
      </c>
      <c r="I6985" s="221">
        <f t="shared" si="773"/>
        <v>1</v>
      </c>
      <c r="J6985" s="221">
        <v>1</v>
      </c>
      <c r="K6985" s="221">
        <f t="shared" si="774"/>
        <v>-326.23195398114376</v>
      </c>
      <c r="L6985" s="221">
        <f t="shared" si="769"/>
        <v>5.9537592690474938E-32</v>
      </c>
    </row>
    <row r="6986" spans="3:12" hidden="1" x14ac:dyDescent="0.25">
      <c r="C6986" s="221">
        <v>62900</v>
      </c>
      <c r="D6986" s="221">
        <f t="shared" si="770"/>
        <v>62900</v>
      </c>
      <c r="E6986" s="221">
        <f t="shared" si="768"/>
        <v>62.9</v>
      </c>
      <c r="F6986" s="221">
        <f t="shared" si="771"/>
        <v>1.3718880694947121E-6</v>
      </c>
      <c r="G6986" s="221">
        <f t="shared" si="772"/>
        <v>2.2760922165398798E-2</v>
      </c>
      <c r="H6986" s="271">
        <v>1.6131029927947399E-9</v>
      </c>
      <c r="I6986" s="221">
        <f t="shared" si="773"/>
        <v>1</v>
      </c>
      <c r="J6986" s="221">
        <v>1</v>
      </c>
      <c r="K6986" s="221">
        <f t="shared" si="774"/>
        <v>-325.95658740189998</v>
      </c>
      <c r="L6986" s="221">
        <f t="shared" si="769"/>
        <v>2.4585670097387739E-31</v>
      </c>
    </row>
    <row r="6987" spans="3:12" hidden="1" x14ac:dyDescent="0.25">
      <c r="C6987" s="221">
        <v>63000</v>
      </c>
      <c r="D6987" s="221">
        <f t="shared" si="770"/>
        <v>63000</v>
      </c>
      <c r="E6987" s="221">
        <f t="shared" si="768"/>
        <v>63</v>
      </c>
      <c r="F6987" s="221">
        <f t="shared" si="771"/>
        <v>1.4261146935168699E-6</v>
      </c>
      <c r="G6987" s="221">
        <f t="shared" si="772"/>
        <v>2.209662914666015E-16</v>
      </c>
      <c r="H6987" s="221">
        <v>1</v>
      </c>
      <c r="I6987" s="221">
        <f t="shared" si="773"/>
        <v>1</v>
      </c>
      <c r="J6987" s="221">
        <v>1</v>
      </c>
      <c r="K6987" s="221">
        <f t="shared" si="774"/>
        <v>-430.03039037226404</v>
      </c>
      <c r="L6987" s="221">
        <f t="shared" si="769"/>
        <v>6.3428830290666617E-32</v>
      </c>
    </row>
    <row r="6988" spans="3:12" hidden="1" x14ac:dyDescent="0.25">
      <c r="C6988" s="221">
        <v>63100</v>
      </c>
      <c r="D6988" s="221">
        <f t="shared" si="770"/>
        <v>63100</v>
      </c>
      <c r="E6988" s="221">
        <f t="shared" ref="E6988:E7051" si="775">D6988/1000</f>
        <v>63.1</v>
      </c>
      <c r="F6988" s="221">
        <f t="shared" si="771"/>
        <v>1.478375537661268E-6</v>
      </c>
      <c r="G6988" s="221">
        <f t="shared" si="772"/>
        <v>2.2353173208037185E-2</v>
      </c>
      <c r="H6988" s="271">
        <v>1.6130838584262E-9</v>
      </c>
      <c r="I6988" s="221">
        <f t="shared" si="773"/>
        <v>1</v>
      </c>
      <c r="J6988" s="221">
        <v>1</v>
      </c>
      <c r="K6988" s="221">
        <f t="shared" si="774"/>
        <v>-325.46438207007191</v>
      </c>
      <c r="L6988" s="221">
        <f t="shared" ref="L6988:L7051" si="776">(D6988-D6987)*((10^(K6988/20)+10^(K6987/20))/2)^2</f>
        <v>7.1040651617225623E-32</v>
      </c>
    </row>
    <row r="6989" spans="3:12" hidden="1" x14ac:dyDescent="0.25">
      <c r="C6989" s="221">
        <v>63200</v>
      </c>
      <c r="D6989" s="221">
        <f t="shared" si="770"/>
        <v>63200</v>
      </c>
      <c r="E6989" s="221">
        <f t="shared" si="775"/>
        <v>63.2</v>
      </c>
      <c r="F6989" s="221">
        <f t="shared" si="771"/>
        <v>1.5283775109882954E-6</v>
      </c>
      <c r="G6989" s="221">
        <f t="shared" si="772"/>
        <v>3.8400207712787383E-2</v>
      </c>
      <c r="H6989" s="271">
        <v>9.3131767082206296E-10</v>
      </c>
      <c r="I6989" s="221">
        <f t="shared" si="773"/>
        <v>1</v>
      </c>
      <c r="J6989" s="221">
        <v>1</v>
      </c>
      <c r="K6989" s="221">
        <f t="shared" si="774"/>
        <v>-325.24675888799146</v>
      </c>
      <c r="L6989" s="221">
        <f t="shared" si="776"/>
        <v>2.9141446599461953E-31</v>
      </c>
    </row>
    <row r="6990" spans="3:12" hidden="1" x14ac:dyDescent="0.25">
      <c r="C6990" s="221">
        <v>63300</v>
      </c>
      <c r="D6990" s="221">
        <f t="shared" si="770"/>
        <v>63300</v>
      </c>
      <c r="E6990" s="221">
        <f t="shared" si="775"/>
        <v>63.3</v>
      </c>
      <c r="F6990" s="221">
        <f t="shared" si="771"/>
        <v>1.5758375285328962E-6</v>
      </c>
      <c r="G6990" s="221">
        <f t="shared" si="772"/>
        <v>4.4001838539959599E-2</v>
      </c>
      <c r="H6990" s="271">
        <v>4.6758185500581603E-16</v>
      </c>
      <c r="I6990" s="221">
        <f t="shared" si="773"/>
        <v>1</v>
      </c>
      <c r="J6990" s="221">
        <v>1</v>
      </c>
      <c r="K6990" s="221">
        <f t="shared" si="774"/>
        <v>-449.78320176692034</v>
      </c>
      <c r="L6990" s="221">
        <f t="shared" si="776"/>
        <v>7.469037416997698E-32</v>
      </c>
    </row>
    <row r="6991" spans="3:12" hidden="1" x14ac:dyDescent="0.25">
      <c r="C6991" s="221">
        <v>63400</v>
      </c>
      <c r="D6991" s="221">
        <f t="shared" si="770"/>
        <v>63400</v>
      </c>
      <c r="E6991" s="221">
        <f t="shared" si="775"/>
        <v>63.4</v>
      </c>
      <c r="F6991" s="221">
        <f t="shared" si="771"/>
        <v>1.6204848744443454E-6</v>
      </c>
      <c r="G6991" s="221">
        <f t="shared" si="772"/>
        <v>3.7835535790825242E-2</v>
      </c>
      <c r="H6991" s="271">
        <v>9.3131794637671505E-10</v>
      </c>
      <c r="I6991" s="221">
        <f t="shared" si="773"/>
        <v>1</v>
      </c>
      <c r="J6991" s="221">
        <v>1</v>
      </c>
      <c r="K6991" s="221">
        <f t="shared" si="774"/>
        <v>-324.86714316115814</v>
      </c>
      <c r="L6991" s="221">
        <f t="shared" si="776"/>
        <v>8.1512870223436747E-32</v>
      </c>
    </row>
    <row r="6992" spans="3:12" hidden="1" x14ac:dyDescent="0.25">
      <c r="C6992" s="221">
        <v>63500</v>
      </c>
      <c r="D6992" s="221">
        <f t="shared" si="770"/>
        <v>63500</v>
      </c>
      <c r="E6992" s="221">
        <f t="shared" si="775"/>
        <v>63.5</v>
      </c>
      <c r="F6992" s="221">
        <f t="shared" si="771"/>
        <v>1.6620634617462166E-6</v>
      </c>
      <c r="G6992" s="221">
        <f t="shared" si="772"/>
        <v>2.1700261958437234E-2</v>
      </c>
      <c r="H6992" s="271">
        <v>1.61310738885778E-9</v>
      </c>
      <c r="I6992" s="221">
        <f t="shared" si="773"/>
        <v>1</v>
      </c>
      <c r="J6992" s="221">
        <v>1</v>
      </c>
      <c r="K6992" s="221">
        <f t="shared" si="774"/>
        <v>-324.70448281502314</v>
      </c>
      <c r="L6992" s="221">
        <f t="shared" si="776"/>
        <v>3.3224371737244322E-31</v>
      </c>
    </row>
    <row r="6993" spans="3:12" hidden="1" x14ac:dyDescent="0.25">
      <c r="C6993" s="221">
        <v>63600</v>
      </c>
      <c r="D6993" s="221">
        <f t="shared" si="770"/>
        <v>63600</v>
      </c>
      <c r="E6993" s="221">
        <f t="shared" si="775"/>
        <v>63.6</v>
      </c>
      <c r="F6993" s="221">
        <f t="shared" si="771"/>
        <v>1.7003339661549554E-6</v>
      </c>
      <c r="G6993" s="221">
        <f t="shared" si="772"/>
        <v>2.5369211004468759E-16</v>
      </c>
      <c r="H6993" s="221">
        <v>1</v>
      </c>
      <c r="I6993" s="221">
        <f t="shared" si="773"/>
        <v>1</v>
      </c>
      <c r="J6993" s="221">
        <v>1</v>
      </c>
      <c r="K6993" s="221">
        <f t="shared" si="774"/>
        <v>-427.3031761781059</v>
      </c>
      <c r="L6993" s="221">
        <f t="shared" si="776"/>
        <v>8.4624899719287585E-32</v>
      </c>
    </row>
    <row r="6994" spans="3:12" hidden="1" x14ac:dyDescent="0.25">
      <c r="C6994" s="221">
        <v>63700</v>
      </c>
      <c r="D6994" s="221">
        <f t="shared" si="770"/>
        <v>63700</v>
      </c>
      <c r="E6994" s="221">
        <f t="shared" si="775"/>
        <v>63.7</v>
      </c>
      <c r="F6994" s="221">
        <f t="shared" si="771"/>
        <v>1.7350758128468115E-6</v>
      </c>
      <c r="G6994" s="221">
        <f t="shared" si="772"/>
        <v>2.1447988284229162E-2</v>
      </c>
      <c r="H6994" s="271">
        <v>1.61310259990997E-9</v>
      </c>
      <c r="I6994" s="221">
        <f t="shared" si="773"/>
        <v>1</v>
      </c>
      <c r="J6994" s="221">
        <v>1</v>
      </c>
      <c r="K6994" s="221">
        <f t="shared" si="774"/>
        <v>-324.43265978739032</v>
      </c>
      <c r="L6994" s="221">
        <f t="shared" si="776"/>
        <v>9.009076431239379E-32</v>
      </c>
    </row>
    <row r="6995" spans="3:12" hidden="1" x14ac:dyDescent="0.25">
      <c r="C6995" s="221">
        <v>63800</v>
      </c>
      <c r="D6995" s="221">
        <f t="shared" si="770"/>
        <v>63800</v>
      </c>
      <c r="E6995" s="221">
        <f t="shared" si="775"/>
        <v>63.8</v>
      </c>
      <c r="F6995" s="221">
        <f t="shared" si="771"/>
        <v>1.7660889967358046E-6</v>
      </c>
      <c r="G6995" s="221">
        <f t="shared" si="772"/>
        <v>3.6960503332180712E-2</v>
      </c>
      <c r="H6995" s="271">
        <v>9.3131467644476204E-10</v>
      </c>
      <c r="I6995" s="221">
        <f t="shared" si="773"/>
        <v>1</v>
      </c>
      <c r="J6995" s="221">
        <v>1</v>
      </c>
      <c r="K6995" s="221">
        <f t="shared" si="774"/>
        <v>-324.32306182795378</v>
      </c>
      <c r="L6995" s="221">
        <f t="shared" si="776"/>
        <v>3.649481826898956E-31</v>
      </c>
    </row>
    <row r="6996" spans="3:12" hidden="1" x14ac:dyDescent="0.25">
      <c r="C6996" s="221">
        <v>63900</v>
      </c>
      <c r="D6996" s="221">
        <f t="shared" si="770"/>
        <v>63900</v>
      </c>
      <c r="E6996" s="221">
        <f t="shared" si="775"/>
        <v>63.9</v>
      </c>
      <c r="F6996" s="221">
        <f t="shared" si="771"/>
        <v>1.7931957186979558E-6</v>
      </c>
      <c r="G6996" s="221">
        <f t="shared" si="772"/>
        <v>4.2482964925346596E-2</v>
      </c>
      <c r="H6996" s="271">
        <v>1.08497593742971E-14</v>
      </c>
      <c r="I6996" s="221">
        <f t="shared" si="773"/>
        <v>1</v>
      </c>
      <c r="J6996" s="221">
        <v>1</v>
      </c>
      <c r="K6996" s="221">
        <f t="shared" si="774"/>
        <v>-421.65474762463521</v>
      </c>
      <c r="L6996" s="221">
        <f t="shared" si="776"/>
        <v>9.2394396960069633E-32</v>
      </c>
    </row>
    <row r="6997" spans="3:12" hidden="1" x14ac:dyDescent="0.25">
      <c r="C6997" s="221">
        <v>64000</v>
      </c>
      <c r="D6997" s="221">
        <f t="shared" si="770"/>
        <v>64000</v>
      </c>
      <c r="E6997" s="221">
        <f t="shared" si="775"/>
        <v>64</v>
      </c>
      <c r="F6997" s="221">
        <f t="shared" si="771"/>
        <v>1.81624182222632E-6</v>
      </c>
      <c r="G6997" s="221">
        <f t="shared" si="772"/>
        <v>3.6641051732158925E-2</v>
      </c>
      <c r="H6997" s="271">
        <v>9.3133672190331E-10</v>
      </c>
      <c r="I6997" s="221">
        <f t="shared" si="773"/>
        <v>1</v>
      </c>
      <c r="J6997" s="221">
        <v>1</v>
      </c>
      <c r="K6997" s="221">
        <f t="shared" si="774"/>
        <v>-324.15503339849863</v>
      </c>
      <c r="L6997" s="221">
        <f t="shared" si="776"/>
        <v>9.6039137680875408E-32</v>
      </c>
    </row>
    <row r="6998" spans="3:12" hidden="1" x14ac:dyDescent="0.25">
      <c r="C6998" s="221">
        <v>64100</v>
      </c>
      <c r="D6998" s="221">
        <f t="shared" si="770"/>
        <v>64100</v>
      </c>
      <c r="E6998" s="221">
        <f t="shared" si="775"/>
        <v>64.099999999999994</v>
      </c>
      <c r="F6998" s="221">
        <f t="shared" si="771"/>
        <v>1.8350980172025869E-6</v>
      </c>
      <c r="G6998" s="221">
        <f t="shared" si="772"/>
        <v>2.1078657062914959E-2</v>
      </c>
      <c r="H6998" s="271">
        <v>1.6131117643221099E-9</v>
      </c>
      <c r="I6998" s="221">
        <f t="shared" si="773"/>
        <v>1</v>
      </c>
      <c r="J6998" s="221">
        <v>1</v>
      </c>
      <c r="K6998" s="221">
        <f t="shared" si="774"/>
        <v>-324.09666674693551</v>
      </c>
      <c r="L6998" s="221">
        <f t="shared" si="776"/>
        <v>3.8674071455089657E-31</v>
      </c>
    </row>
    <row r="6999" spans="3:12" hidden="1" x14ac:dyDescent="0.25">
      <c r="C6999" s="221">
        <v>64200</v>
      </c>
      <c r="D6999" s="221">
        <f t="shared" si="770"/>
        <v>64200</v>
      </c>
      <c r="E6999" s="221">
        <f t="shared" si="775"/>
        <v>64.2</v>
      </c>
      <c r="F6999" s="221">
        <f t="shared" si="771"/>
        <v>1.8496608797969057E-6</v>
      </c>
      <c r="G6999" s="221">
        <f t="shared" si="772"/>
        <v>1.6886809292150573E-15</v>
      </c>
      <c r="H6999" s="221">
        <v>1</v>
      </c>
      <c r="I6999" s="221">
        <f t="shared" si="773"/>
        <v>1</v>
      </c>
      <c r="J6999" s="221">
        <v>1</v>
      </c>
      <c r="K6999" s="221">
        <f t="shared" si="774"/>
        <v>-410.10720579706907</v>
      </c>
      <c r="L6999" s="221">
        <f t="shared" si="776"/>
        <v>9.734570902237667E-32</v>
      </c>
    </row>
    <row r="7000" spans="3:12" hidden="1" x14ac:dyDescent="0.25">
      <c r="C7000" s="221">
        <v>64300</v>
      </c>
      <c r="D7000" s="221">
        <f t="shared" si="770"/>
        <v>64300</v>
      </c>
      <c r="E7000" s="221">
        <f t="shared" si="775"/>
        <v>64.3</v>
      </c>
      <c r="F7000" s="221">
        <f t="shared" si="771"/>
        <v>1.8598536199318268E-6</v>
      </c>
      <c r="G7000" s="221">
        <f t="shared" si="772"/>
        <v>2.0957900002516711E-2</v>
      </c>
      <c r="H7000" s="271">
        <v>1.61309824612968E-9</v>
      </c>
      <c r="I7000" s="221">
        <f t="shared" si="773"/>
        <v>1</v>
      </c>
      <c r="J7000" s="221">
        <v>1</v>
      </c>
      <c r="K7000" s="221">
        <f t="shared" si="774"/>
        <v>-324.0302530558825</v>
      </c>
      <c r="L7000" s="221">
        <f t="shared" si="776"/>
        <v>9.8845715770267197E-32</v>
      </c>
    </row>
    <row r="7001" spans="3:12" hidden="1" x14ac:dyDescent="0.25">
      <c r="C7001" s="221">
        <v>64400</v>
      </c>
      <c r="D7001" s="221">
        <f t="shared" si="770"/>
        <v>64400</v>
      </c>
      <c r="E7001" s="221">
        <f t="shared" si="775"/>
        <v>64.400000000000006</v>
      </c>
      <c r="F7001" s="221">
        <f t="shared" si="771"/>
        <v>1.8656266102393007E-6</v>
      </c>
      <c r="G7001" s="221">
        <f t="shared" si="772"/>
        <v>3.6222228338971492E-2</v>
      </c>
      <c r="H7001" s="271">
        <v>9.3132746899360598E-10</v>
      </c>
      <c r="I7001" s="221">
        <f t="shared" si="773"/>
        <v>1</v>
      </c>
      <c r="J7001" s="221">
        <v>1</v>
      </c>
      <c r="K7001" s="221">
        <f t="shared" si="774"/>
        <v>-324.02195391916803</v>
      </c>
      <c r="L7001" s="221">
        <f t="shared" si="776"/>
        <v>3.9572159453192458E-31</v>
      </c>
    </row>
    <row r="7002" spans="3:12" hidden="1" x14ac:dyDescent="0.25">
      <c r="C7002" s="221">
        <v>64500</v>
      </c>
      <c r="D7002" s="221">
        <f t="shared" si="770"/>
        <v>64500</v>
      </c>
      <c r="E7002" s="221">
        <f t="shared" si="775"/>
        <v>64.5</v>
      </c>
      <c r="F7002" s="221">
        <f t="shared" si="771"/>
        <v>1.8669576729738283E-6</v>
      </c>
      <c r="G7002" s="221">
        <f t="shared" si="772"/>
        <v>4.1756069616970815E-2</v>
      </c>
      <c r="H7002" s="271">
        <v>3.3510670427923E-14</v>
      </c>
      <c r="I7002" s="221">
        <f t="shared" si="773"/>
        <v>1</v>
      </c>
      <c r="J7002" s="221">
        <v>1</v>
      </c>
      <c r="K7002" s="221">
        <f t="shared" si="774"/>
        <v>-411.65925597081156</v>
      </c>
      <c r="L7002" s="221">
        <f t="shared" si="776"/>
        <v>9.9033167455698205E-32</v>
      </c>
    </row>
    <row r="7003" spans="3:12" hidden="1" x14ac:dyDescent="0.25">
      <c r="C7003" s="221">
        <v>64600</v>
      </c>
      <c r="D7003" s="221">
        <f t="shared" si="770"/>
        <v>64600</v>
      </c>
      <c r="E7003" s="221">
        <f t="shared" si="775"/>
        <v>64.599999999999994</v>
      </c>
      <c r="F7003" s="221">
        <f t="shared" si="771"/>
        <v>1.8638521238907326E-6</v>
      </c>
      <c r="G7003" s="221">
        <f t="shared" si="772"/>
        <v>3.6118768889071388E-2</v>
      </c>
      <c r="H7003" s="271">
        <v>9.3132392990017809E-10</v>
      </c>
      <c r="I7003" s="221">
        <f t="shared" si="773"/>
        <v>1</v>
      </c>
      <c r="J7003" s="221">
        <v>1</v>
      </c>
      <c r="K7003" s="221">
        <f t="shared" si="774"/>
        <v>-324.05509692163656</v>
      </c>
      <c r="L7003" s="221">
        <f t="shared" si="776"/>
        <v>9.8280307636245145E-32</v>
      </c>
    </row>
    <row r="7004" spans="3:12" hidden="1" x14ac:dyDescent="0.25">
      <c r="C7004" s="221">
        <v>64700</v>
      </c>
      <c r="D7004" s="221">
        <f t="shared" si="770"/>
        <v>64700</v>
      </c>
      <c r="E7004" s="221">
        <f t="shared" si="775"/>
        <v>64.7</v>
      </c>
      <c r="F7004" s="221">
        <f t="shared" si="771"/>
        <v>1.8563425746276914E-6</v>
      </c>
      <c r="G7004" s="221">
        <f t="shared" si="772"/>
        <v>2.0838292282597086E-2</v>
      </c>
      <c r="H7004" s="271">
        <v>1.61309304828428E-9</v>
      </c>
      <c r="I7004" s="221">
        <f t="shared" si="773"/>
        <v>1</v>
      </c>
      <c r="J7004" s="221">
        <v>1</v>
      </c>
      <c r="K7004" s="221">
        <f t="shared" si="774"/>
        <v>-324.09640659948451</v>
      </c>
      <c r="L7004" s="221">
        <f t="shared" si="776"/>
        <v>3.9122561306465996E-31</v>
      </c>
    </row>
    <row r="7005" spans="3:12" hidden="1" x14ac:dyDescent="0.25">
      <c r="C7005" s="221">
        <v>64800</v>
      </c>
      <c r="D7005" s="221">
        <f t="shared" si="770"/>
        <v>64800</v>
      </c>
      <c r="E7005" s="221">
        <f t="shared" si="775"/>
        <v>64.8</v>
      </c>
      <c r="F7005" s="221">
        <f t="shared" si="771"/>
        <v>1.8444884976123444E-6</v>
      </c>
      <c r="G7005" s="221">
        <f t="shared" si="772"/>
        <v>3.5119115370426299E-15</v>
      </c>
      <c r="H7005" s="221">
        <v>1</v>
      </c>
      <c r="I7005" s="221">
        <f t="shared" si="773"/>
        <v>1</v>
      </c>
      <c r="J7005" s="221">
        <v>1</v>
      </c>
      <c r="K7005" s="221">
        <f t="shared" si="774"/>
        <v>-403.77160961946709</v>
      </c>
      <c r="L7005" s="221">
        <f t="shared" si="776"/>
        <v>9.7362005796347153E-32</v>
      </c>
    </row>
    <row r="7006" spans="3:12" hidden="1" x14ac:dyDescent="0.25">
      <c r="C7006" s="221">
        <v>64900</v>
      </c>
      <c r="D7006" s="221">
        <f t="shared" si="770"/>
        <v>64900</v>
      </c>
      <c r="E7006" s="221">
        <f t="shared" si="775"/>
        <v>64.900000000000006</v>
      </c>
      <c r="F7006" s="221">
        <f t="shared" si="771"/>
        <v>1.8283755599314412E-6</v>
      </c>
      <c r="G7006" s="221">
        <f t="shared" si="772"/>
        <v>2.0838292282597155E-2</v>
      </c>
      <c r="H7006" s="271">
        <v>1.6130938297003201E-9</v>
      </c>
      <c r="I7006" s="221">
        <f t="shared" si="773"/>
        <v>1</v>
      </c>
      <c r="J7006" s="221">
        <v>1</v>
      </c>
      <c r="K7006" s="221">
        <f t="shared" si="774"/>
        <v>-324.22825674768114</v>
      </c>
      <c r="L7006" s="221">
        <f t="shared" si="776"/>
        <v>9.4450851295287898E-32</v>
      </c>
    </row>
    <row r="7007" spans="3:12" hidden="1" x14ac:dyDescent="0.25">
      <c r="C7007" s="221">
        <v>65000</v>
      </c>
      <c r="D7007" s="221">
        <f t="shared" si="770"/>
        <v>65000</v>
      </c>
      <c r="E7007" s="221">
        <f t="shared" si="775"/>
        <v>65</v>
      </c>
      <c r="F7007" s="221">
        <f t="shared" si="771"/>
        <v>1.8081147349121261E-6</v>
      </c>
      <c r="G7007" s="221">
        <f t="shared" si="772"/>
        <v>3.6118768889071423E-2</v>
      </c>
      <c r="H7007" s="271">
        <v>9.3132447802347793E-10</v>
      </c>
      <c r="I7007" s="221">
        <f t="shared" si="773"/>
        <v>1</v>
      </c>
      <c r="J7007" s="221">
        <v>1</v>
      </c>
      <c r="K7007" s="221">
        <f t="shared" si="774"/>
        <v>-324.31880115961184</v>
      </c>
      <c r="L7007" s="221">
        <f t="shared" si="776"/>
        <v>3.7381687524038673E-31</v>
      </c>
    </row>
    <row r="7008" spans="3:12" hidden="1" x14ac:dyDescent="0.25">
      <c r="C7008" s="221">
        <v>65100</v>
      </c>
      <c r="D7008" s="221">
        <f t="shared" si="770"/>
        <v>65100</v>
      </c>
      <c r="E7008" s="221">
        <f t="shared" si="775"/>
        <v>65.099999999999994</v>
      </c>
      <c r="F7008" s="221">
        <f t="shared" si="771"/>
        <v>1.7838412023587247E-6</v>
      </c>
      <c r="G7008" s="221">
        <f t="shared" si="772"/>
        <v>4.1756069616970821E-2</v>
      </c>
      <c r="H7008" s="271">
        <v>3.1614114412879702E-14</v>
      </c>
      <c r="I7008" s="221">
        <f t="shared" si="773"/>
        <v>1</v>
      </c>
      <c r="J7008" s="221">
        <v>1</v>
      </c>
      <c r="K7008" s="221">
        <f t="shared" si="774"/>
        <v>-412.56086350969213</v>
      </c>
      <c r="L7008" s="221">
        <f t="shared" si="776"/>
        <v>9.2489731961195764E-32</v>
      </c>
    </row>
    <row r="7009" spans="3:12" hidden="1" x14ac:dyDescent="0.25">
      <c r="C7009" s="221">
        <v>65200</v>
      </c>
      <c r="D7009" s="221">
        <f t="shared" si="770"/>
        <v>65200</v>
      </c>
      <c r="E7009" s="221">
        <f t="shared" si="775"/>
        <v>65.2</v>
      </c>
      <c r="F7009" s="221">
        <f t="shared" si="771"/>
        <v>1.7557130504360768E-6</v>
      </c>
      <c r="G7009" s="221">
        <f t="shared" si="772"/>
        <v>3.622222833897145E-2</v>
      </c>
      <c r="H7009" s="271">
        <v>9.3132694277007396E-10</v>
      </c>
      <c r="I7009" s="221">
        <f t="shared" si="773"/>
        <v>1</v>
      </c>
      <c r="J7009" s="221">
        <v>1</v>
      </c>
      <c r="K7009" s="221">
        <f t="shared" si="774"/>
        <v>-324.5493826337198</v>
      </c>
      <c r="L7009" s="221">
        <f t="shared" si="776"/>
        <v>8.7707408304850906E-32</v>
      </c>
    </row>
    <row r="7010" spans="3:12" hidden="1" x14ac:dyDescent="0.25">
      <c r="C7010" s="221">
        <v>65300</v>
      </c>
      <c r="D7010" s="221">
        <f t="shared" si="770"/>
        <v>65300</v>
      </c>
      <c r="E7010" s="221">
        <f t="shared" si="775"/>
        <v>65.3</v>
      </c>
      <c r="F7010" s="221">
        <f t="shared" si="771"/>
        <v>1.7239097940725241E-6</v>
      </c>
      <c r="G7010" s="221">
        <f t="shared" si="772"/>
        <v>2.0957900002520759E-2</v>
      </c>
      <c r="H7010" s="271">
        <v>1.6131205592515601E-9</v>
      </c>
      <c r="I7010" s="221">
        <f t="shared" si="773"/>
        <v>1</v>
      </c>
      <c r="J7010" s="221">
        <v>1</v>
      </c>
      <c r="K7010" s="221">
        <f t="shared" si="774"/>
        <v>-324.68941745576836</v>
      </c>
      <c r="L7010" s="221">
        <f t="shared" si="776"/>
        <v>3.452138536626805E-31</v>
      </c>
    </row>
    <row r="7011" spans="3:12" hidden="1" x14ac:dyDescent="0.25">
      <c r="C7011" s="221">
        <v>65400</v>
      </c>
      <c r="D7011" s="221">
        <f t="shared" si="770"/>
        <v>65400</v>
      </c>
      <c r="E7011" s="221">
        <f t="shared" si="775"/>
        <v>65.400000000000006</v>
      </c>
      <c r="F7011" s="221">
        <f t="shared" si="771"/>
        <v>1.6886307264528379E-6</v>
      </c>
      <c r="G7011" s="221">
        <f t="shared" si="772"/>
        <v>1.6063724855536863E-15</v>
      </c>
      <c r="H7011" s="221">
        <v>1</v>
      </c>
      <c r="I7011" s="221">
        <f t="shared" si="773"/>
        <v>1</v>
      </c>
      <c r="J7011" s="221">
        <v>1</v>
      </c>
      <c r="K7011" s="221">
        <f t="shared" si="774"/>
        <v>-411.33238111475094</v>
      </c>
      <c r="L7011" s="221">
        <f t="shared" si="776"/>
        <v>8.4925612672711577E-32</v>
      </c>
    </row>
    <row r="7012" spans="3:12" hidden="1" x14ac:dyDescent="0.25">
      <c r="C7012" s="221">
        <v>65500</v>
      </c>
      <c r="D7012" s="221">
        <f t="shared" si="770"/>
        <v>65500</v>
      </c>
      <c r="E7012" s="221">
        <f t="shared" si="775"/>
        <v>65.5</v>
      </c>
      <c r="F7012" s="221">
        <f t="shared" si="771"/>
        <v>1.6500931216680113E-6</v>
      </c>
      <c r="G7012" s="221">
        <f t="shared" si="772"/>
        <v>2.1078657062915021E-2</v>
      </c>
      <c r="H7012" s="271">
        <v>1.6130894283396899E-9</v>
      </c>
      <c r="I7012" s="221">
        <f t="shared" si="773"/>
        <v>1</v>
      </c>
      <c r="J7012" s="221">
        <v>1</v>
      </c>
      <c r="K7012" s="221">
        <f t="shared" si="774"/>
        <v>-325.01980325722388</v>
      </c>
      <c r="L7012" s="221">
        <f t="shared" si="776"/>
        <v>7.8704882657575854E-32</v>
      </c>
    </row>
    <row r="7013" spans="3:12" hidden="1" x14ac:dyDescent="0.25">
      <c r="C7013" s="221">
        <v>65600</v>
      </c>
      <c r="D7013" s="221">
        <f t="shared" si="770"/>
        <v>65600</v>
      </c>
      <c r="E7013" s="221">
        <f t="shared" si="775"/>
        <v>65.599999999999994</v>
      </c>
      <c r="F7013" s="221">
        <f t="shared" si="771"/>
        <v>1.6085303078704391E-6</v>
      </c>
      <c r="G7013" s="221">
        <f t="shared" si="772"/>
        <v>3.6641051732157738E-2</v>
      </c>
      <c r="H7013" s="271">
        <v>9.3132149584317196E-10</v>
      </c>
      <c r="I7013" s="221">
        <f t="shared" si="773"/>
        <v>1</v>
      </c>
      <c r="J7013" s="221">
        <v>1</v>
      </c>
      <c r="K7013" s="221">
        <f t="shared" si="774"/>
        <v>-325.21006387365094</v>
      </c>
      <c r="L7013" s="221">
        <f t="shared" si="776"/>
        <v>3.080056882387302E-31</v>
      </c>
    </row>
    <row r="7014" spans="3:12" hidden="1" x14ac:dyDescent="0.25">
      <c r="C7014" s="221">
        <v>65700</v>
      </c>
      <c r="D7014" s="221">
        <f t="shared" si="770"/>
        <v>65700</v>
      </c>
      <c r="E7014" s="221">
        <f t="shared" si="775"/>
        <v>65.7</v>
      </c>
      <c r="F7014" s="221">
        <f t="shared" si="771"/>
        <v>1.564189631338958E-6</v>
      </c>
      <c r="G7014" s="221">
        <f t="shared" si="772"/>
        <v>4.2482964925346603E-2</v>
      </c>
      <c r="H7014" s="271">
        <v>1.27463153893404E-14</v>
      </c>
      <c r="I7014" s="221">
        <f t="shared" si="773"/>
        <v>1</v>
      </c>
      <c r="J7014" s="221">
        <v>1</v>
      </c>
      <c r="K7014" s="221">
        <f t="shared" si="774"/>
        <v>-421.44222236124745</v>
      </c>
      <c r="L7014" s="221">
        <f t="shared" si="776"/>
        <v>7.5326367429650547E-32</v>
      </c>
    </row>
    <row r="7015" spans="3:12" hidden="1" x14ac:dyDescent="0.25">
      <c r="C7015" s="221">
        <v>65800</v>
      </c>
      <c r="D7015" s="221">
        <f t="shared" si="770"/>
        <v>65800</v>
      </c>
      <c r="E7015" s="221">
        <f t="shared" si="775"/>
        <v>65.8</v>
      </c>
      <c r="F7015" s="221">
        <f t="shared" si="771"/>
        <v>1.5173303326795091E-6</v>
      </c>
      <c r="G7015" s="221">
        <f t="shared" si="772"/>
        <v>3.6960503332181885E-2</v>
      </c>
      <c r="H7015" s="271">
        <v>9.3131412669460298E-10</v>
      </c>
      <c r="I7015" s="221">
        <f t="shared" si="773"/>
        <v>1</v>
      </c>
      <c r="J7015" s="221">
        <v>1</v>
      </c>
      <c r="K7015" s="221">
        <f t="shared" si="774"/>
        <v>-325.64171585404205</v>
      </c>
      <c r="L7015" s="221">
        <f t="shared" si="776"/>
        <v>6.8199707055564012E-32</v>
      </c>
    </row>
    <row r="7016" spans="3:12" hidden="1" x14ac:dyDescent="0.25">
      <c r="C7016" s="221">
        <v>65900</v>
      </c>
      <c r="D7016" s="221">
        <f t="shared" si="770"/>
        <v>65900</v>
      </c>
      <c r="E7016" s="221">
        <f t="shared" si="775"/>
        <v>65.900000000000006</v>
      </c>
      <c r="F7016" s="221">
        <f t="shared" si="771"/>
        <v>1.4682213569682166E-6</v>
      </c>
      <c r="G7016" s="221">
        <f t="shared" si="772"/>
        <v>2.1447988284229093E-2</v>
      </c>
      <c r="H7016" s="271">
        <v>1.6131018008853799E-9</v>
      </c>
      <c r="I7016" s="221">
        <f t="shared" si="773"/>
        <v>1</v>
      </c>
      <c r="J7016" s="221">
        <v>1</v>
      </c>
      <c r="K7016" s="221">
        <f t="shared" si="774"/>
        <v>-325.88320246224151</v>
      </c>
      <c r="L7016" s="221">
        <f t="shared" si="776"/>
        <v>2.6536155572436893E-31</v>
      </c>
    </row>
    <row r="7017" spans="3:12" hidden="1" x14ac:dyDescent="0.25">
      <c r="C7017" s="221">
        <v>66000</v>
      </c>
      <c r="D7017" s="221">
        <f t="shared" si="770"/>
        <v>66000</v>
      </c>
      <c r="E7017" s="221">
        <f t="shared" si="775"/>
        <v>66</v>
      </c>
      <c r="F7017" s="221">
        <f t="shared" si="771"/>
        <v>1.4171391199818633E-6</v>
      </c>
      <c r="G7017" s="221">
        <f t="shared" si="772"/>
        <v>3.3817508098796669E-16</v>
      </c>
      <c r="H7017" s="221">
        <v>1</v>
      </c>
      <c r="I7017" s="221">
        <f t="shared" si="773"/>
        <v>1</v>
      </c>
      <c r="J7017" s="221">
        <v>1</v>
      </c>
      <c r="K7017" s="221">
        <f t="shared" si="774"/>
        <v>-426.3889182087658</v>
      </c>
      <c r="L7017" s="221">
        <f t="shared" si="776"/>
        <v>6.4510135933267446E-32</v>
      </c>
    </row>
    <row r="7018" spans="3:12" hidden="1" x14ac:dyDescent="0.25">
      <c r="C7018" s="221">
        <v>66100</v>
      </c>
      <c r="D7018" s="221">
        <f t="shared" si="770"/>
        <v>66100</v>
      </c>
      <c r="E7018" s="221">
        <f t="shared" si="775"/>
        <v>66.099999999999994</v>
      </c>
      <c r="F7018" s="221">
        <f t="shared" si="771"/>
        <v>1.3643652527550919E-6</v>
      </c>
      <c r="G7018" s="221">
        <f t="shared" si="772"/>
        <v>2.1700261958435153E-2</v>
      </c>
      <c r="H7018" s="271">
        <v>1.6130850453637899E-9</v>
      </c>
      <c r="I7018" s="221">
        <f t="shared" si="773"/>
        <v>1</v>
      </c>
      <c r="J7018" s="221">
        <v>1</v>
      </c>
      <c r="K7018" s="221">
        <f t="shared" si="774"/>
        <v>-326.41894216238876</v>
      </c>
      <c r="L7018" s="221">
        <f t="shared" si="776"/>
        <v>5.7023583816119892E-32</v>
      </c>
    </row>
    <row r="7019" spans="3:12" hidden="1" x14ac:dyDescent="0.25">
      <c r="C7019" s="221">
        <v>66200</v>
      </c>
      <c r="D7019" s="221">
        <f t="shared" si="770"/>
        <v>66200</v>
      </c>
      <c r="E7019" s="221">
        <f t="shared" si="775"/>
        <v>66.2</v>
      </c>
      <c r="F7019" s="221">
        <f t="shared" si="771"/>
        <v>1.3101843465577089E-6</v>
      </c>
      <c r="G7019" s="221">
        <f t="shared" si="772"/>
        <v>3.7835535790825291E-2</v>
      </c>
      <c r="H7019" s="271">
        <v>9.3131849686969005E-10</v>
      </c>
      <c r="I7019" s="221">
        <f t="shared" si="773"/>
        <v>1</v>
      </c>
      <c r="J7019" s="221">
        <v>1</v>
      </c>
      <c r="K7019" s="221">
        <f t="shared" si="774"/>
        <v>-326.71338953315905</v>
      </c>
      <c r="L7019" s="221">
        <f t="shared" si="776"/>
        <v>2.2055056745100128E-31</v>
      </c>
    </row>
    <row r="7020" spans="3:12" hidden="1" x14ac:dyDescent="0.25">
      <c r="C7020" s="221">
        <v>66300</v>
      </c>
      <c r="D7020" s="221">
        <f t="shared" si="770"/>
        <v>66300</v>
      </c>
      <c r="E7020" s="221">
        <f t="shared" si="775"/>
        <v>66.3</v>
      </c>
      <c r="F7020" s="221">
        <f t="shared" si="771"/>
        <v>1.2548817200036715E-6</v>
      </c>
      <c r="G7020" s="221">
        <f t="shared" si="772"/>
        <v>4.4001838539959585E-2</v>
      </c>
      <c r="H7020" s="271">
        <v>2.3641378700490101E-15</v>
      </c>
      <c r="I7020" s="221">
        <f t="shared" si="773"/>
        <v>1</v>
      </c>
      <c r="J7020" s="221">
        <v>1</v>
      </c>
      <c r="K7020" s="221">
        <f t="shared" si="774"/>
        <v>-437.68507168306292</v>
      </c>
      <c r="L7020" s="221">
        <f t="shared" si="776"/>
        <v>5.3284821021463941E-32</v>
      </c>
    </row>
    <row r="7021" spans="3:12" hidden="1" x14ac:dyDescent="0.25">
      <c r="C7021" s="221">
        <v>66400</v>
      </c>
      <c r="D7021" s="221">
        <f t="shared" si="770"/>
        <v>66400</v>
      </c>
      <c r="E7021" s="221">
        <f t="shared" si="775"/>
        <v>66.400000000000006</v>
      </c>
      <c r="F7021" s="221">
        <f t="shared" si="771"/>
        <v>1.1987412293939398E-6</v>
      </c>
      <c r="G7021" s="221">
        <f t="shared" si="772"/>
        <v>3.8400207712787321E-2</v>
      </c>
      <c r="H7021" s="271">
        <v>9.3133291462363301E-10</v>
      </c>
      <c r="I7021" s="221">
        <f t="shared" si="773"/>
        <v>1</v>
      </c>
      <c r="J7021" s="221">
        <v>1</v>
      </c>
      <c r="K7021" s="221">
        <f t="shared" si="774"/>
        <v>-327.35672063963432</v>
      </c>
      <c r="L7021" s="221">
        <f t="shared" si="776"/>
        <v>4.5948420779349122E-32</v>
      </c>
    </row>
    <row r="7022" spans="3:12" hidden="1" x14ac:dyDescent="0.25">
      <c r="C7022" s="221">
        <v>66500</v>
      </c>
      <c r="D7022" s="221">
        <f t="shared" si="770"/>
        <v>66500</v>
      </c>
      <c r="E7022" s="221">
        <f t="shared" si="775"/>
        <v>66.5</v>
      </c>
      <c r="F7022" s="221">
        <f t="shared" si="771"/>
        <v>1.1420431425687255E-6</v>
      </c>
      <c r="G7022" s="221">
        <f t="shared" si="772"/>
        <v>2.2353173208037116E-2</v>
      </c>
      <c r="H7022" s="271">
        <v>1.6131062119404401E-9</v>
      </c>
      <c r="I7022" s="221">
        <f t="shared" si="773"/>
        <v>1</v>
      </c>
      <c r="J7022" s="221">
        <v>1</v>
      </c>
      <c r="K7022" s="221">
        <f t="shared" si="774"/>
        <v>-327.70630685214462</v>
      </c>
      <c r="L7022" s="221">
        <f t="shared" si="776"/>
        <v>1.7661374052908505E-31</v>
      </c>
    </row>
    <row r="7023" spans="3:12" hidden="1" x14ac:dyDescent="0.25">
      <c r="C7023" s="221">
        <v>66600</v>
      </c>
      <c r="D7023" s="221">
        <f t="shared" si="770"/>
        <v>66600</v>
      </c>
      <c r="E7023" s="221">
        <f t="shared" si="775"/>
        <v>66.599999999999994</v>
      </c>
      <c r="F7023" s="221">
        <f t="shared" si="771"/>
        <v>1.0850620955129431E-6</v>
      </c>
      <c r="G7023" s="221">
        <f t="shared" si="772"/>
        <v>2.6962581686825503E-15</v>
      </c>
      <c r="H7023" s="221">
        <v>1</v>
      </c>
      <c r="I7023" s="221">
        <f t="shared" si="773"/>
        <v>1</v>
      </c>
      <c r="J7023" s="221">
        <v>1</v>
      </c>
      <c r="K7023" s="221">
        <f t="shared" si="774"/>
        <v>-410.6756786720191</v>
      </c>
      <c r="L7023" s="221">
        <f t="shared" si="776"/>
        <v>4.2400505067924883E-32</v>
      </c>
    </row>
    <row r="7024" spans="3:12" hidden="1" x14ac:dyDescent="0.25">
      <c r="C7024" s="221">
        <v>66700</v>
      </c>
      <c r="D7024" s="221">
        <f t="shared" si="770"/>
        <v>66700</v>
      </c>
      <c r="E7024" s="221">
        <f t="shared" si="775"/>
        <v>66.7</v>
      </c>
      <c r="F7024" s="221">
        <f t="shared" si="771"/>
        <v>1.0280651497368236E-6</v>
      </c>
      <c r="G7024" s="221">
        <f t="shared" si="772"/>
        <v>2.2760922165398857E-2</v>
      </c>
      <c r="H7024" s="271">
        <v>1.61308066536139E-9</v>
      </c>
      <c r="I7024" s="221">
        <f t="shared" si="773"/>
        <v>1</v>
      </c>
      <c r="J7024" s="221">
        <v>1</v>
      </c>
      <c r="K7024" s="221">
        <f t="shared" si="774"/>
        <v>-328.46266846693908</v>
      </c>
      <c r="L7024" s="221">
        <f t="shared" si="776"/>
        <v>3.5623819564873838E-32</v>
      </c>
    </row>
    <row r="7025" spans="3:12" hidden="1" x14ac:dyDescent="0.25">
      <c r="C7025" s="221">
        <v>66800</v>
      </c>
      <c r="D7025" s="221">
        <f t="shared" si="770"/>
        <v>66800</v>
      </c>
      <c r="E7025" s="221">
        <f t="shared" si="775"/>
        <v>66.8</v>
      </c>
      <c r="F7025" s="221">
        <f t="shared" si="771"/>
        <v>9.7130996705875843E-7</v>
      </c>
      <c r="G7025" s="221">
        <f t="shared" si="772"/>
        <v>3.9814721158179654E-2</v>
      </c>
      <c r="H7025" s="271">
        <v>9.3133129251240197E-10</v>
      </c>
      <c r="I7025" s="221">
        <f t="shared" si="773"/>
        <v>1</v>
      </c>
      <c r="J7025" s="221">
        <v>1</v>
      </c>
      <c r="K7025" s="221">
        <f t="shared" si="774"/>
        <v>-328.86988561710689</v>
      </c>
      <c r="L7025" s="221">
        <f t="shared" si="776"/>
        <v>1.3602255131779345E-31</v>
      </c>
    </row>
    <row r="7026" spans="3:12" hidden="1" x14ac:dyDescent="0.25">
      <c r="C7026" s="221">
        <v>66900</v>
      </c>
      <c r="D7026" s="221">
        <f t="shared" si="770"/>
        <v>66900</v>
      </c>
      <c r="E7026" s="221">
        <f t="shared" si="775"/>
        <v>66.900000000000006</v>
      </c>
      <c r="F7026" s="221">
        <f t="shared" si="771"/>
        <v>9.1504311686650618E-7</v>
      </c>
      <c r="G7026" s="221">
        <f t="shared" si="772"/>
        <v>4.645772442081518E-2</v>
      </c>
      <c r="H7026" s="271">
        <v>8.0180396492423193E-15</v>
      </c>
      <c r="I7026" s="221">
        <f t="shared" si="773"/>
        <v>1</v>
      </c>
      <c r="J7026" s="221">
        <v>1</v>
      </c>
      <c r="K7026" s="221">
        <f t="shared" si="774"/>
        <v>-429.34864616951637</v>
      </c>
      <c r="L7026" s="221">
        <f t="shared" si="776"/>
        <v>3.2430949727951918E-32</v>
      </c>
    </row>
    <row r="7027" spans="3:12" hidden="1" x14ac:dyDescent="0.25">
      <c r="C7027" s="221">
        <v>67000</v>
      </c>
      <c r="D7027" s="221">
        <f t="shared" si="770"/>
        <v>67000</v>
      </c>
      <c r="E7027" s="221">
        <f t="shared" si="775"/>
        <v>67</v>
      </c>
      <c r="F7027" s="221">
        <f t="shared" si="771"/>
        <v>8.594985292474332E-7</v>
      </c>
      <c r="G7027" s="221">
        <f t="shared" si="772"/>
        <v>4.068089190642523E-2</v>
      </c>
      <c r="H7027" s="271">
        <v>9.3132012330939005E-10</v>
      </c>
      <c r="I7027" s="221">
        <f t="shared" si="773"/>
        <v>1</v>
      </c>
      <c r="J7027" s="221">
        <v>1</v>
      </c>
      <c r="K7027" s="221">
        <f t="shared" si="774"/>
        <v>-329.74530818238492</v>
      </c>
      <c r="L7027" s="221">
        <f t="shared" si="776"/>
        <v>2.6510522178889574E-32</v>
      </c>
    </row>
    <row r="7028" spans="3:12" hidden="1" x14ac:dyDescent="0.25">
      <c r="C7028" s="221">
        <v>67100</v>
      </c>
      <c r="D7028" s="221">
        <f t="shared" si="770"/>
        <v>67100</v>
      </c>
      <c r="E7028" s="221">
        <f t="shared" si="775"/>
        <v>67.099999999999994</v>
      </c>
      <c r="F7028" s="221">
        <f t="shared" si="771"/>
        <v>8.0489610557822447E-7</v>
      </c>
      <c r="G7028" s="221">
        <f t="shared" si="772"/>
        <v>2.3762629801941194E-2</v>
      </c>
      <c r="H7028" s="271">
        <v>1.61311057219591E-9</v>
      </c>
      <c r="I7028" s="221">
        <f t="shared" si="773"/>
        <v>1</v>
      </c>
      <c r="J7028" s="221">
        <v>1</v>
      </c>
      <c r="K7028" s="221">
        <f t="shared" si="774"/>
        <v>-330.2140306835193</v>
      </c>
      <c r="L7028" s="221">
        <f t="shared" si="776"/>
        <v>1.0054238734523514E-31</v>
      </c>
    </row>
    <row r="7029" spans="3:12" hidden="1" x14ac:dyDescent="0.25">
      <c r="C7029" s="221">
        <v>67200</v>
      </c>
      <c r="D7029" s="221">
        <f t="shared" si="770"/>
        <v>67200</v>
      </c>
      <c r="E7029" s="221">
        <f t="shared" si="775"/>
        <v>67.2</v>
      </c>
      <c r="F7029" s="221">
        <f t="shared" si="771"/>
        <v>7.5144049627161547E-7</v>
      </c>
      <c r="G7029" s="221">
        <f t="shared" si="772"/>
        <v>6.6018380422282894E-16</v>
      </c>
      <c r="H7029" s="221">
        <v>1</v>
      </c>
      <c r="I7029" s="221">
        <f t="shared" si="773"/>
        <v>1</v>
      </c>
      <c r="J7029" s="221">
        <v>1</v>
      </c>
      <c r="K7029" s="221">
        <f t="shared" si="774"/>
        <v>-426.08881075872483</v>
      </c>
      <c r="L7029" s="221">
        <f t="shared" si="776"/>
        <v>2.3798572422330083E-32</v>
      </c>
    </row>
    <row r="7030" spans="3:12" hidden="1" x14ac:dyDescent="0.25">
      <c r="C7030" s="221">
        <v>67300</v>
      </c>
      <c r="D7030" s="221">
        <f t="shared" si="770"/>
        <v>67300</v>
      </c>
      <c r="E7030" s="221">
        <f t="shared" si="775"/>
        <v>67.3</v>
      </c>
      <c r="F7030" s="221">
        <f t="shared" si="771"/>
        <v>6.9932005341575323E-7</v>
      </c>
      <c r="G7030" s="221">
        <f t="shared" si="772"/>
        <v>2.4368983573633662E-2</v>
      </c>
      <c r="H7030" s="271">
        <v>1.6130993938358399E-9</v>
      </c>
      <c r="I7030" s="221">
        <f t="shared" si="773"/>
        <v>1</v>
      </c>
      <c r="J7030" s="221">
        <v>1</v>
      </c>
      <c r="K7030" s="221">
        <f t="shared" si="774"/>
        <v>-331.21650949442278</v>
      </c>
      <c r="L7030" s="221">
        <f t="shared" si="776"/>
        <v>1.8893165712137786E-32</v>
      </c>
    </row>
    <row r="7031" spans="3:12" hidden="1" x14ac:dyDescent="0.25">
      <c r="C7031" s="221">
        <v>67400</v>
      </c>
      <c r="D7031" s="221">
        <f t="shared" si="770"/>
        <v>67400</v>
      </c>
      <c r="E7031" s="221">
        <f t="shared" si="775"/>
        <v>67.400000000000006</v>
      </c>
      <c r="F7031" s="221">
        <f t="shared" si="771"/>
        <v>6.4870596403261115E-7</v>
      </c>
      <c r="G7031" s="221">
        <f t="shared" si="772"/>
        <v>4.2784868169455516E-2</v>
      </c>
      <c r="H7031" s="271">
        <v>9.3131250724772596E-10</v>
      </c>
      <c r="I7031" s="221">
        <f t="shared" si="773"/>
        <v>1</v>
      </c>
      <c r="J7031" s="221">
        <v>1</v>
      </c>
      <c r="K7031" s="221">
        <f t="shared" si="774"/>
        <v>-331.75132951324326</v>
      </c>
      <c r="L7031" s="221">
        <f t="shared" si="776"/>
        <v>7.1124564204489152E-32</v>
      </c>
    </row>
    <row r="7032" spans="3:12" hidden="1" x14ac:dyDescent="0.25">
      <c r="C7032" s="221">
        <v>67500</v>
      </c>
      <c r="D7032" s="221">
        <f t="shared" si="770"/>
        <v>67500</v>
      </c>
      <c r="E7032" s="221">
        <f t="shared" si="775"/>
        <v>67.5</v>
      </c>
      <c r="F7032" s="221">
        <f t="shared" si="771"/>
        <v>5.9975156764956429E-7</v>
      </c>
      <c r="G7032" s="221">
        <f t="shared" si="772"/>
        <v>5.0112073911253746E-2</v>
      </c>
      <c r="H7032" s="271">
        <v>1.84002171685337E-14</v>
      </c>
      <c r="I7032" s="221">
        <f t="shared" si="773"/>
        <v>1</v>
      </c>
      <c r="J7032" s="221">
        <v>1</v>
      </c>
      <c r="K7032" s="221">
        <f t="shared" si="774"/>
        <v>-425.14526565589608</v>
      </c>
      <c r="L7032" s="221">
        <f t="shared" si="776"/>
        <v>1.67041984246939E-32</v>
      </c>
    </row>
    <row r="7033" spans="3:12" hidden="1" x14ac:dyDescent="0.25">
      <c r="C7033" s="221">
        <v>67600</v>
      </c>
      <c r="D7033" s="221">
        <f t="shared" si="770"/>
        <v>67600</v>
      </c>
      <c r="E7033" s="221">
        <f t="shared" si="775"/>
        <v>67.599999999999994</v>
      </c>
      <c r="F7033" s="221">
        <f t="shared" si="771"/>
        <v>5.5259185984595512E-7</v>
      </c>
      <c r="G7033" s="221">
        <f t="shared" si="772"/>
        <v>4.4050908590080151E-2</v>
      </c>
      <c r="H7033" s="271">
        <v>9.3132313092118197E-10</v>
      </c>
      <c r="I7033" s="221">
        <f t="shared" si="773"/>
        <v>1</v>
      </c>
      <c r="J7033" s="221">
        <v>1</v>
      </c>
      <c r="K7033" s="221">
        <f t="shared" si="774"/>
        <v>-332.89080513695467</v>
      </c>
      <c r="L7033" s="221">
        <f t="shared" si="776"/>
        <v>1.2849335913002291E-32</v>
      </c>
    </row>
    <row r="7034" spans="3:12" hidden="1" x14ac:dyDescent="0.25">
      <c r="C7034" s="221">
        <v>67700</v>
      </c>
      <c r="D7034" s="221">
        <f t="shared" ref="D7034:D7097" si="777">C7034*(f_CLK_MHz/Nominal_Clock_Freq)</f>
        <v>67700</v>
      </c>
      <c r="E7034" s="221">
        <f t="shared" si="775"/>
        <v>67.7</v>
      </c>
      <c r="F7034" s="221">
        <f t="shared" ref="F7034:F7097" si="778">ABS(SIN(((MOD_CLK_DIV*PI()*$D7034*FIRST_STAGE_DECIMATION)/(f_CLK_MHz*1000000)))/(FIRST_STAGE_DECIMATION*SIN(((MOD_CLK_DIV*PI()*$D7034)/(f_CLK_MHz*1000000)))))^FIRST_STAGE_ORDER</f>
        <v>5.0734318142615767E-7</v>
      </c>
      <c r="G7034" s="221">
        <f t="shared" ref="G7034:G7097" si="779">ABS(SIN(((MOD_CLK_DIV*FIRST_STAGE_DECIMATION*PI()*$D7034*SECOND_STAGE_DECIMATION)/(f_CLK_MHz*1000000)))/(SECOND_STAGE_DECIMATION*SIN(((MOD_CLK_DIV*FIRST_STAGE_DECIMATION*PI()*$D7034)/(f_CLK_MHz*1000000)))))^SECOND_STAGE_ORDER</f>
        <v>2.5833557845248763E-2</v>
      </c>
      <c r="H7034" s="271">
        <v>1.61311497832703E-9</v>
      </c>
      <c r="I7034" s="221">
        <f t="shared" ref="I7034:I7097" si="780">IF(Avg_decimation&lt;&gt;0,(ABS(SIN(((MOD_CLK_DIV*FIRST_STAGE_DECIMATION*SECOND_STAGE_DECIMATION*FIR_DECIMATION*PI()*$D7034*Avg_decimation)/(f_CLK_MHz*1000000)))/(Avg_decimation*SIN(((MOD_CLK_DIV*FIRST_STAGE_DECIMATION*SECOND_STAGE_DECIMATION*FIR_DECIMATION*PI()*$D7034)/(f_CLK_MHz*1000000)))))^1),"-")</f>
        <v>1</v>
      </c>
      <c r="J7034" s="221">
        <v>1</v>
      </c>
      <c r="K7034" s="221">
        <f t="shared" ref="K7034:K7097" si="781">20*LOG10(IF(FIR_BYPASSED,F7034*G7034*J7034,F7034*G7034*H7034*I7034*J7034))</f>
        <v>-333.49697252295692</v>
      </c>
      <c r="L7034" s="221">
        <f t="shared" si="776"/>
        <v>4.7988789684312884E-32</v>
      </c>
    </row>
    <row r="7035" spans="3:12" hidden="1" x14ac:dyDescent="0.25">
      <c r="C7035" s="221">
        <v>67800</v>
      </c>
      <c r="D7035" s="221">
        <f t="shared" si="777"/>
        <v>67800</v>
      </c>
      <c r="E7035" s="221">
        <f t="shared" si="775"/>
        <v>67.8</v>
      </c>
      <c r="F7035" s="221">
        <f t="shared" si="778"/>
        <v>4.641030909056622E-7</v>
      </c>
      <c r="G7035" s="221">
        <f t="shared" si="779"/>
        <v>1.2868540268931039E-15</v>
      </c>
      <c r="H7035" s="221">
        <v>1</v>
      </c>
      <c r="I7035" s="221">
        <f t="shared" si="780"/>
        <v>1</v>
      </c>
      <c r="J7035" s="221">
        <v>1</v>
      </c>
      <c r="K7035" s="221">
        <f t="shared" si="781"/>
        <v>-424.47712506575675</v>
      </c>
      <c r="L7035" s="221">
        <f t="shared" si="776"/>
        <v>1.1175508473853846E-32</v>
      </c>
    </row>
    <row r="7036" spans="3:12" hidden="1" x14ac:dyDescent="0.25">
      <c r="C7036" s="221">
        <v>67900</v>
      </c>
      <c r="D7036" s="221">
        <f t="shared" si="777"/>
        <v>67900</v>
      </c>
      <c r="E7036" s="221">
        <f t="shared" si="775"/>
        <v>67.900000000000006</v>
      </c>
      <c r="F7036" s="221">
        <f t="shared" si="778"/>
        <v>4.2295041609738008E-7</v>
      </c>
      <c r="G7036" s="221">
        <f t="shared" si="779"/>
        <v>2.6713357920280439E-2</v>
      </c>
      <c r="H7036" s="271">
        <v>1.6130950344633E-9</v>
      </c>
      <c r="I7036" s="221">
        <f t="shared" si="780"/>
        <v>1</v>
      </c>
      <c r="J7036" s="221">
        <v>1</v>
      </c>
      <c r="K7036" s="221">
        <f t="shared" si="781"/>
        <v>-334.78644212040945</v>
      </c>
      <c r="L7036" s="221">
        <f t="shared" si="776"/>
        <v>8.3047059387584569E-33</v>
      </c>
    </row>
    <row r="7037" spans="3:12" hidden="1" x14ac:dyDescent="0.25">
      <c r="C7037" s="221">
        <v>68000</v>
      </c>
      <c r="D7037" s="221">
        <f t="shared" si="777"/>
        <v>68000</v>
      </c>
      <c r="E7037" s="221">
        <f t="shared" si="775"/>
        <v>68</v>
      </c>
      <c r="F7037" s="221">
        <f t="shared" si="778"/>
        <v>3.8394547877201606E-7</v>
      </c>
      <c r="G7037" s="221">
        <f t="shared" si="779"/>
        <v>4.7104828118630884E-2</v>
      </c>
      <c r="H7037" s="271">
        <v>9.3132529232030597E-10</v>
      </c>
      <c r="I7037" s="221">
        <f t="shared" si="780"/>
        <v>1</v>
      </c>
      <c r="J7037" s="221">
        <v>1</v>
      </c>
      <c r="K7037" s="221">
        <f t="shared" si="781"/>
        <v>-335.4712724267568</v>
      </c>
      <c r="L7037" s="221">
        <f t="shared" si="776"/>
        <v>3.0746028996463002E-32</v>
      </c>
    </row>
    <row r="7038" spans="3:12" hidden="1" x14ac:dyDescent="0.25">
      <c r="C7038" s="221">
        <v>68100</v>
      </c>
      <c r="D7038" s="221">
        <f t="shared" si="777"/>
        <v>68100</v>
      </c>
      <c r="E7038" s="221">
        <f t="shared" si="775"/>
        <v>68.099999999999994</v>
      </c>
      <c r="F7038" s="221">
        <f t="shared" si="778"/>
        <v>3.4713048465848508E-7</v>
      </c>
      <c r="G7038" s="221">
        <f t="shared" si="779"/>
        <v>5.5419607012271339E-2</v>
      </c>
      <c r="H7038" s="271">
        <v>2.5960212633686601E-14</v>
      </c>
      <c r="I7038" s="221">
        <f t="shared" si="780"/>
        <v>1</v>
      </c>
      <c r="J7038" s="221">
        <v>1</v>
      </c>
      <c r="K7038" s="221">
        <f t="shared" si="781"/>
        <v>-426.03071116358319</v>
      </c>
      <c r="L7038" s="221">
        <f t="shared" si="776"/>
        <v>7.0931397992489661E-33</v>
      </c>
    </row>
    <row r="7039" spans="3:12" hidden="1" x14ac:dyDescent="0.25">
      <c r="C7039" s="221">
        <v>68200</v>
      </c>
      <c r="D7039" s="221">
        <f t="shared" si="777"/>
        <v>68200</v>
      </c>
      <c r="E7039" s="221">
        <f t="shared" si="775"/>
        <v>68.2</v>
      </c>
      <c r="F7039" s="221">
        <f t="shared" si="778"/>
        <v>3.125300694643262E-7</v>
      </c>
      <c r="G7039" s="221">
        <f t="shared" si="779"/>
        <v>4.8942765527655044E-2</v>
      </c>
      <c r="H7039" s="271">
        <v>9.3132610851364595E-10</v>
      </c>
      <c r="I7039" s="221">
        <f t="shared" si="780"/>
        <v>1</v>
      </c>
      <c r="J7039" s="221">
        <v>1</v>
      </c>
      <c r="K7039" s="221">
        <f t="shared" si="781"/>
        <v>-336.92635815700487</v>
      </c>
      <c r="L7039" s="221">
        <f t="shared" si="776"/>
        <v>5.0738151757291085E-33</v>
      </c>
    </row>
    <row r="7040" spans="3:12" hidden="1" x14ac:dyDescent="0.25">
      <c r="C7040" s="221">
        <v>68300</v>
      </c>
      <c r="D7040" s="221">
        <f t="shared" si="777"/>
        <v>68300</v>
      </c>
      <c r="E7040" s="221">
        <f t="shared" si="775"/>
        <v>68.3</v>
      </c>
      <c r="F7040" s="221">
        <f t="shared" si="778"/>
        <v>2.8015199014827745E-7</v>
      </c>
      <c r="G7040" s="221">
        <f t="shared" si="779"/>
        <v>2.8840493750447886E-2</v>
      </c>
      <c r="H7040" s="271">
        <v>1.6130962097237599E-9</v>
      </c>
      <c r="I7040" s="221">
        <f t="shared" si="780"/>
        <v>1</v>
      </c>
      <c r="J7040" s="221">
        <v>1</v>
      </c>
      <c r="K7040" s="221">
        <f t="shared" si="781"/>
        <v>-337.69886652092288</v>
      </c>
      <c r="L7040" s="221">
        <f t="shared" si="776"/>
        <v>1.8603613278997742E-32</v>
      </c>
    </row>
    <row r="7041" spans="3:12" hidden="1" x14ac:dyDescent="0.25">
      <c r="C7041" s="221">
        <v>68400</v>
      </c>
      <c r="D7041" s="221">
        <f t="shared" si="777"/>
        <v>68400</v>
      </c>
      <c r="E7041" s="221">
        <f t="shared" si="775"/>
        <v>68.400000000000006</v>
      </c>
      <c r="F7041" s="221">
        <f t="shared" si="778"/>
        <v>2.4998794938120019E-7</v>
      </c>
      <c r="G7041" s="221">
        <f t="shared" si="779"/>
        <v>2.0790692083518181E-15</v>
      </c>
      <c r="H7041" s="221">
        <v>1</v>
      </c>
      <c r="I7041" s="221">
        <f t="shared" si="780"/>
        <v>1</v>
      </c>
      <c r="J7041" s="221">
        <v>1</v>
      </c>
      <c r="K7041" s="221">
        <f t="shared" si="781"/>
        <v>-425.68423958945732</v>
      </c>
      <c r="L7041" s="221">
        <f t="shared" si="776"/>
        <v>4.2470560572562101E-33</v>
      </c>
    </row>
    <row r="7042" spans="3:12" hidden="1" x14ac:dyDescent="0.25">
      <c r="C7042" s="221">
        <v>68500</v>
      </c>
      <c r="D7042" s="221">
        <f t="shared" si="777"/>
        <v>68500</v>
      </c>
      <c r="E7042" s="221">
        <f t="shared" si="775"/>
        <v>68.5</v>
      </c>
      <c r="F7042" s="221">
        <f t="shared" si="778"/>
        <v>2.2201453999902818E-7</v>
      </c>
      <c r="G7042" s="221">
        <f t="shared" si="779"/>
        <v>3.0127172812040637E-2</v>
      </c>
      <c r="H7042" s="271">
        <v>1.61309061993879E-9</v>
      </c>
      <c r="I7042" s="221">
        <f t="shared" si="780"/>
        <v>1</v>
      </c>
      <c r="J7042" s="221">
        <v>1</v>
      </c>
      <c r="K7042" s="221">
        <f t="shared" si="781"/>
        <v>-339.34002875480758</v>
      </c>
      <c r="L7042" s="221">
        <f t="shared" si="776"/>
        <v>2.9105761972025365E-33</v>
      </c>
    </row>
    <row r="7043" spans="3:12" hidden="1" x14ac:dyDescent="0.25">
      <c r="C7043" s="221">
        <v>68600</v>
      </c>
      <c r="D7043" s="221">
        <f t="shared" si="777"/>
        <v>68600</v>
      </c>
      <c r="E7043" s="221">
        <f t="shared" si="775"/>
        <v>68.599999999999994</v>
      </c>
      <c r="F7043" s="221">
        <f t="shared" si="778"/>
        <v>1.9619429529249498E-7</v>
      </c>
      <c r="G7043" s="221">
        <f t="shared" si="779"/>
        <v>5.3411656086169608E-2</v>
      </c>
      <c r="H7043" s="271">
        <v>9.3132230799438697E-10</v>
      </c>
      <c r="I7043" s="221">
        <f t="shared" si="780"/>
        <v>1</v>
      </c>
      <c r="J7043" s="221">
        <v>1</v>
      </c>
      <c r="K7043" s="221">
        <f t="shared" si="781"/>
        <v>-340.21155149960009</v>
      </c>
      <c r="L7043" s="221">
        <f t="shared" si="776"/>
        <v>1.0556345894664948E-32</v>
      </c>
    </row>
    <row r="7044" spans="3:12" hidden="1" x14ac:dyDescent="0.25">
      <c r="C7044" s="221">
        <v>68700</v>
      </c>
      <c r="D7044" s="221">
        <f t="shared" si="777"/>
        <v>68700</v>
      </c>
      <c r="E7044" s="221">
        <f t="shared" si="775"/>
        <v>68.7</v>
      </c>
      <c r="F7044" s="221">
        <f t="shared" si="778"/>
        <v>1.7247683020032987E-7</v>
      </c>
      <c r="G7044" s="221">
        <f t="shared" si="779"/>
        <v>6.319395029502517E-2</v>
      </c>
      <c r="H7044" s="271">
        <v>3.9164572207116097E-14</v>
      </c>
      <c r="I7044" s="221">
        <f t="shared" si="780"/>
        <v>1</v>
      </c>
      <c r="J7044" s="221">
        <v>1</v>
      </c>
      <c r="K7044" s="221">
        <f t="shared" si="781"/>
        <v>-427.39400693133405</v>
      </c>
      <c r="L7044" s="221">
        <f t="shared" si="776"/>
        <v>2.3813479114355488E-33</v>
      </c>
    </row>
    <row r="7045" spans="3:12" hidden="1" x14ac:dyDescent="0.25">
      <c r="C7045" s="221">
        <v>68800</v>
      </c>
      <c r="D7045" s="221">
        <f t="shared" si="777"/>
        <v>68800</v>
      </c>
      <c r="E7045" s="221">
        <f t="shared" si="775"/>
        <v>68.8</v>
      </c>
      <c r="F7045" s="221">
        <f t="shared" si="778"/>
        <v>1.5080005788111112E-7</v>
      </c>
      <c r="G7045" s="221">
        <f t="shared" si="779"/>
        <v>5.6137348138911643E-2</v>
      </c>
      <c r="H7045" s="271">
        <v>9.3132910343666108E-10</v>
      </c>
      <c r="I7045" s="221">
        <f t="shared" si="780"/>
        <v>1</v>
      </c>
      <c r="J7045" s="221">
        <v>1</v>
      </c>
      <c r="K7045" s="221">
        <f t="shared" si="781"/>
        <v>-342.06486847899509</v>
      </c>
      <c r="L7045" s="221">
        <f t="shared" si="776"/>
        <v>1.5541759621001575E-33</v>
      </c>
    </row>
    <row r="7046" spans="3:12" hidden="1" x14ac:dyDescent="0.25">
      <c r="C7046" s="221">
        <v>68900</v>
      </c>
      <c r="D7046" s="221">
        <f t="shared" si="777"/>
        <v>68900</v>
      </c>
      <c r="E7046" s="221">
        <f t="shared" si="775"/>
        <v>68.900000000000006</v>
      </c>
      <c r="F7046" s="221">
        <f t="shared" si="778"/>
        <v>1.3109146573690785E-7</v>
      </c>
      <c r="G7046" s="221">
        <f t="shared" si="779"/>
        <v>3.3284154148488704E-2</v>
      </c>
      <c r="H7046" s="271">
        <v>1.6131006104327501E-9</v>
      </c>
      <c r="I7046" s="221">
        <f t="shared" si="780"/>
        <v>1</v>
      </c>
      <c r="J7046" s="221">
        <v>1</v>
      </c>
      <c r="K7046" s="221">
        <f t="shared" si="781"/>
        <v>-343.05053200846118</v>
      </c>
      <c r="L7046" s="221">
        <f t="shared" si="776"/>
        <v>5.5670788671784569E-33</v>
      </c>
    </row>
    <row r="7047" spans="3:12" hidden="1" x14ac:dyDescent="0.25">
      <c r="C7047" s="221">
        <v>69000</v>
      </c>
      <c r="D7047" s="221">
        <f t="shared" si="777"/>
        <v>69000</v>
      </c>
      <c r="E7047" s="221">
        <f t="shared" si="775"/>
        <v>69</v>
      </c>
      <c r="F7047" s="221">
        <f t="shared" si="778"/>
        <v>1.1326943475036402E-7</v>
      </c>
      <c r="G7047" s="221">
        <f t="shared" si="779"/>
        <v>7.3782245983918546E-16</v>
      </c>
      <c r="H7047" s="221">
        <v>1</v>
      </c>
      <c r="I7047" s="221">
        <f t="shared" si="780"/>
        <v>1</v>
      </c>
      <c r="J7047" s="221">
        <v>1</v>
      </c>
      <c r="K7047" s="221">
        <f t="shared" si="781"/>
        <v>-441.55870790848178</v>
      </c>
      <c r="L7047" s="221">
        <f t="shared" si="776"/>
        <v>1.2385031663880488E-33</v>
      </c>
    </row>
    <row r="7048" spans="3:12" hidden="1" x14ac:dyDescent="0.25">
      <c r="C7048" s="221">
        <v>69100</v>
      </c>
      <c r="D7048" s="221">
        <f t="shared" si="777"/>
        <v>69100</v>
      </c>
      <c r="E7048" s="221">
        <f t="shared" si="775"/>
        <v>69.099999999999994</v>
      </c>
      <c r="F7048" s="221">
        <f t="shared" si="778"/>
        <v>9.7244585974681883E-8</v>
      </c>
      <c r="G7048" s="221">
        <f t="shared" si="779"/>
        <v>3.5232527307794546E-2</v>
      </c>
      <c r="H7048" s="271">
        <v>1.6130862323625399E-9</v>
      </c>
      <c r="I7048" s="221">
        <f t="shared" si="780"/>
        <v>1</v>
      </c>
      <c r="J7048" s="221">
        <v>1</v>
      </c>
      <c r="K7048" s="221">
        <f t="shared" si="781"/>
        <v>-345.15066373281621</v>
      </c>
      <c r="L7048" s="221">
        <f t="shared" si="776"/>
        <v>7.6363666052066653E-34</v>
      </c>
    </row>
    <row r="7049" spans="3:12" hidden="1" x14ac:dyDescent="0.25">
      <c r="C7049" s="221">
        <v>69200</v>
      </c>
      <c r="D7049" s="221">
        <f t="shared" si="777"/>
        <v>69200</v>
      </c>
      <c r="E7049" s="221">
        <f t="shared" si="775"/>
        <v>69.2</v>
      </c>
      <c r="F7049" s="221">
        <f t="shared" si="778"/>
        <v>8.2921138179445402E-8</v>
      </c>
      <c r="G7049" s="221">
        <f t="shared" si="779"/>
        <v>6.2911217298101368E-2</v>
      </c>
      <c r="H7049" s="271">
        <v>9.3131930734845504E-10</v>
      </c>
      <c r="I7049" s="221">
        <f t="shared" si="780"/>
        <v>1</v>
      </c>
      <c r="J7049" s="221">
        <v>1</v>
      </c>
      <c r="K7049" s="221">
        <f t="shared" si="781"/>
        <v>-346.27016100550355</v>
      </c>
      <c r="L7049" s="221">
        <f t="shared" si="776"/>
        <v>2.6962559876199869E-33</v>
      </c>
    </row>
    <row r="7050" spans="3:12" hidden="1" x14ac:dyDescent="0.25">
      <c r="C7050" s="221">
        <v>69300</v>
      </c>
      <c r="D7050" s="221">
        <f t="shared" si="777"/>
        <v>69300</v>
      </c>
      <c r="E7050" s="221">
        <f t="shared" si="775"/>
        <v>69.3</v>
      </c>
      <c r="F7050" s="221">
        <f t="shared" si="778"/>
        <v>7.019826099903802E-8</v>
      </c>
      <c r="G7050" s="221">
        <f t="shared" si="779"/>
        <v>7.4998018594701274E-2</v>
      </c>
      <c r="H7050" s="271">
        <v>5.19585759510385E-15</v>
      </c>
      <c r="I7050" s="221">
        <f t="shared" si="780"/>
        <v>1</v>
      </c>
      <c r="J7050" s="221">
        <v>1</v>
      </c>
      <c r="K7050" s="221">
        <f t="shared" si="781"/>
        <v>-451.25933233945688</v>
      </c>
      <c r="L7050" s="221">
        <f t="shared" si="776"/>
        <v>5.9010432628891464E-34</v>
      </c>
    </row>
    <row r="7051" spans="3:12" hidden="1" x14ac:dyDescent="0.25">
      <c r="C7051" s="221">
        <v>69400</v>
      </c>
      <c r="D7051" s="221">
        <f t="shared" si="777"/>
        <v>69400</v>
      </c>
      <c r="E7051" s="221">
        <f t="shared" si="775"/>
        <v>69.400000000000006</v>
      </c>
      <c r="F7051" s="221">
        <f t="shared" si="778"/>
        <v>5.8971408447017333E-8</v>
      </c>
      <c r="G7051" s="221">
        <f t="shared" si="779"/>
        <v>6.7158790484468267E-2</v>
      </c>
      <c r="H7051" s="271">
        <v>9.31316315627171E-10</v>
      </c>
      <c r="I7051" s="221">
        <f t="shared" si="780"/>
        <v>1</v>
      </c>
      <c r="J7051" s="221">
        <v>1</v>
      </c>
      <c r="K7051" s="221">
        <f t="shared" si="781"/>
        <v>-348.66316844475108</v>
      </c>
      <c r="L7051" s="221">
        <f t="shared" si="776"/>
        <v>3.4011799164491025E-34</v>
      </c>
    </row>
    <row r="7052" spans="3:12" hidden="1" x14ac:dyDescent="0.25">
      <c r="C7052" s="221">
        <v>69500</v>
      </c>
      <c r="D7052" s="221">
        <f t="shared" si="777"/>
        <v>69500</v>
      </c>
      <c r="E7052" s="221">
        <f t="shared" ref="E7052:E7115" si="782">D7052/1000</f>
        <v>69.5</v>
      </c>
      <c r="F7052" s="221">
        <f t="shared" si="778"/>
        <v>4.9133618339612843E-8</v>
      </c>
      <c r="G7052" s="221">
        <f t="shared" si="779"/>
        <v>4.0158842048268327E-2</v>
      </c>
      <c r="H7052" s="271">
        <v>1.61310500181872E-9</v>
      </c>
      <c r="I7052" s="221">
        <f t="shared" si="780"/>
        <v>1</v>
      </c>
      <c r="J7052" s="221">
        <v>1</v>
      </c>
      <c r="K7052" s="221">
        <f t="shared" si="781"/>
        <v>-349.94354864855239</v>
      </c>
      <c r="L7052" s="221">
        <f t="shared" ref="L7052:L7115" si="783">(D7052-D7051)*((10^(K7052/20)+10^(K7051/20))/2)^2</f>
        <v>1.1803784184462089E-33</v>
      </c>
    </row>
    <row r="7053" spans="3:12" hidden="1" x14ac:dyDescent="0.25">
      <c r="C7053" s="221">
        <v>69600</v>
      </c>
      <c r="D7053" s="221">
        <f t="shared" si="777"/>
        <v>69600</v>
      </c>
      <c r="E7053" s="221">
        <f t="shared" si="782"/>
        <v>69.599999999999994</v>
      </c>
      <c r="F7053" s="221">
        <f t="shared" si="778"/>
        <v>4.057676400373041E-8</v>
      </c>
      <c r="G7053" s="221">
        <f t="shared" si="779"/>
        <v>7.2280144832366958E-20</v>
      </c>
      <c r="H7053" s="221">
        <v>1</v>
      </c>
      <c r="I7053" s="221">
        <f t="shared" si="780"/>
        <v>1</v>
      </c>
      <c r="J7053" s="221">
        <v>1</v>
      </c>
      <c r="K7053" s="221">
        <f t="shared" si="781"/>
        <v>-530.65407153572085</v>
      </c>
      <c r="L7053" s="221">
        <f t="shared" si="783"/>
        <v>2.532708130943365E-34</v>
      </c>
    </row>
    <row r="7054" spans="3:12" hidden="1" x14ac:dyDescent="0.25">
      <c r="C7054" s="221">
        <v>69700</v>
      </c>
      <c r="D7054" s="221">
        <f t="shared" si="777"/>
        <v>69700</v>
      </c>
      <c r="E7054" s="221">
        <f t="shared" si="782"/>
        <v>69.7</v>
      </c>
      <c r="F7054" s="221">
        <f t="shared" si="778"/>
        <v>3.3192745616498696E-8</v>
      </c>
      <c r="G7054" s="221">
        <f t="shared" si="779"/>
        <v>4.3313554659783385E-2</v>
      </c>
      <c r="H7054" s="271">
        <v>1.6130818690101401E-9</v>
      </c>
      <c r="I7054" s="221">
        <f t="shared" si="780"/>
        <v>1</v>
      </c>
      <c r="J7054" s="221">
        <v>1</v>
      </c>
      <c r="K7054" s="221">
        <f t="shared" si="781"/>
        <v>-352.69353171480293</v>
      </c>
      <c r="L7054" s="221">
        <f t="shared" si="783"/>
        <v>1.3445805921157337E-34</v>
      </c>
    </row>
    <row r="7055" spans="3:12" hidden="1" x14ac:dyDescent="0.25">
      <c r="C7055" s="221">
        <v>69800</v>
      </c>
      <c r="D7055" s="221">
        <f t="shared" si="777"/>
        <v>69800</v>
      </c>
      <c r="E7055" s="221">
        <f t="shared" si="782"/>
        <v>69.8</v>
      </c>
      <c r="F7055" s="221">
        <f t="shared" si="778"/>
        <v>2.6874609620452413E-8</v>
      </c>
      <c r="G7055" s="221">
        <f t="shared" si="779"/>
        <v>7.8147266261488088E-2</v>
      </c>
      <c r="H7055" s="271">
        <v>9.3131632545448995E-10</v>
      </c>
      <c r="I7055" s="221">
        <f t="shared" si="780"/>
        <v>1</v>
      </c>
      <c r="J7055" s="221">
        <v>1</v>
      </c>
      <c r="K7055" s="221">
        <f t="shared" si="781"/>
        <v>-354.17293658864276</v>
      </c>
      <c r="L7055" s="221">
        <f t="shared" si="783"/>
        <v>4.5690140062675131E-34</v>
      </c>
    </row>
    <row r="7056" spans="3:12" hidden="1" x14ac:dyDescent="0.25">
      <c r="C7056" s="221">
        <v>69900</v>
      </c>
      <c r="D7056" s="221">
        <f t="shared" si="777"/>
        <v>69900</v>
      </c>
      <c r="E7056" s="221">
        <f t="shared" si="782"/>
        <v>69.900000000000006</v>
      </c>
      <c r="F7056" s="221">
        <f t="shared" si="778"/>
        <v>2.1517585865749554E-8</v>
      </c>
      <c r="G7056" s="221">
        <f t="shared" si="779"/>
        <v>9.4206945798309377E-2</v>
      </c>
      <c r="H7056" s="271">
        <v>5.1863199241874901E-15</v>
      </c>
      <c r="I7056" s="221">
        <f t="shared" si="780"/>
        <v>1</v>
      </c>
      <c r="J7056" s="221">
        <v>1</v>
      </c>
      <c r="K7056" s="221">
        <f t="shared" si="781"/>
        <v>-459.56528455903776</v>
      </c>
      <c r="L7056" s="221">
        <f t="shared" si="783"/>
        <v>9.5642521777305032E-35</v>
      </c>
    </row>
    <row r="7057" spans="3:12" hidden="1" x14ac:dyDescent="0.25">
      <c r="C7057" s="221">
        <v>70000</v>
      </c>
      <c r="D7057" s="221">
        <f t="shared" si="777"/>
        <v>70000</v>
      </c>
      <c r="E7057" s="221">
        <f t="shared" si="782"/>
        <v>70</v>
      </c>
      <c r="F7057" s="221">
        <f t="shared" si="778"/>
        <v>1.7020033431750097E-8</v>
      </c>
      <c r="G7057" s="221">
        <f t="shared" si="779"/>
        <v>8.538294506187491E-2</v>
      </c>
      <c r="H7057" s="271">
        <v>9.3133510309138809E-10</v>
      </c>
      <c r="I7057" s="221">
        <f t="shared" si="780"/>
        <v>1</v>
      </c>
      <c r="J7057" s="221">
        <v>1</v>
      </c>
      <c r="K7057" s="221">
        <f t="shared" si="781"/>
        <v>-357.37124976561449</v>
      </c>
      <c r="L7057" s="221">
        <f t="shared" si="783"/>
        <v>4.5795391816874343E-35</v>
      </c>
    </row>
    <row r="7058" spans="3:12" hidden="1" x14ac:dyDescent="0.25">
      <c r="C7058" s="221">
        <v>70100</v>
      </c>
      <c r="D7058" s="221">
        <f t="shared" si="777"/>
        <v>70100</v>
      </c>
      <c r="E7058" s="221">
        <f t="shared" si="782"/>
        <v>70.099999999999994</v>
      </c>
      <c r="F7058" s="221">
        <f t="shared" si="778"/>
        <v>1.3284287457972542E-8</v>
      </c>
      <c r="G7058" s="221">
        <f t="shared" si="779"/>
        <v>5.1728130504664294E-2</v>
      </c>
      <c r="H7058" s="271">
        <v>1.6131093910829899E-9</v>
      </c>
      <c r="I7058" s="221">
        <f t="shared" si="780"/>
        <v>1</v>
      </c>
      <c r="J7058" s="221">
        <v>1</v>
      </c>
      <c r="K7058" s="221">
        <f t="shared" si="781"/>
        <v>-359.10542265601453</v>
      </c>
      <c r="L7058" s="221">
        <f t="shared" si="783"/>
        <v>1.5152599423436943E-34</v>
      </c>
    </row>
    <row r="7059" spans="3:12" hidden="1" x14ac:dyDescent="0.25">
      <c r="C7059" s="221">
        <v>70200</v>
      </c>
      <c r="D7059" s="221">
        <f t="shared" si="777"/>
        <v>70200</v>
      </c>
      <c r="E7059" s="221">
        <f t="shared" si="782"/>
        <v>70.2</v>
      </c>
      <c r="F7059" s="221">
        <f t="shared" si="778"/>
        <v>1.0217400750954028E-8</v>
      </c>
      <c r="G7059" s="221">
        <f t="shared" si="779"/>
        <v>1.1738949145901056E-15</v>
      </c>
      <c r="H7059" s="221">
        <v>1</v>
      </c>
      <c r="I7059" s="221">
        <f t="shared" si="780"/>
        <v>1</v>
      </c>
      <c r="J7059" s="221">
        <v>1</v>
      </c>
      <c r="K7059" s="221">
        <f t="shared" si="781"/>
        <v>-458.42060701978625</v>
      </c>
      <c r="L7059" s="221">
        <f t="shared" si="783"/>
        <v>3.0719004774890152E-35</v>
      </c>
    </row>
    <row r="7060" spans="3:12" hidden="1" x14ac:dyDescent="0.25">
      <c r="C7060" s="221">
        <v>70300</v>
      </c>
      <c r="D7060" s="221">
        <f t="shared" si="777"/>
        <v>70300</v>
      </c>
      <c r="E7060" s="221">
        <f t="shared" si="782"/>
        <v>70.3</v>
      </c>
      <c r="F7060" s="221">
        <f t="shared" si="778"/>
        <v>7.7317754108001868E-9</v>
      </c>
      <c r="G7060" s="221">
        <f t="shared" si="779"/>
        <v>5.7481089545639664E-2</v>
      </c>
      <c r="H7060" s="271">
        <v>1.61307748972053E-9</v>
      </c>
      <c r="I7060" s="221">
        <f t="shared" si="780"/>
        <v>1</v>
      </c>
      <c r="J7060" s="221">
        <v>1</v>
      </c>
      <c r="K7060" s="221">
        <f t="shared" si="781"/>
        <v>-362.89081094816373</v>
      </c>
      <c r="L7060" s="221">
        <f t="shared" si="783"/>
        <v>1.2849121793610048E-35</v>
      </c>
    </row>
    <row r="7061" spans="3:12" hidden="1" x14ac:dyDescent="0.25">
      <c r="C7061" s="221">
        <v>70400</v>
      </c>
      <c r="D7061" s="221">
        <f t="shared" si="777"/>
        <v>70400</v>
      </c>
      <c r="E7061" s="221">
        <f t="shared" si="782"/>
        <v>70.400000000000006</v>
      </c>
      <c r="F7061" s="221">
        <f t="shared" si="778"/>
        <v>5.7456812209614449E-9</v>
      </c>
      <c r="G7061" s="221">
        <f t="shared" si="779"/>
        <v>0.10550370359324952</v>
      </c>
      <c r="H7061" s="271">
        <v>9.3132910343666108E-10</v>
      </c>
      <c r="I7061" s="221">
        <f t="shared" si="780"/>
        <v>1</v>
      </c>
      <c r="J7061" s="221">
        <v>1</v>
      </c>
      <c r="K7061" s="221">
        <f t="shared" si="781"/>
        <v>-364.96575186114876</v>
      </c>
      <c r="L7061" s="221">
        <f t="shared" si="783"/>
        <v>4.1053777321624299E-35</v>
      </c>
    </row>
    <row r="7062" spans="3:12" hidden="1" x14ac:dyDescent="0.25">
      <c r="C7062" s="221">
        <v>70500</v>
      </c>
      <c r="D7062" s="221">
        <f t="shared" si="777"/>
        <v>70500</v>
      </c>
      <c r="E7062" s="221">
        <f t="shared" si="782"/>
        <v>70.5</v>
      </c>
      <c r="F7062" s="221">
        <f t="shared" si="778"/>
        <v>4.1836590487006201E-9</v>
      </c>
      <c r="G7062" s="221">
        <f t="shared" si="779"/>
        <v>0.12962523636408241</v>
      </c>
      <c r="H7062" s="271">
        <v>1.55684974434788E-14</v>
      </c>
      <c r="I7062" s="221">
        <f t="shared" si="780"/>
        <v>1</v>
      </c>
      <c r="J7062" s="221">
        <v>1</v>
      </c>
      <c r="K7062" s="221">
        <f t="shared" si="781"/>
        <v>-461.47014909887071</v>
      </c>
      <c r="L7062" s="221">
        <f t="shared" si="783"/>
        <v>7.9685226608182272E-36</v>
      </c>
    </row>
    <row r="7063" spans="3:12" hidden="1" x14ac:dyDescent="0.25">
      <c r="C7063" s="221">
        <v>70600</v>
      </c>
      <c r="D7063" s="221">
        <f t="shared" si="777"/>
        <v>70600</v>
      </c>
      <c r="E7063" s="221">
        <f t="shared" si="782"/>
        <v>70.599999999999994</v>
      </c>
      <c r="F7063" s="221">
        <f t="shared" si="778"/>
        <v>2.9768089938647702E-9</v>
      </c>
      <c r="G7063" s="221">
        <f t="shared" si="779"/>
        <v>0.11999898865880931</v>
      </c>
      <c r="H7063" s="271">
        <v>9.3132229654855204E-10</v>
      </c>
      <c r="I7063" s="221">
        <f t="shared" si="780"/>
        <v>1</v>
      </c>
      <c r="J7063" s="221">
        <v>1</v>
      </c>
      <c r="K7063" s="221">
        <f t="shared" si="781"/>
        <v>-369.55942889134548</v>
      </c>
      <c r="L7063" s="221">
        <f t="shared" si="783"/>
        <v>2.7670637355780223E-36</v>
      </c>
    </row>
    <row r="7064" spans="3:12" hidden="1" x14ac:dyDescent="0.25">
      <c r="C7064" s="221">
        <v>70700</v>
      </c>
      <c r="D7064" s="221">
        <f t="shared" si="777"/>
        <v>70700</v>
      </c>
      <c r="E7064" s="221">
        <f t="shared" si="782"/>
        <v>70.7</v>
      </c>
      <c r="F7064" s="221">
        <f t="shared" si="778"/>
        <v>2.0629644824548166E-9</v>
      </c>
      <c r="G7064" s="221">
        <f t="shared" si="779"/>
        <v>7.4450225990602151E-2</v>
      </c>
      <c r="H7064" s="271">
        <v>1.61309061993879E-9</v>
      </c>
      <c r="I7064" s="221">
        <f t="shared" si="780"/>
        <v>1</v>
      </c>
      <c r="J7064" s="221">
        <v>1</v>
      </c>
      <c r="K7064" s="221">
        <f t="shared" si="781"/>
        <v>-372.11966925861975</v>
      </c>
      <c r="L7064" s="221">
        <f t="shared" si="783"/>
        <v>8.4225636110275118E-36</v>
      </c>
    </row>
    <row r="7065" spans="3:12" hidden="1" x14ac:dyDescent="0.25">
      <c r="C7065" s="221">
        <v>70800</v>
      </c>
      <c r="D7065" s="221">
        <f t="shared" si="777"/>
        <v>70800</v>
      </c>
      <c r="E7065" s="221">
        <f t="shared" si="782"/>
        <v>70.8</v>
      </c>
      <c r="F7065" s="221">
        <f t="shared" si="778"/>
        <v>1.3867549121994157E-9</v>
      </c>
      <c r="G7065" s="221">
        <f t="shared" si="779"/>
        <v>3.4712442814022346E-15</v>
      </c>
      <c r="H7065" s="221">
        <v>1</v>
      </c>
      <c r="I7065" s="221">
        <f t="shared" si="780"/>
        <v>1</v>
      </c>
      <c r="J7065" s="221">
        <v>1</v>
      </c>
      <c r="K7065" s="221">
        <f t="shared" si="781"/>
        <v>-466.35030219567477</v>
      </c>
      <c r="L7065" s="221">
        <f t="shared" si="783"/>
        <v>1.5345815030247691E-36</v>
      </c>
    </row>
    <row r="7066" spans="3:12" hidden="1" x14ac:dyDescent="0.25">
      <c r="C7066" s="221">
        <v>70900</v>
      </c>
      <c r="D7066" s="221">
        <f t="shared" si="777"/>
        <v>70900</v>
      </c>
      <c r="E7066" s="221">
        <f t="shared" si="782"/>
        <v>70.900000000000006</v>
      </c>
      <c r="F7066" s="221">
        <f t="shared" si="778"/>
        <v>8.9956080393445593E-10</v>
      </c>
      <c r="G7066" s="221">
        <f t="shared" si="779"/>
        <v>8.7650693650525163E-2</v>
      </c>
      <c r="H7066" s="271">
        <v>1.6130962097237599E-9</v>
      </c>
      <c r="I7066" s="221">
        <f t="shared" si="780"/>
        <v>1</v>
      </c>
      <c r="J7066" s="221">
        <v>1</v>
      </c>
      <c r="K7066" s="221">
        <f t="shared" si="781"/>
        <v>-377.91107695983152</v>
      </c>
      <c r="L7066" s="221">
        <f t="shared" si="783"/>
        <v>4.0445032255092802E-37</v>
      </c>
    </row>
    <row r="7067" spans="3:12" hidden="1" x14ac:dyDescent="0.25">
      <c r="C7067" s="221">
        <v>71000</v>
      </c>
      <c r="D7067" s="221">
        <f t="shared" si="777"/>
        <v>71000</v>
      </c>
      <c r="E7067" s="221">
        <f t="shared" si="782"/>
        <v>71</v>
      </c>
      <c r="F7067" s="221">
        <f t="shared" si="778"/>
        <v>5.5936668008357947E-10</v>
      </c>
      <c r="G7067" s="221">
        <f t="shared" si="779"/>
        <v>0.16671805668010034</v>
      </c>
      <c r="H7067" s="271">
        <v>9.3131031326249701E-10</v>
      </c>
      <c r="I7067" s="221">
        <f t="shared" si="780"/>
        <v>1</v>
      </c>
      <c r="J7067" s="221">
        <v>1</v>
      </c>
      <c r="K7067" s="221">
        <f t="shared" si="781"/>
        <v>-381.22452710419043</v>
      </c>
      <c r="L7067" s="221">
        <f t="shared" si="783"/>
        <v>1.1453148591322654E-36</v>
      </c>
    </row>
    <row r="7068" spans="3:12" hidden="1" x14ac:dyDescent="0.25">
      <c r="C7068" s="221">
        <v>71100</v>
      </c>
      <c r="D7068" s="221">
        <f t="shared" si="777"/>
        <v>71100</v>
      </c>
      <c r="E7068" s="221">
        <f t="shared" si="782"/>
        <v>71.099999999999994</v>
      </c>
      <c r="F7068" s="221">
        <f t="shared" si="778"/>
        <v>3.3051806615144169E-10</v>
      </c>
      <c r="G7068" s="221">
        <f t="shared" si="779"/>
        <v>0.21357628731179223</v>
      </c>
      <c r="H7068" s="271">
        <v>2.5950674962770098E-14</v>
      </c>
      <c r="I7068" s="221">
        <f t="shared" si="780"/>
        <v>1</v>
      </c>
      <c r="J7068" s="221">
        <v>1</v>
      </c>
      <c r="K7068" s="221">
        <f t="shared" si="781"/>
        <v>-474.74206212286214</v>
      </c>
      <c r="L7068" s="221">
        <f t="shared" si="783"/>
        <v>1.8858433669308697E-37</v>
      </c>
    </row>
    <row r="7069" spans="3:12" hidden="1" x14ac:dyDescent="0.25">
      <c r="C7069" s="221">
        <v>71200</v>
      </c>
      <c r="D7069" s="221">
        <f t="shared" si="777"/>
        <v>71200</v>
      </c>
      <c r="E7069" s="221">
        <f t="shared" si="782"/>
        <v>71.2</v>
      </c>
      <c r="F7069" s="221">
        <f t="shared" si="778"/>
        <v>1.8339008044382799E-10</v>
      </c>
      <c r="G7069" s="221">
        <f t="shared" si="779"/>
        <v>0.20780173054026621</v>
      </c>
      <c r="H7069" s="271">
        <v>9.3132529232030597E-10</v>
      </c>
      <c r="I7069" s="221">
        <f t="shared" si="780"/>
        <v>1</v>
      </c>
      <c r="J7069" s="221">
        <v>1</v>
      </c>
      <c r="K7069" s="221">
        <f t="shared" si="781"/>
        <v>-388.99747203231811</v>
      </c>
      <c r="L7069" s="221">
        <f t="shared" si="783"/>
        <v>3.1494711608143523E-38</v>
      </c>
    </row>
    <row r="7070" spans="3:12" hidden="1" x14ac:dyDescent="0.25">
      <c r="C7070" s="221">
        <v>71300</v>
      </c>
      <c r="D7070" s="221">
        <f t="shared" si="777"/>
        <v>71300</v>
      </c>
      <c r="E7070" s="221">
        <f t="shared" si="782"/>
        <v>71.3</v>
      </c>
      <c r="F7070" s="221">
        <f t="shared" si="778"/>
        <v>9.3976030223781246E-11</v>
      </c>
      <c r="G7070" s="221">
        <f t="shared" si="779"/>
        <v>0.13695023398523265</v>
      </c>
      <c r="H7070" s="271">
        <v>1.61311816676036E-9</v>
      </c>
      <c r="I7070" s="221">
        <f t="shared" si="780"/>
        <v>1</v>
      </c>
      <c r="J7070" s="221">
        <v>1</v>
      </c>
      <c r="K7070" s="221">
        <f t="shared" si="781"/>
        <v>-393.65507887558294</v>
      </c>
      <c r="L7070" s="221">
        <f t="shared" si="783"/>
        <v>7.9108766235794268E-38</v>
      </c>
    </row>
    <row r="7071" spans="3:12" hidden="1" x14ac:dyDescent="0.25">
      <c r="C7071" s="221">
        <v>71400</v>
      </c>
      <c r="D7071" s="221">
        <f t="shared" si="777"/>
        <v>71400</v>
      </c>
      <c r="E7071" s="221">
        <f t="shared" si="782"/>
        <v>71.400000000000006</v>
      </c>
      <c r="F7071" s="221">
        <f t="shared" si="778"/>
        <v>4.3405259783295701E-11</v>
      </c>
      <c r="G7071" s="221">
        <f t="shared" si="779"/>
        <v>7.8210943198050554E-15</v>
      </c>
      <c r="H7071" s="221">
        <v>1</v>
      </c>
      <c r="I7071" s="221">
        <f t="shared" si="780"/>
        <v>1</v>
      </c>
      <c r="J7071" s="221">
        <v>1</v>
      </c>
      <c r="K7071" s="221">
        <f t="shared" si="781"/>
        <v>-489.38380233574844</v>
      </c>
      <c r="L7071" s="221">
        <f t="shared" si="783"/>
        <v>1.0775720643345791E-38</v>
      </c>
    </row>
    <row r="7072" spans="3:12" hidden="1" x14ac:dyDescent="0.25">
      <c r="C7072" s="221">
        <v>71500</v>
      </c>
      <c r="D7072" s="221">
        <f t="shared" si="777"/>
        <v>71500</v>
      </c>
      <c r="E7072" s="221">
        <f t="shared" si="782"/>
        <v>71.5</v>
      </c>
      <c r="F7072" s="221">
        <f t="shared" si="778"/>
        <v>1.7400189683012239E-11</v>
      </c>
      <c r="G7072" s="221">
        <f t="shared" si="779"/>
        <v>0.19136521886626773</v>
      </c>
      <c r="H7072" s="271">
        <v>1.61309184990197E-9</v>
      </c>
      <c r="I7072" s="221">
        <f t="shared" si="780"/>
        <v>1</v>
      </c>
      <c r="J7072" s="221">
        <v>1</v>
      </c>
      <c r="K7072" s="221">
        <f t="shared" si="781"/>
        <v>-405.39847827943754</v>
      </c>
      <c r="L7072" s="221">
        <f t="shared" si="783"/>
        <v>7.2135172707822119E-40</v>
      </c>
    </row>
    <row r="7073" spans="3:12" hidden="1" x14ac:dyDescent="0.25">
      <c r="C7073" s="221">
        <v>71600</v>
      </c>
      <c r="D7073" s="221">
        <f t="shared" si="777"/>
        <v>71600</v>
      </c>
      <c r="E7073" s="221">
        <f t="shared" si="782"/>
        <v>71.599999999999994</v>
      </c>
      <c r="F7073" s="221">
        <f t="shared" si="778"/>
        <v>5.6830406385495682E-12</v>
      </c>
      <c r="G7073" s="221">
        <f t="shared" si="779"/>
        <v>0.41402196443700218</v>
      </c>
      <c r="H7073" s="271">
        <v>9.3132313092118197E-10</v>
      </c>
      <c r="I7073" s="221">
        <f t="shared" si="780"/>
        <v>1</v>
      </c>
      <c r="J7073" s="221">
        <v>1</v>
      </c>
      <c r="K7073" s="221">
        <f t="shared" si="781"/>
        <v>-413.18590934439902</v>
      </c>
      <c r="L7073" s="221">
        <f t="shared" si="783"/>
        <v>1.4298125666113961E-39</v>
      </c>
    </row>
    <row r="7074" spans="3:12" hidden="1" x14ac:dyDescent="0.25">
      <c r="C7074" s="221">
        <v>71700</v>
      </c>
      <c r="D7074" s="221">
        <f t="shared" si="777"/>
        <v>71700</v>
      </c>
      <c r="E7074" s="221">
        <f t="shared" si="782"/>
        <v>71.7</v>
      </c>
      <c r="F7074" s="221">
        <f t="shared" si="778"/>
        <v>1.3431459220602773E-12</v>
      </c>
      <c r="G7074" s="221">
        <f t="shared" si="779"/>
        <v>0.63707451244492841</v>
      </c>
      <c r="H7074" s="271">
        <v>1.840975483945E-14</v>
      </c>
      <c r="I7074" s="221">
        <f t="shared" si="780"/>
        <v>1</v>
      </c>
      <c r="J7074" s="221">
        <v>1</v>
      </c>
      <c r="K7074" s="221">
        <f t="shared" si="781"/>
        <v>-516.05277133042182</v>
      </c>
      <c r="L7074" s="221">
        <f t="shared" si="783"/>
        <v>1.2004810758938882E-40</v>
      </c>
    </row>
    <row r="7075" spans="3:12" hidden="1" x14ac:dyDescent="0.25">
      <c r="C7075" s="221">
        <v>71800</v>
      </c>
      <c r="D7075" s="221">
        <f t="shared" si="777"/>
        <v>71800</v>
      </c>
      <c r="E7075" s="221">
        <f t="shared" si="782"/>
        <v>71.8</v>
      </c>
      <c r="F7075" s="221">
        <f t="shared" si="778"/>
        <v>1.7602020209855374E-13</v>
      </c>
      <c r="G7075" s="221">
        <f t="shared" si="779"/>
        <v>0.8272558145332416</v>
      </c>
      <c r="H7075" s="271">
        <v>9.3132829102606995E-10</v>
      </c>
      <c r="I7075" s="221">
        <f t="shared" si="780"/>
        <v>1</v>
      </c>
      <c r="J7075" s="221">
        <v>1</v>
      </c>
      <c r="K7075" s="221">
        <f t="shared" si="781"/>
        <v>-437.35389721175909</v>
      </c>
      <c r="L7075" s="221">
        <f t="shared" si="783"/>
        <v>4.5988704623992629E-43</v>
      </c>
    </row>
    <row r="7076" spans="3:12" hidden="1" x14ac:dyDescent="0.25">
      <c r="C7076" s="221">
        <v>71900</v>
      </c>
      <c r="D7076" s="221">
        <f t="shared" si="777"/>
        <v>71900</v>
      </c>
      <c r="E7076" s="221">
        <f t="shared" si="782"/>
        <v>71.900000000000006</v>
      </c>
      <c r="F7076" s="221">
        <f t="shared" si="778"/>
        <v>5.469754012460997E-15</v>
      </c>
      <c r="G7076" s="221">
        <f t="shared" si="779"/>
        <v>0.95500541489571278</v>
      </c>
      <c r="H7076" s="271">
        <v>1.6130993938358399E-9</v>
      </c>
      <c r="I7076" s="221">
        <f t="shared" si="780"/>
        <v>1</v>
      </c>
      <c r="J7076" s="221">
        <v>1</v>
      </c>
      <c r="K7076" s="221">
        <f t="shared" si="781"/>
        <v>-461.48730484824205</v>
      </c>
      <c r="L7076" s="221">
        <f t="shared" si="783"/>
        <v>5.1869127861959347E-43</v>
      </c>
    </row>
    <row r="7077" spans="3:12" hidden="1" x14ac:dyDescent="0.25">
      <c r="C7077" s="221">
        <v>72000</v>
      </c>
      <c r="D7077" s="221">
        <f t="shared" si="777"/>
        <v>72000</v>
      </c>
      <c r="E7077" s="221">
        <f t="shared" si="782"/>
        <v>72</v>
      </c>
      <c r="F7077" s="221">
        <f t="shared" si="778"/>
        <v>9.4850470305524523E-83</v>
      </c>
      <c r="G7077" s="221">
        <f t="shared" si="779"/>
        <v>0.93321533923303834</v>
      </c>
      <c r="H7077" s="221">
        <v>1</v>
      </c>
      <c r="I7077" s="221">
        <f t="shared" si="780"/>
        <v>1</v>
      </c>
      <c r="J7077" s="221">
        <v>1</v>
      </c>
      <c r="K7077" s="221">
        <f t="shared" si="781"/>
        <v>-1641.0595728540604</v>
      </c>
      <c r="L7077" s="221">
        <f t="shared" si="783"/>
        <v>1.7750456388839898E-45</v>
      </c>
    </row>
    <row r="7078" spans="3:12" hidden="1" x14ac:dyDescent="0.25">
      <c r="C7078" s="221">
        <v>72100</v>
      </c>
      <c r="D7078" s="221">
        <f t="shared" si="777"/>
        <v>72100</v>
      </c>
      <c r="E7078" s="221">
        <f t="shared" si="782"/>
        <v>72.099999999999994</v>
      </c>
      <c r="F7078" s="221">
        <f t="shared" si="778"/>
        <v>5.395820969046948E-15</v>
      </c>
      <c r="G7078" s="221">
        <f t="shared" si="779"/>
        <v>0.95500541489571777</v>
      </c>
      <c r="H7078" s="271">
        <v>1.61308743100952E-9</v>
      </c>
      <c r="I7078" s="221">
        <f t="shared" si="780"/>
        <v>1</v>
      </c>
      <c r="J7078" s="221">
        <v>1</v>
      </c>
      <c r="K7078" s="221">
        <f t="shared" si="781"/>
        <v>-461.60557454349953</v>
      </c>
      <c r="L7078" s="221">
        <f t="shared" si="783"/>
        <v>1.7273587900044688E-45</v>
      </c>
    </row>
    <row r="7079" spans="3:12" hidden="1" x14ac:dyDescent="0.25">
      <c r="C7079" s="221">
        <v>72200</v>
      </c>
      <c r="D7079" s="221">
        <f t="shared" si="777"/>
        <v>72200</v>
      </c>
      <c r="E7079" s="221">
        <f t="shared" si="782"/>
        <v>72.2</v>
      </c>
      <c r="F7079" s="221">
        <f t="shared" si="778"/>
        <v>1.7129392626049859E-13</v>
      </c>
      <c r="G7079" s="221">
        <f t="shared" si="779"/>
        <v>0.82725581453319663</v>
      </c>
      <c r="H7079" s="271">
        <v>9.3132012330939005E-10</v>
      </c>
      <c r="I7079" s="221">
        <f t="shared" si="780"/>
        <v>1</v>
      </c>
      <c r="J7079" s="221">
        <v>1</v>
      </c>
      <c r="K7079" s="221">
        <f t="shared" si="781"/>
        <v>-437.59038441239693</v>
      </c>
      <c r="L7079" s="221">
        <f t="shared" si="783"/>
        <v>4.9198995732064719E-43</v>
      </c>
    </row>
    <row r="7080" spans="3:12" hidden="1" x14ac:dyDescent="0.25">
      <c r="C7080" s="221">
        <v>72300</v>
      </c>
      <c r="D7080" s="221">
        <f t="shared" si="777"/>
        <v>72300</v>
      </c>
      <c r="E7080" s="221">
        <f t="shared" si="782"/>
        <v>72.3</v>
      </c>
      <c r="F7080" s="221">
        <f t="shared" si="778"/>
        <v>1.2894137965394796E-12</v>
      </c>
      <c r="G7080" s="221">
        <f t="shared" si="779"/>
        <v>0.63707451244495761</v>
      </c>
      <c r="H7080" s="271">
        <v>4.67150300013526E-14</v>
      </c>
      <c r="I7080" s="221">
        <f t="shared" si="780"/>
        <v>1</v>
      </c>
      <c r="J7080" s="221">
        <v>1</v>
      </c>
      <c r="K7080" s="221">
        <f t="shared" si="781"/>
        <v>-508.31921649168038</v>
      </c>
      <c r="L7080" s="221">
        <f t="shared" si="783"/>
        <v>4.3566642850568387E-43</v>
      </c>
    </row>
    <row r="7081" spans="3:12" hidden="1" x14ac:dyDescent="0.25">
      <c r="C7081" s="221">
        <v>72400</v>
      </c>
      <c r="D7081" s="221">
        <f t="shared" si="777"/>
        <v>72400</v>
      </c>
      <c r="E7081" s="221">
        <f t="shared" si="782"/>
        <v>72.400000000000006</v>
      </c>
      <c r="F7081" s="221">
        <f t="shared" si="778"/>
        <v>5.3819476981327868E-12</v>
      </c>
      <c r="G7081" s="221">
        <f t="shared" si="779"/>
        <v>0.41402196443700146</v>
      </c>
      <c r="H7081" s="271">
        <v>9.3133129251240197E-10</v>
      </c>
      <c r="I7081" s="221">
        <f t="shared" si="780"/>
        <v>1</v>
      </c>
      <c r="J7081" s="221">
        <v>1</v>
      </c>
      <c r="K7081" s="221">
        <f t="shared" si="781"/>
        <v>-413.65865899973818</v>
      </c>
      <c r="L7081" s="221">
        <f t="shared" si="783"/>
        <v>1.076688737105812E-40</v>
      </c>
    </row>
    <row r="7082" spans="3:12" hidden="1" x14ac:dyDescent="0.25">
      <c r="C7082" s="221">
        <v>72500</v>
      </c>
      <c r="D7082" s="221">
        <f t="shared" si="777"/>
        <v>72500</v>
      </c>
      <c r="E7082" s="221">
        <f t="shared" si="782"/>
        <v>72.5</v>
      </c>
      <c r="F7082" s="221">
        <f t="shared" si="778"/>
        <v>1.6255569802413298E-11</v>
      </c>
      <c r="G7082" s="221">
        <f t="shared" si="779"/>
        <v>0.1913652188662765</v>
      </c>
      <c r="H7082" s="271">
        <v>1.61310379268668E-9</v>
      </c>
      <c r="I7082" s="221">
        <f t="shared" si="780"/>
        <v>1</v>
      </c>
      <c r="J7082" s="221">
        <v>1</v>
      </c>
      <c r="K7082" s="221">
        <f t="shared" si="781"/>
        <v>-405.98944967882466</v>
      </c>
      <c r="L7082" s="221">
        <f t="shared" si="783"/>
        <v>1.257836302495346E-39</v>
      </c>
    </row>
    <row r="7083" spans="3:12" hidden="1" x14ac:dyDescent="0.25">
      <c r="C7083" s="221">
        <v>72600</v>
      </c>
      <c r="D7083" s="221">
        <f t="shared" si="777"/>
        <v>72600</v>
      </c>
      <c r="E7083" s="221">
        <f t="shared" si="782"/>
        <v>72.599999999999994</v>
      </c>
      <c r="F7083" s="221">
        <f t="shared" si="778"/>
        <v>4.0001839364645673E-11</v>
      </c>
      <c r="G7083" s="221">
        <f t="shared" si="779"/>
        <v>1.7207321207073813E-14</v>
      </c>
      <c r="H7083" s="221">
        <v>1</v>
      </c>
      <c r="I7083" s="221">
        <f t="shared" si="780"/>
        <v>1</v>
      </c>
      <c r="J7083" s="221">
        <v>1</v>
      </c>
      <c r="K7083" s="221">
        <f t="shared" si="781"/>
        <v>-483.24413545554671</v>
      </c>
      <c r="L7083" s="221">
        <f t="shared" si="783"/>
        <v>6.2967170577711741E-40</v>
      </c>
    </row>
    <row r="7084" spans="3:12" hidden="1" x14ac:dyDescent="0.25">
      <c r="C7084" s="221">
        <v>72700</v>
      </c>
      <c r="D7084" s="221">
        <f t="shared" si="777"/>
        <v>72700</v>
      </c>
      <c r="E7084" s="221">
        <f t="shared" si="782"/>
        <v>72.7</v>
      </c>
      <c r="F7084" s="221">
        <f t="shared" si="778"/>
        <v>8.5436597531687914E-11</v>
      </c>
      <c r="G7084" s="221">
        <f t="shared" si="779"/>
        <v>0.13695023398521328</v>
      </c>
      <c r="H7084" s="271">
        <v>1.61308307310815E-9</v>
      </c>
      <c r="I7084" s="221">
        <f t="shared" si="780"/>
        <v>1</v>
      </c>
      <c r="J7084" s="221">
        <v>1</v>
      </c>
      <c r="K7084" s="221">
        <f t="shared" si="781"/>
        <v>-394.48273085946079</v>
      </c>
      <c r="L7084" s="221">
        <f t="shared" si="783"/>
        <v>8.9063262358032738E-39</v>
      </c>
    </row>
    <row r="7085" spans="3:12" hidden="1" x14ac:dyDescent="0.25">
      <c r="C7085" s="221">
        <v>72800</v>
      </c>
      <c r="D7085" s="221">
        <f t="shared" si="777"/>
        <v>72800</v>
      </c>
      <c r="E7085" s="221">
        <f t="shared" si="782"/>
        <v>72.8</v>
      </c>
      <c r="F7085" s="221">
        <f t="shared" si="778"/>
        <v>1.6447192465084507E-10</v>
      </c>
      <c r="G7085" s="221">
        <f t="shared" si="779"/>
        <v>0.20780173054026199</v>
      </c>
      <c r="H7085" s="271">
        <v>9.3131713867016905E-10</v>
      </c>
      <c r="I7085" s="221">
        <f t="shared" si="780"/>
        <v>1</v>
      </c>
      <c r="J7085" s="221">
        <v>1</v>
      </c>
      <c r="K7085" s="221">
        <f t="shared" si="781"/>
        <v>-389.9432294055668</v>
      </c>
      <c r="L7085" s="221">
        <f t="shared" si="783"/>
        <v>6.4272687389977038E-38</v>
      </c>
    </row>
    <row r="7086" spans="3:12" hidden="1" x14ac:dyDescent="0.25">
      <c r="C7086" s="221">
        <v>72900</v>
      </c>
      <c r="D7086" s="221">
        <f t="shared" si="777"/>
        <v>72900</v>
      </c>
      <c r="E7086" s="221">
        <f t="shared" si="782"/>
        <v>72.900000000000006</v>
      </c>
      <c r="F7086" s="221">
        <f t="shared" si="778"/>
        <v>2.9241526130579361E-10</v>
      </c>
      <c r="G7086" s="221">
        <f t="shared" si="779"/>
        <v>0.21357628731179357</v>
      </c>
      <c r="H7086" s="271">
        <v>2.3546001991326601E-15</v>
      </c>
      <c r="I7086" s="221">
        <f t="shared" si="780"/>
        <v>1</v>
      </c>
      <c r="J7086" s="221">
        <v>1</v>
      </c>
      <c r="K7086" s="221">
        <f t="shared" si="781"/>
        <v>-496.65059511881464</v>
      </c>
      <c r="L7086" s="221">
        <f t="shared" si="783"/>
        <v>2.5329177119206308E-38</v>
      </c>
    </row>
    <row r="7087" spans="3:12" hidden="1" x14ac:dyDescent="0.25">
      <c r="C7087" s="221">
        <v>73000</v>
      </c>
      <c r="D7087" s="221">
        <f t="shared" si="777"/>
        <v>73000</v>
      </c>
      <c r="E7087" s="221">
        <f t="shared" si="782"/>
        <v>73</v>
      </c>
      <c r="F7087" s="221">
        <f t="shared" si="778"/>
        <v>4.8819138791594661E-10</v>
      </c>
      <c r="G7087" s="221">
        <f t="shared" si="779"/>
        <v>0.16671805668010409</v>
      </c>
      <c r="H7087" s="271">
        <v>9.3131849686969005E-10</v>
      </c>
      <c r="I7087" s="221">
        <f t="shared" si="780"/>
        <v>1</v>
      </c>
      <c r="J7087" s="221">
        <v>1</v>
      </c>
      <c r="K7087" s="221">
        <f t="shared" si="781"/>
        <v>-382.40658036476964</v>
      </c>
      <c r="L7087" s="221">
        <f t="shared" si="783"/>
        <v>1.4364273222791692E-37</v>
      </c>
    </row>
    <row r="7088" spans="3:12" hidden="1" x14ac:dyDescent="0.25">
      <c r="C7088" s="221">
        <v>73100</v>
      </c>
      <c r="D7088" s="221">
        <f t="shared" si="777"/>
        <v>73100</v>
      </c>
      <c r="E7088" s="221">
        <f t="shared" si="782"/>
        <v>73.099999999999994</v>
      </c>
      <c r="F7088" s="221">
        <f t="shared" si="778"/>
        <v>7.7448409033335443E-10</v>
      </c>
      <c r="G7088" s="221">
        <f t="shared" si="779"/>
        <v>8.76506936505307E-2</v>
      </c>
      <c r="H7088" s="271">
        <v>1.61310819745448E-9</v>
      </c>
      <c r="I7088" s="221">
        <f t="shared" si="780"/>
        <v>1</v>
      </c>
      <c r="J7088" s="221">
        <v>1</v>
      </c>
      <c r="K7088" s="221">
        <f t="shared" si="781"/>
        <v>-379.21137287311154</v>
      </c>
      <c r="L7088" s="221">
        <f t="shared" si="783"/>
        <v>8.5844538972952223E-37</v>
      </c>
    </row>
    <row r="7089" spans="3:12" hidden="1" x14ac:dyDescent="0.25">
      <c r="C7089" s="221">
        <v>73200</v>
      </c>
      <c r="D7089" s="221">
        <f t="shared" si="777"/>
        <v>73200</v>
      </c>
      <c r="E7089" s="221">
        <f t="shared" si="782"/>
        <v>73.2</v>
      </c>
      <c r="F7089" s="221">
        <f t="shared" si="778"/>
        <v>1.1777954978897399E-9</v>
      </c>
      <c r="G7089" s="221">
        <f t="shared" si="779"/>
        <v>1.0413453575172266E-14</v>
      </c>
      <c r="H7089" s="221">
        <v>1</v>
      </c>
      <c r="I7089" s="221">
        <f t="shared" si="780"/>
        <v>1</v>
      </c>
      <c r="J7089" s="221">
        <v>1</v>
      </c>
      <c r="K7089" s="221">
        <f t="shared" si="781"/>
        <v>-458.22670649764825</v>
      </c>
      <c r="L7089" s="221">
        <f t="shared" si="783"/>
        <v>2.9984720247963342E-37</v>
      </c>
    </row>
    <row r="7090" spans="3:12" hidden="1" x14ac:dyDescent="0.25">
      <c r="C7090" s="221">
        <v>73300</v>
      </c>
      <c r="D7090" s="221">
        <f t="shared" si="777"/>
        <v>73300</v>
      </c>
      <c r="E7090" s="221">
        <f t="shared" si="782"/>
        <v>73.3</v>
      </c>
      <c r="F7090" s="221">
        <f t="shared" si="778"/>
        <v>1.7284222510902278E-9</v>
      </c>
      <c r="G7090" s="221">
        <f t="shared" si="779"/>
        <v>7.4450225990598237E-2</v>
      </c>
      <c r="H7090" s="271">
        <v>1.61310178803064E-9</v>
      </c>
      <c r="I7090" s="221">
        <f t="shared" si="780"/>
        <v>1</v>
      </c>
      <c r="J7090" s="221">
        <v>1</v>
      </c>
      <c r="K7090" s="221">
        <f t="shared" si="781"/>
        <v>-373.65644716824283</v>
      </c>
      <c r="L7090" s="221">
        <f t="shared" si="783"/>
        <v>1.0773246875154759E-36</v>
      </c>
    </row>
    <row r="7091" spans="3:12" hidden="1" x14ac:dyDescent="0.25">
      <c r="C7091" s="221">
        <v>73400</v>
      </c>
      <c r="D7091" s="221">
        <f t="shared" si="777"/>
        <v>73400</v>
      </c>
      <c r="E7091" s="221">
        <f t="shared" si="782"/>
        <v>73.400000000000006</v>
      </c>
      <c r="F7091" s="221">
        <f t="shared" si="778"/>
        <v>2.4603488239891267E-9</v>
      </c>
      <c r="G7091" s="221">
        <f t="shared" si="779"/>
        <v>0.11999898865880773</v>
      </c>
      <c r="H7091" s="271">
        <v>9.3131412669460298E-10</v>
      </c>
      <c r="I7091" s="221">
        <f t="shared" si="780"/>
        <v>1</v>
      </c>
      <c r="J7091" s="221">
        <v>1</v>
      </c>
      <c r="K7091" s="221">
        <f t="shared" si="781"/>
        <v>-371.21459077039094</v>
      </c>
      <c r="L7091" s="221">
        <f t="shared" si="783"/>
        <v>5.8210449747390669E-36</v>
      </c>
    </row>
    <row r="7092" spans="3:12" hidden="1" x14ac:dyDescent="0.25">
      <c r="C7092" s="221">
        <v>73500</v>
      </c>
      <c r="D7092" s="221">
        <f t="shared" si="777"/>
        <v>73500</v>
      </c>
      <c r="E7092" s="221">
        <f t="shared" si="782"/>
        <v>73.5</v>
      </c>
      <c r="F7092" s="221">
        <f t="shared" si="778"/>
        <v>3.4110594767995511E-9</v>
      </c>
      <c r="G7092" s="221">
        <f t="shared" si="779"/>
        <v>0.12962523636408288</v>
      </c>
      <c r="H7092" s="271">
        <v>1.2736777718424E-14</v>
      </c>
      <c r="I7092" s="221">
        <f t="shared" si="780"/>
        <v>1</v>
      </c>
      <c r="J7092" s="221">
        <v>1</v>
      </c>
      <c r="K7092" s="221">
        <f t="shared" si="781"/>
        <v>-464.98723154136451</v>
      </c>
      <c r="L7092" s="221">
        <f t="shared" si="783"/>
        <v>1.8901606677321849E-36</v>
      </c>
    </row>
    <row r="7093" spans="3:12" hidden="1" x14ac:dyDescent="0.25">
      <c r="C7093" s="221">
        <v>73600</v>
      </c>
      <c r="D7093" s="221">
        <f t="shared" si="777"/>
        <v>73600</v>
      </c>
      <c r="E7093" s="221">
        <f t="shared" si="782"/>
        <v>73.599999999999994</v>
      </c>
      <c r="F7093" s="221">
        <f t="shared" si="778"/>
        <v>4.6212714334726097E-9</v>
      </c>
      <c r="G7093" s="221">
        <f t="shared" si="779"/>
        <v>0.10550370359325169</v>
      </c>
      <c r="H7093" s="271">
        <v>9.313372858631849E-10</v>
      </c>
      <c r="I7093" s="221">
        <f t="shared" si="780"/>
        <v>1</v>
      </c>
      <c r="J7093" s="221">
        <v>1</v>
      </c>
      <c r="K7093" s="221">
        <f t="shared" si="781"/>
        <v>-366.8572765327707</v>
      </c>
      <c r="L7093" s="221">
        <f t="shared" si="783"/>
        <v>5.1549342203353322E-36</v>
      </c>
    </row>
    <row r="7094" spans="3:12" hidden="1" x14ac:dyDescent="0.25">
      <c r="C7094" s="221">
        <v>73700</v>
      </c>
      <c r="D7094" s="221">
        <f t="shared" si="777"/>
        <v>73700</v>
      </c>
      <c r="E7094" s="221">
        <f t="shared" si="782"/>
        <v>73.7</v>
      </c>
      <c r="F7094" s="221">
        <f t="shared" si="778"/>
        <v>6.1345929533738225E-9</v>
      </c>
      <c r="G7094" s="221">
        <f t="shared" si="779"/>
        <v>5.7481089545648692E-2</v>
      </c>
      <c r="H7094" s="271">
        <v>1.6131125803992399E-9</v>
      </c>
      <c r="I7094" s="221">
        <f t="shared" si="780"/>
        <v>1</v>
      </c>
      <c r="J7094" s="221">
        <v>1</v>
      </c>
      <c r="K7094" s="221">
        <f t="shared" si="781"/>
        <v>-364.90049157700042</v>
      </c>
      <c r="L7094" s="221">
        <f t="shared" si="783"/>
        <v>2.6158351158132376E-35</v>
      </c>
    </row>
    <row r="7095" spans="3:12" hidden="1" x14ac:dyDescent="0.25">
      <c r="C7095" s="221">
        <v>73800</v>
      </c>
      <c r="D7095" s="221">
        <f t="shared" si="777"/>
        <v>73800</v>
      </c>
      <c r="E7095" s="221">
        <f t="shared" si="782"/>
        <v>73.8</v>
      </c>
      <c r="F7095" s="221">
        <f t="shared" si="778"/>
        <v>7.997110983034176E-9</v>
      </c>
      <c r="G7095" s="221">
        <f t="shared" si="779"/>
        <v>2.0275722807281252E-15</v>
      </c>
      <c r="H7095" s="221">
        <v>1</v>
      </c>
      <c r="I7095" s="221">
        <f t="shared" si="780"/>
        <v>1</v>
      </c>
      <c r="J7095" s="221">
        <v>1</v>
      </c>
      <c r="K7095" s="221">
        <f t="shared" si="781"/>
        <v>-455.80181063136627</v>
      </c>
      <c r="L7095" s="221">
        <f t="shared" si="783"/>
        <v>8.0893869576699389E-36</v>
      </c>
    </row>
    <row r="7096" spans="3:12" hidden="1" x14ac:dyDescent="0.25">
      <c r="C7096" s="221">
        <v>73900</v>
      </c>
      <c r="D7096" s="221">
        <f t="shared" si="777"/>
        <v>73900</v>
      </c>
      <c r="E7096" s="221">
        <f t="shared" si="782"/>
        <v>73.900000000000006</v>
      </c>
      <c r="F7096" s="221">
        <f t="shared" si="778"/>
        <v>1.0256914021361615E-8</v>
      </c>
      <c r="G7096" s="221">
        <f t="shared" si="779"/>
        <v>5.1728130504662011E-2</v>
      </c>
      <c r="H7096" s="271">
        <v>1.6130974324833799E-9</v>
      </c>
      <c r="I7096" s="221">
        <f t="shared" si="780"/>
        <v>1</v>
      </c>
      <c r="J7096" s="221">
        <v>1</v>
      </c>
      <c r="K7096" s="221">
        <f t="shared" si="781"/>
        <v>-361.35191804103096</v>
      </c>
      <c r="L7096" s="221">
        <f t="shared" si="783"/>
        <v>1.8313217788034918E-35</v>
      </c>
    </row>
    <row r="7097" spans="3:12" hidden="1" x14ac:dyDescent="0.25">
      <c r="C7097" s="221">
        <v>74000</v>
      </c>
      <c r="D7097" s="221">
        <f t="shared" si="777"/>
        <v>74000</v>
      </c>
      <c r="E7097" s="221">
        <f t="shared" si="782"/>
        <v>74</v>
      </c>
      <c r="F7097" s="221">
        <f t="shared" si="778"/>
        <v>1.2963556698764722E-8</v>
      </c>
      <c r="G7097" s="221">
        <f t="shared" si="779"/>
        <v>8.5382945061873702E-2</v>
      </c>
      <c r="H7097" s="271">
        <v>9.3132694277007396E-10</v>
      </c>
      <c r="I7097" s="221">
        <f t="shared" si="780"/>
        <v>1</v>
      </c>
      <c r="J7097" s="221">
        <v>1</v>
      </c>
      <c r="K7097" s="221">
        <f t="shared" si="781"/>
        <v>-359.73605061772435</v>
      </c>
      <c r="L7097" s="221">
        <f t="shared" si="783"/>
        <v>8.8992566483812639E-35</v>
      </c>
    </row>
    <row r="7098" spans="3:12" hidden="1" x14ac:dyDescent="0.25">
      <c r="C7098" s="221">
        <v>74100</v>
      </c>
      <c r="D7098" s="221">
        <f t="shared" ref="D7098:D7161" si="784">C7098*(f_CLK_MHz/Nominal_Clock_Freq)</f>
        <v>74100</v>
      </c>
      <c r="E7098" s="221">
        <f t="shared" si="782"/>
        <v>74.099999999999994</v>
      </c>
      <c r="F7098" s="221">
        <f t="shared" ref="F7098:F7161" si="785">ABS(SIN(((MOD_CLK_DIV*PI()*$D7098*FIRST_STAGE_DECIMATION)/(f_CLK_MHz*1000000)))/(FIRST_STAGE_DECIMATION*SIN(((MOD_CLK_DIV*PI()*$D7098)/(f_CLK_MHz*1000000)))))^FIRST_STAGE_ORDER</f>
        <v>1.6167473347505091E-8</v>
      </c>
      <c r="G7098" s="221">
        <f t="shared" ref="G7098:G7161" si="786">ABS(SIN(((MOD_CLK_DIV*FIRST_STAGE_DECIMATION*PI()*$D7098*SECOND_STAGE_DECIMATION)/(f_CLK_MHz*1000000)))/(SECOND_STAGE_DECIMATION*SIN(((MOD_CLK_DIV*FIRST_STAGE_DECIMATION*PI()*$D7098)/(f_CLK_MHz*1000000)))))^SECOND_STAGE_ORDER</f>
        <v>9.4206945798309266E-2</v>
      </c>
      <c r="H7098" s="271">
        <v>3.1623652083796201E-14</v>
      </c>
      <c r="I7098" s="221">
        <f t="shared" ref="I7098:I7161" si="787">IF(Avg_decimation&lt;&gt;0,(ABS(SIN(((MOD_CLK_DIV*FIRST_STAGE_DECIMATION*SECOND_STAGE_DECIMATION*FIR_DECIMATION*PI()*$D7098*Avg_decimation)/(f_CLK_MHz*1000000)))/(Avg_decimation*SIN(((MOD_CLK_DIV*FIRST_STAGE_DECIMATION*SECOND_STAGE_DECIMATION*FIR_DECIMATION*PI()*$D7098)/(f_CLK_MHz*1000000)))))^1),"-")</f>
        <v>1</v>
      </c>
      <c r="J7098" s="221">
        <v>1</v>
      </c>
      <c r="K7098" s="221">
        <f t="shared" ref="K7098:K7161" si="788">20*LOG10(IF(FIR_BYPASSED,F7098*G7098*J7098,F7098*G7098*H7098*I7098*J7098))</f>
        <v>-446.34525797671699</v>
      </c>
      <c r="L7098" s="221">
        <f t="shared" si="783"/>
        <v>2.6569019641528162E-35</v>
      </c>
    </row>
    <row r="7099" spans="3:12" hidden="1" x14ac:dyDescent="0.25">
      <c r="C7099" s="221">
        <v>74200</v>
      </c>
      <c r="D7099" s="221">
        <f t="shared" si="784"/>
        <v>74200</v>
      </c>
      <c r="E7099" s="221">
        <f t="shared" si="782"/>
        <v>74.2</v>
      </c>
      <c r="F7099" s="221">
        <f t="shared" si="785"/>
        <v>1.9919348518728807E-8</v>
      </c>
      <c r="G7099" s="221">
        <f t="shared" si="786"/>
        <v>7.8147266261492154E-2</v>
      </c>
      <c r="H7099" s="271">
        <v>9.3132447802347793E-10</v>
      </c>
      <c r="I7099" s="221">
        <f t="shared" si="787"/>
        <v>1</v>
      </c>
      <c r="J7099" s="221">
        <v>1</v>
      </c>
      <c r="K7099" s="221">
        <f t="shared" si="788"/>
        <v>-356.77420123670828</v>
      </c>
      <c r="L7099" s="221">
        <f t="shared" si="783"/>
        <v>5.2547098702595919E-35</v>
      </c>
    </row>
    <row r="7100" spans="3:12" hidden="1" x14ac:dyDescent="0.25">
      <c r="C7100" s="221">
        <v>74300</v>
      </c>
      <c r="D7100" s="221">
        <f t="shared" si="784"/>
        <v>74300</v>
      </c>
      <c r="E7100" s="221">
        <f t="shared" si="782"/>
        <v>74.3</v>
      </c>
      <c r="F7100" s="221">
        <f t="shared" si="785"/>
        <v>2.4269452973587037E-8</v>
      </c>
      <c r="G7100" s="221">
        <f t="shared" si="786"/>
        <v>4.3313554659785827E-2</v>
      </c>
      <c r="H7100" s="271">
        <v>1.61309382396906E-9</v>
      </c>
      <c r="I7100" s="221">
        <f t="shared" si="787"/>
        <v>1</v>
      </c>
      <c r="J7100" s="221">
        <v>1</v>
      </c>
      <c r="K7100" s="221">
        <f t="shared" si="788"/>
        <v>-355.41313114209521</v>
      </c>
      <c r="L7100" s="221">
        <f t="shared" si="783"/>
        <v>2.4734129866609421E-34</v>
      </c>
    </row>
    <row r="7101" spans="3:12" hidden="1" x14ac:dyDescent="0.25">
      <c r="C7101" s="221">
        <v>74400</v>
      </c>
      <c r="D7101" s="221">
        <f t="shared" si="784"/>
        <v>74400</v>
      </c>
      <c r="E7101" s="221">
        <f t="shared" si="782"/>
        <v>74.400000000000006</v>
      </c>
      <c r="F7101" s="221">
        <f t="shared" si="785"/>
        <v>2.9266954135801479E-8</v>
      </c>
      <c r="G7101" s="221">
        <f t="shared" si="786"/>
        <v>2.4502246296724127E-15</v>
      </c>
      <c r="H7101" s="221">
        <v>1</v>
      </c>
      <c r="I7101" s="221">
        <f t="shared" si="787"/>
        <v>1</v>
      </c>
      <c r="J7101" s="221">
        <v>1</v>
      </c>
      <c r="K7101" s="221">
        <f t="shared" si="788"/>
        <v>-442.8883314387208</v>
      </c>
      <c r="L7101" s="221">
        <f t="shared" si="783"/>
        <v>7.1889195994281507E-35</v>
      </c>
    </row>
    <row r="7102" spans="3:12" hidden="1" x14ac:dyDescent="0.25">
      <c r="C7102" s="221">
        <v>74500</v>
      </c>
      <c r="D7102" s="221">
        <f t="shared" si="784"/>
        <v>74500</v>
      </c>
      <c r="E7102" s="221">
        <f t="shared" si="782"/>
        <v>74.5</v>
      </c>
      <c r="F7102" s="221">
        <f t="shared" si="785"/>
        <v>3.4959210336318008E-8</v>
      </c>
      <c r="G7102" s="221">
        <f t="shared" si="786"/>
        <v>4.0158842048266481E-2</v>
      </c>
      <c r="H7102" s="271">
        <v>1.61309304828428E-9</v>
      </c>
      <c r="I7102" s="221">
        <f t="shared" si="787"/>
        <v>1</v>
      </c>
      <c r="J7102" s="221">
        <v>1</v>
      </c>
      <c r="K7102" s="221">
        <f t="shared" si="788"/>
        <v>-352.89995569009875</v>
      </c>
      <c r="L7102" s="221">
        <f t="shared" si="783"/>
        <v>1.2822477427273227E-34</v>
      </c>
    </row>
    <row r="7103" spans="3:12" hidden="1" x14ac:dyDescent="0.25">
      <c r="C7103" s="221">
        <v>74600</v>
      </c>
      <c r="D7103" s="221">
        <f t="shared" si="784"/>
        <v>74600</v>
      </c>
      <c r="E7103" s="221">
        <f t="shared" si="782"/>
        <v>74.599999999999994</v>
      </c>
      <c r="F7103" s="221">
        <f t="shared" si="785"/>
        <v>4.139105840427908E-8</v>
      </c>
      <c r="G7103" s="221">
        <f t="shared" si="786"/>
        <v>6.7158790484469072E-2</v>
      </c>
      <c r="H7103" s="271">
        <v>9.313239482142929E-10</v>
      </c>
      <c r="I7103" s="221">
        <f t="shared" si="787"/>
        <v>1</v>
      </c>
      <c r="J7103" s="221">
        <v>1</v>
      </c>
      <c r="K7103" s="221">
        <f t="shared" si="788"/>
        <v>-351.73779663157796</v>
      </c>
      <c r="L7103" s="221">
        <f t="shared" si="783"/>
        <v>5.8891772419309436E-34</v>
      </c>
    </row>
    <row r="7104" spans="3:12" hidden="1" x14ac:dyDescent="0.25">
      <c r="C7104" s="221">
        <v>74700</v>
      </c>
      <c r="D7104" s="221">
        <f t="shared" si="784"/>
        <v>74700</v>
      </c>
      <c r="E7104" s="221">
        <f t="shared" si="782"/>
        <v>74.7</v>
      </c>
      <c r="F7104" s="221">
        <f t="shared" si="785"/>
        <v>4.8604104260772721E-8</v>
      </c>
      <c r="G7104" s="221">
        <f t="shared" si="786"/>
        <v>7.4998018594701593E-2</v>
      </c>
      <c r="H7104" s="271">
        <v>3.3501132757006702E-14</v>
      </c>
      <c r="I7104" s="221">
        <f t="shared" si="787"/>
        <v>1</v>
      </c>
      <c r="J7104" s="221">
        <v>1</v>
      </c>
      <c r="K7104" s="221">
        <f t="shared" si="788"/>
        <v>-438.2643554920943</v>
      </c>
      <c r="L7104" s="221">
        <f t="shared" si="783"/>
        <v>1.6757194729445355E-34</v>
      </c>
    </row>
    <row r="7105" spans="3:12" hidden="1" x14ac:dyDescent="0.25">
      <c r="C7105" s="221">
        <v>74800</v>
      </c>
      <c r="D7105" s="221">
        <f t="shared" si="784"/>
        <v>74800</v>
      </c>
      <c r="E7105" s="221">
        <f t="shared" si="782"/>
        <v>74.8</v>
      </c>
      <c r="F7105" s="221">
        <f t="shared" si="785"/>
        <v>5.6636026152587606E-8</v>
      </c>
      <c r="G7105" s="221">
        <f t="shared" si="786"/>
        <v>6.2911217298102562E-2</v>
      </c>
      <c r="H7105" s="271">
        <v>9.3132746899360598E-10</v>
      </c>
      <c r="I7105" s="221">
        <f t="shared" si="787"/>
        <v>1</v>
      </c>
      <c r="J7105" s="221">
        <v>1</v>
      </c>
      <c r="K7105" s="221">
        <f t="shared" si="788"/>
        <v>-349.5815345064259</v>
      </c>
      <c r="L7105" s="221">
        <f t="shared" si="783"/>
        <v>2.7530780403684187E-34</v>
      </c>
    </row>
    <row r="7106" spans="3:12" hidden="1" x14ac:dyDescent="0.25">
      <c r="C7106" s="221">
        <v>74900</v>
      </c>
      <c r="D7106" s="221">
        <f t="shared" si="784"/>
        <v>74900</v>
      </c>
      <c r="E7106" s="221">
        <f t="shared" si="782"/>
        <v>74.900000000000006</v>
      </c>
      <c r="F7106" s="221">
        <f t="shared" si="785"/>
        <v>6.5519900023678212E-8</v>
      </c>
      <c r="G7106" s="221">
        <f t="shared" si="786"/>
        <v>3.5232527307796316E-2</v>
      </c>
      <c r="H7106" s="271">
        <v>1.61312135003733E-9</v>
      </c>
      <c r="I7106" s="221">
        <f t="shared" si="787"/>
        <v>1</v>
      </c>
      <c r="J7106" s="221">
        <v>1</v>
      </c>
      <c r="K7106" s="221">
        <f t="shared" si="788"/>
        <v>-348.58031874998773</v>
      </c>
      <c r="L7106" s="221">
        <f t="shared" si="783"/>
        <v>1.2397929323582505E-33</v>
      </c>
    </row>
    <row r="7107" spans="3:12" hidden="1" x14ac:dyDescent="0.25">
      <c r="C7107" s="221">
        <v>75000</v>
      </c>
      <c r="D7107" s="221">
        <f t="shared" si="784"/>
        <v>75000</v>
      </c>
      <c r="E7107" s="221">
        <f t="shared" si="782"/>
        <v>75</v>
      </c>
      <c r="F7107" s="221">
        <f t="shared" si="785"/>
        <v>7.5283556265227567E-8</v>
      </c>
      <c r="G7107" s="221">
        <f t="shared" si="786"/>
        <v>2.7503488725319173E-15</v>
      </c>
      <c r="H7107" s="221">
        <v>1</v>
      </c>
      <c r="I7107" s="221">
        <f t="shared" si="787"/>
        <v>1</v>
      </c>
      <c r="J7107" s="221">
        <v>1</v>
      </c>
      <c r="K7107" s="221">
        <f t="shared" si="788"/>
        <v>-433.67824175302928</v>
      </c>
      <c r="L7107" s="221">
        <f t="shared" si="783"/>
        <v>3.4670206558522266E-34</v>
      </c>
    </row>
    <row r="7108" spans="3:12" hidden="1" x14ac:dyDescent="0.25">
      <c r="C7108" s="221">
        <v>75100</v>
      </c>
      <c r="D7108" s="221">
        <f t="shared" si="784"/>
        <v>75100</v>
      </c>
      <c r="E7108" s="221">
        <f t="shared" si="782"/>
        <v>75.099999999999994</v>
      </c>
      <c r="F7108" s="221">
        <f t="shared" si="785"/>
        <v>8.5948976714806713E-8</v>
      </c>
      <c r="G7108" s="221">
        <f t="shared" si="786"/>
        <v>3.3284154148493617E-2</v>
      </c>
      <c r="H7108" s="271">
        <v>1.6130886682040299E-9</v>
      </c>
      <c r="I7108" s="221">
        <f t="shared" si="787"/>
        <v>1</v>
      </c>
      <c r="J7108" s="221">
        <v>1</v>
      </c>
      <c r="K7108" s="221">
        <f t="shared" si="788"/>
        <v>-346.71727049046802</v>
      </c>
      <c r="L7108" s="221">
        <f t="shared" si="783"/>
        <v>5.3241702198858547E-34</v>
      </c>
    </row>
    <row r="7109" spans="3:12" hidden="1" x14ac:dyDescent="0.25">
      <c r="C7109" s="221">
        <v>75200</v>
      </c>
      <c r="D7109" s="221">
        <f t="shared" si="784"/>
        <v>75200</v>
      </c>
      <c r="E7109" s="221">
        <f t="shared" si="782"/>
        <v>75.2</v>
      </c>
      <c r="F7109" s="221">
        <f t="shared" si="785"/>
        <v>9.7531740296979147E-8</v>
      </c>
      <c r="G7109" s="221">
        <f t="shared" si="786"/>
        <v>5.613734813890893E-2</v>
      </c>
      <c r="H7109" s="271">
        <v>9.3132095762808697E-10</v>
      </c>
      <c r="I7109" s="221">
        <f t="shared" si="787"/>
        <v>1</v>
      </c>
      <c r="J7109" s="221">
        <v>1</v>
      </c>
      <c r="K7109" s="221">
        <f t="shared" si="788"/>
        <v>-345.85005514301827</v>
      </c>
      <c r="L7109" s="221">
        <f t="shared" si="783"/>
        <v>2.3589328263566418E-33</v>
      </c>
    </row>
    <row r="7110" spans="3:12" hidden="1" x14ac:dyDescent="0.25">
      <c r="C7110" s="221">
        <v>75300</v>
      </c>
      <c r="D7110" s="221">
        <f t="shared" si="784"/>
        <v>75300</v>
      </c>
      <c r="E7110" s="221">
        <f t="shared" si="782"/>
        <v>75.3</v>
      </c>
      <c r="F7110" s="221">
        <f t="shared" si="785"/>
        <v>1.1004052511813699E-7</v>
      </c>
      <c r="G7110" s="221">
        <f t="shared" si="786"/>
        <v>6.3193950295025406E-2</v>
      </c>
      <c r="H7110" s="271">
        <v>1.0859297045213501E-14</v>
      </c>
      <c r="I7110" s="221">
        <f t="shared" si="787"/>
        <v>1</v>
      </c>
      <c r="J7110" s="221">
        <v>1</v>
      </c>
      <c r="K7110" s="221">
        <f t="shared" si="788"/>
        <v>-442.43940257160216</v>
      </c>
      <c r="L7110" s="221">
        <f t="shared" si="783"/>
        <v>6.5005089027551249E-34</v>
      </c>
    </row>
    <row r="7111" spans="3:12" hidden="1" x14ac:dyDescent="0.25">
      <c r="C7111" s="221">
        <v>75400</v>
      </c>
      <c r="D7111" s="221">
        <f t="shared" si="784"/>
        <v>75400</v>
      </c>
      <c r="E7111" s="221">
        <f t="shared" si="782"/>
        <v>75.400000000000006</v>
      </c>
      <c r="F7111" s="221">
        <f t="shared" si="785"/>
        <v>1.2347667415534078E-7</v>
      </c>
      <c r="G7111" s="221">
        <f t="shared" si="786"/>
        <v>5.341165608616872E-2</v>
      </c>
      <c r="H7111" s="271">
        <v>9.3131467644476204E-10</v>
      </c>
      <c r="I7111" s="221">
        <f t="shared" si="787"/>
        <v>1</v>
      </c>
      <c r="J7111" s="221">
        <v>1</v>
      </c>
      <c r="K7111" s="221">
        <f t="shared" si="788"/>
        <v>-344.23365171637931</v>
      </c>
      <c r="L7111" s="221">
        <f t="shared" si="783"/>
        <v>9.4316030858852504E-34</v>
      </c>
    </row>
    <row r="7112" spans="3:12" hidden="1" x14ac:dyDescent="0.25">
      <c r="C7112" s="221">
        <v>75500</v>
      </c>
      <c r="D7112" s="221">
        <f t="shared" si="784"/>
        <v>75500</v>
      </c>
      <c r="E7112" s="221">
        <f t="shared" si="782"/>
        <v>75.5</v>
      </c>
      <c r="F7112" s="221">
        <f t="shared" si="785"/>
        <v>1.3783383092119143E-7</v>
      </c>
      <c r="G7112" s="221">
        <f t="shared" si="786"/>
        <v>3.0127172812039194E-2</v>
      </c>
      <c r="H7112" s="271">
        <v>1.61310259990997E-9</v>
      </c>
      <c r="I7112" s="221">
        <f t="shared" si="787"/>
        <v>1</v>
      </c>
      <c r="J7112" s="221">
        <v>1</v>
      </c>
      <c r="K7112" s="221">
        <f t="shared" si="788"/>
        <v>-343.48047606439184</v>
      </c>
      <c r="L7112" s="221">
        <f t="shared" si="783"/>
        <v>4.1220165163580947E-33</v>
      </c>
    </row>
    <row r="7113" spans="3:12" hidden="1" x14ac:dyDescent="0.25">
      <c r="C7113" s="221">
        <v>75600</v>
      </c>
      <c r="D7113" s="221">
        <f t="shared" si="784"/>
        <v>75600</v>
      </c>
      <c r="E7113" s="221">
        <f t="shared" si="782"/>
        <v>75.599999999999994</v>
      </c>
      <c r="F7113" s="221">
        <f t="shared" si="785"/>
        <v>1.530976506541629E-7</v>
      </c>
      <c r="G7113" s="221">
        <f t="shared" si="786"/>
        <v>3.4644764749960835E-16</v>
      </c>
      <c r="H7113" s="221">
        <v>1</v>
      </c>
      <c r="I7113" s="221">
        <f t="shared" si="787"/>
        <v>1</v>
      </c>
      <c r="J7113" s="221">
        <v>1</v>
      </c>
      <c r="K7113" s="221">
        <f t="shared" si="788"/>
        <v>-445.50787714016025</v>
      </c>
      <c r="L7113" s="221">
        <f t="shared" si="783"/>
        <v>1.1217582698241558E-33</v>
      </c>
    </row>
    <row r="7114" spans="3:12" hidden="1" x14ac:dyDescent="0.25">
      <c r="C7114" s="221">
        <v>75700</v>
      </c>
      <c r="D7114" s="221">
        <f t="shared" si="784"/>
        <v>75700</v>
      </c>
      <c r="E7114" s="221">
        <f t="shared" si="782"/>
        <v>75.7</v>
      </c>
      <c r="F7114" s="221">
        <f t="shared" si="785"/>
        <v>1.6924559168667111E-7</v>
      </c>
      <c r="G7114" s="221">
        <f t="shared" si="786"/>
        <v>2.8840493750443615E-2</v>
      </c>
      <c r="H7114" s="271">
        <v>1.6130842574892499E-9</v>
      </c>
      <c r="I7114" s="221">
        <f t="shared" si="787"/>
        <v>1</v>
      </c>
      <c r="J7114" s="221">
        <v>1</v>
      </c>
      <c r="K7114" s="221">
        <f t="shared" si="788"/>
        <v>-342.07645780841972</v>
      </c>
      <c r="L7114" s="221">
        <f t="shared" si="783"/>
        <v>1.5498871550310753E-33</v>
      </c>
    </row>
    <row r="7115" spans="3:12" hidden="1" x14ac:dyDescent="0.25">
      <c r="C7115" s="221">
        <v>75800</v>
      </c>
      <c r="D7115" s="221">
        <f t="shared" si="784"/>
        <v>75800</v>
      </c>
      <c r="E7115" s="221">
        <f t="shared" si="782"/>
        <v>75.8</v>
      </c>
      <c r="F7115" s="221">
        <f t="shared" si="785"/>
        <v>1.862467906929698E-7</v>
      </c>
      <c r="G7115" s="221">
        <f t="shared" si="786"/>
        <v>4.8942765527654274E-2</v>
      </c>
      <c r="H7115" s="271">
        <v>9.3131794637671505E-10</v>
      </c>
      <c r="I7115" s="221">
        <f t="shared" si="787"/>
        <v>1</v>
      </c>
      <c r="J7115" s="221">
        <v>1</v>
      </c>
      <c r="K7115" s="221">
        <f t="shared" si="788"/>
        <v>-341.4224944909771</v>
      </c>
      <c r="L7115" s="221">
        <f t="shared" si="783"/>
        <v>6.6937224925482336E-33</v>
      </c>
    </row>
    <row r="7116" spans="3:12" hidden="1" x14ac:dyDescent="0.25">
      <c r="C7116" s="221">
        <v>75900</v>
      </c>
      <c r="D7116" s="221">
        <f t="shared" si="784"/>
        <v>75900</v>
      </c>
      <c r="E7116" s="221">
        <f t="shared" ref="E7116:E7179" si="789">D7116/1000</f>
        <v>75.900000000000006</v>
      </c>
      <c r="F7116" s="221">
        <f t="shared" si="785"/>
        <v>2.0406202452716186E-7</v>
      </c>
      <c r="G7116" s="221">
        <f t="shared" si="786"/>
        <v>5.5419607012271388E-2</v>
      </c>
      <c r="H7116" s="271">
        <v>4.7711952592215595E-16</v>
      </c>
      <c r="I7116" s="221">
        <f t="shared" si="787"/>
        <v>1</v>
      </c>
      <c r="J7116" s="221">
        <v>1</v>
      </c>
      <c r="K7116" s="221">
        <f t="shared" si="788"/>
        <v>-465.35894353804827</v>
      </c>
      <c r="L7116" s="221">
        <f t="shared" ref="L7116:L7179" si="790">(D7116-D7115)*((10^(K7116/20)+10^(K7115/20))/2)^2</f>
        <v>1.8017358153353152E-33</v>
      </c>
    </row>
    <row r="7117" spans="3:12" hidden="1" x14ac:dyDescent="0.25">
      <c r="C7117" s="221">
        <v>76000</v>
      </c>
      <c r="D7117" s="221">
        <f t="shared" si="784"/>
        <v>76000</v>
      </c>
      <c r="E7117" s="221">
        <f t="shared" si="789"/>
        <v>76</v>
      </c>
      <c r="F7117" s="221">
        <f t="shared" si="785"/>
        <v>2.2264376034048371E-7</v>
      </c>
      <c r="G7117" s="221">
        <f t="shared" si="786"/>
        <v>4.71048281186318E-2</v>
      </c>
      <c r="H7117" s="271">
        <v>9.3133346916707801E-10</v>
      </c>
      <c r="I7117" s="221">
        <f t="shared" si="787"/>
        <v>1</v>
      </c>
      <c r="J7117" s="221">
        <v>1</v>
      </c>
      <c r="K7117" s="221">
        <f t="shared" si="788"/>
        <v>-340.20437675534913</v>
      </c>
      <c r="L7117" s="221">
        <f t="shared" si="790"/>
        <v>2.3850792437932663E-33</v>
      </c>
    </row>
    <row r="7118" spans="3:12" hidden="1" x14ac:dyDescent="0.25">
      <c r="C7118" s="221">
        <v>76100</v>
      </c>
      <c r="D7118" s="221">
        <f t="shared" si="784"/>
        <v>76100</v>
      </c>
      <c r="E7118" s="221">
        <f t="shared" si="789"/>
        <v>76.099999999999994</v>
      </c>
      <c r="F7118" s="221">
        <f t="shared" si="785"/>
        <v>2.4193629462883875E-7</v>
      </c>
      <c r="G7118" s="221">
        <f t="shared" si="786"/>
        <v>2.6713357920279159E-2</v>
      </c>
      <c r="H7118" s="271">
        <v>1.6131069984060799E-9</v>
      </c>
      <c r="I7118" s="221">
        <f t="shared" si="787"/>
        <v>1</v>
      </c>
      <c r="J7118" s="221">
        <v>1</v>
      </c>
      <c r="K7118" s="221">
        <f t="shared" si="788"/>
        <v>-339.6381463318715</v>
      </c>
      <c r="L7118" s="221">
        <f t="shared" si="790"/>
        <v>1.0193777940486611E-32</v>
      </c>
    </row>
    <row r="7119" spans="3:12" hidden="1" x14ac:dyDescent="0.25">
      <c r="C7119" s="221">
        <v>76200</v>
      </c>
      <c r="D7119" s="221">
        <f t="shared" si="784"/>
        <v>76200</v>
      </c>
      <c r="E7119" s="221">
        <f t="shared" si="789"/>
        <v>76.2</v>
      </c>
      <c r="F7119" s="221">
        <f t="shared" si="785"/>
        <v>2.6187598081868274E-7</v>
      </c>
      <c r="G7119" s="221">
        <f t="shared" si="786"/>
        <v>3.2428101949231526E-15</v>
      </c>
      <c r="H7119" s="221">
        <v>1</v>
      </c>
      <c r="I7119" s="221">
        <f t="shared" si="787"/>
        <v>1</v>
      </c>
      <c r="J7119" s="221">
        <v>1</v>
      </c>
      <c r="K7119" s="221">
        <f t="shared" si="788"/>
        <v>-421.41965606786573</v>
      </c>
      <c r="L7119" s="221">
        <f t="shared" si="790"/>
        <v>2.7176662725296159E-33</v>
      </c>
    </row>
    <row r="7120" spans="3:12" hidden="1" x14ac:dyDescent="0.25">
      <c r="C7120" s="221">
        <v>76300</v>
      </c>
      <c r="D7120" s="221">
        <f t="shared" si="784"/>
        <v>76300</v>
      </c>
      <c r="E7120" s="221">
        <f t="shared" si="789"/>
        <v>76.3</v>
      </c>
      <c r="F7120" s="221">
        <f t="shared" si="785"/>
        <v>2.8239154396435338E-7</v>
      </c>
      <c r="G7120" s="221">
        <f t="shared" si="786"/>
        <v>2.5833557845247473E-2</v>
      </c>
      <c r="H7120" s="271">
        <v>1.61307984821561E-9</v>
      </c>
      <c r="I7120" s="221">
        <f t="shared" si="787"/>
        <v>1</v>
      </c>
      <c r="J7120" s="221">
        <v>1</v>
      </c>
      <c r="K7120" s="221">
        <f t="shared" si="788"/>
        <v>-338.58616448530483</v>
      </c>
      <c r="L7120" s="221">
        <f t="shared" si="790"/>
        <v>3.462471755686533E-33</v>
      </c>
    </row>
    <row r="7121" spans="3:12" hidden="1" x14ac:dyDescent="0.25">
      <c r="C7121" s="221">
        <v>76400</v>
      </c>
      <c r="D7121" s="221">
        <f t="shared" si="784"/>
        <v>76400</v>
      </c>
      <c r="E7121" s="221">
        <f t="shared" si="789"/>
        <v>76.400000000000006</v>
      </c>
      <c r="F7121" s="221">
        <f t="shared" si="785"/>
        <v>3.0340448011447764E-7</v>
      </c>
      <c r="G7121" s="221">
        <f t="shared" si="786"/>
        <v>4.4050908590080831E-2</v>
      </c>
      <c r="H7121" s="271">
        <v>9.3131495485253004E-10</v>
      </c>
      <c r="I7121" s="221">
        <f t="shared" si="787"/>
        <v>1</v>
      </c>
      <c r="J7121" s="221">
        <v>1</v>
      </c>
      <c r="K7121" s="221">
        <f t="shared" si="788"/>
        <v>-338.09853126540645</v>
      </c>
      <c r="L7121" s="221">
        <f t="shared" si="790"/>
        <v>1.4659102087450444E-32</v>
      </c>
    </row>
    <row r="7122" spans="3:12" hidden="1" x14ac:dyDescent="0.25">
      <c r="C7122" s="221">
        <v>76500</v>
      </c>
      <c r="D7122" s="221">
        <f t="shared" si="784"/>
        <v>76500</v>
      </c>
      <c r="E7122" s="221">
        <f t="shared" si="789"/>
        <v>76.5</v>
      </c>
      <c r="F7122" s="221">
        <f t="shared" si="785"/>
        <v>3.2482953692180122E-7</v>
      </c>
      <c r="G7122" s="221">
        <f t="shared" si="786"/>
        <v>5.0112073911253788E-2</v>
      </c>
      <c r="H7122" s="271">
        <v>9.9050579933691796E-15</v>
      </c>
      <c r="I7122" s="221">
        <f t="shared" si="787"/>
        <v>1</v>
      </c>
      <c r="J7122" s="221">
        <v>1</v>
      </c>
      <c r="K7122" s="221">
        <f t="shared" si="788"/>
        <v>-435.850901755461</v>
      </c>
      <c r="L7122" s="221">
        <f t="shared" si="790"/>
        <v>3.873451595443616E-33</v>
      </c>
    </row>
    <row r="7123" spans="3:12" hidden="1" x14ac:dyDescent="0.25">
      <c r="C7123" s="221">
        <v>76600</v>
      </c>
      <c r="D7123" s="221">
        <f t="shared" si="784"/>
        <v>76600</v>
      </c>
      <c r="E7123" s="221">
        <f t="shared" si="789"/>
        <v>76.599999999999994</v>
      </c>
      <c r="F7123" s="221">
        <f t="shared" si="785"/>
        <v>3.4657527112989152E-7</v>
      </c>
      <c r="G7123" s="221">
        <f t="shared" si="786"/>
        <v>4.2784868169456342E-2</v>
      </c>
      <c r="H7123" s="271">
        <v>9.3132066407262704E-10</v>
      </c>
      <c r="I7123" s="221">
        <f t="shared" si="787"/>
        <v>1</v>
      </c>
      <c r="J7123" s="221">
        <v>1</v>
      </c>
      <c r="K7123" s="221">
        <f t="shared" si="788"/>
        <v>-337.19625982039838</v>
      </c>
      <c r="L7123" s="221">
        <f t="shared" si="790"/>
        <v>4.7678673884345357E-33</v>
      </c>
    </row>
    <row r="7124" spans="3:12" hidden="1" x14ac:dyDescent="0.25">
      <c r="C7124" s="221">
        <v>76700</v>
      </c>
      <c r="D7124" s="221">
        <f t="shared" si="784"/>
        <v>76700</v>
      </c>
      <c r="E7124" s="221">
        <f t="shared" si="789"/>
        <v>76.7</v>
      </c>
      <c r="F7124" s="221">
        <f t="shared" si="785"/>
        <v>3.6854467768348032E-7</v>
      </c>
      <c r="G7124" s="221">
        <f t="shared" si="786"/>
        <v>2.4368983573634914E-2</v>
      </c>
      <c r="H7124" s="271">
        <v>1.6130882176741999E-9</v>
      </c>
      <c r="I7124" s="221">
        <f t="shared" si="787"/>
        <v>1</v>
      </c>
      <c r="J7124" s="221">
        <v>1</v>
      </c>
      <c r="K7124" s="221">
        <f t="shared" si="788"/>
        <v>-336.78028644029621</v>
      </c>
      <c r="L7124" s="221">
        <f t="shared" si="790"/>
        <v>2.0018045816169115E-32</v>
      </c>
    </row>
    <row r="7125" spans="3:12" hidden="1" x14ac:dyDescent="0.25">
      <c r="C7125" s="221">
        <v>76800</v>
      </c>
      <c r="D7125" s="221">
        <f t="shared" si="784"/>
        <v>76800</v>
      </c>
      <c r="E7125" s="221">
        <f t="shared" si="789"/>
        <v>76.8</v>
      </c>
      <c r="F7125" s="221">
        <f t="shared" si="785"/>
        <v>3.906358843858952E-7</v>
      </c>
      <c r="G7125" s="221">
        <f t="shared" si="786"/>
        <v>7.5449577625466296E-16</v>
      </c>
      <c r="H7125" s="221">
        <v>1</v>
      </c>
      <c r="I7125" s="221">
        <f t="shared" si="787"/>
        <v>1</v>
      </c>
      <c r="J7125" s="221">
        <v>1</v>
      </c>
      <c r="K7125" s="221">
        <f t="shared" si="788"/>
        <v>-430.61142102787733</v>
      </c>
      <c r="L7125" s="221">
        <f t="shared" si="790"/>
        <v>5.2472171255244414E-33</v>
      </c>
    </row>
    <row r="7126" spans="3:12" hidden="1" x14ac:dyDescent="0.25">
      <c r="C7126" s="221">
        <v>76900</v>
      </c>
      <c r="D7126" s="221">
        <f t="shared" si="784"/>
        <v>76900</v>
      </c>
      <c r="E7126" s="221">
        <f t="shared" si="789"/>
        <v>76.900000000000006</v>
      </c>
      <c r="F7126" s="221">
        <f t="shared" si="785"/>
        <v>4.1274290527671119E-7</v>
      </c>
      <c r="G7126" s="221">
        <f t="shared" si="786"/>
        <v>2.3762629801939973E-2</v>
      </c>
      <c r="H7126" s="271">
        <v>1.6130986359775701E-9</v>
      </c>
      <c r="I7126" s="221">
        <f t="shared" si="787"/>
        <v>1</v>
      </c>
      <c r="J7126" s="221">
        <v>1</v>
      </c>
      <c r="K7126" s="221">
        <f t="shared" si="788"/>
        <v>-336.01529914060086</v>
      </c>
      <c r="L7126" s="221">
        <f t="shared" si="790"/>
        <v>6.2578662338260999E-33</v>
      </c>
    </row>
    <row r="7127" spans="3:12" hidden="1" x14ac:dyDescent="0.25">
      <c r="C7127" s="221">
        <v>77000</v>
      </c>
      <c r="D7127" s="221">
        <f t="shared" si="784"/>
        <v>77000</v>
      </c>
      <c r="E7127" s="221">
        <f t="shared" si="789"/>
        <v>77</v>
      </c>
      <c r="F7127" s="221">
        <f t="shared" si="785"/>
        <v>4.347564452333593E-7</v>
      </c>
      <c r="G7127" s="221">
        <f t="shared" si="786"/>
        <v>4.0680891906424606E-2</v>
      </c>
      <c r="H7127" s="271">
        <v>9.3131196082384305E-10</v>
      </c>
      <c r="I7127" s="221">
        <f t="shared" si="787"/>
        <v>1</v>
      </c>
      <c r="J7127" s="221">
        <v>1</v>
      </c>
      <c r="K7127" s="221">
        <f t="shared" si="788"/>
        <v>-335.6653664847986</v>
      </c>
      <c r="L7127" s="221">
        <f t="shared" si="790"/>
        <v>2.6070114023083651E-32</v>
      </c>
    </row>
    <row r="7128" spans="3:12" hidden="1" x14ac:dyDescent="0.25">
      <c r="C7128" s="221">
        <v>77100</v>
      </c>
      <c r="D7128" s="221">
        <f t="shared" si="784"/>
        <v>77100</v>
      </c>
      <c r="E7128" s="221">
        <f t="shared" si="789"/>
        <v>77.099999999999994</v>
      </c>
      <c r="F7128" s="221">
        <f t="shared" si="785"/>
        <v>4.5656474771949591E-7</v>
      </c>
      <c r="G7128" s="221">
        <f t="shared" si="786"/>
        <v>4.6457724420815208E-2</v>
      </c>
      <c r="H7128" s="271">
        <v>2.0287235512660502E-14</v>
      </c>
      <c r="I7128" s="221">
        <f t="shared" si="787"/>
        <v>1</v>
      </c>
      <c r="J7128" s="221">
        <v>1</v>
      </c>
      <c r="K7128" s="221">
        <f t="shared" si="788"/>
        <v>-427.32433639774979</v>
      </c>
      <c r="L7128" s="221">
        <f t="shared" si="790"/>
        <v>6.7830661360671905E-33</v>
      </c>
    </row>
    <row r="7129" spans="3:12" hidden="1" x14ac:dyDescent="0.25">
      <c r="C7129" s="221">
        <v>77200</v>
      </c>
      <c r="D7129" s="221">
        <f t="shared" si="784"/>
        <v>77200</v>
      </c>
      <c r="E7129" s="221">
        <f t="shared" si="789"/>
        <v>77.2</v>
      </c>
      <c r="F7129" s="221">
        <f t="shared" si="785"/>
        <v>4.7805447711595114E-7</v>
      </c>
      <c r="G7129" s="221">
        <f t="shared" si="786"/>
        <v>3.981472115818032E-2</v>
      </c>
      <c r="H7129" s="271">
        <v>9.31323662294951E-10</v>
      </c>
      <c r="I7129" s="221">
        <f t="shared" si="787"/>
        <v>1</v>
      </c>
      <c r="J7129" s="221">
        <v>1</v>
      </c>
      <c r="K7129" s="221">
        <f t="shared" si="788"/>
        <v>-335.02756588750805</v>
      </c>
      <c r="L7129" s="221">
        <f t="shared" si="790"/>
        <v>7.85605481004648E-33</v>
      </c>
    </row>
    <row r="7130" spans="3:12" hidden="1" x14ac:dyDescent="0.25">
      <c r="C7130" s="221">
        <v>77300</v>
      </c>
      <c r="D7130" s="221">
        <f t="shared" si="784"/>
        <v>77300</v>
      </c>
      <c r="E7130" s="221">
        <f t="shared" si="789"/>
        <v>77.3</v>
      </c>
      <c r="F7130" s="221">
        <f t="shared" si="785"/>
        <v>4.9911162668298516E-7</v>
      </c>
      <c r="G7130" s="221">
        <f t="shared" si="786"/>
        <v>2.276092216540003E-2</v>
      </c>
      <c r="H7130" s="271">
        <v>1.61311579519369E-9</v>
      </c>
      <c r="I7130" s="221">
        <f t="shared" si="787"/>
        <v>1</v>
      </c>
      <c r="J7130" s="221">
        <v>1</v>
      </c>
      <c r="K7130" s="221">
        <f t="shared" si="788"/>
        <v>-334.73893831747455</v>
      </c>
      <c r="L7130" s="221">
        <f t="shared" si="790"/>
        <v>3.249336365230232E-32</v>
      </c>
    </row>
    <row r="7131" spans="3:12" hidden="1" x14ac:dyDescent="0.25">
      <c r="C7131" s="221">
        <v>77400</v>
      </c>
      <c r="D7131" s="221">
        <f t="shared" si="784"/>
        <v>77400</v>
      </c>
      <c r="E7131" s="221">
        <f t="shared" si="789"/>
        <v>77.400000000000006</v>
      </c>
      <c r="F7131" s="221">
        <f t="shared" si="785"/>
        <v>5.1962244291787598E-7</v>
      </c>
      <c r="G7131" s="221">
        <f t="shared" si="786"/>
        <v>1.3701670368891851E-15</v>
      </c>
      <c r="H7131" s="221">
        <v>1</v>
      </c>
      <c r="I7131" s="221">
        <f t="shared" si="787"/>
        <v>1</v>
      </c>
      <c r="J7131" s="221">
        <v>1</v>
      </c>
      <c r="K7131" s="221">
        <f t="shared" si="788"/>
        <v>-422.9507716898288</v>
      </c>
      <c r="L7131" s="221">
        <f t="shared" si="790"/>
        <v>8.3961448478121692E-33</v>
      </c>
    </row>
    <row r="7132" spans="3:12" hidden="1" x14ac:dyDescent="0.25">
      <c r="C7132" s="221">
        <v>77500</v>
      </c>
      <c r="D7132" s="221">
        <f t="shared" si="784"/>
        <v>77500</v>
      </c>
      <c r="E7132" s="221">
        <f t="shared" si="789"/>
        <v>77.5</v>
      </c>
      <c r="F7132" s="221">
        <f t="shared" si="785"/>
        <v>5.3947435689324815E-7</v>
      </c>
      <c r="G7132" s="221">
        <f t="shared" si="786"/>
        <v>2.2353173208035988E-2</v>
      </c>
      <c r="H7132" s="271">
        <v>1.6130942381642299E-9</v>
      </c>
      <c r="I7132" s="221">
        <f t="shared" si="787"/>
        <v>1</v>
      </c>
      <c r="J7132" s="221">
        <v>1</v>
      </c>
      <c r="K7132" s="221">
        <f t="shared" si="788"/>
        <v>-334.2206054148931</v>
      </c>
      <c r="L7132" s="221">
        <f t="shared" si="790"/>
        <v>9.4604383021449215E-33</v>
      </c>
    </row>
    <row r="7133" spans="3:12" hidden="1" x14ac:dyDescent="0.25">
      <c r="C7133" s="221">
        <v>77600</v>
      </c>
      <c r="D7133" s="221">
        <f t="shared" si="784"/>
        <v>77600</v>
      </c>
      <c r="E7133" s="221">
        <f t="shared" si="789"/>
        <v>77.599999999999994</v>
      </c>
      <c r="F7133" s="221">
        <f t="shared" si="785"/>
        <v>5.5855691308951721E-7</v>
      </c>
      <c r="G7133" s="221">
        <f t="shared" si="786"/>
        <v>3.8400207712786717E-2</v>
      </c>
      <c r="H7133" s="271">
        <v>9.31324747247221E-10</v>
      </c>
      <c r="I7133" s="221">
        <f t="shared" si="787"/>
        <v>1</v>
      </c>
      <c r="J7133" s="221">
        <v>1</v>
      </c>
      <c r="K7133" s="221">
        <f t="shared" si="788"/>
        <v>-333.98995703849209</v>
      </c>
      <c r="L7133" s="221">
        <f t="shared" si="790"/>
        <v>3.8864083820131643E-32</v>
      </c>
    </row>
    <row r="7134" spans="3:12" hidden="1" x14ac:dyDescent="0.25">
      <c r="C7134" s="221">
        <v>77700</v>
      </c>
      <c r="D7134" s="221">
        <f t="shared" si="784"/>
        <v>77700</v>
      </c>
      <c r="E7134" s="221">
        <f t="shared" si="789"/>
        <v>77.7</v>
      </c>
      <c r="F7134" s="221">
        <f t="shared" si="785"/>
        <v>5.7676268626974493E-7</v>
      </c>
      <c r="G7134" s="221">
        <f t="shared" si="786"/>
        <v>4.4001838539959579E-2</v>
      </c>
      <c r="H7134" s="271">
        <v>2.4073194289559701E-14</v>
      </c>
      <c r="I7134" s="221">
        <f t="shared" si="787"/>
        <v>1</v>
      </c>
      <c r="J7134" s="221">
        <v>1</v>
      </c>
      <c r="K7134" s="221">
        <f t="shared" si="788"/>
        <v>-424.2799660012721</v>
      </c>
      <c r="L7134" s="221">
        <f t="shared" si="790"/>
        <v>9.9763314525697974E-33</v>
      </c>
    </row>
    <row r="7135" spans="3:12" hidden="1" x14ac:dyDescent="0.25">
      <c r="C7135" s="221">
        <v>77800</v>
      </c>
      <c r="D7135" s="221">
        <f t="shared" si="784"/>
        <v>77800</v>
      </c>
      <c r="E7135" s="221">
        <f t="shared" si="789"/>
        <v>77.8</v>
      </c>
      <c r="F7135" s="221">
        <f t="shared" si="785"/>
        <v>5.9398817708574688E-7</v>
      </c>
      <c r="G7135" s="221">
        <f t="shared" si="786"/>
        <v>3.7835535790825971E-2</v>
      </c>
      <c r="H7135" s="271">
        <v>9.3132665146808397E-10</v>
      </c>
      <c r="I7135" s="221">
        <f t="shared" si="787"/>
        <v>1</v>
      </c>
      <c r="J7135" s="221">
        <v>1</v>
      </c>
      <c r="K7135" s="221">
        <f t="shared" si="788"/>
        <v>-333.58440559300288</v>
      </c>
      <c r="L7135" s="221">
        <f t="shared" si="790"/>
        <v>1.095279104588057E-32</v>
      </c>
    </row>
    <row r="7136" spans="3:12" hidden="1" x14ac:dyDescent="0.25">
      <c r="C7136" s="221">
        <v>77900</v>
      </c>
      <c r="D7136" s="221">
        <f t="shared" si="784"/>
        <v>77900</v>
      </c>
      <c r="E7136" s="221">
        <f t="shared" si="789"/>
        <v>77.900000000000006</v>
      </c>
      <c r="F7136" s="221">
        <f t="shared" si="785"/>
        <v>6.1013467734823864E-7</v>
      </c>
      <c r="G7136" s="221">
        <f t="shared" si="786"/>
        <v>2.1700261958436266E-2</v>
      </c>
      <c r="H7136" s="271">
        <v>1.6130970022587099E-9</v>
      </c>
      <c r="I7136" s="221">
        <f t="shared" si="787"/>
        <v>1</v>
      </c>
      <c r="J7136" s="221">
        <v>1</v>
      </c>
      <c r="K7136" s="221">
        <f t="shared" si="788"/>
        <v>-333.40897660558034</v>
      </c>
      <c r="L7136" s="221">
        <f t="shared" si="790"/>
        <v>4.4706964016625243E-32</v>
      </c>
    </row>
    <row r="7137" spans="3:12" hidden="1" x14ac:dyDescent="0.25">
      <c r="C7137" s="221">
        <v>78000</v>
      </c>
      <c r="D7137" s="221">
        <f t="shared" si="784"/>
        <v>78000</v>
      </c>
      <c r="E7137" s="221">
        <f t="shared" si="789"/>
        <v>78</v>
      </c>
      <c r="F7137" s="221">
        <f t="shared" si="785"/>
        <v>6.2510909623710847E-7</v>
      </c>
      <c r="G7137" s="221">
        <f t="shared" si="786"/>
        <v>8.4548447116508047E-16</v>
      </c>
      <c r="H7137" s="221">
        <v>1</v>
      </c>
      <c r="I7137" s="221">
        <f t="shared" si="787"/>
        <v>1</v>
      </c>
      <c r="J7137" s="221">
        <v>1</v>
      </c>
      <c r="K7137" s="221">
        <f t="shared" si="788"/>
        <v>-425.53877092059031</v>
      </c>
      <c r="L7137" s="221">
        <f t="shared" si="790"/>
        <v>1.1404174190235963E-32</v>
      </c>
    </row>
    <row r="7138" spans="3:12" hidden="1" x14ac:dyDescent="0.25">
      <c r="C7138" s="221">
        <v>78100</v>
      </c>
      <c r="D7138" s="221">
        <f t="shared" si="784"/>
        <v>78100</v>
      </c>
      <c r="E7138" s="221">
        <f t="shared" si="789"/>
        <v>78.099999999999994</v>
      </c>
      <c r="F7138" s="221">
        <f t="shared" si="785"/>
        <v>6.3882473916669077E-7</v>
      </c>
      <c r="G7138" s="221">
        <f t="shared" si="786"/>
        <v>2.1447988284228007E-2</v>
      </c>
      <c r="H7138" s="271">
        <v>1.6130898409547E-9</v>
      </c>
      <c r="I7138" s="221">
        <f t="shared" si="787"/>
        <v>1</v>
      </c>
      <c r="J7138" s="221">
        <v>1</v>
      </c>
      <c r="K7138" s="221">
        <f t="shared" si="788"/>
        <v>-333.11146307752347</v>
      </c>
      <c r="L7138" s="221">
        <f t="shared" si="790"/>
        <v>1.2212778240760895E-32</v>
      </c>
    </row>
    <row r="7139" spans="3:12" hidden="1" x14ac:dyDescent="0.25">
      <c r="C7139" s="221">
        <v>78200</v>
      </c>
      <c r="D7139" s="221">
        <f t="shared" si="784"/>
        <v>78200</v>
      </c>
      <c r="E7139" s="221">
        <f t="shared" si="789"/>
        <v>78.2</v>
      </c>
      <c r="F7139" s="221">
        <f t="shared" si="785"/>
        <v>6.5120203154838381E-7</v>
      </c>
      <c r="G7139" s="221">
        <f t="shared" si="786"/>
        <v>3.6960503332181267E-2</v>
      </c>
      <c r="H7139" s="271">
        <v>9.3132177318648002E-10</v>
      </c>
      <c r="I7139" s="221">
        <f t="shared" si="787"/>
        <v>1</v>
      </c>
      <c r="J7139" s="221">
        <v>1</v>
      </c>
      <c r="K7139" s="221">
        <f t="shared" si="788"/>
        <v>-332.9889324007317</v>
      </c>
      <c r="L7139" s="221">
        <f t="shared" si="790"/>
        <v>4.9545228130391982E-32</v>
      </c>
    </row>
    <row r="7140" spans="3:12" hidden="1" x14ac:dyDescent="0.25">
      <c r="C7140" s="221">
        <v>78300</v>
      </c>
      <c r="D7140" s="221">
        <f t="shared" si="784"/>
        <v>78300</v>
      </c>
      <c r="E7140" s="221">
        <f t="shared" si="789"/>
        <v>78.3</v>
      </c>
      <c r="F7140" s="221">
        <f t="shared" si="785"/>
        <v>6.6216918030342626E-7</v>
      </c>
      <c r="G7140" s="221">
        <f t="shared" si="786"/>
        <v>4.248296492534661E-2</v>
      </c>
      <c r="H7140" s="271">
        <v>4.1051590551243098E-14</v>
      </c>
      <c r="I7140" s="221">
        <f t="shared" si="787"/>
        <v>1</v>
      </c>
      <c r="J7140" s="221">
        <v>1</v>
      </c>
      <c r="K7140" s="221">
        <f t="shared" si="788"/>
        <v>-418.74972458344581</v>
      </c>
      <c r="L7140" s="221">
        <f t="shared" si="790"/>
        <v>1.2562946651760164E-32</v>
      </c>
    </row>
    <row r="7141" spans="3:12" hidden="1" x14ac:dyDescent="0.25">
      <c r="C7141" s="221">
        <v>78400</v>
      </c>
      <c r="D7141" s="221">
        <f t="shared" si="784"/>
        <v>78400</v>
      </c>
      <c r="E7141" s="221">
        <f t="shared" si="789"/>
        <v>78.400000000000006</v>
      </c>
      <c r="F7141" s="221">
        <f t="shared" si="785"/>
        <v>6.7166276666378287E-7</v>
      </c>
      <c r="G7141" s="221">
        <f t="shared" si="786"/>
        <v>3.6641051732158383E-2</v>
      </c>
      <c r="H7141" s="271">
        <v>9.3132965087941998E-10</v>
      </c>
      <c r="I7141" s="221">
        <f t="shared" si="787"/>
        <v>1</v>
      </c>
      <c r="J7141" s="221">
        <v>1</v>
      </c>
      <c r="K7141" s="221">
        <f t="shared" si="788"/>
        <v>-332.79554730149653</v>
      </c>
      <c r="L7141" s="221">
        <f t="shared" si="790"/>
        <v>1.3134968640539197E-32</v>
      </c>
    </row>
    <row r="7142" spans="3:12" hidden="1" x14ac:dyDescent="0.25">
      <c r="C7142" s="221">
        <v>78500</v>
      </c>
      <c r="D7142" s="221">
        <f t="shared" si="784"/>
        <v>78500</v>
      </c>
      <c r="E7142" s="221">
        <f t="shared" si="789"/>
        <v>78.5</v>
      </c>
      <c r="F7142" s="221">
        <f t="shared" si="785"/>
        <v>6.7962826455094258E-7</v>
      </c>
      <c r="G7142" s="221">
        <f t="shared" si="786"/>
        <v>2.1078657062914015E-2</v>
      </c>
      <c r="H7142" s="271">
        <v>1.61310139784137E-9</v>
      </c>
      <c r="I7142" s="221">
        <f t="shared" si="787"/>
        <v>1</v>
      </c>
      <c r="J7142" s="221">
        <v>1</v>
      </c>
      <c r="K7142" s="221">
        <f t="shared" si="788"/>
        <v>-332.72447924296722</v>
      </c>
      <c r="L7142" s="221">
        <f t="shared" si="790"/>
        <v>5.2967068986507949E-32</v>
      </c>
    </row>
    <row r="7143" spans="3:12" hidden="1" x14ac:dyDescent="0.25">
      <c r="C7143" s="221">
        <v>78600</v>
      </c>
      <c r="D7143" s="221">
        <f t="shared" si="784"/>
        <v>78600</v>
      </c>
      <c r="E7143" s="221">
        <f t="shared" si="789"/>
        <v>78.599999999999994</v>
      </c>
      <c r="F7143" s="221">
        <f t="shared" si="785"/>
        <v>6.860204796317115E-7</v>
      </c>
      <c r="G7143" s="221">
        <f t="shared" si="786"/>
        <v>3.7065227292282467E-16</v>
      </c>
      <c r="H7143" s="221">
        <v>1</v>
      </c>
      <c r="I7143" s="221">
        <f t="shared" si="787"/>
        <v>1</v>
      </c>
      <c r="J7143" s="221">
        <v>1</v>
      </c>
      <c r="K7143" s="221">
        <f t="shared" si="788"/>
        <v>-431.89392503073327</v>
      </c>
      <c r="L7143" s="221">
        <f t="shared" si="790"/>
        <v>1.3350626365175529E-32</v>
      </c>
    </row>
    <row r="7144" spans="3:12" hidden="1" x14ac:dyDescent="0.25">
      <c r="C7144" s="221">
        <v>78700</v>
      </c>
      <c r="D7144" s="221">
        <f t="shared" si="784"/>
        <v>78700</v>
      </c>
      <c r="E7144" s="221">
        <f t="shared" si="789"/>
        <v>78.7</v>
      </c>
      <c r="F7144" s="221">
        <f t="shared" si="785"/>
        <v>6.9080390500737606E-7</v>
      </c>
      <c r="G7144" s="221">
        <f t="shared" si="786"/>
        <v>2.095790000251763E-2</v>
      </c>
      <c r="H7144" s="271">
        <v>1.61308542980623E-9</v>
      </c>
      <c r="I7144" s="221">
        <f t="shared" si="787"/>
        <v>1</v>
      </c>
      <c r="J7144" s="221">
        <v>1</v>
      </c>
      <c r="K7144" s="221">
        <f t="shared" si="788"/>
        <v>-332.6328016758689</v>
      </c>
      <c r="L7144" s="221">
        <f t="shared" si="790"/>
        <v>1.3635444441035567E-32</v>
      </c>
    </row>
    <row r="7145" spans="3:12" hidden="1" x14ac:dyDescent="0.25">
      <c r="C7145" s="221">
        <v>78800</v>
      </c>
      <c r="D7145" s="221">
        <f t="shared" si="784"/>
        <v>78800</v>
      </c>
      <c r="E7145" s="221">
        <f t="shared" si="789"/>
        <v>78.8</v>
      </c>
      <c r="F7145" s="221">
        <f t="shared" si="785"/>
        <v>6.9395299038759315E-7</v>
      </c>
      <c r="G7145" s="221">
        <f t="shared" si="786"/>
        <v>3.622222833897084E-2</v>
      </c>
      <c r="H7145" s="271">
        <v>9.3131875349389496E-10</v>
      </c>
      <c r="I7145" s="221">
        <f t="shared" si="787"/>
        <v>1</v>
      </c>
      <c r="J7145" s="221">
        <v>1</v>
      </c>
      <c r="K7145" s="221">
        <f t="shared" si="788"/>
        <v>-332.61192872506598</v>
      </c>
      <c r="L7145" s="221">
        <f t="shared" si="790"/>
        <v>5.4671892428770888E-32</v>
      </c>
    </row>
    <row r="7146" spans="3:12" hidden="1" x14ac:dyDescent="0.25">
      <c r="C7146" s="221">
        <v>78900</v>
      </c>
      <c r="D7146" s="221">
        <f t="shared" si="784"/>
        <v>78900</v>
      </c>
      <c r="E7146" s="221">
        <f t="shared" si="789"/>
        <v>78.900000000000006</v>
      </c>
      <c r="F7146" s="221">
        <f t="shared" si="785"/>
        <v>6.9545232252291113E-7</v>
      </c>
      <c r="G7146" s="221">
        <f t="shared" si="786"/>
        <v>4.1756069616970821E-2</v>
      </c>
      <c r="H7146" s="271">
        <v>3.3088392509769799E-15</v>
      </c>
      <c r="I7146" s="221">
        <f t="shared" si="787"/>
        <v>1</v>
      </c>
      <c r="J7146" s="221">
        <v>1</v>
      </c>
      <c r="K7146" s="221">
        <f t="shared" si="788"/>
        <v>-440.34674712562031</v>
      </c>
      <c r="L7146" s="221">
        <f t="shared" si="790"/>
        <v>1.370095062618007E-32</v>
      </c>
    </row>
    <row r="7147" spans="3:12" hidden="1" x14ac:dyDescent="0.25">
      <c r="C7147" s="221">
        <v>79000</v>
      </c>
      <c r="D7147" s="221">
        <f t="shared" si="784"/>
        <v>79000</v>
      </c>
      <c r="E7147" s="221">
        <f t="shared" si="789"/>
        <v>79</v>
      </c>
      <c r="F7147" s="221">
        <f t="shared" si="785"/>
        <v>6.9529671560909597E-7</v>
      </c>
      <c r="G7147" s="221">
        <f t="shared" si="786"/>
        <v>3.6118768889069675E-2</v>
      </c>
      <c r="H7147" s="271">
        <v>9.3131687221864105E-10</v>
      </c>
      <c r="I7147" s="221">
        <f t="shared" si="787"/>
        <v>1</v>
      </c>
      <c r="J7147" s="221">
        <v>1</v>
      </c>
      <c r="K7147" s="221">
        <f t="shared" si="788"/>
        <v>-332.61998824467355</v>
      </c>
      <c r="L7147" s="221">
        <f t="shared" si="790"/>
        <v>1.3675548454271136E-32</v>
      </c>
    </row>
    <row r="7148" spans="3:12" hidden="1" x14ac:dyDescent="0.25">
      <c r="C7148" s="221">
        <v>79100</v>
      </c>
      <c r="D7148" s="221">
        <f t="shared" si="784"/>
        <v>79100</v>
      </c>
      <c r="E7148" s="221">
        <f t="shared" si="789"/>
        <v>79.099999999999994</v>
      </c>
      <c r="F7148" s="221">
        <f t="shared" si="785"/>
        <v>6.934912113219262E-7</v>
      </c>
      <c r="G7148" s="221">
        <f t="shared" si="786"/>
        <v>2.083829228259822E-2</v>
      </c>
      <c r="H7148" s="271">
        <v>1.61310579413683E-9</v>
      </c>
      <c r="I7148" s="221">
        <f t="shared" si="787"/>
        <v>1</v>
      </c>
      <c r="J7148" s="221">
        <v>1</v>
      </c>
      <c r="K7148" s="221">
        <f t="shared" si="788"/>
        <v>-332.64868124024485</v>
      </c>
      <c r="L7148" s="221">
        <f t="shared" si="790"/>
        <v>5.4521489314961078E-32</v>
      </c>
    </row>
    <row r="7149" spans="3:12" hidden="1" x14ac:dyDescent="0.25">
      <c r="C7149" s="221">
        <v>79200</v>
      </c>
      <c r="D7149" s="221">
        <f t="shared" si="784"/>
        <v>79200</v>
      </c>
      <c r="E7149" s="221">
        <f t="shared" si="789"/>
        <v>79.2</v>
      </c>
      <c r="F7149" s="221">
        <f t="shared" si="785"/>
        <v>6.9005098908199464E-7</v>
      </c>
      <c r="G7149" s="221">
        <f t="shared" si="786"/>
        <v>8.1712703732990847E-17</v>
      </c>
      <c r="H7149" s="221">
        <v>1</v>
      </c>
      <c r="I7149" s="221">
        <f t="shared" si="787"/>
        <v>1</v>
      </c>
      <c r="J7149" s="221">
        <v>1</v>
      </c>
      <c r="K7149" s="221">
        <f t="shared" si="788"/>
        <v>-444.9765847299721</v>
      </c>
      <c r="L7149" s="221">
        <f t="shared" si="790"/>
        <v>1.3585448660865903E-32</v>
      </c>
    </row>
    <row r="7150" spans="3:12" hidden="1" x14ac:dyDescent="0.25">
      <c r="C7150" s="221">
        <v>79300</v>
      </c>
      <c r="D7150" s="221">
        <f t="shared" si="784"/>
        <v>79300</v>
      </c>
      <c r="E7150" s="221">
        <f t="shared" si="789"/>
        <v>79.3</v>
      </c>
      <c r="F7150" s="221">
        <f t="shared" si="785"/>
        <v>6.850011880750725E-7</v>
      </c>
      <c r="G7150" s="221">
        <f t="shared" si="786"/>
        <v>2.0838292282596024E-2</v>
      </c>
      <c r="H7150" s="271">
        <v>1.61308105762565E-9</v>
      </c>
      <c r="I7150" s="221">
        <f t="shared" si="787"/>
        <v>1</v>
      </c>
      <c r="J7150" s="221">
        <v>1</v>
      </c>
      <c r="K7150" s="221">
        <f t="shared" si="788"/>
        <v>-332.75580717389488</v>
      </c>
      <c r="L7150" s="221">
        <f t="shared" si="790"/>
        <v>1.3254441062108683E-32</v>
      </c>
    </row>
    <row r="7151" spans="3:12" hidden="1" x14ac:dyDescent="0.25">
      <c r="C7151" s="221">
        <v>79400</v>
      </c>
      <c r="D7151" s="221">
        <f t="shared" si="784"/>
        <v>79400</v>
      </c>
      <c r="E7151" s="221">
        <f t="shared" si="789"/>
        <v>79.400000000000006</v>
      </c>
      <c r="F7151" s="221">
        <f t="shared" si="785"/>
        <v>6.7837664345427395E-7</v>
      </c>
      <c r="G7151" s="221">
        <f t="shared" si="786"/>
        <v>3.6118768889070771E-2</v>
      </c>
      <c r="H7151" s="271">
        <v>9.3131574698187203E-10</v>
      </c>
      <c r="I7151" s="221">
        <f t="shared" si="787"/>
        <v>1</v>
      </c>
      <c r="J7151" s="221">
        <v>1</v>
      </c>
      <c r="K7151" s="221">
        <f t="shared" si="788"/>
        <v>-332.83398456274944</v>
      </c>
      <c r="L7151" s="221">
        <f t="shared" si="790"/>
        <v>5.2543525428580852E-32</v>
      </c>
    </row>
    <row r="7152" spans="3:12" hidden="1" x14ac:dyDescent="0.25">
      <c r="C7152" s="221">
        <v>79500</v>
      </c>
      <c r="D7152" s="221">
        <f t="shared" si="784"/>
        <v>79500</v>
      </c>
      <c r="E7152" s="221">
        <f t="shared" si="789"/>
        <v>79.5</v>
      </c>
      <c r="F7152" s="221">
        <f t="shared" si="785"/>
        <v>6.7022154001609432E-7</v>
      </c>
      <c r="G7152" s="221">
        <f t="shared" si="786"/>
        <v>4.1756069616970821E-2</v>
      </c>
      <c r="H7152" s="271">
        <v>7.0733382683143504E-15</v>
      </c>
      <c r="I7152" s="221">
        <f t="shared" si="787"/>
        <v>1</v>
      </c>
      <c r="J7152" s="221">
        <v>1</v>
      </c>
      <c r="K7152" s="221">
        <f t="shared" si="788"/>
        <v>-434.06875155614352</v>
      </c>
      <c r="L7152" s="221">
        <f t="shared" si="790"/>
        <v>1.3018144481512267E-32</v>
      </c>
    </row>
    <row r="7153" spans="3:12" hidden="1" x14ac:dyDescent="0.25">
      <c r="C7153" s="221">
        <v>79600</v>
      </c>
      <c r="D7153" s="221">
        <f t="shared" si="784"/>
        <v>79600</v>
      </c>
      <c r="E7153" s="221">
        <f t="shared" si="789"/>
        <v>79.599999999999994</v>
      </c>
      <c r="F7153" s="221">
        <f t="shared" si="785"/>
        <v>6.6058898746379844E-7</v>
      </c>
      <c r="G7153" s="221">
        <f t="shared" si="786"/>
        <v>3.6222228338970916E-2</v>
      </c>
      <c r="H7153" s="271">
        <v>9.3133563989339299E-10</v>
      </c>
      <c r="I7153" s="221">
        <f t="shared" si="787"/>
        <v>1</v>
      </c>
      <c r="J7153" s="221">
        <v>1</v>
      </c>
      <c r="K7153" s="221">
        <f t="shared" si="788"/>
        <v>-333.03974568013524</v>
      </c>
      <c r="L7153" s="221">
        <f t="shared" si="790"/>
        <v>1.2415755630493087E-32</v>
      </c>
    </row>
    <row r="7154" spans="3:12" hidden="1" x14ac:dyDescent="0.25">
      <c r="C7154" s="221">
        <v>79700</v>
      </c>
      <c r="D7154" s="221">
        <f t="shared" si="784"/>
        <v>79700</v>
      </c>
      <c r="E7154" s="221">
        <f t="shared" si="789"/>
        <v>79.7</v>
      </c>
      <c r="F7154" s="221">
        <f t="shared" si="785"/>
        <v>6.495405221401682E-7</v>
      </c>
      <c r="G7154" s="221">
        <f t="shared" si="786"/>
        <v>2.0957900002519833E-2</v>
      </c>
      <c r="H7154" s="271">
        <v>1.61311016865706E-9</v>
      </c>
      <c r="I7154" s="221">
        <f t="shared" si="787"/>
        <v>1</v>
      </c>
      <c r="J7154" s="221">
        <v>1</v>
      </c>
      <c r="K7154" s="221">
        <f t="shared" si="788"/>
        <v>-333.16763914331</v>
      </c>
      <c r="L7154" s="221">
        <f t="shared" si="790"/>
        <v>4.8938910633931528E-32</v>
      </c>
    </row>
    <row r="7155" spans="3:12" hidden="1" x14ac:dyDescent="0.25">
      <c r="C7155" s="221">
        <v>79800</v>
      </c>
      <c r="D7155" s="221">
        <f t="shared" si="784"/>
        <v>79800</v>
      </c>
      <c r="E7155" s="221">
        <f t="shared" si="789"/>
        <v>79.8</v>
      </c>
      <c r="F7155" s="221">
        <f t="shared" si="785"/>
        <v>6.3714554081914029E-7</v>
      </c>
      <c r="G7155" s="221">
        <f t="shared" si="786"/>
        <v>1.8534253982706677E-15</v>
      </c>
      <c r="H7155" s="221">
        <v>1</v>
      </c>
      <c r="I7155" s="221">
        <f t="shared" si="787"/>
        <v>1</v>
      </c>
      <c r="J7155" s="221">
        <v>1</v>
      </c>
      <c r="K7155" s="221">
        <f t="shared" si="788"/>
        <v>-418.55572483980552</v>
      </c>
      <c r="L7155" s="221">
        <f t="shared" si="790"/>
        <v>1.2056543102519852E-32</v>
      </c>
    </row>
    <row r="7156" spans="3:12" hidden="1" x14ac:dyDescent="0.25">
      <c r="C7156" s="221">
        <v>79900</v>
      </c>
      <c r="D7156" s="221">
        <f t="shared" si="784"/>
        <v>79900</v>
      </c>
      <c r="E7156" s="221">
        <f t="shared" si="789"/>
        <v>79.900000000000006</v>
      </c>
      <c r="F7156" s="221">
        <f t="shared" si="785"/>
        <v>6.2348067278516759E-7</v>
      </c>
      <c r="G7156" s="221">
        <f t="shared" si="786"/>
        <v>2.1078657062913869E-2</v>
      </c>
      <c r="H7156" s="271">
        <v>1.61307666387001E-9</v>
      </c>
      <c r="I7156" s="221">
        <f t="shared" si="787"/>
        <v>1</v>
      </c>
      <c r="J7156" s="221">
        <v>1</v>
      </c>
      <c r="K7156" s="221">
        <f t="shared" si="788"/>
        <v>-333.4735811612515</v>
      </c>
      <c r="L7156" s="221">
        <f t="shared" si="790"/>
        <v>1.1236479810517534E-32</v>
      </c>
    </row>
    <row r="7157" spans="3:12" hidden="1" x14ac:dyDescent="0.25">
      <c r="C7157" s="221">
        <v>80000</v>
      </c>
      <c r="D7157" s="221">
        <f t="shared" si="784"/>
        <v>80000</v>
      </c>
      <c r="E7157" s="221">
        <f t="shared" si="789"/>
        <v>80</v>
      </c>
      <c r="F7157" s="221">
        <f t="shared" si="785"/>
        <v>6.0862909699393627E-7</v>
      </c>
      <c r="G7157" s="221">
        <f t="shared" si="786"/>
        <v>3.6641051732159501E-2</v>
      </c>
      <c r="H7157" s="271">
        <v>9.3132856524854197E-10</v>
      </c>
      <c r="I7157" s="221">
        <f t="shared" si="787"/>
        <v>1</v>
      </c>
      <c r="J7157" s="221">
        <v>1</v>
      </c>
      <c r="K7157" s="221">
        <f t="shared" si="788"/>
        <v>-333.65152868677978</v>
      </c>
      <c r="L7157" s="221">
        <f t="shared" si="790"/>
        <v>4.40341965772338E-32</v>
      </c>
    </row>
    <row r="7158" spans="3:12" hidden="1" x14ac:dyDescent="0.25">
      <c r="C7158" s="221">
        <v>80100</v>
      </c>
      <c r="D7158" s="221">
        <f t="shared" si="784"/>
        <v>80100</v>
      </c>
      <c r="E7158" s="221">
        <f t="shared" si="789"/>
        <v>80.099999999999994</v>
      </c>
      <c r="F7158" s="221">
        <f t="shared" si="785"/>
        <v>5.9267981159296434E-7</v>
      </c>
      <c r="G7158" s="221">
        <f t="shared" si="786"/>
        <v>4.2482964925346575E-2</v>
      </c>
      <c r="H7158" s="271">
        <v>1.74555157876057E-14</v>
      </c>
      <c r="I7158" s="221">
        <f t="shared" si="787"/>
        <v>1</v>
      </c>
      <c r="J7158" s="221">
        <v>1</v>
      </c>
      <c r="K7158" s="221">
        <f t="shared" si="788"/>
        <v>-427.14064721464729</v>
      </c>
      <c r="L7158" s="221">
        <f t="shared" si="790"/>
        <v>1.0784636716261123E-32</v>
      </c>
    </row>
    <row r="7159" spans="3:12" hidden="1" x14ac:dyDescent="0.25">
      <c r="C7159" s="221">
        <v>80200</v>
      </c>
      <c r="D7159" s="221">
        <f t="shared" si="784"/>
        <v>80200</v>
      </c>
      <c r="E7159" s="221">
        <f t="shared" si="789"/>
        <v>80.2</v>
      </c>
      <c r="F7159" s="221">
        <f t="shared" si="785"/>
        <v>5.7572686348083232E-7</v>
      </c>
      <c r="G7159" s="221">
        <f t="shared" si="786"/>
        <v>3.6960503332182551E-2</v>
      </c>
      <c r="H7159" s="271">
        <v>9.3132285372104296E-10</v>
      </c>
      <c r="I7159" s="221">
        <f t="shared" si="787"/>
        <v>1</v>
      </c>
      <c r="J7159" s="221">
        <v>1</v>
      </c>
      <c r="K7159" s="221">
        <f t="shared" si="788"/>
        <v>-334.05890737501971</v>
      </c>
      <c r="L7159" s="221">
        <f t="shared" si="790"/>
        <v>9.8190288058040928E-33</v>
      </c>
    </row>
    <row r="7160" spans="3:12" hidden="1" x14ac:dyDescent="0.25">
      <c r="C7160" s="221">
        <v>80300</v>
      </c>
      <c r="D7160" s="221">
        <f t="shared" si="784"/>
        <v>80300</v>
      </c>
      <c r="E7160" s="221">
        <f t="shared" si="789"/>
        <v>80.3</v>
      </c>
      <c r="F7160" s="221">
        <f t="shared" si="785"/>
        <v>5.578685458965197E-7</v>
      </c>
      <c r="G7160" s="221">
        <f t="shared" si="786"/>
        <v>2.1447988284228146E-2</v>
      </c>
      <c r="H7160" s="271">
        <v>1.61309142932502E-9</v>
      </c>
      <c r="I7160" s="221">
        <f t="shared" si="787"/>
        <v>1</v>
      </c>
      <c r="J7160" s="221">
        <v>1</v>
      </c>
      <c r="K7160" s="221">
        <f t="shared" si="788"/>
        <v>-334.28845154229742</v>
      </c>
      <c r="L7160" s="221">
        <f t="shared" si="790"/>
        <v>3.8256732977374776E-32</v>
      </c>
    </row>
    <row r="7161" spans="3:12" hidden="1" x14ac:dyDescent="0.25">
      <c r="C7161" s="221">
        <v>80400</v>
      </c>
      <c r="D7161" s="221">
        <f t="shared" si="784"/>
        <v>80400</v>
      </c>
      <c r="E7161" s="221">
        <f t="shared" si="789"/>
        <v>80.400000000000006</v>
      </c>
      <c r="F7161" s="221">
        <f t="shared" si="785"/>
        <v>5.3920657225224268E-7</v>
      </c>
      <c r="G7161" s="221">
        <f t="shared" si="786"/>
        <v>1.0146749027884232E-15</v>
      </c>
      <c r="H7161" s="221">
        <v>1</v>
      </c>
      <c r="I7161" s="221">
        <f t="shared" si="787"/>
        <v>1</v>
      </c>
      <c r="J7161" s="221">
        <v>1</v>
      </c>
      <c r="K7161" s="221">
        <f t="shared" si="788"/>
        <v>-425.23835808742479</v>
      </c>
      <c r="L7161" s="221">
        <f t="shared" si="790"/>
        <v>9.3136406155791348E-33</v>
      </c>
    </row>
    <row r="7162" spans="3:12" hidden="1" x14ac:dyDescent="0.25">
      <c r="C7162" s="221">
        <v>80500</v>
      </c>
      <c r="D7162" s="221">
        <f t="shared" ref="D7162:D7225" si="791">C7162*(f_CLK_MHz/Nominal_Clock_Freq)</f>
        <v>80500</v>
      </c>
      <c r="E7162" s="221">
        <f t="shared" si="789"/>
        <v>80.5</v>
      </c>
      <c r="F7162" s="221">
        <f t="shared" ref="F7162:F7225" si="792">ABS(SIN(((MOD_CLK_DIV*PI()*$D7162*FIRST_STAGE_DECIMATION)/(f_CLK_MHz*1000000)))/(FIRST_STAGE_DECIMATION*SIN(((MOD_CLK_DIV*PI()*$D7162)/(f_CLK_MHz*1000000)))))^FIRST_STAGE_ORDER</f>
        <v>5.1984523455394034E-7</v>
      </c>
      <c r="G7162" s="221">
        <f t="shared" ref="G7162:G7225" si="793">ABS(SIN(((MOD_CLK_DIV*FIRST_STAGE_DECIMATION*PI()*$D7162*SECOND_STAGE_DECIMATION)/(f_CLK_MHz*1000000)))/(SECOND_STAGE_DECIMATION*SIN(((MOD_CLK_DIV*FIRST_STAGE_DECIMATION*PI()*$D7162)/(f_CLK_MHz*1000000)))))^SECOND_STAGE_ORDER</f>
        <v>2.170026195843611E-2</v>
      </c>
      <c r="H7162" s="271">
        <v>1.61309541131744E-9</v>
      </c>
      <c r="I7162" s="221">
        <f t="shared" ref="I7162:I7225" si="794">IF(Avg_decimation&lt;&gt;0,(ABS(SIN(((MOD_CLK_DIV*FIRST_STAGE_DECIMATION*SECOND_STAGE_DECIMATION*FIR_DECIMATION*PI()*$D7162*Avg_decimation)/(f_CLK_MHz*1000000)))/(Avg_decimation*SIN(((MOD_CLK_DIV*FIRST_STAGE_DECIMATION*SECOND_STAGE_DECIMATION*FIR_DECIMATION*PI()*$D7162)/(f_CLK_MHz*1000000)))))^1),"-")</f>
        <v>1</v>
      </c>
      <c r="J7162" s="221">
        <v>1</v>
      </c>
      <c r="K7162" s="221">
        <f t="shared" ref="K7162:K7225" si="795">20*LOG10(IF(FIR_BYPASSED,F7162*G7162*J7162,F7162*G7162*H7162*I7162*J7162))</f>
        <v>-334.80001801092209</v>
      </c>
      <c r="L7162" s="221">
        <f t="shared" si="790"/>
        <v>8.2787415089762135E-33</v>
      </c>
    </row>
    <row r="7163" spans="3:12" hidden="1" x14ac:dyDescent="0.25">
      <c r="C7163" s="221">
        <v>80600</v>
      </c>
      <c r="D7163" s="221">
        <f t="shared" si="791"/>
        <v>80600</v>
      </c>
      <c r="E7163" s="221">
        <f t="shared" si="789"/>
        <v>80.599999999999994</v>
      </c>
      <c r="F7163" s="221">
        <f t="shared" si="792"/>
        <v>4.9989055479195326E-7</v>
      </c>
      <c r="G7163" s="221">
        <f t="shared" si="793"/>
        <v>3.783553579082459E-2</v>
      </c>
      <c r="H7163" s="271">
        <v>9.3130977937588304E-10</v>
      </c>
      <c r="I7163" s="221">
        <f t="shared" si="794"/>
        <v>1</v>
      </c>
      <c r="J7163" s="221">
        <v>1</v>
      </c>
      <c r="K7163" s="221">
        <f t="shared" si="795"/>
        <v>-335.08262034392027</v>
      </c>
      <c r="L7163" s="221">
        <f t="shared" si="790"/>
        <v>3.2061439009289452E-32</v>
      </c>
    </row>
    <row r="7164" spans="3:12" hidden="1" x14ac:dyDescent="0.25">
      <c r="C7164" s="221">
        <v>80700</v>
      </c>
      <c r="D7164" s="221">
        <f t="shared" si="791"/>
        <v>80700</v>
      </c>
      <c r="E7164" s="221">
        <f t="shared" si="789"/>
        <v>80.7</v>
      </c>
      <c r="F7164" s="221">
        <f t="shared" si="792"/>
        <v>4.7944943763178503E-7</v>
      </c>
      <c r="G7164" s="221">
        <f t="shared" si="793"/>
        <v>4.4001838539959551E-2</v>
      </c>
      <c r="H7164" s="271">
        <v>2.7837693306897001E-14</v>
      </c>
      <c r="I7164" s="221">
        <f t="shared" si="794"/>
        <v>1</v>
      </c>
      <c r="J7164" s="221">
        <v>1</v>
      </c>
      <c r="K7164" s="221">
        <f t="shared" si="795"/>
        <v>-424.62306235028609</v>
      </c>
      <c r="L7164" s="221">
        <f t="shared" si="790"/>
        <v>7.7572347335606223E-33</v>
      </c>
    </row>
    <row r="7165" spans="3:12" hidden="1" x14ac:dyDescent="0.25">
      <c r="C7165" s="221">
        <v>80800</v>
      </c>
      <c r="D7165" s="221">
        <f t="shared" si="791"/>
        <v>80800</v>
      </c>
      <c r="E7165" s="221">
        <f t="shared" si="789"/>
        <v>80.8</v>
      </c>
      <c r="F7165" s="221">
        <f t="shared" si="792"/>
        <v>4.5862883259268634E-7</v>
      </c>
      <c r="G7165" s="221">
        <f t="shared" si="793"/>
        <v>3.840020771278678E-2</v>
      </c>
      <c r="H7165" s="271">
        <v>9.31325830008297E-10</v>
      </c>
      <c r="I7165" s="221">
        <f t="shared" si="794"/>
        <v>1</v>
      </c>
      <c r="J7165" s="221">
        <v>1</v>
      </c>
      <c r="K7165" s="221">
        <f t="shared" si="795"/>
        <v>-335.70206848613782</v>
      </c>
      <c r="L7165" s="221">
        <f t="shared" si="790"/>
        <v>6.7261145569963293E-33</v>
      </c>
    </row>
    <row r="7166" spans="3:12" hidden="1" x14ac:dyDescent="0.25">
      <c r="C7166" s="221">
        <v>80900</v>
      </c>
      <c r="D7166" s="221">
        <f t="shared" si="791"/>
        <v>80900</v>
      </c>
      <c r="E7166" s="221">
        <f t="shared" si="789"/>
        <v>80.900000000000006</v>
      </c>
      <c r="F7166" s="221">
        <f t="shared" si="792"/>
        <v>4.3753491367295006E-7</v>
      </c>
      <c r="G7166" s="221">
        <f t="shared" si="793"/>
        <v>2.2353173208038327E-2</v>
      </c>
      <c r="H7166" s="271">
        <v>1.61311895633849E-9</v>
      </c>
      <c r="I7166" s="221">
        <f t="shared" si="794"/>
        <v>1</v>
      </c>
      <c r="J7166" s="221">
        <v>1</v>
      </c>
      <c r="K7166" s="221">
        <f t="shared" si="795"/>
        <v>-336.039634160714</v>
      </c>
      <c r="L7166" s="221">
        <f t="shared" si="790"/>
        <v>2.5886828433853073E-32</v>
      </c>
    </row>
    <row r="7167" spans="3:12" hidden="1" x14ac:dyDescent="0.25">
      <c r="C7167" s="221">
        <v>81000</v>
      </c>
      <c r="D7167" s="221">
        <f t="shared" si="791"/>
        <v>81000</v>
      </c>
      <c r="E7167" s="221">
        <f t="shared" si="789"/>
        <v>81</v>
      </c>
      <c r="F7167" s="221">
        <f t="shared" si="792"/>
        <v>4.1627228406885291E-7</v>
      </c>
      <c r="G7167" s="221">
        <f t="shared" si="793"/>
        <v>1.5470574232599693E-15</v>
      </c>
      <c r="H7167" s="221">
        <v>1</v>
      </c>
      <c r="I7167" s="221">
        <f t="shared" si="794"/>
        <v>1</v>
      </c>
      <c r="J7167" s="221">
        <v>1</v>
      </c>
      <c r="K7167" s="221">
        <f t="shared" si="795"/>
        <v>-423.82232139996808</v>
      </c>
      <c r="L7167" s="221">
        <f t="shared" si="790"/>
        <v>6.2231754765817912E-33</v>
      </c>
    </row>
    <row r="7168" spans="3:12" hidden="1" x14ac:dyDescent="0.25">
      <c r="C7168" s="221">
        <v>81100</v>
      </c>
      <c r="D7168" s="221">
        <f t="shared" si="791"/>
        <v>81100</v>
      </c>
      <c r="E7168" s="221">
        <f t="shared" si="789"/>
        <v>81.099999999999994</v>
      </c>
      <c r="F7168" s="221">
        <f t="shared" si="792"/>
        <v>3.9494321324407966E-7</v>
      </c>
      <c r="G7168" s="221">
        <f t="shared" si="793"/>
        <v>2.2760922165397619E-2</v>
      </c>
      <c r="H7168" s="271">
        <v>1.6130910480729101E-9</v>
      </c>
      <c r="I7168" s="221">
        <f t="shared" si="794"/>
        <v>1</v>
      </c>
      <c r="J7168" s="221">
        <v>1</v>
      </c>
      <c r="K7168" s="221">
        <f t="shared" si="795"/>
        <v>-336.77233220070411</v>
      </c>
      <c r="L7168" s="221">
        <f t="shared" si="790"/>
        <v>5.2570894122724194E-33</v>
      </c>
    </row>
    <row r="7169" spans="3:12" hidden="1" x14ac:dyDescent="0.25">
      <c r="C7169" s="221">
        <v>81200</v>
      </c>
      <c r="D7169" s="221">
        <f t="shared" si="791"/>
        <v>81200</v>
      </c>
      <c r="E7169" s="221">
        <f t="shared" si="789"/>
        <v>81.2</v>
      </c>
      <c r="F7169" s="221">
        <f t="shared" si="792"/>
        <v>3.7364691314310366E-7</v>
      </c>
      <c r="G7169" s="221">
        <f t="shared" si="793"/>
        <v>3.9814721158178898E-2</v>
      </c>
      <c r="H7169" s="271">
        <v>9.3132256956339196E-10</v>
      </c>
      <c r="I7169" s="221">
        <f t="shared" si="794"/>
        <v>1</v>
      </c>
      <c r="J7169" s="221">
        <v>1</v>
      </c>
      <c r="K7169" s="221">
        <f t="shared" si="795"/>
        <v>-337.16789590125757</v>
      </c>
      <c r="L7169" s="221">
        <f t="shared" si="790"/>
        <v>2.0100819086071072E-32</v>
      </c>
    </row>
    <row r="7170" spans="3:12" hidden="1" x14ac:dyDescent="0.25">
      <c r="C7170" s="221">
        <v>81300</v>
      </c>
      <c r="D7170" s="221">
        <f t="shared" si="791"/>
        <v>81300</v>
      </c>
      <c r="E7170" s="221">
        <f t="shared" si="789"/>
        <v>81.3</v>
      </c>
      <c r="F7170" s="221">
        <f t="shared" si="792"/>
        <v>3.5247885981212607E-7</v>
      </c>
      <c r="G7170" s="221">
        <f t="shared" si="793"/>
        <v>4.645772442081518E-2</v>
      </c>
      <c r="H7170" s="271">
        <v>1.6522736495323101E-14</v>
      </c>
      <c r="I7170" s="221">
        <f t="shared" si="794"/>
        <v>1</v>
      </c>
      <c r="J7170" s="221">
        <v>1</v>
      </c>
      <c r="K7170" s="221">
        <f t="shared" si="795"/>
        <v>-431.35454029505638</v>
      </c>
      <c r="L7170" s="221">
        <f t="shared" si="790"/>
        <v>4.799183773902358E-33</v>
      </c>
    </row>
    <row r="7171" spans="3:12" hidden="1" x14ac:dyDescent="0.25">
      <c r="C7171" s="221">
        <v>81400</v>
      </c>
      <c r="D7171" s="221">
        <f t="shared" si="791"/>
        <v>81400</v>
      </c>
      <c r="E7171" s="221">
        <f t="shared" si="789"/>
        <v>81.400000000000006</v>
      </c>
      <c r="F7171" s="221">
        <f t="shared" si="792"/>
        <v>3.3153016610128494E-7</v>
      </c>
      <c r="G7171" s="221">
        <f t="shared" si="793"/>
        <v>4.0680891906425924E-2</v>
      </c>
      <c r="H7171" s="271">
        <v>9.3132883296997595E-10</v>
      </c>
      <c r="I7171" s="221">
        <f t="shared" si="794"/>
        <v>1</v>
      </c>
      <c r="J7171" s="221">
        <v>1</v>
      </c>
      <c r="K7171" s="221">
        <f t="shared" si="795"/>
        <v>-338.01966868577654</v>
      </c>
      <c r="L7171" s="221">
        <f t="shared" si="790"/>
        <v>3.9444989951491151E-33</v>
      </c>
    </row>
    <row r="7172" spans="3:12" hidden="1" x14ac:dyDescent="0.25">
      <c r="C7172" s="221">
        <v>81500</v>
      </c>
      <c r="D7172" s="221">
        <f t="shared" si="791"/>
        <v>81500</v>
      </c>
      <c r="E7172" s="221">
        <f t="shared" si="789"/>
        <v>81.5</v>
      </c>
      <c r="F7172" s="221">
        <f t="shared" si="792"/>
        <v>3.1088701047956576E-7</v>
      </c>
      <c r="G7172" s="221">
        <f t="shared" si="793"/>
        <v>2.3762629801940167E-2</v>
      </c>
      <c r="H7172" s="271">
        <v>1.6131002110750201E-9</v>
      </c>
      <c r="I7172" s="221">
        <f t="shared" si="794"/>
        <v>1</v>
      </c>
      <c r="J7172" s="221">
        <v>1</v>
      </c>
      <c r="K7172" s="221">
        <f t="shared" si="795"/>
        <v>-338.47683146225552</v>
      </c>
      <c r="L7172" s="221">
        <f t="shared" si="790"/>
        <v>1.4978755434932466E-32</v>
      </c>
    </row>
    <row r="7173" spans="3:12" hidden="1" x14ac:dyDescent="0.25">
      <c r="C7173" s="221">
        <v>81600</v>
      </c>
      <c r="D7173" s="221">
        <f t="shared" si="791"/>
        <v>81600</v>
      </c>
      <c r="E7173" s="221">
        <f t="shared" si="789"/>
        <v>81.599999999999994</v>
      </c>
      <c r="F7173" s="221">
        <f t="shared" si="792"/>
        <v>2.9063012630713307E-7</v>
      </c>
      <c r="G7173" s="221">
        <f t="shared" si="793"/>
        <v>2.1690918948100024E-15</v>
      </c>
      <c r="H7173" s="221">
        <v>1</v>
      </c>
      <c r="I7173" s="221">
        <f t="shared" si="794"/>
        <v>1</v>
      </c>
      <c r="J7173" s="221">
        <v>1</v>
      </c>
      <c r="K7173" s="221">
        <f t="shared" si="795"/>
        <v>-424.00762835635106</v>
      </c>
      <c r="L7173" s="221">
        <f t="shared" si="790"/>
        <v>3.5506086769321171E-33</v>
      </c>
    </row>
    <row r="7174" spans="3:12" hidden="1" x14ac:dyDescent="0.25">
      <c r="C7174" s="221">
        <v>81700</v>
      </c>
      <c r="D7174" s="221">
        <f t="shared" si="791"/>
        <v>81700</v>
      </c>
      <c r="E7174" s="221">
        <f t="shared" si="789"/>
        <v>81.7</v>
      </c>
      <c r="F7174" s="221">
        <f t="shared" si="792"/>
        <v>2.7083435518687428E-7</v>
      </c>
      <c r="G7174" s="221">
        <f t="shared" si="793"/>
        <v>2.4368983573632333E-2</v>
      </c>
      <c r="H7174" s="271">
        <v>1.61308663365626E-9</v>
      </c>
      <c r="I7174" s="221">
        <f t="shared" si="794"/>
        <v>1</v>
      </c>
      <c r="J7174" s="221">
        <v>1</v>
      </c>
      <c r="K7174" s="221">
        <f t="shared" si="795"/>
        <v>-339.45602277410467</v>
      </c>
      <c r="L7174" s="221">
        <f t="shared" si="790"/>
        <v>2.8339302814855658E-33</v>
      </c>
    </row>
    <row r="7175" spans="3:12" hidden="1" x14ac:dyDescent="0.25">
      <c r="C7175" s="221">
        <v>81800</v>
      </c>
      <c r="D7175" s="221">
        <f t="shared" si="791"/>
        <v>81800</v>
      </c>
      <c r="E7175" s="221">
        <f t="shared" si="789"/>
        <v>81.8</v>
      </c>
      <c r="F7175" s="221">
        <f t="shared" si="792"/>
        <v>2.5156826726677671E-7</v>
      </c>
      <c r="G7175" s="221">
        <f t="shared" si="793"/>
        <v>4.2784868169456196E-2</v>
      </c>
      <c r="H7175" s="271">
        <v>9.3131959070102097E-10</v>
      </c>
      <c r="I7175" s="221">
        <f t="shared" si="794"/>
        <v>1</v>
      </c>
      <c r="J7175" s="221">
        <v>1</v>
      </c>
      <c r="K7175" s="221">
        <f t="shared" si="795"/>
        <v>-339.97910409492465</v>
      </c>
      <c r="L7175" s="221">
        <f t="shared" si="790"/>
        <v>1.0681625792974258E-32</v>
      </c>
    </row>
    <row r="7176" spans="3:12" hidden="1" x14ac:dyDescent="0.25">
      <c r="C7176" s="221">
        <v>81900</v>
      </c>
      <c r="D7176" s="221">
        <f t="shared" si="791"/>
        <v>81900</v>
      </c>
      <c r="E7176" s="221">
        <f t="shared" si="789"/>
        <v>81.900000000000006</v>
      </c>
      <c r="F7176" s="221">
        <f t="shared" si="792"/>
        <v>2.3289385059574297E-7</v>
      </c>
      <c r="G7176" s="221">
        <f t="shared" si="793"/>
        <v>5.0112073911253739E-2</v>
      </c>
      <c r="H7176" s="271">
        <v>4.86020483454795E-14</v>
      </c>
      <c r="I7176" s="221">
        <f t="shared" si="794"/>
        <v>1</v>
      </c>
      <c r="J7176" s="221">
        <v>1</v>
      </c>
      <c r="K7176" s="221">
        <f t="shared" si="795"/>
        <v>-424.9249005775257</v>
      </c>
      <c r="L7176" s="221">
        <f t="shared" si="790"/>
        <v>2.512341937436112E-33</v>
      </c>
    </row>
    <row r="7177" spans="3:12" hidden="1" x14ac:dyDescent="0.25">
      <c r="C7177" s="221">
        <v>82000</v>
      </c>
      <c r="D7177" s="221">
        <f t="shared" si="791"/>
        <v>82000</v>
      </c>
      <c r="E7177" s="221">
        <f t="shared" si="789"/>
        <v>82</v>
      </c>
      <c r="F7177" s="221">
        <f t="shared" si="792"/>
        <v>2.1486627085697501E-7</v>
      </c>
      <c r="G7177" s="221">
        <f t="shared" si="793"/>
        <v>4.4050908590080894E-2</v>
      </c>
      <c r="H7177" s="271">
        <v>9.3133184284358107E-10</v>
      </c>
      <c r="I7177" s="221">
        <f t="shared" si="794"/>
        <v>1</v>
      </c>
      <c r="J7177" s="221">
        <v>1</v>
      </c>
      <c r="K7177" s="221">
        <f t="shared" si="795"/>
        <v>-341.09544861971352</v>
      </c>
      <c r="L7177" s="221">
        <f t="shared" si="790"/>
        <v>1.942902628765531E-33</v>
      </c>
    </row>
    <row r="7178" spans="3:12" hidden="1" x14ac:dyDescent="0.25">
      <c r="C7178" s="221">
        <v>82100</v>
      </c>
      <c r="D7178" s="221">
        <f t="shared" si="791"/>
        <v>82100</v>
      </c>
      <c r="E7178" s="221">
        <f t="shared" si="789"/>
        <v>82.1</v>
      </c>
      <c r="F7178" s="221">
        <f t="shared" si="792"/>
        <v>1.9753370202377201E-7</v>
      </c>
      <c r="G7178" s="221">
        <f t="shared" si="793"/>
        <v>2.5833557845250162E-2</v>
      </c>
      <c r="H7178" s="271">
        <v>1.6131046045826899E-9</v>
      </c>
      <c r="I7178" s="221">
        <f t="shared" si="794"/>
        <v>1</v>
      </c>
      <c r="J7178" s="221">
        <v>1</v>
      </c>
      <c r="K7178" s="221">
        <f t="shared" si="795"/>
        <v>-341.69024087925163</v>
      </c>
      <c r="L7178" s="221">
        <f t="shared" si="790"/>
        <v>7.2648148905405267E-33</v>
      </c>
    </row>
    <row r="7179" spans="3:12" hidden="1" x14ac:dyDescent="0.25">
      <c r="C7179" s="221">
        <v>82200</v>
      </c>
      <c r="D7179" s="221">
        <f t="shared" si="791"/>
        <v>82200</v>
      </c>
      <c r="E7179" s="221">
        <f t="shared" si="789"/>
        <v>82.2</v>
      </c>
      <c r="F7179" s="221">
        <f t="shared" si="792"/>
        <v>1.8093722771139198E-7</v>
      </c>
      <c r="G7179" s="221">
        <f t="shared" si="793"/>
        <v>2.9339798056093785E-15</v>
      </c>
      <c r="H7179" s="221">
        <v>1</v>
      </c>
      <c r="I7179" s="221">
        <f t="shared" si="794"/>
        <v>1</v>
      </c>
      <c r="J7179" s="221">
        <v>1</v>
      </c>
      <c r="K7179" s="221">
        <f t="shared" si="795"/>
        <v>-425.50029895710907</v>
      </c>
      <c r="L7179" s="221">
        <f t="shared" si="790"/>
        <v>1.6942283118231885E-33</v>
      </c>
    </row>
    <row r="7180" spans="3:12" hidden="1" x14ac:dyDescent="0.25">
      <c r="C7180" s="221">
        <v>82300</v>
      </c>
      <c r="D7180" s="221">
        <f t="shared" si="791"/>
        <v>82300</v>
      </c>
      <c r="E7180" s="221">
        <f t="shared" ref="E7180:E7243" si="796">D7180/1000</f>
        <v>82.3</v>
      </c>
      <c r="F7180" s="221">
        <f t="shared" si="792"/>
        <v>1.6511081224413174E-7</v>
      </c>
      <c r="G7180" s="221">
        <f t="shared" si="793"/>
        <v>2.6713357920281657E-2</v>
      </c>
      <c r="H7180" s="271">
        <v>1.6130822462356899E-9</v>
      </c>
      <c r="I7180" s="221">
        <f t="shared" si="794"/>
        <v>1</v>
      </c>
      <c r="J7180" s="221">
        <v>1</v>
      </c>
      <c r="K7180" s="221">
        <f t="shared" si="795"/>
        <v>-342.95678983399114</v>
      </c>
      <c r="L7180" s="221">
        <f t="shared" ref="L7180:L7243" si="797">(D7180-D7179)*((10^(K7180/20)+10^(K7179/20))/2)^2</f>
        <v>1.2656855805376422E-33</v>
      </c>
    </row>
    <row r="7181" spans="3:12" hidden="1" x14ac:dyDescent="0.25">
      <c r="C7181" s="221">
        <v>82400</v>
      </c>
      <c r="D7181" s="221">
        <f t="shared" si="791"/>
        <v>82400</v>
      </c>
      <c r="E7181" s="221">
        <f t="shared" si="796"/>
        <v>82.4</v>
      </c>
      <c r="F7181" s="221">
        <f t="shared" si="792"/>
        <v>1.5008133972725531E-7</v>
      </c>
      <c r="G7181" s="221">
        <f t="shared" si="793"/>
        <v>4.7104828118630093E-2</v>
      </c>
      <c r="H7181" s="271">
        <v>9.3131658924165597E-10</v>
      </c>
      <c r="I7181" s="221">
        <f t="shared" si="794"/>
        <v>1</v>
      </c>
      <c r="J7181" s="221">
        <v>1</v>
      </c>
      <c r="K7181" s="221">
        <f t="shared" si="795"/>
        <v>-343.63021079480734</v>
      </c>
      <c r="L7181" s="221">
        <f t="shared" si="797"/>
        <v>4.691399725185727E-33</v>
      </c>
    </row>
    <row r="7182" spans="3:12" hidden="1" x14ac:dyDescent="0.25">
      <c r="C7182" s="221">
        <v>82500</v>
      </c>
      <c r="D7182" s="221">
        <f t="shared" si="791"/>
        <v>82500</v>
      </c>
      <c r="E7182" s="221">
        <f t="shared" si="796"/>
        <v>82.5</v>
      </c>
      <c r="F7182" s="221">
        <f t="shared" si="792"/>
        <v>1.358687187166468E-7</v>
      </c>
      <c r="G7182" s="221">
        <f t="shared" si="793"/>
        <v>5.5419607012271326E-2</v>
      </c>
      <c r="H7182" s="271">
        <v>4.2416185432595204E-15</v>
      </c>
      <c r="I7182" s="221">
        <f t="shared" si="794"/>
        <v>1</v>
      </c>
      <c r="J7182" s="221">
        <v>1</v>
      </c>
      <c r="K7182" s="221">
        <f t="shared" si="795"/>
        <v>-449.91370938546038</v>
      </c>
      <c r="L7182" s="221">
        <f t="shared" si="797"/>
        <v>1.0837351077998889E-33</v>
      </c>
    </row>
    <row r="7183" spans="3:12" hidden="1" x14ac:dyDescent="0.25">
      <c r="C7183" s="221">
        <v>82600</v>
      </c>
      <c r="D7183" s="221">
        <f t="shared" si="791"/>
        <v>82600</v>
      </c>
      <c r="E7183" s="221">
        <f t="shared" si="796"/>
        <v>82.6</v>
      </c>
      <c r="F7183" s="221">
        <f t="shared" si="792"/>
        <v>1.2248604942268868E-7</v>
      </c>
      <c r="G7183" s="221">
        <f t="shared" si="793"/>
        <v>4.8942765527655918E-2</v>
      </c>
      <c r="H7183" s="271">
        <v>9.3131904190746103E-10</v>
      </c>
      <c r="I7183" s="221">
        <f t="shared" si="794"/>
        <v>1</v>
      </c>
      <c r="J7183" s="221">
        <v>1</v>
      </c>
      <c r="K7183" s="221">
        <f t="shared" si="795"/>
        <v>-345.06252768366403</v>
      </c>
      <c r="L7183" s="221">
        <f t="shared" si="797"/>
        <v>7.7927762929034133E-34</v>
      </c>
    </row>
    <row r="7184" spans="3:12" hidden="1" x14ac:dyDescent="0.25">
      <c r="C7184" s="221">
        <v>82700</v>
      </c>
      <c r="D7184" s="221">
        <f t="shared" si="791"/>
        <v>82700</v>
      </c>
      <c r="E7184" s="221">
        <f t="shared" si="796"/>
        <v>82.7</v>
      </c>
      <c r="F7184" s="221">
        <f t="shared" si="792"/>
        <v>1.0993984977534991E-7</v>
      </c>
      <c r="G7184" s="221">
        <f t="shared" si="793"/>
        <v>2.8840493750449447E-2</v>
      </c>
      <c r="H7184" s="271">
        <v>1.6131090024271699E-9</v>
      </c>
      <c r="I7184" s="221">
        <f t="shared" si="794"/>
        <v>1</v>
      </c>
      <c r="J7184" s="221">
        <v>1</v>
      </c>
      <c r="K7184" s="221">
        <f t="shared" si="795"/>
        <v>-345.82356909278826</v>
      </c>
      <c r="L7184" s="221">
        <f t="shared" si="797"/>
        <v>2.8610694991034873E-33</v>
      </c>
    </row>
    <row r="7185" spans="3:12" hidden="1" x14ac:dyDescent="0.25">
      <c r="C7185" s="221">
        <v>82800</v>
      </c>
      <c r="D7185" s="221">
        <f t="shared" si="791"/>
        <v>82800</v>
      </c>
      <c r="E7185" s="221">
        <f t="shared" si="796"/>
        <v>82.8</v>
      </c>
      <c r="F7185" s="221">
        <f t="shared" si="792"/>
        <v>9.8230336121337153E-8</v>
      </c>
      <c r="G7185" s="221">
        <f t="shared" si="793"/>
        <v>5.7756607517434807E-16</v>
      </c>
      <c r="H7185" s="221">
        <v>1</v>
      </c>
      <c r="I7185" s="221">
        <f t="shared" si="794"/>
        <v>1</v>
      </c>
      <c r="J7185" s="221">
        <v>1</v>
      </c>
      <c r="K7185" s="221">
        <f t="shared" si="795"/>
        <v>-444.92305387972601</v>
      </c>
      <c r="L7185" s="221">
        <f t="shared" si="797"/>
        <v>6.5402256730073639E-34</v>
      </c>
    </row>
    <row r="7186" spans="3:12" hidden="1" x14ac:dyDescent="0.25">
      <c r="C7186" s="221">
        <v>82900</v>
      </c>
      <c r="D7186" s="221">
        <f t="shared" si="791"/>
        <v>82900</v>
      </c>
      <c r="E7186" s="221">
        <f t="shared" si="796"/>
        <v>82.9</v>
      </c>
      <c r="F7186" s="221">
        <f t="shared" si="792"/>
        <v>8.7351753826644101E-8</v>
      </c>
      <c r="G7186" s="221">
        <f t="shared" si="793"/>
        <v>3.0127172812039048E-2</v>
      </c>
      <c r="H7186" s="271">
        <v>1.61310101239257E-9</v>
      </c>
      <c r="I7186" s="221">
        <f t="shared" si="794"/>
        <v>1</v>
      </c>
      <c r="J7186" s="221">
        <v>1</v>
      </c>
      <c r="K7186" s="221">
        <f t="shared" si="795"/>
        <v>-347.44216857125599</v>
      </c>
      <c r="L7186" s="221">
        <f t="shared" si="797"/>
        <v>4.5054145765756027E-34</v>
      </c>
    </row>
    <row r="7187" spans="3:12" hidden="1" x14ac:dyDescent="0.25">
      <c r="C7187" s="221">
        <v>83000</v>
      </c>
      <c r="D7187" s="221">
        <f t="shared" si="791"/>
        <v>83000</v>
      </c>
      <c r="E7187" s="221">
        <f t="shared" si="796"/>
        <v>83</v>
      </c>
      <c r="F7187" s="221">
        <f t="shared" si="792"/>
        <v>7.729275262378937E-8</v>
      </c>
      <c r="G7187" s="221">
        <f t="shared" si="793"/>
        <v>5.3411656086168526E-2</v>
      </c>
      <c r="H7187" s="271">
        <v>9.3131358529641098E-10</v>
      </c>
      <c r="I7187" s="221">
        <f t="shared" si="794"/>
        <v>1</v>
      </c>
      <c r="J7187" s="221">
        <v>1</v>
      </c>
      <c r="K7187" s="221">
        <f t="shared" si="795"/>
        <v>-348.30258487612855</v>
      </c>
      <c r="L7187" s="221">
        <f t="shared" si="797"/>
        <v>1.6361657337854576E-33</v>
      </c>
    </row>
    <row r="7188" spans="3:12" hidden="1" x14ac:dyDescent="0.25">
      <c r="C7188" s="221">
        <v>83100</v>
      </c>
      <c r="D7188" s="221">
        <f t="shared" si="791"/>
        <v>83100</v>
      </c>
      <c r="E7188" s="221">
        <f t="shared" si="796"/>
        <v>83.1</v>
      </c>
      <c r="F7188" s="221">
        <f t="shared" si="792"/>
        <v>6.8036801176250677E-8</v>
      </c>
      <c r="G7188" s="221">
        <f t="shared" si="793"/>
        <v>6.3193950295025308E-2</v>
      </c>
      <c r="H7188" s="271">
        <v>1.46237960625508E-14</v>
      </c>
      <c r="I7188" s="221">
        <f t="shared" si="794"/>
        <v>1</v>
      </c>
      <c r="J7188" s="221">
        <v>1</v>
      </c>
      <c r="K7188" s="221">
        <f t="shared" si="795"/>
        <v>-444.03040974441268</v>
      </c>
      <c r="L7188" s="221">
        <f t="shared" si="797"/>
        <v>3.6956916214518495E-34</v>
      </c>
    </row>
    <row r="7189" spans="3:12" hidden="1" x14ac:dyDescent="0.25">
      <c r="C7189" s="221">
        <v>83200</v>
      </c>
      <c r="D7189" s="221">
        <f t="shared" si="791"/>
        <v>83200</v>
      </c>
      <c r="E7189" s="221">
        <f t="shared" si="796"/>
        <v>83.2</v>
      </c>
      <c r="F7189" s="221">
        <f t="shared" si="792"/>
        <v>5.9562635036404439E-8</v>
      </c>
      <c r="G7189" s="221">
        <f t="shared" si="793"/>
        <v>5.6137348138912649E-2</v>
      </c>
      <c r="H7189" s="271">
        <v>9.3133781550223191E-10</v>
      </c>
      <c r="I7189" s="221">
        <f t="shared" si="794"/>
        <v>1</v>
      </c>
      <c r="J7189" s="221">
        <v>1</v>
      </c>
      <c r="K7189" s="221">
        <f t="shared" si="795"/>
        <v>-350.13333934052787</v>
      </c>
      <c r="L7189" s="221">
        <f t="shared" si="797"/>
        <v>2.4245079452620971E-34</v>
      </c>
    </row>
    <row r="7190" spans="3:12" hidden="1" x14ac:dyDescent="0.25">
      <c r="C7190" s="221">
        <v>83300</v>
      </c>
      <c r="D7190" s="221">
        <f t="shared" si="791"/>
        <v>83300</v>
      </c>
      <c r="E7190" s="221">
        <f t="shared" si="796"/>
        <v>83.3</v>
      </c>
      <c r="F7190" s="221">
        <f t="shared" si="792"/>
        <v>5.1844731949462023E-8</v>
      </c>
      <c r="G7190" s="221">
        <f t="shared" si="793"/>
        <v>3.3284154148490508E-2</v>
      </c>
      <c r="H7190" s="271">
        <v>1.61311338080272E-9</v>
      </c>
      <c r="I7190" s="221">
        <f t="shared" si="794"/>
        <v>1</v>
      </c>
      <c r="J7190" s="221">
        <v>1</v>
      </c>
      <c r="K7190" s="221">
        <f t="shared" si="795"/>
        <v>-351.10785896434635</v>
      </c>
      <c r="L7190" s="221">
        <f t="shared" si="797"/>
        <v>8.6957306721549945E-34</v>
      </c>
    </row>
    <row r="7191" spans="3:12" hidden="1" x14ac:dyDescent="0.25">
      <c r="C7191" s="221">
        <v>83400</v>
      </c>
      <c r="D7191" s="221">
        <f t="shared" si="791"/>
        <v>83400</v>
      </c>
      <c r="E7191" s="221">
        <f t="shared" si="796"/>
        <v>83.4</v>
      </c>
      <c r="F7191" s="221">
        <f t="shared" si="792"/>
        <v>4.4853808306360869E-8</v>
      </c>
      <c r="G7191" s="221">
        <f t="shared" si="793"/>
        <v>1.4087536472446972E-15</v>
      </c>
      <c r="H7191" s="221">
        <v>1</v>
      </c>
      <c r="I7191" s="221">
        <f t="shared" si="794"/>
        <v>1</v>
      </c>
      <c r="J7191" s="221">
        <v>1</v>
      </c>
      <c r="K7191" s="221">
        <f t="shared" si="795"/>
        <v>-443.98731247806921</v>
      </c>
      <c r="L7191" s="221">
        <f t="shared" si="797"/>
        <v>1.9371971839349303E-34</v>
      </c>
    </row>
    <row r="7192" spans="3:12" hidden="1" x14ac:dyDescent="0.25">
      <c r="C7192" s="221">
        <v>83500</v>
      </c>
      <c r="D7192" s="221">
        <f t="shared" si="791"/>
        <v>83500</v>
      </c>
      <c r="E7192" s="221">
        <f t="shared" si="796"/>
        <v>83.5</v>
      </c>
      <c r="F7192" s="221">
        <f t="shared" si="792"/>
        <v>3.8557330473245307E-8</v>
      </c>
      <c r="G7192" s="221">
        <f t="shared" si="793"/>
        <v>3.5232527307792541E-2</v>
      </c>
      <c r="H7192" s="271">
        <v>1.61307345999431E-9</v>
      </c>
      <c r="I7192" s="221">
        <f t="shared" si="794"/>
        <v>1</v>
      </c>
      <c r="J7192" s="221">
        <v>1</v>
      </c>
      <c r="K7192" s="221">
        <f t="shared" si="795"/>
        <v>-353.18590198458128</v>
      </c>
      <c r="L7192" s="221">
        <f t="shared" si="797"/>
        <v>1.2005350837852968E-34</v>
      </c>
    </row>
    <row r="7193" spans="3:12" hidden="1" x14ac:dyDescent="0.25">
      <c r="C7193" s="221">
        <v>83600</v>
      </c>
      <c r="D7193" s="221">
        <f t="shared" si="791"/>
        <v>83600</v>
      </c>
      <c r="E7193" s="221">
        <f t="shared" si="796"/>
        <v>83.6</v>
      </c>
      <c r="F7193" s="221">
        <f t="shared" si="792"/>
        <v>3.292003472403844E-8</v>
      </c>
      <c r="G7193" s="221">
        <f t="shared" si="793"/>
        <v>6.291121729810023E-2</v>
      </c>
      <c r="H7193" s="271">
        <v>9.3132637811297203E-10</v>
      </c>
      <c r="I7193" s="221">
        <f t="shared" si="794"/>
        <v>1</v>
      </c>
      <c r="J7193" s="221">
        <v>1</v>
      </c>
      <c r="K7193" s="221">
        <f t="shared" si="795"/>
        <v>-354.29419446022598</v>
      </c>
      <c r="L7193" s="221">
        <f t="shared" si="797"/>
        <v>4.24386600657433E-34</v>
      </c>
    </row>
    <row r="7194" spans="3:12" hidden="1" x14ac:dyDescent="0.25">
      <c r="C7194" s="221">
        <v>83700</v>
      </c>
      <c r="D7194" s="221">
        <f t="shared" si="791"/>
        <v>83700</v>
      </c>
      <c r="E7194" s="221">
        <f t="shared" si="796"/>
        <v>83.7</v>
      </c>
      <c r="F7194" s="221">
        <f t="shared" si="792"/>
        <v>2.7904449574204244E-8</v>
      </c>
      <c r="G7194" s="221">
        <f t="shared" si="793"/>
        <v>7.4998018594701454E-2</v>
      </c>
      <c r="H7194" s="271">
        <v>2.9736633739669302E-14</v>
      </c>
      <c r="I7194" s="221">
        <f t="shared" si="794"/>
        <v>1</v>
      </c>
      <c r="J7194" s="221">
        <v>1</v>
      </c>
      <c r="K7194" s="221">
        <f t="shared" si="795"/>
        <v>-444.11969892391642</v>
      </c>
      <c r="L7194" s="221">
        <f t="shared" si="797"/>
        <v>9.3014056858146491E-35</v>
      </c>
    </row>
    <row r="7195" spans="3:12" hidden="1" x14ac:dyDescent="0.25">
      <c r="C7195" s="221">
        <v>83800</v>
      </c>
      <c r="D7195" s="221">
        <f t="shared" si="791"/>
        <v>83800</v>
      </c>
      <c r="E7195" s="221">
        <f t="shared" si="796"/>
        <v>83.8</v>
      </c>
      <c r="F7195" s="221">
        <f t="shared" si="792"/>
        <v>2.3471414456117526E-8</v>
      </c>
      <c r="G7195" s="221">
        <f t="shared" si="793"/>
        <v>6.7158790484467254E-2</v>
      </c>
      <c r="H7195" s="271">
        <v>9.3130923358694997E-10</v>
      </c>
      <c r="I7195" s="221">
        <f t="shared" si="794"/>
        <v>1</v>
      </c>
      <c r="J7195" s="221">
        <v>1</v>
      </c>
      <c r="K7195" s="221">
        <f t="shared" si="795"/>
        <v>-356.66527925851358</v>
      </c>
      <c r="L7195" s="221">
        <f t="shared" si="797"/>
        <v>5.3882644572828732E-35</v>
      </c>
    </row>
    <row r="7196" spans="3:12" hidden="1" x14ac:dyDescent="0.25">
      <c r="C7196" s="221">
        <v>83900</v>
      </c>
      <c r="D7196" s="221">
        <f t="shared" si="791"/>
        <v>83900</v>
      </c>
      <c r="E7196" s="221">
        <f t="shared" si="796"/>
        <v>83.9</v>
      </c>
      <c r="F7196" s="221">
        <f t="shared" si="792"/>
        <v>1.958058888656094E-8</v>
      </c>
      <c r="G7196" s="221">
        <f t="shared" si="793"/>
        <v>4.0158842048270374E-2</v>
      </c>
      <c r="H7196" s="271">
        <v>1.6131177869949899E-9</v>
      </c>
      <c r="I7196" s="221">
        <f t="shared" si="794"/>
        <v>1</v>
      </c>
      <c r="J7196" s="221">
        <v>1</v>
      </c>
      <c r="K7196" s="221">
        <f t="shared" si="795"/>
        <v>-357.93453978439504</v>
      </c>
      <c r="L7196" s="221">
        <f t="shared" si="797"/>
        <v>1.8720844477568591E-34</v>
      </c>
    </row>
    <row r="7197" spans="3:12" hidden="1" x14ac:dyDescent="0.25">
      <c r="C7197" s="221">
        <v>84000</v>
      </c>
      <c r="D7197" s="221">
        <f t="shared" si="791"/>
        <v>84000</v>
      </c>
      <c r="E7197" s="221">
        <f t="shared" si="796"/>
        <v>84</v>
      </c>
      <c r="F7197" s="221">
        <f t="shared" si="792"/>
        <v>1.6190946551198242E-8</v>
      </c>
      <c r="G7197" s="221">
        <f t="shared" si="793"/>
        <v>2.6135777569935562E-15</v>
      </c>
      <c r="H7197" s="221">
        <v>1</v>
      </c>
      <c r="I7197" s="221">
        <f t="shared" si="794"/>
        <v>1</v>
      </c>
      <c r="J7197" s="221">
        <v>1</v>
      </c>
      <c r="K7197" s="221">
        <f t="shared" si="795"/>
        <v>-447.46984670982101</v>
      </c>
      <c r="L7197" s="221">
        <f t="shared" si="797"/>
        <v>4.0226755556353797E-35</v>
      </c>
    </row>
    <row r="7198" spans="3:12" hidden="1" x14ac:dyDescent="0.25">
      <c r="C7198" s="221">
        <v>84100</v>
      </c>
      <c r="D7198" s="221">
        <f t="shared" si="791"/>
        <v>84100</v>
      </c>
      <c r="E7198" s="221">
        <f t="shared" si="796"/>
        <v>84.1</v>
      </c>
      <c r="F7198" s="221">
        <f t="shared" si="792"/>
        <v>1.3261249065012001E-8</v>
      </c>
      <c r="G7198" s="221">
        <f t="shared" si="793"/>
        <v>4.3313554659781157E-2</v>
      </c>
      <c r="H7198" s="271">
        <v>1.61309224789638E-9</v>
      </c>
      <c r="I7198" s="221">
        <f t="shared" si="794"/>
        <v>1</v>
      </c>
      <c r="J7198" s="221">
        <v>1</v>
      </c>
      <c r="K7198" s="221">
        <f t="shared" si="795"/>
        <v>-360.6626507440966</v>
      </c>
      <c r="L7198" s="221">
        <f t="shared" si="797"/>
        <v>2.1464194874046148E-35</v>
      </c>
    </row>
    <row r="7199" spans="3:12" hidden="1" x14ac:dyDescent="0.25">
      <c r="C7199" s="221">
        <v>84200</v>
      </c>
      <c r="D7199" s="221">
        <f t="shared" si="791"/>
        <v>84200</v>
      </c>
      <c r="E7199" s="221">
        <f t="shared" si="796"/>
        <v>84.2</v>
      </c>
      <c r="F7199" s="221">
        <f t="shared" si="792"/>
        <v>1.0750494556713636E-8</v>
      </c>
      <c r="G7199" s="221">
        <f t="shared" si="793"/>
        <v>7.8147266261489212E-2</v>
      </c>
      <c r="H7199" s="271">
        <v>9.3132338523798599E-10</v>
      </c>
      <c r="I7199" s="221">
        <f t="shared" si="794"/>
        <v>1</v>
      </c>
      <c r="J7199" s="221">
        <v>1</v>
      </c>
      <c r="K7199" s="221">
        <f t="shared" si="795"/>
        <v>-362.13114516196634</v>
      </c>
      <c r="L7199" s="221">
        <f t="shared" si="797"/>
        <v>7.3014637576185715E-35</v>
      </c>
    </row>
    <row r="7200" spans="3:12" hidden="1" x14ac:dyDescent="0.25">
      <c r="C7200" s="221">
        <v>84300</v>
      </c>
      <c r="D7200" s="221">
        <f t="shared" si="791"/>
        <v>84300</v>
      </c>
      <c r="E7200" s="221">
        <f t="shared" si="796"/>
        <v>84.3</v>
      </c>
      <c r="F7200" s="221">
        <f t="shared" si="792"/>
        <v>8.6183366635534954E-9</v>
      </c>
      <c r="G7200" s="221">
        <f t="shared" si="793"/>
        <v>9.4206945798309696E-2</v>
      </c>
      <c r="H7200" s="271">
        <v>1.9354456220378E-14</v>
      </c>
      <c r="I7200" s="221">
        <f t="shared" si="794"/>
        <v>1</v>
      </c>
      <c r="J7200" s="221">
        <v>1</v>
      </c>
      <c r="K7200" s="221">
        <f t="shared" si="795"/>
        <v>-456.07425293395602</v>
      </c>
      <c r="L7200" s="221">
        <f t="shared" si="797"/>
        <v>1.5305338419550927E-35</v>
      </c>
    </row>
    <row r="7201" spans="3:12" hidden="1" x14ac:dyDescent="0.25">
      <c r="C7201" s="221">
        <v>84400</v>
      </c>
      <c r="D7201" s="221">
        <f t="shared" si="791"/>
        <v>84400</v>
      </c>
      <c r="E7201" s="221">
        <f t="shared" si="796"/>
        <v>84.4</v>
      </c>
      <c r="F7201" s="221">
        <f t="shared" si="792"/>
        <v>6.8254700046232001E-9</v>
      </c>
      <c r="G7201" s="221">
        <f t="shared" si="793"/>
        <v>8.538294506187645E-2</v>
      </c>
      <c r="H7201" s="271">
        <v>9.3134380870984808E-10</v>
      </c>
      <c r="I7201" s="221">
        <f t="shared" si="794"/>
        <v>1</v>
      </c>
      <c r="J7201" s="221">
        <v>1</v>
      </c>
      <c r="K7201" s="221">
        <f t="shared" si="795"/>
        <v>-365.307725502582</v>
      </c>
      <c r="L7201" s="221">
        <f t="shared" si="797"/>
        <v>7.3653367020707855E-36</v>
      </c>
    </row>
    <row r="7202" spans="3:12" hidden="1" x14ac:dyDescent="0.25">
      <c r="C7202" s="221">
        <v>84500</v>
      </c>
      <c r="D7202" s="221">
        <f t="shared" si="791"/>
        <v>84500</v>
      </c>
      <c r="E7202" s="221">
        <f t="shared" si="796"/>
        <v>84.5</v>
      </c>
      <c r="F7202" s="221">
        <f t="shared" si="792"/>
        <v>5.3339787193055367E-9</v>
      </c>
      <c r="G7202" s="221">
        <f t="shared" si="793"/>
        <v>5.1728130504666882E-2</v>
      </c>
      <c r="H7202" s="271">
        <v>1.6131221711796401E-9</v>
      </c>
      <c r="I7202" s="221">
        <f t="shared" si="794"/>
        <v>1</v>
      </c>
      <c r="J7202" s="221">
        <v>1</v>
      </c>
      <c r="K7202" s="221">
        <f t="shared" si="795"/>
        <v>-367.03109356159132</v>
      </c>
      <c r="L7202" s="221">
        <f t="shared" si="797"/>
        <v>2.4396426901336214E-35</v>
      </c>
    </row>
    <row r="7203" spans="3:12" hidden="1" x14ac:dyDescent="0.25">
      <c r="C7203" s="221">
        <v>84600</v>
      </c>
      <c r="D7203" s="221">
        <f t="shared" si="791"/>
        <v>84600</v>
      </c>
      <c r="E7203" s="221">
        <f t="shared" si="796"/>
        <v>84.6</v>
      </c>
      <c r="F7203" s="221">
        <f t="shared" si="792"/>
        <v>4.1076452061605489E-9</v>
      </c>
      <c r="G7203" s="221">
        <f t="shared" si="793"/>
        <v>4.5886043791422278E-15</v>
      </c>
      <c r="H7203" s="221">
        <v>1</v>
      </c>
      <c r="I7203" s="221">
        <f t="shared" si="794"/>
        <v>1</v>
      </c>
      <c r="J7203" s="221">
        <v>1</v>
      </c>
      <c r="K7203" s="221">
        <f t="shared" si="795"/>
        <v>-454.49452919925187</v>
      </c>
      <c r="L7203" s="221">
        <f t="shared" si="797"/>
        <v>4.9529898083128344E-36</v>
      </c>
    </row>
    <row r="7204" spans="3:12" hidden="1" x14ac:dyDescent="0.25">
      <c r="C7204" s="221">
        <v>84700</v>
      </c>
      <c r="D7204" s="221">
        <f t="shared" si="791"/>
        <v>84700</v>
      </c>
      <c r="E7204" s="221">
        <f t="shared" si="796"/>
        <v>84.7</v>
      </c>
      <c r="F7204" s="221">
        <f t="shared" si="792"/>
        <v>3.1122167691566461E-9</v>
      </c>
      <c r="G7204" s="221">
        <f t="shared" si="793"/>
        <v>5.7481089545642447E-2</v>
      </c>
      <c r="H7204" s="271">
        <v>1.61308783083095E-9</v>
      </c>
      <c r="I7204" s="221">
        <f t="shared" si="794"/>
        <v>1</v>
      </c>
      <c r="J7204" s="221">
        <v>1</v>
      </c>
      <c r="K7204" s="221">
        <f t="shared" si="795"/>
        <v>-370.79494310305199</v>
      </c>
      <c r="L7204" s="221">
        <f t="shared" si="797"/>
        <v>2.0821040523490448E-36</v>
      </c>
    </row>
    <row r="7205" spans="3:12" hidden="1" x14ac:dyDescent="0.25">
      <c r="C7205" s="221">
        <v>84800</v>
      </c>
      <c r="D7205" s="221">
        <f t="shared" si="791"/>
        <v>84800</v>
      </c>
      <c r="E7205" s="221">
        <f t="shared" si="796"/>
        <v>84.8</v>
      </c>
      <c r="F7205" s="221">
        <f t="shared" si="792"/>
        <v>2.315628465615201E-9</v>
      </c>
      <c r="G7205" s="221">
        <f t="shared" si="793"/>
        <v>0.10550370359325106</v>
      </c>
      <c r="H7205" s="271">
        <v>9.3132039513522102E-10</v>
      </c>
      <c r="I7205" s="221">
        <f t="shared" si="794"/>
        <v>1</v>
      </c>
      <c r="J7205" s="221">
        <v>1</v>
      </c>
      <c r="K7205" s="221">
        <f t="shared" si="795"/>
        <v>-372.85928602567708</v>
      </c>
      <c r="L7205" s="221">
        <f t="shared" si="797"/>
        <v>6.6589686784961595E-36</v>
      </c>
    </row>
    <row r="7206" spans="3:12" hidden="1" x14ac:dyDescent="0.25">
      <c r="C7206" s="221">
        <v>84900</v>
      </c>
      <c r="D7206" s="221">
        <f t="shared" si="791"/>
        <v>84900</v>
      </c>
      <c r="E7206" s="221">
        <f t="shared" si="796"/>
        <v>84.9</v>
      </c>
      <c r="F7206" s="221">
        <f t="shared" si="792"/>
        <v>1.6881810461901339E-9</v>
      </c>
      <c r="G7206" s="221">
        <f t="shared" si="793"/>
        <v>0.12962523636408099</v>
      </c>
      <c r="H7206" s="271">
        <v>4.5770328620424897E-14</v>
      </c>
      <c r="I7206" s="221">
        <f t="shared" si="794"/>
        <v>1</v>
      </c>
      <c r="J7206" s="221">
        <v>1</v>
      </c>
      <c r="K7206" s="221">
        <f t="shared" si="795"/>
        <v>-459.98614776272643</v>
      </c>
      <c r="L7206" s="221">
        <f t="shared" si="797"/>
        <v>1.2943437803483563E-36</v>
      </c>
    </row>
    <row r="7207" spans="3:12" hidden="1" x14ac:dyDescent="0.25">
      <c r="C7207" s="221">
        <v>85000</v>
      </c>
      <c r="D7207" s="221">
        <f t="shared" si="791"/>
        <v>85000</v>
      </c>
      <c r="E7207" s="221">
        <f t="shared" si="796"/>
        <v>85</v>
      </c>
      <c r="F7207" s="221">
        <f t="shared" si="792"/>
        <v>1.2026734743741146E-9</v>
      </c>
      <c r="G7207" s="221">
        <f t="shared" si="793"/>
        <v>0.11999898865881144</v>
      </c>
      <c r="H7207" s="271">
        <v>9.3133101389918804E-10</v>
      </c>
      <c r="I7207" s="221">
        <f t="shared" si="794"/>
        <v>1</v>
      </c>
      <c r="J7207" s="221">
        <v>1</v>
      </c>
      <c r="K7207" s="221">
        <f t="shared" si="795"/>
        <v>-377.4314123238205</v>
      </c>
      <c r="L7207" s="221">
        <f t="shared" si="797"/>
        <v>4.5171394675553057E-37</v>
      </c>
    </row>
    <row r="7208" spans="3:12" hidden="1" x14ac:dyDescent="0.25">
      <c r="C7208" s="221">
        <v>85100</v>
      </c>
      <c r="D7208" s="221">
        <f t="shared" si="791"/>
        <v>85100</v>
      </c>
      <c r="E7208" s="221">
        <f t="shared" si="796"/>
        <v>85.1</v>
      </c>
      <c r="F7208" s="221">
        <f t="shared" si="792"/>
        <v>8.3449010422771402E-10</v>
      </c>
      <c r="G7208" s="221">
        <f t="shared" si="793"/>
        <v>7.4450225990605731E-2</v>
      </c>
      <c r="H7208" s="271">
        <v>1.61310340382959E-9</v>
      </c>
      <c r="I7208" s="221">
        <f t="shared" si="794"/>
        <v>1</v>
      </c>
      <c r="J7208" s="221">
        <v>1</v>
      </c>
      <c r="K7208" s="221">
        <f t="shared" si="795"/>
        <v>-379.98101162078405</v>
      </c>
      <c r="L7208" s="221">
        <f t="shared" si="797"/>
        <v>1.3762594643517051E-36</v>
      </c>
    </row>
    <row r="7209" spans="3:12" hidden="1" x14ac:dyDescent="0.25">
      <c r="C7209" s="221">
        <v>85200</v>
      </c>
      <c r="D7209" s="221">
        <f t="shared" si="791"/>
        <v>85200</v>
      </c>
      <c r="E7209" s="221">
        <f t="shared" si="796"/>
        <v>85.2</v>
      </c>
      <c r="F7209" s="221">
        <f t="shared" si="792"/>
        <v>5.6164317322027957E-10</v>
      </c>
      <c r="G7209" s="221">
        <f t="shared" si="793"/>
        <v>6.3093856616247678E-16</v>
      </c>
      <c r="H7209" s="221">
        <v>1</v>
      </c>
      <c r="I7209" s="221">
        <f t="shared" si="794"/>
        <v>1</v>
      </c>
      <c r="J7209" s="221">
        <v>1</v>
      </c>
      <c r="K7209" s="221">
        <f t="shared" si="795"/>
        <v>-489.01104882211934</v>
      </c>
      <c r="L7209" s="221">
        <f t="shared" si="797"/>
        <v>2.5109722770773961E-37</v>
      </c>
    </row>
    <row r="7210" spans="3:12" hidden="1" x14ac:dyDescent="0.25">
      <c r="C7210" s="221">
        <v>85300</v>
      </c>
      <c r="D7210" s="221">
        <f t="shared" si="791"/>
        <v>85300</v>
      </c>
      <c r="E7210" s="221">
        <f t="shared" si="796"/>
        <v>85.3</v>
      </c>
      <c r="F7210" s="221">
        <f t="shared" si="792"/>
        <v>3.6477182551226617E-10</v>
      </c>
      <c r="G7210" s="221">
        <f t="shared" si="793"/>
        <v>8.7650693650529618E-2</v>
      </c>
      <c r="H7210" s="271">
        <v>1.6131065924653001E-9</v>
      </c>
      <c r="I7210" s="221">
        <f t="shared" si="794"/>
        <v>1</v>
      </c>
      <c r="J7210" s="221">
        <v>1</v>
      </c>
      <c r="K7210" s="221">
        <f t="shared" si="795"/>
        <v>-385.75120579853365</v>
      </c>
      <c r="L7210" s="221">
        <f t="shared" si="797"/>
        <v>6.6500574424554703E-38</v>
      </c>
    </row>
    <row r="7211" spans="3:12" hidden="1" x14ac:dyDescent="0.25">
      <c r="C7211" s="221">
        <v>85400</v>
      </c>
      <c r="D7211" s="221">
        <f t="shared" si="791"/>
        <v>85400</v>
      </c>
      <c r="E7211" s="221">
        <f t="shared" si="796"/>
        <v>85.4</v>
      </c>
      <c r="F7211" s="221">
        <f t="shared" si="792"/>
        <v>2.2709941323943807E-10</v>
      </c>
      <c r="G7211" s="221">
        <f t="shared" si="793"/>
        <v>0.1667180566800959</v>
      </c>
      <c r="H7211" s="271">
        <v>9.3130160252910904E-10</v>
      </c>
      <c r="I7211" s="221">
        <f t="shared" si="794"/>
        <v>1</v>
      </c>
      <c r="J7211" s="221">
        <v>1</v>
      </c>
      <c r="K7211" s="221">
        <f t="shared" si="795"/>
        <v>-389.0542199647515</v>
      </c>
      <c r="L7211" s="221">
        <f t="shared" si="797"/>
        <v>1.8851053433991868E-37</v>
      </c>
    </row>
    <row r="7212" spans="3:12" hidden="1" x14ac:dyDescent="0.25">
      <c r="C7212" s="221">
        <v>85500</v>
      </c>
      <c r="D7212" s="221">
        <f t="shared" si="791"/>
        <v>85500</v>
      </c>
      <c r="E7212" s="221">
        <f t="shared" si="796"/>
        <v>85.5</v>
      </c>
      <c r="F7212" s="221">
        <f t="shared" si="792"/>
        <v>1.3435132337328454E-10</v>
      </c>
      <c r="G7212" s="221">
        <f t="shared" si="793"/>
        <v>0.21357628731178829</v>
      </c>
      <c r="H7212" s="271">
        <v>5.6152506139716199E-14</v>
      </c>
      <c r="I7212" s="221">
        <f t="shared" si="794"/>
        <v>1</v>
      </c>
      <c r="J7212" s="221">
        <v>1</v>
      </c>
      <c r="K7212" s="221">
        <f t="shared" si="795"/>
        <v>-475.85671749297421</v>
      </c>
      <c r="L7212" s="221">
        <f t="shared" si="797"/>
        <v>3.1085488891812134E-38</v>
      </c>
    </row>
    <row r="7213" spans="3:12" hidden="1" x14ac:dyDescent="0.25">
      <c r="C7213" s="221">
        <v>85600</v>
      </c>
      <c r="D7213" s="221">
        <f t="shared" si="791"/>
        <v>85600</v>
      </c>
      <c r="E7213" s="221">
        <f t="shared" si="796"/>
        <v>85.6</v>
      </c>
      <c r="F7213" s="221">
        <f t="shared" si="792"/>
        <v>7.4636039955734052E-11</v>
      </c>
      <c r="G7213" s="221">
        <f t="shared" si="793"/>
        <v>0.20780173054026985</v>
      </c>
      <c r="H7213" s="271">
        <v>9.3133400602301592E-10</v>
      </c>
      <c r="I7213" s="221">
        <f t="shared" si="794"/>
        <v>1</v>
      </c>
      <c r="J7213" s="221">
        <v>1</v>
      </c>
      <c r="K7213" s="221">
        <f t="shared" si="795"/>
        <v>-396.80593581522646</v>
      </c>
      <c r="L7213" s="221">
        <f t="shared" si="797"/>
        <v>5.2172699801443331E-39</v>
      </c>
    </row>
    <row r="7214" spans="3:12" hidden="1" x14ac:dyDescent="0.25">
      <c r="C7214" s="221">
        <v>85700</v>
      </c>
      <c r="D7214" s="221">
        <f t="shared" si="791"/>
        <v>85700</v>
      </c>
      <c r="E7214" s="221">
        <f t="shared" si="796"/>
        <v>85.7</v>
      </c>
      <c r="F7214" s="221">
        <f t="shared" si="792"/>
        <v>3.829257091968724E-11</v>
      </c>
      <c r="G7214" s="221">
        <f t="shared" si="793"/>
        <v>0.13695023398522649</v>
      </c>
      <c r="H7214" s="271">
        <v>1.61310781183443E-9</v>
      </c>
      <c r="I7214" s="221">
        <f t="shared" si="794"/>
        <v>1</v>
      </c>
      <c r="J7214" s="221">
        <v>1</v>
      </c>
      <c r="K7214" s="221">
        <f t="shared" si="795"/>
        <v>-401.45318603329605</v>
      </c>
      <c r="L7214" s="221">
        <f t="shared" si="797"/>
        <v>1.3114767762550887E-38</v>
      </c>
    </row>
    <row r="7215" spans="3:12" hidden="1" x14ac:dyDescent="0.25">
      <c r="C7215" s="221">
        <v>85800</v>
      </c>
      <c r="D7215" s="221">
        <f t="shared" si="791"/>
        <v>85800</v>
      </c>
      <c r="E7215" s="221">
        <f t="shared" si="796"/>
        <v>85.8</v>
      </c>
      <c r="F7215" s="221">
        <f t="shared" si="792"/>
        <v>1.7707740862490094E-11</v>
      </c>
      <c r="G7215" s="221">
        <f t="shared" si="793"/>
        <v>1.5955270529073029E-14</v>
      </c>
      <c r="H7215" s="221">
        <v>1</v>
      </c>
      <c r="I7215" s="221">
        <f t="shared" si="794"/>
        <v>1</v>
      </c>
      <c r="J7215" s="221">
        <v>1</v>
      </c>
      <c r="K7215" s="221">
        <f t="shared" si="795"/>
        <v>-490.9786533982749</v>
      </c>
      <c r="L7215" s="221">
        <f t="shared" si="797"/>
        <v>1.7891650847644597E-39</v>
      </c>
    </row>
    <row r="7216" spans="3:12" hidden="1" x14ac:dyDescent="0.25">
      <c r="C7216" s="221">
        <v>85900</v>
      </c>
      <c r="D7216" s="221">
        <f t="shared" si="791"/>
        <v>85900</v>
      </c>
      <c r="E7216" s="221">
        <f t="shared" si="796"/>
        <v>85.9</v>
      </c>
      <c r="F7216" s="221">
        <f t="shared" si="792"/>
        <v>7.107172219976144E-12</v>
      </c>
      <c r="G7216" s="221">
        <f t="shared" si="793"/>
        <v>0.19136521886627905</v>
      </c>
      <c r="H7216" s="271">
        <v>1.6131021938457599E-9</v>
      </c>
      <c r="I7216" s="221">
        <f t="shared" si="794"/>
        <v>1</v>
      </c>
      <c r="J7216" s="221">
        <v>1</v>
      </c>
      <c r="K7216" s="221">
        <f t="shared" si="795"/>
        <v>-413.17556544758162</v>
      </c>
      <c r="L7216" s="221">
        <f t="shared" si="797"/>
        <v>1.2036363994647416E-40</v>
      </c>
    </row>
    <row r="7217" spans="3:12" hidden="1" x14ac:dyDescent="0.25">
      <c r="C7217" s="221">
        <v>86000</v>
      </c>
      <c r="D7217" s="221">
        <f t="shared" si="791"/>
        <v>86000</v>
      </c>
      <c r="E7217" s="221">
        <f t="shared" si="796"/>
        <v>86</v>
      </c>
      <c r="F7217" s="221">
        <f t="shared" si="792"/>
        <v>2.3240441426525228E-12</v>
      </c>
      <c r="G7217" s="221">
        <f t="shared" si="793"/>
        <v>0.41402196443698563</v>
      </c>
      <c r="H7217" s="271">
        <v>9.3131441733467301E-10</v>
      </c>
      <c r="I7217" s="221">
        <f t="shared" si="794"/>
        <v>1</v>
      </c>
      <c r="J7217" s="221">
        <v>1</v>
      </c>
      <c r="K7217" s="221">
        <f t="shared" si="795"/>
        <v>-420.95271838891159</v>
      </c>
      <c r="L7217" s="221">
        <f t="shared" si="797"/>
        <v>2.3870874783197909E-40</v>
      </c>
    </row>
    <row r="7218" spans="3:12" hidden="1" x14ac:dyDescent="0.25">
      <c r="C7218" s="221">
        <v>86100</v>
      </c>
      <c r="D7218" s="221">
        <f t="shared" si="791"/>
        <v>86100</v>
      </c>
      <c r="E7218" s="221">
        <f t="shared" si="796"/>
        <v>86.1</v>
      </c>
      <c r="F7218" s="221">
        <f t="shared" si="792"/>
        <v>5.4992854631502097E-13</v>
      </c>
      <c r="G7218" s="221">
        <f t="shared" si="793"/>
        <v>0.63707451244491009</v>
      </c>
      <c r="H7218" s="271">
        <v>1.1792076337496E-14</v>
      </c>
      <c r="I7218" s="221">
        <f t="shared" si="794"/>
        <v>1</v>
      </c>
      <c r="J7218" s="221">
        <v>1</v>
      </c>
      <c r="K7218" s="221">
        <f t="shared" si="795"/>
        <v>-527.67826446732226</v>
      </c>
      <c r="L7218" s="221">
        <f t="shared" si="797"/>
        <v>2.0075768274178325E-41</v>
      </c>
    </row>
    <row r="7219" spans="3:12" hidden="1" x14ac:dyDescent="0.25">
      <c r="C7219" s="221">
        <v>86200</v>
      </c>
      <c r="D7219" s="221">
        <f t="shared" si="791"/>
        <v>86200</v>
      </c>
      <c r="E7219" s="221">
        <f t="shared" si="796"/>
        <v>86.2</v>
      </c>
      <c r="F7219" s="221">
        <f t="shared" si="792"/>
        <v>7.2154553310702594E-14</v>
      </c>
      <c r="G7219" s="221">
        <f t="shared" si="793"/>
        <v>0.8272558145332336</v>
      </c>
      <c r="H7219" s="271">
        <v>9.3132122716514104E-10</v>
      </c>
      <c r="I7219" s="221">
        <f t="shared" si="794"/>
        <v>1</v>
      </c>
      <c r="J7219" s="221">
        <v>1</v>
      </c>
      <c r="K7219" s="221">
        <f t="shared" si="795"/>
        <v>-445.0999385492305</v>
      </c>
      <c r="L7219" s="221">
        <f t="shared" si="797"/>
        <v>7.7269962524162436E-44</v>
      </c>
    </row>
    <row r="7220" spans="3:12" hidden="1" x14ac:dyDescent="0.25">
      <c r="C7220" s="221">
        <v>86300</v>
      </c>
      <c r="D7220" s="221">
        <f t="shared" si="791"/>
        <v>86300</v>
      </c>
      <c r="E7220" s="221">
        <f t="shared" si="796"/>
        <v>86.3</v>
      </c>
      <c r="F7220" s="221">
        <f t="shared" si="792"/>
        <v>2.2448425945651711E-15</v>
      </c>
      <c r="G7220" s="221">
        <f t="shared" si="793"/>
        <v>0.95500541489566526</v>
      </c>
      <c r="H7220" s="271">
        <v>1.6130890285327101E-9</v>
      </c>
      <c r="I7220" s="221">
        <f t="shared" si="794"/>
        <v>1</v>
      </c>
      <c r="J7220" s="221">
        <v>1</v>
      </c>
      <c r="K7220" s="221">
        <f t="shared" si="795"/>
        <v>-469.22299868733859</v>
      </c>
      <c r="L7220" s="221">
        <f t="shared" si="797"/>
        <v>8.7169665216496165E-44</v>
      </c>
    </row>
    <row r="7221" spans="3:12" hidden="1" x14ac:dyDescent="0.25">
      <c r="C7221" s="221">
        <v>86400</v>
      </c>
      <c r="D7221" s="221">
        <f t="shared" si="791"/>
        <v>86400</v>
      </c>
      <c r="E7221" s="221">
        <f t="shared" si="796"/>
        <v>86.4</v>
      </c>
      <c r="F7221" s="221">
        <f t="shared" si="792"/>
        <v>9.6979380328087799E-83</v>
      </c>
      <c r="G7221" s="221">
        <f t="shared" si="793"/>
        <v>2.2220255653883974</v>
      </c>
      <c r="H7221" s="221">
        <v>1</v>
      </c>
      <c r="I7221" s="221">
        <f t="shared" si="794"/>
        <v>1</v>
      </c>
      <c r="J7221" s="221">
        <v>1</v>
      </c>
      <c r="K7221" s="221">
        <f t="shared" si="795"/>
        <v>-1633.3314308770296</v>
      </c>
      <c r="L7221" s="221">
        <f t="shared" si="797"/>
        <v>2.9897862479022745E-46</v>
      </c>
    </row>
    <row r="7222" spans="3:12" hidden="1" x14ac:dyDescent="0.25">
      <c r="C7222" s="221">
        <v>86500</v>
      </c>
      <c r="D7222" s="221">
        <f t="shared" si="791"/>
        <v>86500</v>
      </c>
      <c r="E7222" s="221">
        <f t="shared" si="796"/>
        <v>86.5</v>
      </c>
      <c r="F7222" s="221">
        <f t="shared" si="792"/>
        <v>2.2197574649261773E-15</v>
      </c>
      <c r="G7222" s="221">
        <f t="shared" si="793"/>
        <v>0.95500541489567137</v>
      </c>
      <c r="H7222" s="271">
        <v>1.6130746895082301E-9</v>
      </c>
      <c r="I7222" s="221">
        <f t="shared" si="794"/>
        <v>1</v>
      </c>
      <c r="J7222" s="221">
        <v>1</v>
      </c>
      <c r="K7222" s="221">
        <f t="shared" si="795"/>
        <v>-469.32068327948565</v>
      </c>
      <c r="L7222" s="221">
        <f t="shared" si="797"/>
        <v>2.9232885177079989E-46</v>
      </c>
    </row>
    <row r="7223" spans="3:12" hidden="1" x14ac:dyDescent="0.25">
      <c r="C7223" s="221">
        <v>86600</v>
      </c>
      <c r="D7223" s="221">
        <f t="shared" si="791"/>
        <v>86600</v>
      </c>
      <c r="E7223" s="221">
        <f t="shared" si="796"/>
        <v>86.6</v>
      </c>
      <c r="F7223" s="221">
        <f t="shared" si="792"/>
        <v>7.0550970262376654E-14</v>
      </c>
      <c r="G7223" s="221">
        <f t="shared" si="793"/>
        <v>0.8272558145332447</v>
      </c>
      <c r="H7223" s="271">
        <v>9.3131142243862396E-10</v>
      </c>
      <c r="I7223" s="221">
        <f t="shared" si="794"/>
        <v>1</v>
      </c>
      <c r="J7223" s="221">
        <v>1</v>
      </c>
      <c r="K7223" s="221">
        <f t="shared" si="795"/>
        <v>-445.29524502476227</v>
      </c>
      <c r="L7223" s="221">
        <f t="shared" si="797"/>
        <v>8.3446761499897381E-44</v>
      </c>
    </row>
    <row r="7224" spans="3:12" hidden="1" x14ac:dyDescent="0.25">
      <c r="C7224" s="221">
        <v>86700</v>
      </c>
      <c r="D7224" s="221">
        <f t="shared" si="791"/>
        <v>86700</v>
      </c>
      <c r="E7224" s="221">
        <f t="shared" si="796"/>
        <v>86.7</v>
      </c>
      <c r="F7224" s="221">
        <f t="shared" si="792"/>
        <v>5.3169809348190296E-13</v>
      </c>
      <c r="G7224" s="221">
        <f t="shared" si="793"/>
        <v>0.63707451244495883</v>
      </c>
      <c r="H7224" s="271">
        <v>2.21742538567873E-14</v>
      </c>
      <c r="I7224" s="221">
        <f t="shared" si="794"/>
        <v>1</v>
      </c>
      <c r="J7224" s="221">
        <v>1</v>
      </c>
      <c r="K7224" s="221">
        <f t="shared" si="795"/>
        <v>-522.48591302534419</v>
      </c>
      <c r="L7224" s="221">
        <f t="shared" si="797"/>
        <v>7.3881469582823345E-44</v>
      </c>
    </row>
    <row r="7225" spans="3:12" hidden="1" x14ac:dyDescent="0.25">
      <c r="C7225" s="221">
        <v>86800</v>
      </c>
      <c r="D7225" s="221">
        <f t="shared" si="791"/>
        <v>86800</v>
      </c>
      <c r="E7225" s="221">
        <f t="shared" si="796"/>
        <v>86.8</v>
      </c>
      <c r="F7225" s="221">
        <f t="shared" si="792"/>
        <v>2.2218910616075454E-12</v>
      </c>
      <c r="G7225" s="221">
        <f t="shared" si="793"/>
        <v>0.41402196443698752</v>
      </c>
      <c r="H7225" s="271">
        <v>9.3132421544394298E-10</v>
      </c>
      <c r="I7225" s="221">
        <f t="shared" si="794"/>
        <v>1</v>
      </c>
      <c r="J7225" s="221">
        <v>1</v>
      </c>
      <c r="K7225" s="221">
        <f t="shared" si="795"/>
        <v>-421.34305922530382</v>
      </c>
      <c r="L7225" s="221">
        <f t="shared" si="797"/>
        <v>1.8350237990509884E-41</v>
      </c>
    </row>
    <row r="7226" spans="3:12" hidden="1" x14ac:dyDescent="0.25">
      <c r="C7226" s="221">
        <v>86900</v>
      </c>
      <c r="D7226" s="221">
        <f t="shared" ref="D7226:D7289" si="798">C7226*(f_CLK_MHz/Nominal_Clock_Freq)</f>
        <v>86900</v>
      </c>
      <c r="E7226" s="221">
        <f t="shared" si="796"/>
        <v>86.9</v>
      </c>
      <c r="F7226" s="221">
        <f t="shared" ref="F7226:F7289" si="799">ABS(SIN(((MOD_CLK_DIV*PI()*$D7226*FIRST_STAGE_DECIMATION)/(f_CLK_MHz*1000000)))/(FIRST_STAGE_DECIMATION*SIN(((MOD_CLK_DIV*PI()*$D7226)/(f_CLK_MHz*1000000)))))^FIRST_STAGE_ORDER</f>
        <v>6.7188465855745334E-12</v>
      </c>
      <c r="G7226" s="221">
        <f t="shared" ref="G7226:G7289" si="800">ABS(SIN(((MOD_CLK_DIV*FIRST_STAGE_DECIMATION*PI()*$D7226*SECOND_STAGE_DECIMATION)/(f_CLK_MHz*1000000)))/(SECOND_STAGE_DECIMATION*SIN(((MOD_CLK_DIV*FIRST_STAGE_DECIMATION*PI()*$D7226)/(f_CLK_MHz*1000000)))))^SECOND_STAGE_ORDER</f>
        <v>0.19136521886626826</v>
      </c>
      <c r="H7226" s="271">
        <v>1.61309342241179E-9</v>
      </c>
      <c r="I7226" s="221">
        <f t="shared" ref="I7226:I7289" si="801">IF(Avg_decimation&lt;&gt;0,(ABS(SIN(((MOD_CLK_DIV*FIRST_STAGE_DECIMATION*SECOND_STAGE_DECIMATION*FIR_DECIMATION*PI()*$D7226*Avg_decimation)/(f_CLK_MHz*1000000)))/(Avg_decimation*SIN(((MOD_CLK_DIV*FIRST_STAGE_DECIMATION*SECOND_STAGE_DECIMATION*FIR_DECIMATION*PI()*$D7226)/(f_CLK_MHz*1000000)))))^1),"-")</f>
        <v>1</v>
      </c>
      <c r="J7226" s="221">
        <v>1</v>
      </c>
      <c r="K7226" s="221">
        <f t="shared" ref="K7226:K7289" si="802">20*LOG10(IF(FIR_BYPASSED,F7226*G7226*J7226,F7226*G7226*H7226*I7226*J7226))</f>
        <v>-413.6636549696305</v>
      </c>
      <c r="L7226" s="221">
        <f t="shared" si="797"/>
        <v>2.1473629201061039E-40</v>
      </c>
    </row>
    <row r="7227" spans="3:12" hidden="1" x14ac:dyDescent="0.25">
      <c r="C7227" s="221">
        <v>87000</v>
      </c>
      <c r="D7227" s="221">
        <f t="shared" si="798"/>
        <v>87000</v>
      </c>
      <c r="E7227" s="221">
        <f t="shared" si="796"/>
        <v>87</v>
      </c>
      <c r="F7227" s="221">
        <f t="shared" si="799"/>
        <v>1.6553143206079854E-11</v>
      </c>
      <c r="G7227" s="221">
        <f t="shared" si="800"/>
        <v>2.7218742793795665E-14</v>
      </c>
      <c r="H7227" s="221">
        <v>1</v>
      </c>
      <c r="I7227" s="221">
        <f t="shared" si="801"/>
        <v>1</v>
      </c>
      <c r="J7227" s="221">
        <v>1</v>
      </c>
      <c r="K7227" s="221">
        <f t="shared" si="802"/>
        <v>-486.92502932029726</v>
      </c>
      <c r="L7227" s="221">
        <f t="shared" si="797"/>
        <v>1.0758783785674269E-40</v>
      </c>
    </row>
    <row r="7228" spans="3:12" hidden="1" x14ac:dyDescent="0.25">
      <c r="C7228" s="221">
        <v>87100</v>
      </c>
      <c r="D7228" s="221">
        <f t="shared" si="798"/>
        <v>87100</v>
      </c>
      <c r="E7228" s="221">
        <f t="shared" si="796"/>
        <v>87.1</v>
      </c>
      <c r="F7228" s="221">
        <f t="shared" si="799"/>
        <v>3.5395755626984694E-11</v>
      </c>
      <c r="G7228" s="221">
        <f t="shared" si="800"/>
        <v>0.13695023398520595</v>
      </c>
      <c r="H7228" s="271">
        <v>1.61309342241179E-9</v>
      </c>
      <c r="I7228" s="221">
        <f t="shared" si="801"/>
        <v>1</v>
      </c>
      <c r="J7228" s="221">
        <v>1</v>
      </c>
      <c r="K7228" s="221">
        <f t="shared" si="802"/>
        <v>-402.13653026051026</v>
      </c>
      <c r="L7228" s="221">
        <f t="shared" si="797"/>
        <v>1.5287519692645077E-39</v>
      </c>
    </row>
    <row r="7229" spans="3:12" hidden="1" x14ac:dyDescent="0.25">
      <c r="C7229" s="221">
        <v>87200</v>
      </c>
      <c r="D7229" s="221">
        <f t="shared" si="798"/>
        <v>87200</v>
      </c>
      <c r="E7229" s="221">
        <f t="shared" si="796"/>
        <v>87.2</v>
      </c>
      <c r="F7229" s="221">
        <f t="shared" si="799"/>
        <v>6.8218867471554635E-11</v>
      </c>
      <c r="G7229" s="221">
        <f t="shared" si="800"/>
        <v>0.20780173054026732</v>
      </c>
      <c r="H7229" s="271">
        <v>9.3132421429858507E-10</v>
      </c>
      <c r="I7229" s="221">
        <f t="shared" si="801"/>
        <v>1</v>
      </c>
      <c r="J7229" s="221">
        <v>1</v>
      </c>
      <c r="K7229" s="221">
        <f t="shared" si="802"/>
        <v>-397.5869088018743</v>
      </c>
      <c r="L7229" s="221">
        <f t="shared" si="797"/>
        <v>1.1047956425067947E-38</v>
      </c>
    </row>
    <row r="7230" spans="3:12" hidden="1" x14ac:dyDescent="0.25">
      <c r="C7230" s="221">
        <v>87300</v>
      </c>
      <c r="D7230" s="221">
        <f t="shared" si="798"/>
        <v>87300</v>
      </c>
      <c r="E7230" s="221">
        <f t="shared" si="796"/>
        <v>87.3</v>
      </c>
      <c r="F7230" s="221">
        <f t="shared" si="799"/>
        <v>1.2142748825387679E-10</v>
      </c>
      <c r="G7230" s="221">
        <f t="shared" si="800"/>
        <v>0.21357628731179368</v>
      </c>
      <c r="H7230" s="271">
        <v>2.2186175945432799E-14</v>
      </c>
      <c r="I7230" s="221">
        <f t="shared" si="801"/>
        <v>1</v>
      </c>
      <c r="J7230" s="221">
        <v>1</v>
      </c>
      <c r="K7230" s="221">
        <f t="shared" si="802"/>
        <v>-484.80095005650139</v>
      </c>
      <c r="L7230" s="221">
        <f t="shared" si="797"/>
        <v>4.3579975494368111E-39</v>
      </c>
    </row>
    <row r="7231" spans="3:12" hidden="1" x14ac:dyDescent="0.25">
      <c r="C7231" s="221">
        <v>87400</v>
      </c>
      <c r="D7231" s="221">
        <f t="shared" si="798"/>
        <v>87400</v>
      </c>
      <c r="E7231" s="221">
        <f t="shared" si="796"/>
        <v>87.4</v>
      </c>
      <c r="F7231" s="221">
        <f t="shared" si="799"/>
        <v>2.0295983460734114E-10</v>
      </c>
      <c r="G7231" s="221">
        <f t="shared" si="800"/>
        <v>0.16671805668009493</v>
      </c>
      <c r="H7231" s="271">
        <v>9.3131142243862396E-10</v>
      </c>
      <c r="I7231" s="221">
        <f t="shared" si="801"/>
        <v>1</v>
      </c>
      <c r="J7231" s="221">
        <v>1</v>
      </c>
      <c r="K7231" s="221">
        <f t="shared" si="802"/>
        <v>-390.03024661516815</v>
      </c>
      <c r="L7231" s="221">
        <f t="shared" si="797"/>
        <v>2.4827397988901695E-38</v>
      </c>
    </row>
    <row r="7232" spans="3:12" hidden="1" x14ac:dyDescent="0.25">
      <c r="C7232" s="221">
        <v>87500</v>
      </c>
      <c r="D7232" s="221">
        <f t="shared" si="798"/>
        <v>87500</v>
      </c>
      <c r="E7232" s="221">
        <f t="shared" si="796"/>
        <v>87.5</v>
      </c>
      <c r="F7232" s="221">
        <f t="shared" si="799"/>
        <v>3.2235489195866732E-10</v>
      </c>
      <c r="G7232" s="221">
        <f t="shared" si="800"/>
        <v>8.7650693650535516E-2</v>
      </c>
      <c r="H7232" s="271">
        <v>1.6131209616294801E-9</v>
      </c>
      <c r="I7232" s="221">
        <f t="shared" si="801"/>
        <v>1</v>
      </c>
      <c r="J7232" s="221">
        <v>1</v>
      </c>
      <c r="K7232" s="221">
        <f t="shared" si="802"/>
        <v>-386.82486885327921</v>
      </c>
      <c r="L7232" s="221">
        <f t="shared" si="797"/>
        <v>1.4857549836810613E-37</v>
      </c>
    </row>
    <row r="7233" spans="3:12" hidden="1" x14ac:dyDescent="0.25">
      <c r="C7233" s="221">
        <v>87600</v>
      </c>
      <c r="D7233" s="221">
        <f t="shared" si="798"/>
        <v>87600</v>
      </c>
      <c r="E7233" s="221">
        <f t="shared" si="796"/>
        <v>87.6</v>
      </c>
      <c r="F7233" s="221">
        <f t="shared" si="799"/>
        <v>4.907860449746958E-10</v>
      </c>
      <c r="G7233" s="221">
        <f t="shared" si="800"/>
        <v>1.5462358449644613E-14</v>
      </c>
      <c r="H7233" s="221">
        <v>1</v>
      </c>
      <c r="I7233" s="221">
        <f t="shared" si="801"/>
        <v>1</v>
      </c>
      <c r="J7233" s="221">
        <v>1</v>
      </c>
      <c r="K7233" s="221">
        <f t="shared" si="802"/>
        <v>-462.39664115221791</v>
      </c>
      <c r="L7233" s="221">
        <f t="shared" si="797"/>
        <v>5.1951456807042185E-38</v>
      </c>
    </row>
    <row r="7234" spans="3:12" hidden="1" x14ac:dyDescent="0.25">
      <c r="C7234" s="221">
        <v>87700</v>
      </c>
      <c r="D7234" s="221">
        <f t="shared" si="798"/>
        <v>87700</v>
      </c>
      <c r="E7234" s="221">
        <f t="shared" si="796"/>
        <v>87.7</v>
      </c>
      <c r="F7234" s="221">
        <f t="shared" si="799"/>
        <v>7.2106014720418861E-10</v>
      </c>
      <c r="G7234" s="221">
        <f t="shared" si="800"/>
        <v>7.4450225990594213E-2</v>
      </c>
      <c r="H7234" s="271">
        <v>1.6130890285327101E-9</v>
      </c>
      <c r="I7234" s="221">
        <f t="shared" si="801"/>
        <v>1</v>
      </c>
      <c r="J7234" s="221">
        <v>1</v>
      </c>
      <c r="K7234" s="221">
        <f t="shared" si="802"/>
        <v>-381.25008298794961</v>
      </c>
      <c r="L7234" s="221">
        <f t="shared" si="797"/>
        <v>1.8750282888022268E-37</v>
      </c>
    </row>
    <row r="7235" spans="3:12" hidden="1" x14ac:dyDescent="0.25">
      <c r="C7235" s="221">
        <v>87800</v>
      </c>
      <c r="D7235" s="221">
        <f t="shared" si="798"/>
        <v>87800</v>
      </c>
      <c r="E7235" s="221">
        <f t="shared" si="796"/>
        <v>87.8</v>
      </c>
      <c r="F7235" s="221">
        <f t="shared" si="799"/>
        <v>1.027581886301241E-9</v>
      </c>
      <c r="G7235" s="221">
        <f t="shared" si="800"/>
        <v>0.11999898865881349</v>
      </c>
      <c r="H7235" s="271">
        <v>9.31321223614795E-10</v>
      </c>
      <c r="I7235" s="221">
        <f t="shared" si="801"/>
        <v>1</v>
      </c>
      <c r="J7235" s="221">
        <v>1</v>
      </c>
      <c r="K7235" s="221">
        <f t="shared" si="802"/>
        <v>-378.79812947832278</v>
      </c>
      <c r="L7235" s="221">
        <f t="shared" si="797"/>
        <v>1.0144084852515083E-36</v>
      </c>
    </row>
    <row r="7236" spans="3:12" hidden="1" x14ac:dyDescent="0.25">
      <c r="C7236" s="221">
        <v>87900</v>
      </c>
      <c r="D7236" s="221">
        <f t="shared" si="798"/>
        <v>87900</v>
      </c>
      <c r="E7236" s="221">
        <f t="shared" si="796"/>
        <v>87.9</v>
      </c>
      <c r="F7236" s="221">
        <f t="shared" si="799"/>
        <v>1.4262837849758765E-9</v>
      </c>
      <c r="G7236" s="221">
        <f t="shared" si="800"/>
        <v>0.12962523636408294</v>
      </c>
      <c r="H7236" s="271">
        <v>1.18039984261415E-14</v>
      </c>
      <c r="I7236" s="221">
        <f t="shared" si="801"/>
        <v>1</v>
      </c>
      <c r="J7236" s="221">
        <v>1</v>
      </c>
      <c r="K7236" s="221">
        <f t="shared" si="802"/>
        <v>-473.22150701814854</v>
      </c>
      <c r="L7236" s="221">
        <f t="shared" si="797"/>
        <v>3.2971869085990132E-37</v>
      </c>
    </row>
    <row r="7237" spans="3:12" hidden="1" x14ac:dyDescent="0.25">
      <c r="C7237" s="221">
        <v>88000</v>
      </c>
      <c r="D7237" s="221">
        <f t="shared" si="798"/>
        <v>88000</v>
      </c>
      <c r="E7237" s="221">
        <f t="shared" si="796"/>
        <v>88</v>
      </c>
      <c r="F7237" s="221">
        <f t="shared" si="799"/>
        <v>1.9345226533890145E-9</v>
      </c>
      <c r="G7237" s="221">
        <f t="shared" si="800"/>
        <v>0.10550370359325362</v>
      </c>
      <c r="H7237" s="271">
        <v>9.3134599093592903E-10</v>
      </c>
      <c r="I7237" s="221">
        <f t="shared" si="801"/>
        <v>1</v>
      </c>
      <c r="J7237" s="221">
        <v>1</v>
      </c>
      <c r="K7237" s="221">
        <f t="shared" si="802"/>
        <v>-374.42094851023177</v>
      </c>
      <c r="L7237" s="221">
        <f t="shared" si="797"/>
        <v>9.0334808801214531E-37</v>
      </c>
    </row>
    <row r="7238" spans="3:12" hidden="1" x14ac:dyDescent="0.25">
      <c r="C7238" s="221">
        <v>88100</v>
      </c>
      <c r="D7238" s="221">
        <f t="shared" si="798"/>
        <v>88100</v>
      </c>
      <c r="E7238" s="221">
        <f t="shared" si="796"/>
        <v>88.1</v>
      </c>
      <c r="F7238" s="221">
        <f t="shared" si="799"/>
        <v>2.5709437702744584E-9</v>
      </c>
      <c r="G7238" s="221">
        <f t="shared" si="800"/>
        <v>5.7481089545651849E-2</v>
      </c>
      <c r="H7238" s="271">
        <v>1.6131253378677599E-9</v>
      </c>
      <c r="I7238" s="221">
        <f t="shared" si="801"/>
        <v>1</v>
      </c>
      <c r="J7238" s="221">
        <v>1</v>
      </c>
      <c r="K7238" s="221">
        <f t="shared" si="802"/>
        <v>-372.45428634864891</v>
      </c>
      <c r="L7238" s="221">
        <f t="shared" si="797"/>
        <v>4.5897873207308083E-36</v>
      </c>
    </row>
    <row r="7239" spans="3:12" hidden="1" x14ac:dyDescent="0.25">
      <c r="C7239" s="221">
        <v>88200</v>
      </c>
      <c r="D7239" s="221">
        <f t="shared" si="798"/>
        <v>88200</v>
      </c>
      <c r="E7239" s="221">
        <f t="shared" si="796"/>
        <v>88.2</v>
      </c>
      <c r="F7239" s="221">
        <f t="shared" si="799"/>
        <v>3.3553145120328006E-9</v>
      </c>
      <c r="G7239" s="221">
        <f t="shared" si="800"/>
        <v>5.4422817452802786E-15</v>
      </c>
      <c r="H7239" s="221">
        <v>1</v>
      </c>
      <c r="I7239" s="221">
        <f t="shared" si="801"/>
        <v>1</v>
      </c>
      <c r="J7239" s="221">
        <v>1</v>
      </c>
      <c r="K7239" s="221">
        <f t="shared" si="802"/>
        <v>-454.76971486926692</v>
      </c>
      <c r="L7239" s="221">
        <f t="shared" si="797"/>
        <v>1.4209470840666315E-36</v>
      </c>
    </row>
    <row r="7240" spans="3:12" hidden="1" x14ac:dyDescent="0.25">
      <c r="C7240" s="221">
        <v>88300</v>
      </c>
      <c r="D7240" s="221">
        <f t="shared" si="798"/>
        <v>88300</v>
      </c>
      <c r="E7240" s="221">
        <f t="shared" si="796"/>
        <v>88.3</v>
      </c>
      <c r="F7240" s="221">
        <f t="shared" si="799"/>
        <v>4.308329566103565E-9</v>
      </c>
      <c r="G7240" s="221">
        <f t="shared" si="800"/>
        <v>5.1728130504663891E-2</v>
      </c>
      <c r="H7240" s="271">
        <v>1.6130846472604101E-9</v>
      </c>
      <c r="I7240" s="221">
        <f t="shared" si="801"/>
        <v>1</v>
      </c>
      <c r="J7240" s="221">
        <v>1</v>
      </c>
      <c r="K7240" s="221">
        <f t="shared" si="802"/>
        <v>-368.88614283983424</v>
      </c>
      <c r="L7240" s="221">
        <f t="shared" si="797"/>
        <v>3.231244666481245E-36</v>
      </c>
    </row>
    <row r="7241" spans="3:12" hidden="1" x14ac:dyDescent="0.25">
      <c r="C7241" s="221">
        <v>88400</v>
      </c>
      <c r="D7241" s="221">
        <f t="shared" si="798"/>
        <v>88400</v>
      </c>
      <c r="E7241" s="221">
        <f t="shared" si="796"/>
        <v>88.4</v>
      </c>
      <c r="F7241" s="221">
        <f t="shared" si="799"/>
        <v>5.4513902521321571E-9</v>
      </c>
      <c r="G7241" s="221">
        <f t="shared" si="800"/>
        <v>8.5382945061874979E-2</v>
      </c>
      <c r="H7241" s="271">
        <v>9.3131821865901799E-10</v>
      </c>
      <c r="I7241" s="221">
        <f t="shared" si="801"/>
        <v>1</v>
      </c>
      <c r="J7241" s="221">
        <v>1</v>
      </c>
      <c r="K7241" s="221">
        <f t="shared" si="802"/>
        <v>-367.26046994716387</v>
      </c>
      <c r="L7241" s="221">
        <f t="shared" si="797"/>
        <v>1.5720528239492895E-35</v>
      </c>
    </row>
    <row r="7242" spans="3:12" hidden="1" x14ac:dyDescent="0.25">
      <c r="C7242" s="221">
        <v>88500</v>
      </c>
      <c r="D7242" s="221">
        <f t="shared" si="798"/>
        <v>88500</v>
      </c>
      <c r="E7242" s="221">
        <f t="shared" si="796"/>
        <v>88.5</v>
      </c>
      <c r="F7242" s="221">
        <f t="shared" si="799"/>
        <v>6.8063608272743235E-9</v>
      </c>
      <c r="G7242" s="221">
        <f t="shared" si="800"/>
        <v>9.420694579830928E-2</v>
      </c>
      <c r="H7242" s="271">
        <v>1.42182090685013E-15</v>
      </c>
      <c r="I7242" s="221">
        <f t="shared" si="801"/>
        <v>1</v>
      </c>
      <c r="J7242" s="221">
        <v>1</v>
      </c>
      <c r="K7242" s="221">
        <f t="shared" si="802"/>
        <v>-480.80314422412982</v>
      </c>
      <c r="L7242" s="221">
        <f t="shared" si="797"/>
        <v>4.6978034305918782E-36</v>
      </c>
    </row>
    <row r="7243" spans="3:12" hidden="1" x14ac:dyDescent="0.25">
      <c r="C7243" s="221">
        <v>88600</v>
      </c>
      <c r="D7243" s="221">
        <f t="shared" si="798"/>
        <v>88600</v>
      </c>
      <c r="E7243" s="221">
        <f t="shared" si="796"/>
        <v>88.6</v>
      </c>
      <c r="F7243" s="221">
        <f t="shared" si="799"/>
        <v>8.3953049663284945E-9</v>
      </c>
      <c r="G7243" s="221">
        <f t="shared" si="800"/>
        <v>7.8147266261493584E-2</v>
      </c>
      <c r="H7243" s="271">
        <v>9.3133317994842594E-10</v>
      </c>
      <c r="I7243" s="221">
        <f t="shared" si="801"/>
        <v>1</v>
      </c>
      <c r="J7243" s="221">
        <v>1</v>
      </c>
      <c r="K7243" s="221">
        <f t="shared" si="802"/>
        <v>-364.27889314843048</v>
      </c>
      <c r="L7243" s="221">
        <f t="shared" si="797"/>
        <v>9.3336602827191681E-36</v>
      </c>
    </row>
    <row r="7244" spans="3:12" hidden="1" x14ac:dyDescent="0.25">
      <c r="C7244" s="221">
        <v>88700</v>
      </c>
      <c r="D7244" s="221">
        <f t="shared" si="798"/>
        <v>88700</v>
      </c>
      <c r="E7244" s="221">
        <f t="shared" ref="E7244:E7307" si="803">D7244/1000</f>
        <v>88.7</v>
      </c>
      <c r="F7244" s="221">
        <f t="shared" si="799"/>
        <v>1.0240205879696647E-8</v>
      </c>
      <c r="G7244" s="221">
        <f t="shared" si="800"/>
        <v>4.3313554659788187E-2</v>
      </c>
      <c r="H7244" s="271">
        <v>1.6131065662754299E-9</v>
      </c>
      <c r="I7244" s="221">
        <f t="shared" si="801"/>
        <v>1</v>
      </c>
      <c r="J7244" s="221">
        <v>1</v>
      </c>
      <c r="K7244" s="221">
        <f t="shared" si="802"/>
        <v>-362.90808851670045</v>
      </c>
      <c r="L7244" s="221">
        <f t="shared" ref="L7244:L7307" si="804">(D7244-D7243)*((10^(K7244/20)+10^(K7243/20))/2)^2</f>
        <v>4.3989838231463364E-35</v>
      </c>
    </row>
    <row r="7245" spans="3:12" hidden="1" x14ac:dyDescent="0.25">
      <c r="C7245" s="221">
        <v>88800</v>
      </c>
      <c r="D7245" s="221">
        <f t="shared" si="798"/>
        <v>88800</v>
      </c>
      <c r="E7245" s="221">
        <f t="shared" si="803"/>
        <v>88.8</v>
      </c>
      <c r="F7245" s="221">
        <f t="shared" si="799"/>
        <v>1.2362673759390132E-8</v>
      </c>
      <c r="G7245" s="221">
        <f t="shared" si="800"/>
        <v>3.2677853478713183E-16</v>
      </c>
      <c r="H7245" s="221">
        <v>1</v>
      </c>
      <c r="I7245" s="221">
        <f t="shared" si="801"/>
        <v>1</v>
      </c>
      <c r="J7245" s="221">
        <v>1</v>
      </c>
      <c r="K7245" s="221">
        <f t="shared" si="802"/>
        <v>-467.87268140249</v>
      </c>
      <c r="L7245" s="221">
        <f t="shared" si="804"/>
        <v>1.2797821880204429E-35</v>
      </c>
    </row>
    <row r="7246" spans="3:12" hidden="1" x14ac:dyDescent="0.25">
      <c r="C7246" s="221">
        <v>88900</v>
      </c>
      <c r="D7246" s="221">
        <f t="shared" si="798"/>
        <v>88900</v>
      </c>
      <c r="E7246" s="221">
        <f t="shared" si="803"/>
        <v>88.9</v>
      </c>
      <c r="F7246" s="221">
        <f t="shared" si="799"/>
        <v>1.4783644422963207E-8</v>
      </c>
      <c r="G7246" s="221">
        <f t="shared" si="800"/>
        <v>4.0158842048268022E-2</v>
      </c>
      <c r="H7246" s="271">
        <v>1.6131034164374701E-9</v>
      </c>
      <c r="I7246" s="221">
        <f t="shared" si="801"/>
        <v>1</v>
      </c>
      <c r="J7246" s="221">
        <v>1</v>
      </c>
      <c r="K7246" s="221">
        <f t="shared" si="802"/>
        <v>-360.37550197853813</v>
      </c>
      <c r="L7246" s="221">
        <f t="shared" si="804"/>
        <v>2.2929441405237799E-35</v>
      </c>
    </row>
    <row r="7247" spans="3:12" hidden="1" x14ac:dyDescent="0.25">
      <c r="C7247" s="221">
        <v>89000</v>
      </c>
      <c r="D7247" s="221">
        <f t="shared" si="798"/>
        <v>89000</v>
      </c>
      <c r="E7247" s="221">
        <f t="shared" si="803"/>
        <v>89</v>
      </c>
      <c r="F7247" s="221">
        <f t="shared" si="799"/>
        <v>1.7523073155493131E-8</v>
      </c>
      <c r="G7247" s="221">
        <f t="shared" si="800"/>
        <v>6.7158790484467878E-2</v>
      </c>
      <c r="H7247" s="271">
        <v>9.3133101389918804E-10</v>
      </c>
      <c r="I7247" s="221">
        <f t="shared" si="801"/>
        <v>1</v>
      </c>
      <c r="J7247" s="221">
        <v>1</v>
      </c>
      <c r="K7247" s="221">
        <f t="shared" si="802"/>
        <v>-359.20365588968281</v>
      </c>
      <c r="L7247" s="221">
        <f t="shared" si="804"/>
        <v>1.0544277737030076E-34</v>
      </c>
    </row>
    <row r="7248" spans="3:12" hidden="1" x14ac:dyDescent="0.25">
      <c r="C7248" s="221">
        <v>89100</v>
      </c>
      <c r="D7248" s="221">
        <f t="shared" si="798"/>
        <v>89100</v>
      </c>
      <c r="E7248" s="221">
        <f t="shared" si="803"/>
        <v>89.1</v>
      </c>
      <c r="F7248" s="221">
        <f t="shared" si="799"/>
        <v>2.0599627829284906E-8</v>
      </c>
      <c r="G7248" s="221">
        <f t="shared" si="800"/>
        <v>7.4998018594701621E-2</v>
      </c>
      <c r="H7248" s="271">
        <v>6.3702963933952405E-14</v>
      </c>
      <c r="I7248" s="221">
        <f t="shared" si="801"/>
        <v>1</v>
      </c>
      <c r="J7248" s="221">
        <v>1</v>
      </c>
      <c r="K7248" s="221">
        <f t="shared" si="802"/>
        <v>-440.13862393537568</v>
      </c>
      <c r="L7248" s="221">
        <f t="shared" si="804"/>
        <v>3.003671342560362E-35</v>
      </c>
    </row>
    <row r="7249" spans="3:12" hidden="1" x14ac:dyDescent="0.25">
      <c r="C7249" s="221">
        <v>89200</v>
      </c>
      <c r="D7249" s="221">
        <f t="shared" si="798"/>
        <v>89200</v>
      </c>
      <c r="E7249" s="221">
        <f t="shared" si="803"/>
        <v>89.2</v>
      </c>
      <c r="F7249" s="221">
        <f t="shared" si="799"/>
        <v>2.4030385409192459E-8</v>
      </c>
      <c r="G7249" s="221">
        <f t="shared" si="800"/>
        <v>6.2911217298104019E-2</v>
      </c>
      <c r="H7249" s="271">
        <v>9.3133618519053906E-10</v>
      </c>
      <c r="I7249" s="221">
        <f t="shared" si="801"/>
        <v>1</v>
      </c>
      <c r="J7249" s="221">
        <v>1</v>
      </c>
      <c r="K7249" s="221">
        <f t="shared" si="802"/>
        <v>-357.028093963944</v>
      </c>
      <c r="L7249" s="221">
        <f t="shared" si="804"/>
        <v>4.956685044245705E-35</v>
      </c>
    </row>
    <row r="7250" spans="3:12" hidden="1" x14ac:dyDescent="0.25">
      <c r="C7250" s="221">
        <v>89300</v>
      </c>
      <c r="D7250" s="221">
        <f t="shared" si="798"/>
        <v>89300</v>
      </c>
      <c r="E7250" s="221">
        <f t="shared" si="803"/>
        <v>89.3</v>
      </c>
      <c r="F7250" s="221">
        <f t="shared" si="799"/>
        <v>2.783053592832887E-8</v>
      </c>
      <c r="G7250" s="221">
        <f t="shared" si="800"/>
        <v>3.5232527307794761E-2</v>
      </c>
      <c r="H7250" s="271">
        <v>1.6131109740778801E-9</v>
      </c>
      <c r="I7250" s="221">
        <f t="shared" si="801"/>
        <v>1</v>
      </c>
      <c r="J7250" s="221">
        <v>1</v>
      </c>
      <c r="K7250" s="221">
        <f t="shared" si="802"/>
        <v>-356.01740774996233</v>
      </c>
      <c r="L7250" s="221">
        <f t="shared" si="804"/>
        <v>2.2345708194512885E-34</v>
      </c>
    </row>
    <row r="7251" spans="3:12" hidden="1" x14ac:dyDescent="0.25">
      <c r="C7251" s="221">
        <v>89400</v>
      </c>
      <c r="D7251" s="221">
        <f t="shared" si="798"/>
        <v>89400</v>
      </c>
      <c r="E7251" s="221">
        <f t="shared" si="803"/>
        <v>89.4</v>
      </c>
      <c r="F7251" s="221">
        <f t="shared" si="799"/>
        <v>3.2013097945072628E-8</v>
      </c>
      <c r="G7251" s="221">
        <f t="shared" si="800"/>
        <v>1.0062780479865769E-15</v>
      </c>
      <c r="H7251" s="221">
        <v>1</v>
      </c>
      <c r="I7251" s="221">
        <f t="shared" si="801"/>
        <v>1</v>
      </c>
      <c r="J7251" s="221">
        <v>1</v>
      </c>
      <c r="K7251" s="221">
        <f t="shared" si="802"/>
        <v>-449.83908596002482</v>
      </c>
      <c r="L7251" s="221">
        <f t="shared" si="804"/>
        <v>6.2548503518675446E-35</v>
      </c>
    </row>
    <row r="7252" spans="3:12" hidden="1" x14ac:dyDescent="0.25">
      <c r="C7252" s="221">
        <v>89500</v>
      </c>
      <c r="D7252" s="221">
        <f t="shared" si="798"/>
        <v>89500</v>
      </c>
      <c r="E7252" s="221">
        <f t="shared" si="803"/>
        <v>89.5</v>
      </c>
      <c r="F7252" s="221">
        <f t="shared" si="799"/>
        <v>3.658864936885951E-8</v>
      </c>
      <c r="G7252" s="221">
        <f t="shared" si="800"/>
        <v>3.3284154148491667E-2</v>
      </c>
      <c r="H7252" s="271">
        <v>1.6130990361103699E-9</v>
      </c>
      <c r="I7252" s="221">
        <f t="shared" si="801"/>
        <v>1</v>
      </c>
      <c r="J7252" s="221">
        <v>1</v>
      </c>
      <c r="K7252" s="221">
        <f t="shared" si="802"/>
        <v>-354.13510130725791</v>
      </c>
      <c r="L7252" s="221">
        <f t="shared" si="804"/>
        <v>9.6481516537597828E-35</v>
      </c>
    </row>
    <row r="7253" spans="3:12" hidden="1" x14ac:dyDescent="0.25">
      <c r="C7253" s="221">
        <v>89600</v>
      </c>
      <c r="D7253" s="221">
        <f t="shared" si="798"/>
        <v>89600</v>
      </c>
      <c r="E7253" s="221">
        <f t="shared" si="803"/>
        <v>89.6</v>
      </c>
      <c r="F7253" s="221">
        <f t="shared" si="799"/>
        <v>4.156507737105477E-8</v>
      </c>
      <c r="G7253" s="221">
        <f t="shared" si="800"/>
        <v>5.6137348138907917E-2</v>
      </c>
      <c r="H7253" s="271">
        <v>9.3131222845603396E-10</v>
      </c>
      <c r="I7253" s="221">
        <f t="shared" si="801"/>
        <v>1</v>
      </c>
      <c r="J7253" s="221">
        <v>1</v>
      </c>
      <c r="K7253" s="221">
        <f t="shared" si="802"/>
        <v>-353.25848416167275</v>
      </c>
      <c r="L7253" s="221">
        <f t="shared" si="804"/>
        <v>4.2798264353662612E-34</v>
      </c>
    </row>
    <row r="7254" spans="3:12" hidden="1" x14ac:dyDescent="0.25">
      <c r="C7254" s="221">
        <v>89700</v>
      </c>
      <c r="D7254" s="221">
        <f t="shared" si="798"/>
        <v>89700</v>
      </c>
      <c r="E7254" s="221">
        <f t="shared" si="803"/>
        <v>89.7</v>
      </c>
      <c r="F7254" s="221">
        <f t="shared" si="799"/>
        <v>4.6947350880647538E-8</v>
      </c>
      <c r="G7254" s="221">
        <f t="shared" si="800"/>
        <v>6.3193950295025406E-2</v>
      </c>
      <c r="H7254" s="271">
        <v>1.9342534131732499E-14</v>
      </c>
      <c r="I7254" s="221">
        <f t="shared" si="801"/>
        <v>1</v>
      </c>
      <c r="J7254" s="221">
        <v>1</v>
      </c>
      <c r="K7254" s="221">
        <f t="shared" si="802"/>
        <v>-444.82400065418904</v>
      </c>
      <c r="L7254" s="221">
        <f t="shared" si="804"/>
        <v>1.1806319431368475E-34</v>
      </c>
    </row>
    <row r="7255" spans="3:12" hidden="1" x14ac:dyDescent="0.25">
      <c r="C7255" s="221">
        <v>89800</v>
      </c>
      <c r="D7255" s="221">
        <f t="shared" si="798"/>
        <v>89800</v>
      </c>
      <c r="E7255" s="221">
        <f t="shared" si="803"/>
        <v>89.8</v>
      </c>
      <c r="F7255" s="221">
        <f t="shared" si="799"/>
        <v>5.2737318905308926E-8</v>
      </c>
      <c r="G7255" s="221">
        <f t="shared" si="800"/>
        <v>5.341165608616992E-2</v>
      </c>
      <c r="H7255" s="271">
        <v>9.3132338523798599E-10</v>
      </c>
      <c r="I7255" s="221">
        <f t="shared" si="801"/>
        <v>1</v>
      </c>
      <c r="J7255" s="221">
        <v>1</v>
      </c>
      <c r="K7255" s="221">
        <f t="shared" si="802"/>
        <v>-351.62290801786685</v>
      </c>
      <c r="L7255" s="221">
        <f t="shared" si="804"/>
        <v>1.7205536011970445E-34</v>
      </c>
    </row>
    <row r="7256" spans="3:12" hidden="1" x14ac:dyDescent="0.25">
      <c r="C7256" s="221">
        <v>89900</v>
      </c>
      <c r="D7256" s="221">
        <f t="shared" si="798"/>
        <v>89900</v>
      </c>
      <c r="E7256" s="221">
        <f t="shared" si="803"/>
        <v>89.9</v>
      </c>
      <c r="F7256" s="221">
        <f t="shared" si="799"/>
        <v>5.8933537620079857E-8</v>
      </c>
      <c r="G7256" s="221">
        <f t="shared" si="800"/>
        <v>3.0127172812037861E-2</v>
      </c>
      <c r="H7256" s="271">
        <v>1.61309221837606E-9</v>
      </c>
      <c r="I7256" s="221">
        <f t="shared" si="801"/>
        <v>1</v>
      </c>
      <c r="J7256" s="221">
        <v>1</v>
      </c>
      <c r="K7256" s="221">
        <f t="shared" si="802"/>
        <v>-350.86039827691843</v>
      </c>
      <c r="L7256" s="221">
        <f t="shared" si="804"/>
        <v>7.5278533314695075E-34</v>
      </c>
    </row>
    <row r="7257" spans="3:12" hidden="1" x14ac:dyDescent="0.25">
      <c r="C7257" s="221">
        <v>90000</v>
      </c>
      <c r="D7257" s="221">
        <f t="shared" si="798"/>
        <v>90000</v>
      </c>
      <c r="E7257" s="221">
        <f t="shared" si="803"/>
        <v>90</v>
      </c>
      <c r="F7257" s="221">
        <f t="shared" si="799"/>
        <v>6.5531128832162484E-8</v>
      </c>
      <c r="G7257" s="221">
        <f t="shared" si="800"/>
        <v>1.501579797848306E-15</v>
      </c>
      <c r="H7257" s="221">
        <v>1</v>
      </c>
      <c r="I7257" s="221">
        <f t="shared" si="801"/>
        <v>1</v>
      </c>
      <c r="J7257" s="221">
        <v>1</v>
      </c>
      <c r="K7257" s="221">
        <f t="shared" si="802"/>
        <v>-440.1400786837018</v>
      </c>
      <c r="L7257" s="221">
        <f t="shared" si="804"/>
        <v>2.0508317040486781E-34</v>
      </c>
    </row>
    <row r="7258" spans="3:12" hidden="1" x14ac:dyDescent="0.25">
      <c r="C7258" s="221">
        <v>90100</v>
      </c>
      <c r="D7258" s="221">
        <f t="shared" si="798"/>
        <v>90100</v>
      </c>
      <c r="E7258" s="221">
        <f t="shared" si="803"/>
        <v>90.1</v>
      </c>
      <c r="F7258" s="221">
        <f t="shared" si="799"/>
        <v>7.2521672065383129E-8</v>
      </c>
      <c r="G7258" s="221">
        <f t="shared" si="800"/>
        <v>2.8840493750442148E-2</v>
      </c>
      <c r="H7258" s="271">
        <v>1.61307145697958E-9</v>
      </c>
      <c r="I7258" s="221">
        <f t="shared" si="801"/>
        <v>1</v>
      </c>
      <c r="J7258" s="221">
        <v>1</v>
      </c>
      <c r="K7258" s="221">
        <f t="shared" si="802"/>
        <v>-349.43751787167616</v>
      </c>
      <c r="L7258" s="221">
        <f t="shared" si="804"/>
        <v>2.8458601483538086E-34</v>
      </c>
    </row>
    <row r="7259" spans="3:12" hidden="1" x14ac:dyDescent="0.25">
      <c r="C7259" s="221">
        <v>90200</v>
      </c>
      <c r="D7259" s="221">
        <f t="shared" si="798"/>
        <v>90200</v>
      </c>
      <c r="E7259" s="221">
        <f t="shared" si="803"/>
        <v>90.2</v>
      </c>
      <c r="F7259" s="221">
        <f t="shared" si="799"/>
        <v>7.9893132116226276E-8</v>
      </c>
      <c r="G7259" s="221">
        <f t="shared" si="800"/>
        <v>4.8942765527653385E-2</v>
      </c>
      <c r="H7259" s="271">
        <v>9.31309222668206E-10</v>
      </c>
      <c r="I7259" s="221">
        <f t="shared" si="801"/>
        <v>1</v>
      </c>
      <c r="J7259" s="221">
        <v>1</v>
      </c>
      <c r="K7259" s="221">
        <f t="shared" si="802"/>
        <v>-348.77416286165561</v>
      </c>
      <c r="L7259" s="221">
        <f t="shared" si="804"/>
        <v>1.2304078061026729E-33</v>
      </c>
    </row>
    <row r="7260" spans="3:12" hidden="1" x14ac:dyDescent="0.25">
      <c r="C7260" s="221">
        <v>90300</v>
      </c>
      <c r="D7260" s="221">
        <f t="shared" si="798"/>
        <v>90300</v>
      </c>
      <c r="E7260" s="221">
        <f t="shared" si="803"/>
        <v>90.3</v>
      </c>
      <c r="F7260" s="221">
        <f t="shared" si="799"/>
        <v>8.7629823519835466E-8</v>
      </c>
      <c r="G7260" s="221">
        <f t="shared" si="800"/>
        <v>5.5419607012271402E-2</v>
      </c>
      <c r="H7260" s="271">
        <v>2.9724711651023898E-14</v>
      </c>
      <c r="I7260" s="221">
        <f t="shared" si="801"/>
        <v>1</v>
      </c>
      <c r="J7260" s="221">
        <v>1</v>
      </c>
      <c r="K7260" s="221">
        <f t="shared" si="802"/>
        <v>-436.81133941505766</v>
      </c>
      <c r="L7260" s="221">
        <f t="shared" si="804"/>
        <v>3.3155696327594621E-34</v>
      </c>
    </row>
    <row r="7261" spans="3:12" hidden="1" x14ac:dyDescent="0.25">
      <c r="C7261" s="221">
        <v>90400</v>
      </c>
      <c r="D7261" s="221">
        <f t="shared" si="798"/>
        <v>90400</v>
      </c>
      <c r="E7261" s="221">
        <f t="shared" si="803"/>
        <v>90.4</v>
      </c>
      <c r="F7261" s="221">
        <f t="shared" si="799"/>
        <v>9.571241293407931E-8</v>
      </c>
      <c r="G7261" s="221">
        <f t="shared" si="800"/>
        <v>4.7104828118631113E-2</v>
      </c>
      <c r="H7261" s="271">
        <v>9.3132637811297203E-10</v>
      </c>
      <c r="I7261" s="221">
        <f t="shared" si="801"/>
        <v>1</v>
      </c>
      <c r="J7261" s="221">
        <v>1</v>
      </c>
      <c r="K7261" s="221">
        <f t="shared" si="802"/>
        <v>-347.53728815607423</v>
      </c>
      <c r="L7261" s="221">
        <f t="shared" si="804"/>
        <v>4.407994602506247E-34</v>
      </c>
    </row>
    <row r="7262" spans="3:12" hidden="1" x14ac:dyDescent="0.25">
      <c r="C7262" s="221">
        <v>90500</v>
      </c>
      <c r="D7262" s="221">
        <f t="shared" si="798"/>
        <v>90500</v>
      </c>
      <c r="E7262" s="221">
        <f t="shared" si="803"/>
        <v>90.5</v>
      </c>
      <c r="F7262" s="221">
        <f t="shared" si="799"/>
        <v>1.0411796000771591E-7</v>
      </c>
      <c r="G7262" s="221">
        <f t="shared" si="800"/>
        <v>2.6713357920280616E-2</v>
      </c>
      <c r="H7262" s="271">
        <v>1.61309658481093E-9</v>
      </c>
      <c r="I7262" s="221">
        <f t="shared" si="801"/>
        <v>1</v>
      </c>
      <c r="J7262" s="221">
        <v>1</v>
      </c>
      <c r="K7262" s="221">
        <f t="shared" si="802"/>
        <v>-346.96170989644781</v>
      </c>
      <c r="L7262" s="221">
        <f t="shared" si="804"/>
        <v>1.8859352382731392E-33</v>
      </c>
    </row>
    <row r="7263" spans="3:12" hidden="1" x14ac:dyDescent="0.25">
      <c r="C7263" s="221">
        <v>90600</v>
      </c>
      <c r="D7263" s="221">
        <f t="shared" si="798"/>
        <v>90600</v>
      </c>
      <c r="E7263" s="221">
        <f t="shared" si="803"/>
        <v>90.6</v>
      </c>
      <c r="F7263" s="221">
        <f t="shared" si="799"/>
        <v>1.1281999685042421E-7</v>
      </c>
      <c r="G7263" s="221">
        <f t="shared" si="800"/>
        <v>4.8899359736394365E-15</v>
      </c>
      <c r="H7263" s="221">
        <v>1</v>
      </c>
      <c r="I7263" s="221">
        <f t="shared" si="801"/>
        <v>1</v>
      </c>
      <c r="J7263" s="221">
        <v>1</v>
      </c>
      <c r="K7263" s="221">
        <f t="shared" si="802"/>
        <v>-425.16621488014539</v>
      </c>
      <c r="L7263" s="221">
        <f t="shared" si="804"/>
        <v>5.0335665725111813E-34</v>
      </c>
    </row>
    <row r="7264" spans="3:12" hidden="1" x14ac:dyDescent="0.25">
      <c r="C7264" s="221">
        <v>90700</v>
      </c>
      <c r="D7264" s="221">
        <f t="shared" si="798"/>
        <v>90700</v>
      </c>
      <c r="E7264" s="221">
        <f t="shared" si="803"/>
        <v>90.7</v>
      </c>
      <c r="F7264" s="221">
        <f t="shared" si="799"/>
        <v>1.2178864577313746E-7</v>
      </c>
      <c r="G7264" s="221">
        <f t="shared" si="800"/>
        <v>2.583355784524868E-2</v>
      </c>
      <c r="H7264" s="271">
        <v>1.6130902437507399E-9</v>
      </c>
      <c r="I7264" s="221">
        <f t="shared" si="801"/>
        <v>1</v>
      </c>
      <c r="J7264" s="221">
        <v>1</v>
      </c>
      <c r="K7264" s="221">
        <f t="shared" si="802"/>
        <v>-345.89100623971518</v>
      </c>
      <c r="L7264" s="221">
        <f t="shared" si="804"/>
        <v>6.4407107764520092E-34</v>
      </c>
    </row>
    <row r="7265" spans="3:12" hidden="1" x14ac:dyDescent="0.25">
      <c r="C7265" s="221">
        <v>90800</v>
      </c>
      <c r="D7265" s="221">
        <f t="shared" si="798"/>
        <v>90800</v>
      </c>
      <c r="E7265" s="221">
        <f t="shared" si="803"/>
        <v>90.8</v>
      </c>
      <c r="F7265" s="221">
        <f t="shared" si="799"/>
        <v>1.3099077452201488E-7</v>
      </c>
      <c r="G7265" s="221">
        <f t="shared" si="800"/>
        <v>4.4050908590080047E-2</v>
      </c>
      <c r="H7265" s="271">
        <v>9.3132202715467001E-10</v>
      </c>
      <c r="I7265" s="221">
        <f t="shared" si="801"/>
        <v>1</v>
      </c>
      <c r="J7265" s="221">
        <v>1</v>
      </c>
      <c r="K7265" s="221">
        <f t="shared" si="802"/>
        <v>-345.39409089218179</v>
      </c>
      <c r="L7265" s="221">
        <f t="shared" si="804"/>
        <v>2.7296090437629037E-33</v>
      </c>
    </row>
    <row r="7266" spans="3:12" hidden="1" x14ac:dyDescent="0.25">
      <c r="C7266" s="221">
        <v>90900</v>
      </c>
      <c r="D7266" s="221">
        <f t="shared" si="798"/>
        <v>90900</v>
      </c>
      <c r="E7266" s="221">
        <f t="shared" si="803"/>
        <v>90.9</v>
      </c>
      <c r="F7266" s="221">
        <f t="shared" si="799"/>
        <v>1.4039018779396352E-7</v>
      </c>
      <c r="G7266" s="221">
        <f t="shared" si="800"/>
        <v>5.0112073911253795E-2</v>
      </c>
      <c r="H7266" s="271">
        <v>1.4635718151196299E-14</v>
      </c>
      <c r="I7266" s="221">
        <f t="shared" si="801"/>
        <v>1</v>
      </c>
      <c r="J7266" s="221">
        <v>1</v>
      </c>
      <c r="K7266" s="221">
        <f t="shared" si="802"/>
        <v>-439.74613662016822</v>
      </c>
      <c r="L7266" s="221">
        <f t="shared" si="804"/>
        <v>7.2201722996447173E-34</v>
      </c>
    </row>
    <row r="7267" spans="3:12" hidden="1" x14ac:dyDescent="0.25">
      <c r="C7267" s="221">
        <v>91000</v>
      </c>
      <c r="D7267" s="221">
        <f t="shared" si="798"/>
        <v>91000</v>
      </c>
      <c r="E7267" s="221">
        <f t="shared" si="803"/>
        <v>91</v>
      </c>
      <c r="F7267" s="221">
        <f t="shared" si="799"/>
        <v>1.4994785340065064E-7</v>
      </c>
      <c r="G7267" s="221">
        <f t="shared" si="800"/>
        <v>4.2784868169457112E-2</v>
      </c>
      <c r="H7267" s="271">
        <v>9.3131358529641098E-10</v>
      </c>
      <c r="I7267" s="221">
        <f t="shared" si="801"/>
        <v>1</v>
      </c>
      <c r="J7267" s="221">
        <v>1</v>
      </c>
      <c r="K7267" s="221">
        <f t="shared" si="802"/>
        <v>-344.47347221484819</v>
      </c>
      <c r="L7267" s="221">
        <f t="shared" si="804"/>
        <v>8.9249903591294401E-34</v>
      </c>
    </row>
    <row r="7268" spans="3:12" hidden="1" x14ac:dyDescent="0.25">
      <c r="C7268" s="221">
        <v>91100</v>
      </c>
      <c r="D7268" s="221">
        <f t="shared" si="798"/>
        <v>91100</v>
      </c>
      <c r="E7268" s="221">
        <f t="shared" si="803"/>
        <v>91.1</v>
      </c>
      <c r="F7268" s="221">
        <f t="shared" si="799"/>
        <v>1.5962216104646905E-7</v>
      </c>
      <c r="G7268" s="221">
        <f t="shared" si="800"/>
        <v>2.4368983573631389E-2</v>
      </c>
      <c r="H7268" s="271">
        <v>1.61307783878909E-9</v>
      </c>
      <c r="I7268" s="221">
        <f t="shared" si="801"/>
        <v>1</v>
      </c>
      <c r="J7268" s="221">
        <v>1</v>
      </c>
      <c r="K7268" s="221">
        <f t="shared" si="802"/>
        <v>-344.04828147756382</v>
      </c>
      <c r="L7268" s="221">
        <f t="shared" si="804"/>
        <v>3.751219376607337E-33</v>
      </c>
    </row>
    <row r="7269" spans="3:12" hidden="1" x14ac:dyDescent="0.25">
      <c r="C7269" s="221">
        <v>91200</v>
      </c>
      <c r="D7269" s="221">
        <f t="shared" si="798"/>
        <v>91200</v>
      </c>
      <c r="E7269" s="221">
        <f t="shared" si="803"/>
        <v>91.2</v>
      </c>
      <c r="F7269" s="221">
        <f t="shared" si="799"/>
        <v>1.69369211308528E-7</v>
      </c>
      <c r="G7269" s="221">
        <f t="shared" si="800"/>
        <v>2.2634038668418369E-15</v>
      </c>
      <c r="H7269" s="221">
        <v>1</v>
      </c>
      <c r="I7269" s="221">
        <f t="shared" si="801"/>
        <v>1</v>
      </c>
      <c r="J7269" s="221">
        <v>1</v>
      </c>
      <c r="K7269" s="221">
        <f t="shared" si="802"/>
        <v>-428.3280696262276</v>
      </c>
      <c r="L7269" s="221">
        <f t="shared" si="804"/>
        <v>9.8438486176104172E-34</v>
      </c>
    </row>
    <row r="7270" spans="3:12" hidden="1" x14ac:dyDescent="0.25">
      <c r="C7270" s="221">
        <v>91300</v>
      </c>
      <c r="D7270" s="221">
        <f t="shared" si="798"/>
        <v>91300</v>
      </c>
      <c r="E7270" s="221">
        <f t="shared" si="803"/>
        <v>91.3</v>
      </c>
      <c r="F7270" s="221">
        <f t="shared" si="799"/>
        <v>1.7914313205768295E-7</v>
      </c>
      <c r="G7270" s="221">
        <f t="shared" si="800"/>
        <v>2.3762629801941069E-2</v>
      </c>
      <c r="H7270" s="271">
        <v>1.61308584967039E-9</v>
      </c>
      <c r="I7270" s="221">
        <f t="shared" si="801"/>
        <v>1</v>
      </c>
      <c r="J7270" s="221">
        <v>1</v>
      </c>
      <c r="K7270" s="221">
        <f t="shared" si="802"/>
        <v>-343.26495706736523</v>
      </c>
      <c r="L7270" s="221">
        <f t="shared" si="804"/>
        <v>1.1789429542451409E-33</v>
      </c>
    </row>
    <row r="7271" spans="3:12" hidden="1" x14ac:dyDescent="0.25">
      <c r="C7271" s="221">
        <v>91400</v>
      </c>
      <c r="D7271" s="221">
        <f t="shared" si="798"/>
        <v>91400</v>
      </c>
      <c r="E7271" s="221">
        <f t="shared" si="803"/>
        <v>91.4</v>
      </c>
      <c r="F7271" s="221">
        <f t="shared" si="799"/>
        <v>1.888964192427262E-7</v>
      </c>
      <c r="G7271" s="221">
        <f t="shared" si="800"/>
        <v>4.0680891906425133E-2</v>
      </c>
      <c r="H7271" s="271">
        <v>9.3131903890283095E-10</v>
      </c>
      <c r="I7271" s="221">
        <f t="shared" si="801"/>
        <v>1</v>
      </c>
      <c r="J7271" s="221">
        <v>1</v>
      </c>
      <c r="K7271" s="221">
        <f t="shared" si="802"/>
        <v>-342.90574654484192</v>
      </c>
      <c r="L7271" s="221">
        <f t="shared" si="804"/>
        <v>4.916437226461445E-33</v>
      </c>
    </row>
    <row r="7272" spans="3:12" hidden="1" x14ac:dyDescent="0.25">
      <c r="C7272" s="221">
        <v>91500</v>
      </c>
      <c r="D7272" s="221">
        <f t="shared" si="798"/>
        <v>91500</v>
      </c>
      <c r="E7272" s="221">
        <f t="shared" si="803"/>
        <v>91.5</v>
      </c>
      <c r="F7272" s="221">
        <f t="shared" si="799"/>
        <v>1.9858029867891977E-7</v>
      </c>
      <c r="G7272" s="221">
        <f t="shared" si="800"/>
        <v>4.6457724420815208E-2</v>
      </c>
      <c r="H7272" s="271">
        <v>4.25354063190495E-15</v>
      </c>
      <c r="I7272" s="221">
        <f t="shared" si="801"/>
        <v>1</v>
      </c>
      <c r="J7272" s="221">
        <v>1</v>
      </c>
      <c r="K7272" s="221">
        <f t="shared" si="802"/>
        <v>-448.12510642360894</v>
      </c>
      <c r="L7272" s="221">
        <f t="shared" si="804"/>
        <v>1.2804720901636632E-33</v>
      </c>
    </row>
    <row r="7273" spans="3:12" hidden="1" x14ac:dyDescent="0.25">
      <c r="C7273" s="221">
        <v>91600</v>
      </c>
      <c r="D7273" s="221">
        <f t="shared" si="798"/>
        <v>91600</v>
      </c>
      <c r="E7273" s="221">
        <f t="shared" si="803"/>
        <v>91.6</v>
      </c>
      <c r="F7273" s="221">
        <f t="shared" si="799"/>
        <v>2.081451052398274E-7</v>
      </c>
      <c r="G7273" s="221">
        <f t="shared" si="800"/>
        <v>3.9814721158179744E-2</v>
      </c>
      <c r="H7273" s="271">
        <v>9.3131657138401499E-10</v>
      </c>
      <c r="I7273" s="221">
        <f t="shared" si="801"/>
        <v>1</v>
      </c>
      <c r="J7273" s="221">
        <v>1</v>
      </c>
      <c r="K7273" s="221">
        <f t="shared" si="802"/>
        <v>-342.24985576852083</v>
      </c>
      <c r="L7273" s="221">
        <f t="shared" si="804"/>
        <v>1.4892199586618068E-33</v>
      </c>
    </row>
    <row r="7274" spans="3:12" hidden="1" x14ac:dyDescent="0.25">
      <c r="C7274" s="221">
        <v>91700</v>
      </c>
      <c r="D7274" s="221">
        <f t="shared" si="798"/>
        <v>91700</v>
      </c>
      <c r="E7274" s="221">
        <f t="shared" si="803"/>
        <v>91.7</v>
      </c>
      <c r="F7274" s="221">
        <f t="shared" si="799"/>
        <v>2.1754067565066203E-7</v>
      </c>
      <c r="G7274" s="221">
        <f t="shared" si="800"/>
        <v>2.2760922165401268E-2</v>
      </c>
      <c r="H7274" s="271">
        <v>1.61312855317373E-9</v>
      </c>
      <c r="I7274" s="221">
        <f t="shared" si="801"/>
        <v>1</v>
      </c>
      <c r="J7274" s="221">
        <v>1</v>
      </c>
      <c r="K7274" s="221">
        <f t="shared" si="802"/>
        <v>-341.95201389609167</v>
      </c>
      <c r="L7274" s="221">
        <f t="shared" si="804"/>
        <v>6.1664352294903824E-33</v>
      </c>
    </row>
    <row r="7275" spans="3:12" hidden="1" x14ac:dyDescent="0.25">
      <c r="C7275" s="221">
        <v>91800</v>
      </c>
      <c r="D7275" s="221">
        <f t="shared" si="798"/>
        <v>91800</v>
      </c>
      <c r="E7275" s="221">
        <f t="shared" si="803"/>
        <v>91.8</v>
      </c>
      <c r="F7275" s="221">
        <f t="shared" si="799"/>
        <v>2.2671675092425509E-7</v>
      </c>
      <c r="G7275" s="221">
        <f t="shared" si="800"/>
        <v>4.4251934892072218E-17</v>
      </c>
      <c r="H7275" s="221">
        <v>1</v>
      </c>
      <c r="I7275" s="221">
        <f t="shared" si="801"/>
        <v>1</v>
      </c>
      <c r="J7275" s="221">
        <v>1</v>
      </c>
      <c r="K7275" s="221">
        <f t="shared" si="802"/>
        <v>-459.97168252361092</v>
      </c>
      <c r="L7275" s="221">
        <f t="shared" si="804"/>
        <v>1.5949229600840538E-33</v>
      </c>
    </row>
    <row r="7276" spans="3:12" hidden="1" x14ac:dyDescent="0.25">
      <c r="C7276" s="221">
        <v>91900</v>
      </c>
      <c r="D7276" s="221">
        <f t="shared" si="798"/>
        <v>91900</v>
      </c>
      <c r="E7276" s="221">
        <f t="shared" si="803"/>
        <v>91.9</v>
      </c>
      <c r="F7276" s="221">
        <f t="shared" si="799"/>
        <v>2.3562338436868563E-7</v>
      </c>
      <c r="G7276" s="221">
        <f t="shared" si="800"/>
        <v>2.2353173208036974E-2</v>
      </c>
      <c r="H7276" s="271">
        <v>1.61308145918292E-9</v>
      </c>
      <c r="I7276" s="221">
        <f t="shared" si="801"/>
        <v>1</v>
      </c>
      <c r="J7276" s="221">
        <v>1</v>
      </c>
      <c r="K7276" s="221">
        <f t="shared" si="802"/>
        <v>-341.41572255099675</v>
      </c>
      <c r="L7276" s="221">
        <f t="shared" si="804"/>
        <v>1.8045494157136396E-33</v>
      </c>
    </row>
    <row r="7277" spans="3:12" hidden="1" x14ac:dyDescent="0.25">
      <c r="C7277" s="221">
        <v>92000</v>
      </c>
      <c r="D7277" s="221">
        <f t="shared" si="798"/>
        <v>92000</v>
      </c>
      <c r="E7277" s="221">
        <f t="shared" si="803"/>
        <v>92</v>
      </c>
      <c r="F7277" s="221">
        <f t="shared" si="799"/>
        <v>2.4421135102978551E-7</v>
      </c>
      <c r="G7277" s="221">
        <f t="shared" si="800"/>
        <v>3.8400207712785975E-2</v>
      </c>
      <c r="H7277" s="271">
        <v>9.3131604215585403E-10</v>
      </c>
      <c r="I7277" s="221">
        <f t="shared" si="801"/>
        <v>1</v>
      </c>
      <c r="J7277" s="221">
        <v>1</v>
      </c>
      <c r="K7277" s="221">
        <f t="shared" si="802"/>
        <v>-341.17606992735119</v>
      </c>
      <c r="L7277" s="221">
        <f t="shared" si="804"/>
        <v>7.4215228125511052E-33</v>
      </c>
    </row>
    <row r="7278" spans="3:12" hidden="1" x14ac:dyDescent="0.25">
      <c r="C7278" s="221">
        <v>92100</v>
      </c>
      <c r="D7278" s="221">
        <f t="shared" si="798"/>
        <v>92100</v>
      </c>
      <c r="E7278" s="221">
        <f t="shared" si="803"/>
        <v>92.1</v>
      </c>
      <c r="F7278" s="221">
        <f t="shared" si="799"/>
        <v>2.5243255441254411E-7</v>
      </c>
      <c r="G7278" s="221">
        <f t="shared" si="800"/>
        <v>4.4001838539959579E-2</v>
      </c>
      <c r="H7278" s="271">
        <v>6.1286368873863799E-15</v>
      </c>
      <c r="I7278" s="221">
        <f t="shared" si="801"/>
        <v>1</v>
      </c>
      <c r="J7278" s="221">
        <v>1</v>
      </c>
      <c r="K7278" s="221">
        <f t="shared" si="802"/>
        <v>-443.34039848126741</v>
      </c>
      <c r="L7278" s="221">
        <f t="shared" si="804"/>
        <v>1.9069521076752663E-33</v>
      </c>
    </row>
    <row r="7279" spans="3:12" hidden="1" x14ac:dyDescent="0.25">
      <c r="C7279" s="221">
        <v>92200</v>
      </c>
      <c r="D7279" s="221">
        <f t="shared" si="798"/>
        <v>92200</v>
      </c>
      <c r="E7279" s="221">
        <f t="shared" si="803"/>
        <v>92.2</v>
      </c>
      <c r="F7279" s="221">
        <f t="shared" si="799"/>
        <v>2.602404263529461E-7</v>
      </c>
      <c r="G7279" s="221">
        <f t="shared" si="800"/>
        <v>3.7835535790826665E-2</v>
      </c>
      <c r="H7279" s="271">
        <v>9.3133537901327394E-10</v>
      </c>
      <c r="I7279" s="221">
        <f t="shared" si="801"/>
        <v>1</v>
      </c>
      <c r="J7279" s="221">
        <v>1</v>
      </c>
      <c r="K7279" s="221">
        <f t="shared" si="802"/>
        <v>-340.75238497637997</v>
      </c>
      <c r="L7279" s="221">
        <f t="shared" si="804"/>
        <v>2.1023642303007308E-33</v>
      </c>
    </row>
    <row r="7280" spans="3:12" hidden="1" x14ac:dyDescent="0.25">
      <c r="C7280" s="221">
        <v>92300</v>
      </c>
      <c r="D7280" s="221">
        <f t="shared" si="798"/>
        <v>92300</v>
      </c>
      <c r="E7280" s="221">
        <f t="shared" si="803"/>
        <v>92.3</v>
      </c>
      <c r="F7280" s="221">
        <f t="shared" si="799"/>
        <v>2.6759031598524639E-7</v>
      </c>
      <c r="G7280" s="221">
        <f t="shared" si="800"/>
        <v>2.1700261958437446E-2</v>
      </c>
      <c r="H7280" s="271">
        <v>1.6131097901149001E-9</v>
      </c>
      <c r="I7280" s="221">
        <f t="shared" si="801"/>
        <v>1</v>
      </c>
      <c r="J7280" s="221">
        <v>1</v>
      </c>
      <c r="K7280" s="221">
        <f t="shared" si="802"/>
        <v>-340.56801408179797</v>
      </c>
      <c r="L7280" s="221">
        <f t="shared" si="804"/>
        <v>8.5907081576700181E-33</v>
      </c>
    </row>
    <row r="7281" spans="3:12" hidden="1" x14ac:dyDescent="0.25">
      <c r="C7281" s="221">
        <v>92400</v>
      </c>
      <c r="D7281" s="221">
        <f t="shared" si="798"/>
        <v>92400</v>
      </c>
      <c r="E7281" s="221">
        <f t="shared" si="803"/>
        <v>92.4</v>
      </c>
      <c r="F7281" s="221">
        <f t="shared" si="799"/>
        <v>2.7443986386817991E-7</v>
      </c>
      <c r="G7281" s="221">
        <f t="shared" si="800"/>
        <v>5.0736551261130987E-16</v>
      </c>
      <c r="H7281" s="221">
        <v>1</v>
      </c>
      <c r="I7281" s="221">
        <f t="shared" si="801"/>
        <v>1</v>
      </c>
      <c r="J7281" s="221">
        <v>1</v>
      </c>
      <c r="K7281" s="221">
        <f t="shared" si="802"/>
        <v>-437.12463722759878</v>
      </c>
      <c r="L7281" s="221">
        <f t="shared" si="804"/>
        <v>2.1935700715162793E-33</v>
      </c>
    </row>
    <row r="7282" spans="3:12" hidden="1" x14ac:dyDescent="0.25">
      <c r="C7282" s="221">
        <v>92500</v>
      </c>
      <c r="D7282" s="221">
        <f t="shared" si="798"/>
        <v>92500</v>
      </c>
      <c r="E7282" s="221">
        <f t="shared" si="803"/>
        <v>92.5</v>
      </c>
      <c r="F7282" s="221">
        <f t="shared" si="799"/>
        <v>2.8074935749541429E-7</v>
      </c>
      <c r="G7282" s="221">
        <f t="shared" si="800"/>
        <v>2.1447988284226841E-2</v>
      </c>
      <c r="H7282" s="271">
        <v>1.6131002110750201E-9</v>
      </c>
      <c r="I7282" s="221">
        <f t="shared" si="801"/>
        <v>1</v>
      </c>
      <c r="J7282" s="221">
        <v>1</v>
      </c>
      <c r="K7282" s="221">
        <f t="shared" si="802"/>
        <v>-340.25266634386867</v>
      </c>
      <c r="L7282" s="221">
        <f t="shared" si="804"/>
        <v>2.3587712489583422E-33</v>
      </c>
    </row>
    <row r="7283" spans="3:12" hidden="1" x14ac:dyDescent="0.25">
      <c r="C7283" s="221">
        <v>92600</v>
      </c>
      <c r="D7283" s="221">
        <f t="shared" si="798"/>
        <v>92600</v>
      </c>
      <c r="E7283" s="221">
        <f t="shared" si="803"/>
        <v>92.6</v>
      </c>
      <c r="F7283" s="221">
        <f t="shared" si="799"/>
        <v>2.8648206461849618E-7</v>
      </c>
      <c r="G7283" s="221">
        <f t="shared" si="800"/>
        <v>3.6960503332181774E-2</v>
      </c>
      <c r="H7283" s="271">
        <v>9.3132884522924406E-10</v>
      </c>
      <c r="I7283" s="221">
        <f t="shared" si="801"/>
        <v>1</v>
      </c>
      <c r="J7283" s="221">
        <v>1</v>
      </c>
      <c r="K7283" s="221">
        <f t="shared" si="802"/>
        <v>-340.12123262139323</v>
      </c>
      <c r="L7283" s="221">
        <f t="shared" si="804"/>
        <v>9.5792148038990707E-33</v>
      </c>
    </row>
    <row r="7284" spans="3:12" hidden="1" x14ac:dyDescent="0.25">
      <c r="C7284" s="221">
        <v>92700</v>
      </c>
      <c r="D7284" s="221">
        <f t="shared" si="798"/>
        <v>92700</v>
      </c>
      <c r="E7284" s="221">
        <f t="shared" si="803"/>
        <v>92.7</v>
      </c>
      <c r="F7284" s="221">
        <f t="shared" si="799"/>
        <v>2.9160454105224414E-7</v>
      </c>
      <c r="G7284" s="221">
        <f t="shared" si="800"/>
        <v>4.248296492534661E-2</v>
      </c>
      <c r="H7284" s="271">
        <v>7.1253421728188902E-14</v>
      </c>
      <c r="I7284" s="221">
        <f t="shared" si="801"/>
        <v>1</v>
      </c>
      <c r="J7284" s="221">
        <v>1</v>
      </c>
      <c r="K7284" s="221">
        <f t="shared" si="802"/>
        <v>-421.08370346794788</v>
      </c>
      <c r="L7284" s="221">
        <f t="shared" si="804"/>
        <v>2.4316131946501368E-33</v>
      </c>
    </row>
    <row r="7285" spans="3:12" hidden="1" x14ac:dyDescent="0.25">
      <c r="C7285" s="221">
        <v>92800</v>
      </c>
      <c r="D7285" s="221">
        <f t="shared" si="798"/>
        <v>92800</v>
      </c>
      <c r="E7285" s="221">
        <f t="shared" si="803"/>
        <v>92.8</v>
      </c>
      <c r="F7285" s="221">
        <f t="shared" si="799"/>
        <v>2.9608690990985496E-7</v>
      </c>
      <c r="G7285" s="221">
        <f t="shared" si="800"/>
        <v>3.6641051732159043E-2</v>
      </c>
      <c r="H7285" s="271">
        <v>9.3133838894081102E-10</v>
      </c>
      <c r="I7285" s="221">
        <f t="shared" si="801"/>
        <v>1</v>
      </c>
      <c r="J7285" s="221">
        <v>1</v>
      </c>
      <c r="K7285" s="221">
        <f t="shared" si="802"/>
        <v>-339.91010713806781</v>
      </c>
      <c r="L7285" s="221">
        <f t="shared" si="804"/>
        <v>2.552731707607722E-33</v>
      </c>
    </row>
    <row r="7286" spans="3:12" hidden="1" x14ac:dyDescent="0.25">
      <c r="C7286" s="221">
        <v>92900</v>
      </c>
      <c r="D7286" s="221">
        <f t="shared" si="798"/>
        <v>92900</v>
      </c>
      <c r="E7286" s="221">
        <f t="shared" si="803"/>
        <v>92.9</v>
      </c>
      <c r="F7286" s="221">
        <f t="shared" si="799"/>
        <v>2.9990310952454064E-7</v>
      </c>
      <c r="G7286" s="221">
        <f t="shared" si="800"/>
        <v>2.1078657062915167E-2</v>
      </c>
      <c r="H7286" s="271">
        <v>1.61311414996783E-9</v>
      </c>
      <c r="I7286" s="221">
        <f t="shared" si="801"/>
        <v>1</v>
      </c>
      <c r="J7286" s="221">
        <v>1</v>
      </c>
      <c r="K7286" s="221">
        <f t="shared" si="802"/>
        <v>-339.83021984597684</v>
      </c>
      <c r="L7286" s="221">
        <f t="shared" si="804"/>
        <v>1.0303691216570523E-32</v>
      </c>
    </row>
    <row r="7287" spans="3:12" hidden="1" x14ac:dyDescent="0.25">
      <c r="C7287" s="221">
        <v>93000</v>
      </c>
      <c r="D7287" s="221">
        <f t="shared" si="798"/>
        <v>93000</v>
      </c>
      <c r="E7287" s="221">
        <f t="shared" si="803"/>
        <v>93</v>
      </c>
      <c r="F7287" s="221">
        <f t="shared" si="799"/>
        <v>3.0303110765274961E-7</v>
      </c>
      <c r="G7287" s="221">
        <f t="shared" si="800"/>
        <v>9.4737638336940803E-16</v>
      </c>
      <c r="H7287" s="221">
        <v>1</v>
      </c>
      <c r="I7287" s="221">
        <f t="shared" si="801"/>
        <v>1</v>
      </c>
      <c r="J7287" s="221">
        <v>1</v>
      </c>
      <c r="K7287" s="221">
        <f t="shared" si="802"/>
        <v>-430.83980464962559</v>
      </c>
      <c r="L7287" s="221">
        <f t="shared" si="804"/>
        <v>2.5998151900401615E-33</v>
      </c>
    </row>
    <row r="7288" spans="3:12" hidden="1" x14ac:dyDescent="0.25">
      <c r="C7288" s="221">
        <v>93100</v>
      </c>
      <c r="D7288" s="221">
        <f t="shared" si="798"/>
        <v>93100</v>
      </c>
      <c r="E7288" s="221">
        <f t="shared" si="803"/>
        <v>93.1</v>
      </c>
      <c r="F7288" s="221">
        <f t="shared" si="799"/>
        <v>3.054530799166793E-7</v>
      </c>
      <c r="G7288" s="221">
        <f t="shared" si="800"/>
        <v>2.0957900002518556E-2</v>
      </c>
      <c r="H7288" s="271">
        <v>1.6130958229260899E-9</v>
      </c>
      <c r="I7288" s="221">
        <f t="shared" si="801"/>
        <v>1</v>
      </c>
      <c r="J7288" s="221">
        <v>1</v>
      </c>
      <c r="K7288" s="221">
        <f t="shared" si="802"/>
        <v>-339.7209512202669</v>
      </c>
      <c r="L7288" s="221">
        <f t="shared" si="804"/>
        <v>2.6660545655602083E-33</v>
      </c>
    </row>
    <row r="7289" spans="3:12" hidden="1" x14ac:dyDescent="0.25">
      <c r="C7289" s="221">
        <v>93200</v>
      </c>
      <c r="D7289" s="221">
        <f t="shared" si="798"/>
        <v>93200</v>
      </c>
      <c r="E7289" s="221">
        <f t="shared" si="803"/>
        <v>93.2</v>
      </c>
      <c r="F7289" s="221">
        <f t="shared" si="799"/>
        <v>3.0715555082682651E-7</v>
      </c>
      <c r="G7289" s="221">
        <f t="shared" si="800"/>
        <v>3.6222228338970194E-2</v>
      </c>
      <c r="H7289" s="271">
        <v>9.3131004961015896E-10</v>
      </c>
      <c r="I7289" s="221">
        <f t="shared" si="801"/>
        <v>1</v>
      </c>
      <c r="J7289" s="221">
        <v>1</v>
      </c>
      <c r="K7289" s="221">
        <f t="shared" si="802"/>
        <v>-339.69144356965563</v>
      </c>
      <c r="L7289" s="221">
        <f t="shared" si="804"/>
        <v>1.0699944216987502E-32</v>
      </c>
    </row>
    <row r="7290" spans="3:12" hidden="1" x14ac:dyDescent="0.25">
      <c r="C7290" s="221">
        <v>93300</v>
      </c>
      <c r="D7290" s="221">
        <f t="shared" ref="D7290:D7353" si="805">C7290*(f_CLK_MHz/Nominal_Clock_Freq)</f>
        <v>93300</v>
      </c>
      <c r="E7290" s="221">
        <f t="shared" si="803"/>
        <v>93.3</v>
      </c>
      <c r="F7290" s="221">
        <f t="shared" ref="F7290:F7353" si="806">ABS(SIN(((MOD_CLK_DIV*PI()*$D7290*FIRST_STAGE_DECIMATION)/(f_CLK_MHz*1000000)))/(FIRST_STAGE_DECIMATION*SIN(((MOD_CLK_DIV*PI()*$D7290)/(f_CLK_MHz*1000000)))))^FIRST_STAGE_ORDER</f>
        <v>3.0812949612412079E-7</v>
      </c>
      <c r="G7290" s="221">
        <f t="shared" ref="G7290:G7353" si="807">ABS(SIN(((MOD_CLK_DIV*FIRST_STAGE_DECIMATION*PI()*$D7290*SECOND_STAGE_DECIMATION)/(f_CLK_MHz*1000000)))/(SECOND_STAGE_DECIMATION*SIN(((MOD_CLK_DIV*FIRST_STAGE_DECIMATION*PI()*$D7290)/(f_CLK_MHz*1000000)))))^SECOND_STAGE_ORDER</f>
        <v>4.1756069616970821E-2</v>
      </c>
      <c r="H7290" s="271">
        <v>2.6892991925968901E-14</v>
      </c>
      <c r="I7290" s="221">
        <f t="shared" ref="I7290:I7353" si="808">IF(Avg_decimation&lt;&gt;0,(ABS(SIN(((MOD_CLK_DIV*FIRST_STAGE_DECIMATION*SECOND_STAGE_DECIMATION*FIR_DECIMATION*PI()*$D7290*Avg_decimation)/(f_CLK_MHz*1000000)))/(Avg_decimation*SIN(((MOD_CLK_DIV*FIRST_STAGE_DECIMATION*SECOND_STAGE_DECIMATION*FIR_DECIMATION*PI()*$D7290)/(f_CLK_MHz*1000000)))))^1),"-")</f>
        <v>1</v>
      </c>
      <c r="J7290" s="221">
        <v>1</v>
      </c>
      <c r="K7290" s="221">
        <f t="shared" ref="K7290:K7353" si="809">20*LOG10(IF(FIR_BYPASSED,F7290*G7290*J7290,F7290*G7290*H7290*I7290*J7290))</f>
        <v>-429.2181598358676</v>
      </c>
      <c r="L7290" s="221">
        <f t="shared" si="804"/>
        <v>2.6842604751939411E-33</v>
      </c>
    </row>
    <row r="7291" spans="3:12" hidden="1" x14ac:dyDescent="0.25">
      <c r="C7291" s="221">
        <v>93400</v>
      </c>
      <c r="D7291" s="221">
        <f t="shared" si="805"/>
        <v>93400</v>
      </c>
      <c r="E7291" s="221">
        <f t="shared" si="803"/>
        <v>93.4</v>
      </c>
      <c r="F7291" s="221">
        <f t="shared" si="806"/>
        <v>3.0837040559124365E-7</v>
      </c>
      <c r="G7291" s="221">
        <f t="shared" si="807"/>
        <v>3.6118768889070327E-2</v>
      </c>
      <c r="H7291" s="271">
        <v>9.313255652645269E-10</v>
      </c>
      <c r="I7291" s="221">
        <f t="shared" si="808"/>
        <v>1</v>
      </c>
      <c r="J7291" s="221">
        <v>1</v>
      </c>
      <c r="K7291" s="221">
        <f t="shared" si="809"/>
        <v>-339.68185688785195</v>
      </c>
      <c r="L7291" s="221">
        <f t="shared" si="804"/>
        <v>2.6901920985947021E-33</v>
      </c>
    </row>
    <row r="7292" spans="3:12" hidden="1" x14ac:dyDescent="0.25">
      <c r="C7292" s="221">
        <v>93500</v>
      </c>
      <c r="D7292" s="221">
        <f t="shared" si="805"/>
        <v>93500</v>
      </c>
      <c r="E7292" s="221">
        <f t="shared" si="803"/>
        <v>93.5</v>
      </c>
      <c r="F7292" s="221">
        <f t="shared" si="806"/>
        <v>3.0787830589930072E-7</v>
      </c>
      <c r="G7292" s="221">
        <f t="shared" si="807"/>
        <v>2.0838292282599355E-2</v>
      </c>
      <c r="H7292" s="271">
        <v>1.61309541131744E-9</v>
      </c>
      <c r="I7292" s="221">
        <f t="shared" si="808"/>
        <v>1</v>
      </c>
      <c r="J7292" s="221">
        <v>1</v>
      </c>
      <c r="K7292" s="221">
        <f t="shared" si="809"/>
        <v>-339.70197461553698</v>
      </c>
      <c r="L7292" s="221">
        <f t="shared" si="804"/>
        <v>1.0735172003360021E-32</v>
      </c>
    </row>
    <row r="7293" spans="3:12" hidden="1" x14ac:dyDescent="0.25">
      <c r="C7293" s="221">
        <v>93600</v>
      </c>
      <c r="D7293" s="221">
        <f t="shared" si="805"/>
        <v>93600</v>
      </c>
      <c r="E7293" s="221">
        <f t="shared" si="803"/>
        <v>93.6</v>
      </c>
      <c r="F7293" s="221">
        <f t="shared" si="806"/>
        <v>3.0665774347436729E-7</v>
      </c>
      <c r="G7293" s="221">
        <f t="shared" si="807"/>
        <v>9.8001034370964746E-16</v>
      </c>
      <c r="H7293" s="221">
        <v>1</v>
      </c>
      <c r="I7293" s="221">
        <f t="shared" si="808"/>
        <v>1</v>
      </c>
      <c r="J7293" s="221">
        <v>1</v>
      </c>
      <c r="K7293" s="221">
        <f t="shared" si="809"/>
        <v>-430.44230809642664</v>
      </c>
      <c r="L7293" s="221">
        <f t="shared" si="804"/>
        <v>2.6777360766770409E-33</v>
      </c>
    </row>
    <row r="7294" spans="3:12" hidden="1" x14ac:dyDescent="0.25">
      <c r="C7294" s="221">
        <v>93700</v>
      </c>
      <c r="D7294" s="221">
        <f t="shared" si="805"/>
        <v>93700</v>
      </c>
      <c r="E7294" s="221">
        <f t="shared" si="803"/>
        <v>93.7</v>
      </c>
      <c r="F7294" s="221">
        <f t="shared" si="806"/>
        <v>3.0471772778389342E-7</v>
      </c>
      <c r="G7294" s="221">
        <f t="shared" si="807"/>
        <v>2.0838292282598998E-2</v>
      </c>
      <c r="H7294" s="271">
        <v>1.61311457930958E-9</v>
      </c>
      <c r="I7294" s="221">
        <f t="shared" si="808"/>
        <v>1</v>
      </c>
      <c r="J7294" s="221">
        <v>1</v>
      </c>
      <c r="K7294" s="221">
        <f t="shared" si="809"/>
        <v>-339.79149874330801</v>
      </c>
      <c r="L7294" s="221">
        <f t="shared" si="804"/>
        <v>2.6231046561249278E-33</v>
      </c>
    </row>
    <row r="7295" spans="3:12" hidden="1" x14ac:dyDescent="0.25">
      <c r="C7295" s="221">
        <v>93800</v>
      </c>
      <c r="D7295" s="221">
        <f t="shared" si="805"/>
        <v>93800</v>
      </c>
      <c r="E7295" s="221">
        <f t="shared" si="803"/>
        <v>93.8</v>
      </c>
      <c r="F7295" s="221">
        <f t="shared" si="806"/>
        <v>3.0207163585086414E-7</v>
      </c>
      <c r="G7295" s="221">
        <f t="shared" si="807"/>
        <v>3.6118768889070112E-2</v>
      </c>
      <c r="H7295" s="271">
        <v>9.3130705846989598E-10</v>
      </c>
      <c r="I7295" s="221">
        <f t="shared" si="808"/>
        <v>1</v>
      </c>
      <c r="J7295" s="221">
        <v>1</v>
      </c>
      <c r="K7295" s="221">
        <f t="shared" si="809"/>
        <v>-339.86128438116975</v>
      </c>
      <c r="L7295" s="221">
        <f t="shared" si="804"/>
        <v>1.0408013630224637E-32</v>
      </c>
    </row>
    <row r="7296" spans="3:12" hidden="1" x14ac:dyDescent="0.25">
      <c r="C7296" s="221">
        <v>93900</v>
      </c>
      <c r="D7296" s="221">
        <f t="shared" si="805"/>
        <v>93900</v>
      </c>
      <c r="E7296" s="221">
        <f t="shared" si="803"/>
        <v>93.9</v>
      </c>
      <c r="F7296" s="221">
        <f t="shared" si="806"/>
        <v>2.9873707919947301E-7</v>
      </c>
      <c r="G7296" s="221">
        <f t="shared" si="807"/>
        <v>4.1756069616970815E-2</v>
      </c>
      <c r="H7296" s="271">
        <v>3.72751694452603E-14</v>
      </c>
      <c r="I7296" s="221">
        <f t="shared" si="808"/>
        <v>1</v>
      </c>
      <c r="J7296" s="221">
        <v>1</v>
      </c>
      <c r="K7296" s="221">
        <f t="shared" si="809"/>
        <v>-426.65143260322742</v>
      </c>
      <c r="L7296" s="221">
        <f t="shared" si="804"/>
        <v>2.5813762908657536E-33</v>
      </c>
    </row>
    <row r="7297" spans="3:12" hidden="1" x14ac:dyDescent="0.25">
      <c r="C7297" s="221">
        <v>94000</v>
      </c>
      <c r="D7297" s="221">
        <f t="shared" si="805"/>
        <v>94000</v>
      </c>
      <c r="E7297" s="221">
        <f t="shared" si="803"/>
        <v>94</v>
      </c>
      <c r="F7297" s="221">
        <f t="shared" si="806"/>
        <v>2.9473573481557874E-7</v>
      </c>
      <c r="G7297" s="221">
        <f t="shared" si="807"/>
        <v>3.6222228338971575E-2</v>
      </c>
      <c r="H7297" s="271">
        <v>9.3132856524854197E-10</v>
      </c>
      <c r="I7297" s="221">
        <f t="shared" si="808"/>
        <v>1</v>
      </c>
      <c r="J7297" s="221">
        <v>1</v>
      </c>
      <c r="K7297" s="221">
        <f t="shared" si="809"/>
        <v>-340.04978235897704</v>
      </c>
      <c r="L7297" s="221">
        <f t="shared" si="804"/>
        <v>2.4717377534521665E-33</v>
      </c>
    </row>
    <row r="7298" spans="3:12" hidden="1" x14ac:dyDescent="0.25">
      <c r="C7298" s="221">
        <v>94100</v>
      </c>
      <c r="D7298" s="221">
        <f t="shared" si="805"/>
        <v>94100</v>
      </c>
      <c r="E7298" s="221">
        <f t="shared" si="803"/>
        <v>94.1</v>
      </c>
      <c r="F7298" s="221">
        <f t="shared" si="806"/>
        <v>2.9009314206421774E-7</v>
      </c>
      <c r="G7298" s="221">
        <f t="shared" si="807"/>
        <v>2.0957900002518907E-2</v>
      </c>
      <c r="H7298" s="271">
        <v>1.61309980479397E-9</v>
      </c>
      <c r="I7298" s="221">
        <f t="shared" si="808"/>
        <v>1</v>
      </c>
      <c r="J7298" s="221">
        <v>1</v>
      </c>
      <c r="K7298" s="221">
        <f t="shared" si="809"/>
        <v>-340.16907071002663</v>
      </c>
      <c r="L7298" s="221">
        <f t="shared" si="804"/>
        <v>9.7516436931016333E-33</v>
      </c>
    </row>
    <row r="7299" spans="3:12" hidden="1" x14ac:dyDescent="0.25">
      <c r="C7299" s="221">
        <v>94200</v>
      </c>
      <c r="D7299" s="221">
        <f t="shared" si="805"/>
        <v>94200</v>
      </c>
      <c r="E7299" s="221">
        <f t="shared" si="803"/>
        <v>94.2</v>
      </c>
      <c r="F7299" s="221">
        <f t="shared" si="806"/>
        <v>2.8483846784120621E-7</v>
      </c>
      <c r="G7299" s="221">
        <f t="shared" si="807"/>
        <v>2.9243100120367284E-15</v>
      </c>
      <c r="H7299" s="221">
        <v>1</v>
      </c>
      <c r="I7299" s="221">
        <f t="shared" si="808"/>
        <v>1</v>
      </c>
      <c r="J7299" s="221">
        <v>1</v>
      </c>
      <c r="K7299" s="221">
        <f t="shared" si="809"/>
        <v>-421.58755895639666</v>
      </c>
      <c r="L7299" s="221">
        <f t="shared" si="804"/>
        <v>2.4049536250807325E-33</v>
      </c>
    </row>
    <row r="7300" spans="3:12" hidden="1" x14ac:dyDescent="0.25">
      <c r="C7300" s="221">
        <v>94300</v>
      </c>
      <c r="D7300" s="221">
        <f t="shared" si="805"/>
        <v>94300</v>
      </c>
      <c r="E7300" s="221">
        <f t="shared" si="803"/>
        <v>94.3</v>
      </c>
      <c r="F7300" s="221">
        <f t="shared" si="806"/>
        <v>2.7900424254276826E-7</v>
      </c>
      <c r="G7300" s="221">
        <f t="shared" si="807"/>
        <v>2.1078657062912724E-2</v>
      </c>
      <c r="H7300" s="271">
        <v>1.61308705050023E-9</v>
      </c>
      <c r="I7300" s="221">
        <f t="shared" si="808"/>
        <v>1</v>
      </c>
      <c r="J7300" s="221">
        <v>1</v>
      </c>
      <c r="K7300" s="221">
        <f t="shared" si="809"/>
        <v>-340.45776899602572</v>
      </c>
      <c r="L7300" s="221">
        <f t="shared" si="804"/>
        <v>2.2502945617945233E-33</v>
      </c>
    </row>
    <row r="7301" spans="3:12" hidden="1" x14ac:dyDescent="0.25">
      <c r="C7301" s="221">
        <v>94400</v>
      </c>
      <c r="D7301" s="221">
        <f t="shared" si="805"/>
        <v>94400</v>
      </c>
      <c r="E7301" s="221">
        <f t="shared" si="803"/>
        <v>94.4</v>
      </c>
      <c r="F7301" s="221">
        <f t="shared" si="806"/>
        <v>2.7262606971306448E-7</v>
      </c>
      <c r="G7301" s="221">
        <f t="shared" si="807"/>
        <v>3.6641051732158807E-2</v>
      </c>
      <c r="H7301" s="271">
        <v>9.3131985544478796E-10</v>
      </c>
      <c r="I7301" s="221">
        <f t="shared" si="808"/>
        <v>1</v>
      </c>
      <c r="J7301" s="221">
        <v>1</v>
      </c>
      <c r="K7301" s="221">
        <f t="shared" si="809"/>
        <v>-340.62731648527057</v>
      </c>
      <c r="L7301" s="221">
        <f t="shared" si="804"/>
        <v>8.8264709178965354E-33</v>
      </c>
    </row>
    <row r="7302" spans="3:12" hidden="1" x14ac:dyDescent="0.25">
      <c r="C7302" s="221">
        <v>94500</v>
      </c>
      <c r="D7302" s="221">
        <f t="shared" si="805"/>
        <v>94500</v>
      </c>
      <c r="E7302" s="221">
        <f t="shared" si="803"/>
        <v>94.5</v>
      </c>
      <c r="F7302" s="221">
        <f t="shared" si="806"/>
        <v>2.6574231247173522E-7</v>
      </c>
      <c r="G7302" s="221">
        <f t="shared" si="807"/>
        <v>4.2482964925346596E-2</v>
      </c>
      <c r="H7302" s="271">
        <v>7.0852603569597697E-15</v>
      </c>
      <c r="I7302" s="221">
        <f t="shared" si="808"/>
        <v>1</v>
      </c>
      <c r="J7302" s="221">
        <v>1</v>
      </c>
      <c r="K7302" s="221">
        <f t="shared" si="809"/>
        <v>-441.93937315173002</v>
      </c>
      <c r="L7302" s="221">
        <f t="shared" si="804"/>
        <v>2.163793581660903E-33</v>
      </c>
    </row>
    <row r="7303" spans="3:12" hidden="1" x14ac:dyDescent="0.25">
      <c r="C7303" s="221">
        <v>94600</v>
      </c>
      <c r="D7303" s="221">
        <f t="shared" si="805"/>
        <v>94600</v>
      </c>
      <c r="E7303" s="221">
        <f t="shared" si="803"/>
        <v>94.6</v>
      </c>
      <c r="F7303" s="221">
        <f t="shared" si="806"/>
        <v>2.5839376002958517E-7</v>
      </c>
      <c r="G7303" s="221">
        <f t="shared" si="807"/>
        <v>3.6960503332180795E-2</v>
      </c>
      <c r="H7303" s="271">
        <v>9.3131575934900305E-10</v>
      </c>
      <c r="I7303" s="221">
        <f t="shared" si="808"/>
        <v>1</v>
      </c>
      <c r="J7303" s="221">
        <v>1</v>
      </c>
      <c r="K7303" s="221">
        <f t="shared" si="809"/>
        <v>-341.01766299059091</v>
      </c>
      <c r="L7303" s="221">
        <f t="shared" si="804"/>
        <v>1.9777961218679326E-33</v>
      </c>
    </row>
    <row r="7304" spans="3:12" hidden="1" x14ac:dyDescent="0.25">
      <c r="C7304" s="221">
        <v>94700</v>
      </c>
      <c r="D7304" s="221">
        <f t="shared" si="805"/>
        <v>94700</v>
      </c>
      <c r="E7304" s="221">
        <f t="shared" si="803"/>
        <v>94.7</v>
      </c>
      <c r="F7304" s="221">
        <f t="shared" si="806"/>
        <v>2.5062327776858989E-7</v>
      </c>
      <c r="G7304" s="221">
        <f t="shared" si="807"/>
        <v>2.1447988284227198E-2</v>
      </c>
      <c r="H7304" s="271">
        <v>1.61308105762565E-9</v>
      </c>
      <c r="I7304" s="221">
        <f t="shared" si="808"/>
        <v>1</v>
      </c>
      <c r="J7304" s="221">
        <v>1</v>
      </c>
      <c r="K7304" s="221">
        <f t="shared" si="809"/>
        <v>-341.23871678691279</v>
      </c>
      <c r="L7304" s="221">
        <f t="shared" si="804"/>
        <v>7.7134972904001073E-33</v>
      </c>
    </row>
    <row r="7305" spans="3:12" hidden="1" x14ac:dyDescent="0.25">
      <c r="C7305" s="221">
        <v>94800</v>
      </c>
      <c r="D7305" s="221">
        <f t="shared" si="805"/>
        <v>94800</v>
      </c>
      <c r="E7305" s="221">
        <f t="shared" si="803"/>
        <v>94.8</v>
      </c>
      <c r="F7305" s="221">
        <f t="shared" si="806"/>
        <v>2.4247544449089406E-7</v>
      </c>
      <c r="G7305" s="221">
        <f t="shared" si="807"/>
        <v>8.4501678421344559E-17</v>
      </c>
      <c r="H7305" s="221">
        <v>1</v>
      </c>
      <c r="I7305" s="221">
        <f t="shared" si="808"/>
        <v>1</v>
      </c>
      <c r="J7305" s="221">
        <v>1</v>
      </c>
      <c r="K7305" s="221">
        <f t="shared" si="809"/>
        <v>-453.76933801260321</v>
      </c>
      <c r="L7305" s="221">
        <f t="shared" si="804"/>
        <v>1.8796214066609758E-33</v>
      </c>
    </row>
    <row r="7306" spans="3:12" hidden="1" x14ac:dyDescent="0.25">
      <c r="C7306" s="221">
        <v>94900</v>
      </c>
      <c r="D7306" s="221">
        <f t="shared" si="805"/>
        <v>94900</v>
      </c>
      <c r="E7306" s="221">
        <f t="shared" si="803"/>
        <v>94.9</v>
      </c>
      <c r="F7306" s="221">
        <f t="shared" si="806"/>
        <v>2.339961805293806E-7</v>
      </c>
      <c r="G7306" s="221">
        <f t="shared" si="807"/>
        <v>2.1700261958434931E-2</v>
      </c>
      <c r="H7306" s="271">
        <v>1.61308264108648E-9</v>
      </c>
      <c r="I7306" s="221">
        <f t="shared" si="808"/>
        <v>1</v>
      </c>
      <c r="J7306" s="221">
        <v>1</v>
      </c>
      <c r="K7306" s="221">
        <f t="shared" si="809"/>
        <v>-341.7333927450664</v>
      </c>
      <c r="L7306" s="221">
        <f t="shared" si="804"/>
        <v>1.6772697210928417E-33</v>
      </c>
    </row>
    <row r="7307" spans="3:12" hidden="1" x14ac:dyDescent="0.25">
      <c r="C7307" s="221">
        <v>95000</v>
      </c>
      <c r="D7307" s="221">
        <f t="shared" si="805"/>
        <v>95000</v>
      </c>
      <c r="E7307" s="221">
        <f t="shared" si="803"/>
        <v>95</v>
      </c>
      <c r="F7307" s="221">
        <f t="shared" si="806"/>
        <v>2.2523237045924568E-7</v>
      </c>
      <c r="G7307" s="221">
        <f t="shared" si="807"/>
        <v>3.7835535790823903E-2</v>
      </c>
      <c r="H7307" s="271">
        <v>9.3131687221864105E-10</v>
      </c>
      <c r="I7307" s="221">
        <f t="shared" si="808"/>
        <v>1</v>
      </c>
      <c r="J7307" s="221">
        <v>1</v>
      </c>
      <c r="K7307" s="221">
        <f t="shared" si="809"/>
        <v>-342.00743666137555</v>
      </c>
      <c r="L7307" s="221">
        <f t="shared" si="804"/>
        <v>6.5022940109885733E-33</v>
      </c>
    </row>
    <row r="7308" spans="3:12" hidden="1" x14ac:dyDescent="0.25">
      <c r="C7308" s="221">
        <v>95100</v>
      </c>
      <c r="D7308" s="221">
        <f t="shared" si="805"/>
        <v>95100</v>
      </c>
      <c r="E7308" s="221">
        <f t="shared" ref="E7308:E7357" si="810">D7308/1000</f>
        <v>95.1</v>
      </c>
      <c r="F7308" s="221">
        <f t="shared" si="806"/>
        <v>2.1623148415569213E-7</v>
      </c>
      <c r="G7308" s="221">
        <f t="shared" si="807"/>
        <v>4.4001838539959606E-2</v>
      </c>
      <c r="H7308" s="271">
        <v>3.29691716233154E-15</v>
      </c>
      <c r="I7308" s="221">
        <f t="shared" si="808"/>
        <v>1</v>
      </c>
      <c r="J7308" s="221">
        <v>1</v>
      </c>
      <c r="K7308" s="221">
        <f t="shared" si="809"/>
        <v>-450.07004424808878</v>
      </c>
      <c r="L7308" s="221">
        <f t="shared" ref="L7308:L7357" si="811">(D7308-D7307)*((10^(K7308/20)+10^(K7307/20))/2)^2</f>
        <v>1.5747070636663699E-33</v>
      </c>
    </row>
    <row r="7309" spans="3:12" hidden="1" x14ac:dyDescent="0.25">
      <c r="C7309" s="221">
        <v>95200</v>
      </c>
      <c r="D7309" s="221">
        <f t="shared" si="805"/>
        <v>95200</v>
      </c>
      <c r="E7309" s="221">
        <f t="shared" si="810"/>
        <v>95.2</v>
      </c>
      <c r="F7309" s="221">
        <f t="shared" si="806"/>
        <v>2.0704119990777661E-7</v>
      </c>
      <c r="G7309" s="221">
        <f t="shared" si="807"/>
        <v>3.8400207712784955E-2</v>
      </c>
      <c r="H7309" s="271">
        <v>9.3131875349389496E-10</v>
      </c>
      <c r="I7309" s="221">
        <f t="shared" si="808"/>
        <v>1</v>
      </c>
      <c r="J7309" s="221">
        <v>1</v>
      </c>
      <c r="K7309" s="221">
        <f t="shared" si="809"/>
        <v>-342.61022604594331</v>
      </c>
      <c r="L7309" s="221">
        <f t="shared" si="811"/>
        <v>1.3706326843339188E-33</v>
      </c>
    </row>
    <row r="7310" spans="3:12" hidden="1" x14ac:dyDescent="0.25">
      <c r="C7310" s="221">
        <v>95300</v>
      </c>
      <c r="D7310" s="221">
        <f t="shared" si="805"/>
        <v>95300</v>
      </c>
      <c r="E7310" s="221">
        <f t="shared" si="810"/>
        <v>95.3</v>
      </c>
      <c r="F7310" s="221">
        <f t="shared" si="806"/>
        <v>1.9770903322343816E-7</v>
      </c>
      <c r="G7310" s="221">
        <f t="shared" si="807"/>
        <v>2.2353173208039513E-2</v>
      </c>
      <c r="H7310" s="271">
        <v>1.6131317434507501E-9</v>
      </c>
      <c r="I7310" s="221">
        <f t="shared" si="808"/>
        <v>1</v>
      </c>
      <c r="J7310" s="221">
        <v>1</v>
      </c>
      <c r="K7310" s="221">
        <f t="shared" si="809"/>
        <v>-342.93928933602621</v>
      </c>
      <c r="L7310" s="221">
        <f t="shared" si="811"/>
        <v>5.2805608658897075E-33</v>
      </c>
    </row>
    <row r="7311" spans="3:12" hidden="1" x14ac:dyDescent="0.25">
      <c r="C7311" s="221">
        <v>95400</v>
      </c>
      <c r="D7311" s="221">
        <f t="shared" si="805"/>
        <v>95400</v>
      </c>
      <c r="E7311" s="221">
        <f t="shared" si="810"/>
        <v>95.4</v>
      </c>
      <c r="F7311" s="221">
        <f t="shared" si="806"/>
        <v>1.882819748471959E-7</v>
      </c>
      <c r="G7311" s="221">
        <f t="shared" si="807"/>
        <v>2.9614763950412259E-15</v>
      </c>
      <c r="H7311" s="221">
        <v>1</v>
      </c>
      <c r="I7311" s="221">
        <f t="shared" si="808"/>
        <v>1</v>
      </c>
      <c r="J7311" s="221">
        <v>1</v>
      </c>
      <c r="K7311" s="221">
        <f t="shared" si="809"/>
        <v>-425.07365959505978</v>
      </c>
      <c r="L7311" s="221">
        <f t="shared" si="811"/>
        <v>1.2708052717299188E-33</v>
      </c>
    </row>
    <row r="7312" spans="3:12" hidden="1" x14ac:dyDescent="0.25">
      <c r="C7312" s="221">
        <v>95500</v>
      </c>
      <c r="D7312" s="221">
        <f t="shared" si="805"/>
        <v>95500</v>
      </c>
      <c r="E7312" s="221">
        <f t="shared" si="810"/>
        <v>95.5</v>
      </c>
      <c r="F7312" s="221">
        <f t="shared" si="806"/>
        <v>1.7880614136154887E-7</v>
      </c>
      <c r="G7312" s="221">
        <f t="shared" si="807"/>
        <v>2.2760922165396383E-2</v>
      </c>
      <c r="H7312" s="271">
        <v>1.61307827832233E-9</v>
      </c>
      <c r="I7312" s="221">
        <f t="shared" si="808"/>
        <v>1</v>
      </c>
      <c r="J7312" s="221">
        <v>1</v>
      </c>
      <c r="K7312" s="221">
        <f t="shared" si="809"/>
        <v>-343.65544544228527</v>
      </c>
      <c r="L7312" s="221">
        <f t="shared" si="811"/>
        <v>1.0776289136869061E-33</v>
      </c>
    </row>
    <row r="7313" spans="3:12" hidden="1" x14ac:dyDescent="0.25">
      <c r="C7313" s="221">
        <v>95600</v>
      </c>
      <c r="D7313" s="221">
        <f t="shared" si="805"/>
        <v>95600</v>
      </c>
      <c r="E7313" s="221">
        <f t="shared" si="810"/>
        <v>95.6</v>
      </c>
      <c r="F7313" s="221">
        <f t="shared" si="806"/>
        <v>1.6932644155789089E-7</v>
      </c>
      <c r="G7313" s="221">
        <f t="shared" si="807"/>
        <v>3.9814721158179488E-2</v>
      </c>
      <c r="H7313" s="271">
        <v>9.3131386064562097E-10</v>
      </c>
      <c r="I7313" s="221">
        <f t="shared" si="808"/>
        <v>1</v>
      </c>
      <c r="J7313" s="221">
        <v>1</v>
      </c>
      <c r="K7313" s="221">
        <f t="shared" si="809"/>
        <v>-344.04270946574451</v>
      </c>
      <c r="L7313" s="221">
        <f t="shared" si="811"/>
        <v>4.1238994326442514E-33</v>
      </c>
    </row>
    <row r="7314" spans="3:12" hidden="1" x14ac:dyDescent="0.25">
      <c r="C7314" s="221">
        <v>95700</v>
      </c>
      <c r="D7314" s="221">
        <f t="shared" si="805"/>
        <v>95700</v>
      </c>
      <c r="E7314" s="221">
        <f t="shared" si="810"/>
        <v>95.7</v>
      </c>
      <c r="F7314" s="221">
        <f t="shared" si="806"/>
        <v>1.5988626154543895E-7</v>
      </c>
      <c r="G7314" s="221">
        <f t="shared" si="807"/>
        <v>4.6457724420815256E-2</v>
      </c>
      <c r="H7314" s="271">
        <v>1.36790946816229E-14</v>
      </c>
      <c r="I7314" s="221">
        <f t="shared" si="808"/>
        <v>1</v>
      </c>
      <c r="J7314" s="221">
        <v>1</v>
      </c>
      <c r="K7314" s="221">
        <f t="shared" si="809"/>
        <v>-439.86147125880075</v>
      </c>
      <c r="L7314" s="221">
        <f t="shared" si="811"/>
        <v>9.85560112507322E-34</v>
      </c>
    </row>
    <row r="7315" spans="3:12" hidden="1" x14ac:dyDescent="0.25">
      <c r="C7315" s="221">
        <v>95800</v>
      </c>
      <c r="D7315" s="221">
        <f t="shared" si="805"/>
        <v>95800</v>
      </c>
      <c r="E7315" s="221">
        <f t="shared" si="810"/>
        <v>95.8</v>
      </c>
      <c r="F7315" s="221">
        <f t="shared" si="806"/>
        <v>1.50527171319825E-7</v>
      </c>
      <c r="G7315" s="221">
        <f t="shared" si="807"/>
        <v>4.068089190642666E-2</v>
      </c>
      <c r="H7315" s="271">
        <v>9.3133755355764907E-10</v>
      </c>
      <c r="I7315" s="221">
        <f t="shared" si="808"/>
        <v>1</v>
      </c>
      <c r="J7315" s="221">
        <v>1</v>
      </c>
      <c r="K7315" s="221">
        <f t="shared" si="809"/>
        <v>-344.87775036890616</v>
      </c>
      <c r="L7315" s="221">
        <f t="shared" si="811"/>
        <v>8.1316831217607335E-34</v>
      </c>
    </row>
    <row r="7316" spans="3:12" hidden="1" x14ac:dyDescent="0.25">
      <c r="C7316" s="221">
        <v>95900</v>
      </c>
      <c r="D7316" s="221">
        <f t="shared" si="805"/>
        <v>95900</v>
      </c>
      <c r="E7316" s="221">
        <f t="shared" si="810"/>
        <v>95.9</v>
      </c>
      <c r="F7316" s="221">
        <f t="shared" si="806"/>
        <v>1.4128865523997524E-7</v>
      </c>
      <c r="G7316" s="221">
        <f t="shared" si="807"/>
        <v>2.3762629801941413E-2</v>
      </c>
      <c r="H7316" s="271">
        <v>1.61311296155795E-9</v>
      </c>
      <c r="I7316" s="221">
        <f t="shared" si="808"/>
        <v>1</v>
      </c>
      <c r="J7316" s="221">
        <v>1</v>
      </c>
      <c r="K7316" s="221">
        <f t="shared" si="809"/>
        <v>-345.32666850762507</v>
      </c>
      <c r="L7316" s="221">
        <f t="shared" si="811"/>
        <v>3.0907867748649861E-33</v>
      </c>
    </row>
    <row r="7317" spans="3:12" hidden="1" x14ac:dyDescent="0.25">
      <c r="C7317" s="221">
        <v>96000</v>
      </c>
      <c r="D7317" s="221">
        <f t="shared" si="805"/>
        <v>96000</v>
      </c>
      <c r="E7317" s="221">
        <f t="shared" si="810"/>
        <v>96</v>
      </c>
      <c r="F7317" s="221">
        <f t="shared" si="806"/>
        <v>1.322078685661305E-7</v>
      </c>
      <c r="G7317" s="221">
        <f t="shared" si="807"/>
        <v>3.6779999853971751E-15</v>
      </c>
      <c r="H7317" s="221">
        <v>1</v>
      </c>
      <c r="I7317" s="221">
        <f t="shared" si="808"/>
        <v>1</v>
      </c>
      <c r="J7317" s="221">
        <v>1</v>
      </c>
      <c r="K7317" s="221">
        <f t="shared" si="809"/>
        <v>-426.26261946323177</v>
      </c>
      <c r="L7317" s="221">
        <f t="shared" si="811"/>
        <v>7.3341728388100384E-34</v>
      </c>
    </row>
    <row r="7318" spans="3:12" hidden="1" x14ac:dyDescent="0.25">
      <c r="C7318" s="221">
        <v>96100</v>
      </c>
      <c r="D7318" s="221">
        <f t="shared" si="805"/>
        <v>96100</v>
      </c>
      <c r="E7318" s="221">
        <f t="shared" si="810"/>
        <v>96.1</v>
      </c>
      <c r="F7318" s="221">
        <f t="shared" si="806"/>
        <v>1.2331942189671973E-7</v>
      </c>
      <c r="G7318" s="221">
        <f t="shared" si="807"/>
        <v>2.4368983573633408E-2</v>
      </c>
      <c r="H7318" s="271">
        <v>1.6130970458258299E-9</v>
      </c>
      <c r="I7318" s="221">
        <f t="shared" si="808"/>
        <v>1</v>
      </c>
      <c r="J7318" s="221">
        <v>1</v>
      </c>
      <c r="K7318" s="221">
        <f t="shared" si="809"/>
        <v>-346.28941217589875</v>
      </c>
      <c r="L7318" s="221">
        <f t="shared" si="811"/>
        <v>5.8760558362551921E-34</v>
      </c>
    </row>
    <row r="7319" spans="3:12" hidden="1" x14ac:dyDescent="0.25">
      <c r="C7319" s="221">
        <v>96200</v>
      </c>
      <c r="D7319" s="221">
        <f t="shared" si="805"/>
        <v>96200</v>
      </c>
      <c r="E7319" s="221">
        <f t="shared" si="810"/>
        <v>96.2</v>
      </c>
      <c r="F7319" s="221">
        <f t="shared" si="806"/>
        <v>1.1465519501142769E-7</v>
      </c>
      <c r="G7319" s="221">
        <f t="shared" si="807"/>
        <v>4.2784868169456827E-2</v>
      </c>
      <c r="H7319" s="271">
        <v>9.3132665146808397E-10</v>
      </c>
      <c r="I7319" s="221">
        <f t="shared" si="808"/>
        <v>1</v>
      </c>
      <c r="J7319" s="221">
        <v>1</v>
      </c>
      <c r="K7319" s="221">
        <f t="shared" si="809"/>
        <v>-346.80428066616037</v>
      </c>
      <c r="L7319" s="221">
        <f t="shared" si="811"/>
        <v>2.2166483228443706E-33</v>
      </c>
    </row>
    <row r="7320" spans="3:12" hidden="1" x14ac:dyDescent="0.25">
      <c r="C7320" s="221">
        <v>96300</v>
      </c>
      <c r="D7320" s="221">
        <f t="shared" si="805"/>
        <v>96300</v>
      </c>
      <c r="E7320" s="221">
        <f t="shared" si="810"/>
        <v>96.3</v>
      </c>
      <c r="F7320" s="221">
        <f t="shared" si="806"/>
        <v>1.0624418128591676E-7</v>
      </c>
      <c r="G7320" s="221">
        <f t="shared" si="807"/>
        <v>5.0112073911253864E-2</v>
      </c>
      <c r="H7320" s="271">
        <v>3.0681335120597099E-14</v>
      </c>
      <c r="I7320" s="221">
        <f t="shared" si="808"/>
        <v>1</v>
      </c>
      <c r="J7320" s="221">
        <v>1</v>
      </c>
      <c r="K7320" s="221">
        <f t="shared" si="809"/>
        <v>-435.7375642974398</v>
      </c>
      <c r="L7320" s="221">
        <f t="shared" si="811"/>
        <v>5.2184676772761409E-34</v>
      </c>
    </row>
    <row r="7321" spans="3:12" hidden="1" x14ac:dyDescent="0.25">
      <c r="C7321" s="221">
        <v>96400</v>
      </c>
      <c r="D7321" s="221">
        <f t="shared" si="805"/>
        <v>96400</v>
      </c>
      <c r="E7321" s="221">
        <f t="shared" si="810"/>
        <v>96.4</v>
      </c>
      <c r="F7321" s="221">
        <f t="shared" si="806"/>
        <v>9.811236349433603E-8</v>
      </c>
      <c r="G7321" s="221">
        <f t="shared" si="807"/>
        <v>4.4050908590081685E-2</v>
      </c>
      <c r="H7321" s="271">
        <v>9.3134054120149797E-10</v>
      </c>
      <c r="I7321" s="221">
        <f t="shared" si="808"/>
        <v>1</v>
      </c>
      <c r="J7321" s="221">
        <v>1</v>
      </c>
      <c r="K7321" s="221">
        <f t="shared" si="809"/>
        <v>-347.90425766820931</v>
      </c>
      <c r="L7321" s="221">
        <f t="shared" si="811"/>
        <v>4.0508810458689708E-34</v>
      </c>
    </row>
    <row r="7322" spans="3:12" hidden="1" x14ac:dyDescent="0.25">
      <c r="C7322" s="221">
        <v>96500</v>
      </c>
      <c r="D7322" s="221">
        <f t="shared" si="805"/>
        <v>96500</v>
      </c>
      <c r="E7322" s="221">
        <f t="shared" si="810"/>
        <v>96.5</v>
      </c>
      <c r="F7322" s="221">
        <f t="shared" si="806"/>
        <v>9.0282621463051316E-8</v>
      </c>
      <c r="G7322" s="221">
        <f t="shared" si="807"/>
        <v>2.5833557845251567E-2</v>
      </c>
      <c r="H7322" s="271">
        <v>1.61311738086962E-9</v>
      </c>
      <c r="I7322" s="221">
        <f t="shared" si="808"/>
        <v>1</v>
      </c>
      <c r="J7322" s="221">
        <v>1</v>
      </c>
      <c r="K7322" s="221">
        <f t="shared" si="809"/>
        <v>-348.49091292814671</v>
      </c>
      <c r="L7322" s="221">
        <f t="shared" si="811"/>
        <v>1.516130792930145E-33</v>
      </c>
    </row>
    <row r="7323" spans="3:12" hidden="1" x14ac:dyDescent="0.25">
      <c r="C7323" s="221">
        <v>96600</v>
      </c>
      <c r="D7323" s="221">
        <f t="shared" si="805"/>
        <v>96600</v>
      </c>
      <c r="E7323" s="221">
        <f t="shared" si="810"/>
        <v>96.6</v>
      </c>
      <c r="F7323" s="221">
        <f t="shared" si="806"/>
        <v>8.2774671687105103E-8</v>
      </c>
      <c r="G7323" s="221">
        <f t="shared" si="807"/>
        <v>1.5957071929890282E-15</v>
      </c>
      <c r="H7323" s="221">
        <v>1</v>
      </c>
      <c r="I7323" s="221">
        <f t="shared" si="808"/>
        <v>1</v>
      </c>
      <c r="J7323" s="221">
        <v>1</v>
      </c>
      <c r="K7323" s="221">
        <f t="shared" si="809"/>
        <v>-437.58298660829831</v>
      </c>
      <c r="L7323" s="221">
        <f t="shared" si="811"/>
        <v>3.5389889698959439E-34</v>
      </c>
    </row>
    <row r="7324" spans="3:12" hidden="1" x14ac:dyDescent="0.25">
      <c r="C7324" s="221">
        <v>96700</v>
      </c>
      <c r="D7324" s="221">
        <f t="shared" si="805"/>
        <v>96700</v>
      </c>
      <c r="E7324" s="221">
        <f t="shared" si="810"/>
        <v>96.7</v>
      </c>
      <c r="F7324" s="221">
        <f t="shared" si="806"/>
        <v>7.5605038673481918E-8</v>
      </c>
      <c r="G7324" s="221">
        <f t="shared" si="807"/>
        <v>2.6713357920282833E-2</v>
      </c>
      <c r="H7324" s="271">
        <v>1.6130926495303699E-9</v>
      </c>
      <c r="I7324" s="221">
        <f t="shared" si="808"/>
        <v>1</v>
      </c>
      <c r="J7324" s="221">
        <v>1</v>
      </c>
      <c r="K7324" s="221">
        <f t="shared" si="809"/>
        <v>-349.74122929579028</v>
      </c>
      <c r="L7324" s="221">
        <f t="shared" si="811"/>
        <v>2.6537028647691917E-34</v>
      </c>
    </row>
    <row r="7325" spans="3:12" hidden="1" x14ac:dyDescent="0.25">
      <c r="C7325" s="221">
        <v>96800</v>
      </c>
      <c r="D7325" s="221">
        <f t="shared" si="805"/>
        <v>96800</v>
      </c>
      <c r="E7325" s="221">
        <f t="shared" si="810"/>
        <v>96.8</v>
      </c>
      <c r="F7325" s="221">
        <f t="shared" si="806"/>
        <v>6.8787057436531691E-8</v>
      </c>
      <c r="G7325" s="221">
        <f t="shared" si="807"/>
        <v>4.7104828118630787E-2</v>
      </c>
      <c r="H7325" s="271">
        <v>9.31323662294951E-10</v>
      </c>
      <c r="I7325" s="221">
        <f t="shared" si="808"/>
        <v>1</v>
      </c>
      <c r="J7325" s="221">
        <v>1</v>
      </c>
      <c r="K7325" s="221">
        <f t="shared" si="809"/>
        <v>-350.4065441525197</v>
      </c>
      <c r="L7325" s="221">
        <f t="shared" si="811"/>
        <v>9.8457360240113639E-34</v>
      </c>
    </row>
    <row r="7326" spans="3:12" hidden="1" x14ac:dyDescent="0.25">
      <c r="C7326" s="221">
        <v>96900</v>
      </c>
      <c r="D7326" s="221">
        <f t="shared" si="805"/>
        <v>96900</v>
      </c>
      <c r="E7326" s="221">
        <f t="shared" si="810"/>
        <v>96.9</v>
      </c>
      <c r="F7326" s="221">
        <f t="shared" si="806"/>
        <v>6.2330906244407936E-8</v>
      </c>
      <c r="G7326" s="221">
        <f t="shared" si="807"/>
        <v>5.5419607012271152E-2</v>
      </c>
      <c r="H7326" s="271">
        <v>3.4443449720205401E-14</v>
      </c>
      <c r="I7326" s="221">
        <f t="shared" si="808"/>
        <v>1</v>
      </c>
      <c r="J7326" s="221">
        <v>1</v>
      </c>
      <c r="K7326" s="221">
        <f t="shared" si="809"/>
        <v>-438.49052949491477</v>
      </c>
      <c r="L7326" s="221">
        <f t="shared" si="811"/>
        <v>2.2767735590230733E-34</v>
      </c>
    </row>
    <row r="7327" spans="3:12" hidden="1" x14ac:dyDescent="0.25">
      <c r="C7327" s="221">
        <v>97000</v>
      </c>
      <c r="D7327" s="221">
        <f t="shared" si="805"/>
        <v>97000</v>
      </c>
      <c r="E7327" s="221">
        <f t="shared" si="810"/>
        <v>97</v>
      </c>
      <c r="F7327" s="221">
        <f t="shared" si="806"/>
        <v>5.6243668404688305E-8</v>
      </c>
      <c r="G7327" s="221">
        <f t="shared" si="807"/>
        <v>4.8942765527656806E-2</v>
      </c>
      <c r="H7327" s="271">
        <v>9.3132773140300394E-10</v>
      </c>
      <c r="I7327" s="221">
        <f t="shared" si="808"/>
        <v>1</v>
      </c>
      <c r="J7327" s="221">
        <v>1</v>
      </c>
      <c r="K7327" s="221">
        <f t="shared" si="809"/>
        <v>-351.82270640872207</v>
      </c>
      <c r="L7327" s="221">
        <f t="shared" si="811"/>
        <v>1.6432728420141858E-34</v>
      </c>
    </row>
    <row r="7328" spans="3:12" hidden="1" x14ac:dyDescent="0.25">
      <c r="C7328" s="221">
        <v>97100</v>
      </c>
      <c r="D7328" s="221">
        <f t="shared" si="805"/>
        <v>97100</v>
      </c>
      <c r="E7328" s="221">
        <f t="shared" si="810"/>
        <v>97.1</v>
      </c>
      <c r="F7328" s="221">
        <f t="shared" si="806"/>
        <v>5.0529421585902418E-8</v>
      </c>
      <c r="G7328" s="221">
        <f t="shared" si="807"/>
        <v>2.8840493750448171E-2</v>
      </c>
      <c r="H7328" s="271">
        <v>1.6130986359775701E-9</v>
      </c>
      <c r="I7328" s="221">
        <f t="shared" si="808"/>
        <v>1</v>
      </c>
      <c r="J7328" s="221">
        <v>1</v>
      </c>
      <c r="K7328" s="221">
        <f t="shared" si="809"/>
        <v>-352.57584115846379</v>
      </c>
      <c r="L7328" s="221">
        <f t="shared" si="811"/>
        <v>6.0379380066226869E-34</v>
      </c>
    </row>
    <row r="7329" spans="3:12" hidden="1" x14ac:dyDescent="0.25">
      <c r="C7329" s="221">
        <v>97200</v>
      </c>
      <c r="D7329" s="221">
        <f t="shared" si="805"/>
        <v>97200</v>
      </c>
      <c r="E7329" s="221">
        <f t="shared" si="810"/>
        <v>97.2</v>
      </c>
      <c r="F7329" s="221">
        <f t="shared" si="806"/>
        <v>4.5189352902354543E-8</v>
      </c>
      <c r="G7329" s="221">
        <f t="shared" si="807"/>
        <v>9.2393705800312476E-16</v>
      </c>
      <c r="H7329" s="221">
        <v>1</v>
      </c>
      <c r="I7329" s="221">
        <f t="shared" si="808"/>
        <v>1</v>
      </c>
      <c r="J7329" s="221">
        <v>1</v>
      </c>
      <c r="K7329" s="221">
        <f t="shared" si="809"/>
        <v>-447.58642982200706</v>
      </c>
      <c r="L7329" s="221">
        <f t="shared" si="811"/>
        <v>1.3815649915648336E-34</v>
      </c>
    </row>
    <row r="7330" spans="3:12" hidden="1" x14ac:dyDescent="0.25">
      <c r="C7330" s="221">
        <v>97300</v>
      </c>
      <c r="D7330" s="221">
        <f t="shared" si="805"/>
        <v>97300</v>
      </c>
      <c r="E7330" s="221">
        <f t="shared" si="810"/>
        <v>97.3</v>
      </c>
      <c r="F7330" s="221">
        <f t="shared" si="806"/>
        <v>4.0221897745413377E-8</v>
      </c>
      <c r="G7330" s="221">
        <f t="shared" si="807"/>
        <v>3.0127172812040373E-2</v>
      </c>
      <c r="H7330" s="271">
        <v>1.6131113969778101E-9</v>
      </c>
      <c r="I7330" s="221">
        <f t="shared" si="808"/>
        <v>1</v>
      </c>
      <c r="J7330" s="221">
        <v>1</v>
      </c>
      <c r="K7330" s="221">
        <f t="shared" si="809"/>
        <v>-354.17829408430782</v>
      </c>
      <c r="L7330" s="221">
        <f t="shared" si="811"/>
        <v>9.5527662893487315E-35</v>
      </c>
    </row>
    <row r="7331" spans="3:12" hidden="1" x14ac:dyDescent="0.25">
      <c r="C7331" s="221">
        <v>97400</v>
      </c>
      <c r="D7331" s="221">
        <f t="shared" si="805"/>
        <v>97400</v>
      </c>
      <c r="E7331" s="221">
        <f t="shared" si="810"/>
        <v>97.4</v>
      </c>
      <c r="F7331" s="221">
        <f t="shared" si="806"/>
        <v>3.5622900127491748E-8</v>
      </c>
      <c r="G7331" s="221">
        <f t="shared" si="807"/>
        <v>5.3411656086167547E-2</v>
      </c>
      <c r="H7331" s="271">
        <v>9.3130488667911701E-10</v>
      </c>
      <c r="I7331" s="221">
        <f t="shared" si="808"/>
        <v>1</v>
      </c>
      <c r="J7331" s="221">
        <v>1</v>
      </c>
      <c r="K7331" s="221">
        <f t="shared" si="809"/>
        <v>-355.03085601982718</v>
      </c>
      <c r="L7331" s="221">
        <f t="shared" si="811"/>
        <v>3.472067130606732E-34</v>
      </c>
    </row>
    <row r="7332" spans="3:12" hidden="1" x14ac:dyDescent="0.25">
      <c r="C7332" s="221">
        <v>97500</v>
      </c>
      <c r="D7332" s="221">
        <f t="shared" si="805"/>
        <v>97500</v>
      </c>
      <c r="E7332" s="221">
        <f t="shared" si="810"/>
        <v>97.5</v>
      </c>
      <c r="F7332" s="221">
        <f t="shared" si="806"/>
        <v>3.1385792117622715E-8</v>
      </c>
      <c r="G7332" s="221">
        <f t="shared" si="807"/>
        <v>6.3193950295025031E-2</v>
      </c>
      <c r="H7332" s="271">
        <v>4.4825627239496803E-14</v>
      </c>
      <c r="I7332" s="221">
        <f t="shared" si="808"/>
        <v>1</v>
      </c>
      <c r="J7332" s="221">
        <v>1</v>
      </c>
      <c r="K7332" s="221">
        <f t="shared" si="809"/>
        <v>-441.02130053119015</v>
      </c>
      <c r="L7332" s="221">
        <f t="shared" si="811"/>
        <v>7.8505120777862926E-35</v>
      </c>
    </row>
    <row r="7333" spans="3:12" hidden="1" x14ac:dyDescent="0.25">
      <c r="C7333" s="221">
        <v>97600</v>
      </c>
      <c r="D7333" s="221">
        <f t="shared" si="805"/>
        <v>97600</v>
      </c>
      <c r="E7333" s="221">
        <f t="shared" si="810"/>
        <v>97.6</v>
      </c>
      <c r="F7333" s="221">
        <f t="shared" si="806"/>
        <v>2.750178979136339E-8</v>
      </c>
      <c r="G7333" s="221">
        <f t="shared" si="807"/>
        <v>5.6137348138911809E-2</v>
      </c>
      <c r="H7333" s="271">
        <v>9.3133076131710791E-10</v>
      </c>
      <c r="I7333" s="221">
        <f t="shared" si="808"/>
        <v>1</v>
      </c>
      <c r="J7333" s="221">
        <v>1</v>
      </c>
      <c r="K7333" s="221">
        <f t="shared" si="809"/>
        <v>-356.84566401684464</v>
      </c>
      <c r="L7333" s="221">
        <f t="shared" si="811"/>
        <v>5.1692473350077007E-35</v>
      </c>
    </row>
    <row r="7334" spans="3:12" hidden="1" x14ac:dyDescent="0.25">
      <c r="C7334" s="221">
        <v>97700</v>
      </c>
      <c r="D7334" s="221">
        <f t="shared" si="805"/>
        <v>97700</v>
      </c>
      <c r="E7334" s="221">
        <f t="shared" si="810"/>
        <v>97.7</v>
      </c>
      <c r="F7334" s="221">
        <f t="shared" si="806"/>
        <v>2.3960102994159225E-8</v>
      </c>
      <c r="G7334" s="221">
        <f t="shared" si="807"/>
        <v>3.3284154148489037E-2</v>
      </c>
      <c r="H7334" s="271">
        <v>1.6131029927947399E-9</v>
      </c>
      <c r="I7334" s="221">
        <f t="shared" si="808"/>
        <v>1</v>
      </c>
      <c r="J7334" s="221">
        <v>1</v>
      </c>
      <c r="K7334" s="221">
        <f t="shared" si="809"/>
        <v>-357.81223395606446</v>
      </c>
      <c r="L7334" s="221">
        <f t="shared" si="811"/>
        <v>1.8554485350732589E-34</v>
      </c>
    </row>
    <row r="7335" spans="3:12" hidden="1" x14ac:dyDescent="0.25">
      <c r="C7335" s="221">
        <v>97800</v>
      </c>
      <c r="D7335" s="221">
        <f t="shared" si="805"/>
        <v>97800</v>
      </c>
      <c r="E7335" s="221">
        <f t="shared" si="810"/>
        <v>97.8</v>
      </c>
      <c r="F7335" s="221">
        <f t="shared" si="806"/>
        <v>2.0748156127199512E-8</v>
      </c>
      <c r="G7335" s="221">
        <f t="shared" si="807"/>
        <v>4.2259641089298587E-15</v>
      </c>
      <c r="H7335" s="221">
        <v>1</v>
      </c>
      <c r="I7335" s="221">
        <f t="shared" si="808"/>
        <v>1</v>
      </c>
      <c r="J7335" s="221">
        <v>1</v>
      </c>
      <c r="K7335" s="221">
        <f t="shared" si="809"/>
        <v>-441.14189376765671</v>
      </c>
      <c r="L7335" s="221">
        <f t="shared" si="811"/>
        <v>4.1378601873353524E-35</v>
      </c>
    </row>
    <row r="7336" spans="3:12" hidden="1" x14ac:dyDescent="0.25">
      <c r="C7336" s="221">
        <v>97900</v>
      </c>
      <c r="D7336" s="221">
        <f t="shared" si="805"/>
        <v>97900</v>
      </c>
      <c r="E7336" s="221">
        <f t="shared" si="810"/>
        <v>97.9</v>
      </c>
      <c r="F7336" s="221">
        <f t="shared" si="806"/>
        <v>1.7851817108713093E-8</v>
      </c>
      <c r="G7336" s="221">
        <f t="shared" si="807"/>
        <v>3.5232527307794088E-2</v>
      </c>
      <c r="H7336" s="271">
        <v>1.6130838584262E-9</v>
      </c>
      <c r="I7336" s="221">
        <f t="shared" si="808"/>
        <v>1</v>
      </c>
      <c r="J7336" s="221">
        <v>1</v>
      </c>
      <c r="K7336" s="221">
        <f t="shared" si="809"/>
        <v>-359.87433657094687</v>
      </c>
      <c r="L7336" s="221">
        <f t="shared" si="811"/>
        <v>2.5738392129423582E-35</v>
      </c>
    </row>
    <row r="7337" spans="3:12" hidden="1" x14ac:dyDescent="0.25">
      <c r="C7337" s="221">
        <v>98000</v>
      </c>
      <c r="D7337" s="221">
        <f t="shared" si="805"/>
        <v>98000</v>
      </c>
      <c r="E7337" s="221">
        <f t="shared" si="810"/>
        <v>98</v>
      </c>
      <c r="F7337" s="221">
        <f t="shared" si="806"/>
        <v>1.5255631641696334E-8</v>
      </c>
      <c r="G7337" s="221">
        <f t="shared" si="807"/>
        <v>6.2911217298101146E-2</v>
      </c>
      <c r="H7337" s="271">
        <v>9.3131767082206296E-10</v>
      </c>
      <c r="I7337" s="221">
        <f t="shared" si="808"/>
        <v>1</v>
      </c>
      <c r="J7337" s="221">
        <v>1</v>
      </c>
      <c r="K7337" s="221">
        <f t="shared" si="809"/>
        <v>-360.9748774844814</v>
      </c>
      <c r="L7337" s="221">
        <f t="shared" si="811"/>
        <v>9.105025689576569E-35</v>
      </c>
    </row>
    <row r="7338" spans="3:12" hidden="1" x14ac:dyDescent="0.25">
      <c r="C7338" s="221">
        <v>98100</v>
      </c>
      <c r="D7338" s="221">
        <f t="shared" si="805"/>
        <v>98100</v>
      </c>
      <c r="E7338" s="221">
        <f t="shared" si="810"/>
        <v>98.1</v>
      </c>
      <c r="F7338" s="221">
        <f t="shared" si="806"/>
        <v>1.2943059931015435E-8</v>
      </c>
      <c r="G7338" s="221">
        <f t="shared" si="807"/>
        <v>7.4998018594701052E-2</v>
      </c>
      <c r="H7338" s="271">
        <v>4.6519743727672999E-16</v>
      </c>
      <c r="I7338" s="221">
        <f t="shared" si="808"/>
        <v>1</v>
      </c>
      <c r="J7338" s="221">
        <v>1</v>
      </c>
      <c r="K7338" s="221">
        <f t="shared" si="809"/>
        <v>-486.90551869146748</v>
      </c>
      <c r="L7338" s="221">
        <f t="shared" si="811"/>
        <v>1.9973432169850975E-35</v>
      </c>
    </row>
    <row r="7339" spans="3:12" hidden="1" x14ac:dyDescent="0.25">
      <c r="C7339" s="221">
        <v>98200</v>
      </c>
      <c r="D7339" s="221">
        <f t="shared" si="805"/>
        <v>98200</v>
      </c>
      <c r="E7339" s="221">
        <f t="shared" si="810"/>
        <v>98.2</v>
      </c>
      <c r="F7339" s="221">
        <f t="shared" si="806"/>
        <v>1.0896713037966481E-8</v>
      </c>
      <c r="G7339" s="221">
        <f t="shared" si="807"/>
        <v>6.7158790484468461E-2</v>
      </c>
      <c r="H7339" s="271">
        <v>9.3131794044834996E-10</v>
      </c>
      <c r="I7339" s="221">
        <f t="shared" si="808"/>
        <v>1</v>
      </c>
      <c r="J7339" s="221">
        <v>1</v>
      </c>
      <c r="K7339" s="221">
        <f t="shared" si="809"/>
        <v>-363.33007301853718</v>
      </c>
      <c r="L7339" s="221">
        <f t="shared" si="811"/>
        <v>1.1612702021503709E-35</v>
      </c>
    </row>
    <row r="7340" spans="3:12" hidden="1" x14ac:dyDescent="0.25">
      <c r="C7340" s="221">
        <v>98300</v>
      </c>
      <c r="D7340" s="221">
        <f t="shared" si="805"/>
        <v>98300</v>
      </c>
      <c r="E7340" s="221">
        <f t="shared" si="810"/>
        <v>98.3</v>
      </c>
      <c r="F7340" s="221">
        <f t="shared" si="806"/>
        <v>9.0985861376915249E-9</v>
      </c>
      <c r="G7340" s="221">
        <f t="shared" si="807"/>
        <v>4.0158842048264885E-2</v>
      </c>
      <c r="H7340" s="271">
        <v>1.6130842714448701E-9</v>
      </c>
      <c r="I7340" s="221">
        <f t="shared" si="808"/>
        <v>1</v>
      </c>
      <c r="J7340" s="221">
        <v>1</v>
      </c>
      <c r="K7340" s="221">
        <f t="shared" si="809"/>
        <v>-364.59175701411135</v>
      </c>
      <c r="L7340" s="221">
        <f t="shared" si="811"/>
        <v>4.038288465184844E-35</v>
      </c>
    </row>
    <row r="7341" spans="3:12" hidden="1" x14ac:dyDescent="0.25">
      <c r="C7341" s="221">
        <v>98400</v>
      </c>
      <c r="D7341" s="221">
        <f t="shared" si="805"/>
        <v>98400</v>
      </c>
      <c r="E7341" s="221">
        <f t="shared" si="810"/>
        <v>98.4</v>
      </c>
      <c r="F7341" s="221">
        <f t="shared" si="806"/>
        <v>7.5302860529085205E-9</v>
      </c>
      <c r="G7341" s="221">
        <f t="shared" si="807"/>
        <v>5.2270832338422472E-15</v>
      </c>
      <c r="H7341" s="221">
        <v>1</v>
      </c>
      <c r="I7341" s="221">
        <f t="shared" si="808"/>
        <v>1</v>
      </c>
      <c r="J7341" s="221">
        <v>1</v>
      </c>
      <c r="K7341" s="221">
        <f t="shared" si="809"/>
        <v>-448.09858220545215</v>
      </c>
      <c r="L7341" s="221">
        <f t="shared" si="811"/>
        <v>8.6860497270771683E-36</v>
      </c>
    </row>
    <row r="7342" spans="3:12" hidden="1" x14ac:dyDescent="0.25">
      <c r="C7342" s="221">
        <v>98500</v>
      </c>
      <c r="D7342" s="221">
        <f t="shared" si="805"/>
        <v>98500</v>
      </c>
      <c r="E7342" s="221">
        <f t="shared" si="810"/>
        <v>98.5</v>
      </c>
      <c r="F7342" s="221">
        <f t="shared" si="806"/>
        <v>6.173250574489863E-9</v>
      </c>
      <c r="G7342" s="221">
        <f t="shared" si="807"/>
        <v>4.3313554659783066E-2</v>
      </c>
      <c r="H7342" s="271">
        <v>1.61307946067513E-9</v>
      </c>
      <c r="I7342" s="221">
        <f t="shared" si="808"/>
        <v>1</v>
      </c>
      <c r="J7342" s="221">
        <v>1</v>
      </c>
      <c r="K7342" s="221">
        <f t="shared" si="809"/>
        <v>-367.30413012474764</v>
      </c>
      <c r="L7342" s="221">
        <f t="shared" si="811"/>
        <v>4.651641746254559E-36</v>
      </c>
    </row>
    <row r="7343" spans="3:12" hidden="1" x14ac:dyDescent="0.25">
      <c r="C7343" s="221">
        <v>98600</v>
      </c>
      <c r="D7343" s="221">
        <f t="shared" si="805"/>
        <v>98600</v>
      </c>
      <c r="E7343" s="221">
        <f t="shared" si="810"/>
        <v>98.6</v>
      </c>
      <c r="F7343" s="221">
        <f t="shared" si="806"/>
        <v>5.0089572434173471E-9</v>
      </c>
      <c r="G7343" s="221">
        <f t="shared" si="807"/>
        <v>7.8147266261487783E-2</v>
      </c>
      <c r="H7343" s="271">
        <v>9.3131467644476204E-10</v>
      </c>
      <c r="I7343" s="221">
        <f t="shared" si="808"/>
        <v>1</v>
      </c>
      <c r="J7343" s="221">
        <v>1</v>
      </c>
      <c r="K7343" s="221">
        <f t="shared" si="809"/>
        <v>-368.7648487654406</v>
      </c>
      <c r="L7343" s="221">
        <f t="shared" si="811"/>
        <v>1.5835000574710713E-35</v>
      </c>
    </row>
    <row r="7344" spans="3:12" hidden="1" x14ac:dyDescent="0.25">
      <c r="C7344" s="221">
        <v>98700</v>
      </c>
      <c r="D7344" s="221">
        <f t="shared" si="805"/>
        <v>98700</v>
      </c>
      <c r="E7344" s="221">
        <f t="shared" si="810"/>
        <v>98.7</v>
      </c>
      <c r="F7344" s="221">
        <f t="shared" si="806"/>
        <v>4.0191194572022785E-9</v>
      </c>
      <c r="G7344" s="221">
        <f t="shared" si="807"/>
        <v>9.4206945798309003E-2</v>
      </c>
      <c r="H7344" s="271">
        <v>1.08473749565681E-14</v>
      </c>
      <c r="I7344" s="221">
        <f t="shared" si="808"/>
        <v>1</v>
      </c>
      <c r="J7344" s="221">
        <v>1</v>
      </c>
      <c r="K7344" s="221">
        <f t="shared" si="809"/>
        <v>-467.72923017578546</v>
      </c>
      <c r="L7344" s="221">
        <f t="shared" si="811"/>
        <v>3.3224994509605709E-36</v>
      </c>
    </row>
    <row r="7345" spans="3:12" hidden="1" x14ac:dyDescent="0.25">
      <c r="C7345" s="221">
        <v>98800</v>
      </c>
      <c r="D7345" s="221">
        <f t="shared" si="805"/>
        <v>98800</v>
      </c>
      <c r="E7345" s="221">
        <f t="shared" si="810"/>
        <v>98.8</v>
      </c>
      <c r="F7345" s="221">
        <f t="shared" si="806"/>
        <v>3.1858679743888327E-9</v>
      </c>
      <c r="G7345" s="221">
        <f t="shared" si="807"/>
        <v>8.5382945061875826E-2</v>
      </c>
      <c r="H7345" s="271">
        <v>9.3132094436663103E-10</v>
      </c>
      <c r="I7345" s="221">
        <f t="shared" si="808"/>
        <v>1</v>
      </c>
      <c r="J7345" s="221">
        <v>1</v>
      </c>
      <c r="K7345" s="221">
        <f t="shared" si="809"/>
        <v>-371.92603450648357</v>
      </c>
      <c r="L7345" s="221">
        <f t="shared" si="811"/>
        <v>1.6045403376238722E-36</v>
      </c>
    </row>
    <row r="7346" spans="3:12" hidden="1" x14ac:dyDescent="0.25">
      <c r="C7346" s="221">
        <v>98900</v>
      </c>
      <c r="D7346" s="221">
        <f t="shared" si="805"/>
        <v>98900</v>
      </c>
      <c r="E7346" s="221">
        <f t="shared" si="810"/>
        <v>98.9</v>
      </c>
      <c r="F7346" s="221">
        <f t="shared" si="806"/>
        <v>2.4919161203652076E-9</v>
      </c>
      <c r="G7346" s="221">
        <f t="shared" si="807"/>
        <v>5.1728130504669664E-2</v>
      </c>
      <c r="H7346" s="271">
        <v>1.61313493575718E-9</v>
      </c>
      <c r="I7346" s="221">
        <f t="shared" si="808"/>
        <v>1</v>
      </c>
      <c r="J7346" s="221">
        <v>1</v>
      </c>
      <c r="K7346" s="221">
        <f t="shared" si="809"/>
        <v>-373.64138201268111</v>
      </c>
      <c r="L7346" s="221">
        <f t="shared" si="811"/>
        <v>5.3193282283826662E-36</v>
      </c>
    </row>
    <row r="7347" spans="3:12" hidden="1" x14ac:dyDescent="0.25">
      <c r="C7347" s="221">
        <v>99000</v>
      </c>
      <c r="D7347" s="221">
        <f t="shared" si="805"/>
        <v>99000</v>
      </c>
      <c r="E7347" s="221">
        <f t="shared" si="810"/>
        <v>99</v>
      </c>
      <c r="F7347" s="221">
        <f t="shared" si="806"/>
        <v>1.9207072433970072E-9</v>
      </c>
      <c r="G7347" s="221">
        <f t="shared" si="807"/>
        <v>8.0033138436942802E-15</v>
      </c>
      <c r="H7347" s="221">
        <v>1</v>
      </c>
      <c r="I7347" s="221">
        <f t="shared" si="808"/>
        <v>1</v>
      </c>
      <c r="J7347" s="221">
        <v>1</v>
      </c>
      <c r="K7347" s="221">
        <f t="shared" si="809"/>
        <v>-456.26537956112645</v>
      </c>
      <c r="L7347" s="221">
        <f t="shared" si="811"/>
        <v>1.0811003719582969E-36</v>
      </c>
    </row>
    <row r="7348" spans="3:12" hidden="1" x14ac:dyDescent="0.25">
      <c r="C7348" s="221">
        <v>99100</v>
      </c>
      <c r="D7348" s="221">
        <f t="shared" si="805"/>
        <v>99100</v>
      </c>
      <c r="E7348" s="221">
        <f t="shared" si="810"/>
        <v>99.1</v>
      </c>
      <c r="F7348" s="221">
        <f t="shared" si="806"/>
        <v>1.4565432283718994E-9</v>
      </c>
      <c r="G7348" s="221">
        <f t="shared" si="807"/>
        <v>5.7481089545639304E-2</v>
      </c>
      <c r="H7348" s="271">
        <v>1.6130750770487201E-9</v>
      </c>
      <c r="I7348" s="221">
        <f t="shared" si="808"/>
        <v>1</v>
      </c>
      <c r="J7348" s="221">
        <v>1</v>
      </c>
      <c r="K7348" s="221">
        <f t="shared" si="809"/>
        <v>-377.38994097713635</v>
      </c>
      <c r="L7348" s="221">
        <f t="shared" si="811"/>
        <v>4.5608393003387851E-37</v>
      </c>
    </row>
    <row r="7349" spans="3:12" hidden="1" x14ac:dyDescent="0.25">
      <c r="C7349" s="221">
        <v>99200</v>
      </c>
      <c r="D7349" s="221">
        <f t="shared" si="805"/>
        <v>99200</v>
      </c>
      <c r="E7349" s="221">
        <f t="shared" si="810"/>
        <v>99.2</v>
      </c>
      <c r="F7349" s="221">
        <f t="shared" si="806"/>
        <v>1.084693143892115E-9</v>
      </c>
      <c r="G7349" s="221">
        <f t="shared" si="807"/>
        <v>0.10550370359325258</v>
      </c>
      <c r="H7349" s="271">
        <v>9.3131168481271496E-10</v>
      </c>
      <c r="I7349" s="221">
        <f t="shared" si="808"/>
        <v>1</v>
      </c>
      <c r="J7349" s="221">
        <v>1</v>
      </c>
      <c r="K7349" s="221">
        <f t="shared" si="809"/>
        <v>-379.44660695319379</v>
      </c>
      <c r="L7349" s="221">
        <f t="shared" si="811"/>
        <v>1.4596398626392062E-36</v>
      </c>
    </row>
    <row r="7350" spans="3:12" hidden="1" x14ac:dyDescent="0.25">
      <c r="C7350" s="221">
        <v>99300</v>
      </c>
      <c r="D7350" s="221">
        <f t="shared" si="805"/>
        <v>99300</v>
      </c>
      <c r="E7350" s="221">
        <f t="shared" si="810"/>
        <v>99.3</v>
      </c>
      <c r="F7350" s="221">
        <f t="shared" si="806"/>
        <v>7.9148137272977031E-10</v>
      </c>
      <c r="G7350" s="221">
        <f t="shared" si="807"/>
        <v>0.1296252363640823</v>
      </c>
      <c r="H7350" s="271">
        <v>2.1229552475859499E-14</v>
      </c>
      <c r="I7350" s="221">
        <f t="shared" si="808"/>
        <v>1</v>
      </c>
      <c r="J7350" s="221">
        <v>1</v>
      </c>
      <c r="K7350" s="221">
        <f t="shared" si="809"/>
        <v>-473.23857802261296</v>
      </c>
      <c r="L7350" s="221">
        <f t="shared" si="811"/>
        <v>2.8398608712973829E-37</v>
      </c>
    </row>
    <row r="7351" spans="3:12" hidden="1" x14ac:dyDescent="0.25">
      <c r="C7351" s="221">
        <v>99400</v>
      </c>
      <c r="D7351" s="221">
        <f t="shared" si="805"/>
        <v>99400</v>
      </c>
      <c r="E7351" s="221">
        <f t="shared" si="810"/>
        <v>99.4</v>
      </c>
      <c r="F7351" s="221">
        <f t="shared" si="806"/>
        <v>5.6435485285044383E-10</v>
      </c>
      <c r="G7351" s="221">
        <f t="shared" si="807"/>
        <v>0.11999898865881098</v>
      </c>
      <c r="H7351" s="271">
        <v>9.3132392990017809E-10</v>
      </c>
      <c r="I7351" s="221">
        <f t="shared" si="808"/>
        <v>1</v>
      </c>
      <c r="J7351" s="221">
        <v>1</v>
      </c>
      <c r="K7351" s="221">
        <f t="shared" si="809"/>
        <v>-384.00338776380772</v>
      </c>
      <c r="L7351" s="221">
        <f t="shared" si="811"/>
        <v>9.9456054671504867E-38</v>
      </c>
    </row>
    <row r="7352" spans="3:12" hidden="1" x14ac:dyDescent="0.25">
      <c r="C7352" s="221">
        <v>99500</v>
      </c>
      <c r="D7352" s="221">
        <f t="shared" si="805"/>
        <v>99500</v>
      </c>
      <c r="E7352" s="221">
        <f t="shared" si="810"/>
        <v>99.5</v>
      </c>
      <c r="F7352" s="221">
        <f t="shared" si="806"/>
        <v>3.9192933282976143E-10</v>
      </c>
      <c r="G7352" s="221">
        <f t="shared" si="807"/>
        <v>7.4450225990609714E-2</v>
      </c>
      <c r="H7352" s="271">
        <v>1.61313934644084E-9</v>
      </c>
      <c r="I7352" s="221">
        <f t="shared" si="808"/>
        <v>1</v>
      </c>
      <c r="J7352" s="221">
        <v>1</v>
      </c>
      <c r="K7352" s="221">
        <f t="shared" si="809"/>
        <v>-386.54508654209457</v>
      </c>
      <c r="L7352" s="221">
        <f t="shared" si="811"/>
        <v>3.0327759292534273E-37</v>
      </c>
    </row>
    <row r="7353" spans="3:12" hidden="1" x14ac:dyDescent="0.25">
      <c r="C7353" s="221">
        <v>99600</v>
      </c>
      <c r="D7353" s="221">
        <f t="shared" si="805"/>
        <v>99600</v>
      </c>
      <c r="E7353" s="221">
        <f t="shared" si="810"/>
        <v>99.6</v>
      </c>
      <c r="F7353" s="221">
        <f t="shared" si="806"/>
        <v>2.6401481819915762E-10</v>
      </c>
      <c r="G7353" s="221">
        <f t="shared" si="807"/>
        <v>1.3569054030346558E-14</v>
      </c>
      <c r="H7353" s="221">
        <v>1</v>
      </c>
      <c r="I7353" s="221">
        <f t="shared" si="808"/>
        <v>1</v>
      </c>
      <c r="J7353" s="221">
        <v>1</v>
      </c>
      <c r="K7353" s="221">
        <f t="shared" si="809"/>
        <v>-468.91644250572415</v>
      </c>
      <c r="L7353" s="221">
        <f t="shared" si="811"/>
        <v>5.5398430238961455E-38</v>
      </c>
    </row>
    <row r="7354" spans="3:12" hidden="1" x14ac:dyDescent="0.25">
      <c r="C7354" s="221">
        <v>99700</v>
      </c>
      <c r="D7354" s="221">
        <f t="shared" ref="D7354:D7417" si="812">C7354*(f_CLK_MHz/Nominal_Clock_Freq)</f>
        <v>99700</v>
      </c>
      <c r="E7354" s="221">
        <f t="shared" si="810"/>
        <v>99.7</v>
      </c>
      <c r="F7354" s="221">
        <f t="shared" ref="F7354:F7417" si="813">ABS(SIN(((MOD_CLK_DIV*PI()*$D7354*FIRST_STAGE_DECIMATION)/(f_CLK_MHz*1000000)))/(FIRST_STAGE_DECIMATION*SIN(((MOD_CLK_DIV*PI()*$D7354)/(f_CLK_MHz*1000000)))))^FIRST_STAGE_ORDER</f>
        <v>1.7162065080891843E-10</v>
      </c>
      <c r="G7354" s="221">
        <f t="shared" ref="G7354:G7417" si="814">ABS(SIN(((MOD_CLK_DIV*FIRST_STAGE_DECIMATION*PI()*$D7354*SECOND_STAGE_DECIMATION)/(f_CLK_MHz*1000000)))/(SECOND_STAGE_DECIMATION*SIN(((MOD_CLK_DIV*FIRST_STAGE_DECIMATION*PI()*$D7354)/(f_CLK_MHz*1000000)))))^SECOND_STAGE_ORDER</f>
        <v>8.7650693650533448E-2</v>
      </c>
      <c r="H7354" s="271">
        <v>1.6130706918888399E-9</v>
      </c>
      <c r="I7354" s="221">
        <f t="shared" ref="I7354:I7417" si="815">IF(Avg_decimation&lt;&gt;0,(ABS(SIN(((MOD_CLK_DIV*FIRST_STAGE_DECIMATION*SECOND_STAGE_DECIMATION*FIR_DECIMATION*PI()*$D7354*Avg_decimation)/(f_CLK_MHz*1000000)))/(Avg_decimation*SIN(((MOD_CLK_DIV*FIRST_STAGE_DECIMATION*SECOND_STAGE_DECIMATION*FIR_DECIMATION*PI()*$D7354)/(f_CLK_MHz*1000000)))))^1),"-")</f>
        <v>1</v>
      </c>
      <c r="J7354" s="221">
        <v>1</v>
      </c>
      <c r="K7354" s="221">
        <f t="shared" ref="K7354:K7417" si="816">20*LOG10(IF(FIR_BYPASSED,F7354*G7354*J7354,F7354*G7354*H7354*I7354*J7354))</f>
        <v>-392.30043395163358</v>
      </c>
      <c r="L7354" s="221">
        <f t="shared" si="811"/>
        <v>1.472396719608824E-38</v>
      </c>
    </row>
    <row r="7355" spans="3:12" hidden="1" x14ac:dyDescent="0.25">
      <c r="C7355" s="221">
        <v>99800</v>
      </c>
      <c r="D7355" s="221">
        <f t="shared" si="812"/>
        <v>99800</v>
      </c>
      <c r="E7355" s="221">
        <f t="shared" si="810"/>
        <v>99.8</v>
      </c>
      <c r="F7355" s="221">
        <f t="shared" si="813"/>
        <v>1.069409185613454E-10</v>
      </c>
      <c r="G7355" s="221">
        <f t="shared" si="814"/>
        <v>0.16671805668009546</v>
      </c>
      <c r="H7355" s="271">
        <v>9.3130868967591303E-10</v>
      </c>
      <c r="I7355" s="221">
        <f t="shared" si="815"/>
        <v>1</v>
      </c>
      <c r="J7355" s="221">
        <v>1</v>
      </c>
      <c r="K7355" s="221">
        <f t="shared" si="816"/>
        <v>-395.59559590603988</v>
      </c>
      <c r="L7355" s="221">
        <f t="shared" si="811"/>
        <v>4.1757235837281141E-38</v>
      </c>
    </row>
    <row r="7356" spans="3:12" hidden="1" x14ac:dyDescent="0.25">
      <c r="C7356" s="221">
        <v>99900</v>
      </c>
      <c r="D7356" s="221">
        <f t="shared" si="812"/>
        <v>99900</v>
      </c>
      <c r="E7356" s="221">
        <f t="shared" si="810"/>
        <v>99.9</v>
      </c>
      <c r="F7356" s="221">
        <f t="shared" si="813"/>
        <v>6.3321134889740195E-11</v>
      </c>
      <c r="G7356" s="221">
        <f t="shared" si="814"/>
        <v>0.21357628731179198</v>
      </c>
      <c r="H7356" s="271">
        <v>3.1611729995150602E-14</v>
      </c>
      <c r="I7356" s="221">
        <f t="shared" si="815"/>
        <v>1</v>
      </c>
      <c r="J7356" s="221">
        <v>1</v>
      </c>
      <c r="K7356" s="221">
        <f t="shared" si="816"/>
        <v>-487.38100026839044</v>
      </c>
      <c r="L7356" s="221">
        <f t="shared" si="811"/>
        <v>6.8929127538420945E-39</v>
      </c>
    </row>
    <row r="7357" spans="3:12" hidden="1" x14ac:dyDescent="0.25">
      <c r="C7357" s="221">
        <v>100000</v>
      </c>
      <c r="D7357" s="221">
        <f t="shared" si="812"/>
        <v>100000</v>
      </c>
      <c r="E7357" s="221">
        <f t="shared" si="810"/>
        <v>100</v>
      </c>
      <c r="F7357" s="221">
        <f t="shared" si="813"/>
        <v>3.5207353368298805E-11</v>
      </c>
      <c r="G7357" s="221">
        <f t="shared" si="814"/>
        <v>0.20780173054028023</v>
      </c>
      <c r="H7357" s="271">
        <v>9.3132693303199507E-10</v>
      </c>
      <c r="I7357" s="221">
        <f t="shared" si="815"/>
        <v>1</v>
      </c>
      <c r="J7357" s="221">
        <v>1</v>
      </c>
      <c r="K7357" s="221">
        <f t="shared" si="816"/>
        <v>-403.33230596648593</v>
      </c>
      <c r="L7357" s="221">
        <f t="shared" si="811"/>
        <v>1.1608173970150935E-39</v>
      </c>
    </row>
    <row r="7358" spans="3:12" hidden="1" x14ac:dyDescent="0.25">
      <c r="C7358" s="221">
        <v>101000</v>
      </c>
      <c r="D7358" s="221">
        <f t="shared" si="812"/>
        <v>101000</v>
      </c>
      <c r="E7358" s="221">
        <f t="shared" ref="E7358:E7359" si="817">D7358/1000</f>
        <v>101</v>
      </c>
      <c r="F7358" s="221">
        <f t="shared" si="813"/>
        <v>3.3567976567457216E-14</v>
      </c>
      <c r="G7358" s="221">
        <f t="shared" si="814"/>
        <v>0.82725581453323216</v>
      </c>
      <c r="H7358" s="271">
        <v>9.3130271014064299E-10</v>
      </c>
      <c r="I7358" s="221">
        <f t="shared" si="815"/>
        <v>1</v>
      </c>
      <c r="J7358" s="221">
        <v>1</v>
      </c>
      <c r="K7358" s="221">
        <f t="shared" si="816"/>
        <v>-451.74688283011568</v>
      </c>
      <c r="L7358" s="221">
        <f t="shared" ref="L7358:L7359" si="818">(D7358-D7357)*((10^(K7358/20)+10^(K7357/20))/2)^2</f>
        <v>1.1694991680385048E-38</v>
      </c>
    </row>
    <row r="7359" spans="3:12" hidden="1" x14ac:dyDescent="0.25">
      <c r="C7359" s="221">
        <v>102000</v>
      </c>
      <c r="D7359" s="221">
        <f t="shared" si="812"/>
        <v>102000</v>
      </c>
      <c r="E7359" s="221">
        <f t="shared" si="817"/>
        <v>102</v>
      </c>
      <c r="F7359" s="221">
        <f t="shared" si="813"/>
        <v>2.3549144115068845E-10</v>
      </c>
      <c r="G7359" s="221">
        <f t="shared" si="814"/>
        <v>2.2090878800428002E-15</v>
      </c>
      <c r="H7359" s="221">
        <v>1</v>
      </c>
      <c r="I7359" s="221">
        <f t="shared" si="815"/>
        <v>1</v>
      </c>
      <c r="J7359" s="221">
        <v>1</v>
      </c>
      <c r="K7359" s="221">
        <f t="shared" si="816"/>
        <v>-485.67623759148364</v>
      </c>
      <c r="L7359" s="221">
        <f t="shared" si="818"/>
        <v>1.7400049145822493E-43</v>
      </c>
    </row>
    <row r="7360" spans="3:12" hidden="1" x14ac:dyDescent="0.25">
      <c r="C7360" s="221">
        <v>103000</v>
      </c>
      <c r="D7360" s="221">
        <f t="shared" si="812"/>
        <v>103000</v>
      </c>
      <c r="E7360" s="221">
        <f t="shared" ref="E7360:E7423" si="819">D7360/1000</f>
        <v>103</v>
      </c>
      <c r="F7360" s="221">
        <f t="shared" si="813"/>
        <v>4.0616821703932073E-9</v>
      </c>
      <c r="G7360" s="221">
        <f t="shared" si="814"/>
        <v>7.8147266261487325E-2</v>
      </c>
      <c r="H7360" s="271">
        <v>9.3131031326249701E-10</v>
      </c>
      <c r="I7360" s="221">
        <f t="shared" si="815"/>
        <v>1</v>
      </c>
      <c r="J7360" s="221">
        <v>1</v>
      </c>
      <c r="K7360" s="221">
        <f t="shared" si="816"/>
        <v>-370.58571721907902</v>
      </c>
      <c r="L7360" s="221">
        <f t="shared" ref="L7360:L7423" si="820">(D7360-D7359)*((10^(K7360/20)+10^(K7359/20))/2)^2</f>
        <v>2.1845893662539796E-35</v>
      </c>
    </row>
    <row r="7361" spans="3:12" hidden="1" x14ac:dyDescent="0.25">
      <c r="C7361" s="221">
        <v>104000</v>
      </c>
      <c r="D7361" s="221">
        <f t="shared" si="812"/>
        <v>104000</v>
      </c>
      <c r="E7361" s="221">
        <f t="shared" si="819"/>
        <v>104</v>
      </c>
      <c r="F7361" s="221">
        <f t="shared" si="813"/>
        <v>2.0272751572276823E-8</v>
      </c>
      <c r="G7361" s="221">
        <f t="shared" si="814"/>
        <v>5.6137348138910345E-2</v>
      </c>
      <c r="H7361" s="271">
        <v>9.3131930734845504E-10</v>
      </c>
      <c r="I7361" s="221">
        <f t="shared" si="815"/>
        <v>1</v>
      </c>
      <c r="J7361" s="221">
        <v>1</v>
      </c>
      <c r="K7361" s="221">
        <f t="shared" si="816"/>
        <v>-359.49473603667298</v>
      </c>
      <c r="L7361" s="221">
        <f t="shared" si="820"/>
        <v>4.5934673958109725E-34</v>
      </c>
    </row>
    <row r="7362" spans="3:12" hidden="1" x14ac:dyDescent="0.25">
      <c r="C7362" s="221">
        <v>105000</v>
      </c>
      <c r="D7362" s="221">
        <f t="shared" si="812"/>
        <v>105000</v>
      </c>
      <c r="E7362" s="221">
        <f t="shared" si="819"/>
        <v>105</v>
      </c>
      <c r="F7362" s="221">
        <f t="shared" si="813"/>
        <v>5.5464508103614658E-8</v>
      </c>
      <c r="G7362" s="221">
        <f t="shared" si="814"/>
        <v>2.4191334216542028E-15</v>
      </c>
      <c r="H7362" s="221">
        <v>1</v>
      </c>
      <c r="I7362" s="221">
        <f t="shared" si="815"/>
        <v>1</v>
      </c>
      <c r="J7362" s="221">
        <v>1</v>
      </c>
      <c r="K7362" s="221">
        <f t="shared" si="816"/>
        <v>-437.44650025503603</v>
      </c>
      <c r="L7362" s="221">
        <f t="shared" si="820"/>
        <v>2.8091592241057295E-34</v>
      </c>
    </row>
    <row r="7363" spans="3:12" hidden="1" x14ac:dyDescent="0.25">
      <c r="C7363" s="221">
        <v>106000</v>
      </c>
      <c r="D7363" s="221">
        <f t="shared" si="812"/>
        <v>106000</v>
      </c>
      <c r="E7363" s="221">
        <f t="shared" si="819"/>
        <v>106</v>
      </c>
      <c r="F7363" s="221">
        <f t="shared" si="813"/>
        <v>1.0312708140729186E-7</v>
      </c>
      <c r="G7363" s="221">
        <f t="shared" si="814"/>
        <v>3.9814721158180466E-2</v>
      </c>
      <c r="H7363" s="271">
        <v>9.3132529232030597E-10</v>
      </c>
      <c r="I7363" s="221">
        <f t="shared" si="815"/>
        <v>1</v>
      </c>
      <c r="J7363" s="221">
        <v>1</v>
      </c>
      <c r="K7363" s="221">
        <f t="shared" si="816"/>
        <v>-348.34964394237426</v>
      </c>
      <c r="L7363" s="221">
        <f t="shared" si="820"/>
        <v>3.6559991900579125E-33</v>
      </c>
    </row>
    <row r="7364" spans="3:12" hidden="1" x14ac:dyDescent="0.25">
      <c r="C7364" s="221">
        <v>107000</v>
      </c>
      <c r="D7364" s="221">
        <f t="shared" si="812"/>
        <v>107000</v>
      </c>
      <c r="E7364" s="221">
        <f t="shared" si="819"/>
        <v>107</v>
      </c>
      <c r="F7364" s="221">
        <f t="shared" si="813"/>
        <v>1.4302630406376561E-7</v>
      </c>
      <c r="G7364" s="221">
        <f t="shared" si="814"/>
        <v>3.6960503332179928E-2</v>
      </c>
      <c r="H7364" s="271">
        <v>9.3130434284897896E-10</v>
      </c>
      <c r="I7364" s="221">
        <f t="shared" si="815"/>
        <v>1</v>
      </c>
      <c r="J7364" s="221">
        <v>1</v>
      </c>
      <c r="K7364" s="221">
        <f t="shared" si="816"/>
        <v>-346.15509157567607</v>
      </c>
      <c r="L7364" s="221">
        <f t="shared" si="820"/>
        <v>1.9128271832636547E-32</v>
      </c>
    </row>
    <row r="7365" spans="3:12" hidden="1" x14ac:dyDescent="0.25">
      <c r="C7365" s="221">
        <v>108000</v>
      </c>
      <c r="D7365" s="221">
        <f t="shared" si="812"/>
        <v>108000</v>
      </c>
      <c r="E7365" s="221">
        <f t="shared" si="819"/>
        <v>108</v>
      </c>
      <c r="F7365" s="221">
        <f t="shared" si="813"/>
        <v>1.5424846267385733E-7</v>
      </c>
      <c r="G7365" s="221">
        <f t="shared" si="814"/>
        <v>3.2674239471471484E-16</v>
      </c>
      <c r="H7365" s="221">
        <v>1</v>
      </c>
      <c r="I7365" s="221">
        <f t="shared" si="815"/>
        <v>1</v>
      </c>
      <c r="J7365" s="221">
        <v>1</v>
      </c>
      <c r="K7365" s="221">
        <f t="shared" si="816"/>
        <v>-445.95147336002162</v>
      </c>
      <c r="L7365" s="221">
        <f t="shared" si="820"/>
        <v>6.0595412041791152E-33</v>
      </c>
    </row>
    <row r="7366" spans="3:12" hidden="1" x14ac:dyDescent="0.25">
      <c r="C7366" s="221">
        <v>109000</v>
      </c>
      <c r="D7366" s="221">
        <f t="shared" si="812"/>
        <v>109000</v>
      </c>
      <c r="E7366" s="221">
        <f t="shared" si="819"/>
        <v>109</v>
      </c>
      <c r="F7366" s="221">
        <f t="shared" si="813"/>
        <v>1.3092896188033575E-7</v>
      </c>
      <c r="G7366" s="221">
        <f t="shared" si="814"/>
        <v>3.6960503332182669E-2</v>
      </c>
      <c r="H7366" s="271">
        <v>9.3134027449059891E-10</v>
      </c>
      <c r="I7366" s="221">
        <f t="shared" si="815"/>
        <v>1</v>
      </c>
      <c r="J7366" s="221">
        <v>1</v>
      </c>
      <c r="K7366" s="221">
        <f t="shared" si="816"/>
        <v>-346.92236029815194</v>
      </c>
      <c r="L7366" s="221">
        <f t="shared" si="820"/>
        <v>5.0782454950139572E-33</v>
      </c>
    </row>
    <row r="7367" spans="3:12" hidden="1" x14ac:dyDescent="0.25">
      <c r="C7367" s="221">
        <v>110000</v>
      </c>
      <c r="D7367" s="221">
        <f t="shared" si="812"/>
        <v>110000</v>
      </c>
      <c r="E7367" s="221">
        <f t="shared" si="819"/>
        <v>110</v>
      </c>
      <c r="F7367" s="221">
        <f t="shared" si="813"/>
        <v>8.6418247589769344E-8</v>
      </c>
      <c r="G7367" s="221">
        <f t="shared" si="814"/>
        <v>3.9814721158180064E-2</v>
      </c>
      <c r="H7367" s="271">
        <v>9.3132095762808697E-10</v>
      </c>
      <c r="I7367" s="221">
        <f t="shared" si="815"/>
        <v>1</v>
      </c>
      <c r="J7367" s="221">
        <v>1</v>
      </c>
      <c r="K7367" s="221">
        <f t="shared" si="816"/>
        <v>-349.8850298024123</v>
      </c>
      <c r="L7367" s="221">
        <f t="shared" si="820"/>
        <v>1.4866250330624415E-32</v>
      </c>
    </row>
    <row r="7368" spans="3:12" hidden="1" x14ac:dyDescent="0.25">
      <c r="C7368" s="221">
        <v>111000</v>
      </c>
      <c r="D7368" s="221">
        <f t="shared" si="812"/>
        <v>111000</v>
      </c>
      <c r="E7368" s="221">
        <f t="shared" si="819"/>
        <v>111</v>
      </c>
      <c r="F7368" s="221">
        <f t="shared" si="813"/>
        <v>4.254485334164983E-8</v>
      </c>
      <c r="G7368" s="221">
        <f t="shared" si="814"/>
        <v>3.2428329717053005E-15</v>
      </c>
      <c r="H7368" s="221">
        <v>1</v>
      </c>
      <c r="I7368" s="221">
        <f t="shared" si="815"/>
        <v>1</v>
      </c>
      <c r="J7368" s="221">
        <v>1</v>
      </c>
      <c r="K7368" s="221">
        <f t="shared" si="816"/>
        <v>-437.20456777995281</v>
      </c>
      <c r="L7368" s="221">
        <f t="shared" si="820"/>
        <v>2.5672870177962556E-33</v>
      </c>
    </row>
    <row r="7369" spans="3:12" hidden="1" x14ac:dyDescent="0.25">
      <c r="C7369" s="221">
        <v>112000</v>
      </c>
      <c r="D7369" s="221">
        <f t="shared" si="812"/>
        <v>112000</v>
      </c>
      <c r="E7369" s="221">
        <f t="shared" si="819"/>
        <v>112</v>
      </c>
      <c r="F7369" s="221">
        <f t="shared" si="813"/>
        <v>1.4233870417686282E-8</v>
      </c>
      <c r="G7369" s="221">
        <f t="shared" si="814"/>
        <v>5.6137348138910741E-2</v>
      </c>
      <c r="H7369" s="271">
        <v>9.31323662294951E-10</v>
      </c>
      <c r="I7369" s="221">
        <f t="shared" si="815"/>
        <v>1</v>
      </c>
      <c r="J7369" s="221">
        <v>1</v>
      </c>
      <c r="K7369" s="221">
        <f t="shared" si="816"/>
        <v>-362.56648923404794</v>
      </c>
      <c r="L7369" s="221">
        <f t="shared" si="820"/>
        <v>1.3850074250644652E-34</v>
      </c>
    </row>
    <row r="7370" spans="3:12" hidden="1" x14ac:dyDescent="0.25">
      <c r="C7370" s="221">
        <v>113000</v>
      </c>
      <c r="D7370" s="221">
        <f t="shared" si="812"/>
        <v>113000</v>
      </c>
      <c r="E7370" s="221">
        <f t="shared" si="819"/>
        <v>113</v>
      </c>
      <c r="F7370" s="221">
        <f t="shared" si="813"/>
        <v>2.6101596188497545E-9</v>
      </c>
      <c r="G7370" s="221">
        <f t="shared" si="814"/>
        <v>7.8147266261486339E-2</v>
      </c>
      <c r="H7370" s="271">
        <v>9.3130596744609196E-10</v>
      </c>
      <c r="I7370" s="221">
        <f t="shared" si="815"/>
        <v>1</v>
      </c>
      <c r="J7370" s="221">
        <v>1</v>
      </c>
      <c r="K7370" s="221">
        <f t="shared" si="816"/>
        <v>-374.42653515086585</v>
      </c>
      <c r="L7370" s="221">
        <f t="shared" si="820"/>
        <v>2.1815468338133021E-34</v>
      </c>
    </row>
    <row r="7371" spans="3:12" hidden="1" x14ac:dyDescent="0.25">
      <c r="C7371" s="221">
        <v>114000</v>
      </c>
      <c r="D7371" s="221">
        <f t="shared" si="812"/>
        <v>114000</v>
      </c>
      <c r="E7371" s="221">
        <f t="shared" si="819"/>
        <v>114</v>
      </c>
      <c r="F7371" s="221">
        <f t="shared" si="813"/>
        <v>1.3850086802785081E-10</v>
      </c>
      <c r="G7371" s="221">
        <f t="shared" si="814"/>
        <v>1.8617958904818727E-14</v>
      </c>
      <c r="H7371" s="221">
        <v>1</v>
      </c>
      <c r="I7371" s="221">
        <f t="shared" si="815"/>
        <v>1</v>
      </c>
      <c r="J7371" s="221">
        <v>1</v>
      </c>
      <c r="K7371" s="221">
        <f t="shared" si="816"/>
        <v>-471.77230874753377</v>
      </c>
      <c r="L7371" s="221">
        <f t="shared" si="820"/>
        <v>9.0219057090012154E-36</v>
      </c>
    </row>
    <row r="7372" spans="3:12" hidden="1" x14ac:dyDescent="0.25">
      <c r="C7372" s="221">
        <v>115000</v>
      </c>
      <c r="D7372" s="221">
        <f t="shared" si="812"/>
        <v>115000</v>
      </c>
      <c r="E7372" s="221">
        <f t="shared" si="819"/>
        <v>115</v>
      </c>
      <c r="F7372" s="221">
        <f t="shared" si="813"/>
        <v>1.8066631682722283E-14</v>
      </c>
      <c r="G7372" s="221">
        <f t="shared" si="814"/>
        <v>0.82725581453319186</v>
      </c>
      <c r="H7372" s="271">
        <v>9.3133862464881798E-10</v>
      </c>
      <c r="I7372" s="221">
        <f t="shared" si="815"/>
        <v>1</v>
      </c>
      <c r="J7372" s="221">
        <v>1</v>
      </c>
      <c r="K7372" s="221">
        <f t="shared" si="816"/>
        <v>-457.12750732606298</v>
      </c>
      <c r="L7372" s="221">
        <f t="shared" si="820"/>
        <v>6.804711847640666E-44</v>
      </c>
    </row>
    <row r="7373" spans="3:12" hidden="1" x14ac:dyDescent="0.25">
      <c r="C7373" s="221">
        <v>116000</v>
      </c>
      <c r="D7373" s="221">
        <f t="shared" si="812"/>
        <v>116000</v>
      </c>
      <c r="E7373" s="221">
        <f t="shared" si="819"/>
        <v>116</v>
      </c>
      <c r="F7373" s="221">
        <f t="shared" si="813"/>
        <v>1.733849708942911E-11</v>
      </c>
      <c r="G7373" s="221">
        <f t="shared" si="814"/>
        <v>0.20780173054026271</v>
      </c>
      <c r="H7373" s="271">
        <v>9.3132256956339196E-10</v>
      </c>
      <c r="I7373" s="221">
        <f t="shared" si="815"/>
        <v>1</v>
      </c>
      <c r="J7373" s="221">
        <v>1</v>
      </c>
      <c r="K7373" s="221">
        <f t="shared" si="816"/>
        <v>-409.48478524836565</v>
      </c>
      <c r="L7373" s="221">
        <f t="shared" si="820"/>
        <v>2.8382924816567842E-39</v>
      </c>
    </row>
    <row r="7374" spans="3:12" hidden="1" x14ac:dyDescent="0.25">
      <c r="C7374" s="221">
        <v>117000</v>
      </c>
      <c r="D7374" s="221">
        <f t="shared" si="812"/>
        <v>117000</v>
      </c>
      <c r="E7374" s="221">
        <f t="shared" si="819"/>
        <v>117</v>
      </c>
      <c r="F7374" s="221">
        <f t="shared" si="813"/>
        <v>8.6538543661123366E-10</v>
      </c>
      <c r="G7374" s="221">
        <f t="shared" si="814"/>
        <v>6.2956757957372605E-15</v>
      </c>
      <c r="H7374" s="221">
        <v>1</v>
      </c>
      <c r="I7374" s="221">
        <f t="shared" si="815"/>
        <v>1</v>
      </c>
      <c r="J7374" s="221">
        <v>1</v>
      </c>
      <c r="K7374" s="221">
        <f t="shared" si="816"/>
        <v>-465.27496124750968</v>
      </c>
      <c r="L7374" s="221">
        <f t="shared" si="820"/>
        <v>2.8240385491356696E-39</v>
      </c>
    </row>
    <row r="7375" spans="3:12" hidden="1" x14ac:dyDescent="0.25">
      <c r="C7375" s="221">
        <v>118000</v>
      </c>
      <c r="D7375" s="221">
        <f t="shared" si="812"/>
        <v>118000</v>
      </c>
      <c r="E7375" s="221">
        <f t="shared" si="819"/>
        <v>118</v>
      </c>
      <c r="F7375" s="221">
        <f t="shared" si="813"/>
        <v>6.2876170936768653E-9</v>
      </c>
      <c r="G7375" s="221">
        <f t="shared" si="814"/>
        <v>6.2911217298101882E-2</v>
      </c>
      <c r="H7375" s="271">
        <v>9.3132202715467001E-10</v>
      </c>
      <c r="I7375" s="221">
        <f t="shared" si="815"/>
        <v>1</v>
      </c>
      <c r="J7375" s="221">
        <v>1</v>
      </c>
      <c r="K7375" s="221">
        <f t="shared" si="816"/>
        <v>-368.67371901237016</v>
      </c>
      <c r="L7375" s="221">
        <f t="shared" si="820"/>
        <v>3.3929772904366403E-35</v>
      </c>
    </row>
    <row r="7376" spans="3:12" hidden="1" x14ac:dyDescent="0.25">
      <c r="C7376" s="221">
        <v>119000</v>
      </c>
      <c r="D7376" s="221">
        <f t="shared" si="812"/>
        <v>119000</v>
      </c>
      <c r="E7376" s="221">
        <f t="shared" si="819"/>
        <v>119</v>
      </c>
      <c r="F7376" s="221">
        <f t="shared" si="813"/>
        <v>2.1201517579291992E-8</v>
      </c>
      <c r="G7376" s="221">
        <f t="shared" si="814"/>
        <v>4.8942765527656452E-2</v>
      </c>
      <c r="H7376" s="271">
        <v>9.3130760376704495E-10</v>
      </c>
      <c r="I7376" s="221">
        <f t="shared" si="815"/>
        <v>1</v>
      </c>
      <c r="J7376" s="221">
        <v>1</v>
      </c>
      <c r="K7376" s="221">
        <f t="shared" si="816"/>
        <v>-360.29702794391034</v>
      </c>
      <c r="L7376" s="221">
        <f t="shared" si="820"/>
        <v>4.4540725182501972E-34</v>
      </c>
    </row>
    <row r="7377" spans="3:12" hidden="1" x14ac:dyDescent="0.25">
      <c r="C7377" s="221">
        <v>120000</v>
      </c>
      <c r="D7377" s="221">
        <f t="shared" si="812"/>
        <v>120000</v>
      </c>
      <c r="E7377" s="221">
        <f t="shared" si="819"/>
        <v>120</v>
      </c>
      <c r="F7377" s="221">
        <f t="shared" si="813"/>
        <v>4.5573320755837267E-8</v>
      </c>
      <c r="G7377" s="221">
        <f t="shared" si="814"/>
        <v>1.8854048214151332E-16</v>
      </c>
      <c r="H7377" s="221">
        <v>1</v>
      </c>
      <c r="I7377" s="221">
        <f t="shared" si="815"/>
        <v>1</v>
      </c>
      <c r="J7377" s="221">
        <v>1</v>
      </c>
      <c r="K7377" s="221">
        <f t="shared" si="816"/>
        <v>-461.31769423054345</v>
      </c>
      <c r="L7377" s="221">
        <f t="shared" si="820"/>
        <v>2.3347744773217286E-34</v>
      </c>
    </row>
    <row r="7378" spans="3:12" hidden="1" x14ac:dyDescent="0.25">
      <c r="C7378" s="221">
        <v>121000</v>
      </c>
      <c r="D7378" s="221">
        <f t="shared" si="812"/>
        <v>121000</v>
      </c>
      <c r="E7378" s="221">
        <f t="shared" si="819"/>
        <v>121</v>
      </c>
      <c r="F7378" s="221">
        <f t="shared" si="813"/>
        <v>7.0983844400060304E-8</v>
      </c>
      <c r="G7378" s="221">
        <f t="shared" si="814"/>
        <v>3.7835535790824264E-2</v>
      </c>
      <c r="H7378" s="271">
        <v>9.3133699378307294E-10</v>
      </c>
      <c r="I7378" s="221">
        <f t="shared" si="815"/>
        <v>1</v>
      </c>
      <c r="J7378" s="221">
        <v>1</v>
      </c>
      <c r="K7378" s="221">
        <f t="shared" si="816"/>
        <v>-352.03667482186438</v>
      </c>
      <c r="L7378" s="221">
        <f t="shared" si="820"/>
        <v>1.5641395958596515E-33</v>
      </c>
    </row>
    <row r="7379" spans="3:12" hidden="1" x14ac:dyDescent="0.25">
      <c r="C7379" s="221">
        <v>122000</v>
      </c>
      <c r="D7379" s="221">
        <f t="shared" si="812"/>
        <v>122000</v>
      </c>
      <c r="E7379" s="221">
        <f t="shared" si="819"/>
        <v>122</v>
      </c>
      <c r="F7379" s="221">
        <f t="shared" si="813"/>
        <v>8.4907226610227489E-8</v>
      </c>
      <c r="G7379" s="221">
        <f t="shared" si="814"/>
        <v>3.6222228338971249E-2</v>
      </c>
      <c r="H7379" s="271">
        <v>9.3132421429858507E-10</v>
      </c>
      <c r="I7379" s="221">
        <f t="shared" si="815"/>
        <v>1</v>
      </c>
      <c r="J7379" s="221">
        <v>1</v>
      </c>
      <c r="K7379" s="221">
        <f t="shared" si="816"/>
        <v>-350.85958571833743</v>
      </c>
      <c r="L7379" s="221">
        <f t="shared" si="820"/>
        <v>7.1974623146900524E-33</v>
      </c>
    </row>
    <row r="7380" spans="3:12" hidden="1" x14ac:dyDescent="0.25">
      <c r="C7380" s="221">
        <v>123000</v>
      </c>
      <c r="D7380" s="221">
        <f t="shared" si="812"/>
        <v>123000</v>
      </c>
      <c r="E7380" s="221">
        <f t="shared" si="819"/>
        <v>123</v>
      </c>
      <c r="F7380" s="221">
        <f t="shared" si="813"/>
        <v>7.9777878113623986E-8</v>
      </c>
      <c r="G7380" s="221">
        <f t="shared" si="814"/>
        <v>2.1006605706060302E-15</v>
      </c>
      <c r="H7380" s="221">
        <v>1</v>
      </c>
      <c r="I7380" s="221">
        <f t="shared" si="815"/>
        <v>1</v>
      </c>
      <c r="J7380" s="221">
        <v>1</v>
      </c>
      <c r="K7380" s="221">
        <f t="shared" si="816"/>
        <v>-435.51523270359218</v>
      </c>
      <c r="L7380" s="221">
        <f t="shared" si="820"/>
        <v>2.0513145242232011E-33</v>
      </c>
    </row>
    <row r="7381" spans="3:12" hidden="1" x14ac:dyDescent="0.25">
      <c r="C7381" s="221">
        <v>124000</v>
      </c>
      <c r="D7381" s="221">
        <f t="shared" si="812"/>
        <v>124000</v>
      </c>
      <c r="E7381" s="221">
        <f t="shared" si="819"/>
        <v>124</v>
      </c>
      <c r="F7381" s="221">
        <f t="shared" si="813"/>
        <v>5.8740428125817896E-8</v>
      </c>
      <c r="G7381" s="221">
        <f t="shared" si="814"/>
        <v>3.8400207712786294E-2</v>
      </c>
      <c r="H7381" s="271">
        <v>9.3132038692641897E-10</v>
      </c>
      <c r="I7381" s="221">
        <f t="shared" si="815"/>
        <v>1</v>
      </c>
      <c r="J7381" s="221">
        <v>1</v>
      </c>
      <c r="K7381" s="221">
        <f t="shared" si="816"/>
        <v>-353.55260418034419</v>
      </c>
      <c r="L7381" s="221">
        <f t="shared" si="820"/>
        <v>1.1034403979836349E-33</v>
      </c>
    </row>
    <row r="7382" spans="3:12" hidden="1" x14ac:dyDescent="0.25">
      <c r="C7382" s="221">
        <v>125000</v>
      </c>
      <c r="D7382" s="221">
        <f t="shared" si="812"/>
        <v>125000</v>
      </c>
      <c r="E7382" s="221">
        <f t="shared" si="819"/>
        <v>125</v>
      </c>
      <c r="F7382" s="221">
        <f t="shared" si="813"/>
        <v>3.2943695062582254E-8</v>
      </c>
      <c r="G7382" s="221">
        <f t="shared" si="814"/>
        <v>4.2784868169455266E-2</v>
      </c>
      <c r="H7382" s="271">
        <v>9.31309222668206E-10</v>
      </c>
      <c r="I7382" s="221">
        <f t="shared" si="815"/>
        <v>1</v>
      </c>
      <c r="J7382" s="221">
        <v>1</v>
      </c>
      <c r="K7382" s="221">
        <f t="shared" si="816"/>
        <v>-357.63687177523695</v>
      </c>
      <c r="L7382" s="221">
        <f t="shared" si="820"/>
        <v>2.9128255951234042E-33</v>
      </c>
    </row>
    <row r="7383" spans="3:12" hidden="1" x14ac:dyDescent="0.25">
      <c r="C7383" s="221">
        <v>126000</v>
      </c>
      <c r="D7383" s="221">
        <f t="shared" si="812"/>
        <v>126000</v>
      </c>
      <c r="E7383" s="221">
        <f t="shared" si="819"/>
        <v>126</v>
      </c>
      <c r="F7383" s="221">
        <f t="shared" si="813"/>
        <v>1.3146719294826263E-8</v>
      </c>
      <c r="G7383" s="221">
        <f t="shared" si="814"/>
        <v>5.7741274583267951E-16</v>
      </c>
      <c r="H7383" s="221">
        <v>1</v>
      </c>
      <c r="I7383" s="221">
        <f t="shared" si="815"/>
        <v>1</v>
      </c>
      <c r="J7383" s="221">
        <v>1</v>
      </c>
      <c r="K7383" s="221">
        <f t="shared" si="816"/>
        <v>-462.39392487241173</v>
      </c>
      <c r="L7383" s="221">
        <f t="shared" si="820"/>
        <v>4.3078230340454761E-34</v>
      </c>
    </row>
    <row r="7384" spans="3:12" hidden="1" x14ac:dyDescent="0.25">
      <c r="C7384" s="221">
        <v>127000</v>
      </c>
      <c r="D7384" s="221">
        <f t="shared" si="812"/>
        <v>127000</v>
      </c>
      <c r="E7384" s="221">
        <f t="shared" si="819"/>
        <v>127</v>
      </c>
      <c r="F7384" s="221">
        <f t="shared" si="813"/>
        <v>3.2091243091922173E-9</v>
      </c>
      <c r="G7384" s="221">
        <f t="shared" si="814"/>
        <v>6.7158790484470487E-2</v>
      </c>
      <c r="H7384" s="271">
        <v>9.3133537459557091E-10</v>
      </c>
      <c r="I7384" s="221">
        <f t="shared" si="815"/>
        <v>1</v>
      </c>
      <c r="J7384" s="221">
        <v>1</v>
      </c>
      <c r="K7384" s="221">
        <f t="shared" si="816"/>
        <v>-373.94808989518776</v>
      </c>
      <c r="L7384" s="221">
        <f t="shared" si="820"/>
        <v>1.0073116749966768E-35</v>
      </c>
    </row>
    <row r="7385" spans="3:12" hidden="1" x14ac:dyDescent="0.25">
      <c r="C7385" s="221">
        <v>128000</v>
      </c>
      <c r="D7385" s="221">
        <f t="shared" si="812"/>
        <v>128000</v>
      </c>
      <c r="E7385" s="221">
        <f t="shared" si="819"/>
        <v>128</v>
      </c>
      <c r="F7385" s="221">
        <f t="shared" si="813"/>
        <v>3.2330859948322259E-10</v>
      </c>
      <c r="G7385" s="221">
        <f t="shared" si="814"/>
        <v>0.10550370359324765</v>
      </c>
      <c r="H7385" s="271">
        <v>9.3129427108991498E-10</v>
      </c>
      <c r="I7385" s="221">
        <f t="shared" si="815"/>
        <v>1</v>
      </c>
      <c r="J7385" s="221">
        <v>1</v>
      </c>
      <c r="K7385" s="221">
        <f t="shared" si="816"/>
        <v>-389.96056213986117</v>
      </c>
      <c r="L7385" s="221">
        <f t="shared" si="820"/>
        <v>1.351277558565582E-35</v>
      </c>
    </row>
    <row r="7386" spans="3:12" hidden="1" x14ac:dyDescent="0.25">
      <c r="C7386" s="221">
        <v>129000</v>
      </c>
      <c r="D7386" s="221">
        <f t="shared" si="812"/>
        <v>129000</v>
      </c>
      <c r="E7386" s="221">
        <f t="shared" si="819"/>
        <v>129</v>
      </c>
      <c r="F7386" s="221">
        <f t="shared" si="813"/>
        <v>2.5237327926527017E-12</v>
      </c>
      <c r="G7386" s="221">
        <f t="shared" si="814"/>
        <v>2.2212201360887013E-14</v>
      </c>
      <c r="H7386" s="221">
        <v>1</v>
      </c>
      <c r="I7386" s="221">
        <f t="shared" si="815"/>
        <v>1</v>
      </c>
      <c r="J7386" s="221">
        <v>1</v>
      </c>
      <c r="K7386" s="221">
        <f t="shared" si="816"/>
        <v>-505.02730054620383</v>
      </c>
      <c r="L7386" s="221">
        <f t="shared" si="820"/>
        <v>2.5228145522732935E-37</v>
      </c>
    </row>
    <row r="7387" spans="3:12" hidden="1" x14ac:dyDescent="0.25">
      <c r="C7387" s="221">
        <v>130000</v>
      </c>
      <c r="D7387" s="221">
        <f t="shared" si="812"/>
        <v>130000</v>
      </c>
      <c r="E7387" s="221">
        <f t="shared" si="819"/>
        <v>130</v>
      </c>
      <c r="F7387" s="221">
        <f t="shared" si="813"/>
        <v>3.2312495711936286E-13</v>
      </c>
      <c r="G7387" s="221">
        <f t="shared" si="814"/>
        <v>0.41402196443697092</v>
      </c>
      <c r="H7387" s="271">
        <v>9.3131875349389496E-10</v>
      </c>
      <c r="I7387" s="221">
        <f t="shared" si="815"/>
        <v>1</v>
      </c>
      <c r="J7387" s="221">
        <v>1</v>
      </c>
      <c r="K7387" s="221">
        <f t="shared" si="816"/>
        <v>-438.09015534660944</v>
      </c>
      <c r="L7387" s="221">
        <f t="shared" si="820"/>
        <v>3.8843216759912354E-42</v>
      </c>
    </row>
    <row r="7388" spans="3:12" hidden="1" x14ac:dyDescent="0.25">
      <c r="C7388" s="221">
        <v>131000</v>
      </c>
      <c r="D7388" s="221">
        <f t="shared" si="812"/>
        <v>131000</v>
      </c>
      <c r="E7388" s="221">
        <f t="shared" si="819"/>
        <v>131</v>
      </c>
      <c r="F7388" s="221">
        <f t="shared" si="813"/>
        <v>1.5243060063562321E-10</v>
      </c>
      <c r="G7388" s="221">
        <f t="shared" si="814"/>
        <v>0.119998988658815</v>
      </c>
      <c r="H7388" s="271">
        <v>9.3131087165096804E-10</v>
      </c>
      <c r="I7388" s="221">
        <f t="shared" si="815"/>
        <v>1</v>
      </c>
      <c r="J7388" s="221">
        <v>1</v>
      </c>
      <c r="K7388" s="221">
        <f t="shared" si="816"/>
        <v>-395.37311160987258</v>
      </c>
      <c r="L7388" s="221">
        <f t="shared" si="820"/>
        <v>7.3613672361001573E-38</v>
      </c>
    </row>
    <row r="7389" spans="3:12" hidden="1" x14ac:dyDescent="0.25">
      <c r="C7389" s="221">
        <v>132000</v>
      </c>
      <c r="D7389" s="221">
        <f t="shared" si="812"/>
        <v>132000</v>
      </c>
      <c r="E7389" s="221">
        <f t="shared" si="819"/>
        <v>132</v>
      </c>
      <c r="F7389" s="221">
        <f t="shared" si="813"/>
        <v>1.8699118661128588E-9</v>
      </c>
      <c r="G7389" s="221">
        <f t="shared" si="814"/>
        <v>1.3066081781347014E-15</v>
      </c>
      <c r="H7389" s="221">
        <v>1</v>
      </c>
      <c r="I7389" s="221">
        <f t="shared" si="815"/>
        <v>1</v>
      </c>
      <c r="J7389" s="221">
        <v>1</v>
      </c>
      <c r="K7389" s="221">
        <f t="shared" si="816"/>
        <v>-472.24066980583007</v>
      </c>
      <c r="L7389" s="221">
        <f t="shared" si="820"/>
        <v>7.2569380442556333E-38</v>
      </c>
    </row>
    <row r="7390" spans="3:12" hidden="1" x14ac:dyDescent="0.25">
      <c r="C7390" s="221">
        <v>133000</v>
      </c>
      <c r="D7390" s="221">
        <f t="shared" si="812"/>
        <v>133000</v>
      </c>
      <c r="E7390" s="221">
        <f t="shared" si="819"/>
        <v>133</v>
      </c>
      <c r="F7390" s="221">
        <f t="shared" si="813"/>
        <v>8.1307238950906299E-9</v>
      </c>
      <c r="G7390" s="221">
        <f t="shared" si="814"/>
        <v>5.341165608616736E-2</v>
      </c>
      <c r="H7390" s="271">
        <v>9.313337422275081E-10</v>
      </c>
      <c r="I7390" s="221">
        <f t="shared" si="815"/>
        <v>1</v>
      </c>
      <c r="J7390" s="221">
        <v>1</v>
      </c>
      <c r="K7390" s="221">
        <f t="shared" si="816"/>
        <v>-367.86258809745345</v>
      </c>
      <c r="L7390" s="221">
        <f t="shared" si="820"/>
        <v>4.0896528631506461E-35</v>
      </c>
    </row>
    <row r="7391" spans="3:12" hidden="1" x14ac:dyDescent="0.25">
      <c r="C7391" s="221">
        <v>134000</v>
      </c>
      <c r="D7391" s="221">
        <f t="shared" si="812"/>
        <v>134000</v>
      </c>
      <c r="E7391" s="221">
        <f t="shared" si="819"/>
        <v>134</v>
      </c>
      <c r="F7391" s="221">
        <f t="shared" si="813"/>
        <v>2.057822815305579E-8</v>
      </c>
      <c r="G7391" s="221">
        <f t="shared" si="814"/>
        <v>4.4050908590080547E-2</v>
      </c>
      <c r="H7391" s="271">
        <v>9.3132746321675691E-10</v>
      </c>
      <c r="I7391" s="221">
        <f t="shared" si="815"/>
        <v>1</v>
      </c>
      <c r="J7391" s="221">
        <v>1</v>
      </c>
      <c r="K7391" s="221">
        <f t="shared" si="816"/>
        <v>-361.47069483458773</v>
      </c>
      <c r="L7391" s="221">
        <f t="shared" si="820"/>
        <v>3.8980921609962538E-34</v>
      </c>
    </row>
    <row r="7392" spans="3:12" hidden="1" x14ac:dyDescent="0.25">
      <c r="C7392" s="221">
        <v>135000</v>
      </c>
      <c r="D7392" s="221">
        <f t="shared" si="812"/>
        <v>135000</v>
      </c>
      <c r="E7392" s="221">
        <f t="shared" si="819"/>
        <v>135</v>
      </c>
      <c r="F7392" s="221">
        <f t="shared" si="813"/>
        <v>3.6279786142595882E-8</v>
      </c>
      <c r="G7392" s="221">
        <f t="shared" si="814"/>
        <v>3.4033503013756791E-15</v>
      </c>
      <c r="H7392" s="221">
        <v>1</v>
      </c>
      <c r="I7392" s="221">
        <f t="shared" si="815"/>
        <v>1</v>
      </c>
      <c r="J7392" s="221">
        <v>1</v>
      </c>
      <c r="K7392" s="221">
        <f t="shared" si="816"/>
        <v>-438.1685725799623</v>
      </c>
      <c r="L7392" s="221">
        <f t="shared" si="820"/>
        <v>1.7823687127098948E-34</v>
      </c>
    </row>
    <row r="7393" spans="3:12" hidden="1" x14ac:dyDescent="0.25">
      <c r="C7393" s="221">
        <v>136000</v>
      </c>
      <c r="D7393" s="221">
        <f t="shared" si="812"/>
        <v>136000</v>
      </c>
      <c r="E7393" s="221">
        <f t="shared" si="819"/>
        <v>136</v>
      </c>
      <c r="F7393" s="221">
        <f t="shared" si="813"/>
        <v>4.8247611939848768E-8</v>
      </c>
      <c r="G7393" s="221">
        <f t="shared" si="814"/>
        <v>3.6641051732158633E-2</v>
      </c>
      <c r="H7393" s="271">
        <v>9.3131713035350895E-10</v>
      </c>
      <c r="I7393" s="221">
        <f t="shared" si="815"/>
        <v>1</v>
      </c>
      <c r="J7393" s="221">
        <v>1</v>
      </c>
      <c r="K7393" s="221">
        <f t="shared" si="816"/>
        <v>-355.66917310553322</v>
      </c>
      <c r="L7393" s="221">
        <f t="shared" si="820"/>
        <v>6.7777857306798305E-34</v>
      </c>
    </row>
    <row r="7394" spans="3:12" hidden="1" x14ac:dyDescent="0.25">
      <c r="C7394" s="221">
        <v>137000</v>
      </c>
      <c r="D7394" s="221">
        <f t="shared" si="812"/>
        <v>137000</v>
      </c>
      <c r="E7394" s="221">
        <f t="shared" si="819"/>
        <v>137</v>
      </c>
      <c r="F7394" s="221">
        <f t="shared" si="813"/>
        <v>5.0108051177611527E-8</v>
      </c>
      <c r="G7394" s="221">
        <f t="shared" si="814"/>
        <v>3.6118768889071708E-2</v>
      </c>
      <c r="H7394" s="271">
        <v>9.3131250724772596E-10</v>
      </c>
      <c r="I7394" s="221">
        <f t="shared" si="815"/>
        <v>1</v>
      </c>
      <c r="J7394" s="221">
        <v>1</v>
      </c>
      <c r="K7394" s="221">
        <f t="shared" si="816"/>
        <v>-355.46528226622422</v>
      </c>
      <c r="L7394" s="221">
        <f t="shared" si="820"/>
        <v>2.7754733154398118E-33</v>
      </c>
    </row>
    <row r="7395" spans="3:12" hidden="1" x14ac:dyDescent="0.25">
      <c r="C7395" s="221">
        <v>138000</v>
      </c>
      <c r="D7395" s="221">
        <f t="shared" si="812"/>
        <v>138000</v>
      </c>
      <c r="E7395" s="221">
        <f t="shared" si="819"/>
        <v>138</v>
      </c>
      <c r="F7395" s="221">
        <f t="shared" si="813"/>
        <v>4.0933168741129616E-8</v>
      </c>
      <c r="G7395" s="221">
        <f t="shared" si="814"/>
        <v>9.3000485706449005E-16</v>
      </c>
      <c r="H7395" s="221">
        <v>1</v>
      </c>
      <c r="I7395" s="221">
        <f t="shared" si="815"/>
        <v>1</v>
      </c>
      <c r="J7395" s="221">
        <v>1</v>
      </c>
      <c r="K7395" s="221">
        <f t="shared" si="816"/>
        <v>-448.38878834984627</v>
      </c>
      <c r="L7395" s="221">
        <f t="shared" si="820"/>
        <v>7.1028296529225906E-34</v>
      </c>
    </row>
    <row r="7396" spans="3:12" hidden="1" x14ac:dyDescent="0.25">
      <c r="C7396" s="221">
        <v>139000</v>
      </c>
      <c r="D7396" s="221">
        <f t="shared" si="812"/>
        <v>139000</v>
      </c>
      <c r="E7396" s="221">
        <f t="shared" si="819"/>
        <v>139</v>
      </c>
      <c r="F7396" s="221">
        <f t="shared" si="813"/>
        <v>2.5852654189522307E-8</v>
      </c>
      <c r="G7396" s="221">
        <f t="shared" si="814"/>
        <v>4.0680891906426195E-2</v>
      </c>
      <c r="H7396" s="271">
        <v>9.3133208559000003E-10</v>
      </c>
      <c r="I7396" s="221">
        <f t="shared" si="815"/>
        <v>1</v>
      </c>
      <c r="J7396" s="221">
        <v>1</v>
      </c>
      <c r="K7396" s="221">
        <f t="shared" si="816"/>
        <v>-360.1799966349177</v>
      </c>
      <c r="L7396" s="221">
        <f t="shared" si="820"/>
        <v>2.3986898772857124E-34</v>
      </c>
    </row>
    <row r="7397" spans="3:12" hidden="1" x14ac:dyDescent="0.25">
      <c r="C7397" s="221">
        <v>140000</v>
      </c>
      <c r="D7397" s="221">
        <f t="shared" si="812"/>
        <v>140000</v>
      </c>
      <c r="E7397" s="221">
        <f t="shared" si="819"/>
        <v>140</v>
      </c>
      <c r="F7397" s="221">
        <f t="shared" si="813"/>
        <v>1.201588011547308E-8</v>
      </c>
      <c r="G7397" s="221">
        <f t="shared" si="814"/>
        <v>4.7104828118631162E-2</v>
      </c>
      <c r="H7397" s="271">
        <v>9.3129753951955404E-10</v>
      </c>
      <c r="I7397" s="221">
        <f t="shared" si="815"/>
        <v>1</v>
      </c>
      <c r="J7397" s="221">
        <v>1</v>
      </c>
      <c r="K7397" s="221">
        <f t="shared" si="816"/>
        <v>-365.56181068730393</v>
      </c>
      <c r="L7397" s="221">
        <f t="shared" si="820"/>
        <v>5.6746867146462497E-34</v>
      </c>
    </row>
    <row r="7398" spans="3:12" hidden="1" x14ac:dyDescent="0.25">
      <c r="C7398" s="221">
        <v>141000</v>
      </c>
      <c r="D7398" s="221">
        <f t="shared" si="812"/>
        <v>141000</v>
      </c>
      <c r="E7398" s="221">
        <f t="shared" si="819"/>
        <v>141</v>
      </c>
      <c r="F7398" s="221">
        <f t="shared" si="813"/>
        <v>3.685243852339706E-9</v>
      </c>
      <c r="G7398" s="221">
        <f t="shared" si="814"/>
        <v>2.2137642123217868E-15</v>
      </c>
      <c r="H7398" s="221">
        <v>1</v>
      </c>
      <c r="I7398" s="221">
        <f t="shared" si="815"/>
        <v>1</v>
      </c>
      <c r="J7398" s="221">
        <v>1</v>
      </c>
      <c r="K7398" s="221">
        <f t="shared" si="816"/>
        <v>-461.76804814496614</v>
      </c>
      <c r="L7398" s="221">
        <f t="shared" si="820"/>
        <v>6.9466014561350635E-35</v>
      </c>
    </row>
    <row r="7399" spans="3:12" hidden="1" x14ac:dyDescent="0.25">
      <c r="C7399" s="221">
        <v>142000</v>
      </c>
      <c r="D7399" s="221">
        <f t="shared" si="812"/>
        <v>142000</v>
      </c>
      <c r="E7399" s="221">
        <f t="shared" si="819"/>
        <v>142</v>
      </c>
      <c r="F7399" s="221">
        <f t="shared" si="813"/>
        <v>5.7522104429067516E-10</v>
      </c>
      <c r="G7399" s="221">
        <f t="shared" si="814"/>
        <v>8.5382945061874146E-2</v>
      </c>
      <c r="H7399" s="271">
        <v>9.3134707637998396E-10</v>
      </c>
      <c r="I7399" s="221">
        <f t="shared" si="815"/>
        <v>1</v>
      </c>
      <c r="J7399" s="221">
        <v>1</v>
      </c>
      <c r="K7399" s="221">
        <f t="shared" si="816"/>
        <v>-386.79365095244685</v>
      </c>
      <c r="L7399" s="221">
        <f t="shared" si="820"/>
        <v>5.2327479347245565E-37</v>
      </c>
    </row>
    <row r="7400" spans="3:12" hidden="1" x14ac:dyDescent="0.25">
      <c r="C7400" s="221">
        <v>143000</v>
      </c>
      <c r="D7400" s="221">
        <f t="shared" si="812"/>
        <v>143000</v>
      </c>
      <c r="E7400" s="221">
        <f t="shared" si="819"/>
        <v>143</v>
      </c>
      <c r="F7400" s="221">
        <f t="shared" si="813"/>
        <v>1.9622602835503761E-11</v>
      </c>
      <c r="G7400" s="221">
        <f t="shared" si="814"/>
        <v>0.16671805668009709</v>
      </c>
      <c r="H7400" s="271">
        <v>9.3131412669460298E-10</v>
      </c>
      <c r="I7400" s="221">
        <f t="shared" si="815"/>
        <v>1</v>
      </c>
      <c r="J7400" s="221">
        <v>1</v>
      </c>
      <c r="K7400" s="221">
        <f t="shared" si="816"/>
        <v>-410.32329112496609</v>
      </c>
      <c r="L7400" s="221">
        <f t="shared" si="820"/>
        <v>5.9509121289160748E-37</v>
      </c>
    </row>
    <row r="7401" spans="3:12" hidden="1" x14ac:dyDescent="0.25">
      <c r="C7401" s="221">
        <v>144000</v>
      </c>
      <c r="D7401" s="221">
        <f t="shared" si="812"/>
        <v>144000</v>
      </c>
      <c r="E7401" s="221">
        <f t="shared" si="819"/>
        <v>144</v>
      </c>
      <c r="F7401" s="221">
        <f t="shared" si="813"/>
        <v>1.1043604729040362E-82</v>
      </c>
      <c r="G7401" s="221">
        <f t="shared" si="814"/>
        <v>0.93321533923303834</v>
      </c>
      <c r="H7401" s="221">
        <v>1</v>
      </c>
      <c r="I7401" s="221">
        <f t="shared" si="815"/>
        <v>1</v>
      </c>
      <c r="J7401" s="221">
        <v>1</v>
      </c>
      <c r="K7401" s="221">
        <f t="shared" si="816"/>
        <v>-1639.7381455457651</v>
      </c>
      <c r="L7401" s="221">
        <f t="shared" si="820"/>
        <v>2.3206566846852864E-39</v>
      </c>
    </row>
    <row r="7402" spans="3:12" hidden="1" x14ac:dyDescent="0.25">
      <c r="C7402" s="221">
        <v>145000</v>
      </c>
      <c r="D7402" s="221">
        <f t="shared" si="812"/>
        <v>145000</v>
      </c>
      <c r="E7402" s="221">
        <f t="shared" si="819"/>
        <v>145</v>
      </c>
      <c r="F7402" s="221">
        <f t="shared" si="813"/>
        <v>1.8410220444299737E-11</v>
      </c>
      <c r="G7402" s="221">
        <f t="shared" si="814"/>
        <v>0.16671805668010189</v>
      </c>
      <c r="H7402" s="271">
        <v>9.3133046787784803E-10</v>
      </c>
      <c r="I7402" s="221">
        <f t="shared" si="815"/>
        <v>1</v>
      </c>
      <c r="J7402" s="221">
        <v>1</v>
      </c>
      <c r="K7402" s="221">
        <f t="shared" si="816"/>
        <v>-410.87709121983465</v>
      </c>
      <c r="L7402" s="221">
        <f t="shared" si="820"/>
        <v>2.0428236951549136E-39</v>
      </c>
    </row>
    <row r="7403" spans="3:12" hidden="1" x14ac:dyDescent="0.25">
      <c r="C7403" s="221">
        <v>146000</v>
      </c>
      <c r="D7403" s="221">
        <f t="shared" si="812"/>
        <v>146000</v>
      </c>
      <c r="E7403" s="221">
        <f t="shared" si="819"/>
        <v>146</v>
      </c>
      <c r="F7403" s="221">
        <f t="shared" si="813"/>
        <v>5.063334498948729E-10</v>
      </c>
      <c r="G7403" s="221">
        <f t="shared" si="814"/>
        <v>8.538294506187169E-2</v>
      </c>
      <c r="H7403" s="271">
        <v>9.3133076131710791E-10</v>
      </c>
      <c r="I7403" s="221">
        <f t="shared" si="815"/>
        <v>1</v>
      </c>
      <c r="J7403" s="221">
        <v>1</v>
      </c>
      <c r="K7403" s="221">
        <f t="shared" si="816"/>
        <v>-387.90176605220825</v>
      </c>
      <c r="L7403" s="221">
        <f t="shared" si="820"/>
        <v>4.6487809486489297E-37</v>
      </c>
    </row>
    <row r="7404" spans="3:12" hidden="1" x14ac:dyDescent="0.25">
      <c r="C7404" s="221">
        <v>147000</v>
      </c>
      <c r="D7404" s="221">
        <f t="shared" si="812"/>
        <v>147000</v>
      </c>
      <c r="E7404" s="221">
        <f t="shared" si="819"/>
        <v>147</v>
      </c>
      <c r="F7404" s="221">
        <f t="shared" si="813"/>
        <v>3.0434191236592461E-9</v>
      </c>
      <c r="G7404" s="221">
        <f t="shared" si="814"/>
        <v>1.8112886130636704E-15</v>
      </c>
      <c r="H7404" s="221">
        <v>1</v>
      </c>
      <c r="I7404" s="221">
        <f t="shared" si="815"/>
        <v>1</v>
      </c>
      <c r="J7404" s="221">
        <v>1</v>
      </c>
      <c r="K7404" s="221">
        <f t="shared" si="816"/>
        <v>-465.17301155805455</v>
      </c>
      <c r="L7404" s="221">
        <f t="shared" si="820"/>
        <v>4.0539866530047914E-37</v>
      </c>
    </row>
    <row r="7405" spans="3:12" hidden="1" x14ac:dyDescent="0.25">
      <c r="C7405" s="221">
        <v>148000</v>
      </c>
      <c r="D7405" s="221">
        <f t="shared" si="812"/>
        <v>148000</v>
      </c>
      <c r="E7405" s="221">
        <f t="shared" si="819"/>
        <v>148</v>
      </c>
      <c r="F7405" s="221">
        <f t="shared" si="813"/>
        <v>9.3097089807652898E-9</v>
      </c>
      <c r="G7405" s="221">
        <f t="shared" si="814"/>
        <v>4.7104828118632855E-2</v>
      </c>
      <c r="H7405" s="271">
        <v>9.3131385204262104E-10</v>
      </c>
      <c r="I7405" s="221">
        <f t="shared" si="815"/>
        <v>1</v>
      </c>
      <c r="J7405" s="221">
        <v>1</v>
      </c>
      <c r="K7405" s="221">
        <f t="shared" si="816"/>
        <v>-367.77804817530779</v>
      </c>
      <c r="L7405" s="221">
        <f t="shared" si="820"/>
        <v>4.1701042749743461E-35</v>
      </c>
    </row>
    <row r="7406" spans="3:12" hidden="1" x14ac:dyDescent="0.25">
      <c r="C7406" s="221">
        <v>149000</v>
      </c>
      <c r="D7406" s="221">
        <f t="shared" si="812"/>
        <v>149000</v>
      </c>
      <c r="E7406" s="221">
        <f t="shared" si="819"/>
        <v>149</v>
      </c>
      <c r="F7406" s="221">
        <f t="shared" si="813"/>
        <v>1.8791395533375101E-8</v>
      </c>
      <c r="G7406" s="221">
        <f t="shared" si="814"/>
        <v>4.0680891906424939E-2</v>
      </c>
      <c r="H7406" s="271">
        <v>9.3131574698187203E-10</v>
      </c>
      <c r="I7406" s="221">
        <f t="shared" si="815"/>
        <v>1</v>
      </c>
      <c r="J7406" s="221">
        <v>1</v>
      </c>
      <c r="K7406" s="221">
        <f t="shared" si="816"/>
        <v>-362.95107107626359</v>
      </c>
      <c r="L7406" s="221">
        <f t="shared" si="820"/>
        <v>3.1379947796900541E-34</v>
      </c>
    </row>
    <row r="7407" spans="3:12" hidden="1" x14ac:dyDescent="0.25">
      <c r="C7407" s="221">
        <v>150000</v>
      </c>
      <c r="D7407" s="221">
        <f t="shared" si="812"/>
        <v>150000</v>
      </c>
      <c r="E7407" s="221">
        <f t="shared" si="819"/>
        <v>150</v>
      </c>
      <c r="F7407" s="221">
        <f t="shared" si="813"/>
        <v>2.7911817808606199E-8</v>
      </c>
      <c r="G7407" s="221">
        <f t="shared" si="814"/>
        <v>3.4667388827307132E-15</v>
      </c>
      <c r="H7407" s="221">
        <v>1</v>
      </c>
      <c r="I7407" s="221">
        <f t="shared" si="815"/>
        <v>1</v>
      </c>
      <c r="J7407" s="221">
        <v>1</v>
      </c>
      <c r="K7407" s="221">
        <f t="shared" si="816"/>
        <v>-440.28581493692354</v>
      </c>
      <c r="L7407" s="221">
        <f t="shared" si="820"/>
        <v>1.2675086915242869E-34</v>
      </c>
    </row>
    <row r="7408" spans="3:12" hidden="1" x14ac:dyDescent="0.25">
      <c r="C7408" s="221">
        <v>151000</v>
      </c>
      <c r="D7408" s="221">
        <f t="shared" si="812"/>
        <v>151000</v>
      </c>
      <c r="E7408" s="221">
        <f t="shared" si="819"/>
        <v>151</v>
      </c>
      <c r="F7408" s="221">
        <f t="shared" si="813"/>
        <v>3.2052483489060842E-8</v>
      </c>
      <c r="G7408" s="221">
        <f t="shared" si="814"/>
        <v>3.6118768889070563E-2</v>
      </c>
      <c r="H7408" s="271">
        <v>9.3132883296997595E-10</v>
      </c>
      <c r="I7408" s="221">
        <f t="shared" si="815"/>
        <v>1</v>
      </c>
      <c r="J7408" s="221">
        <v>1</v>
      </c>
      <c r="K7408" s="221">
        <f t="shared" si="816"/>
        <v>-359.34604654909486</v>
      </c>
      <c r="L7408" s="221">
        <f t="shared" si="820"/>
        <v>2.9067876210165411E-34</v>
      </c>
    </row>
    <row r="7409" spans="3:12" hidden="1" x14ac:dyDescent="0.25">
      <c r="C7409" s="221">
        <v>152000</v>
      </c>
      <c r="D7409" s="221">
        <f t="shared" si="812"/>
        <v>152000</v>
      </c>
      <c r="E7409" s="221">
        <f t="shared" si="819"/>
        <v>152</v>
      </c>
      <c r="F7409" s="221">
        <f t="shared" si="813"/>
        <v>2.8950164620435882E-8</v>
      </c>
      <c r="G7409" s="221">
        <f t="shared" si="814"/>
        <v>3.664105173215735E-2</v>
      </c>
      <c r="H7409" s="271">
        <v>9.3130079537661699E-10</v>
      </c>
      <c r="I7409" s="221">
        <f t="shared" si="815"/>
        <v>1</v>
      </c>
      <c r="J7409" s="221">
        <v>1</v>
      </c>
      <c r="K7409" s="221">
        <f t="shared" si="816"/>
        <v>-360.10582115011806</v>
      </c>
      <c r="L7409" s="221">
        <f t="shared" si="820"/>
        <v>1.0671785576424842E-33</v>
      </c>
    </row>
    <row r="7410" spans="3:12" hidden="1" x14ac:dyDescent="0.25">
      <c r="C7410" s="221">
        <v>153000</v>
      </c>
      <c r="D7410" s="221">
        <f t="shared" si="812"/>
        <v>153000</v>
      </c>
      <c r="E7410" s="221">
        <f t="shared" si="819"/>
        <v>153</v>
      </c>
      <c r="F7410" s="221">
        <f t="shared" si="813"/>
        <v>2.0419149871901937E-8</v>
      </c>
      <c r="G7410" s="221">
        <f t="shared" si="814"/>
        <v>6.0555325649624111E-15</v>
      </c>
      <c r="H7410" s="221">
        <v>1</v>
      </c>
      <c r="I7410" s="221">
        <f t="shared" si="815"/>
        <v>1</v>
      </c>
      <c r="J7410" s="221">
        <v>1</v>
      </c>
      <c r="K7410" s="221">
        <f t="shared" si="816"/>
        <v>-438.15619998486432</v>
      </c>
      <c r="L7410" s="221">
        <f t="shared" si="820"/>
        <v>2.4404313949022054E-34</v>
      </c>
    </row>
    <row r="7411" spans="3:12" hidden="1" x14ac:dyDescent="0.25">
      <c r="C7411" s="221">
        <v>154000</v>
      </c>
      <c r="D7411" s="221">
        <f t="shared" si="812"/>
        <v>154000</v>
      </c>
      <c r="E7411" s="221">
        <f t="shared" si="819"/>
        <v>154</v>
      </c>
      <c r="F7411" s="221">
        <f t="shared" si="813"/>
        <v>1.0863064597649593E-8</v>
      </c>
      <c r="G7411" s="221">
        <f t="shared" si="814"/>
        <v>4.4050908590081858E-2</v>
      </c>
      <c r="H7411" s="271">
        <v>9.3134380870984808E-10</v>
      </c>
      <c r="I7411" s="221">
        <f t="shared" si="815"/>
        <v>1</v>
      </c>
      <c r="J7411" s="221">
        <v>1</v>
      </c>
      <c r="K7411" s="221">
        <f t="shared" si="816"/>
        <v>-367.01965470985874</v>
      </c>
      <c r="L7411" s="221">
        <f t="shared" si="820"/>
        <v>4.9683878105845087E-35</v>
      </c>
    </row>
    <row r="7412" spans="3:12" hidden="1" x14ac:dyDescent="0.25">
      <c r="C7412" s="221">
        <v>155000</v>
      </c>
      <c r="D7412" s="221">
        <f t="shared" si="812"/>
        <v>155000</v>
      </c>
      <c r="E7412" s="221">
        <f t="shared" si="819"/>
        <v>155</v>
      </c>
      <c r="F7412" s="221">
        <f t="shared" si="813"/>
        <v>4.0254625632999673E-9</v>
      </c>
      <c r="G7412" s="221">
        <f t="shared" si="814"/>
        <v>5.341165608616541E-2</v>
      </c>
      <c r="H7412" s="271">
        <v>9.3131740006903602E-10</v>
      </c>
      <c r="I7412" s="221">
        <f t="shared" si="815"/>
        <v>1</v>
      </c>
      <c r="J7412" s="221">
        <v>1</v>
      </c>
      <c r="K7412" s="221">
        <f t="shared" si="816"/>
        <v>-373.96900893807913</v>
      </c>
      <c r="L7412" s="221">
        <f t="shared" si="820"/>
        <v>1.043010213993235E-34</v>
      </c>
    </row>
    <row r="7413" spans="3:12" hidden="1" x14ac:dyDescent="0.25">
      <c r="C7413" s="221">
        <v>156000</v>
      </c>
      <c r="D7413" s="221">
        <f t="shared" si="812"/>
        <v>156000</v>
      </c>
      <c r="E7413" s="221">
        <f t="shared" si="819"/>
        <v>156</v>
      </c>
      <c r="F7413" s="221">
        <f t="shared" si="813"/>
        <v>8.6819577595726144E-10</v>
      </c>
      <c r="G7413" s="221">
        <f t="shared" si="814"/>
        <v>3.2667011456988205E-15</v>
      </c>
      <c r="H7413" s="221">
        <v>1</v>
      </c>
      <c r="I7413" s="221">
        <f t="shared" si="815"/>
        <v>1</v>
      </c>
      <c r="J7413" s="221">
        <v>1</v>
      </c>
      <c r="K7413" s="221">
        <f t="shared" si="816"/>
        <v>-470.94545853254994</v>
      </c>
      <c r="L7413" s="221">
        <f t="shared" si="820"/>
        <v>1.0024239105804335E-35</v>
      </c>
    </row>
    <row r="7414" spans="3:12" hidden="1" x14ac:dyDescent="0.25">
      <c r="C7414" s="221">
        <v>157000</v>
      </c>
      <c r="D7414" s="221">
        <f t="shared" si="812"/>
        <v>157000</v>
      </c>
      <c r="E7414" s="221">
        <f t="shared" si="819"/>
        <v>157</v>
      </c>
      <c r="F7414" s="221">
        <f t="shared" si="813"/>
        <v>6.6365656061931063E-11</v>
      </c>
      <c r="G7414" s="221">
        <f t="shared" si="814"/>
        <v>0.1199989886588116</v>
      </c>
      <c r="H7414" s="271">
        <v>9.3132720479555092E-10</v>
      </c>
      <c r="I7414" s="221">
        <f t="shared" si="815"/>
        <v>1</v>
      </c>
      <c r="J7414" s="221">
        <v>1</v>
      </c>
      <c r="K7414" s="221">
        <f t="shared" si="816"/>
        <v>-402.59553465830663</v>
      </c>
      <c r="L7414" s="221">
        <f t="shared" si="820"/>
        <v>1.376317452477083E-38</v>
      </c>
    </row>
    <row r="7415" spans="3:12" hidden="1" x14ac:dyDescent="0.25">
      <c r="C7415" s="221">
        <v>158000</v>
      </c>
      <c r="D7415" s="221">
        <f t="shared" si="812"/>
        <v>158000</v>
      </c>
      <c r="E7415" s="221">
        <f t="shared" si="819"/>
        <v>158</v>
      </c>
      <c r="F7415" s="221">
        <f t="shared" si="813"/>
        <v>1.3191013075138701E-13</v>
      </c>
      <c r="G7415" s="221">
        <f t="shared" si="814"/>
        <v>0.41402196443699968</v>
      </c>
      <c r="H7415" s="271">
        <v>9.3133400602301592E-10</v>
      </c>
      <c r="I7415" s="221">
        <f t="shared" si="815"/>
        <v>1</v>
      </c>
      <c r="J7415" s="221">
        <v>1</v>
      </c>
      <c r="K7415" s="221">
        <f t="shared" si="816"/>
        <v>-445.87186013566577</v>
      </c>
      <c r="L7415" s="221">
        <f t="shared" si="820"/>
        <v>1.3941927039993748E-38</v>
      </c>
    </row>
    <row r="7416" spans="3:12" hidden="1" x14ac:dyDescent="0.25">
      <c r="C7416" s="221">
        <v>159000</v>
      </c>
      <c r="D7416" s="221">
        <f t="shared" si="812"/>
        <v>159000</v>
      </c>
      <c r="E7416" s="221">
        <f t="shared" si="819"/>
        <v>159</v>
      </c>
      <c r="F7416" s="221">
        <f t="shared" si="813"/>
        <v>9.6593098797736669E-13</v>
      </c>
      <c r="G7416" s="221">
        <f t="shared" si="814"/>
        <v>4.6934595434457314E-15</v>
      </c>
      <c r="H7416" s="221">
        <v>1</v>
      </c>
      <c r="I7416" s="221">
        <f t="shared" si="815"/>
        <v>1</v>
      </c>
      <c r="J7416" s="221">
        <v>1</v>
      </c>
      <c r="K7416" s="221">
        <f t="shared" si="816"/>
        <v>-526.87121644868182</v>
      </c>
      <c r="L7416" s="221">
        <f t="shared" si="820"/>
        <v>6.4689144907813566E-43</v>
      </c>
    </row>
    <row r="7417" spans="3:12" hidden="1" x14ac:dyDescent="0.25">
      <c r="C7417" s="221">
        <v>160000</v>
      </c>
      <c r="D7417" s="221">
        <f t="shared" si="812"/>
        <v>160000</v>
      </c>
      <c r="E7417" s="221">
        <f t="shared" si="819"/>
        <v>160</v>
      </c>
      <c r="F7417" s="221">
        <f t="shared" si="813"/>
        <v>1.1600338144806809E-10</v>
      </c>
      <c r="G7417" s="221">
        <f t="shared" si="814"/>
        <v>0.10550370359324501</v>
      </c>
      <c r="H7417" s="271">
        <v>9.3131059331575297E-10</v>
      </c>
      <c r="I7417" s="221">
        <f t="shared" si="815"/>
        <v>1</v>
      </c>
      <c r="J7417" s="221">
        <v>1</v>
      </c>
      <c r="K7417" s="221">
        <f t="shared" si="816"/>
        <v>-398.86334205663246</v>
      </c>
      <c r="L7417" s="221">
        <f t="shared" si="820"/>
        <v>3.2479261695459813E-38</v>
      </c>
    </row>
    <row r="7418" spans="3:12" hidden="1" x14ac:dyDescent="0.25">
      <c r="C7418" s="221">
        <v>161000</v>
      </c>
      <c r="D7418" s="221">
        <f t="shared" ref="D7418:D7481" si="821">C7418*(f_CLK_MHz/Nominal_Clock_Freq)</f>
        <v>161000</v>
      </c>
      <c r="E7418" s="221">
        <f t="shared" si="819"/>
        <v>161</v>
      </c>
      <c r="F7418" s="221">
        <f t="shared" ref="F7418:F7481" si="822">ABS(SIN(((MOD_CLK_DIV*PI()*$D7418*FIRST_STAGE_DECIMATION)/(f_CLK_MHz*1000000)))/(FIRST_STAGE_DECIMATION*SIN(((MOD_CLK_DIV*PI()*$D7418)/(f_CLK_MHz*1000000)))))^FIRST_STAGE_ORDER</f>
        <v>1.079302236495868E-9</v>
      </c>
      <c r="G7418" s="221">
        <f t="shared" ref="G7418:G7481" si="823">ABS(SIN(((MOD_CLK_DIV*FIRST_STAGE_DECIMATION*PI()*$D7418*SECOND_STAGE_DECIMATION)/(f_CLK_MHz*1000000)))/(SECOND_STAGE_DECIMATION*SIN(((MOD_CLK_DIV*FIRST_STAGE_DECIMATION*PI()*$D7418)/(f_CLK_MHz*1000000)))))^SECOND_STAGE_ORDER</f>
        <v>6.715879048446885E-2</v>
      </c>
      <c r="H7418" s="271">
        <v>9.3131903890283095E-10</v>
      </c>
      <c r="I7418" s="221">
        <f t="shared" ref="I7418:I7481" si="824">IF(Avg_decimation&lt;&gt;0,(ABS(SIN(((MOD_CLK_DIV*FIRST_STAGE_DECIMATION*SECOND_STAGE_DECIMATION*FIR_DECIMATION*PI()*$D7418*Avg_decimation)/(f_CLK_MHz*1000000)))/(Avg_decimation*SIN(((MOD_CLK_DIV*FIRST_STAGE_DECIMATION*SECOND_STAGE_DECIMATION*FIR_DECIMATION*PI()*$D7418)/(f_CLK_MHz*1000000)))))^1),"-")</f>
        <v>1</v>
      </c>
      <c r="J7418" s="221">
        <v>1</v>
      </c>
      <c r="K7418" s="221">
        <f t="shared" ref="K7418:K7481" si="825">20*LOG10(IF(FIR_BYPASSED,F7418*G7418*J7418,F7418*G7418*H7418*I7418*J7418))</f>
        <v>-383.41311151437202</v>
      </c>
      <c r="L7418" s="221">
        <f t="shared" si="820"/>
        <v>1.5564772654269471E-36</v>
      </c>
    </row>
    <row r="7419" spans="3:12" hidden="1" x14ac:dyDescent="0.25">
      <c r="C7419" s="221">
        <v>162000</v>
      </c>
      <c r="D7419" s="221">
        <f t="shared" si="821"/>
        <v>162000</v>
      </c>
      <c r="E7419" s="221">
        <f t="shared" si="819"/>
        <v>162</v>
      </c>
      <c r="F7419" s="221">
        <f t="shared" si="822"/>
        <v>4.1440636425151853E-9</v>
      </c>
      <c r="G7419" s="221">
        <f t="shared" si="823"/>
        <v>4.0426558675371085E-15</v>
      </c>
      <c r="H7419" s="221">
        <v>1</v>
      </c>
      <c r="I7419" s="221">
        <f t="shared" si="824"/>
        <v>1</v>
      </c>
      <c r="J7419" s="221">
        <v>1</v>
      </c>
      <c r="K7419" s="221">
        <f t="shared" si="825"/>
        <v>-455.51813620174391</v>
      </c>
      <c r="L7419" s="221">
        <f t="shared" si="820"/>
        <v>1.1398412978868836E-36</v>
      </c>
    </row>
    <row r="7420" spans="3:12" hidden="1" x14ac:dyDescent="0.25">
      <c r="C7420" s="221">
        <v>163000</v>
      </c>
      <c r="D7420" s="221">
        <f t="shared" si="821"/>
        <v>163000</v>
      </c>
      <c r="E7420" s="221">
        <f t="shared" si="819"/>
        <v>163</v>
      </c>
      <c r="F7420" s="221">
        <f t="shared" si="822"/>
        <v>9.7315049207429552E-9</v>
      </c>
      <c r="G7420" s="221">
        <f t="shared" si="823"/>
        <v>4.2784868169456688E-2</v>
      </c>
      <c r="H7420" s="271">
        <v>9.313255652645269E-10</v>
      </c>
      <c r="I7420" s="221">
        <f t="shared" si="824"/>
        <v>1</v>
      </c>
      <c r="J7420" s="221">
        <v>1</v>
      </c>
      <c r="K7420" s="221">
        <f t="shared" si="825"/>
        <v>-368.22856541156995</v>
      </c>
      <c r="L7420" s="221">
        <f t="shared" si="820"/>
        <v>3.7594212593310141E-35</v>
      </c>
    </row>
    <row r="7421" spans="3:12" hidden="1" x14ac:dyDescent="0.25">
      <c r="C7421" s="221">
        <v>164000</v>
      </c>
      <c r="D7421" s="221">
        <f t="shared" si="821"/>
        <v>164000</v>
      </c>
      <c r="E7421" s="221">
        <f t="shared" si="819"/>
        <v>164</v>
      </c>
      <c r="F7421" s="221">
        <f t="shared" si="822"/>
        <v>1.6258724030434785E-8</v>
      </c>
      <c r="G7421" s="221">
        <f t="shared" si="823"/>
        <v>3.8400207712785073E-2</v>
      </c>
      <c r="H7421" s="271">
        <v>9.3130404949895698E-10</v>
      </c>
      <c r="I7421" s="221">
        <f t="shared" si="824"/>
        <v>1</v>
      </c>
      <c r="J7421" s="221">
        <v>1</v>
      </c>
      <c r="K7421" s="221">
        <f t="shared" si="825"/>
        <v>-364.70976951062931</v>
      </c>
      <c r="L7421" s="221">
        <f t="shared" si="820"/>
        <v>2.3484522847589412E-34</v>
      </c>
    </row>
    <row r="7422" spans="3:12" hidden="1" x14ac:dyDescent="0.25">
      <c r="C7422" s="221">
        <v>165000</v>
      </c>
      <c r="D7422" s="221">
        <f t="shared" si="821"/>
        <v>165000</v>
      </c>
      <c r="E7422" s="221">
        <f t="shared" si="819"/>
        <v>165</v>
      </c>
      <c r="F7422" s="221">
        <f t="shared" si="822"/>
        <v>2.0687749056661719E-8</v>
      </c>
      <c r="G7422" s="221">
        <f t="shared" si="823"/>
        <v>3.707798546556922E-16</v>
      </c>
      <c r="H7422" s="221">
        <v>1</v>
      </c>
      <c r="I7422" s="221">
        <f t="shared" si="824"/>
        <v>1</v>
      </c>
      <c r="J7422" s="221">
        <v>1</v>
      </c>
      <c r="K7422" s="221">
        <f t="shared" si="825"/>
        <v>-462.30341261147964</v>
      </c>
      <c r="L7422" s="221">
        <f t="shared" si="820"/>
        <v>8.4522924672208321E-35</v>
      </c>
    </row>
    <row r="7423" spans="3:12" hidden="1" x14ac:dyDescent="0.25">
      <c r="C7423" s="221">
        <v>166000</v>
      </c>
      <c r="D7423" s="221">
        <f t="shared" si="821"/>
        <v>166000</v>
      </c>
      <c r="E7423" s="221">
        <f t="shared" si="819"/>
        <v>166</v>
      </c>
      <c r="F7423" s="221">
        <f t="shared" si="822"/>
        <v>2.0624968925958859E-8</v>
      </c>
      <c r="G7423" s="221">
        <f t="shared" si="823"/>
        <v>3.6222228338972463E-2</v>
      </c>
      <c r="H7423" s="271">
        <v>9.3134054120149797E-10</v>
      </c>
      <c r="I7423" s="221">
        <f t="shared" si="824"/>
        <v>1</v>
      </c>
      <c r="J7423" s="221">
        <v>1</v>
      </c>
      <c r="K7423" s="221">
        <f t="shared" si="825"/>
        <v>-363.15046049895551</v>
      </c>
      <c r="L7423" s="221">
        <f t="shared" si="820"/>
        <v>1.2103292648797105E-34</v>
      </c>
    </row>
    <row r="7424" spans="3:12" hidden="1" x14ac:dyDescent="0.25">
      <c r="C7424" s="221">
        <v>167000</v>
      </c>
      <c r="D7424" s="221">
        <f t="shared" si="821"/>
        <v>167000</v>
      </c>
      <c r="E7424" s="221">
        <f t="shared" ref="E7424:E7487" si="826">D7424/1000</f>
        <v>167</v>
      </c>
      <c r="F7424" s="221">
        <f t="shared" si="822"/>
        <v>1.6149505426842282E-8</v>
      </c>
      <c r="G7424" s="221">
        <f t="shared" si="823"/>
        <v>3.7835535790822952E-2</v>
      </c>
      <c r="H7424" s="271">
        <v>9.3128908434590595E-10</v>
      </c>
      <c r="I7424" s="221">
        <f t="shared" si="824"/>
        <v>1</v>
      </c>
      <c r="J7424" s="221">
        <v>1</v>
      </c>
      <c r="K7424" s="221">
        <f t="shared" si="825"/>
        <v>-364.89712744454124</v>
      </c>
      <c r="L7424" s="221">
        <f t="shared" ref="L7424:L7487" si="827">(D7424-D7423)*((10^(K7424/20)+10^(K7423/20))/2)^2</f>
        <v>3.9994819811543417E-34</v>
      </c>
    </row>
    <row r="7425" spans="3:12" hidden="1" x14ac:dyDescent="0.25">
      <c r="C7425" s="221">
        <v>168000</v>
      </c>
      <c r="D7425" s="221">
        <f t="shared" si="821"/>
        <v>168000</v>
      </c>
      <c r="E7425" s="221">
        <f t="shared" si="826"/>
        <v>168</v>
      </c>
      <c r="F7425" s="221">
        <f t="shared" si="822"/>
        <v>9.7093749260210935E-9</v>
      </c>
      <c r="G7425" s="221">
        <f t="shared" si="823"/>
        <v>3.0178996430964964E-15</v>
      </c>
      <c r="H7425" s="221">
        <v>1</v>
      </c>
      <c r="I7425" s="221">
        <f t="shared" si="824"/>
        <v>1</v>
      </c>
      <c r="J7425" s="221">
        <v>1</v>
      </c>
      <c r="K7425" s="221">
        <f t="shared" si="825"/>
        <v>-450.66207869350615</v>
      </c>
      <c r="L7425" s="221">
        <f t="shared" si="827"/>
        <v>8.0960277810543415E-35</v>
      </c>
    </row>
    <row r="7426" spans="3:12" hidden="1" x14ac:dyDescent="0.25">
      <c r="C7426" s="221">
        <v>169000</v>
      </c>
      <c r="D7426" s="221">
        <f t="shared" si="821"/>
        <v>169000</v>
      </c>
      <c r="E7426" s="221">
        <f t="shared" si="826"/>
        <v>169</v>
      </c>
      <c r="F7426" s="221">
        <f t="shared" si="822"/>
        <v>4.2291672482769006E-9</v>
      </c>
      <c r="G7426" s="221">
        <f t="shared" si="823"/>
        <v>4.894276552765784E-2</v>
      </c>
      <c r="H7426" s="271">
        <v>9.3135552973801196E-10</v>
      </c>
      <c r="I7426" s="221">
        <f t="shared" si="824"/>
        <v>1</v>
      </c>
      <c r="J7426" s="221">
        <v>1</v>
      </c>
      <c r="K7426" s="221">
        <f t="shared" si="825"/>
        <v>-374.29882273246756</v>
      </c>
      <c r="L7426" s="221">
        <f t="shared" si="827"/>
        <v>9.2937235309771183E-36</v>
      </c>
    </row>
    <row r="7427" spans="3:12" hidden="1" x14ac:dyDescent="0.25">
      <c r="C7427" s="221">
        <v>170000</v>
      </c>
      <c r="D7427" s="221">
        <f t="shared" si="821"/>
        <v>170000</v>
      </c>
      <c r="E7427" s="221">
        <f t="shared" si="826"/>
        <v>170</v>
      </c>
      <c r="F7427" s="221">
        <f t="shared" si="822"/>
        <v>1.1740978742336524E-9</v>
      </c>
      <c r="G7427" s="221">
        <f t="shared" si="823"/>
        <v>6.2911217298099537E-2</v>
      </c>
      <c r="H7427" s="271">
        <v>9.31305689467832E-10</v>
      </c>
      <c r="I7427" s="221">
        <f t="shared" si="824"/>
        <v>1</v>
      </c>
      <c r="J7427" s="221">
        <v>1</v>
      </c>
      <c r="K7427" s="221">
        <f t="shared" si="825"/>
        <v>-383.24950707011675</v>
      </c>
      <c r="L7427" s="221">
        <f t="shared" si="827"/>
        <v>1.7104521794735898E-35</v>
      </c>
    </row>
    <row r="7428" spans="3:12" hidden="1" x14ac:dyDescent="0.25">
      <c r="C7428" s="221">
        <v>171000</v>
      </c>
      <c r="D7428" s="221">
        <f t="shared" si="821"/>
        <v>171000</v>
      </c>
      <c r="E7428" s="221">
        <f t="shared" si="826"/>
        <v>171</v>
      </c>
      <c r="F7428" s="221">
        <f t="shared" si="822"/>
        <v>1.5124380695902997E-10</v>
      </c>
      <c r="G7428" s="221">
        <f t="shared" si="823"/>
        <v>1.2698610186373531E-14</v>
      </c>
      <c r="H7428" s="221">
        <v>1</v>
      </c>
      <c r="I7428" s="221">
        <f t="shared" si="824"/>
        <v>1</v>
      </c>
      <c r="J7428" s="221">
        <v>1</v>
      </c>
      <c r="K7428" s="221">
        <f t="shared" si="825"/>
        <v>-474.33132415663431</v>
      </c>
      <c r="L7428" s="221">
        <f t="shared" si="827"/>
        <v>1.1830784726126965E-36</v>
      </c>
    </row>
    <row r="7429" spans="3:12" hidden="1" x14ac:dyDescent="0.25">
      <c r="C7429" s="221">
        <v>172000</v>
      </c>
      <c r="D7429" s="221">
        <f t="shared" si="821"/>
        <v>172000</v>
      </c>
      <c r="E7429" s="221">
        <f t="shared" si="826"/>
        <v>172</v>
      </c>
      <c r="F7429" s="221">
        <f t="shared" si="822"/>
        <v>2.8356016972577116E-12</v>
      </c>
      <c r="G7429" s="221">
        <f t="shared" si="823"/>
        <v>0.20780173054026685</v>
      </c>
      <c r="H7429" s="271">
        <v>9.3133889525867608E-10</v>
      </c>
      <c r="I7429" s="221">
        <f t="shared" si="824"/>
        <v>1</v>
      </c>
      <c r="J7429" s="221">
        <v>1</v>
      </c>
      <c r="K7429" s="221">
        <f t="shared" si="825"/>
        <v>-425.21195743480797</v>
      </c>
      <c r="L7429" s="221">
        <f t="shared" si="827"/>
        <v>7.5819124473443422E-41</v>
      </c>
    </row>
    <row r="7430" spans="3:12" hidden="1" x14ac:dyDescent="0.25">
      <c r="C7430" s="221">
        <v>173000</v>
      </c>
      <c r="D7430" s="221">
        <f t="shared" si="821"/>
        <v>173000</v>
      </c>
      <c r="E7430" s="221">
        <f t="shared" si="826"/>
        <v>173</v>
      </c>
      <c r="F7430" s="221">
        <f t="shared" si="822"/>
        <v>2.7643249246190979E-15</v>
      </c>
      <c r="G7430" s="221">
        <f t="shared" si="823"/>
        <v>0.82725581453322317</v>
      </c>
      <c r="H7430" s="271">
        <v>9.3129072390389503E-10</v>
      </c>
      <c r="I7430" s="221">
        <f t="shared" si="824"/>
        <v>1</v>
      </c>
      <c r="J7430" s="221">
        <v>1</v>
      </c>
      <c r="K7430" s="221">
        <f t="shared" si="825"/>
        <v>-473.43371609671692</v>
      </c>
      <c r="L7430" s="221">
        <f t="shared" si="827"/>
        <v>7.5876709753603375E-41</v>
      </c>
    </row>
    <row r="7431" spans="3:12" hidden="1" x14ac:dyDescent="0.25">
      <c r="C7431" s="221">
        <v>174000</v>
      </c>
      <c r="D7431" s="221">
        <f t="shared" si="821"/>
        <v>174000</v>
      </c>
      <c r="E7431" s="221">
        <f t="shared" si="826"/>
        <v>174</v>
      </c>
      <c r="F7431" s="221">
        <f t="shared" si="822"/>
        <v>1.9822171241660595E-11</v>
      </c>
      <c r="G7431" s="221">
        <f t="shared" si="823"/>
        <v>2.7453612252404628E-14</v>
      </c>
      <c r="H7431" s="221">
        <v>1</v>
      </c>
      <c r="I7431" s="221">
        <f t="shared" si="824"/>
        <v>1</v>
      </c>
      <c r="J7431" s="221">
        <v>1</v>
      </c>
      <c r="K7431" s="221">
        <f t="shared" si="825"/>
        <v>-485.28498561659285</v>
      </c>
      <c r="L7431" s="221">
        <f t="shared" si="827"/>
        <v>1.7873944350250147E-45</v>
      </c>
    </row>
    <row r="7432" spans="3:12" hidden="1" x14ac:dyDescent="0.25">
      <c r="C7432" s="221">
        <v>175000</v>
      </c>
      <c r="D7432" s="221">
        <f t="shared" si="821"/>
        <v>175000</v>
      </c>
      <c r="E7432" s="221">
        <f t="shared" si="826"/>
        <v>175</v>
      </c>
      <c r="F7432" s="221">
        <f t="shared" si="822"/>
        <v>3.4934748448694366E-10</v>
      </c>
      <c r="G7432" s="221">
        <f t="shared" si="823"/>
        <v>7.8147266261495027E-2</v>
      </c>
      <c r="H7432" s="271">
        <v>9.3135387284113004E-10</v>
      </c>
      <c r="I7432" s="221">
        <f t="shared" si="824"/>
        <v>1</v>
      </c>
      <c r="J7432" s="221">
        <v>1</v>
      </c>
      <c r="K7432" s="221">
        <f t="shared" si="825"/>
        <v>-391.8942772914059</v>
      </c>
      <c r="L7432" s="221">
        <f t="shared" si="827"/>
        <v>1.6163331097133682E-37</v>
      </c>
    </row>
    <row r="7433" spans="3:12" hidden="1" x14ac:dyDescent="0.25">
      <c r="C7433" s="221">
        <v>176000</v>
      </c>
      <c r="D7433" s="221">
        <f t="shared" si="821"/>
        <v>176000</v>
      </c>
      <c r="E7433" s="221">
        <f t="shared" si="826"/>
        <v>176</v>
      </c>
      <c r="F7433" s="221">
        <f t="shared" si="822"/>
        <v>1.7811750677331858E-9</v>
      </c>
      <c r="G7433" s="221">
        <f t="shared" si="823"/>
        <v>5.6137348138905543E-2</v>
      </c>
      <c r="H7433" s="271">
        <v>9.3127574440823497E-10</v>
      </c>
      <c r="I7433" s="221">
        <f t="shared" si="824"/>
        <v>1</v>
      </c>
      <c r="J7433" s="221">
        <v>1</v>
      </c>
      <c r="K7433" s="221">
        <f t="shared" si="825"/>
        <v>-380.61926415413552</v>
      </c>
      <c r="L7433" s="221">
        <f t="shared" si="827"/>
        <v>3.5132381343078277E-36</v>
      </c>
    </row>
    <row r="7434" spans="3:12" hidden="1" x14ac:dyDescent="0.25">
      <c r="C7434" s="221">
        <v>177000</v>
      </c>
      <c r="D7434" s="221">
        <f t="shared" si="821"/>
        <v>177000</v>
      </c>
      <c r="E7434" s="221">
        <f t="shared" si="826"/>
        <v>177</v>
      </c>
      <c r="F7434" s="221">
        <f t="shared" si="822"/>
        <v>4.9764661546694907E-9</v>
      </c>
      <c r="G7434" s="221">
        <f t="shared" si="823"/>
        <v>1.5430131074607881E-16</v>
      </c>
      <c r="H7434" s="221">
        <v>1</v>
      </c>
      <c r="I7434" s="221">
        <f t="shared" si="824"/>
        <v>1</v>
      </c>
      <c r="J7434" s="221">
        <v>1</v>
      </c>
      <c r="K7434" s="221">
        <f t="shared" si="825"/>
        <v>-482.2941865993397</v>
      </c>
      <c r="L7434" s="221">
        <f t="shared" si="827"/>
        <v>2.1678077061381019E-36</v>
      </c>
    </row>
    <row r="7435" spans="3:12" hidden="1" x14ac:dyDescent="0.25">
      <c r="C7435" s="221">
        <v>178000</v>
      </c>
      <c r="D7435" s="221">
        <f t="shared" si="821"/>
        <v>178000</v>
      </c>
      <c r="E7435" s="221">
        <f t="shared" si="826"/>
        <v>178</v>
      </c>
      <c r="F7435" s="221">
        <f t="shared" si="822"/>
        <v>9.4463356045006518E-9</v>
      </c>
      <c r="G7435" s="221">
        <f t="shared" si="823"/>
        <v>3.9814721158181403E-2</v>
      </c>
      <c r="H7435" s="271">
        <v>9.31305689467832E-10</v>
      </c>
      <c r="I7435" s="221">
        <f t="shared" si="824"/>
        <v>1</v>
      </c>
      <c r="J7435" s="221">
        <v>1</v>
      </c>
      <c r="K7435" s="221">
        <f t="shared" si="825"/>
        <v>-369.11201388948342</v>
      </c>
      <c r="L7435" s="221">
        <f t="shared" si="827"/>
        <v>3.0671889003116043E-35</v>
      </c>
    </row>
    <row r="7436" spans="3:12" hidden="1" x14ac:dyDescent="0.25">
      <c r="C7436" s="221">
        <v>179000</v>
      </c>
      <c r="D7436" s="221">
        <f t="shared" si="821"/>
        <v>179000</v>
      </c>
      <c r="E7436" s="221">
        <f t="shared" si="826"/>
        <v>179</v>
      </c>
      <c r="F7436" s="221">
        <f t="shared" si="822"/>
        <v>1.3371096272505093E-8</v>
      </c>
      <c r="G7436" s="221">
        <f t="shared" si="823"/>
        <v>3.6960503332181378E-2</v>
      </c>
      <c r="H7436" s="271">
        <v>9.313239482142929E-10</v>
      </c>
      <c r="I7436" s="221">
        <f t="shared" si="824"/>
        <v>1</v>
      </c>
      <c r="J7436" s="221">
        <v>1</v>
      </c>
      <c r="K7436" s="221">
        <f t="shared" si="825"/>
        <v>-366.73988673535433</v>
      </c>
      <c r="L7436" s="221">
        <f t="shared" si="827"/>
        <v>1.6423957522389765E-34</v>
      </c>
    </row>
    <row r="7437" spans="3:12" hidden="1" x14ac:dyDescent="0.25">
      <c r="C7437" s="221">
        <v>180000</v>
      </c>
      <c r="D7437" s="221">
        <f t="shared" si="821"/>
        <v>180000</v>
      </c>
      <c r="E7437" s="221">
        <f t="shared" si="826"/>
        <v>180</v>
      </c>
      <c r="F7437" s="221">
        <f t="shared" si="822"/>
        <v>1.4713328650932991E-8</v>
      </c>
      <c r="G7437" s="221">
        <f t="shared" si="823"/>
        <v>2.123554515102525E-15</v>
      </c>
      <c r="H7437" s="221">
        <v>1</v>
      </c>
      <c r="I7437" s="221">
        <f t="shared" si="824"/>
        <v>1</v>
      </c>
      <c r="J7437" s="221">
        <v>1</v>
      </c>
      <c r="K7437" s="221">
        <f t="shared" si="825"/>
        <v>-450.10451299176793</v>
      </c>
      <c r="L7437" s="221">
        <f t="shared" si="827"/>
        <v>5.2967600172389953E-35</v>
      </c>
    </row>
    <row r="7438" spans="3:12" hidden="1" x14ac:dyDescent="0.25">
      <c r="C7438" s="221">
        <v>181000</v>
      </c>
      <c r="D7438" s="221">
        <f t="shared" si="821"/>
        <v>181000</v>
      </c>
      <c r="E7438" s="221">
        <f t="shared" si="826"/>
        <v>181</v>
      </c>
      <c r="F7438" s="221">
        <f t="shared" si="822"/>
        <v>1.2739315498833122E-8</v>
      </c>
      <c r="G7438" s="221">
        <f t="shared" si="823"/>
        <v>3.6960503332181191E-2</v>
      </c>
      <c r="H7438" s="271">
        <v>9.3132066407262704E-10</v>
      </c>
      <c r="I7438" s="221">
        <f t="shared" si="824"/>
        <v>1</v>
      </c>
      <c r="J7438" s="221">
        <v>1</v>
      </c>
      <c r="K7438" s="221">
        <f t="shared" si="825"/>
        <v>-367.16033581216129</v>
      </c>
      <c r="L7438" s="221">
        <f t="shared" si="827"/>
        <v>4.8080426684271453E-35</v>
      </c>
    </row>
    <row r="7439" spans="3:12" hidden="1" x14ac:dyDescent="0.25">
      <c r="C7439" s="221">
        <v>182000</v>
      </c>
      <c r="D7439" s="221">
        <f t="shared" si="821"/>
        <v>182000</v>
      </c>
      <c r="E7439" s="221">
        <f t="shared" si="826"/>
        <v>182</v>
      </c>
      <c r="F7439" s="221">
        <f t="shared" si="822"/>
        <v>8.5747220754562689E-9</v>
      </c>
      <c r="G7439" s="221">
        <f t="shared" si="823"/>
        <v>3.9814721158179071E-2</v>
      </c>
      <c r="H7439" s="271">
        <v>9.3134054120149797E-10</v>
      </c>
      <c r="I7439" s="221">
        <f t="shared" si="824"/>
        <v>1</v>
      </c>
      <c r="J7439" s="221">
        <v>1</v>
      </c>
      <c r="K7439" s="221">
        <f t="shared" si="825"/>
        <v>-369.95255521528355</v>
      </c>
      <c r="L7439" s="221">
        <f t="shared" si="827"/>
        <v>1.4306306225881451E-34</v>
      </c>
    </row>
    <row r="7440" spans="3:12" hidden="1" x14ac:dyDescent="0.25">
      <c r="C7440" s="221">
        <v>183000</v>
      </c>
      <c r="D7440" s="221">
        <f t="shared" si="821"/>
        <v>183000</v>
      </c>
      <c r="E7440" s="221">
        <f t="shared" si="826"/>
        <v>183</v>
      </c>
      <c r="F7440" s="221">
        <f t="shared" si="822"/>
        <v>4.3038030867488943E-9</v>
      </c>
      <c r="G7440" s="221">
        <f t="shared" si="823"/>
        <v>5.5076650826134338E-15</v>
      </c>
      <c r="H7440" s="221">
        <v>1</v>
      </c>
      <c r="I7440" s="221">
        <f t="shared" si="824"/>
        <v>1</v>
      </c>
      <c r="J7440" s="221">
        <v>1</v>
      </c>
      <c r="K7440" s="221">
        <f t="shared" si="825"/>
        <v>-452.50360168128708</v>
      </c>
      <c r="L7440" s="221">
        <f t="shared" si="827"/>
        <v>2.5278379994355592E-35</v>
      </c>
    </row>
    <row r="7441" spans="3:12" hidden="1" x14ac:dyDescent="0.25">
      <c r="C7441" s="221">
        <v>184000</v>
      </c>
      <c r="D7441" s="221">
        <f t="shared" si="821"/>
        <v>184000</v>
      </c>
      <c r="E7441" s="221">
        <f t="shared" si="826"/>
        <v>184</v>
      </c>
      <c r="F7441" s="221">
        <f t="shared" si="822"/>
        <v>1.4676016071839909E-9</v>
      </c>
      <c r="G7441" s="221">
        <f t="shared" si="823"/>
        <v>5.6137348138912566E-2</v>
      </c>
      <c r="H7441" s="271">
        <v>9.3133563989339299E-10</v>
      </c>
      <c r="I7441" s="221">
        <f t="shared" si="824"/>
        <v>1</v>
      </c>
      <c r="J7441" s="221">
        <v>1</v>
      </c>
      <c r="K7441" s="221">
        <f t="shared" si="825"/>
        <v>-382.30067410887921</v>
      </c>
      <c r="L7441" s="221">
        <f t="shared" si="827"/>
        <v>1.4727901994811495E-36</v>
      </c>
    </row>
    <row r="7442" spans="3:12" hidden="1" x14ac:dyDescent="0.25">
      <c r="C7442" s="221">
        <v>185000</v>
      </c>
      <c r="D7442" s="221">
        <f t="shared" si="821"/>
        <v>185000</v>
      </c>
      <c r="E7442" s="221">
        <f t="shared" si="826"/>
        <v>185</v>
      </c>
      <c r="F7442" s="221">
        <f t="shared" si="822"/>
        <v>2.7423540610678248E-10</v>
      </c>
      <c r="G7442" s="221">
        <f t="shared" si="823"/>
        <v>7.8147266261484313E-2</v>
      </c>
      <c r="H7442" s="271">
        <v>9.3132557755076007E-10</v>
      </c>
      <c r="I7442" s="221">
        <f t="shared" si="824"/>
        <v>1</v>
      </c>
      <c r="J7442" s="221">
        <v>1</v>
      </c>
      <c r="K7442" s="221">
        <f t="shared" si="825"/>
        <v>-393.99722308503351</v>
      </c>
      <c r="L7442" s="221">
        <f t="shared" si="827"/>
        <v>2.3372001948108664E-36</v>
      </c>
    </row>
    <row r="7443" spans="3:12" hidden="1" x14ac:dyDescent="0.25">
      <c r="C7443" s="221">
        <v>186000</v>
      </c>
      <c r="D7443" s="221">
        <f t="shared" si="821"/>
        <v>186000</v>
      </c>
      <c r="E7443" s="221">
        <f t="shared" si="826"/>
        <v>186</v>
      </c>
      <c r="F7443" s="221">
        <f t="shared" si="822"/>
        <v>1.4824296163865105E-11</v>
      </c>
      <c r="G7443" s="221">
        <f t="shared" si="823"/>
        <v>7.2581323890322813E-15</v>
      </c>
      <c r="H7443" s="221">
        <v>1</v>
      </c>
      <c r="I7443" s="221">
        <f t="shared" si="824"/>
        <v>1</v>
      </c>
      <c r="J7443" s="221">
        <v>1</v>
      </c>
      <c r="K7443" s="221">
        <f t="shared" si="825"/>
        <v>-499.3640206327608</v>
      </c>
      <c r="L7443" s="221">
        <f t="shared" si="827"/>
        <v>9.9591525009845173E-38</v>
      </c>
    </row>
    <row r="7444" spans="3:12" hidden="1" x14ac:dyDescent="0.25">
      <c r="C7444" s="221">
        <v>187000</v>
      </c>
      <c r="D7444" s="221">
        <f t="shared" si="821"/>
        <v>187000</v>
      </c>
      <c r="E7444" s="221">
        <f t="shared" si="826"/>
        <v>187</v>
      </c>
      <c r="F7444" s="221">
        <f t="shared" si="822"/>
        <v>1.9695183995720126E-15</v>
      </c>
      <c r="G7444" s="221">
        <f t="shared" si="823"/>
        <v>0.82725581453320074</v>
      </c>
      <c r="H7444" s="271">
        <v>9.3131904190746103E-10</v>
      </c>
      <c r="I7444" s="221">
        <f t="shared" si="824"/>
        <v>1</v>
      </c>
      <c r="J7444" s="221">
        <v>1</v>
      </c>
      <c r="K7444" s="221">
        <f t="shared" si="825"/>
        <v>-476.37803293021869</v>
      </c>
      <c r="L7444" s="221">
        <f t="shared" si="827"/>
        <v>6.6014867164215646E-46</v>
      </c>
    </row>
    <row r="7445" spans="3:12" hidden="1" x14ac:dyDescent="0.25">
      <c r="C7445" s="221">
        <v>188000</v>
      </c>
      <c r="D7445" s="221">
        <f t="shared" si="821"/>
        <v>188000</v>
      </c>
      <c r="E7445" s="221">
        <f t="shared" si="826"/>
        <v>188</v>
      </c>
      <c r="F7445" s="221">
        <f t="shared" si="822"/>
        <v>1.9246595899634349E-12</v>
      </c>
      <c r="G7445" s="221">
        <f t="shared" si="823"/>
        <v>0.20780173054026241</v>
      </c>
      <c r="H7445" s="271">
        <v>9.3131058635823396E-10</v>
      </c>
      <c r="I7445" s="221">
        <f t="shared" si="824"/>
        <v>1</v>
      </c>
      <c r="J7445" s="221">
        <v>1</v>
      </c>
      <c r="K7445" s="221">
        <f t="shared" si="825"/>
        <v>-428.57804744721159</v>
      </c>
      <c r="L7445" s="221">
        <f t="shared" si="827"/>
        <v>3.4967657685613714E-41</v>
      </c>
    </row>
    <row r="7446" spans="3:12" hidden="1" x14ac:dyDescent="0.25">
      <c r="C7446" s="221">
        <v>189000</v>
      </c>
      <c r="D7446" s="221">
        <f t="shared" si="821"/>
        <v>189000</v>
      </c>
      <c r="E7446" s="221">
        <f t="shared" si="826"/>
        <v>189</v>
      </c>
      <c r="F7446" s="221">
        <f t="shared" si="822"/>
        <v>9.7794000689910443E-11</v>
      </c>
      <c r="G7446" s="221">
        <f t="shared" si="823"/>
        <v>1.0777871527023294E-14</v>
      </c>
      <c r="H7446" s="221">
        <v>1</v>
      </c>
      <c r="I7446" s="221">
        <f t="shared" si="824"/>
        <v>1</v>
      </c>
      <c r="J7446" s="221">
        <v>1</v>
      </c>
      <c r="K7446" s="221">
        <f t="shared" si="825"/>
        <v>-479.543095686573</v>
      </c>
      <c r="L7446" s="221">
        <f t="shared" si="827"/>
        <v>3.4881060447342489E-41</v>
      </c>
    </row>
    <row r="7447" spans="3:12" hidden="1" x14ac:dyDescent="0.25">
      <c r="C7447" s="221">
        <v>190000</v>
      </c>
      <c r="D7447" s="221">
        <f t="shared" si="821"/>
        <v>190000</v>
      </c>
      <c r="E7447" s="221">
        <f t="shared" si="826"/>
        <v>190</v>
      </c>
      <c r="F7447" s="221">
        <f t="shared" si="822"/>
        <v>7.2318847785775091E-10</v>
      </c>
      <c r="G7447" s="221">
        <f t="shared" si="823"/>
        <v>6.291121729810796E-2</v>
      </c>
      <c r="H7447" s="271">
        <v>9.3133400602301592E-10</v>
      </c>
      <c r="I7447" s="221">
        <f t="shared" si="824"/>
        <v>1</v>
      </c>
      <c r="J7447" s="221">
        <v>1</v>
      </c>
      <c r="K7447" s="221">
        <f t="shared" si="825"/>
        <v>-387.45829904931531</v>
      </c>
      <c r="L7447" s="221">
        <f t="shared" si="827"/>
        <v>4.4888150260841034E-37</v>
      </c>
    </row>
    <row r="7448" spans="3:12" hidden="1" x14ac:dyDescent="0.25">
      <c r="C7448" s="221">
        <v>191000</v>
      </c>
      <c r="D7448" s="221">
        <f t="shared" si="821"/>
        <v>191000</v>
      </c>
      <c r="E7448" s="221">
        <f t="shared" si="826"/>
        <v>191</v>
      </c>
      <c r="F7448" s="221">
        <f t="shared" si="822"/>
        <v>2.4814173420555798E-9</v>
      </c>
      <c r="G7448" s="221">
        <f t="shared" si="823"/>
        <v>4.8942765527652039E-2</v>
      </c>
      <c r="H7448" s="271">
        <v>9.3129562987045602E-10</v>
      </c>
      <c r="I7448" s="221">
        <f t="shared" si="824"/>
        <v>1</v>
      </c>
      <c r="J7448" s="221">
        <v>1</v>
      </c>
      <c r="K7448" s="221">
        <f t="shared" si="825"/>
        <v>-378.93048232450036</v>
      </c>
      <c r="L7448" s="221">
        <f t="shared" si="827"/>
        <v>6.0432006665818236E-36</v>
      </c>
    </row>
    <row r="7449" spans="3:12" hidden="1" x14ac:dyDescent="0.25">
      <c r="C7449" s="221">
        <v>192000</v>
      </c>
      <c r="D7449" s="221">
        <f t="shared" si="821"/>
        <v>192000</v>
      </c>
      <c r="E7449" s="221">
        <f t="shared" si="826"/>
        <v>192</v>
      </c>
      <c r="F7449" s="221">
        <f t="shared" si="822"/>
        <v>5.4264730366620984E-9</v>
      </c>
      <c r="G7449" s="221">
        <f t="shared" si="823"/>
        <v>7.3559999707943455E-15</v>
      </c>
      <c r="H7449" s="221">
        <v>1</v>
      </c>
      <c r="I7449" s="221">
        <f t="shared" si="824"/>
        <v>1</v>
      </c>
      <c r="J7449" s="221">
        <v>1</v>
      </c>
      <c r="K7449" s="221">
        <f t="shared" si="825"/>
        <v>-447.97681263503074</v>
      </c>
      <c r="L7449" s="221">
        <f t="shared" si="827"/>
        <v>3.2003558434494751E-36</v>
      </c>
    </row>
    <row r="7450" spans="3:12" hidden="1" x14ac:dyDescent="0.25">
      <c r="C7450" s="221">
        <v>193000</v>
      </c>
      <c r="D7450" s="221">
        <f t="shared" si="821"/>
        <v>193000</v>
      </c>
      <c r="E7450" s="221">
        <f t="shared" si="826"/>
        <v>193</v>
      </c>
      <c r="F7450" s="221">
        <f t="shared" si="822"/>
        <v>8.5970447564547246E-9</v>
      </c>
      <c r="G7450" s="221">
        <f t="shared" si="823"/>
        <v>3.7835535790827747E-2</v>
      </c>
      <c r="H7450" s="271">
        <v>9.3134898207619408E-10</v>
      </c>
      <c r="I7450" s="221">
        <f t="shared" si="824"/>
        <v>1</v>
      </c>
      <c r="J7450" s="221">
        <v>1</v>
      </c>
      <c r="K7450" s="221">
        <f t="shared" si="825"/>
        <v>-370.37276959315318</v>
      </c>
      <c r="L7450" s="221">
        <f t="shared" si="827"/>
        <v>2.2949725263145337E-35</v>
      </c>
    </row>
    <row r="7451" spans="3:12" hidden="1" x14ac:dyDescent="0.25">
      <c r="C7451" s="221">
        <v>194000</v>
      </c>
      <c r="D7451" s="221">
        <f t="shared" si="821"/>
        <v>194000</v>
      </c>
      <c r="E7451" s="221">
        <f t="shared" si="826"/>
        <v>194</v>
      </c>
      <c r="F7451" s="221">
        <f t="shared" si="822"/>
        <v>1.0457490725980242E-8</v>
      </c>
      <c r="G7451" s="221">
        <f t="shared" si="823"/>
        <v>3.6222228338967974E-2</v>
      </c>
      <c r="H7451" s="271">
        <v>9.3131222845603396E-10</v>
      </c>
      <c r="I7451" s="221">
        <f t="shared" si="824"/>
        <v>1</v>
      </c>
      <c r="J7451" s="221">
        <v>1</v>
      </c>
      <c r="K7451" s="221">
        <f t="shared" si="825"/>
        <v>-369.05004084989628</v>
      </c>
      <c r="L7451" s="221">
        <f t="shared" si="827"/>
        <v>1.0749170255885747E-34</v>
      </c>
    </row>
    <row r="7452" spans="3:12" hidden="1" x14ac:dyDescent="0.25">
      <c r="C7452" s="221">
        <v>195000</v>
      </c>
      <c r="D7452" s="221">
        <f t="shared" si="821"/>
        <v>195000</v>
      </c>
      <c r="E7452" s="221">
        <f t="shared" si="826"/>
        <v>195</v>
      </c>
      <c r="F7452" s="221">
        <f t="shared" si="822"/>
        <v>9.9901213962185681E-9</v>
      </c>
      <c r="G7452" s="221">
        <f t="shared" si="823"/>
        <v>3.9129773119506049E-15</v>
      </c>
      <c r="H7452" s="221">
        <v>1</v>
      </c>
      <c r="I7452" s="221">
        <f t="shared" si="824"/>
        <v>1</v>
      </c>
      <c r="J7452" s="221">
        <v>1</v>
      </c>
      <c r="K7452" s="221">
        <f t="shared" si="825"/>
        <v>-448.15843809113278</v>
      </c>
      <c r="L7452" s="221">
        <f t="shared" si="827"/>
        <v>3.1119468216084828E-35</v>
      </c>
    </row>
    <row r="7453" spans="3:12" hidden="1" x14ac:dyDescent="0.25">
      <c r="C7453" s="221">
        <v>196000</v>
      </c>
      <c r="D7453" s="221">
        <f t="shared" si="821"/>
        <v>196000</v>
      </c>
      <c r="E7453" s="221">
        <f t="shared" si="826"/>
        <v>196</v>
      </c>
      <c r="F7453" s="221">
        <f t="shared" si="822"/>
        <v>7.47730181163366E-9</v>
      </c>
      <c r="G7453" s="221">
        <f t="shared" si="823"/>
        <v>3.8400207712787245E-2</v>
      </c>
      <c r="H7453" s="271">
        <v>9.3133237406583997E-10</v>
      </c>
      <c r="I7453" s="221">
        <f t="shared" si="824"/>
        <v>1</v>
      </c>
      <c r="J7453" s="221">
        <v>1</v>
      </c>
      <c r="K7453" s="221">
        <f t="shared" si="825"/>
        <v>-371.45633631968985</v>
      </c>
      <c r="L7453" s="221">
        <f t="shared" si="827"/>
        <v>1.7882710248855472E-35</v>
      </c>
    </row>
    <row r="7454" spans="3:12" hidden="1" x14ac:dyDescent="0.25">
      <c r="C7454" s="221">
        <v>197000</v>
      </c>
      <c r="D7454" s="221">
        <f t="shared" si="821"/>
        <v>197000</v>
      </c>
      <c r="E7454" s="221">
        <f t="shared" si="826"/>
        <v>197</v>
      </c>
      <c r="F7454" s="221">
        <f t="shared" si="822"/>
        <v>4.2620194375713846E-9</v>
      </c>
      <c r="G7454" s="221">
        <f t="shared" si="823"/>
        <v>4.2784868169454184E-2</v>
      </c>
      <c r="H7454" s="271">
        <v>9.3129725789336896E-10</v>
      </c>
      <c r="I7454" s="221">
        <f t="shared" si="824"/>
        <v>1</v>
      </c>
      <c r="J7454" s="221">
        <v>1</v>
      </c>
      <c r="K7454" s="221">
        <f t="shared" si="825"/>
        <v>-375.40012103139253</v>
      </c>
      <c r="L7454" s="221">
        <f t="shared" si="827"/>
        <v>4.7793700958064977E-35</v>
      </c>
    </row>
    <row r="7455" spans="3:12" hidden="1" x14ac:dyDescent="0.25">
      <c r="C7455" s="221">
        <v>198000</v>
      </c>
      <c r="D7455" s="221">
        <f t="shared" si="821"/>
        <v>198000</v>
      </c>
      <c r="E7455" s="221">
        <f t="shared" si="826"/>
        <v>198</v>
      </c>
      <c r="F7455" s="221">
        <f t="shared" si="822"/>
        <v>1.7282767887262799E-9</v>
      </c>
      <c r="G7455" s="221">
        <f t="shared" si="823"/>
        <v>8.6627244809068395E-15</v>
      </c>
      <c r="H7455" s="221">
        <v>1</v>
      </c>
      <c r="I7455" s="221">
        <f t="shared" si="824"/>
        <v>1</v>
      </c>
      <c r="J7455" s="221">
        <v>1</v>
      </c>
      <c r="K7455" s="221">
        <f t="shared" si="825"/>
        <v>-456.49464401787714</v>
      </c>
      <c r="L7455" s="221">
        <f t="shared" si="827"/>
        <v>7.211149134816214E-36</v>
      </c>
    </row>
    <row r="7456" spans="3:12" hidden="1" x14ac:dyDescent="0.25">
      <c r="C7456" s="221">
        <v>199000</v>
      </c>
      <c r="D7456" s="221">
        <f t="shared" si="821"/>
        <v>199000</v>
      </c>
      <c r="E7456" s="221">
        <f t="shared" si="826"/>
        <v>199</v>
      </c>
      <c r="F7456" s="221">
        <f t="shared" si="822"/>
        <v>4.2860215687135053E-10</v>
      </c>
      <c r="G7456" s="221">
        <f t="shared" si="823"/>
        <v>6.715879048447651E-2</v>
      </c>
      <c r="H7456" s="271">
        <v>9.3137893475522408E-10</v>
      </c>
      <c r="I7456" s="221">
        <f t="shared" si="824"/>
        <v>1</v>
      </c>
      <c r="J7456" s="221">
        <v>1</v>
      </c>
      <c r="K7456" s="221">
        <f t="shared" si="825"/>
        <v>-391.43432741264496</v>
      </c>
      <c r="L7456" s="221">
        <f t="shared" si="827"/>
        <v>1.7988385882783559E-37</v>
      </c>
    </row>
    <row r="7457" spans="3:12" hidden="1" x14ac:dyDescent="0.25">
      <c r="C7457" s="221">
        <v>200000</v>
      </c>
      <c r="D7457" s="221">
        <f t="shared" si="821"/>
        <v>200000</v>
      </c>
      <c r="E7457" s="221">
        <f t="shared" si="826"/>
        <v>200</v>
      </c>
      <c r="F7457" s="221">
        <f t="shared" si="822"/>
        <v>4.3860914376482902E-11</v>
      </c>
      <c r="G7457" s="221">
        <f t="shared" si="823"/>
        <v>0.10550370359323204</v>
      </c>
      <c r="H7457" s="271">
        <v>9.3131386064562097E-10</v>
      </c>
      <c r="I7457" s="221">
        <f t="shared" si="824"/>
        <v>1</v>
      </c>
      <c r="J7457" s="221">
        <v>1</v>
      </c>
      <c r="K7457" s="221">
        <f t="shared" si="825"/>
        <v>-407.31117093694695</v>
      </c>
      <c r="L7457" s="221">
        <f t="shared" si="827"/>
        <v>2.420954053685891E-37</v>
      </c>
    </row>
    <row r="7458" spans="3:12" hidden="1" x14ac:dyDescent="0.25">
      <c r="C7458" s="221">
        <v>201000</v>
      </c>
      <c r="D7458" s="221">
        <f t="shared" si="821"/>
        <v>201000</v>
      </c>
      <c r="E7458" s="221">
        <f t="shared" si="826"/>
        <v>201</v>
      </c>
      <c r="F7458" s="221">
        <f t="shared" si="822"/>
        <v>3.4771119176845428E-13</v>
      </c>
      <c r="G7458" s="221">
        <f t="shared" si="823"/>
        <v>2.7844906572718667E-14</v>
      </c>
      <c r="H7458" s="221">
        <v>1</v>
      </c>
      <c r="I7458" s="221">
        <f t="shared" si="824"/>
        <v>1</v>
      </c>
      <c r="J7458" s="221">
        <v>1</v>
      </c>
      <c r="K7458" s="221">
        <f t="shared" si="825"/>
        <v>-520.28071130836952</v>
      </c>
      <c r="L7458" s="221">
        <f t="shared" si="827"/>
        <v>4.6432799247961326E-39</v>
      </c>
    </row>
    <row r="7459" spans="3:12" hidden="1" x14ac:dyDescent="0.25">
      <c r="C7459" s="221">
        <v>202000</v>
      </c>
      <c r="D7459" s="221">
        <f t="shared" si="821"/>
        <v>202000</v>
      </c>
      <c r="E7459" s="221">
        <f t="shared" si="826"/>
        <v>202</v>
      </c>
      <c r="F7459" s="221">
        <f t="shared" si="822"/>
        <v>4.5204789140118548E-14</v>
      </c>
      <c r="G7459" s="221">
        <f t="shared" si="823"/>
        <v>0.41402196443705525</v>
      </c>
      <c r="H7459" s="271">
        <v>9.3136232138918901E-10</v>
      </c>
      <c r="I7459" s="221">
        <f t="shared" si="824"/>
        <v>1</v>
      </c>
      <c r="J7459" s="221">
        <v>1</v>
      </c>
      <c r="K7459" s="221">
        <f t="shared" si="825"/>
        <v>-455.17347012284745</v>
      </c>
      <c r="L7459" s="221">
        <f t="shared" si="827"/>
        <v>7.6045813895919125E-44</v>
      </c>
    </row>
    <row r="7460" spans="3:12" hidden="1" x14ac:dyDescent="0.25">
      <c r="C7460" s="221">
        <v>203000</v>
      </c>
      <c r="D7460" s="221">
        <f t="shared" si="821"/>
        <v>203000</v>
      </c>
      <c r="E7460" s="221">
        <f t="shared" si="826"/>
        <v>203</v>
      </c>
      <c r="F7460" s="221">
        <f t="shared" si="822"/>
        <v>2.1649606031164301E-11</v>
      </c>
      <c r="G7460" s="221">
        <f t="shared" si="823"/>
        <v>0.11999898865879918</v>
      </c>
      <c r="H7460" s="271">
        <v>9.3126730186943801E-10</v>
      </c>
      <c r="I7460" s="221">
        <f t="shared" si="824"/>
        <v>1</v>
      </c>
      <c r="J7460" s="221">
        <v>1</v>
      </c>
      <c r="K7460" s="221">
        <f t="shared" si="825"/>
        <v>-412.32596123856592</v>
      </c>
      <c r="L7460" s="221">
        <f t="shared" si="827"/>
        <v>1.4844975869930774E-39</v>
      </c>
    </row>
    <row r="7461" spans="3:12" hidden="1" x14ac:dyDescent="0.25">
      <c r="C7461" s="221">
        <v>204000</v>
      </c>
      <c r="D7461" s="221">
        <f t="shared" si="821"/>
        <v>204000</v>
      </c>
      <c r="E7461" s="221">
        <f t="shared" si="826"/>
        <v>204</v>
      </c>
      <c r="F7461" s="221">
        <f t="shared" si="822"/>
        <v>2.6958116552858592E-10</v>
      </c>
      <c r="G7461" s="221">
        <f t="shared" si="823"/>
        <v>2.2870160626409179E-15</v>
      </c>
      <c r="H7461" s="221">
        <v>1</v>
      </c>
      <c r="I7461" s="221">
        <f t="shared" si="824"/>
        <v>1</v>
      </c>
      <c r="J7461" s="221">
        <v>1</v>
      </c>
      <c r="K7461" s="221">
        <f t="shared" si="825"/>
        <v>-484.20082477024829</v>
      </c>
      <c r="L7461" s="221">
        <f t="shared" si="827"/>
        <v>1.4640813293367192E-39</v>
      </c>
    </row>
    <row r="7462" spans="3:12" hidden="1" x14ac:dyDescent="0.25">
      <c r="C7462" s="221">
        <v>205000</v>
      </c>
      <c r="D7462" s="221">
        <f t="shared" si="821"/>
        <v>205000</v>
      </c>
      <c r="E7462" s="221">
        <f t="shared" si="826"/>
        <v>205</v>
      </c>
      <c r="F7462" s="221">
        <f t="shared" si="822"/>
        <v>1.1896419601275096E-9</v>
      </c>
      <c r="G7462" s="221">
        <f t="shared" si="823"/>
        <v>5.3411656086165021E-2</v>
      </c>
      <c r="H7462" s="271">
        <v>9.3128254722725398E-10</v>
      </c>
      <c r="I7462" s="221">
        <f t="shared" si="824"/>
        <v>1</v>
      </c>
      <c r="J7462" s="221">
        <v>1</v>
      </c>
      <c r="K7462" s="221">
        <f t="shared" si="825"/>
        <v>-384.55732436136759</v>
      </c>
      <c r="L7462" s="221">
        <f t="shared" si="827"/>
        <v>8.7542031835540323E-37</v>
      </c>
    </row>
    <row r="7463" spans="3:12" hidden="1" x14ac:dyDescent="0.25">
      <c r="C7463" s="221">
        <v>206000</v>
      </c>
      <c r="D7463" s="221">
        <f t="shared" si="821"/>
        <v>206000</v>
      </c>
      <c r="E7463" s="221">
        <f t="shared" si="826"/>
        <v>206</v>
      </c>
      <c r="F7463" s="221">
        <f t="shared" si="822"/>
        <v>3.0552245278323722E-9</v>
      </c>
      <c r="G7463" s="221">
        <f t="shared" si="823"/>
        <v>4.4050908590082365E-2</v>
      </c>
      <c r="H7463" s="271">
        <v>9.3134707637998396E-10</v>
      </c>
      <c r="I7463" s="221">
        <f t="shared" si="824"/>
        <v>1</v>
      </c>
      <c r="J7463" s="221">
        <v>1</v>
      </c>
      <c r="K7463" s="221">
        <f t="shared" si="825"/>
        <v>-378.03780883757702</v>
      </c>
      <c r="L7463" s="221">
        <f t="shared" si="827"/>
        <v>8.5119189505478389E-36</v>
      </c>
    </row>
    <row r="7464" spans="3:12" hidden="1" x14ac:dyDescent="0.25">
      <c r="C7464" s="221">
        <v>207000</v>
      </c>
      <c r="D7464" s="221">
        <f t="shared" si="821"/>
        <v>207000</v>
      </c>
      <c r="E7464" s="221">
        <f t="shared" si="826"/>
        <v>207</v>
      </c>
      <c r="F7464" s="221">
        <f t="shared" si="822"/>
        <v>5.4648561795186707E-9</v>
      </c>
      <c r="G7464" s="221">
        <f t="shared" si="823"/>
        <v>1.4584948768770723E-15</v>
      </c>
      <c r="H7464" s="221">
        <v>1</v>
      </c>
      <c r="I7464" s="221">
        <f t="shared" si="824"/>
        <v>1</v>
      </c>
      <c r="J7464" s="221">
        <v>1</v>
      </c>
      <c r="K7464" s="221">
        <f t="shared" si="825"/>
        <v>-461.97032710172323</v>
      </c>
      <c r="L7464" s="221">
        <f t="shared" si="827"/>
        <v>3.9283878111109947E-36</v>
      </c>
    </row>
    <row r="7465" spans="3:12" hidden="1" x14ac:dyDescent="0.25">
      <c r="C7465" s="221">
        <v>208000</v>
      </c>
      <c r="D7465" s="221">
        <f t="shared" si="821"/>
        <v>208000</v>
      </c>
      <c r="E7465" s="221">
        <f t="shared" si="826"/>
        <v>208</v>
      </c>
      <c r="F7465" s="221">
        <f t="shared" si="822"/>
        <v>7.3722621921162498E-9</v>
      </c>
      <c r="G7465" s="221">
        <f t="shared" si="823"/>
        <v>3.6641051732159501E-2</v>
      </c>
      <c r="H7465" s="271">
        <v>9.3132910343666108E-10</v>
      </c>
      <c r="I7465" s="221">
        <f t="shared" si="824"/>
        <v>1</v>
      </c>
      <c r="J7465" s="221">
        <v>1</v>
      </c>
      <c r="K7465" s="221">
        <f t="shared" si="825"/>
        <v>-371.98656244061374</v>
      </c>
      <c r="L7465" s="221">
        <f t="shared" si="827"/>
        <v>1.5823818130403993E-35</v>
      </c>
    </row>
    <row r="7466" spans="3:12" hidden="1" x14ac:dyDescent="0.25">
      <c r="C7466" s="221">
        <v>209000</v>
      </c>
      <c r="D7466" s="221">
        <f t="shared" si="821"/>
        <v>209000</v>
      </c>
      <c r="E7466" s="221">
        <f t="shared" si="826"/>
        <v>209</v>
      </c>
      <c r="F7466" s="221">
        <f t="shared" si="822"/>
        <v>7.7656305296444818E-9</v>
      </c>
      <c r="G7466" s="221">
        <f t="shared" si="823"/>
        <v>3.6118768889068439E-2</v>
      </c>
      <c r="H7466" s="271">
        <v>9.3130054048713298E-10</v>
      </c>
      <c r="I7466" s="221">
        <f t="shared" si="824"/>
        <v>1</v>
      </c>
      <c r="J7466" s="221">
        <v>1</v>
      </c>
      <c r="K7466" s="221">
        <f t="shared" si="825"/>
        <v>-371.66000964138021</v>
      </c>
      <c r="L7466" s="221">
        <f t="shared" si="827"/>
        <v>6.5739265806141955E-35</v>
      </c>
    </row>
    <row r="7467" spans="3:12" hidden="1" x14ac:dyDescent="0.25">
      <c r="C7467" s="221">
        <v>210000</v>
      </c>
      <c r="D7467" s="221">
        <f t="shared" si="821"/>
        <v>210000</v>
      </c>
      <c r="E7467" s="221">
        <f t="shared" si="826"/>
        <v>210</v>
      </c>
      <c r="F7467" s="221">
        <f t="shared" si="822"/>
        <v>6.4331459140898717E-9</v>
      </c>
      <c r="G7467" s="221">
        <f t="shared" si="823"/>
        <v>3.973861198127174E-15</v>
      </c>
      <c r="H7467" s="221">
        <v>1</v>
      </c>
      <c r="I7467" s="221">
        <f t="shared" si="824"/>
        <v>1</v>
      </c>
      <c r="J7467" s="221">
        <v>1</v>
      </c>
      <c r="K7467" s="221">
        <f t="shared" si="825"/>
        <v>-451.84727808602582</v>
      </c>
      <c r="L7467" s="221">
        <f t="shared" si="827"/>
        <v>1.7061768563962008E-35</v>
      </c>
    </row>
    <row r="7468" spans="3:12" hidden="1" x14ac:dyDescent="0.25">
      <c r="C7468" s="221">
        <v>211000</v>
      </c>
      <c r="D7468" s="221">
        <f t="shared" si="821"/>
        <v>211000</v>
      </c>
      <c r="E7468" s="221">
        <f t="shared" si="826"/>
        <v>211</v>
      </c>
      <c r="F7468" s="221">
        <f t="shared" si="822"/>
        <v>4.1197205979133369E-9</v>
      </c>
      <c r="G7468" s="221">
        <f t="shared" si="823"/>
        <v>4.0680891906424529E-2</v>
      </c>
      <c r="H7468" s="271">
        <v>9.3131248901450497E-10</v>
      </c>
      <c r="I7468" s="221">
        <f t="shared" si="824"/>
        <v>1</v>
      </c>
      <c r="J7468" s="221">
        <v>1</v>
      </c>
      <c r="K7468" s="221">
        <f t="shared" si="825"/>
        <v>-376.13292688272463</v>
      </c>
      <c r="L7468" s="221">
        <f t="shared" si="827"/>
        <v>6.0924163270353993E-36</v>
      </c>
    </row>
    <row r="7469" spans="3:12" hidden="1" x14ac:dyDescent="0.25">
      <c r="C7469" s="221">
        <v>212000</v>
      </c>
      <c r="D7469" s="221">
        <f t="shared" si="821"/>
        <v>212000</v>
      </c>
      <c r="E7469" s="221">
        <f t="shared" si="826"/>
        <v>212</v>
      </c>
      <c r="F7469" s="221">
        <f t="shared" si="822"/>
        <v>1.9411975765247771E-9</v>
      </c>
      <c r="G7469" s="221">
        <f t="shared" si="823"/>
        <v>4.7104828118630107E-2</v>
      </c>
      <c r="H7469" s="271">
        <v>9.3131713867016905E-10</v>
      </c>
      <c r="I7469" s="221">
        <f t="shared" si="824"/>
        <v>1</v>
      </c>
      <c r="J7469" s="221">
        <v>1</v>
      </c>
      <c r="K7469" s="221">
        <f t="shared" si="825"/>
        <v>-381.39534481870834</v>
      </c>
      <c r="L7469" s="221">
        <f t="shared" si="827"/>
        <v>1.4549393373725756E-35</v>
      </c>
    </row>
    <row r="7470" spans="3:12" hidden="1" x14ac:dyDescent="0.25">
      <c r="C7470" s="221">
        <v>213000</v>
      </c>
      <c r="D7470" s="221">
        <f t="shared" si="821"/>
        <v>213000</v>
      </c>
      <c r="E7470" s="221">
        <f t="shared" si="826"/>
        <v>213</v>
      </c>
      <c r="F7470" s="221">
        <f t="shared" si="822"/>
        <v>6.0348988467086986E-10</v>
      </c>
      <c r="G7470" s="221">
        <f t="shared" si="823"/>
        <v>5.1653508844827779E-15</v>
      </c>
      <c r="H7470" s="221">
        <v>1</v>
      </c>
      <c r="I7470" s="221">
        <f t="shared" si="824"/>
        <v>1</v>
      </c>
      <c r="J7470" s="221">
        <v>1</v>
      </c>
      <c r="K7470" s="221">
        <f t="shared" si="825"/>
        <v>-470.12460352436131</v>
      </c>
      <c r="L7470" s="221">
        <f t="shared" si="827"/>
        <v>1.8131649728884669E-36</v>
      </c>
    </row>
    <row r="7471" spans="3:12" hidden="1" x14ac:dyDescent="0.25">
      <c r="C7471" s="221">
        <v>214000</v>
      </c>
      <c r="D7471" s="221">
        <f t="shared" si="821"/>
        <v>214000</v>
      </c>
      <c r="E7471" s="221">
        <f t="shared" si="826"/>
        <v>214</v>
      </c>
      <c r="F7471" s="221">
        <f t="shared" si="822"/>
        <v>9.5470092249691727E-11</v>
      </c>
      <c r="G7471" s="221">
        <f t="shared" si="823"/>
        <v>8.5382945061881765E-2</v>
      </c>
      <c r="H7471" s="271">
        <v>9.3135905932576708E-10</v>
      </c>
      <c r="I7471" s="221">
        <f t="shared" si="824"/>
        <v>1</v>
      </c>
      <c r="J7471" s="221">
        <v>1</v>
      </c>
      <c r="K7471" s="221">
        <f t="shared" si="825"/>
        <v>-402.39288767812104</v>
      </c>
      <c r="L7471" s="221">
        <f t="shared" si="827"/>
        <v>1.4421412736410498E-38</v>
      </c>
    </row>
    <row r="7472" spans="3:12" hidden="1" x14ac:dyDescent="0.25">
      <c r="C7472" s="221">
        <v>215000</v>
      </c>
      <c r="D7472" s="221">
        <f t="shared" si="821"/>
        <v>215000</v>
      </c>
      <c r="E7472" s="221">
        <f t="shared" si="826"/>
        <v>215</v>
      </c>
      <c r="F7472" s="221">
        <f t="shared" si="822"/>
        <v>3.3003370288583904E-12</v>
      </c>
      <c r="G7472" s="221">
        <f t="shared" si="823"/>
        <v>0.16671805668010337</v>
      </c>
      <c r="H7472" s="271">
        <v>9.3133374174406694E-10</v>
      </c>
      <c r="I7472" s="221">
        <f t="shared" si="824"/>
        <v>1</v>
      </c>
      <c r="J7472" s="221">
        <v>1</v>
      </c>
      <c r="K7472" s="221">
        <f t="shared" si="825"/>
        <v>-425.80707462065027</v>
      </c>
      <c r="L7472" s="221">
        <f t="shared" si="827"/>
        <v>1.6420461129478582E-38</v>
      </c>
    </row>
    <row r="7473" spans="3:12" hidden="1" x14ac:dyDescent="0.25">
      <c r="C7473" s="221">
        <v>216000</v>
      </c>
      <c r="D7473" s="221">
        <f t="shared" si="821"/>
        <v>216000</v>
      </c>
      <c r="E7473" s="221">
        <f t="shared" si="826"/>
        <v>216</v>
      </c>
      <c r="F7473" s="221">
        <f t="shared" si="822"/>
        <v>1.0115529693009652E-82</v>
      </c>
      <c r="G7473" s="221">
        <f t="shared" si="823"/>
        <v>0.38104269397732543</v>
      </c>
      <c r="H7473" s="221">
        <v>1</v>
      </c>
      <c r="I7473" s="221">
        <f t="shared" si="824"/>
        <v>1</v>
      </c>
      <c r="J7473" s="221">
        <v>1</v>
      </c>
      <c r="K7473" s="221">
        <f t="shared" si="825"/>
        <v>-1648.2807546354468</v>
      </c>
      <c r="L7473" s="221">
        <f t="shared" si="827"/>
        <v>6.5649669884537403E-41</v>
      </c>
    </row>
    <row r="7474" spans="3:12" hidden="1" x14ac:dyDescent="0.25">
      <c r="C7474" s="221">
        <v>217000</v>
      </c>
      <c r="D7474" s="221">
        <f t="shared" si="821"/>
        <v>217000</v>
      </c>
      <c r="E7474" s="221">
        <f t="shared" si="826"/>
        <v>217</v>
      </c>
      <c r="F7474" s="221">
        <f t="shared" si="822"/>
        <v>3.1785129075653709E-12</v>
      </c>
      <c r="G7474" s="221">
        <f t="shared" si="823"/>
        <v>0.16671805668010919</v>
      </c>
      <c r="H7474" s="271">
        <v>9.3134243851877401E-10</v>
      </c>
      <c r="I7474" s="221">
        <f t="shared" si="824"/>
        <v>1</v>
      </c>
      <c r="J7474" s="221">
        <v>1</v>
      </c>
      <c r="K7474" s="221">
        <f t="shared" si="825"/>
        <v>-426.13367976640058</v>
      </c>
      <c r="L7474" s="221">
        <f t="shared" si="827"/>
        <v>6.0893653552865349E-41</v>
      </c>
    </row>
    <row r="7475" spans="3:12" hidden="1" x14ac:dyDescent="0.25">
      <c r="C7475" s="221">
        <v>218000</v>
      </c>
      <c r="D7475" s="221">
        <f t="shared" si="821"/>
        <v>218000</v>
      </c>
      <c r="E7475" s="221">
        <f t="shared" si="826"/>
        <v>218</v>
      </c>
      <c r="F7475" s="221">
        <f t="shared" si="822"/>
        <v>8.8551898169575261E-11</v>
      </c>
      <c r="G7475" s="221">
        <f t="shared" si="823"/>
        <v>8.5382945061869664E-2</v>
      </c>
      <c r="H7475" s="271">
        <v>9.3128719148164601E-10</v>
      </c>
      <c r="I7475" s="221">
        <f t="shared" si="824"/>
        <v>1</v>
      </c>
      <c r="J7475" s="221">
        <v>1</v>
      </c>
      <c r="K7475" s="221">
        <f t="shared" si="825"/>
        <v>-403.04694728998948</v>
      </c>
      <c r="L7475" s="221">
        <f t="shared" si="827"/>
        <v>1.4193413301253931E-38</v>
      </c>
    </row>
    <row r="7476" spans="3:12" hidden="1" x14ac:dyDescent="0.25">
      <c r="C7476" s="221">
        <v>219000</v>
      </c>
      <c r="D7476" s="221">
        <f t="shared" si="821"/>
        <v>219000</v>
      </c>
      <c r="E7476" s="221">
        <f t="shared" si="826"/>
        <v>219</v>
      </c>
      <c r="F7476" s="221">
        <f t="shared" si="822"/>
        <v>5.3909299626689416E-10</v>
      </c>
      <c r="G7476" s="221">
        <f t="shared" si="823"/>
        <v>3.0184185780338246E-15</v>
      </c>
      <c r="H7476" s="221">
        <v>1</v>
      </c>
      <c r="I7476" s="221">
        <f t="shared" si="824"/>
        <v>1</v>
      </c>
      <c r="J7476" s="221">
        <v>1</v>
      </c>
      <c r="K7476" s="221">
        <f t="shared" si="825"/>
        <v>-475.77113690242743</v>
      </c>
      <c r="L7476" s="221">
        <f t="shared" si="827"/>
        <v>1.2400693773640587E-38</v>
      </c>
    </row>
    <row r="7477" spans="3:12" hidden="1" x14ac:dyDescent="0.25">
      <c r="C7477" s="221">
        <v>220000</v>
      </c>
      <c r="D7477" s="221">
        <f t="shared" si="821"/>
        <v>220000</v>
      </c>
      <c r="E7477" s="221">
        <f t="shared" si="826"/>
        <v>220</v>
      </c>
      <c r="F7477" s="221">
        <f t="shared" si="822"/>
        <v>1.6700292219837552E-9</v>
      </c>
      <c r="G7477" s="221">
        <f t="shared" si="823"/>
        <v>4.7104828118631099E-2</v>
      </c>
      <c r="H7477" s="271">
        <v>9.31325830008297E-10</v>
      </c>
      <c r="I7477" s="221">
        <f t="shared" si="824"/>
        <v>1</v>
      </c>
      <c r="J7477" s="221">
        <v>1</v>
      </c>
      <c r="K7477" s="221">
        <f t="shared" si="825"/>
        <v>-382.70217715971921</v>
      </c>
      <c r="L7477" s="221">
        <f t="shared" si="827"/>
        <v>1.3419662203054646E-36</v>
      </c>
    </row>
    <row r="7478" spans="3:12" hidden="1" x14ac:dyDescent="0.25">
      <c r="C7478" s="221">
        <v>221000</v>
      </c>
      <c r="D7478" s="221">
        <f t="shared" si="821"/>
        <v>221000</v>
      </c>
      <c r="E7478" s="221">
        <f t="shared" si="826"/>
        <v>221</v>
      </c>
      <c r="F7478" s="221">
        <f t="shared" si="822"/>
        <v>3.4133384977417242E-9</v>
      </c>
      <c r="G7478" s="221">
        <f t="shared" si="823"/>
        <v>4.068089190642387E-2</v>
      </c>
      <c r="H7478" s="271">
        <v>9.3130380824651203E-10</v>
      </c>
      <c r="I7478" s="221">
        <f t="shared" si="824"/>
        <v>1</v>
      </c>
      <c r="J7478" s="221">
        <v>1</v>
      </c>
      <c r="K7478" s="221">
        <f t="shared" si="825"/>
        <v>-377.76677592213156</v>
      </c>
      <c r="L7478" s="221">
        <f t="shared" si="827"/>
        <v>1.0259942591438841E-35</v>
      </c>
    </row>
    <row r="7479" spans="3:12" hidden="1" x14ac:dyDescent="0.25">
      <c r="C7479" s="221">
        <v>222000</v>
      </c>
      <c r="D7479" s="221">
        <f t="shared" si="821"/>
        <v>222000</v>
      </c>
      <c r="E7479" s="221">
        <f t="shared" si="826"/>
        <v>222</v>
      </c>
      <c r="F7479" s="221">
        <f t="shared" si="822"/>
        <v>5.133198407586319E-9</v>
      </c>
      <c r="G7479" s="221">
        <f t="shared" si="823"/>
        <v>5.3269356716403539E-15</v>
      </c>
      <c r="H7479" s="221">
        <v>1</v>
      </c>
      <c r="I7479" s="221">
        <f t="shared" si="824"/>
        <v>1</v>
      </c>
      <c r="J7479" s="221">
        <v>1</v>
      </c>
      <c r="K7479" s="221">
        <f t="shared" si="825"/>
        <v>-451.26268993757844</v>
      </c>
      <c r="L7479" s="221">
        <f t="shared" si="827"/>
        <v>4.1825973575680535E-36</v>
      </c>
    </row>
    <row r="7480" spans="3:12" hidden="1" x14ac:dyDescent="0.25">
      <c r="C7480" s="221">
        <v>223000</v>
      </c>
      <c r="D7480" s="221">
        <f t="shared" si="821"/>
        <v>223000</v>
      </c>
      <c r="E7480" s="221">
        <f t="shared" si="826"/>
        <v>223</v>
      </c>
      <c r="F7480" s="221">
        <f t="shared" si="822"/>
        <v>5.9674579461873882E-9</v>
      </c>
      <c r="G7480" s="221">
        <f t="shared" si="823"/>
        <v>3.6118768889073838E-2</v>
      </c>
      <c r="H7480" s="271">
        <v>9.3137239549930698E-10</v>
      </c>
      <c r="I7480" s="221">
        <f t="shared" si="824"/>
        <v>1</v>
      </c>
      <c r="J7480" s="221">
        <v>1</v>
      </c>
      <c r="K7480" s="221">
        <f t="shared" si="825"/>
        <v>-373.94708663982385</v>
      </c>
      <c r="L7480" s="221">
        <f t="shared" si="827"/>
        <v>1.0077426750407799E-35</v>
      </c>
    </row>
    <row r="7481" spans="3:12" hidden="1" x14ac:dyDescent="0.25">
      <c r="C7481" s="221">
        <v>224000</v>
      </c>
      <c r="D7481" s="221">
        <f t="shared" si="821"/>
        <v>224000</v>
      </c>
      <c r="E7481" s="221">
        <f t="shared" si="826"/>
        <v>224</v>
      </c>
      <c r="F7481" s="221">
        <f t="shared" si="822"/>
        <v>5.4557631092149276E-9</v>
      </c>
      <c r="G7481" s="221">
        <f t="shared" si="823"/>
        <v>3.6641051732158821E-2</v>
      </c>
      <c r="H7481" s="271">
        <v>9.3132039513522102E-10</v>
      </c>
      <c r="I7481" s="221">
        <f t="shared" si="824"/>
        <v>1</v>
      </c>
      <c r="J7481" s="221">
        <v>1</v>
      </c>
      <c r="K7481" s="221">
        <f t="shared" si="825"/>
        <v>-374.60154900747864</v>
      </c>
      <c r="L7481" s="221">
        <f t="shared" si="827"/>
        <v>3.742695330382585E-35</v>
      </c>
    </row>
    <row r="7482" spans="3:12" hidden="1" x14ac:dyDescent="0.25">
      <c r="C7482" s="221">
        <v>225000</v>
      </c>
      <c r="D7482" s="221">
        <f t="shared" ref="D7482:D7545" si="828">C7482*(f_CLK_MHz/Nominal_Clock_Freq)</f>
        <v>225000</v>
      </c>
      <c r="E7482" s="221">
        <f t="shared" si="826"/>
        <v>225</v>
      </c>
      <c r="F7482" s="221">
        <f t="shared" ref="F7482:F7545" si="829">ABS(SIN(((MOD_CLK_DIV*PI()*$D7482*FIRST_STAGE_DECIMATION)/(f_CLK_MHz*1000000)))/(FIRST_STAGE_DECIMATION*SIN(((MOD_CLK_DIV*PI()*$D7482)/(f_CLK_MHz*1000000)))))^FIRST_STAGE_ORDER</f>
        <v>3.8946533256300802E-9</v>
      </c>
      <c r="G7482" s="221">
        <f t="shared" ref="G7482:G7545" si="830">ABS(SIN(((MOD_CLK_DIV*FIRST_STAGE_DECIMATION*PI()*$D7482*SECOND_STAGE_DECIMATION)/(f_CLK_MHz*1000000)))/(SECOND_STAGE_DECIMATION*SIN(((MOD_CLK_DIV*FIRST_STAGE_DECIMATION*PI()*$D7482)/(f_CLK_MHz*1000000)))))^SECOND_STAGE_ORDER</f>
        <v>2.8731485550533317E-15</v>
      </c>
      <c r="H7482" s="221">
        <v>1</v>
      </c>
      <c r="I7482" s="221">
        <f t="shared" ref="I7482:I7545" si="831">IF(Avg_decimation&lt;&gt;0,(ABS(SIN(((MOD_CLK_DIV*FIRST_STAGE_DECIMATION*SECOND_STAGE_DECIMATION*FIR_DECIMATION*PI()*$D7482*Avg_decimation)/(f_CLK_MHz*1000000)))/(Avg_decimation*SIN(((MOD_CLK_DIV*FIRST_STAGE_DECIMATION*SECOND_STAGE_DECIMATION*FIR_DECIMATION*PI()*$D7482)/(f_CLK_MHz*1000000)))))^1),"-")</f>
        <v>1</v>
      </c>
      <c r="J7482" s="221">
        <v>1</v>
      </c>
      <c r="K7482" s="221">
        <f t="shared" ref="K7482:K7545" si="832">20*LOG10(IF(FIR_BYPASSED,F7482*G7482*J7482,F7482*G7482*H7482*I7482*J7482))</f>
        <v>-459.0234622495376</v>
      </c>
      <c r="L7482" s="221">
        <f t="shared" si="827"/>
        <v>8.6663717037536285E-36</v>
      </c>
    </row>
    <row r="7483" spans="3:12" hidden="1" x14ac:dyDescent="0.25">
      <c r="C7483" s="221">
        <v>226000</v>
      </c>
      <c r="D7483" s="221">
        <f t="shared" si="828"/>
        <v>226000</v>
      </c>
      <c r="E7483" s="221">
        <f t="shared" si="826"/>
        <v>226</v>
      </c>
      <c r="F7483" s="221">
        <f t="shared" si="829"/>
        <v>2.0968189586787838E-9</v>
      </c>
      <c r="G7483" s="221">
        <f t="shared" si="830"/>
        <v>4.4050908590083045E-2</v>
      </c>
      <c r="H7483" s="271">
        <v>9.313557891344399E-10</v>
      </c>
      <c r="I7483" s="221">
        <f t="shared" si="831"/>
        <v>1</v>
      </c>
      <c r="J7483" s="221">
        <v>1</v>
      </c>
      <c r="K7483" s="221">
        <f t="shared" si="832"/>
        <v>-381.30737152693627</v>
      </c>
      <c r="L7483" s="221">
        <f t="shared" si="827"/>
        <v>1.850613946556012E-36</v>
      </c>
    </row>
    <row r="7484" spans="3:12" hidden="1" x14ac:dyDescent="0.25">
      <c r="C7484" s="221">
        <v>227000</v>
      </c>
      <c r="D7484" s="221">
        <f t="shared" si="828"/>
        <v>227000</v>
      </c>
      <c r="E7484" s="221">
        <f t="shared" si="826"/>
        <v>227</v>
      </c>
      <c r="F7484" s="221">
        <f t="shared" si="829"/>
        <v>7.8623677950508977E-10</v>
      </c>
      <c r="G7484" s="221">
        <f t="shared" si="830"/>
        <v>5.3411656086163828E-2</v>
      </c>
      <c r="H7484" s="271">
        <v>9.3127384577547003E-10</v>
      </c>
      <c r="I7484" s="221">
        <f t="shared" si="831"/>
        <v>1</v>
      </c>
      <c r="J7484" s="221">
        <v>1</v>
      </c>
      <c r="K7484" s="221">
        <f t="shared" si="832"/>
        <v>-388.15466387821112</v>
      </c>
      <c r="L7484" s="221">
        <f t="shared" si="827"/>
        <v>3.9146572411246613E-36</v>
      </c>
    </row>
    <row r="7485" spans="3:12" hidden="1" x14ac:dyDescent="0.25">
      <c r="C7485" s="221">
        <v>228000</v>
      </c>
      <c r="D7485" s="221">
        <f t="shared" si="828"/>
        <v>228000</v>
      </c>
      <c r="E7485" s="221">
        <f t="shared" si="826"/>
        <v>228</v>
      </c>
      <c r="F7485" s="221">
        <f t="shared" si="829"/>
        <v>1.7156812278219077E-10</v>
      </c>
      <c r="G7485" s="221">
        <f t="shared" si="830"/>
        <v>1.9274729382012637E-14</v>
      </c>
      <c r="H7485" s="221">
        <v>1</v>
      </c>
      <c r="I7485" s="221">
        <f t="shared" si="831"/>
        <v>1</v>
      </c>
      <c r="J7485" s="221">
        <v>1</v>
      </c>
      <c r="K7485" s="221">
        <f t="shared" si="832"/>
        <v>-469.61150222600691</v>
      </c>
      <c r="L7485" s="221">
        <f t="shared" si="827"/>
        <v>3.8242569485878712E-37</v>
      </c>
    </row>
    <row r="7486" spans="3:12" hidden="1" x14ac:dyDescent="0.25">
      <c r="C7486" s="221">
        <v>229000</v>
      </c>
      <c r="D7486" s="221">
        <f t="shared" si="828"/>
        <v>229000</v>
      </c>
      <c r="E7486" s="221">
        <f t="shared" si="826"/>
        <v>229</v>
      </c>
      <c r="F7486" s="221">
        <f t="shared" si="829"/>
        <v>1.3267737066220675E-11</v>
      </c>
      <c r="G7486" s="221">
        <f t="shared" si="830"/>
        <v>0.11999898865881301</v>
      </c>
      <c r="H7486" s="271">
        <v>9.3133916835441396E-10</v>
      </c>
      <c r="I7486" s="221">
        <f t="shared" si="831"/>
        <v>1</v>
      </c>
      <c r="J7486" s="221">
        <v>1</v>
      </c>
      <c r="K7486" s="221">
        <f t="shared" si="832"/>
        <v>-416.57835379676845</v>
      </c>
      <c r="L7486" s="221">
        <f t="shared" si="827"/>
        <v>5.5212777333502963E-40</v>
      </c>
    </row>
    <row r="7487" spans="3:12" hidden="1" x14ac:dyDescent="0.25">
      <c r="C7487" s="221">
        <v>230000</v>
      </c>
      <c r="D7487" s="221">
        <f t="shared" si="828"/>
        <v>230000</v>
      </c>
      <c r="E7487" s="221">
        <f t="shared" si="826"/>
        <v>230</v>
      </c>
      <c r="F7487" s="221">
        <f t="shared" si="829"/>
        <v>2.6675961873469003E-14</v>
      </c>
      <c r="G7487" s="221">
        <f t="shared" si="830"/>
        <v>0.41402196443694256</v>
      </c>
      <c r="H7487" s="271">
        <v>9.31290447625052E-10</v>
      </c>
      <c r="I7487" s="221">
        <f t="shared" si="831"/>
        <v>1</v>
      </c>
      <c r="J7487" s="221">
        <v>1</v>
      </c>
      <c r="K7487" s="221">
        <f t="shared" si="832"/>
        <v>-459.7554276390731</v>
      </c>
      <c r="L7487" s="221">
        <f t="shared" si="827"/>
        <v>5.5732545326833307E-40</v>
      </c>
    </row>
    <row r="7488" spans="3:12" hidden="1" x14ac:dyDescent="0.25">
      <c r="C7488" s="221">
        <v>231000</v>
      </c>
      <c r="D7488" s="221">
        <f t="shared" si="828"/>
        <v>231000</v>
      </c>
      <c r="E7488" s="221">
        <f t="shared" ref="E7488:E7551" si="833">D7488/1000</f>
        <v>231</v>
      </c>
      <c r="F7488" s="221">
        <f t="shared" si="829"/>
        <v>1.9757464265341871E-13</v>
      </c>
      <c r="G7488" s="221">
        <f t="shared" si="830"/>
        <v>1.7831823706903197E-14</v>
      </c>
      <c r="H7488" s="221">
        <v>1</v>
      </c>
      <c r="I7488" s="221">
        <f t="shared" si="831"/>
        <v>1</v>
      </c>
      <c r="J7488" s="221">
        <v>1</v>
      </c>
      <c r="K7488" s="221">
        <f t="shared" si="832"/>
        <v>-529.06146066021722</v>
      </c>
      <c r="L7488" s="221">
        <f t="shared" ref="L7488:L7551" si="834">(D7488-D7487)*((10^(K7488/20)+10^(K7487/20))/2)^2</f>
        <v>2.646639021867473E-44</v>
      </c>
    </row>
    <row r="7489" spans="3:12" hidden="1" x14ac:dyDescent="0.25">
      <c r="C7489" s="221">
        <v>232000</v>
      </c>
      <c r="D7489" s="221">
        <f t="shared" si="828"/>
        <v>232000</v>
      </c>
      <c r="E7489" s="221">
        <f t="shared" si="833"/>
        <v>232</v>
      </c>
      <c r="F7489" s="221">
        <f t="shared" si="829"/>
        <v>2.399685684167807E-11</v>
      </c>
      <c r="G7489" s="221">
        <f t="shared" si="830"/>
        <v>0.10550370359324679</v>
      </c>
      <c r="H7489" s="271">
        <v>9.3132256692599896E-10</v>
      </c>
      <c r="I7489" s="221">
        <f t="shared" si="831"/>
        <v>1</v>
      </c>
      <c r="J7489" s="221">
        <v>1</v>
      </c>
      <c r="K7489" s="221">
        <f t="shared" si="832"/>
        <v>-412.54955615052239</v>
      </c>
      <c r="L7489" s="221">
        <f t="shared" si="834"/>
        <v>1.3899068376878126E-39</v>
      </c>
    </row>
    <row r="7490" spans="3:12" hidden="1" x14ac:dyDescent="0.25">
      <c r="C7490" s="221">
        <v>233000</v>
      </c>
      <c r="D7490" s="221">
        <f t="shared" si="828"/>
        <v>233000</v>
      </c>
      <c r="E7490" s="221">
        <f t="shared" si="833"/>
        <v>233</v>
      </c>
      <c r="F7490" s="221">
        <f t="shared" si="829"/>
        <v>2.2577796546264147E-10</v>
      </c>
      <c r="G7490" s="221">
        <f t="shared" si="830"/>
        <v>6.7158790484475678E-2</v>
      </c>
      <c r="H7490" s="271">
        <v>9.3130708855149603E-10</v>
      </c>
      <c r="I7490" s="221">
        <f t="shared" si="831"/>
        <v>1</v>
      </c>
      <c r="J7490" s="221">
        <v>1</v>
      </c>
      <c r="K7490" s="221">
        <f t="shared" si="832"/>
        <v>-397.00245340529136</v>
      </c>
      <c r="L7490" s="221">
        <f t="shared" si="834"/>
        <v>6.7891575498682261E-38</v>
      </c>
    </row>
    <row r="7491" spans="3:12" hidden="1" x14ac:dyDescent="0.25">
      <c r="C7491" s="221">
        <v>234000</v>
      </c>
      <c r="D7491" s="221">
        <f t="shared" si="828"/>
        <v>234000</v>
      </c>
      <c r="E7491" s="221">
        <f t="shared" si="833"/>
        <v>234</v>
      </c>
      <c r="F7491" s="221">
        <f t="shared" si="829"/>
        <v>8.7654967143693268E-10</v>
      </c>
      <c r="G7491" s="221">
        <f t="shared" si="830"/>
        <v>6.8143903768756247E-15</v>
      </c>
      <c r="H7491" s="221">
        <v>1</v>
      </c>
      <c r="I7491" s="221">
        <f t="shared" si="831"/>
        <v>1</v>
      </c>
      <c r="J7491" s="221">
        <v>1</v>
      </c>
      <c r="K7491" s="221">
        <f t="shared" si="832"/>
        <v>-464.47592918559212</v>
      </c>
      <c r="L7491" s="221">
        <f t="shared" si="834"/>
        <v>4.9895570380054116E-38</v>
      </c>
    </row>
    <row r="7492" spans="3:12" hidden="1" x14ac:dyDescent="0.25">
      <c r="C7492" s="221">
        <v>235000</v>
      </c>
      <c r="D7492" s="221">
        <f t="shared" si="828"/>
        <v>235000</v>
      </c>
      <c r="E7492" s="221">
        <f t="shared" si="833"/>
        <v>235</v>
      </c>
      <c r="F7492" s="221">
        <f t="shared" si="829"/>
        <v>2.0811305398564806E-9</v>
      </c>
      <c r="G7492" s="221">
        <f t="shared" si="830"/>
        <v>4.2784868169455058E-2</v>
      </c>
      <c r="H7492" s="271">
        <v>9.31305964727804E-10</v>
      </c>
      <c r="I7492" s="221">
        <f t="shared" si="831"/>
        <v>1</v>
      </c>
      <c r="J7492" s="221">
        <v>1</v>
      </c>
      <c r="K7492" s="221">
        <f t="shared" si="832"/>
        <v>-381.62636189937371</v>
      </c>
      <c r="L7492" s="221">
        <f t="shared" si="834"/>
        <v>1.7193582708807515E-36</v>
      </c>
    </row>
    <row r="7493" spans="3:12" hidden="1" x14ac:dyDescent="0.25">
      <c r="C7493" s="221">
        <v>236000</v>
      </c>
      <c r="D7493" s="221">
        <f t="shared" si="828"/>
        <v>236000</v>
      </c>
      <c r="E7493" s="221">
        <f t="shared" si="833"/>
        <v>236</v>
      </c>
      <c r="F7493" s="221">
        <f t="shared" si="829"/>
        <v>3.5150638672161428E-9</v>
      </c>
      <c r="G7493" s="221">
        <f t="shared" si="830"/>
        <v>3.8400207712786599E-2</v>
      </c>
      <c r="H7493" s="271">
        <v>9.31323662294951E-10</v>
      </c>
      <c r="I7493" s="221">
        <f t="shared" si="831"/>
        <v>1</v>
      </c>
      <c r="J7493" s="221">
        <v>1</v>
      </c>
      <c r="K7493" s="221">
        <f t="shared" si="832"/>
        <v>-378.01265137595863</v>
      </c>
      <c r="L7493" s="221">
        <f t="shared" si="834"/>
        <v>1.088199727113795E-35</v>
      </c>
    </row>
    <row r="7494" spans="3:12" hidden="1" x14ac:dyDescent="0.25">
      <c r="C7494" s="221">
        <v>237000</v>
      </c>
      <c r="D7494" s="221">
        <f t="shared" si="828"/>
        <v>237000</v>
      </c>
      <c r="E7494" s="221">
        <f t="shared" si="833"/>
        <v>237</v>
      </c>
      <c r="F7494" s="221">
        <f t="shared" si="829"/>
        <v>4.5211233375506638E-9</v>
      </c>
      <c r="G7494" s="221">
        <f t="shared" si="830"/>
        <v>7.3725564842329013E-15</v>
      </c>
      <c r="H7494" s="221">
        <v>1</v>
      </c>
      <c r="I7494" s="221">
        <f t="shared" si="831"/>
        <v>1</v>
      </c>
      <c r="J7494" s="221">
        <v>1</v>
      </c>
      <c r="K7494" s="221">
        <f t="shared" si="832"/>
        <v>-449.54271073154553</v>
      </c>
      <c r="L7494" s="221">
        <f t="shared" si="834"/>
        <v>3.9528028114521147E-36</v>
      </c>
    </row>
    <row r="7495" spans="3:12" hidden="1" x14ac:dyDescent="0.25">
      <c r="C7495" s="221">
        <v>238000</v>
      </c>
      <c r="D7495" s="221">
        <f t="shared" si="828"/>
        <v>238000</v>
      </c>
      <c r="E7495" s="221">
        <f t="shared" si="833"/>
        <v>238</v>
      </c>
      <c r="F7495" s="221">
        <f t="shared" si="829"/>
        <v>4.555880603358917E-9</v>
      </c>
      <c r="G7495" s="221">
        <f t="shared" si="830"/>
        <v>3.6222228338968619E-2</v>
      </c>
      <c r="H7495" s="271">
        <v>9.3135250570861791E-10</v>
      </c>
      <c r="I7495" s="221">
        <f t="shared" si="831"/>
        <v>1</v>
      </c>
      <c r="J7495" s="221">
        <v>1</v>
      </c>
      <c r="K7495" s="221">
        <f t="shared" si="832"/>
        <v>-376.26676829538224</v>
      </c>
      <c r="L7495" s="221">
        <f t="shared" si="834"/>
        <v>5.9081502467663082E-36</v>
      </c>
    </row>
    <row r="7496" spans="3:12" hidden="1" x14ac:dyDescent="0.25">
      <c r="C7496" s="221">
        <v>239000</v>
      </c>
      <c r="D7496" s="221">
        <f t="shared" si="828"/>
        <v>239000</v>
      </c>
      <c r="E7496" s="221">
        <f t="shared" si="833"/>
        <v>239</v>
      </c>
      <c r="F7496" s="221">
        <f t="shared" si="829"/>
        <v>3.6053246090024456E-9</v>
      </c>
      <c r="G7496" s="221">
        <f t="shared" si="830"/>
        <v>3.7835535790827012E-2</v>
      </c>
      <c r="H7496" s="271">
        <v>9.3134027449059891E-10</v>
      </c>
      <c r="I7496" s="221">
        <f t="shared" si="831"/>
        <v>1</v>
      </c>
      <c r="J7496" s="221">
        <v>1</v>
      </c>
      <c r="K7496" s="221">
        <f t="shared" si="832"/>
        <v>-377.92094709648234</v>
      </c>
      <c r="L7496" s="221">
        <f t="shared" si="834"/>
        <v>1.9703626064235848E-35</v>
      </c>
    </row>
    <row r="7497" spans="3:12" hidden="1" x14ac:dyDescent="0.25">
      <c r="C7497" s="221">
        <v>240000</v>
      </c>
      <c r="D7497" s="221">
        <f t="shared" si="828"/>
        <v>240000</v>
      </c>
      <c r="E7497" s="221">
        <f t="shared" si="833"/>
        <v>240</v>
      </c>
      <c r="F7497" s="221">
        <f t="shared" si="829"/>
        <v>2.1905005050258175E-9</v>
      </c>
      <c r="G7497" s="221">
        <f t="shared" si="830"/>
        <v>3.7708096428302762E-16</v>
      </c>
      <c r="H7497" s="221">
        <v>1</v>
      </c>
      <c r="I7497" s="221">
        <f t="shared" si="831"/>
        <v>1</v>
      </c>
      <c r="J7497" s="221">
        <v>1</v>
      </c>
      <c r="K7497" s="221">
        <f t="shared" si="832"/>
        <v>-481.66044066712055</v>
      </c>
      <c r="L7497" s="221">
        <f t="shared" si="834"/>
        <v>4.0350688206611569E-36</v>
      </c>
    </row>
    <row r="7498" spans="3:12" hidden="1" x14ac:dyDescent="0.25">
      <c r="C7498" s="221">
        <v>241000</v>
      </c>
      <c r="D7498" s="221">
        <f t="shared" si="828"/>
        <v>241000</v>
      </c>
      <c r="E7498" s="221">
        <f t="shared" si="833"/>
        <v>241</v>
      </c>
      <c r="F7498" s="221">
        <f t="shared" si="829"/>
        <v>9.6412939289396461E-10</v>
      </c>
      <c r="G7498" s="221">
        <f t="shared" si="830"/>
        <v>4.8942765527655974E-2</v>
      </c>
      <c r="H7498" s="271">
        <v>9.3133591327546999E-10</v>
      </c>
      <c r="I7498" s="221">
        <f t="shared" si="831"/>
        <v>1</v>
      </c>
      <c r="J7498" s="221">
        <v>1</v>
      </c>
      <c r="K7498" s="221">
        <f t="shared" si="832"/>
        <v>-387.14139642092107</v>
      </c>
      <c r="L7498" s="221">
        <f t="shared" si="834"/>
        <v>4.8285495424270112E-37</v>
      </c>
    </row>
    <row r="7499" spans="3:12" hidden="1" x14ac:dyDescent="0.25">
      <c r="C7499" s="221">
        <v>242000</v>
      </c>
      <c r="D7499" s="221">
        <f t="shared" si="828"/>
        <v>242000</v>
      </c>
      <c r="E7499" s="221">
        <f t="shared" si="833"/>
        <v>242</v>
      </c>
      <c r="F7499" s="221">
        <f t="shared" si="829"/>
        <v>2.7044264738295721E-10</v>
      </c>
      <c r="G7499" s="221">
        <f t="shared" si="830"/>
        <v>6.2911217298106489E-2</v>
      </c>
      <c r="H7499" s="271">
        <v>9.3129371328246699E-10</v>
      </c>
      <c r="I7499" s="221">
        <f t="shared" si="831"/>
        <v>1</v>
      </c>
      <c r="J7499" s="221">
        <v>1</v>
      </c>
      <c r="K7499" s="221">
        <f t="shared" si="832"/>
        <v>-396.00220122986832</v>
      </c>
      <c r="L7499" s="221">
        <f t="shared" si="834"/>
        <v>8.9377116137095455E-37</v>
      </c>
    </row>
    <row r="7500" spans="3:12" hidden="1" x14ac:dyDescent="0.25">
      <c r="C7500" s="221">
        <v>243000</v>
      </c>
      <c r="D7500" s="221">
        <f t="shared" si="828"/>
        <v>243000</v>
      </c>
      <c r="E7500" s="221">
        <f t="shared" si="833"/>
        <v>243</v>
      </c>
      <c r="F7500" s="221">
        <f t="shared" si="829"/>
        <v>3.5196665142925145E-11</v>
      </c>
      <c r="G7500" s="221">
        <f t="shared" si="830"/>
        <v>7.3625954311091126E-15</v>
      </c>
      <c r="H7500" s="221">
        <v>1</v>
      </c>
      <c r="I7500" s="221">
        <f t="shared" si="831"/>
        <v>1</v>
      </c>
      <c r="J7500" s="221">
        <v>1</v>
      </c>
      <c r="K7500" s="221">
        <f t="shared" si="832"/>
        <v>-491.72935093307581</v>
      </c>
      <c r="L7500" s="221">
        <f t="shared" si="834"/>
        <v>6.2767393024948678E-38</v>
      </c>
    </row>
    <row r="7501" spans="3:12" hidden="1" x14ac:dyDescent="0.25">
      <c r="C7501" s="221">
        <v>244000</v>
      </c>
      <c r="D7501" s="221">
        <f t="shared" si="828"/>
        <v>244000</v>
      </c>
      <c r="E7501" s="221">
        <f t="shared" si="833"/>
        <v>244</v>
      </c>
      <c r="F7501" s="221">
        <f t="shared" si="829"/>
        <v>6.6663081296448355E-13</v>
      </c>
      <c r="G7501" s="221">
        <f t="shared" si="830"/>
        <v>0.20780173054026191</v>
      </c>
      <c r="H7501" s="271">
        <v>9.3131929916662001E-10</v>
      </c>
      <c r="I7501" s="221">
        <f t="shared" si="831"/>
        <v>1</v>
      </c>
      <c r="J7501" s="221">
        <v>1</v>
      </c>
      <c r="K7501" s="221">
        <f t="shared" si="832"/>
        <v>-437.78733707277155</v>
      </c>
      <c r="L7501" s="221">
        <f t="shared" si="834"/>
        <v>4.1778151729497281E-42</v>
      </c>
    </row>
    <row r="7502" spans="3:12" hidden="1" x14ac:dyDescent="0.25">
      <c r="C7502" s="221">
        <v>245000</v>
      </c>
      <c r="D7502" s="221">
        <f t="shared" si="828"/>
        <v>245000</v>
      </c>
      <c r="E7502" s="221">
        <f t="shared" si="833"/>
        <v>245</v>
      </c>
      <c r="F7502" s="221">
        <f t="shared" si="829"/>
        <v>6.5646148631578168E-16</v>
      </c>
      <c r="G7502" s="221">
        <f t="shared" si="830"/>
        <v>0.82725581453320107</v>
      </c>
      <c r="H7502" s="271">
        <v>9.3131031326249701E-10</v>
      </c>
      <c r="I7502" s="221">
        <f t="shared" si="831"/>
        <v>1</v>
      </c>
      <c r="J7502" s="221">
        <v>1</v>
      </c>
      <c r="K7502" s="221">
        <f t="shared" si="832"/>
        <v>-485.92113015172396</v>
      </c>
      <c r="L7502" s="221">
        <f t="shared" si="834"/>
        <v>4.1937709166912015E-42</v>
      </c>
    </row>
    <row r="7503" spans="3:12" hidden="1" x14ac:dyDescent="0.25">
      <c r="C7503" s="221">
        <v>246000</v>
      </c>
      <c r="D7503" s="221">
        <f t="shared" si="828"/>
        <v>246000</v>
      </c>
      <c r="E7503" s="221">
        <f t="shared" si="833"/>
        <v>246</v>
      </c>
      <c r="F7503" s="221">
        <f t="shared" si="829"/>
        <v>4.7546188859419495E-12</v>
      </c>
      <c r="G7503" s="221">
        <f t="shared" si="830"/>
        <v>1.6093785736617523E-14</v>
      </c>
      <c r="H7503" s="221">
        <v>1</v>
      </c>
      <c r="I7503" s="221">
        <f t="shared" si="831"/>
        <v>1</v>
      </c>
      <c r="J7503" s="221">
        <v>1</v>
      </c>
      <c r="K7503" s="221">
        <f t="shared" si="832"/>
        <v>-502.32452147629994</v>
      </c>
      <c r="L7503" s="221">
        <f t="shared" si="834"/>
        <v>8.4762112169998674E-47</v>
      </c>
    </row>
    <row r="7504" spans="3:12" hidden="1" x14ac:dyDescent="0.25">
      <c r="C7504" s="221">
        <v>247000</v>
      </c>
      <c r="D7504" s="221">
        <f t="shared" si="828"/>
        <v>247000</v>
      </c>
      <c r="E7504" s="221">
        <f t="shared" si="833"/>
        <v>247</v>
      </c>
      <c r="F7504" s="221">
        <f t="shared" si="829"/>
        <v>8.463135516229251E-11</v>
      </c>
      <c r="G7504" s="221">
        <f t="shared" si="830"/>
        <v>7.814726626148627E-2</v>
      </c>
      <c r="H7504" s="271">
        <v>9.3136587240161206E-10</v>
      </c>
      <c r="I7504" s="221">
        <f t="shared" si="831"/>
        <v>1</v>
      </c>
      <c r="J7504" s="221">
        <v>1</v>
      </c>
      <c r="K7504" s="221">
        <f t="shared" si="832"/>
        <v>-404.20869188982772</v>
      </c>
      <c r="L7504" s="221">
        <f t="shared" si="834"/>
        <v>9.4859670037513081E-39</v>
      </c>
    </row>
    <row r="7505" spans="3:12" hidden="1" x14ac:dyDescent="0.25">
      <c r="C7505" s="221">
        <v>248000</v>
      </c>
      <c r="D7505" s="221">
        <f t="shared" si="828"/>
        <v>248000</v>
      </c>
      <c r="E7505" s="221">
        <f t="shared" si="833"/>
        <v>248</v>
      </c>
      <c r="F7505" s="221">
        <f t="shared" si="829"/>
        <v>4.357675261694535E-10</v>
      </c>
      <c r="G7505" s="221">
        <f t="shared" si="830"/>
        <v>5.6137348138911802E-2</v>
      </c>
      <c r="H7505" s="271">
        <v>9.3132694277007396E-10</v>
      </c>
      <c r="I7505" s="221">
        <f t="shared" si="831"/>
        <v>1</v>
      </c>
      <c r="J7505" s="221">
        <v>1</v>
      </c>
      <c r="K7505" s="221">
        <f t="shared" si="832"/>
        <v>-392.84782153351273</v>
      </c>
      <c r="L7505" s="221">
        <f t="shared" si="834"/>
        <v>2.0941966210107855E-37</v>
      </c>
    </row>
    <row r="7506" spans="3:12" hidden="1" x14ac:dyDescent="0.25">
      <c r="C7506" s="221">
        <v>249000</v>
      </c>
      <c r="D7506" s="221">
        <f t="shared" si="828"/>
        <v>249000</v>
      </c>
      <c r="E7506" s="221">
        <f t="shared" si="833"/>
        <v>249</v>
      </c>
      <c r="F7506" s="221">
        <f t="shared" si="829"/>
        <v>1.2294469863291124E-9</v>
      </c>
      <c r="G7506" s="221">
        <f t="shared" si="830"/>
        <v>2.1105308001620528E-15</v>
      </c>
      <c r="H7506" s="221">
        <v>1</v>
      </c>
      <c r="I7506" s="221">
        <f t="shared" si="831"/>
        <v>1</v>
      </c>
      <c r="J7506" s="221">
        <v>1</v>
      </c>
      <c r="K7506" s="221">
        <f t="shared" si="832"/>
        <v>-471.71796997660186</v>
      </c>
      <c r="L7506" s="221">
        <f t="shared" si="834"/>
        <v>1.2979464498145937E-37</v>
      </c>
    </row>
    <row r="7507" spans="3:12" hidden="1" x14ac:dyDescent="0.25">
      <c r="C7507" s="221">
        <v>250000</v>
      </c>
      <c r="D7507" s="221">
        <f t="shared" si="828"/>
        <v>250000</v>
      </c>
      <c r="E7507" s="221">
        <f t="shared" si="833"/>
        <v>250</v>
      </c>
      <c r="F7507" s="221">
        <f t="shared" si="829"/>
        <v>2.3564544318928169E-9</v>
      </c>
      <c r="G7507" s="221">
        <f t="shared" si="830"/>
        <v>3.9814721158182464E-2</v>
      </c>
      <c r="H7507" s="271">
        <v>9.3134924343975202E-10</v>
      </c>
      <c r="I7507" s="221">
        <f t="shared" si="831"/>
        <v>1</v>
      </c>
      <c r="J7507" s="221">
        <v>1</v>
      </c>
      <c r="K7507" s="221">
        <f t="shared" si="832"/>
        <v>-381.1716941882691</v>
      </c>
      <c r="L7507" s="221">
        <f t="shared" si="834"/>
        <v>1.9089580396811301E-36</v>
      </c>
    </row>
    <row r="7508" spans="3:12" hidden="1" x14ac:dyDescent="0.25">
      <c r="C7508" s="221">
        <v>251000</v>
      </c>
      <c r="D7508" s="221">
        <f t="shared" si="828"/>
        <v>251000</v>
      </c>
      <c r="E7508" s="221">
        <f t="shared" si="833"/>
        <v>251</v>
      </c>
      <c r="F7508" s="221">
        <f t="shared" si="829"/>
        <v>3.3677243902605924E-9</v>
      </c>
      <c r="G7508" s="221">
        <f t="shared" si="830"/>
        <v>3.6960503332182974E-2</v>
      </c>
      <c r="H7508" s="271">
        <v>9.3128038433416104E-10</v>
      </c>
      <c r="I7508" s="221">
        <f t="shared" si="831"/>
        <v>1</v>
      </c>
      <c r="J7508" s="221">
        <v>1</v>
      </c>
      <c r="K7508" s="221">
        <f t="shared" si="832"/>
        <v>-378.71690250883046</v>
      </c>
      <c r="L7508" s="221">
        <f t="shared" si="834"/>
        <v>1.0332694068834542E-35</v>
      </c>
    </row>
    <row r="7509" spans="3:12" hidden="1" x14ac:dyDescent="0.25">
      <c r="C7509" s="221">
        <v>252000</v>
      </c>
      <c r="D7509" s="221">
        <f t="shared" si="828"/>
        <v>252000</v>
      </c>
      <c r="E7509" s="221">
        <f t="shared" si="833"/>
        <v>252</v>
      </c>
      <c r="F7509" s="221">
        <f t="shared" si="829"/>
        <v>3.7412931092589471E-9</v>
      </c>
      <c r="G7509" s="221">
        <f t="shared" si="830"/>
        <v>8.1658493624366579E-16</v>
      </c>
      <c r="H7509" s="221">
        <v>1</v>
      </c>
      <c r="I7509" s="221">
        <f t="shared" si="831"/>
        <v>1</v>
      </c>
      <c r="J7509" s="221">
        <v>1</v>
      </c>
      <c r="K7509" s="221">
        <f t="shared" si="832"/>
        <v>-470.29953803647481</v>
      </c>
      <c r="L7509" s="221">
        <f t="shared" si="834"/>
        <v>3.3594845598926743E-36</v>
      </c>
    </row>
    <row r="7510" spans="3:12" hidden="1" x14ac:dyDescent="0.25">
      <c r="C7510" s="221">
        <v>253000</v>
      </c>
      <c r="D7510" s="221">
        <f t="shared" si="828"/>
        <v>253000</v>
      </c>
      <c r="E7510" s="221">
        <f t="shared" si="833"/>
        <v>253</v>
      </c>
      <c r="F7510" s="221">
        <f t="shared" si="829"/>
        <v>3.2701378925975745E-9</v>
      </c>
      <c r="G7510" s="221">
        <f t="shared" si="830"/>
        <v>3.6960503332182079E-2</v>
      </c>
      <c r="H7510" s="271">
        <v>9.3133264100914805E-10</v>
      </c>
      <c r="I7510" s="221">
        <f t="shared" si="831"/>
        <v>1</v>
      </c>
      <c r="J7510" s="221">
        <v>1</v>
      </c>
      <c r="K7510" s="221">
        <f t="shared" si="832"/>
        <v>-378.97182465781179</v>
      </c>
      <c r="L7510" s="221">
        <f t="shared" si="834"/>
        <v>3.167970408917639E-36</v>
      </c>
    </row>
    <row r="7511" spans="3:12" hidden="1" x14ac:dyDescent="0.25">
      <c r="C7511" s="221">
        <v>254000</v>
      </c>
      <c r="D7511" s="221">
        <f t="shared" si="828"/>
        <v>254000</v>
      </c>
      <c r="E7511" s="221">
        <f t="shared" si="833"/>
        <v>254</v>
      </c>
      <c r="F7511" s="221">
        <f t="shared" si="829"/>
        <v>2.2218645299812554E-9</v>
      </c>
      <c r="G7511" s="221">
        <f t="shared" si="830"/>
        <v>3.9814721158178003E-2</v>
      </c>
      <c r="H7511" s="271">
        <v>9.3129698694324298E-10</v>
      </c>
      <c r="I7511" s="221">
        <f t="shared" si="831"/>
        <v>1</v>
      </c>
      <c r="J7511" s="221">
        <v>1</v>
      </c>
      <c r="K7511" s="221">
        <f t="shared" si="832"/>
        <v>-381.68301095459015</v>
      </c>
      <c r="L7511" s="221">
        <f t="shared" si="834"/>
        <v>9.5015359920137587E-36</v>
      </c>
    </row>
    <row r="7512" spans="3:12" hidden="1" x14ac:dyDescent="0.25">
      <c r="C7512" s="221">
        <v>255000</v>
      </c>
      <c r="D7512" s="221">
        <f t="shared" si="828"/>
        <v>255000</v>
      </c>
      <c r="E7512" s="221">
        <f t="shared" si="833"/>
        <v>255</v>
      </c>
      <c r="F7512" s="221">
        <f t="shared" si="829"/>
        <v>1.1256316797853094E-9</v>
      </c>
      <c r="G7512" s="221">
        <f t="shared" si="830"/>
        <v>7.7724971935215347E-15</v>
      </c>
      <c r="H7512" s="221">
        <v>1</v>
      </c>
      <c r="I7512" s="221">
        <f t="shared" si="831"/>
        <v>1</v>
      </c>
      <c r="J7512" s="221">
        <v>1</v>
      </c>
      <c r="K7512" s="221">
        <f t="shared" si="832"/>
        <v>-461.16086237427106</v>
      </c>
      <c r="L7512" s="221">
        <f t="shared" si="834"/>
        <v>1.6971926755047273E-36</v>
      </c>
    </row>
    <row r="7513" spans="3:12" hidden="1" x14ac:dyDescent="0.25">
      <c r="C7513" s="221">
        <v>256000</v>
      </c>
      <c r="D7513" s="221">
        <f t="shared" si="828"/>
        <v>256000</v>
      </c>
      <c r="E7513" s="221">
        <f t="shared" si="833"/>
        <v>256</v>
      </c>
      <c r="F7513" s="221">
        <f t="shared" si="829"/>
        <v>3.8740728314904422E-10</v>
      </c>
      <c r="G7513" s="221">
        <f t="shared" si="830"/>
        <v>5.613734813890954E-2</v>
      </c>
      <c r="H7513" s="271">
        <v>9.3137921114193001E-10</v>
      </c>
      <c r="I7513" s="221">
        <f t="shared" si="831"/>
        <v>1</v>
      </c>
      <c r="J7513" s="221">
        <v>1</v>
      </c>
      <c r="K7513" s="221">
        <f t="shared" si="832"/>
        <v>-393.8690757132407</v>
      </c>
      <c r="L7513" s="221">
        <f t="shared" si="834"/>
        <v>1.0266148065018602E-37</v>
      </c>
    </row>
    <row r="7514" spans="3:12" hidden="1" x14ac:dyDescent="0.25">
      <c r="C7514" s="221">
        <v>257000</v>
      </c>
      <c r="D7514" s="221">
        <f t="shared" si="828"/>
        <v>257000</v>
      </c>
      <c r="E7514" s="221">
        <f t="shared" si="833"/>
        <v>257</v>
      </c>
      <c r="F7514" s="221">
        <f t="shared" si="829"/>
        <v>7.3058131184145544E-11</v>
      </c>
      <c r="G7514" s="221">
        <f t="shared" si="830"/>
        <v>7.8147266261486853E-2</v>
      </c>
      <c r="H7514" s="271">
        <v>9.3131358529641098E-10</v>
      </c>
      <c r="I7514" s="221">
        <f t="shared" si="831"/>
        <v>1</v>
      </c>
      <c r="J7514" s="221">
        <v>1</v>
      </c>
      <c r="K7514" s="221">
        <f t="shared" si="832"/>
        <v>-405.48643425653336</v>
      </c>
      <c r="L7514" s="221">
        <f t="shared" si="834"/>
        <v>1.6349194510528923E-37</v>
      </c>
    </row>
    <row r="7515" spans="3:12" hidden="1" x14ac:dyDescent="0.25">
      <c r="C7515" s="221">
        <v>258000</v>
      </c>
      <c r="D7515" s="221">
        <f t="shared" si="828"/>
        <v>258000</v>
      </c>
      <c r="E7515" s="221">
        <f t="shared" si="833"/>
        <v>258</v>
      </c>
      <c r="F7515" s="221">
        <f t="shared" si="829"/>
        <v>3.9854258216120757E-12</v>
      </c>
      <c r="G7515" s="221">
        <f t="shared" si="830"/>
        <v>2.2403869570828509E-14</v>
      </c>
      <c r="H7515" s="221">
        <v>1</v>
      </c>
      <c r="I7515" s="221">
        <f t="shared" si="831"/>
        <v>1</v>
      </c>
      <c r="J7515" s="221">
        <v>1</v>
      </c>
      <c r="K7515" s="221">
        <f t="shared" si="832"/>
        <v>-500.9840446813152</v>
      </c>
      <c r="L7515" s="221">
        <f t="shared" si="834"/>
        <v>7.068238069579376E-39</v>
      </c>
    </row>
    <row r="7516" spans="3:12" hidden="1" x14ac:dyDescent="0.25">
      <c r="C7516" s="221">
        <v>259000</v>
      </c>
      <c r="D7516" s="221">
        <f t="shared" si="828"/>
        <v>259000</v>
      </c>
      <c r="E7516" s="221">
        <f t="shared" si="833"/>
        <v>259</v>
      </c>
      <c r="F7516" s="221">
        <f t="shared" si="829"/>
        <v>5.3430214393057453E-16</v>
      </c>
      <c r="G7516" s="221">
        <f t="shared" si="830"/>
        <v>0.82725581453327712</v>
      </c>
      <c r="H7516" s="271">
        <v>9.31299422610427E-10</v>
      </c>
      <c r="I7516" s="221">
        <f t="shared" si="831"/>
        <v>1</v>
      </c>
      <c r="J7516" s="221">
        <v>1</v>
      </c>
      <c r="K7516" s="221">
        <f t="shared" si="832"/>
        <v>-487.70967842207034</v>
      </c>
      <c r="L7516" s="221">
        <f t="shared" si="834"/>
        <v>6.2732101940785438E-47</v>
      </c>
    </row>
    <row r="7517" spans="3:12" hidden="1" x14ac:dyDescent="0.25">
      <c r="C7517" s="221">
        <v>260000</v>
      </c>
      <c r="D7517" s="221">
        <f t="shared" si="828"/>
        <v>260000</v>
      </c>
      <c r="E7517" s="221">
        <f t="shared" si="833"/>
        <v>260</v>
      </c>
      <c r="F7517" s="221">
        <f t="shared" si="829"/>
        <v>5.2683918043893642E-13</v>
      </c>
      <c r="G7517" s="221">
        <f t="shared" si="830"/>
        <v>0.20780173054029472</v>
      </c>
      <c r="H7517" s="271">
        <v>9.3133019033744207E-10</v>
      </c>
      <c r="I7517" s="221">
        <f t="shared" si="831"/>
        <v>1</v>
      </c>
      <c r="J7517" s="221">
        <v>1</v>
      </c>
      <c r="K7517" s="221">
        <f t="shared" si="832"/>
        <v>-439.8313818622471</v>
      </c>
      <c r="L7517" s="221">
        <f t="shared" si="834"/>
        <v>2.6200010762055928E-42</v>
      </c>
    </row>
    <row r="7518" spans="3:12" hidden="1" x14ac:dyDescent="0.25">
      <c r="C7518" s="221">
        <v>261000</v>
      </c>
      <c r="D7518" s="221">
        <f t="shared" si="828"/>
        <v>261000</v>
      </c>
      <c r="E7518" s="221">
        <f t="shared" si="833"/>
        <v>261</v>
      </c>
      <c r="F7518" s="221">
        <f t="shared" si="829"/>
        <v>2.700878607303153E-11</v>
      </c>
      <c r="G7518" s="221">
        <f t="shared" si="830"/>
        <v>3.0949168896215199E-15</v>
      </c>
      <c r="H7518" s="221">
        <v>1</v>
      </c>
      <c r="I7518" s="221">
        <f t="shared" si="831"/>
        <v>1</v>
      </c>
      <c r="J7518" s="221">
        <v>1</v>
      </c>
      <c r="K7518" s="221">
        <f t="shared" si="832"/>
        <v>-501.55691887944749</v>
      </c>
      <c r="L7518" s="221">
        <f t="shared" si="834"/>
        <v>2.6032365002381591E-42</v>
      </c>
    </row>
    <row r="7519" spans="3:12" hidden="1" x14ac:dyDescent="0.25">
      <c r="C7519" s="221">
        <v>262000</v>
      </c>
      <c r="D7519" s="221">
        <f t="shared" si="828"/>
        <v>262000</v>
      </c>
      <c r="E7519" s="221">
        <f t="shared" si="833"/>
        <v>262</v>
      </c>
      <c r="F7519" s="221">
        <f t="shared" si="829"/>
        <v>2.0150458061219387E-10</v>
      </c>
      <c r="G7519" s="221">
        <f t="shared" si="830"/>
        <v>6.2911217298096872E-2</v>
      </c>
      <c r="H7519" s="271">
        <v>9.3134597959795297E-10</v>
      </c>
      <c r="I7519" s="221">
        <f t="shared" si="831"/>
        <v>1</v>
      </c>
      <c r="J7519" s="221">
        <v>1</v>
      </c>
      <c r="K7519" s="221">
        <f t="shared" si="832"/>
        <v>-398.55751888436691</v>
      </c>
      <c r="L7519" s="221">
        <f t="shared" si="834"/>
        <v>3.4849316907786167E-38</v>
      </c>
    </row>
    <row r="7520" spans="3:12" hidden="1" x14ac:dyDescent="0.25">
      <c r="C7520" s="221">
        <v>263000</v>
      </c>
      <c r="D7520" s="221">
        <f t="shared" si="828"/>
        <v>263000</v>
      </c>
      <c r="E7520" s="221">
        <f t="shared" si="833"/>
        <v>263</v>
      </c>
      <c r="F7520" s="221">
        <f t="shared" si="829"/>
        <v>6.9750298397472171E-10</v>
      </c>
      <c r="G7520" s="221">
        <f t="shared" si="830"/>
        <v>4.8942765527650693E-2</v>
      </c>
      <c r="H7520" s="271">
        <v>9.3134681449767397E-10</v>
      </c>
      <c r="I7520" s="221">
        <f t="shared" si="831"/>
        <v>1</v>
      </c>
      <c r="J7520" s="221">
        <v>1</v>
      </c>
      <c r="K7520" s="221">
        <f t="shared" si="832"/>
        <v>-389.95307981914641</v>
      </c>
      <c r="L7520" s="221">
        <f t="shared" si="834"/>
        <v>4.7525394871495924E-37</v>
      </c>
    </row>
    <row r="7521" spans="3:12" hidden="1" x14ac:dyDescent="0.25">
      <c r="C7521" s="221">
        <v>264000</v>
      </c>
      <c r="D7521" s="221">
        <f t="shared" si="828"/>
        <v>264000</v>
      </c>
      <c r="E7521" s="221">
        <f t="shared" si="833"/>
        <v>264</v>
      </c>
      <c r="F7521" s="221">
        <f t="shared" si="829"/>
        <v>1.5386838309459276E-9</v>
      </c>
      <c r="G7521" s="221">
        <f t="shared" si="830"/>
        <v>1.5087411667428713E-15</v>
      </c>
      <c r="H7521" s="221">
        <v>1</v>
      </c>
      <c r="I7521" s="221">
        <f t="shared" si="831"/>
        <v>1</v>
      </c>
      <c r="J7521" s="221">
        <v>1</v>
      </c>
      <c r="K7521" s="221">
        <f t="shared" si="832"/>
        <v>-472.68471738952144</v>
      </c>
      <c r="L7521" s="221">
        <f t="shared" si="834"/>
        <v>2.5275249151011706E-37</v>
      </c>
    </row>
    <row r="7522" spans="3:12" hidden="1" x14ac:dyDescent="0.25">
      <c r="C7522" s="221">
        <v>265000</v>
      </c>
      <c r="D7522" s="221">
        <f t="shared" si="828"/>
        <v>265000</v>
      </c>
      <c r="E7522" s="221">
        <f t="shared" si="833"/>
        <v>265</v>
      </c>
      <c r="F7522" s="221">
        <f t="shared" si="829"/>
        <v>2.4588919777044651E-9</v>
      </c>
      <c r="G7522" s="221">
        <f t="shared" si="830"/>
        <v>3.7835535790831133E-2</v>
      </c>
      <c r="H7522" s="271">
        <v>9.3132938265785896E-10</v>
      </c>
      <c r="I7522" s="221">
        <f t="shared" si="831"/>
        <v>1</v>
      </c>
      <c r="J7522" s="221">
        <v>1</v>
      </c>
      <c r="K7522" s="221">
        <f t="shared" si="832"/>
        <v>-381.2451471350102</v>
      </c>
      <c r="L7522" s="221">
        <f t="shared" si="834"/>
        <v>1.8769321221571274E-36</v>
      </c>
    </row>
    <row r="7523" spans="3:12" hidden="1" x14ac:dyDescent="0.25">
      <c r="C7523" s="221">
        <v>266000</v>
      </c>
      <c r="D7523" s="221">
        <f t="shared" si="828"/>
        <v>266000</v>
      </c>
      <c r="E7523" s="221">
        <f t="shared" si="833"/>
        <v>266</v>
      </c>
      <c r="F7523" s="221">
        <f t="shared" si="829"/>
        <v>3.0168220172539616E-9</v>
      </c>
      <c r="G7523" s="221">
        <f t="shared" si="830"/>
        <v>3.6222228338974198E-2</v>
      </c>
      <c r="H7523" s="271">
        <v>9.3130025270852305E-10</v>
      </c>
      <c r="I7523" s="221">
        <f t="shared" si="831"/>
        <v>1</v>
      </c>
      <c r="J7523" s="221">
        <v>1</v>
      </c>
      <c r="K7523" s="221">
        <f t="shared" si="832"/>
        <v>-379.84770852544057</v>
      </c>
      <c r="L7523" s="221">
        <f t="shared" si="834"/>
        <v>8.8749220281130728E-36</v>
      </c>
    </row>
    <row r="7524" spans="3:12" hidden="1" x14ac:dyDescent="0.25">
      <c r="C7524" s="221">
        <v>267000</v>
      </c>
      <c r="D7524" s="221">
        <f t="shared" si="828"/>
        <v>267000</v>
      </c>
      <c r="E7524" s="221">
        <f t="shared" si="833"/>
        <v>267</v>
      </c>
      <c r="F7524" s="221">
        <f t="shared" si="829"/>
        <v>2.9066898502841092E-9</v>
      </c>
      <c r="G7524" s="221">
        <f t="shared" si="830"/>
        <v>5.7252940532951837E-15</v>
      </c>
      <c r="H7524" s="221">
        <v>1</v>
      </c>
      <c r="I7524" s="221">
        <f t="shared" si="831"/>
        <v>1</v>
      </c>
      <c r="J7524" s="221">
        <v>1</v>
      </c>
      <c r="K7524" s="221">
        <f t="shared" si="832"/>
        <v>-455.57607017491728</v>
      </c>
      <c r="L7524" s="221">
        <f t="shared" si="834"/>
        <v>2.5900680807268879E-36</v>
      </c>
    </row>
    <row r="7525" spans="3:12" hidden="1" x14ac:dyDescent="0.25">
      <c r="C7525" s="221">
        <v>268000</v>
      </c>
      <c r="D7525" s="221">
        <f t="shared" si="828"/>
        <v>268000</v>
      </c>
      <c r="E7525" s="221">
        <f t="shared" si="833"/>
        <v>268</v>
      </c>
      <c r="F7525" s="221">
        <f t="shared" si="829"/>
        <v>2.1940813290907497E-9</v>
      </c>
      <c r="G7525" s="221">
        <f t="shared" si="830"/>
        <v>3.8400207712785725E-2</v>
      </c>
      <c r="H7525" s="271">
        <v>9.3131276023235095E-10</v>
      </c>
      <c r="I7525" s="221">
        <f t="shared" si="831"/>
        <v>1</v>
      </c>
      <c r="J7525" s="221">
        <v>1</v>
      </c>
      <c r="K7525" s="221">
        <f t="shared" si="832"/>
        <v>-382.10636302605667</v>
      </c>
      <c r="L7525" s="221">
        <f t="shared" si="834"/>
        <v>1.5398836337276531E-36</v>
      </c>
    </row>
    <row r="7526" spans="3:12" hidden="1" x14ac:dyDescent="0.25">
      <c r="C7526" s="221">
        <v>269000</v>
      </c>
      <c r="D7526" s="221">
        <f t="shared" si="828"/>
        <v>269000</v>
      </c>
      <c r="E7526" s="221">
        <f t="shared" si="833"/>
        <v>269</v>
      </c>
      <c r="F7526" s="221">
        <f t="shared" si="829"/>
        <v>1.2611816225127083E-9</v>
      </c>
      <c r="G7526" s="221">
        <f t="shared" si="830"/>
        <v>4.2784868169450388E-2</v>
      </c>
      <c r="H7526" s="271">
        <v>9.3131687221864105E-10</v>
      </c>
      <c r="I7526" s="221">
        <f t="shared" si="831"/>
        <v>1</v>
      </c>
      <c r="J7526" s="221">
        <v>1</v>
      </c>
      <c r="K7526" s="221">
        <f t="shared" si="832"/>
        <v>-385.97669394342239</v>
      </c>
      <c r="L7526" s="221">
        <f t="shared" si="834"/>
        <v>4.1421737793364524E-36</v>
      </c>
    </row>
    <row r="7527" spans="3:12" hidden="1" x14ac:dyDescent="0.25">
      <c r="C7527" s="221">
        <v>270000</v>
      </c>
      <c r="D7527" s="221">
        <f t="shared" si="828"/>
        <v>270000</v>
      </c>
      <c r="E7527" s="221">
        <f t="shared" si="833"/>
        <v>270</v>
      </c>
      <c r="F7527" s="221">
        <f t="shared" si="829"/>
        <v>5.1570906911150004E-10</v>
      </c>
      <c r="G7527" s="221">
        <f t="shared" si="830"/>
        <v>8.8933829205565986E-15</v>
      </c>
      <c r="H7527" s="221">
        <v>1</v>
      </c>
      <c r="I7527" s="221">
        <f t="shared" si="831"/>
        <v>1</v>
      </c>
      <c r="J7527" s="221">
        <v>1</v>
      </c>
      <c r="K7527" s="221">
        <f t="shared" si="832"/>
        <v>-466.77056478203735</v>
      </c>
      <c r="L7527" s="221">
        <f t="shared" si="834"/>
        <v>6.3146587069031268E-37</v>
      </c>
    </row>
    <row r="7528" spans="3:12" hidden="1" x14ac:dyDescent="0.25">
      <c r="C7528" s="221">
        <v>271000</v>
      </c>
      <c r="D7528" s="221">
        <f t="shared" si="828"/>
        <v>271000</v>
      </c>
      <c r="E7528" s="221">
        <f t="shared" si="833"/>
        <v>271</v>
      </c>
      <c r="F7528" s="221">
        <f t="shared" si="829"/>
        <v>1.289585976422983E-10</v>
      </c>
      <c r="G7528" s="221">
        <f t="shared" si="830"/>
        <v>6.7158790484474082E-2</v>
      </c>
      <c r="H7528" s="271">
        <v>9.3135933363747907E-10</v>
      </c>
      <c r="I7528" s="221">
        <f t="shared" si="831"/>
        <v>1</v>
      </c>
      <c r="J7528" s="221">
        <v>1</v>
      </c>
      <c r="K7528" s="221">
        <f t="shared" si="832"/>
        <v>-401.86659122079703</v>
      </c>
      <c r="L7528" s="221">
        <f t="shared" si="834"/>
        <v>1.6284507166417392E-38</v>
      </c>
    </row>
    <row r="7529" spans="3:12" hidden="1" x14ac:dyDescent="0.25">
      <c r="C7529" s="221">
        <v>272000</v>
      </c>
      <c r="D7529" s="221">
        <f t="shared" si="828"/>
        <v>272000</v>
      </c>
      <c r="E7529" s="221">
        <f t="shared" si="833"/>
        <v>272</v>
      </c>
      <c r="F7529" s="221">
        <f t="shared" si="829"/>
        <v>1.3306188260676311E-11</v>
      </c>
      <c r="G7529" s="221">
        <f t="shared" si="830"/>
        <v>0.10550370359324895</v>
      </c>
      <c r="H7529" s="271">
        <v>9.3133346916707801E-10</v>
      </c>
      <c r="I7529" s="221">
        <f t="shared" si="831"/>
        <v>1</v>
      </c>
      <c r="J7529" s="221">
        <v>1</v>
      </c>
      <c r="K7529" s="221">
        <f t="shared" si="832"/>
        <v>-417.67146841110906</v>
      </c>
      <c r="L7529" s="221">
        <f t="shared" si="834"/>
        <v>2.1966476078664814E-38</v>
      </c>
    </row>
    <row r="7530" spans="3:12" hidden="1" x14ac:dyDescent="0.25">
      <c r="C7530" s="221">
        <v>273000</v>
      </c>
      <c r="D7530" s="221">
        <f t="shared" si="828"/>
        <v>273000</v>
      </c>
      <c r="E7530" s="221">
        <f t="shared" si="833"/>
        <v>273</v>
      </c>
      <c r="F7530" s="221">
        <f t="shared" si="829"/>
        <v>1.0635320323458044E-13</v>
      </c>
      <c r="G7530" s="221">
        <f t="shared" si="830"/>
        <v>7.7902014506324773E-14</v>
      </c>
      <c r="H7530" s="221">
        <v>1</v>
      </c>
      <c r="I7530" s="221">
        <f t="shared" si="831"/>
        <v>1</v>
      </c>
      <c r="J7530" s="221">
        <v>1</v>
      </c>
      <c r="K7530" s="221">
        <f t="shared" si="832"/>
        <v>-521.63401473338115</v>
      </c>
      <c r="L7530" s="221">
        <f t="shared" si="834"/>
        <v>4.2736472434276809E-40</v>
      </c>
    </row>
    <row r="7531" spans="3:12" hidden="1" x14ac:dyDescent="0.25">
      <c r="C7531" s="221">
        <v>274000</v>
      </c>
      <c r="D7531" s="221">
        <f t="shared" si="828"/>
        <v>274000</v>
      </c>
      <c r="E7531" s="221">
        <f t="shared" si="833"/>
        <v>274</v>
      </c>
      <c r="F7531" s="221">
        <f t="shared" si="829"/>
        <v>1.3939541696545757E-14</v>
      </c>
      <c r="G7531" s="221">
        <f t="shared" si="830"/>
        <v>0.41402196443697015</v>
      </c>
      <c r="H7531" s="271">
        <v>9.3134271166843993E-10</v>
      </c>
      <c r="I7531" s="221">
        <f t="shared" si="831"/>
        <v>1</v>
      </c>
      <c r="J7531" s="221">
        <v>1</v>
      </c>
      <c r="K7531" s="221">
        <f t="shared" si="832"/>
        <v>-465.39237205531469</v>
      </c>
      <c r="L7531" s="221">
        <f t="shared" si="834"/>
        <v>7.245037256607109E-45</v>
      </c>
    </row>
    <row r="7532" spans="3:12" hidden="1" x14ac:dyDescent="0.25">
      <c r="C7532" s="221">
        <v>275000</v>
      </c>
      <c r="D7532" s="221">
        <f t="shared" si="828"/>
        <v>275000</v>
      </c>
      <c r="E7532" s="221">
        <f t="shared" si="833"/>
        <v>275</v>
      </c>
      <c r="F7532" s="221">
        <f t="shared" si="829"/>
        <v>6.7301187963809771E-12</v>
      </c>
      <c r="G7532" s="221">
        <f t="shared" si="830"/>
        <v>0.11999898865880296</v>
      </c>
      <c r="H7532" s="271">
        <v>9.3128691537293501E-10</v>
      </c>
      <c r="I7532" s="221">
        <f t="shared" si="831"/>
        <v>1</v>
      </c>
      <c r="J7532" s="221">
        <v>1</v>
      </c>
      <c r="K7532" s="221">
        <f t="shared" si="832"/>
        <v>-422.47432365548235</v>
      </c>
      <c r="L7532" s="221">
        <f t="shared" si="834"/>
        <v>1.4344750474085429E-40</v>
      </c>
    </row>
    <row r="7533" spans="3:12" hidden="1" x14ac:dyDescent="0.25">
      <c r="C7533" s="221">
        <v>276000</v>
      </c>
      <c r="D7533" s="221">
        <f t="shared" si="828"/>
        <v>276000</v>
      </c>
      <c r="E7533" s="221">
        <f t="shared" si="833"/>
        <v>276</v>
      </c>
      <c r="F7533" s="221">
        <f t="shared" si="829"/>
        <v>8.4478817333072116E-11</v>
      </c>
      <c r="G7533" s="221">
        <f t="shared" si="830"/>
        <v>3.5932628400514769E-15</v>
      </c>
      <c r="H7533" s="221">
        <v>1</v>
      </c>
      <c r="I7533" s="221">
        <f t="shared" si="831"/>
        <v>1</v>
      </c>
      <c r="J7533" s="221">
        <v>1</v>
      </c>
      <c r="K7533" s="221">
        <f t="shared" si="832"/>
        <v>-490.35526377111978</v>
      </c>
      <c r="L7533" s="221">
        <f t="shared" si="834"/>
        <v>1.4153313821402112E-40</v>
      </c>
    </row>
    <row r="7534" spans="3:12" hidden="1" x14ac:dyDescent="0.25">
      <c r="C7534" s="221">
        <v>277000</v>
      </c>
      <c r="D7534" s="221">
        <f t="shared" si="828"/>
        <v>277000</v>
      </c>
      <c r="E7534" s="221">
        <f t="shared" si="833"/>
        <v>277</v>
      </c>
      <c r="F7534" s="221">
        <f t="shared" si="829"/>
        <v>3.7578312400027234E-10</v>
      </c>
      <c r="G7534" s="221">
        <f t="shared" si="830"/>
        <v>5.3411656086177116E-2</v>
      </c>
      <c r="H7534" s="271">
        <v>9.31326092301492E-10</v>
      </c>
      <c r="I7534" s="221">
        <f t="shared" si="831"/>
        <v>1</v>
      </c>
      <c r="J7534" s="221">
        <v>1</v>
      </c>
      <c r="K7534" s="221">
        <f t="shared" si="832"/>
        <v>-394.56649826166915</v>
      </c>
      <c r="L7534" s="221">
        <f t="shared" si="834"/>
        <v>8.7358322820668073E-38</v>
      </c>
    </row>
    <row r="7535" spans="3:12" hidden="1" x14ac:dyDescent="0.25">
      <c r="C7535" s="221">
        <v>278000</v>
      </c>
      <c r="D7535" s="221">
        <f t="shared" si="828"/>
        <v>278000</v>
      </c>
      <c r="E7535" s="221">
        <f t="shared" si="833"/>
        <v>278</v>
      </c>
      <c r="F7535" s="221">
        <f t="shared" si="829"/>
        <v>9.7275692680242233E-10</v>
      </c>
      <c r="G7535" s="221">
        <f t="shared" si="830"/>
        <v>4.40509085900785E-2</v>
      </c>
      <c r="H7535" s="271">
        <v>9.3130353000887905E-10</v>
      </c>
      <c r="I7535" s="221">
        <f t="shared" si="831"/>
        <v>1</v>
      </c>
      <c r="J7535" s="221">
        <v>1</v>
      </c>
      <c r="K7535" s="221">
        <f t="shared" si="832"/>
        <v>-387.97899096651997</v>
      </c>
      <c r="L7535" s="221">
        <f t="shared" si="834"/>
        <v>8.5848874785119438E-37</v>
      </c>
    </row>
    <row r="7536" spans="3:12" hidden="1" x14ac:dyDescent="0.25">
      <c r="C7536" s="221">
        <v>279000</v>
      </c>
      <c r="D7536" s="221">
        <f t="shared" si="828"/>
        <v>279000</v>
      </c>
      <c r="E7536" s="221">
        <f t="shared" si="833"/>
        <v>279</v>
      </c>
      <c r="F7536" s="221">
        <f t="shared" si="829"/>
        <v>1.7537105806997957E-9</v>
      </c>
      <c r="G7536" s="221">
        <f t="shared" si="830"/>
        <v>1.5868078850844589E-14</v>
      </c>
      <c r="H7536" s="221">
        <v>1</v>
      </c>
      <c r="I7536" s="221">
        <f t="shared" si="831"/>
        <v>1</v>
      </c>
      <c r="J7536" s="221">
        <v>1</v>
      </c>
      <c r="K7536" s="221">
        <f t="shared" si="832"/>
        <v>-451.11035455787481</v>
      </c>
      <c r="L7536" s="221">
        <f t="shared" si="834"/>
        <v>3.9870013707680448E-37</v>
      </c>
    </row>
    <row r="7537" spans="3:12" hidden="1" x14ac:dyDescent="0.25">
      <c r="C7537" s="221">
        <v>280000</v>
      </c>
      <c r="D7537" s="221">
        <f t="shared" si="828"/>
        <v>280000</v>
      </c>
      <c r="E7537" s="221">
        <f t="shared" si="833"/>
        <v>280</v>
      </c>
      <c r="F7537" s="221">
        <f t="shared" si="829"/>
        <v>2.3843830399448613E-9</v>
      </c>
      <c r="G7537" s="221">
        <f t="shared" si="830"/>
        <v>3.6641051732158085E-2</v>
      </c>
      <c r="H7537" s="271">
        <v>9.3137266504469902E-10</v>
      </c>
      <c r="I7537" s="221">
        <f t="shared" si="831"/>
        <v>1</v>
      </c>
      <c r="J7537" s="221">
        <v>1</v>
      </c>
      <c r="K7537" s="221">
        <f t="shared" si="832"/>
        <v>-381.79065114627753</v>
      </c>
      <c r="L7537" s="221">
        <f t="shared" si="834"/>
        <v>1.6564254439510066E-36</v>
      </c>
    </row>
    <row r="7538" spans="3:12" hidden="1" x14ac:dyDescent="0.25">
      <c r="C7538" s="221">
        <v>281000</v>
      </c>
      <c r="D7538" s="221">
        <f t="shared" si="828"/>
        <v>281000</v>
      </c>
      <c r="E7538" s="221">
        <f t="shared" si="833"/>
        <v>281</v>
      </c>
      <c r="F7538" s="221">
        <f t="shared" si="829"/>
        <v>2.5311997314198596E-9</v>
      </c>
      <c r="G7538" s="221">
        <f t="shared" si="830"/>
        <v>3.6118768889065157E-2</v>
      </c>
      <c r="H7538" s="271">
        <v>9.3125695477978604E-10</v>
      </c>
      <c r="I7538" s="221">
        <f t="shared" si="831"/>
        <v>1</v>
      </c>
      <c r="J7538" s="221">
        <v>1</v>
      </c>
      <c r="K7538" s="221">
        <f t="shared" si="832"/>
        <v>-381.39742232359276</v>
      </c>
      <c r="L7538" s="221">
        <f t="shared" si="834"/>
        <v>6.9313660749067198E-36</v>
      </c>
    </row>
    <row r="7539" spans="3:12" hidden="1" x14ac:dyDescent="0.25">
      <c r="C7539" s="221">
        <v>282000</v>
      </c>
      <c r="D7539" s="221">
        <f t="shared" si="828"/>
        <v>282000</v>
      </c>
      <c r="E7539" s="221">
        <f t="shared" si="833"/>
        <v>282</v>
      </c>
      <c r="F7539" s="221">
        <f t="shared" si="829"/>
        <v>2.1131298996329271E-9</v>
      </c>
      <c r="G7539" s="221">
        <f t="shared" si="830"/>
        <v>2.7903887207547768E-15</v>
      </c>
      <c r="H7539" s="221">
        <v>1</v>
      </c>
      <c r="I7539" s="221">
        <f t="shared" si="831"/>
        <v>1</v>
      </c>
      <c r="J7539" s="221">
        <v>1</v>
      </c>
      <c r="K7539" s="221">
        <f t="shared" si="832"/>
        <v>-464.58818194292519</v>
      </c>
      <c r="L7539" s="221">
        <f t="shared" si="834"/>
        <v>1.8124161769140713E-36</v>
      </c>
    </row>
    <row r="7540" spans="3:12" hidden="1" x14ac:dyDescent="0.25">
      <c r="C7540" s="221">
        <v>283000</v>
      </c>
      <c r="D7540" s="221">
        <f t="shared" si="828"/>
        <v>283000</v>
      </c>
      <c r="E7540" s="221">
        <f t="shared" si="833"/>
        <v>283</v>
      </c>
      <c r="F7540" s="221">
        <f t="shared" si="829"/>
        <v>1.3636490100368512E-9</v>
      </c>
      <c r="G7540" s="221">
        <f t="shared" si="830"/>
        <v>4.068089190643346E-2</v>
      </c>
      <c r="H7540" s="271">
        <v>9.3135605174093804E-10</v>
      </c>
      <c r="I7540" s="221">
        <f t="shared" si="831"/>
        <v>1</v>
      </c>
      <c r="J7540" s="221">
        <v>1</v>
      </c>
      <c r="K7540" s="221">
        <f t="shared" si="832"/>
        <v>-385.7358238315777</v>
      </c>
      <c r="L7540" s="221">
        <f t="shared" si="834"/>
        <v>6.6750841935106595E-37</v>
      </c>
    </row>
    <row r="7541" spans="3:12" hidden="1" x14ac:dyDescent="0.25">
      <c r="C7541" s="221">
        <v>284000</v>
      </c>
      <c r="D7541" s="221">
        <f t="shared" si="828"/>
        <v>284000</v>
      </c>
      <c r="E7541" s="221">
        <f t="shared" si="833"/>
        <v>284</v>
      </c>
      <c r="F7541" s="221">
        <f t="shared" si="829"/>
        <v>6.4746432973677687E-10</v>
      </c>
      <c r="G7541" s="221">
        <f t="shared" si="830"/>
        <v>4.7104828118631863E-2</v>
      </c>
      <c r="H7541" s="271">
        <v>9.3127357409280696E-10</v>
      </c>
      <c r="I7541" s="221">
        <f t="shared" si="831"/>
        <v>1</v>
      </c>
      <c r="J7541" s="221">
        <v>1</v>
      </c>
      <c r="K7541" s="221">
        <f t="shared" si="832"/>
        <v>-390.93282899732714</v>
      </c>
      <c r="L7541" s="221">
        <f t="shared" si="834"/>
        <v>1.6027652637358856E-36</v>
      </c>
    </row>
    <row r="7542" spans="3:12" hidden="1" x14ac:dyDescent="0.25">
      <c r="C7542" s="221">
        <v>285000</v>
      </c>
      <c r="D7542" s="221">
        <f t="shared" si="828"/>
        <v>285000</v>
      </c>
      <c r="E7542" s="221">
        <f t="shared" si="833"/>
        <v>285</v>
      </c>
      <c r="F7542" s="221">
        <f t="shared" si="829"/>
        <v>2.0281817297756389E-10</v>
      </c>
      <c r="G7542" s="221">
        <f t="shared" si="830"/>
        <v>3.3564369338529747E-16</v>
      </c>
      <c r="H7542" s="221">
        <v>1</v>
      </c>
      <c r="I7542" s="221">
        <f t="shared" si="831"/>
        <v>1</v>
      </c>
      <c r="J7542" s="221">
        <v>1</v>
      </c>
      <c r="K7542" s="221">
        <f t="shared" si="832"/>
        <v>-503.3402928486384</v>
      </c>
      <c r="L7542" s="221">
        <f t="shared" si="834"/>
        <v>2.0167830875208184E-37</v>
      </c>
    </row>
    <row r="7543" spans="3:12" hidden="1" x14ac:dyDescent="0.25">
      <c r="C7543" s="221">
        <v>286000</v>
      </c>
      <c r="D7543" s="221">
        <f t="shared" si="828"/>
        <v>286000</v>
      </c>
      <c r="E7543" s="221">
        <f t="shared" si="833"/>
        <v>286</v>
      </c>
      <c r="F7543" s="221">
        <f t="shared" si="829"/>
        <v>3.2327695245871948E-11</v>
      </c>
      <c r="G7543" s="221">
        <f t="shared" si="830"/>
        <v>8.5382945061878823E-2</v>
      </c>
      <c r="H7543" s="271">
        <v>9.3133945815408803E-10</v>
      </c>
      <c r="I7543" s="221">
        <f t="shared" si="831"/>
        <v>1</v>
      </c>
      <c r="J7543" s="221">
        <v>1</v>
      </c>
      <c r="K7543" s="221">
        <f t="shared" si="832"/>
        <v>-411.79892245856649</v>
      </c>
      <c r="L7543" s="221">
        <f t="shared" si="834"/>
        <v>1.6522309889838254E-39</v>
      </c>
    </row>
    <row r="7544" spans="3:12" hidden="1" x14ac:dyDescent="0.25">
      <c r="C7544" s="221">
        <v>287000</v>
      </c>
      <c r="D7544" s="221">
        <f t="shared" si="828"/>
        <v>287000</v>
      </c>
      <c r="E7544" s="221">
        <f t="shared" si="833"/>
        <v>287</v>
      </c>
      <c r="F7544" s="221">
        <f t="shared" si="829"/>
        <v>1.1259426078976776E-12</v>
      </c>
      <c r="G7544" s="221">
        <f t="shared" si="830"/>
        <v>0.16671805668009052</v>
      </c>
      <c r="H7544" s="271">
        <v>9.3135334103785202E-10</v>
      </c>
      <c r="I7544" s="221">
        <f t="shared" si="831"/>
        <v>1</v>
      </c>
      <c r="J7544" s="221">
        <v>1</v>
      </c>
      <c r="K7544" s="221">
        <f t="shared" si="832"/>
        <v>-435.14773259551527</v>
      </c>
      <c r="L7544" s="221">
        <f t="shared" si="834"/>
        <v>1.8845024634721115E-39</v>
      </c>
    </row>
    <row r="7545" spans="3:12" hidden="1" x14ac:dyDescent="0.25">
      <c r="C7545" s="221">
        <v>288000</v>
      </c>
      <c r="D7545" s="221">
        <f t="shared" si="828"/>
        <v>288000</v>
      </c>
      <c r="E7545" s="221">
        <f t="shared" si="833"/>
        <v>288</v>
      </c>
      <c r="F7545" s="221">
        <f t="shared" si="829"/>
        <v>2.069959189579724E-82</v>
      </c>
      <c r="G7545" s="221">
        <f t="shared" si="830"/>
        <v>0.93321533923303834</v>
      </c>
      <c r="H7545" s="221">
        <v>1</v>
      </c>
      <c r="I7545" s="221">
        <f t="shared" si="831"/>
        <v>1</v>
      </c>
      <c r="J7545" s="221">
        <v>1</v>
      </c>
      <c r="K7545" s="221">
        <f t="shared" si="832"/>
        <v>-1634.2811269630979</v>
      </c>
      <c r="L7545" s="221">
        <f t="shared" si="834"/>
        <v>7.6412911772185811E-42</v>
      </c>
    </row>
    <row r="7546" spans="3:12" hidden="1" x14ac:dyDescent="0.25">
      <c r="C7546" s="221">
        <v>289000</v>
      </c>
      <c r="D7546" s="221">
        <f t="shared" ref="D7546:D7609" si="835">C7546*(f_CLK_MHz/Nominal_Clock_Freq)</f>
        <v>289000</v>
      </c>
      <c r="E7546" s="221">
        <f t="shared" si="833"/>
        <v>289</v>
      </c>
      <c r="F7546" s="221">
        <f t="shared" ref="F7546:F7609" si="836">ABS(SIN(((MOD_CLK_DIV*PI()*$D7546*FIRST_STAGE_DECIMATION)/(f_CLK_MHz*1000000)))/(FIRST_STAGE_DECIMATION*SIN(((MOD_CLK_DIV*PI()*$D7546)/(f_CLK_MHz*1000000)))))^FIRST_STAGE_ORDER</f>
        <v>1.1005865322463252E-12</v>
      </c>
      <c r="G7546" s="221">
        <f t="shared" ref="G7546:G7609" si="837">ABS(SIN(((MOD_CLK_DIV*FIRST_STAGE_DECIMATION*PI()*$D7546*SECOND_STAGE_DECIMATION)/(f_CLK_MHz*1000000)))/(SECOND_STAGE_DECIMATION*SIN(((MOD_CLK_DIV*FIRST_STAGE_DECIMATION*PI()*$D7546)/(f_CLK_MHz*1000000)))))^SECOND_STAGE_ORDER</f>
        <v>0.16671805668010017</v>
      </c>
      <c r="H7546" s="271">
        <v>9.3132285372104296E-10</v>
      </c>
      <c r="I7546" s="221">
        <f t="shared" ref="I7546:I7609" si="838">IF(Avg_decimation&lt;&gt;0,(ABS(SIN(((MOD_CLK_DIV*FIRST_STAGE_DECIMATION*SECOND_STAGE_DECIMATION*FIR_DECIMATION*PI()*$D7546*Avg_decimation)/(f_CLK_MHz*1000000)))/(Avg_decimation*SIN(((MOD_CLK_DIV*FIRST_STAGE_DECIMATION*SECOND_STAGE_DECIMATION*FIR_DECIMATION*PI()*$D7546)/(f_CLK_MHz*1000000)))))^1),"-")</f>
        <v>1</v>
      </c>
      <c r="J7546" s="221">
        <v>1</v>
      </c>
      <c r="K7546" s="221">
        <f t="shared" ref="K7546:K7609" si="839">20*LOG10(IF(FIR_BYPASSED,F7546*G7546*J7546,F7546*G7546*H7546*I7546*J7546))</f>
        <v>-435.34585812601648</v>
      </c>
      <c r="L7546" s="221">
        <f t="shared" si="834"/>
        <v>7.3005267409486093E-42</v>
      </c>
    </row>
    <row r="7547" spans="3:12" hidden="1" x14ac:dyDescent="0.25">
      <c r="C7547" s="221">
        <v>290000</v>
      </c>
      <c r="D7547" s="221">
        <f t="shared" si="835"/>
        <v>290000</v>
      </c>
      <c r="E7547" s="221">
        <f t="shared" si="833"/>
        <v>290</v>
      </c>
      <c r="F7547" s="221">
        <f t="shared" si="836"/>
        <v>3.0888035729001563E-11</v>
      </c>
      <c r="G7547" s="221">
        <f t="shared" si="837"/>
        <v>8.5382945061872606E-2</v>
      </c>
      <c r="H7547" s="271">
        <v>9.3130678910298005E-10</v>
      </c>
      <c r="I7547" s="221">
        <f t="shared" si="838"/>
        <v>1</v>
      </c>
      <c r="J7547" s="221">
        <v>1</v>
      </c>
      <c r="K7547" s="221">
        <f t="shared" si="839"/>
        <v>-412.19491619054332</v>
      </c>
      <c r="L7547" s="221">
        <f t="shared" si="834"/>
        <v>1.7253246833827099E-39</v>
      </c>
    </row>
    <row r="7548" spans="3:12" hidden="1" x14ac:dyDescent="0.25">
      <c r="C7548" s="221">
        <v>291000</v>
      </c>
      <c r="D7548" s="221">
        <f t="shared" si="835"/>
        <v>291000</v>
      </c>
      <c r="E7548" s="221">
        <f t="shared" si="833"/>
        <v>291</v>
      </c>
      <c r="F7548" s="221">
        <f t="shared" si="836"/>
        <v>1.8942153699411493E-10</v>
      </c>
      <c r="G7548" s="221">
        <f t="shared" si="837"/>
        <v>7.7144619573856447E-15</v>
      </c>
      <c r="H7548" s="221">
        <v>1</v>
      </c>
      <c r="I7548" s="221">
        <f t="shared" si="838"/>
        <v>1</v>
      </c>
      <c r="J7548" s="221">
        <v>1</v>
      </c>
      <c r="K7548" s="221">
        <f t="shared" si="839"/>
        <v>-476.70530004102613</v>
      </c>
      <c r="L7548" s="221">
        <f t="shared" si="834"/>
        <v>1.5099584726683823E-39</v>
      </c>
    </row>
    <row r="7549" spans="3:12" hidden="1" x14ac:dyDescent="0.25">
      <c r="C7549" s="221">
        <v>292000</v>
      </c>
      <c r="D7549" s="221">
        <f t="shared" si="835"/>
        <v>292000</v>
      </c>
      <c r="E7549" s="221">
        <f t="shared" si="833"/>
        <v>292</v>
      </c>
      <c r="F7549" s="221">
        <f t="shared" si="836"/>
        <v>5.9107730122255998E-10</v>
      </c>
      <c r="G7549" s="221">
        <f t="shared" si="837"/>
        <v>4.7104828118635249E-2</v>
      </c>
      <c r="H7549" s="271">
        <v>9.3130624007701099E-10</v>
      </c>
      <c r="I7549" s="221">
        <f t="shared" si="838"/>
        <v>1</v>
      </c>
      <c r="J7549" s="221">
        <v>1</v>
      </c>
      <c r="K7549" s="221">
        <f t="shared" si="839"/>
        <v>-391.72395563908378</v>
      </c>
      <c r="L7549" s="221">
        <f t="shared" si="834"/>
        <v>1.6810993984559756E-37</v>
      </c>
    </row>
    <row r="7550" spans="3:12" hidden="1" x14ac:dyDescent="0.25">
      <c r="C7550" s="221">
        <v>293000</v>
      </c>
      <c r="D7550" s="221">
        <f t="shared" si="835"/>
        <v>293000</v>
      </c>
      <c r="E7550" s="221">
        <f t="shared" si="833"/>
        <v>293</v>
      </c>
      <c r="F7550" s="221">
        <f t="shared" si="836"/>
        <v>1.2168460871800155E-9</v>
      </c>
      <c r="G7550" s="221">
        <f t="shared" si="837"/>
        <v>4.0680891906425466E-2</v>
      </c>
      <c r="H7550" s="271">
        <v>9.3132338523798599E-10</v>
      </c>
      <c r="I7550" s="221">
        <f t="shared" si="838"/>
        <v>1</v>
      </c>
      <c r="J7550" s="221">
        <v>1</v>
      </c>
      <c r="K7550" s="221">
        <f t="shared" si="839"/>
        <v>-386.72546751867219</v>
      </c>
      <c r="L7550" s="221">
        <f t="shared" si="834"/>
        <v>1.297177832470599E-36</v>
      </c>
    </row>
    <row r="7551" spans="3:12" hidden="1" x14ac:dyDescent="0.25">
      <c r="C7551" s="221">
        <v>294000</v>
      </c>
      <c r="D7551" s="221">
        <f t="shared" si="835"/>
        <v>294000</v>
      </c>
      <c r="E7551" s="221">
        <f t="shared" si="833"/>
        <v>294</v>
      </c>
      <c r="F7551" s="221">
        <f t="shared" si="836"/>
        <v>1.8431564211499507E-9</v>
      </c>
      <c r="G7551" s="221">
        <f t="shared" si="837"/>
        <v>2.2830793305776664E-15</v>
      </c>
      <c r="H7551" s="221">
        <v>1</v>
      </c>
      <c r="I7551" s="221">
        <f t="shared" si="838"/>
        <v>1</v>
      </c>
      <c r="J7551" s="221">
        <v>1</v>
      </c>
      <c r="K7551" s="221">
        <f t="shared" si="839"/>
        <v>-467.51833608314138</v>
      </c>
      <c r="L7551" s="221">
        <f t="shared" si="834"/>
        <v>5.314623878947873E-37</v>
      </c>
    </row>
    <row r="7552" spans="3:12" hidden="1" x14ac:dyDescent="0.25">
      <c r="C7552" s="221">
        <v>295000</v>
      </c>
      <c r="D7552" s="221">
        <f t="shared" si="835"/>
        <v>295000</v>
      </c>
      <c r="E7552" s="221">
        <f t="shared" ref="E7552:E7615" si="840">D7552/1000</f>
        <v>295</v>
      </c>
      <c r="F7552" s="221">
        <f t="shared" si="836"/>
        <v>2.1580592651223167E-9</v>
      </c>
      <c r="G7552" s="221">
        <f t="shared" si="837"/>
        <v>3.611876888907236E-2</v>
      </c>
      <c r="H7552" s="271">
        <v>9.3135279363040008E-10</v>
      </c>
      <c r="I7552" s="221">
        <f t="shared" si="838"/>
        <v>1</v>
      </c>
      <c r="J7552" s="221">
        <v>1</v>
      </c>
      <c r="K7552" s="221">
        <f t="shared" si="839"/>
        <v>-382.78178944544845</v>
      </c>
      <c r="L7552" s="221">
        <f t="shared" ref="L7552:L7615" si="841">(D7552-D7551)*((10^(K7552/20)+10^(K7551/20))/2)^2</f>
        <v>1.3176844207590045E-36</v>
      </c>
    </row>
    <row r="7553" spans="3:12" hidden="1" x14ac:dyDescent="0.25">
      <c r="C7553" s="221">
        <v>296000</v>
      </c>
      <c r="D7553" s="221">
        <f t="shared" si="835"/>
        <v>296000</v>
      </c>
      <c r="E7553" s="221">
        <f t="shared" si="840"/>
        <v>296</v>
      </c>
      <c r="F7553" s="221">
        <f t="shared" si="836"/>
        <v>1.987062822028606E-9</v>
      </c>
      <c r="G7553" s="221">
        <f t="shared" si="837"/>
        <v>3.6641051732155566E-2</v>
      </c>
      <c r="H7553" s="271">
        <v>9.3134000902264005E-10</v>
      </c>
      <c r="I7553" s="221">
        <f t="shared" si="838"/>
        <v>1</v>
      </c>
      <c r="J7553" s="221">
        <v>1</v>
      </c>
      <c r="K7553" s="221">
        <f t="shared" si="839"/>
        <v>-383.37424422384504</v>
      </c>
      <c r="L7553" s="221">
        <f t="shared" si="841"/>
        <v>4.9283705312456101E-36</v>
      </c>
    </row>
    <row r="7554" spans="3:12" hidden="1" x14ac:dyDescent="0.25">
      <c r="C7554" s="221">
        <v>297000</v>
      </c>
      <c r="D7554" s="221">
        <f t="shared" si="835"/>
        <v>297000</v>
      </c>
      <c r="E7554" s="221">
        <f t="shared" si="840"/>
        <v>297</v>
      </c>
      <c r="F7554" s="221">
        <f t="shared" si="836"/>
        <v>1.4285302902310465E-9</v>
      </c>
      <c r="G7554" s="221">
        <f t="shared" si="837"/>
        <v>9.945243413959584E-15</v>
      </c>
      <c r="H7554" s="221">
        <v>1</v>
      </c>
      <c r="I7554" s="221">
        <f t="shared" si="838"/>
        <v>1</v>
      </c>
      <c r="J7554" s="221">
        <v>1</v>
      </c>
      <c r="K7554" s="221">
        <f t="shared" si="839"/>
        <v>-456.94990258748169</v>
      </c>
      <c r="L7554" s="221">
        <f t="shared" si="841"/>
        <v>1.1499992323811848E-36</v>
      </c>
    </row>
    <row r="7555" spans="3:12" hidden="1" x14ac:dyDescent="0.25">
      <c r="C7555" s="221">
        <v>298000</v>
      </c>
      <c r="D7555" s="221">
        <f t="shared" si="835"/>
        <v>298000</v>
      </c>
      <c r="E7555" s="221">
        <f t="shared" si="840"/>
        <v>298</v>
      </c>
      <c r="F7555" s="221">
        <f t="shared" si="836"/>
        <v>7.7451319620654044E-10</v>
      </c>
      <c r="G7555" s="221">
        <f t="shared" si="837"/>
        <v>4.4050908590081116E-2</v>
      </c>
      <c r="H7555" s="271">
        <v>9.3133618519053906E-10</v>
      </c>
      <c r="I7555" s="221">
        <f t="shared" si="838"/>
        <v>1</v>
      </c>
      <c r="J7555" s="221">
        <v>1</v>
      </c>
      <c r="K7555" s="221">
        <f t="shared" si="839"/>
        <v>-389.95819661649898</v>
      </c>
      <c r="L7555" s="221">
        <f t="shared" si="841"/>
        <v>2.5264378278946502E-37</v>
      </c>
    </row>
    <row r="7556" spans="3:12" hidden="1" x14ac:dyDescent="0.25">
      <c r="C7556" s="221">
        <v>299000</v>
      </c>
      <c r="D7556" s="221">
        <f t="shared" si="835"/>
        <v>299000</v>
      </c>
      <c r="E7556" s="221">
        <f t="shared" si="840"/>
        <v>299</v>
      </c>
      <c r="F7556" s="221">
        <f t="shared" si="836"/>
        <v>2.9244983900696814E-10</v>
      </c>
      <c r="G7556" s="221">
        <f t="shared" si="837"/>
        <v>5.341165608616618E-2</v>
      </c>
      <c r="H7556" s="271">
        <v>9.3129344582040904E-10</v>
      </c>
      <c r="I7556" s="221">
        <f t="shared" si="838"/>
        <v>1</v>
      </c>
      <c r="J7556" s="221">
        <v>1</v>
      </c>
      <c r="K7556" s="221">
        <f t="shared" si="839"/>
        <v>-396.74452045813382</v>
      </c>
      <c r="L7556" s="221">
        <f t="shared" si="841"/>
        <v>5.3644015051475477E-37</v>
      </c>
    </row>
    <row r="7557" spans="3:12" hidden="1" x14ac:dyDescent="0.25">
      <c r="C7557" s="221">
        <v>300000</v>
      </c>
      <c r="D7557" s="221">
        <f t="shared" si="835"/>
        <v>300000</v>
      </c>
      <c r="E7557" s="221">
        <f t="shared" si="840"/>
        <v>300</v>
      </c>
      <c r="F7557" s="221">
        <f t="shared" si="836"/>
        <v>6.426106138364203E-11</v>
      </c>
      <c r="G7557" s="221">
        <f t="shared" si="837"/>
        <v>1.3394450479320375E-14</v>
      </c>
      <c r="H7557" s="221">
        <v>1</v>
      </c>
      <c r="I7557" s="221">
        <f t="shared" si="838"/>
        <v>1</v>
      </c>
      <c r="J7557" s="221">
        <v>1</v>
      </c>
      <c r="K7557" s="221">
        <f t="shared" si="839"/>
        <v>-481.30254409295503</v>
      </c>
      <c r="L7557" s="221">
        <f t="shared" si="841"/>
        <v>5.2910194183572139E-38</v>
      </c>
    </row>
    <row r="7558" spans="3:12" hidden="1" x14ac:dyDescent="0.25">
      <c r="C7558" s="221">
        <v>301000</v>
      </c>
      <c r="D7558" s="221">
        <f t="shared" si="835"/>
        <v>301000</v>
      </c>
      <c r="E7558" s="221">
        <f t="shared" si="840"/>
        <v>301</v>
      </c>
      <c r="F7558" s="221">
        <f t="shared" si="836"/>
        <v>5.0038553756905736E-12</v>
      </c>
      <c r="G7558" s="221">
        <f t="shared" si="837"/>
        <v>0.11999898865882501</v>
      </c>
      <c r="H7558" s="271">
        <v>9.3131956703122199E-10</v>
      </c>
      <c r="I7558" s="221">
        <f t="shared" si="838"/>
        <v>1</v>
      </c>
      <c r="J7558" s="221">
        <v>1</v>
      </c>
      <c r="K7558" s="221">
        <f t="shared" si="839"/>
        <v>-425.04837875157642</v>
      </c>
      <c r="L7558" s="221">
        <f t="shared" si="841"/>
        <v>7.8422020522316045E-41</v>
      </c>
    </row>
    <row r="7559" spans="3:12" hidden="1" x14ac:dyDescent="0.25">
      <c r="C7559" s="221">
        <v>302000</v>
      </c>
      <c r="D7559" s="221">
        <f t="shared" si="835"/>
        <v>302000</v>
      </c>
      <c r="E7559" s="221">
        <f t="shared" si="840"/>
        <v>302</v>
      </c>
      <c r="F7559" s="221">
        <f t="shared" si="836"/>
        <v>1.0129969125987854E-14</v>
      </c>
      <c r="G7559" s="221">
        <f t="shared" si="837"/>
        <v>0.41402196443700684</v>
      </c>
      <c r="H7559" s="271">
        <v>9.3131006128840496E-10</v>
      </c>
      <c r="I7559" s="221">
        <f t="shared" si="838"/>
        <v>1</v>
      </c>
      <c r="J7559" s="221">
        <v>1</v>
      </c>
      <c r="K7559" s="221">
        <f t="shared" si="839"/>
        <v>-468.16548403593731</v>
      </c>
      <c r="L7559" s="221">
        <f t="shared" si="841"/>
        <v>7.9277114701047914E-41</v>
      </c>
    </row>
    <row r="7560" spans="3:12" hidden="1" x14ac:dyDescent="0.25">
      <c r="C7560" s="221">
        <v>303000</v>
      </c>
      <c r="D7560" s="221">
        <f t="shared" si="835"/>
        <v>303000</v>
      </c>
      <c r="E7560" s="221">
        <f t="shared" si="840"/>
        <v>303</v>
      </c>
      <c r="F7560" s="221">
        <f t="shared" si="836"/>
        <v>7.5541069596177895E-14</v>
      </c>
      <c r="G7560" s="221">
        <f t="shared" si="837"/>
        <v>3.2225284226705329E-14</v>
      </c>
      <c r="H7560" s="221">
        <v>1</v>
      </c>
      <c r="I7560" s="221">
        <f t="shared" si="838"/>
        <v>1</v>
      </c>
      <c r="J7560" s="221">
        <v>1</v>
      </c>
      <c r="K7560" s="221">
        <f t="shared" si="839"/>
        <v>-532.27240227430605</v>
      </c>
      <c r="L7560" s="221">
        <f t="shared" si="841"/>
        <v>3.8188515316407112E-45</v>
      </c>
    </row>
    <row r="7561" spans="3:12" hidden="1" x14ac:dyDescent="0.25">
      <c r="C7561" s="221">
        <v>304000</v>
      </c>
      <c r="D7561" s="221">
        <f t="shared" si="835"/>
        <v>304000</v>
      </c>
      <c r="E7561" s="221">
        <f t="shared" si="840"/>
        <v>304</v>
      </c>
      <c r="F7561" s="221">
        <f t="shared" si="836"/>
        <v>9.2374931598079361E-12</v>
      </c>
      <c r="G7561" s="221">
        <f t="shared" si="837"/>
        <v>0.10550370359325963</v>
      </c>
      <c r="H7561" s="271">
        <v>9.3136611821493508E-10</v>
      </c>
      <c r="I7561" s="221">
        <f t="shared" si="838"/>
        <v>1</v>
      </c>
      <c r="J7561" s="221">
        <v>1</v>
      </c>
      <c r="K7561" s="221">
        <f t="shared" si="839"/>
        <v>-420.84115459963061</v>
      </c>
      <c r="L7561" s="221">
        <f t="shared" si="841"/>
        <v>2.0598086526093289E-40</v>
      </c>
    </row>
    <row r="7562" spans="3:12" hidden="1" x14ac:dyDescent="0.25">
      <c r="C7562" s="221">
        <v>305000</v>
      </c>
      <c r="D7562" s="221">
        <f t="shared" si="835"/>
        <v>305000</v>
      </c>
      <c r="E7562" s="221">
        <f t="shared" si="840"/>
        <v>305</v>
      </c>
      <c r="F7562" s="221">
        <f t="shared" si="836"/>
        <v>8.7501061795709512E-11</v>
      </c>
      <c r="G7562" s="221">
        <f t="shared" si="837"/>
        <v>6.7158790484461231E-2</v>
      </c>
      <c r="H7562" s="271">
        <v>9.3126350642980097E-10</v>
      </c>
      <c r="I7562" s="221">
        <f t="shared" si="838"/>
        <v>1</v>
      </c>
      <c r="J7562" s="221">
        <v>1</v>
      </c>
      <c r="K7562" s="221">
        <f t="shared" si="839"/>
        <v>-405.2362245284487</v>
      </c>
      <c r="L7562" s="221">
        <f t="shared" si="841"/>
        <v>1.0176858303068366E-38</v>
      </c>
    </row>
    <row r="7563" spans="3:12" hidden="1" x14ac:dyDescent="0.25">
      <c r="C7563" s="221">
        <v>306000</v>
      </c>
      <c r="D7563" s="221">
        <f t="shared" si="835"/>
        <v>306000</v>
      </c>
      <c r="E7563" s="221">
        <f t="shared" si="840"/>
        <v>306</v>
      </c>
      <c r="F7563" s="221">
        <f t="shared" si="836"/>
        <v>3.4199885315806029E-10</v>
      </c>
      <c r="G7563" s="221">
        <f t="shared" si="837"/>
        <v>1.5823869163965503E-14</v>
      </c>
      <c r="H7563" s="221">
        <v>1</v>
      </c>
      <c r="I7563" s="221">
        <f t="shared" si="838"/>
        <v>1</v>
      </c>
      <c r="J7563" s="221">
        <v>1</v>
      </c>
      <c r="K7563" s="221">
        <f t="shared" si="839"/>
        <v>-465.33325333758688</v>
      </c>
      <c r="L7563" s="221">
        <f t="shared" si="841"/>
        <v>7.5019829276039189E-39</v>
      </c>
    </row>
    <row r="7564" spans="3:12" hidden="1" x14ac:dyDescent="0.25">
      <c r="C7564" s="221">
        <v>307000</v>
      </c>
      <c r="D7564" s="221">
        <f t="shared" si="835"/>
        <v>307000</v>
      </c>
      <c r="E7564" s="221">
        <f t="shared" si="840"/>
        <v>307</v>
      </c>
      <c r="F7564" s="221">
        <f t="shared" si="836"/>
        <v>8.174257943206308E-10</v>
      </c>
      <c r="G7564" s="221">
        <f t="shared" si="837"/>
        <v>4.2784868169458853E-2</v>
      </c>
      <c r="H7564" s="271">
        <v>9.3134951095573894E-10</v>
      </c>
      <c r="I7564" s="221">
        <f t="shared" si="838"/>
        <v>1</v>
      </c>
      <c r="J7564" s="221">
        <v>1</v>
      </c>
      <c r="K7564" s="221">
        <f t="shared" si="839"/>
        <v>-389.74297545977765</v>
      </c>
      <c r="L7564" s="221">
        <f t="shared" si="841"/>
        <v>2.6533024743832849E-37</v>
      </c>
    </row>
    <row r="7565" spans="3:12" hidden="1" x14ac:dyDescent="0.25">
      <c r="C7565" s="221">
        <v>308000</v>
      </c>
      <c r="D7565" s="221">
        <f t="shared" si="835"/>
        <v>308000</v>
      </c>
      <c r="E7565" s="221">
        <f t="shared" si="840"/>
        <v>308</v>
      </c>
      <c r="F7565" s="221">
        <f t="shared" si="836"/>
        <v>1.3898498090809543E-9</v>
      </c>
      <c r="G7565" s="221">
        <f t="shared" si="837"/>
        <v>3.8400207712783276E-2</v>
      </c>
      <c r="H7565" s="271">
        <v>9.3128011031713297E-10</v>
      </c>
      <c r="I7565" s="221">
        <f t="shared" si="838"/>
        <v>1</v>
      </c>
      <c r="J7565" s="221">
        <v>1</v>
      </c>
      <c r="K7565" s="221">
        <f t="shared" si="839"/>
        <v>-386.07236454061967</v>
      </c>
      <c r="L7565" s="221">
        <f t="shared" si="841"/>
        <v>1.6923109819609006E-36</v>
      </c>
    </row>
    <row r="7566" spans="3:12" hidden="1" x14ac:dyDescent="0.25">
      <c r="C7566" s="221">
        <v>309000</v>
      </c>
      <c r="D7566" s="221">
        <f t="shared" si="835"/>
        <v>309000</v>
      </c>
      <c r="E7566" s="221">
        <f t="shared" si="840"/>
        <v>309</v>
      </c>
      <c r="F7566" s="221">
        <f t="shared" si="836"/>
        <v>1.7994988349226831E-9</v>
      </c>
      <c r="G7566" s="221">
        <f t="shared" si="837"/>
        <v>8.773239877461443E-15</v>
      </c>
      <c r="H7566" s="221">
        <v>1</v>
      </c>
      <c r="I7566" s="221">
        <f t="shared" si="838"/>
        <v>1</v>
      </c>
      <c r="J7566" s="221">
        <v>1</v>
      </c>
      <c r="K7566" s="221">
        <f t="shared" si="839"/>
        <v>-456.03376852430534</v>
      </c>
      <c r="L7566" s="221">
        <f t="shared" si="841"/>
        <v>6.1798709481298459E-37</v>
      </c>
    </row>
    <row r="7567" spans="3:12" hidden="1" x14ac:dyDescent="0.25">
      <c r="C7567" s="221">
        <v>310000</v>
      </c>
      <c r="D7567" s="221">
        <f t="shared" si="835"/>
        <v>310000</v>
      </c>
      <c r="E7567" s="221">
        <f t="shared" si="840"/>
        <v>310</v>
      </c>
      <c r="F7567" s="221">
        <f t="shared" si="836"/>
        <v>1.825295683014995E-9</v>
      </c>
      <c r="G7567" s="221">
        <f t="shared" si="837"/>
        <v>3.6222228338976641E-2</v>
      </c>
      <c r="H7567" s="271">
        <v>9.3133291462363301E-10</v>
      </c>
      <c r="I7567" s="221">
        <f t="shared" si="838"/>
        <v>1</v>
      </c>
      <c r="J7567" s="221">
        <v>1</v>
      </c>
      <c r="K7567" s="221">
        <f t="shared" si="839"/>
        <v>-384.2117331513918</v>
      </c>
      <c r="L7567" s="221">
        <f t="shared" si="841"/>
        <v>9.4839523009937146E-37</v>
      </c>
    </row>
    <row r="7568" spans="3:12" hidden="1" x14ac:dyDescent="0.25">
      <c r="C7568" s="221">
        <v>311000</v>
      </c>
      <c r="D7568" s="221">
        <f t="shared" si="835"/>
        <v>311000</v>
      </c>
      <c r="E7568" s="221">
        <f t="shared" si="840"/>
        <v>311</v>
      </c>
      <c r="F7568" s="221">
        <f t="shared" si="836"/>
        <v>1.4539391854997089E-9</v>
      </c>
      <c r="G7568" s="221">
        <f t="shared" si="837"/>
        <v>3.7835535790818574E-2</v>
      </c>
      <c r="H7568" s="271">
        <v>9.3129671991069205E-10</v>
      </c>
      <c r="I7568" s="221">
        <f t="shared" si="838"/>
        <v>1</v>
      </c>
      <c r="J7568" s="221">
        <v>1</v>
      </c>
      <c r="K7568" s="221">
        <f t="shared" si="839"/>
        <v>-385.80931593504175</v>
      </c>
      <c r="L7568" s="221">
        <f t="shared" si="841"/>
        <v>3.1813788740801783E-36</v>
      </c>
    </row>
    <row r="7569" spans="3:12" hidden="1" x14ac:dyDescent="0.25">
      <c r="C7569" s="221">
        <v>312000</v>
      </c>
      <c r="D7569" s="221">
        <f t="shared" si="835"/>
        <v>312000</v>
      </c>
      <c r="E7569" s="221">
        <f t="shared" si="840"/>
        <v>312</v>
      </c>
      <c r="F7569" s="221">
        <f t="shared" si="836"/>
        <v>8.8914313812253485E-10</v>
      </c>
      <c r="G7569" s="221">
        <f t="shared" si="837"/>
        <v>3.7720615716625477E-15</v>
      </c>
      <c r="H7569" s="221">
        <v>1</v>
      </c>
      <c r="I7569" s="221">
        <f t="shared" si="838"/>
        <v>1</v>
      </c>
      <c r="J7569" s="221">
        <v>1</v>
      </c>
      <c r="K7569" s="221">
        <f t="shared" si="839"/>
        <v>-469.48899091287507</v>
      </c>
      <c r="L7569" s="221">
        <f t="shared" si="841"/>
        <v>6.5624389529360683E-37</v>
      </c>
    </row>
    <row r="7570" spans="3:12" hidden="1" x14ac:dyDescent="0.25">
      <c r="C7570" s="221">
        <v>313000</v>
      </c>
      <c r="D7570" s="221">
        <f t="shared" si="835"/>
        <v>313000</v>
      </c>
      <c r="E7570" s="221">
        <f t="shared" si="840"/>
        <v>313</v>
      </c>
      <c r="F7570" s="221">
        <f t="shared" si="836"/>
        <v>3.9389072957232768E-10</v>
      </c>
      <c r="G7570" s="221">
        <f t="shared" si="837"/>
        <v>4.8942765527654121E-2</v>
      </c>
      <c r="H7570" s="271">
        <v>9.3131630397588798E-10</v>
      </c>
      <c r="I7570" s="221">
        <f t="shared" si="838"/>
        <v>1</v>
      </c>
      <c r="J7570" s="221">
        <v>1</v>
      </c>
      <c r="K7570" s="221">
        <f t="shared" si="839"/>
        <v>-394.91677057620018</v>
      </c>
      <c r="L7570" s="221">
        <f t="shared" si="841"/>
        <v>8.0616732719581149E-38</v>
      </c>
    </row>
    <row r="7571" spans="3:12" hidden="1" x14ac:dyDescent="0.25">
      <c r="C7571" s="221">
        <v>314000</v>
      </c>
      <c r="D7571" s="221">
        <f t="shared" si="835"/>
        <v>314000</v>
      </c>
      <c r="E7571" s="221">
        <f t="shared" si="840"/>
        <v>314</v>
      </c>
      <c r="F7571" s="221">
        <f t="shared" si="836"/>
        <v>1.1120224672228217E-10</v>
      </c>
      <c r="G7571" s="221">
        <f t="shared" si="837"/>
        <v>6.2911217298101049E-2</v>
      </c>
      <c r="H7571" s="271">
        <v>9.3131332046340402E-10</v>
      </c>
      <c r="I7571" s="221">
        <f t="shared" si="838"/>
        <v>1</v>
      </c>
      <c r="J7571" s="221">
        <v>1</v>
      </c>
      <c r="K7571" s="221">
        <f t="shared" si="839"/>
        <v>-403.72125069837631</v>
      </c>
      <c r="L7571" s="221">
        <f t="shared" si="841"/>
        <v>1.4968734655774715E-37</v>
      </c>
    </row>
    <row r="7572" spans="3:12" hidden="1" x14ac:dyDescent="0.25">
      <c r="C7572" s="221">
        <v>315000</v>
      </c>
      <c r="D7572" s="221">
        <f t="shared" si="835"/>
        <v>315000</v>
      </c>
      <c r="E7572" s="221">
        <f t="shared" si="840"/>
        <v>315</v>
      </c>
      <c r="F7572" s="221">
        <f t="shared" si="836"/>
        <v>1.4565448225297326E-11</v>
      </c>
      <c r="G7572" s="221">
        <f t="shared" si="837"/>
        <v>9.7109518916515349E-15</v>
      </c>
      <c r="H7572" s="221">
        <v>1</v>
      </c>
      <c r="I7572" s="221">
        <f t="shared" si="838"/>
        <v>1</v>
      </c>
      <c r="J7572" s="221">
        <v>1</v>
      </c>
      <c r="K7572" s="221">
        <f t="shared" si="839"/>
        <v>-496.98828687169419</v>
      </c>
      <c r="L7572" s="221">
        <f t="shared" si="841"/>
        <v>1.0612893232873843E-38</v>
      </c>
    </row>
    <row r="7573" spans="3:12" hidden="1" x14ac:dyDescent="0.25">
      <c r="C7573" s="221">
        <v>316000</v>
      </c>
      <c r="D7573" s="221">
        <f t="shared" si="835"/>
        <v>316000</v>
      </c>
      <c r="E7573" s="221">
        <f t="shared" si="840"/>
        <v>316</v>
      </c>
      <c r="F7573" s="221">
        <f t="shared" si="836"/>
        <v>2.7763732676843252E-13</v>
      </c>
      <c r="G7573" s="221">
        <f t="shared" si="837"/>
        <v>0.2078017305402485</v>
      </c>
      <c r="H7573" s="271">
        <v>9.3129969229899098E-10</v>
      </c>
      <c r="I7573" s="221">
        <f t="shared" si="838"/>
        <v>1</v>
      </c>
      <c r="J7573" s="221">
        <v>1</v>
      </c>
      <c r="K7573" s="221">
        <f t="shared" si="839"/>
        <v>-445.39567052836014</v>
      </c>
      <c r="L7573" s="221">
        <f t="shared" si="841"/>
        <v>7.255319065897916E-43</v>
      </c>
    </row>
    <row r="7574" spans="3:12" hidden="1" x14ac:dyDescent="0.25">
      <c r="C7574" s="221">
        <v>317000</v>
      </c>
      <c r="D7574" s="221">
        <f t="shared" si="835"/>
        <v>317000</v>
      </c>
      <c r="E7574" s="221">
        <f t="shared" si="840"/>
        <v>317</v>
      </c>
      <c r="F7574" s="221">
        <f t="shared" si="836"/>
        <v>2.7514283172843177E-16</v>
      </c>
      <c r="G7574" s="221">
        <f t="shared" si="837"/>
        <v>0.82725581453331376</v>
      </c>
      <c r="H7574" s="271">
        <v>9.313299243776989E-10</v>
      </c>
      <c r="I7574" s="221">
        <f t="shared" si="838"/>
        <v>1</v>
      </c>
      <c r="J7574" s="221">
        <v>1</v>
      </c>
      <c r="K7574" s="221">
        <f t="shared" si="839"/>
        <v>-493.47396823126019</v>
      </c>
      <c r="L7574" s="221">
        <f t="shared" si="841"/>
        <v>7.2743316523357218E-43</v>
      </c>
    </row>
    <row r="7575" spans="3:12" hidden="1" x14ac:dyDescent="0.25">
      <c r="C7575" s="221">
        <v>318000</v>
      </c>
      <c r="D7575" s="221">
        <f t="shared" si="835"/>
        <v>318000</v>
      </c>
      <c r="E7575" s="221">
        <f t="shared" si="840"/>
        <v>318</v>
      </c>
      <c r="F7575" s="221">
        <f t="shared" si="836"/>
        <v>2.0054306886236609E-12</v>
      </c>
      <c r="G7575" s="221">
        <f t="shared" si="837"/>
        <v>4.7339592208306661E-15</v>
      </c>
      <c r="H7575" s="221">
        <v>1</v>
      </c>
      <c r="I7575" s="221">
        <f t="shared" si="838"/>
        <v>1</v>
      </c>
      <c r="J7575" s="221">
        <v>1</v>
      </c>
      <c r="K7575" s="221">
        <f t="shared" si="839"/>
        <v>-520.45135661841402</v>
      </c>
      <c r="L7575" s="221">
        <f t="shared" si="841"/>
        <v>1.2263004054876506E-47</v>
      </c>
    </row>
    <row r="7576" spans="3:12" hidden="1" x14ac:dyDescent="0.25">
      <c r="C7576" s="221">
        <v>319000</v>
      </c>
      <c r="D7576" s="221">
        <f t="shared" si="835"/>
        <v>319000</v>
      </c>
      <c r="E7576" s="221">
        <f t="shared" si="840"/>
        <v>319</v>
      </c>
      <c r="F7576" s="221">
        <f t="shared" si="836"/>
        <v>3.5921371773481527E-11</v>
      </c>
      <c r="G7576" s="221">
        <f t="shared" si="837"/>
        <v>7.8147266261492904E-2</v>
      </c>
      <c r="H7576" s="271">
        <v>9.3134625550121795E-10</v>
      </c>
      <c r="I7576" s="221">
        <f t="shared" si="838"/>
        <v>1</v>
      </c>
      <c r="J7576" s="221">
        <v>1</v>
      </c>
      <c r="K7576" s="221">
        <f t="shared" si="839"/>
        <v>-411.65244247510776</v>
      </c>
      <c r="L7576" s="221">
        <f t="shared" si="841"/>
        <v>1.7088302178744109E-39</v>
      </c>
    </row>
    <row r="7577" spans="3:12" hidden="1" x14ac:dyDescent="0.25">
      <c r="C7577" s="221">
        <v>320000</v>
      </c>
      <c r="D7577" s="221">
        <f t="shared" si="835"/>
        <v>320000</v>
      </c>
      <c r="E7577" s="221">
        <f t="shared" si="840"/>
        <v>320</v>
      </c>
      <c r="F7577" s="221">
        <f t="shared" si="836"/>
        <v>1.8611997865231649E-10</v>
      </c>
      <c r="G7577" s="221">
        <f t="shared" si="837"/>
        <v>5.6137348138913419E-2</v>
      </c>
      <c r="H7577" s="271">
        <v>9.3134653302300304E-10</v>
      </c>
      <c r="I7577" s="221">
        <f t="shared" si="838"/>
        <v>1</v>
      </c>
      <c r="J7577" s="221">
        <v>1</v>
      </c>
      <c r="K7577" s="221">
        <f t="shared" si="839"/>
        <v>-400.23687620989671</v>
      </c>
      <c r="L7577" s="221">
        <f t="shared" si="841"/>
        <v>3.8102264894746205E-38</v>
      </c>
    </row>
    <row r="7578" spans="3:12" hidden="1" x14ac:dyDescent="0.25">
      <c r="C7578" s="221">
        <v>321000</v>
      </c>
      <c r="D7578" s="221">
        <f t="shared" si="835"/>
        <v>321000</v>
      </c>
      <c r="E7578" s="221">
        <f t="shared" si="840"/>
        <v>321</v>
      </c>
      <c r="F7578" s="221">
        <f t="shared" si="836"/>
        <v>5.2838618039800345E-10</v>
      </c>
      <c r="G7578" s="221">
        <f t="shared" si="837"/>
        <v>1.5954338716031114E-15</v>
      </c>
      <c r="H7578" s="221">
        <v>1</v>
      </c>
      <c r="I7578" s="221">
        <f t="shared" si="838"/>
        <v>1</v>
      </c>
      <c r="J7578" s="221">
        <v>1</v>
      </c>
      <c r="K7578" s="221">
        <f t="shared" si="839"/>
        <v>-481.48339483140808</v>
      </c>
      <c r="L7578" s="221">
        <f t="shared" si="841"/>
        <v>2.3677052181306838E-38</v>
      </c>
    </row>
    <row r="7579" spans="3:12" hidden="1" x14ac:dyDescent="0.25">
      <c r="C7579" s="221">
        <v>322000</v>
      </c>
      <c r="D7579" s="221">
        <f t="shared" si="835"/>
        <v>322000</v>
      </c>
      <c r="E7579" s="221">
        <f t="shared" si="840"/>
        <v>322</v>
      </c>
      <c r="F7579" s="221">
        <f t="shared" si="836"/>
        <v>1.0190403007888866E-9</v>
      </c>
      <c r="G7579" s="221">
        <f t="shared" si="837"/>
        <v>3.9814721158180924E-2</v>
      </c>
      <c r="H7579" s="271">
        <v>9.3132965087941998E-10</v>
      </c>
      <c r="I7579" s="221">
        <f t="shared" si="838"/>
        <v>1</v>
      </c>
      <c r="J7579" s="221">
        <v>1</v>
      </c>
      <c r="K7579" s="221">
        <f t="shared" si="839"/>
        <v>-388.45323063795769</v>
      </c>
      <c r="L7579" s="221">
        <f t="shared" si="841"/>
        <v>3.5697378371068128E-37</v>
      </c>
    </row>
    <row r="7580" spans="3:12" hidden="1" x14ac:dyDescent="0.25">
      <c r="C7580" s="221">
        <v>323000</v>
      </c>
      <c r="D7580" s="221">
        <f t="shared" si="835"/>
        <v>323000</v>
      </c>
      <c r="E7580" s="221">
        <f t="shared" si="840"/>
        <v>323</v>
      </c>
      <c r="F7580" s="221">
        <f t="shared" si="836"/>
        <v>1.4653684573295107E-9</v>
      </c>
      <c r="G7580" s="221">
        <f t="shared" si="837"/>
        <v>3.6960503332179609E-2</v>
      </c>
      <c r="H7580" s="271">
        <v>9.3130000157482603E-10</v>
      </c>
      <c r="I7580" s="221">
        <f t="shared" si="838"/>
        <v>1</v>
      </c>
      <c r="J7580" s="221">
        <v>1</v>
      </c>
      <c r="K7580" s="221">
        <f t="shared" si="839"/>
        <v>-385.94451361039575</v>
      </c>
      <c r="L7580" s="221">
        <f t="shared" si="841"/>
        <v>1.9459818529148161E-36</v>
      </c>
    </row>
    <row r="7581" spans="3:12" hidden="1" x14ac:dyDescent="0.25">
      <c r="C7581" s="221">
        <v>324000</v>
      </c>
      <c r="D7581" s="221">
        <f t="shared" si="835"/>
        <v>324000</v>
      </c>
      <c r="E7581" s="221">
        <f t="shared" si="840"/>
        <v>324</v>
      </c>
      <c r="F7581" s="221">
        <f t="shared" si="836"/>
        <v>1.6379380801687378E-9</v>
      </c>
      <c r="G7581" s="221">
        <f t="shared" si="837"/>
        <v>5.7171787558781455E-15</v>
      </c>
      <c r="H7581" s="221">
        <v>1</v>
      </c>
      <c r="I7581" s="221">
        <f t="shared" si="838"/>
        <v>1</v>
      </c>
      <c r="J7581" s="221">
        <v>1</v>
      </c>
      <c r="K7581" s="221">
        <f t="shared" si="839"/>
        <v>-460.57041497708485</v>
      </c>
      <c r="L7581" s="221">
        <f t="shared" si="841"/>
        <v>6.3628236980001211E-37</v>
      </c>
    </row>
    <row r="7582" spans="3:12" hidden="1" x14ac:dyDescent="0.25">
      <c r="C7582" s="221">
        <v>325000</v>
      </c>
      <c r="D7582" s="221">
        <f t="shared" si="835"/>
        <v>325000</v>
      </c>
      <c r="E7582" s="221">
        <f t="shared" si="840"/>
        <v>325</v>
      </c>
      <c r="F7582" s="221">
        <f t="shared" si="836"/>
        <v>1.4404390233590862E-9</v>
      </c>
      <c r="G7582" s="221">
        <f t="shared" si="837"/>
        <v>3.6960503332180594E-2</v>
      </c>
      <c r="H7582" s="271">
        <v>9.3131302856176795E-10</v>
      </c>
      <c r="I7582" s="221">
        <f t="shared" si="838"/>
        <v>1</v>
      </c>
      <c r="J7582" s="221">
        <v>1</v>
      </c>
      <c r="K7582" s="221">
        <f t="shared" si="839"/>
        <v>-386.09343132285153</v>
      </c>
      <c r="L7582" s="221">
        <f t="shared" si="841"/>
        <v>6.1483829095442116E-37</v>
      </c>
    </row>
    <row r="7583" spans="3:12" hidden="1" x14ac:dyDescent="0.25">
      <c r="C7583" s="221">
        <v>326000</v>
      </c>
      <c r="D7583" s="221">
        <f t="shared" si="835"/>
        <v>326000</v>
      </c>
      <c r="E7583" s="221">
        <f t="shared" si="840"/>
        <v>326</v>
      </c>
      <c r="F7583" s="221">
        <f t="shared" si="836"/>
        <v>9.8466209914043799E-10</v>
      </c>
      <c r="G7583" s="221">
        <f t="shared" si="837"/>
        <v>3.98147211581798E-2</v>
      </c>
      <c r="H7583" s="271">
        <v>9.3131658924165597E-10</v>
      </c>
      <c r="I7583" s="221">
        <f t="shared" si="838"/>
        <v>1</v>
      </c>
      <c r="J7583" s="221">
        <v>1</v>
      </c>
      <c r="K7583" s="221">
        <f t="shared" si="839"/>
        <v>-388.75143521640894</v>
      </c>
      <c r="L7583" s="221">
        <f t="shared" si="841"/>
        <v>1.8530390766739116E-36</v>
      </c>
    </row>
    <row r="7584" spans="3:12" hidden="1" x14ac:dyDescent="0.25">
      <c r="C7584" s="221">
        <v>327000</v>
      </c>
      <c r="D7584" s="221">
        <f t="shared" si="835"/>
        <v>327000</v>
      </c>
      <c r="E7584" s="221">
        <f t="shared" si="840"/>
        <v>327</v>
      </c>
      <c r="F7584" s="221">
        <f t="shared" si="836"/>
        <v>5.0187400390198515E-10</v>
      </c>
      <c r="G7584" s="221">
        <f t="shared" si="837"/>
        <v>4.0665325217563844E-15</v>
      </c>
      <c r="H7584" s="221">
        <v>1</v>
      </c>
      <c r="I7584" s="221">
        <f t="shared" si="838"/>
        <v>1</v>
      </c>
      <c r="J7584" s="221">
        <v>1</v>
      </c>
      <c r="K7584" s="221">
        <f t="shared" si="839"/>
        <v>-473.8036209892266</v>
      </c>
      <c r="L7584" s="221">
        <f t="shared" si="841"/>
        <v>3.3330746261282775E-37</v>
      </c>
    </row>
    <row r="7585" spans="3:12" hidden="1" x14ac:dyDescent="0.25">
      <c r="C7585" s="221">
        <v>328000</v>
      </c>
      <c r="D7585" s="221">
        <f t="shared" si="835"/>
        <v>328000</v>
      </c>
      <c r="E7585" s="221">
        <f t="shared" si="840"/>
        <v>328</v>
      </c>
      <c r="F7585" s="221">
        <f t="shared" si="836"/>
        <v>1.7377327306878819E-10</v>
      </c>
      <c r="G7585" s="221">
        <f t="shared" si="837"/>
        <v>5.6137348138914814E-2</v>
      </c>
      <c r="H7585" s="271">
        <v>9.3135959913240195E-10</v>
      </c>
      <c r="I7585" s="221">
        <f t="shared" si="838"/>
        <v>1</v>
      </c>
      <c r="J7585" s="221">
        <v>1</v>
      </c>
      <c r="K7585" s="221">
        <f t="shared" si="839"/>
        <v>-400.8329546099809</v>
      </c>
      <c r="L7585" s="221">
        <f t="shared" si="841"/>
        <v>2.0646176533398069E-38</v>
      </c>
    </row>
    <row r="7586" spans="3:12" hidden="1" x14ac:dyDescent="0.25">
      <c r="C7586" s="221">
        <v>329000</v>
      </c>
      <c r="D7586" s="221">
        <f t="shared" si="835"/>
        <v>329000</v>
      </c>
      <c r="E7586" s="221">
        <f t="shared" si="840"/>
        <v>329</v>
      </c>
      <c r="F7586" s="221">
        <f t="shared" si="836"/>
        <v>3.2967709055803141E-11</v>
      </c>
      <c r="G7586" s="221">
        <f t="shared" si="837"/>
        <v>7.8147266261480233E-2</v>
      </c>
      <c r="H7586" s="271">
        <v>9.3127003001927699E-10</v>
      </c>
      <c r="I7586" s="221">
        <f t="shared" si="838"/>
        <v>1</v>
      </c>
      <c r="J7586" s="221">
        <v>1</v>
      </c>
      <c r="K7586" s="221">
        <f t="shared" si="839"/>
        <v>-412.39843628405248</v>
      </c>
      <c r="L7586" s="221">
        <f t="shared" si="841"/>
        <v>3.2975368602338272E-38</v>
      </c>
    </row>
    <row r="7587" spans="3:12" hidden="1" x14ac:dyDescent="0.25">
      <c r="C7587" s="221">
        <v>330000</v>
      </c>
      <c r="D7587" s="221">
        <f t="shared" si="835"/>
        <v>330000</v>
      </c>
      <c r="E7587" s="221">
        <f t="shared" si="840"/>
        <v>330</v>
      </c>
      <c r="F7587" s="221">
        <f t="shared" si="836"/>
        <v>1.8092071465984416E-12</v>
      </c>
      <c r="G7587" s="221">
        <f t="shared" si="837"/>
        <v>2.8406548015328645E-15</v>
      </c>
      <c r="H7587" s="221">
        <v>1</v>
      </c>
      <c r="I7587" s="221">
        <f t="shared" si="838"/>
        <v>1</v>
      </c>
      <c r="J7587" s="221">
        <v>1</v>
      </c>
      <c r="K7587" s="221">
        <f t="shared" si="839"/>
        <v>-525.78186488521499</v>
      </c>
      <c r="L7587" s="221">
        <f t="shared" si="841"/>
        <v>1.4391240826043605E-39</v>
      </c>
    </row>
    <row r="7588" spans="3:12" hidden="1" x14ac:dyDescent="0.25">
      <c r="C7588" s="221">
        <v>331000</v>
      </c>
      <c r="D7588" s="221">
        <f t="shared" si="835"/>
        <v>331000</v>
      </c>
      <c r="E7588" s="221">
        <f t="shared" si="840"/>
        <v>331</v>
      </c>
      <c r="F7588" s="221">
        <f t="shared" si="836"/>
        <v>2.439957825951907E-16</v>
      </c>
      <c r="G7588" s="221">
        <f t="shared" si="837"/>
        <v>0.82725581453329911</v>
      </c>
      <c r="H7588" s="271">
        <v>9.3134297788755799E-10</v>
      </c>
      <c r="I7588" s="221">
        <f t="shared" si="838"/>
        <v>1</v>
      </c>
      <c r="J7588" s="221">
        <v>1</v>
      </c>
      <c r="K7588" s="221">
        <f t="shared" si="839"/>
        <v>-494.51736414927973</v>
      </c>
      <c r="L7588" s="221">
        <f t="shared" si="841"/>
        <v>9.3246112828176048E-48</v>
      </c>
    </row>
    <row r="7589" spans="3:12" hidden="1" x14ac:dyDescent="0.25">
      <c r="C7589" s="221">
        <v>332000</v>
      </c>
      <c r="D7589" s="221">
        <f t="shared" si="835"/>
        <v>332000</v>
      </c>
      <c r="E7589" s="221">
        <f t="shared" si="840"/>
        <v>332</v>
      </c>
      <c r="F7589" s="221">
        <f t="shared" si="836"/>
        <v>2.4201591667294249E-13</v>
      </c>
      <c r="G7589" s="221">
        <f t="shared" si="837"/>
        <v>0.20780173054026191</v>
      </c>
      <c r="H7589" s="271">
        <v>9.3128664249098495E-10</v>
      </c>
      <c r="I7589" s="221">
        <f t="shared" si="838"/>
        <v>1</v>
      </c>
      <c r="J7589" s="221">
        <v>1</v>
      </c>
      <c r="K7589" s="221">
        <f t="shared" si="839"/>
        <v>-446.58847073914001</v>
      </c>
      <c r="L7589" s="221">
        <f t="shared" si="841"/>
        <v>5.5280542436972081E-43</v>
      </c>
    </row>
    <row r="7590" spans="3:12" hidden="1" x14ac:dyDescent="0.25">
      <c r="C7590" s="221">
        <v>333000</v>
      </c>
      <c r="D7590" s="221">
        <f t="shared" si="835"/>
        <v>333000</v>
      </c>
      <c r="E7590" s="221">
        <f t="shared" si="840"/>
        <v>333</v>
      </c>
      <c r="F7590" s="221">
        <f t="shared" si="836"/>
        <v>1.2480447216981784E-11</v>
      </c>
      <c r="G7590" s="221">
        <f t="shared" si="837"/>
        <v>2.0168464212382509E-14</v>
      </c>
      <c r="H7590" s="221">
        <v>1</v>
      </c>
      <c r="I7590" s="221">
        <f t="shared" si="838"/>
        <v>1</v>
      </c>
      <c r="J7590" s="221">
        <v>1</v>
      </c>
      <c r="K7590" s="221">
        <f t="shared" si="839"/>
        <v>-491.98194046588196</v>
      </c>
      <c r="L7590" s="221">
        <f t="shared" si="841"/>
        <v>5.5430467658220288E-43</v>
      </c>
    </row>
    <row r="7591" spans="3:12" hidden="1" x14ac:dyDescent="0.25">
      <c r="C7591" s="221">
        <v>334000</v>
      </c>
      <c r="D7591" s="221">
        <f t="shared" si="835"/>
        <v>334000</v>
      </c>
      <c r="E7591" s="221">
        <f t="shared" si="840"/>
        <v>334</v>
      </c>
      <c r="F7591" s="221">
        <f t="shared" si="836"/>
        <v>9.3660854980034185E-11</v>
      </c>
      <c r="G7591" s="221">
        <f t="shared" si="837"/>
        <v>6.2911217298111194E-2</v>
      </c>
      <c r="H7591" s="271">
        <v>9.313895520438451E-10</v>
      </c>
      <c r="I7591" s="221">
        <f t="shared" si="838"/>
        <v>1</v>
      </c>
      <c r="J7591" s="221">
        <v>1</v>
      </c>
      <c r="K7591" s="221">
        <f t="shared" si="839"/>
        <v>-405.2116486316163</v>
      </c>
      <c r="L7591" s="221">
        <f t="shared" si="841"/>
        <v>7.5303468916840819E-39</v>
      </c>
    </row>
    <row r="7592" spans="3:12" hidden="1" x14ac:dyDescent="0.25">
      <c r="C7592" s="221">
        <v>335000</v>
      </c>
      <c r="D7592" s="221">
        <f t="shared" si="835"/>
        <v>335000</v>
      </c>
      <c r="E7592" s="221">
        <f t="shared" si="840"/>
        <v>335</v>
      </c>
      <c r="F7592" s="221">
        <f t="shared" si="836"/>
        <v>3.2610420761302546E-10</v>
      </c>
      <c r="G7592" s="221">
        <f t="shared" si="837"/>
        <v>4.8942765527652879E-2</v>
      </c>
      <c r="H7592" s="271">
        <v>9.3130325454346403E-10</v>
      </c>
      <c r="I7592" s="221">
        <f t="shared" si="838"/>
        <v>1</v>
      </c>
      <c r="J7592" s="221">
        <v>1</v>
      </c>
      <c r="K7592" s="221">
        <f t="shared" si="839"/>
        <v>-396.55727942573941</v>
      </c>
      <c r="L7592" s="221">
        <f t="shared" si="841"/>
        <v>1.0355153731031426E-37</v>
      </c>
    </row>
    <row r="7593" spans="3:12" hidden="1" x14ac:dyDescent="0.25">
      <c r="C7593" s="221">
        <v>336000</v>
      </c>
      <c r="D7593" s="221">
        <f t="shared" si="835"/>
        <v>336000</v>
      </c>
      <c r="E7593" s="221">
        <f t="shared" si="840"/>
        <v>336</v>
      </c>
      <c r="F7593" s="221">
        <f t="shared" si="836"/>
        <v>7.2357910444366494E-10</v>
      </c>
      <c r="G7593" s="221">
        <f t="shared" si="837"/>
        <v>6.035799286192996E-15</v>
      </c>
      <c r="H7593" s="221">
        <v>1</v>
      </c>
      <c r="I7593" s="221">
        <f t="shared" si="838"/>
        <v>1</v>
      </c>
      <c r="J7593" s="221">
        <v>1</v>
      </c>
      <c r="K7593" s="221">
        <f t="shared" si="839"/>
        <v>-467.19558387695861</v>
      </c>
      <c r="L7593" s="221">
        <f t="shared" si="841"/>
        <v>5.5267171613746277E-38</v>
      </c>
    </row>
    <row r="7594" spans="3:12" hidden="1" x14ac:dyDescent="0.25">
      <c r="C7594" s="221">
        <v>337000</v>
      </c>
      <c r="D7594" s="221">
        <f t="shared" si="835"/>
        <v>337000</v>
      </c>
      <c r="E7594" s="221">
        <f t="shared" si="840"/>
        <v>337</v>
      </c>
      <c r="F7594" s="221">
        <f t="shared" si="836"/>
        <v>1.1630319806529737E-9</v>
      </c>
      <c r="G7594" s="221">
        <f t="shared" si="837"/>
        <v>3.7835535790829718E-2</v>
      </c>
      <c r="H7594" s="271">
        <v>9.3137292816995004E-10</v>
      </c>
      <c r="I7594" s="221">
        <f t="shared" si="838"/>
        <v>1</v>
      </c>
      <c r="J7594" s="221">
        <v>1</v>
      </c>
      <c r="K7594" s="221">
        <f t="shared" si="839"/>
        <v>-387.74769688584672</v>
      </c>
      <c r="L7594" s="221">
        <f t="shared" si="841"/>
        <v>4.2001313713288973E-37</v>
      </c>
    </row>
    <row r="7595" spans="3:12" hidden="1" x14ac:dyDescent="0.25">
      <c r="C7595" s="221">
        <v>338000</v>
      </c>
      <c r="D7595" s="221">
        <f t="shared" si="835"/>
        <v>338000</v>
      </c>
      <c r="E7595" s="221">
        <f t="shared" si="840"/>
        <v>338</v>
      </c>
      <c r="F7595" s="221">
        <f t="shared" si="836"/>
        <v>1.4351817061989793E-9</v>
      </c>
      <c r="G7595" s="221">
        <f t="shared" si="837"/>
        <v>3.6222228338966191E-2</v>
      </c>
      <c r="H7595" s="271">
        <v>9.3125668986588495E-10</v>
      </c>
      <c r="I7595" s="221">
        <f t="shared" si="838"/>
        <v>1</v>
      </c>
      <c r="J7595" s="221">
        <v>1</v>
      </c>
      <c r="K7595" s="221">
        <f t="shared" si="839"/>
        <v>-386.30097081005999</v>
      </c>
      <c r="L7595" s="221">
        <f t="shared" si="841"/>
        <v>1.9979068342906472E-36</v>
      </c>
    </row>
    <row r="7596" spans="3:12" hidden="1" x14ac:dyDescent="0.25">
      <c r="C7596" s="221">
        <v>339000</v>
      </c>
      <c r="D7596" s="221">
        <f t="shared" si="835"/>
        <v>339000</v>
      </c>
      <c r="E7596" s="221">
        <f t="shared" si="840"/>
        <v>339</v>
      </c>
      <c r="F7596" s="221">
        <f t="shared" si="836"/>
        <v>1.390754356814836E-9</v>
      </c>
      <c r="G7596" s="221">
        <f t="shared" si="837"/>
        <v>2.7597842545231739E-15</v>
      </c>
      <c r="H7596" s="221">
        <v>1</v>
      </c>
      <c r="I7596" s="221">
        <f t="shared" si="838"/>
        <v>1</v>
      </c>
      <c r="J7596" s="221">
        <v>1</v>
      </c>
      <c r="K7596" s="221">
        <f t="shared" si="839"/>
        <v>-468.31748876693177</v>
      </c>
      <c r="L7596" s="221">
        <f t="shared" si="841"/>
        <v>5.8601912322055959E-37</v>
      </c>
    </row>
    <row r="7597" spans="3:12" hidden="1" x14ac:dyDescent="0.25">
      <c r="C7597" s="221">
        <v>340000</v>
      </c>
      <c r="D7597" s="221">
        <f t="shared" si="835"/>
        <v>340000</v>
      </c>
      <c r="E7597" s="221">
        <f t="shared" si="840"/>
        <v>340</v>
      </c>
      <c r="F7597" s="221">
        <f t="shared" si="836"/>
        <v>1.0558170120881175E-9</v>
      </c>
      <c r="G7597" s="221">
        <f t="shared" si="837"/>
        <v>3.8400207712789139E-2</v>
      </c>
      <c r="H7597" s="271">
        <v>9.3135633966272001E-10</v>
      </c>
      <c r="I7597" s="221">
        <f t="shared" si="838"/>
        <v>1</v>
      </c>
      <c r="J7597" s="221">
        <v>1</v>
      </c>
      <c r="K7597" s="221">
        <f t="shared" si="839"/>
        <v>-388.45923791906415</v>
      </c>
      <c r="L7597" s="221">
        <f t="shared" si="841"/>
        <v>3.5653691331167465E-37</v>
      </c>
    </row>
    <row r="7598" spans="3:12" hidden="1" x14ac:dyDescent="0.25">
      <c r="C7598" s="221">
        <v>341000</v>
      </c>
      <c r="D7598" s="221">
        <f t="shared" si="835"/>
        <v>341000</v>
      </c>
      <c r="E7598" s="221">
        <f t="shared" si="840"/>
        <v>341</v>
      </c>
      <c r="F7598" s="221">
        <f t="shared" si="836"/>
        <v>6.1036209322296817E-10</v>
      </c>
      <c r="G7598" s="221">
        <f t="shared" si="837"/>
        <v>4.2784868169452019E-2</v>
      </c>
      <c r="H7598" s="271">
        <v>9.3127329865436103E-10</v>
      </c>
      <c r="I7598" s="221">
        <f t="shared" si="838"/>
        <v>1</v>
      </c>
      <c r="J7598" s="221">
        <v>1</v>
      </c>
      <c r="K7598" s="221">
        <f t="shared" si="839"/>
        <v>-392.28090193969479</v>
      </c>
      <c r="L7598" s="221">
        <f t="shared" si="841"/>
        <v>9.6348304657161368E-37</v>
      </c>
    </row>
    <row r="7599" spans="3:12" hidden="1" x14ac:dyDescent="0.25">
      <c r="C7599" s="221">
        <v>342000</v>
      </c>
      <c r="D7599" s="221">
        <f t="shared" si="835"/>
        <v>342000</v>
      </c>
      <c r="E7599" s="221">
        <f t="shared" si="840"/>
        <v>342</v>
      </c>
      <c r="F7599" s="221">
        <f t="shared" si="836"/>
        <v>2.510028106173733E-10</v>
      </c>
      <c r="G7599" s="221">
        <f t="shared" si="837"/>
        <v>1.3744876620284292E-14</v>
      </c>
      <c r="H7599" s="221">
        <v>1</v>
      </c>
      <c r="I7599" s="221">
        <f t="shared" si="838"/>
        <v>1</v>
      </c>
      <c r="J7599" s="221">
        <v>1</v>
      </c>
      <c r="K7599" s="221">
        <f t="shared" si="839"/>
        <v>-469.24361139333143</v>
      </c>
      <c r="L7599" s="221">
        <f t="shared" si="841"/>
        <v>1.4790165212872072E-37</v>
      </c>
    </row>
    <row r="7600" spans="3:12" hidden="1" x14ac:dyDescent="0.25">
      <c r="C7600" s="221">
        <v>343000</v>
      </c>
      <c r="D7600" s="221">
        <f t="shared" si="835"/>
        <v>343000</v>
      </c>
      <c r="E7600" s="221">
        <f t="shared" si="840"/>
        <v>343</v>
      </c>
      <c r="F7600" s="221">
        <f t="shared" si="836"/>
        <v>6.3121606356699416E-11</v>
      </c>
      <c r="G7600" s="221">
        <f t="shared" si="837"/>
        <v>6.7158790484478981E-2</v>
      </c>
      <c r="H7600" s="271">
        <v>9.3140289411878204E-10</v>
      </c>
      <c r="I7600" s="221">
        <f t="shared" si="838"/>
        <v>1</v>
      </c>
      <c r="J7600" s="221">
        <v>1</v>
      </c>
      <c r="K7600" s="221">
        <f t="shared" si="839"/>
        <v>-408.07163016833113</v>
      </c>
      <c r="L7600" s="221">
        <f t="shared" si="841"/>
        <v>3.9042319764269435E-39</v>
      </c>
    </row>
    <row r="7601" spans="3:12" hidden="1" x14ac:dyDescent="0.25">
      <c r="C7601" s="221">
        <v>344000</v>
      </c>
      <c r="D7601" s="221">
        <f t="shared" si="835"/>
        <v>344000</v>
      </c>
      <c r="E7601" s="221">
        <f t="shared" si="840"/>
        <v>344</v>
      </c>
      <c r="F7601" s="221">
        <f t="shared" si="836"/>
        <v>6.5497613721028174E-12</v>
      </c>
      <c r="G7601" s="221">
        <f t="shared" si="837"/>
        <v>0.1055037035932382</v>
      </c>
      <c r="H7601" s="271">
        <v>9.3128990429503696E-10</v>
      </c>
      <c r="I7601" s="221">
        <f t="shared" si="838"/>
        <v>1</v>
      </c>
      <c r="J7601" s="221">
        <v>1</v>
      </c>
      <c r="K7601" s="221">
        <f t="shared" si="839"/>
        <v>-423.82843844153541</v>
      </c>
      <c r="L7601" s="221">
        <f t="shared" si="841"/>
        <v>5.2714315044108319E-39</v>
      </c>
    </row>
    <row r="7602" spans="3:12" hidden="1" x14ac:dyDescent="0.25">
      <c r="C7602" s="221">
        <v>345000</v>
      </c>
      <c r="D7602" s="221">
        <f t="shared" si="835"/>
        <v>345000</v>
      </c>
      <c r="E7602" s="221">
        <f t="shared" si="840"/>
        <v>345</v>
      </c>
      <c r="F7602" s="221">
        <f t="shared" si="836"/>
        <v>5.2644951164649611E-14</v>
      </c>
      <c r="G7602" s="221">
        <f t="shared" si="837"/>
        <v>5.5376731255974327E-14</v>
      </c>
      <c r="H7602" s="221">
        <v>1</v>
      </c>
      <c r="I7602" s="221">
        <f t="shared" si="838"/>
        <v>1</v>
      </c>
      <c r="J7602" s="221">
        <v>1</v>
      </c>
      <c r="K7602" s="221">
        <f t="shared" si="839"/>
        <v>-530.70631911898136</v>
      </c>
      <c r="L7602" s="221">
        <f t="shared" si="841"/>
        <v>1.0353807811223508E-40</v>
      </c>
    </row>
    <row r="7603" spans="3:12" hidden="1" x14ac:dyDescent="0.25">
      <c r="C7603" s="221">
        <v>346000</v>
      </c>
      <c r="D7603" s="221">
        <f t="shared" si="835"/>
        <v>346000</v>
      </c>
      <c r="E7603" s="221">
        <f t="shared" si="840"/>
        <v>346</v>
      </c>
      <c r="F7603" s="221">
        <f t="shared" si="836"/>
        <v>6.9387200697211417E-15</v>
      </c>
      <c r="G7603" s="221">
        <f t="shared" si="837"/>
        <v>0.41402196443708167</v>
      </c>
      <c r="H7603" s="271">
        <v>9.3138627703226601E-10</v>
      </c>
      <c r="I7603" s="221">
        <f t="shared" si="838"/>
        <v>1</v>
      </c>
      <c r="J7603" s="221">
        <v>1</v>
      </c>
      <c r="K7603" s="221">
        <f t="shared" si="839"/>
        <v>-471.45134833105573</v>
      </c>
      <c r="L7603" s="221">
        <f t="shared" si="841"/>
        <v>1.7937050912283833E-45</v>
      </c>
    </row>
    <row r="7604" spans="3:12" hidden="1" x14ac:dyDescent="0.25">
      <c r="C7604" s="221">
        <v>347000</v>
      </c>
      <c r="D7604" s="221">
        <f t="shared" si="835"/>
        <v>347000</v>
      </c>
      <c r="E7604" s="221">
        <f t="shared" si="840"/>
        <v>347</v>
      </c>
      <c r="F7604" s="221">
        <f t="shared" si="836"/>
        <v>3.3687502663634334E-12</v>
      </c>
      <c r="G7604" s="221">
        <f t="shared" si="837"/>
        <v>0.11999898865879097</v>
      </c>
      <c r="H7604" s="271">
        <v>9.3124335996097595E-10</v>
      </c>
      <c r="I7604" s="221">
        <f t="shared" si="838"/>
        <v>1</v>
      </c>
      <c r="J7604" s="221">
        <v>1</v>
      </c>
      <c r="K7604" s="221">
        <f t="shared" si="839"/>
        <v>-428.4858081628733</v>
      </c>
      <c r="L7604" s="221">
        <f t="shared" si="841"/>
        <v>3.5934444797939958E-41</v>
      </c>
    </row>
    <row r="7605" spans="3:12" hidden="1" x14ac:dyDescent="0.25">
      <c r="C7605" s="221">
        <v>348000</v>
      </c>
      <c r="D7605" s="221">
        <f t="shared" si="835"/>
        <v>348000</v>
      </c>
      <c r="E7605" s="221">
        <f t="shared" si="840"/>
        <v>348</v>
      </c>
      <c r="F7605" s="221">
        <f t="shared" si="836"/>
        <v>4.2520634393168642E-11</v>
      </c>
      <c r="G7605" s="221">
        <f t="shared" si="837"/>
        <v>2.8422070831128868E-14</v>
      </c>
      <c r="H7605" s="221">
        <v>1</v>
      </c>
      <c r="I7605" s="221">
        <f t="shared" si="838"/>
        <v>1</v>
      </c>
      <c r="J7605" s="221">
        <v>1</v>
      </c>
      <c r="K7605" s="221">
        <f t="shared" si="839"/>
        <v>-478.35489094302369</v>
      </c>
      <c r="L7605" s="221">
        <f t="shared" si="841"/>
        <v>3.5656865167016816E-41</v>
      </c>
    </row>
    <row r="7606" spans="3:12" hidden="1" x14ac:dyDescent="0.25">
      <c r="C7606" s="221">
        <v>349000</v>
      </c>
      <c r="D7606" s="221">
        <f t="shared" si="835"/>
        <v>349000</v>
      </c>
      <c r="E7606" s="221">
        <f t="shared" si="840"/>
        <v>349</v>
      </c>
      <c r="F7606" s="221">
        <f t="shared" si="836"/>
        <v>1.9018914515139301E-10</v>
      </c>
      <c r="G7606" s="221">
        <f t="shared" si="837"/>
        <v>5.3411656086175582E-2</v>
      </c>
      <c r="H7606" s="271">
        <v>9.3136967236681296E-10</v>
      </c>
      <c r="I7606" s="221">
        <f t="shared" si="838"/>
        <v>1</v>
      </c>
      <c r="J7606" s="221">
        <v>1</v>
      </c>
      <c r="K7606" s="221">
        <f t="shared" si="839"/>
        <v>-400.48112274991081</v>
      </c>
      <c r="L7606" s="221">
        <f t="shared" si="841"/>
        <v>2.2384050463278026E-38</v>
      </c>
    </row>
    <row r="7607" spans="3:12" hidden="1" x14ac:dyDescent="0.25">
      <c r="C7607" s="221">
        <v>350000</v>
      </c>
      <c r="D7607" s="221">
        <f t="shared" si="835"/>
        <v>350000</v>
      </c>
      <c r="E7607" s="221">
        <f t="shared" si="840"/>
        <v>350</v>
      </c>
      <c r="F7607" s="221">
        <f t="shared" si="836"/>
        <v>4.9503984988896117E-10</v>
      </c>
      <c r="G7607" s="221">
        <f t="shared" si="837"/>
        <v>4.4050908590074649E-2</v>
      </c>
      <c r="H7607" s="271">
        <v>9.3125995614991097E-10</v>
      </c>
      <c r="I7607" s="221">
        <f t="shared" si="838"/>
        <v>1</v>
      </c>
      <c r="J7607" s="221">
        <v>1</v>
      </c>
      <c r="K7607" s="221">
        <f t="shared" si="839"/>
        <v>-393.84668080531839</v>
      </c>
      <c r="L7607" s="221">
        <f t="shared" si="841"/>
        <v>2.2154971996421626E-37</v>
      </c>
    </row>
    <row r="7608" spans="3:12" hidden="1" x14ac:dyDescent="0.25">
      <c r="C7608" s="221">
        <v>351000</v>
      </c>
      <c r="D7608" s="221">
        <f t="shared" si="835"/>
        <v>351000</v>
      </c>
      <c r="E7608" s="221">
        <f t="shared" si="840"/>
        <v>351</v>
      </c>
      <c r="F7608" s="221">
        <f t="shared" si="836"/>
        <v>8.973710708903712E-10</v>
      </c>
      <c r="G7608" s="221">
        <f t="shared" si="837"/>
        <v>1.2685694840935532E-14</v>
      </c>
      <c r="H7608" s="221">
        <v>1</v>
      </c>
      <c r="I7608" s="221">
        <f t="shared" si="838"/>
        <v>1</v>
      </c>
      <c r="J7608" s="221">
        <v>1</v>
      </c>
      <c r="K7608" s="221">
        <f t="shared" si="839"/>
        <v>-458.87427350250914</v>
      </c>
      <c r="L7608" s="221">
        <f t="shared" si="841"/>
        <v>1.0321877154074911E-37</v>
      </c>
    </row>
    <row r="7609" spans="3:12" hidden="1" x14ac:dyDescent="0.25">
      <c r="C7609" s="221">
        <v>352000</v>
      </c>
      <c r="D7609" s="221">
        <f t="shared" si="835"/>
        <v>352000</v>
      </c>
      <c r="E7609" s="221">
        <f t="shared" si="840"/>
        <v>352</v>
      </c>
      <c r="F7609" s="221">
        <f t="shared" si="836"/>
        <v>1.2267597788420525E-9</v>
      </c>
      <c r="G7609" s="221">
        <f t="shared" si="837"/>
        <v>3.6641051732166197E-2</v>
      </c>
      <c r="H7609" s="271">
        <v>9.3141622086754702E-10</v>
      </c>
      <c r="I7609" s="221">
        <f t="shared" si="838"/>
        <v>1</v>
      </c>
      <c r="J7609" s="221">
        <v>1</v>
      </c>
      <c r="K7609" s="221">
        <f t="shared" si="839"/>
        <v>-387.5625748683558</v>
      </c>
      <c r="L7609" s="221">
        <f t="shared" si="841"/>
        <v>4.3844857433762647E-37</v>
      </c>
    </row>
    <row r="7610" spans="3:12" hidden="1" x14ac:dyDescent="0.25">
      <c r="C7610" s="221">
        <v>353000</v>
      </c>
      <c r="D7610" s="221">
        <f t="shared" ref="D7610:D7673" si="842">C7610*(f_CLK_MHz/Nominal_Clock_Freq)</f>
        <v>353000</v>
      </c>
      <c r="E7610" s="221">
        <f t="shared" si="840"/>
        <v>353</v>
      </c>
      <c r="F7610" s="221">
        <f t="shared" ref="F7610:F7673" si="843">ABS(SIN(((MOD_CLK_DIV*PI()*$D7610*FIRST_STAGE_DECIMATION)/(f_CLK_MHz*1000000)))/(FIRST_STAGE_DECIMATION*SIN(((MOD_CLK_DIV*PI()*$D7610)/(f_CLK_MHz*1000000)))))^FIRST_STAGE_ORDER</f>
        <v>1.3093942711015076E-9</v>
      </c>
      <c r="G7610" s="221">
        <f t="shared" ref="G7610:G7673" si="844">ABS(SIN(((MOD_CLK_DIV*FIRST_STAGE_DECIMATION*PI()*$D7610*SECOND_STAGE_DECIMATION)/(f_CLK_MHz*1000000)))/(SECOND_STAGE_DECIMATION*SIN(((MOD_CLK_DIV*FIRST_STAGE_DECIMATION*PI()*$D7610)/(f_CLK_MHz*1000000)))))^SECOND_STAGE_ORDER</f>
        <v>3.6118768889076142E-2</v>
      </c>
      <c r="H7610" s="271">
        <v>9.3133974026371293E-10</v>
      </c>
      <c r="I7610" s="221">
        <f t="shared" ref="I7610:I7673" si="845">IF(Avg_decimation&lt;&gt;0,(ABS(SIN(((MOD_CLK_DIV*FIRST_STAGE_DECIMATION*SECOND_STAGE_DECIMATION*FIR_DECIMATION*PI()*$D7610*Avg_decimation)/(f_CLK_MHz*1000000)))/(Avg_decimation*SIN(((MOD_CLK_DIV*FIRST_STAGE_DECIMATION*SECOND_STAGE_DECIMATION*FIR_DECIMATION*PI()*$D7610)/(f_CLK_MHz*1000000)))))^1),"-")</f>
        <v>1</v>
      </c>
      <c r="J7610" s="221">
        <v>1</v>
      </c>
      <c r="K7610" s="221">
        <f t="shared" ref="K7610:K7673" si="846">20*LOG10(IF(FIR_BYPASSED,F7610*G7610*J7610,F7610*G7610*H7610*I7610*J7610))</f>
        <v>-387.12176979837557</v>
      </c>
      <c r="L7610" s="221">
        <f t="shared" si="841"/>
        <v>1.8452804047659966E-36</v>
      </c>
    </row>
    <row r="7611" spans="3:12" hidden="1" x14ac:dyDescent="0.25">
      <c r="C7611" s="221">
        <v>354000</v>
      </c>
      <c r="D7611" s="221">
        <f t="shared" si="842"/>
        <v>354000</v>
      </c>
      <c r="E7611" s="221">
        <f t="shared" si="840"/>
        <v>354</v>
      </c>
      <c r="F7611" s="221">
        <f t="shared" si="843"/>
        <v>1.0990614920114364E-9</v>
      </c>
      <c r="G7611" s="221">
        <f t="shared" si="844"/>
        <v>2.53467620307903E-16</v>
      </c>
      <c r="H7611" s="221">
        <v>1</v>
      </c>
      <c r="I7611" s="221">
        <f t="shared" si="845"/>
        <v>1</v>
      </c>
      <c r="J7611" s="221">
        <v>1</v>
      </c>
      <c r="K7611" s="221">
        <f t="shared" si="846"/>
        <v>-491.10111041705073</v>
      </c>
      <c r="L7611" s="221">
        <f t="shared" si="841"/>
        <v>4.8502991171069718E-37</v>
      </c>
    </row>
    <row r="7612" spans="3:12" hidden="1" x14ac:dyDescent="0.25">
      <c r="C7612" s="221">
        <v>355000</v>
      </c>
      <c r="D7612" s="221">
        <f t="shared" si="842"/>
        <v>355000</v>
      </c>
      <c r="E7612" s="221">
        <f t="shared" si="840"/>
        <v>355</v>
      </c>
      <c r="F7612" s="221">
        <f t="shared" si="843"/>
        <v>7.1308538891238499E-10</v>
      </c>
      <c r="G7612" s="221">
        <f t="shared" si="844"/>
        <v>4.0680891906421338E-2</v>
      </c>
      <c r="H7612" s="271">
        <v>9.31273270075074E-10</v>
      </c>
      <c r="I7612" s="221">
        <f t="shared" si="845"/>
        <v>1</v>
      </c>
      <c r="J7612" s="221">
        <v>1</v>
      </c>
      <c r="K7612" s="221">
        <f t="shared" si="846"/>
        <v>-391.36781716677615</v>
      </c>
      <c r="L7612" s="221">
        <f t="shared" si="841"/>
        <v>1.8245982276997778E-37</v>
      </c>
    </row>
    <row r="7613" spans="3:12" hidden="1" x14ac:dyDescent="0.25">
      <c r="C7613" s="221">
        <v>356000</v>
      </c>
      <c r="D7613" s="221">
        <f t="shared" si="842"/>
        <v>356000</v>
      </c>
      <c r="E7613" s="221">
        <f t="shared" si="840"/>
        <v>356</v>
      </c>
      <c r="F7613" s="221">
        <f t="shared" si="843"/>
        <v>3.4039987353056466E-10</v>
      </c>
      <c r="G7613" s="221">
        <f t="shared" si="844"/>
        <v>4.7104828118627991E-2</v>
      </c>
      <c r="H7613" s="271">
        <v>9.3135633966272001E-10</v>
      </c>
      <c r="I7613" s="221">
        <f t="shared" si="845"/>
        <v>1</v>
      </c>
      <c r="J7613" s="221">
        <v>1</v>
      </c>
      <c r="K7613" s="221">
        <f t="shared" si="846"/>
        <v>-396.51658622787977</v>
      </c>
      <c r="L7613" s="221">
        <f t="shared" si="841"/>
        <v>4.3993115380258412E-37</v>
      </c>
    </row>
    <row r="7614" spans="3:12" hidden="1" x14ac:dyDescent="0.25">
      <c r="C7614" s="221">
        <v>357000</v>
      </c>
      <c r="D7614" s="221">
        <f t="shared" si="842"/>
        <v>357000</v>
      </c>
      <c r="E7614" s="221">
        <f t="shared" si="840"/>
        <v>357</v>
      </c>
      <c r="F7614" s="221">
        <f t="shared" si="843"/>
        <v>1.0720291247071037E-10</v>
      </c>
      <c r="G7614" s="221">
        <f t="shared" si="844"/>
        <v>2.0056651224229268E-14</v>
      </c>
      <c r="H7614" s="221">
        <v>1</v>
      </c>
      <c r="I7614" s="221">
        <f t="shared" si="845"/>
        <v>1</v>
      </c>
      <c r="J7614" s="221">
        <v>1</v>
      </c>
      <c r="K7614" s="221">
        <f t="shared" si="846"/>
        <v>-473.35069986504919</v>
      </c>
      <c r="L7614" s="221">
        <f t="shared" si="841"/>
        <v>5.5770743473432161E-38</v>
      </c>
    </row>
    <row r="7615" spans="3:12" hidden="1" x14ac:dyDescent="0.25">
      <c r="C7615" s="221">
        <v>358000</v>
      </c>
      <c r="D7615" s="221">
        <f t="shared" si="842"/>
        <v>358000</v>
      </c>
      <c r="E7615" s="221">
        <f t="shared" si="840"/>
        <v>358</v>
      </c>
      <c r="F7615" s="221">
        <f t="shared" si="843"/>
        <v>1.7178779533474951E-11</v>
      </c>
      <c r="G7615" s="221">
        <f t="shared" si="844"/>
        <v>8.5382945061877172E-2</v>
      </c>
      <c r="H7615" s="271">
        <v>9.3131984579594697E-10</v>
      </c>
      <c r="I7615" s="221">
        <f t="shared" si="845"/>
        <v>1</v>
      </c>
      <c r="J7615" s="221">
        <v>1</v>
      </c>
      <c r="K7615" s="221">
        <f t="shared" si="846"/>
        <v>-417.29075411414703</v>
      </c>
      <c r="L7615" s="221">
        <f t="shared" si="841"/>
        <v>4.6798364437860088E-40</v>
      </c>
    </row>
    <row r="7616" spans="3:12" hidden="1" x14ac:dyDescent="0.25">
      <c r="C7616" s="221">
        <v>359000</v>
      </c>
      <c r="D7616" s="221">
        <f t="shared" si="842"/>
        <v>359000</v>
      </c>
      <c r="E7616" s="221">
        <f t="shared" ref="E7616:E7679" si="847">D7616/1000</f>
        <v>359</v>
      </c>
      <c r="F7616" s="221">
        <f t="shared" si="843"/>
        <v>6.0151080131225599E-13</v>
      </c>
      <c r="G7616" s="221">
        <f t="shared" si="844"/>
        <v>0.16671805668011605</v>
      </c>
      <c r="H7616" s="271">
        <v>9.313729583947181E-10</v>
      </c>
      <c r="I7616" s="221">
        <f t="shared" si="845"/>
        <v>1</v>
      </c>
      <c r="J7616" s="221">
        <v>1</v>
      </c>
      <c r="K7616" s="221">
        <f t="shared" si="846"/>
        <v>-440.59300611705589</v>
      </c>
      <c r="L7616" s="221">
        <f t="shared" ref="L7616:L7679" si="848">(D7616-D7615)*((10^(K7616/20)+10^(K7615/20))/2)^2</f>
        <v>5.32489145039118E-40</v>
      </c>
    </row>
    <row r="7617" spans="3:12" hidden="1" x14ac:dyDescent="0.25">
      <c r="C7617" s="221">
        <v>360000</v>
      </c>
      <c r="D7617" s="221">
        <f t="shared" si="842"/>
        <v>360000</v>
      </c>
      <c r="E7617" s="221">
        <f t="shared" si="847"/>
        <v>360</v>
      </c>
      <c r="F7617" s="221">
        <f t="shared" si="843"/>
        <v>3.5495996891364981E-86</v>
      </c>
      <c r="G7617" s="221">
        <f t="shared" si="844"/>
        <v>8.6703556145787228</v>
      </c>
      <c r="H7617" s="221">
        <v>1</v>
      </c>
      <c r="I7617" s="221">
        <f t="shared" si="845"/>
        <v>1</v>
      </c>
      <c r="J7617" s="221">
        <v>1</v>
      </c>
      <c r="K7617" s="221">
        <f t="shared" si="846"/>
        <v>-1690.2356742379777</v>
      </c>
      <c r="L7617" s="221">
        <f t="shared" si="848"/>
        <v>2.1809183015667107E-42</v>
      </c>
    </row>
    <row r="7618" spans="3:12" hidden="1" x14ac:dyDescent="0.25">
      <c r="C7618" s="221">
        <v>361000</v>
      </c>
      <c r="D7618" s="221">
        <f t="shared" si="842"/>
        <v>361000</v>
      </c>
      <c r="E7618" s="221">
        <f t="shared" si="847"/>
        <v>361</v>
      </c>
      <c r="F7618" s="221">
        <f t="shared" si="843"/>
        <v>5.9421867570735929E-13</v>
      </c>
      <c r="G7618" s="221">
        <f t="shared" si="844"/>
        <v>0.16671805668006931</v>
      </c>
      <c r="H7618" s="271">
        <v>9.3130324593212001E-10</v>
      </c>
      <c r="I7618" s="221">
        <f t="shared" si="845"/>
        <v>1</v>
      </c>
      <c r="J7618" s="221">
        <v>1</v>
      </c>
      <c r="K7618" s="221">
        <f t="shared" si="846"/>
        <v>-440.69959893733341</v>
      </c>
      <c r="L7618" s="221">
        <f t="shared" si="848"/>
        <v>2.1280416070136116E-42</v>
      </c>
    </row>
    <row r="7619" spans="3:12" hidden="1" x14ac:dyDescent="0.25">
      <c r="C7619" s="221">
        <v>362000</v>
      </c>
      <c r="D7619" s="221">
        <f t="shared" si="842"/>
        <v>362000</v>
      </c>
      <c r="E7619" s="221">
        <f t="shared" si="847"/>
        <v>362</v>
      </c>
      <c r="F7619" s="221">
        <f t="shared" si="843"/>
        <v>1.6764781626708844E-11</v>
      </c>
      <c r="G7619" s="221">
        <f t="shared" si="844"/>
        <v>8.5382945061875548E-2</v>
      </c>
      <c r="H7619" s="271">
        <v>9.3132637811297203E-10</v>
      </c>
      <c r="I7619" s="221">
        <f t="shared" si="845"/>
        <v>1</v>
      </c>
      <c r="J7619" s="221">
        <v>1</v>
      </c>
      <c r="K7619" s="221">
        <f t="shared" si="846"/>
        <v>-417.50258129779024</v>
      </c>
      <c r="L7619" s="221">
        <f t="shared" si="848"/>
        <v>5.0793173558138027E-40</v>
      </c>
    </row>
    <row r="7620" spans="3:12" hidden="1" x14ac:dyDescent="0.25">
      <c r="C7620" s="221">
        <v>363000</v>
      </c>
      <c r="D7620" s="221">
        <f t="shared" si="842"/>
        <v>363000</v>
      </c>
      <c r="E7620" s="221">
        <f t="shared" si="847"/>
        <v>363</v>
      </c>
      <c r="F7620" s="221">
        <f t="shared" si="843"/>
        <v>1.0335098716103908E-10</v>
      </c>
      <c r="G7620" s="221">
        <f t="shared" si="844"/>
        <v>1.2677832960228618E-14</v>
      </c>
      <c r="H7620" s="221">
        <v>1</v>
      </c>
      <c r="I7620" s="221">
        <f t="shared" si="845"/>
        <v>1</v>
      </c>
      <c r="J7620" s="221">
        <v>1</v>
      </c>
      <c r="K7620" s="221">
        <f t="shared" si="846"/>
        <v>-477.65280691022917</v>
      </c>
      <c r="L7620" s="221">
        <f t="shared" si="848"/>
        <v>4.4517949778637971E-40</v>
      </c>
    </row>
    <row r="7621" spans="3:12" hidden="1" x14ac:dyDescent="0.25">
      <c r="C7621" s="221">
        <v>364000</v>
      </c>
      <c r="D7621" s="221">
        <f t="shared" si="842"/>
        <v>364000</v>
      </c>
      <c r="E7621" s="221">
        <f t="shared" si="847"/>
        <v>364</v>
      </c>
      <c r="F7621" s="221">
        <f t="shared" si="843"/>
        <v>3.2418989094227403E-10</v>
      </c>
      <c r="G7621" s="221">
        <f t="shared" si="844"/>
        <v>4.7104828118633493E-2</v>
      </c>
      <c r="H7621" s="271">
        <v>9.3128662731632601E-10</v>
      </c>
      <c r="I7621" s="221">
        <f t="shared" si="845"/>
        <v>1</v>
      </c>
      <c r="J7621" s="221">
        <v>1</v>
      </c>
      <c r="K7621" s="221">
        <f t="shared" si="846"/>
        <v>-396.94103482869593</v>
      </c>
      <c r="L7621" s="221">
        <f t="shared" si="848"/>
        <v>5.0572747341069413E-38</v>
      </c>
    </row>
    <row r="7622" spans="3:12" hidden="1" x14ac:dyDescent="0.25">
      <c r="C7622" s="221">
        <v>365000</v>
      </c>
      <c r="D7622" s="221">
        <f t="shared" si="842"/>
        <v>365000</v>
      </c>
      <c r="E7622" s="221">
        <f t="shared" si="847"/>
        <v>365</v>
      </c>
      <c r="F7622" s="221">
        <f t="shared" si="843"/>
        <v>6.7089274266824834E-10</v>
      </c>
      <c r="G7622" s="221">
        <f t="shared" si="844"/>
        <v>4.0680891906427201E-2</v>
      </c>
      <c r="H7622" s="271">
        <v>9.3134298421846505E-10</v>
      </c>
      <c r="I7622" s="221">
        <f t="shared" si="845"/>
        <v>1</v>
      </c>
      <c r="J7622" s="221">
        <v>1</v>
      </c>
      <c r="K7622" s="221">
        <f t="shared" si="846"/>
        <v>-391.89693585271664</v>
      </c>
      <c r="L7622" s="221">
        <f t="shared" si="848"/>
        <v>3.9283806706020272E-37</v>
      </c>
    </row>
    <row r="7623" spans="3:12" hidden="1" x14ac:dyDescent="0.25">
      <c r="C7623" s="221">
        <v>366000</v>
      </c>
      <c r="D7623" s="221">
        <f t="shared" si="842"/>
        <v>366000</v>
      </c>
      <c r="E7623" s="221">
        <f t="shared" si="847"/>
        <v>366</v>
      </c>
      <c r="F7623" s="221">
        <f t="shared" si="843"/>
        <v>1.0214904975103866E-9</v>
      </c>
      <c r="G7623" s="221">
        <f t="shared" si="844"/>
        <v>9.0473292494596157E-15</v>
      </c>
      <c r="H7623" s="221">
        <v>1</v>
      </c>
      <c r="I7623" s="221">
        <f t="shared" si="845"/>
        <v>1</v>
      </c>
      <c r="J7623" s="221">
        <v>1</v>
      </c>
      <c r="K7623" s="221">
        <f t="shared" si="846"/>
        <v>-460.6849054733018</v>
      </c>
      <c r="L7623" s="221">
        <f t="shared" si="848"/>
        <v>1.6164496022214925E-37</v>
      </c>
    </row>
    <row r="7624" spans="3:12" hidden="1" x14ac:dyDescent="0.25">
      <c r="C7624" s="221">
        <v>367000</v>
      </c>
      <c r="D7624" s="221">
        <f t="shared" si="842"/>
        <v>367000</v>
      </c>
      <c r="E7624" s="221">
        <f t="shared" si="847"/>
        <v>367</v>
      </c>
      <c r="F7624" s="221">
        <f t="shared" si="843"/>
        <v>1.2022166131155446E-9</v>
      </c>
      <c r="G7624" s="221">
        <f t="shared" si="844"/>
        <v>3.611876888906615E-2</v>
      </c>
      <c r="H7624" s="271">
        <v>9.3133317994842594E-10</v>
      </c>
      <c r="I7624" s="221">
        <f t="shared" si="845"/>
        <v>1</v>
      </c>
      <c r="J7624" s="221">
        <v>1</v>
      </c>
      <c r="K7624" s="221">
        <f t="shared" si="846"/>
        <v>-387.86358520915655</v>
      </c>
      <c r="L7624" s="221">
        <f t="shared" si="848"/>
        <v>4.0905335543243989E-37</v>
      </c>
    </row>
    <row r="7625" spans="3:12" hidden="1" x14ac:dyDescent="0.25">
      <c r="C7625" s="221">
        <v>368000</v>
      </c>
      <c r="D7625" s="221">
        <f t="shared" si="842"/>
        <v>368000</v>
      </c>
      <c r="E7625" s="221">
        <f t="shared" si="847"/>
        <v>368</v>
      </c>
      <c r="F7625" s="221">
        <f t="shared" si="843"/>
        <v>1.1126813111159225E-9</v>
      </c>
      <c r="G7625" s="221">
        <f t="shared" si="844"/>
        <v>3.6641051732157079E-2</v>
      </c>
      <c r="H7625" s="271">
        <v>9.3129643637965301E-10</v>
      </c>
      <c r="I7625" s="221">
        <f t="shared" si="845"/>
        <v>1</v>
      </c>
      <c r="J7625" s="221">
        <v>1</v>
      </c>
      <c r="K7625" s="221">
        <f t="shared" si="846"/>
        <v>-388.4114666855105</v>
      </c>
      <c r="L7625" s="221">
        <f t="shared" si="848"/>
        <v>1.5370192931795264E-36</v>
      </c>
    </row>
    <row r="7626" spans="3:12" hidden="1" x14ac:dyDescent="0.25">
      <c r="C7626" s="221">
        <v>369000</v>
      </c>
      <c r="D7626" s="221">
        <f t="shared" si="842"/>
        <v>369000</v>
      </c>
      <c r="E7626" s="221">
        <f t="shared" si="847"/>
        <v>369</v>
      </c>
      <c r="F7626" s="221">
        <f t="shared" si="843"/>
        <v>8.0404655218303114E-10</v>
      </c>
      <c r="G7626" s="221">
        <f t="shared" si="844"/>
        <v>3.4916194647648045E-15</v>
      </c>
      <c r="H7626" s="221">
        <v>1</v>
      </c>
      <c r="I7626" s="221">
        <f t="shared" si="845"/>
        <v>1</v>
      </c>
      <c r="J7626" s="221">
        <v>1</v>
      </c>
      <c r="K7626" s="221">
        <f t="shared" si="846"/>
        <v>-471.03383800241824</v>
      </c>
      <c r="L7626" s="221">
        <f t="shared" si="848"/>
        <v>3.604604010027383E-37</v>
      </c>
    </row>
    <row r="7627" spans="3:12" hidden="1" x14ac:dyDescent="0.25">
      <c r="C7627" s="221">
        <v>370000</v>
      </c>
      <c r="D7627" s="221">
        <f t="shared" si="842"/>
        <v>370000</v>
      </c>
      <c r="E7627" s="221">
        <f t="shared" si="847"/>
        <v>370</v>
      </c>
      <c r="F7627" s="221">
        <f t="shared" si="843"/>
        <v>4.3817329150186021E-10</v>
      </c>
      <c r="G7627" s="221">
        <f t="shared" si="844"/>
        <v>4.4050908590085196E-2</v>
      </c>
      <c r="H7627" s="271">
        <v>9.3131657456712397E-10</v>
      </c>
      <c r="I7627" s="221">
        <f t="shared" si="845"/>
        <v>1</v>
      </c>
      <c r="J7627" s="221">
        <v>1</v>
      </c>
      <c r="K7627" s="221">
        <f t="shared" si="846"/>
        <v>-394.90603790698907</v>
      </c>
      <c r="L7627" s="221">
        <f t="shared" si="848"/>
        <v>8.0811256371445514E-38</v>
      </c>
    </row>
    <row r="7628" spans="3:12" hidden="1" x14ac:dyDescent="0.25">
      <c r="C7628" s="221">
        <v>371000</v>
      </c>
      <c r="D7628" s="221">
        <f t="shared" si="842"/>
        <v>371000</v>
      </c>
      <c r="E7628" s="221">
        <f t="shared" si="847"/>
        <v>371</v>
      </c>
      <c r="F7628" s="221">
        <f t="shared" si="843"/>
        <v>1.6629787098068596E-10</v>
      </c>
      <c r="G7628" s="221">
        <f t="shared" si="844"/>
        <v>5.3411656086175534E-2</v>
      </c>
      <c r="H7628" s="271">
        <v>9.3131305315285898E-10</v>
      </c>
      <c r="I7628" s="221">
        <f t="shared" si="845"/>
        <v>1</v>
      </c>
      <c r="J7628" s="221">
        <v>1</v>
      </c>
      <c r="K7628" s="221">
        <f t="shared" si="846"/>
        <v>-401.64763153639819</v>
      </c>
      <c r="L7628" s="221">
        <f t="shared" si="848"/>
        <v>1.7224409087748775E-37</v>
      </c>
    </row>
    <row r="7629" spans="3:12" hidden="1" x14ac:dyDescent="0.25">
      <c r="C7629" s="221">
        <v>372000</v>
      </c>
      <c r="D7629" s="221">
        <f t="shared" si="842"/>
        <v>372000</v>
      </c>
      <c r="E7629" s="221">
        <f t="shared" si="847"/>
        <v>372</v>
      </c>
      <c r="F7629" s="221">
        <f t="shared" si="843"/>
        <v>3.6727755485023235E-11</v>
      </c>
      <c r="G7629" s="221">
        <f t="shared" si="844"/>
        <v>7.5141715766280497E-15</v>
      </c>
      <c r="H7629" s="221">
        <v>1</v>
      </c>
      <c r="I7629" s="221">
        <f t="shared" si="845"/>
        <v>1</v>
      </c>
      <c r="J7629" s="221">
        <v>1</v>
      </c>
      <c r="K7629" s="221">
        <f t="shared" si="846"/>
        <v>-491.18249008280196</v>
      </c>
      <c r="L7629" s="221">
        <f t="shared" si="848"/>
        <v>1.7108259645161698E-38</v>
      </c>
    </row>
    <row r="7630" spans="3:12" hidden="1" x14ac:dyDescent="0.25">
      <c r="C7630" s="221">
        <v>373000</v>
      </c>
      <c r="D7630" s="221">
        <f t="shared" si="842"/>
        <v>373000</v>
      </c>
      <c r="E7630" s="221">
        <f t="shared" si="847"/>
        <v>373</v>
      </c>
      <c r="F7630" s="221">
        <f t="shared" si="843"/>
        <v>2.8744548354570999E-12</v>
      </c>
      <c r="G7630" s="221">
        <f t="shared" si="844"/>
        <v>0.11999898865880547</v>
      </c>
      <c r="H7630" s="271">
        <v>9.3129998207170103E-10</v>
      </c>
      <c r="I7630" s="221">
        <f t="shared" si="845"/>
        <v>1</v>
      </c>
      <c r="J7630" s="221">
        <v>1</v>
      </c>
      <c r="K7630" s="221">
        <f t="shared" si="846"/>
        <v>-429.86354660612045</v>
      </c>
      <c r="L7630" s="221">
        <f t="shared" si="848"/>
        <v>2.5842305014960969E-41</v>
      </c>
    </row>
    <row r="7631" spans="3:12" hidden="1" x14ac:dyDescent="0.25">
      <c r="C7631" s="221">
        <v>374000</v>
      </c>
      <c r="D7631" s="221">
        <f t="shared" si="842"/>
        <v>374000</v>
      </c>
      <c r="E7631" s="221">
        <f t="shared" si="847"/>
        <v>374</v>
      </c>
      <c r="F7631" s="221">
        <f t="shared" si="843"/>
        <v>5.848658282805625E-15</v>
      </c>
      <c r="G7631" s="221">
        <f t="shared" si="844"/>
        <v>0.41402196443691608</v>
      </c>
      <c r="H7631" s="271">
        <v>9.3132966034978104E-10</v>
      </c>
      <c r="I7631" s="221">
        <f t="shared" si="845"/>
        <v>1</v>
      </c>
      <c r="J7631" s="221">
        <v>1</v>
      </c>
      <c r="K7631" s="221">
        <f t="shared" si="846"/>
        <v>-472.93633872601907</v>
      </c>
      <c r="L7631" s="221">
        <f t="shared" si="848"/>
        <v>2.6161453223232257E-41</v>
      </c>
    </row>
    <row r="7632" spans="3:12" hidden="1" x14ac:dyDescent="0.25">
      <c r="C7632" s="221">
        <v>375000</v>
      </c>
      <c r="D7632" s="221">
        <f t="shared" si="842"/>
        <v>375000</v>
      </c>
      <c r="E7632" s="221">
        <f t="shared" si="847"/>
        <v>375</v>
      </c>
      <c r="F7632" s="221">
        <f t="shared" si="843"/>
        <v>4.3835086214890697E-14</v>
      </c>
      <c r="G7632" s="221">
        <f t="shared" si="844"/>
        <v>6.2882390207604819E-14</v>
      </c>
      <c r="H7632" s="221">
        <v>1</v>
      </c>
      <c r="I7632" s="221">
        <f t="shared" si="845"/>
        <v>1</v>
      </c>
      <c r="J7632" s="221">
        <v>1</v>
      </c>
      <c r="K7632" s="221">
        <f t="shared" si="846"/>
        <v>-531.192981874569</v>
      </c>
      <c r="L7632" s="221">
        <f t="shared" si="848"/>
        <v>1.2745801180232675E-45</v>
      </c>
    </row>
    <row r="7633" spans="3:12" hidden="1" x14ac:dyDescent="0.25">
      <c r="C7633" s="221">
        <v>376000</v>
      </c>
      <c r="D7633" s="221">
        <f t="shared" si="842"/>
        <v>376000</v>
      </c>
      <c r="E7633" s="221">
        <f t="shared" si="847"/>
        <v>376</v>
      </c>
      <c r="F7633" s="221">
        <f t="shared" si="843"/>
        <v>5.3873697196154401E-12</v>
      </c>
      <c r="G7633" s="221">
        <f t="shared" si="844"/>
        <v>0.10550370359325445</v>
      </c>
      <c r="H7633" s="271">
        <v>9.3134652680830101E-10</v>
      </c>
      <c r="I7633" s="221">
        <f t="shared" si="845"/>
        <v>1</v>
      </c>
      <c r="J7633" s="221">
        <v>1</v>
      </c>
      <c r="K7633" s="221">
        <f t="shared" si="846"/>
        <v>-425.52488428780435</v>
      </c>
      <c r="L7633" s="221">
        <f t="shared" si="848"/>
        <v>7.0057736684162933E-41</v>
      </c>
    </row>
    <row r="7634" spans="3:12" hidden="1" x14ac:dyDescent="0.25">
      <c r="C7634" s="221">
        <v>377000</v>
      </c>
      <c r="D7634" s="221">
        <f t="shared" si="842"/>
        <v>377000</v>
      </c>
      <c r="E7634" s="221">
        <f t="shared" si="847"/>
        <v>377</v>
      </c>
      <c r="F7634" s="221">
        <f t="shared" si="843"/>
        <v>5.1287706533219304E-11</v>
      </c>
      <c r="G7634" s="221">
        <f t="shared" si="844"/>
        <v>6.7158790484472458E-2</v>
      </c>
      <c r="H7634" s="271">
        <v>9.3128311073065599E-10</v>
      </c>
      <c r="I7634" s="221">
        <f t="shared" si="845"/>
        <v>1</v>
      </c>
      <c r="J7634" s="221">
        <v>1</v>
      </c>
      <c r="K7634" s="221">
        <f t="shared" si="846"/>
        <v>-409.87604256533041</v>
      </c>
      <c r="L7634" s="221">
        <f t="shared" si="848"/>
        <v>3.4914719487545251E-39</v>
      </c>
    </row>
    <row r="7635" spans="3:12" hidden="1" x14ac:dyDescent="0.25">
      <c r="C7635" s="221">
        <v>378000</v>
      </c>
      <c r="D7635" s="221">
        <f t="shared" si="842"/>
        <v>378000</v>
      </c>
      <c r="E7635" s="221">
        <f t="shared" si="847"/>
        <v>378</v>
      </c>
      <c r="F7635" s="221">
        <f t="shared" si="843"/>
        <v>2.0146303881128838E-10</v>
      </c>
      <c r="G7635" s="221">
        <f t="shared" si="844"/>
        <v>1.1665884076603492E-14</v>
      </c>
      <c r="H7635" s="221">
        <v>1</v>
      </c>
      <c r="I7635" s="221">
        <f t="shared" si="845"/>
        <v>1</v>
      </c>
      <c r="J7635" s="221">
        <v>1</v>
      </c>
      <c r="K7635" s="221">
        <f t="shared" si="846"/>
        <v>-472.57773926023049</v>
      </c>
      <c r="L7635" s="221">
        <f t="shared" si="848"/>
        <v>2.5761545749187576E-39</v>
      </c>
    </row>
    <row r="7636" spans="3:12" hidden="1" x14ac:dyDescent="0.25">
      <c r="C7636" s="221">
        <v>379000</v>
      </c>
      <c r="D7636" s="221">
        <f t="shared" si="842"/>
        <v>379000</v>
      </c>
      <c r="E7636" s="221">
        <f t="shared" si="847"/>
        <v>379</v>
      </c>
      <c r="F7636" s="221">
        <f t="shared" si="843"/>
        <v>4.8393094562011143E-10</v>
      </c>
      <c r="G7636" s="221">
        <f t="shared" si="844"/>
        <v>4.2784868169457035E-2</v>
      </c>
      <c r="H7636" s="271">
        <v>9.3132991715246795E-10</v>
      </c>
      <c r="I7636" s="221">
        <f t="shared" si="845"/>
        <v>1</v>
      </c>
      <c r="J7636" s="221">
        <v>1</v>
      </c>
      <c r="K7636" s="221">
        <f t="shared" si="846"/>
        <v>-394.2964570650667</v>
      </c>
      <c r="L7636" s="221">
        <f t="shared" si="848"/>
        <v>9.2982273352373427E-38</v>
      </c>
    </row>
    <row r="7637" spans="3:12" hidden="1" x14ac:dyDescent="0.25">
      <c r="C7637" s="221">
        <v>380000</v>
      </c>
      <c r="D7637" s="221">
        <f t="shared" si="842"/>
        <v>380000</v>
      </c>
      <c r="E7637" s="221">
        <f t="shared" si="847"/>
        <v>380</v>
      </c>
      <c r="F7637" s="221">
        <f t="shared" si="843"/>
        <v>8.2691502838351544E-10</v>
      </c>
      <c r="G7637" s="221">
        <f t="shared" si="844"/>
        <v>3.8400207712779758E-2</v>
      </c>
      <c r="H7637" s="271">
        <v>9.3129971798984996E-10</v>
      </c>
      <c r="I7637" s="221">
        <f t="shared" si="845"/>
        <v>1</v>
      </c>
      <c r="J7637" s="221">
        <v>1</v>
      </c>
      <c r="K7637" s="221">
        <f t="shared" si="846"/>
        <v>-390.58232140258247</v>
      </c>
      <c r="L7637" s="221">
        <f t="shared" si="848"/>
        <v>5.9671089356727282E-37</v>
      </c>
    </row>
    <row r="7638" spans="3:12" hidden="1" x14ac:dyDescent="0.25">
      <c r="C7638" s="221">
        <v>381000</v>
      </c>
      <c r="D7638" s="221">
        <f t="shared" si="842"/>
        <v>381000</v>
      </c>
      <c r="E7638" s="221">
        <f t="shared" si="847"/>
        <v>381</v>
      </c>
      <c r="F7638" s="221">
        <f t="shared" si="843"/>
        <v>1.0759603049025888E-9</v>
      </c>
      <c r="G7638" s="221">
        <f t="shared" si="844"/>
        <v>3.7479230015437517E-15</v>
      </c>
      <c r="H7638" s="221">
        <v>1</v>
      </c>
      <c r="I7638" s="221">
        <f t="shared" si="845"/>
        <v>1</v>
      </c>
      <c r="J7638" s="221">
        <v>1</v>
      </c>
      <c r="K7638" s="221">
        <f t="shared" si="846"/>
        <v>-467.88826181291563</v>
      </c>
      <c r="L7638" s="221">
        <f t="shared" si="848"/>
        <v>2.186886811536598E-37</v>
      </c>
    </row>
    <row r="7639" spans="3:12" hidden="1" x14ac:dyDescent="0.25">
      <c r="C7639" s="221">
        <v>382000</v>
      </c>
      <c r="D7639" s="221">
        <f t="shared" si="842"/>
        <v>382000</v>
      </c>
      <c r="E7639" s="221">
        <f t="shared" si="847"/>
        <v>382</v>
      </c>
      <c r="F7639" s="221">
        <f t="shared" si="843"/>
        <v>1.0967896933137248E-9</v>
      </c>
      <c r="G7639" s="221">
        <f t="shared" si="844"/>
        <v>3.622222833897517E-2</v>
      </c>
      <c r="H7639" s="271">
        <v>9.3137647633953407E-10</v>
      </c>
      <c r="I7639" s="221">
        <f t="shared" si="845"/>
        <v>1</v>
      </c>
      <c r="J7639" s="221">
        <v>1</v>
      </c>
      <c r="K7639" s="221">
        <f t="shared" si="846"/>
        <v>-388.63552421090793</v>
      </c>
      <c r="L7639" s="221">
        <f t="shared" si="848"/>
        <v>3.4235939071357145E-37</v>
      </c>
    </row>
    <row r="7640" spans="3:12" hidden="1" x14ac:dyDescent="0.25">
      <c r="C7640" s="221">
        <v>383000</v>
      </c>
      <c r="D7640" s="221">
        <f t="shared" si="842"/>
        <v>383000</v>
      </c>
      <c r="E7640" s="221">
        <f t="shared" si="847"/>
        <v>383</v>
      </c>
      <c r="F7640" s="221">
        <f t="shared" si="843"/>
        <v>8.7796195254519983E-10</v>
      </c>
      <c r="G7640" s="221">
        <f t="shared" si="844"/>
        <v>3.7835535790825117E-2</v>
      </c>
      <c r="H7640" s="271">
        <v>9.3131632501663596E-10</v>
      </c>
      <c r="I7640" s="221">
        <f t="shared" si="845"/>
        <v>1</v>
      </c>
      <c r="J7640" s="221">
        <v>1</v>
      </c>
      <c r="K7640" s="221">
        <f t="shared" si="846"/>
        <v>-390.19054400300331</v>
      </c>
      <c r="L7640" s="221">
        <f t="shared" si="848"/>
        <v>1.1539097905249411E-36</v>
      </c>
    </row>
    <row r="7641" spans="3:12" hidden="1" x14ac:dyDescent="0.25">
      <c r="C7641" s="221">
        <v>384000</v>
      </c>
      <c r="D7641" s="221">
        <f t="shared" si="842"/>
        <v>384000</v>
      </c>
      <c r="E7641" s="221">
        <f t="shared" si="847"/>
        <v>384</v>
      </c>
      <c r="F7641" s="221">
        <f t="shared" si="843"/>
        <v>5.3955335583806498E-10</v>
      </c>
      <c r="G7641" s="221">
        <f t="shared" si="844"/>
        <v>1.471199994158871E-14</v>
      </c>
      <c r="H7641" s="221">
        <v>1</v>
      </c>
      <c r="I7641" s="221">
        <f t="shared" si="845"/>
        <v>1</v>
      </c>
      <c r="J7641" s="221">
        <v>1</v>
      </c>
      <c r="K7641" s="221">
        <f t="shared" si="846"/>
        <v>-462.00587774895894</v>
      </c>
      <c r="L7641" s="221">
        <f t="shared" si="848"/>
        <v>2.3939134662363326E-37</v>
      </c>
    </row>
    <row r="7642" spans="3:12" hidden="1" x14ac:dyDescent="0.25">
      <c r="C7642" s="221">
        <v>385000</v>
      </c>
      <c r="D7642" s="221">
        <f t="shared" si="842"/>
        <v>385000</v>
      </c>
      <c r="E7642" s="221">
        <f t="shared" si="847"/>
        <v>385</v>
      </c>
      <c r="F7642" s="221">
        <f t="shared" si="843"/>
        <v>2.4019599271916475E-10</v>
      </c>
      <c r="G7642" s="221">
        <f t="shared" si="844"/>
        <v>4.8942765527651623E-2</v>
      </c>
      <c r="H7642" s="271">
        <v>9.3135987240661894E-10</v>
      </c>
      <c r="I7642" s="221">
        <f t="shared" si="845"/>
        <v>1</v>
      </c>
      <c r="J7642" s="221">
        <v>1</v>
      </c>
      <c r="K7642" s="221">
        <f t="shared" si="846"/>
        <v>-399.21256428523014</v>
      </c>
      <c r="L7642" s="221">
        <f t="shared" si="848"/>
        <v>3.0013253308945514E-38</v>
      </c>
    </row>
    <row r="7643" spans="3:12" hidden="1" x14ac:dyDescent="0.25">
      <c r="C7643" s="221">
        <v>386000</v>
      </c>
      <c r="D7643" s="221">
        <f t="shared" si="842"/>
        <v>386000</v>
      </c>
      <c r="E7643" s="221">
        <f t="shared" si="847"/>
        <v>386</v>
      </c>
      <c r="F7643" s="221">
        <f t="shared" si="843"/>
        <v>6.8143578274820155E-11</v>
      </c>
      <c r="G7643" s="221">
        <f t="shared" si="844"/>
        <v>6.2911217298094346E-2</v>
      </c>
      <c r="H7643" s="271">
        <v>9.3126975010919503E-10</v>
      </c>
      <c r="I7643" s="221">
        <f t="shared" si="845"/>
        <v>1</v>
      </c>
      <c r="J7643" s="221">
        <v>1</v>
      </c>
      <c r="K7643" s="221">
        <f t="shared" si="846"/>
        <v>-407.97542960263712</v>
      </c>
      <c r="L7643" s="221">
        <f t="shared" si="848"/>
        <v>5.5810476032876777E-38</v>
      </c>
    </row>
    <row r="7644" spans="3:12" hidden="1" x14ac:dyDescent="0.25">
      <c r="C7644" s="221">
        <v>387000</v>
      </c>
      <c r="D7644" s="221">
        <f t="shared" si="842"/>
        <v>387000</v>
      </c>
      <c r="E7644" s="221">
        <f t="shared" si="847"/>
        <v>387</v>
      </c>
      <c r="F7644" s="221">
        <f t="shared" si="843"/>
        <v>8.9691393337932909E-12</v>
      </c>
      <c r="G7644" s="221">
        <f t="shared" si="844"/>
        <v>2.0279972542496082E-15</v>
      </c>
      <c r="H7644" s="221">
        <v>1</v>
      </c>
      <c r="I7644" s="221">
        <f t="shared" si="845"/>
        <v>1</v>
      </c>
      <c r="J7644" s="221">
        <v>1</v>
      </c>
      <c r="K7644" s="221">
        <f t="shared" si="846"/>
        <v>-514.80363733187266</v>
      </c>
      <c r="L7644" s="221">
        <f t="shared" si="848"/>
        <v>3.9847493250973605E-39</v>
      </c>
    </row>
    <row r="7645" spans="3:12" hidden="1" x14ac:dyDescent="0.25">
      <c r="C7645" s="221">
        <v>388000</v>
      </c>
      <c r="D7645" s="221">
        <f t="shared" si="842"/>
        <v>388000</v>
      </c>
      <c r="E7645" s="221">
        <f t="shared" si="847"/>
        <v>388</v>
      </c>
      <c r="F7645" s="221">
        <f t="shared" si="843"/>
        <v>1.7179659719182274E-13</v>
      </c>
      <c r="G7645" s="221">
        <f t="shared" si="844"/>
        <v>0.20780173054029805</v>
      </c>
      <c r="H7645" s="271">
        <v>9.3134325433653698E-10</v>
      </c>
      <c r="I7645" s="221">
        <f t="shared" si="845"/>
        <v>1</v>
      </c>
      <c r="J7645" s="221">
        <v>1</v>
      </c>
      <c r="K7645" s="221">
        <f t="shared" si="846"/>
        <v>-449.56453018513861</v>
      </c>
      <c r="L7645" s="221">
        <f t="shared" si="848"/>
        <v>2.7666998153130257E-43</v>
      </c>
    </row>
    <row r="7646" spans="3:12" hidden="1" x14ac:dyDescent="0.25">
      <c r="C7646" s="221">
        <v>389000</v>
      </c>
      <c r="D7646" s="221">
        <f t="shared" si="842"/>
        <v>389000</v>
      </c>
      <c r="E7646" s="221">
        <f t="shared" si="847"/>
        <v>389</v>
      </c>
      <c r="F7646" s="221">
        <f t="shared" si="843"/>
        <v>1.7107990804321399E-16</v>
      </c>
      <c r="G7646" s="221">
        <f t="shared" si="844"/>
        <v>0.82725581453329167</v>
      </c>
      <c r="H7646" s="271">
        <v>9.3128638036792601E-10</v>
      </c>
      <c r="I7646" s="221">
        <f t="shared" si="845"/>
        <v>1</v>
      </c>
      <c r="J7646" s="221">
        <v>1</v>
      </c>
      <c r="K7646" s="221">
        <f t="shared" si="846"/>
        <v>-497.60155823675484</v>
      </c>
      <c r="L7646" s="221">
        <f t="shared" si="848"/>
        <v>2.7856297287229567E-43</v>
      </c>
    </row>
    <row r="7647" spans="3:12" hidden="1" x14ac:dyDescent="0.25">
      <c r="C7647" s="221">
        <v>390000</v>
      </c>
      <c r="D7647" s="221">
        <f t="shared" si="842"/>
        <v>390000</v>
      </c>
      <c r="E7647" s="221">
        <f t="shared" si="847"/>
        <v>390</v>
      </c>
      <c r="F7647" s="221">
        <f t="shared" si="843"/>
        <v>1.2529881183801564E-12</v>
      </c>
      <c r="G7647" s="221">
        <f t="shared" si="844"/>
        <v>2.9978483593193144E-14</v>
      </c>
      <c r="H7647" s="221">
        <v>1</v>
      </c>
      <c r="I7647" s="221">
        <f t="shared" si="845"/>
        <v>1</v>
      </c>
      <c r="J7647" s="221">
        <v>1</v>
      </c>
      <c r="K7647" s="221">
        <f t="shared" si="846"/>
        <v>-508.50486772328111</v>
      </c>
      <c r="L7647" s="221">
        <f t="shared" si="848"/>
        <v>7.171101280531234E-48</v>
      </c>
    </row>
    <row r="7648" spans="3:12" hidden="1" x14ac:dyDescent="0.25">
      <c r="C7648" s="221">
        <v>391000</v>
      </c>
      <c r="D7648" s="221">
        <f t="shared" si="842"/>
        <v>391000</v>
      </c>
      <c r="E7648" s="221">
        <f t="shared" si="847"/>
        <v>391</v>
      </c>
      <c r="F7648" s="221">
        <f t="shared" si="843"/>
        <v>2.2552005077081113E-11</v>
      </c>
      <c r="G7648" s="221">
        <f t="shared" si="844"/>
        <v>7.8147266261491419E-2</v>
      </c>
      <c r="H7648" s="271">
        <v>9.3138980598507004E-10</v>
      </c>
      <c r="I7648" s="221">
        <f t="shared" si="845"/>
        <v>1</v>
      </c>
      <c r="J7648" s="221">
        <v>1</v>
      </c>
      <c r="K7648" s="221">
        <f t="shared" si="846"/>
        <v>-415.69539137782306</v>
      </c>
      <c r="L7648" s="221">
        <f t="shared" si="848"/>
        <v>6.7362895616955087E-40</v>
      </c>
    </row>
    <row r="7649" spans="3:12" hidden="1" x14ac:dyDescent="0.25">
      <c r="C7649" s="221">
        <v>392000</v>
      </c>
      <c r="D7649" s="221">
        <f t="shared" si="842"/>
        <v>392000</v>
      </c>
      <c r="E7649" s="221">
        <f t="shared" si="847"/>
        <v>392</v>
      </c>
      <c r="F7649" s="221">
        <f t="shared" si="843"/>
        <v>1.1741206448397153E-10</v>
      </c>
      <c r="G7649" s="221">
        <f t="shared" si="844"/>
        <v>5.6137348138909089E-2</v>
      </c>
      <c r="H7649" s="271">
        <v>9.3130297731636297E-10</v>
      </c>
      <c r="I7649" s="221">
        <f t="shared" si="845"/>
        <v>1</v>
      </c>
      <c r="J7649" s="221">
        <v>1</v>
      </c>
      <c r="K7649" s="221">
        <f t="shared" si="846"/>
        <v>-404.23888781956265</v>
      </c>
      <c r="L7649" s="221">
        <f t="shared" si="848"/>
        <v>1.5131580575286389E-38</v>
      </c>
    </row>
    <row r="7650" spans="3:12" hidden="1" x14ac:dyDescent="0.25">
      <c r="C7650" s="221">
        <v>393000</v>
      </c>
      <c r="D7650" s="221">
        <f t="shared" si="842"/>
        <v>393000</v>
      </c>
      <c r="E7650" s="221">
        <f t="shared" si="847"/>
        <v>393</v>
      </c>
      <c r="F7650" s="221">
        <f t="shared" si="843"/>
        <v>3.3492939598418605E-10</v>
      </c>
      <c r="G7650" s="221">
        <f t="shared" si="844"/>
        <v>6.6401950219783237E-15</v>
      </c>
      <c r="H7650" s="221">
        <v>1</v>
      </c>
      <c r="I7650" s="221">
        <f t="shared" si="845"/>
        <v>1</v>
      </c>
      <c r="J7650" s="221">
        <v>1</v>
      </c>
      <c r="K7650" s="221">
        <f t="shared" si="846"/>
        <v>-473.0573179801865</v>
      </c>
      <c r="L7650" s="221">
        <f t="shared" si="848"/>
        <v>9.4268341592876775E-39</v>
      </c>
    </row>
    <row r="7651" spans="3:12" hidden="1" x14ac:dyDescent="0.25">
      <c r="C7651" s="221">
        <v>394000</v>
      </c>
      <c r="D7651" s="221">
        <f t="shared" si="842"/>
        <v>394000</v>
      </c>
      <c r="E7651" s="221">
        <f t="shared" si="847"/>
        <v>394</v>
      </c>
      <c r="F7651" s="221">
        <f t="shared" si="843"/>
        <v>6.4903771440578666E-10</v>
      </c>
      <c r="G7651" s="221">
        <f t="shared" si="844"/>
        <v>3.9814721158184477E-2</v>
      </c>
      <c r="H7651" s="271">
        <v>9.31373202794966E-10</v>
      </c>
      <c r="I7651" s="221">
        <f t="shared" si="845"/>
        <v>1</v>
      </c>
      <c r="J7651" s="221">
        <v>1</v>
      </c>
      <c r="K7651" s="221">
        <f t="shared" si="846"/>
        <v>-392.37125299047676</v>
      </c>
      <c r="L7651" s="221">
        <f t="shared" si="848"/>
        <v>1.4484215178972812E-37</v>
      </c>
    </row>
    <row r="7652" spans="3:12" hidden="1" x14ac:dyDescent="0.25">
      <c r="C7652" s="221">
        <v>395000</v>
      </c>
      <c r="D7652" s="221">
        <f t="shared" si="842"/>
        <v>395000</v>
      </c>
      <c r="E7652" s="221">
        <f t="shared" si="847"/>
        <v>395</v>
      </c>
      <c r="F7652" s="221">
        <f t="shared" si="843"/>
        <v>9.3777124724692511E-10</v>
      </c>
      <c r="G7652" s="221">
        <f t="shared" si="844"/>
        <v>3.6960503332176355E-2</v>
      </c>
      <c r="H7652" s="271">
        <v>9.31256423789938E-10</v>
      </c>
      <c r="I7652" s="221">
        <f t="shared" si="845"/>
        <v>1</v>
      </c>
      <c r="J7652" s="221">
        <v>1</v>
      </c>
      <c r="K7652" s="221">
        <f t="shared" si="846"/>
        <v>-389.82191857599213</v>
      </c>
      <c r="L7652" s="221">
        <f t="shared" si="848"/>
        <v>7.937084567503853E-37</v>
      </c>
    </row>
    <row r="7653" spans="3:12" hidden="1" x14ac:dyDescent="0.25">
      <c r="C7653" s="221">
        <v>396000</v>
      </c>
      <c r="D7653" s="221">
        <f t="shared" si="842"/>
        <v>396000</v>
      </c>
      <c r="E7653" s="221">
        <f t="shared" si="847"/>
        <v>396</v>
      </c>
      <c r="F7653" s="221">
        <f t="shared" si="843"/>
        <v>1.0532073096792199E-9</v>
      </c>
      <c r="G7653" s="221">
        <f t="shared" si="844"/>
        <v>1.2250942447999957E-14</v>
      </c>
      <c r="H7653" s="221">
        <v>1</v>
      </c>
      <c r="I7653" s="221">
        <f t="shared" si="845"/>
        <v>1</v>
      </c>
      <c r="J7653" s="221">
        <v>1</v>
      </c>
      <c r="K7653" s="221">
        <f t="shared" si="846"/>
        <v>-457.78633271441925</v>
      </c>
      <c r="L7653" s="221">
        <f t="shared" si="848"/>
        <v>2.6067254543413051E-37</v>
      </c>
    </row>
    <row r="7654" spans="3:12" hidden="1" x14ac:dyDescent="0.25">
      <c r="C7654" s="221">
        <v>397000</v>
      </c>
      <c r="D7654" s="221">
        <f t="shared" si="842"/>
        <v>397000</v>
      </c>
      <c r="E7654" s="221">
        <f t="shared" si="847"/>
        <v>397</v>
      </c>
      <c r="F7654" s="221">
        <f t="shared" si="843"/>
        <v>9.3062015303553694E-10</v>
      </c>
      <c r="G7654" s="221">
        <f t="shared" si="844"/>
        <v>3.6960503332178998E-2</v>
      </c>
      <c r="H7654" s="271">
        <v>9.3141976689986591E-10</v>
      </c>
      <c r="I7654" s="221">
        <f t="shared" si="845"/>
        <v>1</v>
      </c>
      <c r="J7654" s="221">
        <v>1</v>
      </c>
      <c r="K7654" s="221">
        <f t="shared" si="846"/>
        <v>-389.88688439093153</v>
      </c>
      <c r="L7654" s="221">
        <f t="shared" si="848"/>
        <v>2.5680372379075045E-37</v>
      </c>
    </row>
    <row r="7655" spans="3:12" hidden="1" x14ac:dyDescent="0.25">
      <c r="C7655" s="221">
        <v>398000</v>
      </c>
      <c r="D7655" s="221">
        <f t="shared" si="842"/>
        <v>398000</v>
      </c>
      <c r="E7655" s="221">
        <f t="shared" si="847"/>
        <v>398</v>
      </c>
      <c r="F7655" s="221">
        <f t="shared" si="843"/>
        <v>6.3917669694118695E-10</v>
      </c>
      <c r="G7655" s="221">
        <f t="shared" si="844"/>
        <v>3.9814721158170766E-2</v>
      </c>
      <c r="H7655" s="271">
        <v>9.3120985526733496E-10</v>
      </c>
      <c r="I7655" s="221">
        <f t="shared" si="845"/>
        <v>1</v>
      </c>
      <c r="J7655" s="221">
        <v>1</v>
      </c>
      <c r="K7655" s="221">
        <f t="shared" si="846"/>
        <v>-392.50575649578093</v>
      </c>
      <c r="L7655" s="221">
        <f t="shared" si="848"/>
        <v>7.7660638429296686E-37</v>
      </c>
    </row>
    <row r="7656" spans="3:12" hidden="1" x14ac:dyDescent="0.25">
      <c r="C7656" s="221">
        <v>399000</v>
      </c>
      <c r="D7656" s="221">
        <f t="shared" si="842"/>
        <v>399000</v>
      </c>
      <c r="E7656" s="221">
        <f t="shared" si="847"/>
        <v>399</v>
      </c>
      <c r="F7656" s="221">
        <f t="shared" si="843"/>
        <v>3.2732529097265527E-10</v>
      </c>
      <c r="G7656" s="221">
        <f t="shared" si="844"/>
        <v>3.6056784999126011E-16</v>
      </c>
      <c r="H7656" s="221">
        <v>1</v>
      </c>
      <c r="I7656" s="221">
        <f t="shared" si="845"/>
        <v>1</v>
      </c>
      <c r="J7656" s="221">
        <v>1</v>
      </c>
      <c r="K7656" s="221">
        <f t="shared" si="846"/>
        <v>-498.56066874229185</v>
      </c>
      <c r="L7656" s="221">
        <f t="shared" si="848"/>
        <v>1.4040050985429929E-37</v>
      </c>
    </row>
    <row r="7657" spans="3:12" hidden="1" x14ac:dyDescent="0.25">
      <c r="C7657" s="221">
        <v>400000</v>
      </c>
      <c r="D7657" s="221">
        <f t="shared" si="842"/>
        <v>400000</v>
      </c>
      <c r="E7657" s="221">
        <f t="shared" si="847"/>
        <v>400</v>
      </c>
      <c r="F7657" s="221">
        <f t="shared" si="843"/>
        <v>1.1387124634739608E-10</v>
      </c>
      <c r="G7657" s="221">
        <f t="shared" si="844"/>
        <v>5.6137348138927463E-2</v>
      </c>
      <c r="H7657" s="271">
        <v>9.3133998325088198E-10</v>
      </c>
      <c r="I7657" s="221">
        <f t="shared" si="845"/>
        <v>1</v>
      </c>
      <c r="J7657" s="221">
        <v>1</v>
      </c>
      <c r="K7657" s="221">
        <f t="shared" si="846"/>
        <v>-404.50451569270808</v>
      </c>
      <c r="L7657" s="221">
        <f t="shared" si="848"/>
        <v>8.8614676869539535E-39</v>
      </c>
    </row>
    <row r="7658" spans="3:12" hidden="1" x14ac:dyDescent="0.25">
      <c r="C7658" s="221">
        <v>401000</v>
      </c>
      <c r="D7658" s="221">
        <f t="shared" si="842"/>
        <v>401000</v>
      </c>
      <c r="E7658" s="221">
        <f t="shared" si="847"/>
        <v>401</v>
      </c>
      <c r="F7658" s="221">
        <f t="shared" si="843"/>
        <v>2.1705072407182145E-11</v>
      </c>
      <c r="G7658" s="221">
        <f t="shared" si="844"/>
        <v>7.8147266261481718E-2</v>
      </c>
      <c r="H7658" s="271">
        <v>9.3128964105358103E-10</v>
      </c>
      <c r="I7658" s="221">
        <f t="shared" si="845"/>
        <v>1</v>
      </c>
      <c r="J7658" s="221">
        <v>1</v>
      </c>
      <c r="K7658" s="221">
        <f t="shared" si="846"/>
        <v>-416.02880397255063</v>
      </c>
      <c r="L7658" s="221">
        <f t="shared" si="848"/>
        <v>1.4187168470535762E-38</v>
      </c>
    </row>
    <row r="7659" spans="3:12" hidden="1" x14ac:dyDescent="0.25">
      <c r="C7659" s="221">
        <v>402000</v>
      </c>
      <c r="D7659" s="221">
        <f t="shared" si="842"/>
        <v>402000</v>
      </c>
      <c r="E7659" s="221">
        <f t="shared" si="847"/>
        <v>402</v>
      </c>
      <c r="F7659" s="221">
        <f t="shared" si="843"/>
        <v>1.1967332393296041E-12</v>
      </c>
      <c r="G7659" s="221">
        <f t="shared" si="844"/>
        <v>2.8085179173892712E-14</v>
      </c>
      <c r="H7659" s="221">
        <v>1</v>
      </c>
      <c r="I7659" s="221">
        <f t="shared" si="845"/>
        <v>1</v>
      </c>
      <c r="J7659" s="221">
        <v>1</v>
      </c>
      <c r="K7659" s="221">
        <f t="shared" si="846"/>
        <v>-509.47050894756893</v>
      </c>
      <c r="L7659" s="221">
        <f t="shared" si="848"/>
        <v>6.2384700203095148E-40</v>
      </c>
    </row>
    <row r="7660" spans="3:12" hidden="1" x14ac:dyDescent="0.25">
      <c r="C7660" s="221">
        <v>403000</v>
      </c>
      <c r="D7660" s="221">
        <f t="shared" si="842"/>
        <v>403000</v>
      </c>
      <c r="E7660" s="221">
        <f t="shared" si="847"/>
        <v>403</v>
      </c>
      <c r="F7660" s="221">
        <f t="shared" si="843"/>
        <v>1.6215234905445517E-16</v>
      </c>
      <c r="G7660" s="221">
        <f t="shared" si="844"/>
        <v>0.82725581453316044</v>
      </c>
      <c r="H7660" s="271">
        <v>9.3138655723703292E-10</v>
      </c>
      <c r="I7660" s="221">
        <f t="shared" si="845"/>
        <v>1</v>
      </c>
      <c r="J7660" s="221">
        <v>1</v>
      </c>
      <c r="K7660" s="221">
        <f t="shared" si="846"/>
        <v>-498.06613923272903</v>
      </c>
      <c r="L7660" s="221">
        <f t="shared" si="848"/>
        <v>6.2843696702219187E-48</v>
      </c>
    </row>
    <row r="7661" spans="3:12" hidden="1" x14ac:dyDescent="0.25">
      <c r="C7661" s="221">
        <v>404000</v>
      </c>
      <c r="D7661" s="221">
        <f t="shared" si="842"/>
        <v>404000</v>
      </c>
      <c r="E7661" s="221">
        <f t="shared" si="847"/>
        <v>404</v>
      </c>
      <c r="F7661" s="221">
        <f t="shared" si="843"/>
        <v>1.6158909948005504E-13</v>
      </c>
      <c r="G7661" s="221">
        <f t="shared" si="844"/>
        <v>0.20780173054023965</v>
      </c>
      <c r="H7661" s="271">
        <v>9.3124308215285196E-10</v>
      </c>
      <c r="I7661" s="221">
        <f t="shared" si="845"/>
        <v>1</v>
      </c>
      <c r="J7661" s="221">
        <v>1</v>
      </c>
      <c r="K7661" s="221">
        <f t="shared" si="846"/>
        <v>-450.09751439581191</v>
      </c>
      <c r="L7661" s="221">
        <f t="shared" si="848"/>
        <v>2.4640645615975382E-43</v>
      </c>
    </row>
    <row r="7662" spans="3:12" hidden="1" x14ac:dyDescent="0.25">
      <c r="C7662" s="221">
        <v>405000</v>
      </c>
      <c r="D7662" s="221">
        <f t="shared" si="842"/>
        <v>405000</v>
      </c>
      <c r="E7662" s="221">
        <f t="shared" si="847"/>
        <v>405</v>
      </c>
      <c r="F7662" s="221">
        <f t="shared" si="843"/>
        <v>8.3718394454818632E-12</v>
      </c>
      <c r="G7662" s="221">
        <f t="shared" si="844"/>
        <v>3.7242011535143155E-14</v>
      </c>
      <c r="H7662" s="221">
        <v>1</v>
      </c>
      <c r="I7662" s="221">
        <f t="shared" si="845"/>
        <v>1</v>
      </c>
      <c r="J7662" s="221">
        <v>1</v>
      </c>
      <c r="K7662" s="221">
        <f t="shared" si="846"/>
        <v>-490.12291957671664</v>
      </c>
      <c r="L7662" s="221">
        <f t="shared" si="848"/>
        <v>2.4934817814041445E-43</v>
      </c>
    </row>
    <row r="7663" spans="3:12" hidden="1" x14ac:dyDescent="0.25">
      <c r="C7663" s="221">
        <v>406000</v>
      </c>
      <c r="D7663" s="221">
        <f t="shared" si="842"/>
        <v>406000</v>
      </c>
      <c r="E7663" s="221">
        <f t="shared" si="847"/>
        <v>406</v>
      </c>
      <c r="F7663" s="221">
        <f t="shared" si="843"/>
        <v>6.3119992790017591E-11</v>
      </c>
      <c r="G7663" s="221">
        <f t="shared" si="844"/>
        <v>6.2911217298117897E-2</v>
      </c>
      <c r="H7663" s="271">
        <v>9.3143311795338394E-10</v>
      </c>
      <c r="I7663" s="221">
        <f t="shared" si="845"/>
        <v>1</v>
      </c>
      <c r="J7663" s="221">
        <v>1</v>
      </c>
      <c r="K7663" s="221">
        <f t="shared" si="846"/>
        <v>-408.63906590338024</v>
      </c>
      <c r="L7663" s="221">
        <f t="shared" si="848"/>
        <v>3.4206342026247084E-39</v>
      </c>
    </row>
    <row r="7664" spans="3:12" hidden="1" x14ac:dyDescent="0.25">
      <c r="C7664" s="221">
        <v>407000</v>
      </c>
      <c r="D7664" s="221">
        <f t="shared" si="842"/>
        <v>407000</v>
      </c>
      <c r="E7664" s="221">
        <f t="shared" si="847"/>
        <v>407</v>
      </c>
      <c r="F7664" s="221">
        <f t="shared" si="843"/>
        <v>2.2078971341718056E-10</v>
      </c>
      <c r="G7664" s="221">
        <f t="shared" si="844"/>
        <v>4.8942765527654732E-2</v>
      </c>
      <c r="H7664" s="271">
        <v>9.3132286319974902E-10</v>
      </c>
      <c r="I7664" s="221">
        <f t="shared" si="845"/>
        <v>1</v>
      </c>
      <c r="J7664" s="221">
        <v>1</v>
      </c>
      <c r="K7664" s="221">
        <f t="shared" si="846"/>
        <v>-399.94464787823568</v>
      </c>
      <c r="L7664" s="221">
        <f t="shared" si="848"/>
        <v>4.7352355129325426E-38</v>
      </c>
    </row>
    <row r="7665" spans="3:12" hidden="1" x14ac:dyDescent="0.25">
      <c r="C7665" s="221">
        <v>408000</v>
      </c>
      <c r="D7665" s="221">
        <f t="shared" si="842"/>
        <v>408000</v>
      </c>
      <c r="E7665" s="221">
        <f t="shared" si="847"/>
        <v>408</v>
      </c>
      <c r="F7665" s="221">
        <f t="shared" si="843"/>
        <v>4.9217285155619365E-10</v>
      </c>
      <c r="G7665" s="221">
        <f t="shared" si="844"/>
        <v>2.6408186788134661E-15</v>
      </c>
      <c r="H7665" s="221">
        <v>1</v>
      </c>
      <c r="I7665" s="221">
        <f t="shared" si="845"/>
        <v>1</v>
      </c>
      <c r="J7665" s="221">
        <v>1</v>
      </c>
      <c r="K7665" s="221">
        <f t="shared" si="846"/>
        <v>-477.72287525350794</v>
      </c>
      <c r="L7665" s="221">
        <f t="shared" si="848"/>
        <v>2.5327212277471206E-38</v>
      </c>
    </row>
    <row r="7666" spans="3:12" hidden="1" x14ac:dyDescent="0.25">
      <c r="C7666" s="221">
        <v>409000</v>
      </c>
      <c r="D7666" s="221">
        <f t="shared" si="842"/>
        <v>409000</v>
      </c>
      <c r="E7666" s="221">
        <f t="shared" si="847"/>
        <v>409</v>
      </c>
      <c r="F7666" s="221">
        <f t="shared" si="843"/>
        <v>7.947456391224784E-10</v>
      </c>
      <c r="G7666" s="221">
        <f t="shared" si="844"/>
        <v>3.7835535790827976E-2</v>
      </c>
      <c r="H7666" s="271">
        <v>9.31353330056829E-10</v>
      </c>
      <c r="I7666" s="221">
        <f t="shared" si="845"/>
        <v>1</v>
      </c>
      <c r="J7666" s="221">
        <v>1</v>
      </c>
      <c r="K7666" s="221">
        <f t="shared" si="846"/>
        <v>-391.05514972603652</v>
      </c>
      <c r="L7666" s="221">
        <f t="shared" si="848"/>
        <v>1.9609447005049777E-37</v>
      </c>
    </row>
    <row r="7667" spans="3:12" hidden="1" x14ac:dyDescent="0.25">
      <c r="C7667" s="221">
        <v>410000</v>
      </c>
      <c r="D7667" s="221">
        <f t="shared" si="842"/>
        <v>410000</v>
      </c>
      <c r="E7667" s="221">
        <f t="shared" si="847"/>
        <v>410</v>
      </c>
      <c r="F7667" s="221">
        <f t="shared" si="843"/>
        <v>9.8524437095198338E-10</v>
      </c>
      <c r="G7667" s="221">
        <f t="shared" si="844"/>
        <v>3.6222228338977126E-2</v>
      </c>
      <c r="H7667" s="271">
        <v>9.3140262936667107E-10</v>
      </c>
      <c r="I7667" s="221">
        <f t="shared" si="845"/>
        <v>1</v>
      </c>
      <c r="J7667" s="221">
        <v>1</v>
      </c>
      <c r="K7667" s="221">
        <f t="shared" si="846"/>
        <v>-389.56686828292078</v>
      </c>
      <c r="L7667" s="221">
        <f t="shared" si="848"/>
        <v>9.3774082279442907E-37</v>
      </c>
    </row>
    <row r="7668" spans="3:12" hidden="1" x14ac:dyDescent="0.25">
      <c r="C7668" s="221">
        <v>411000</v>
      </c>
      <c r="D7668" s="221">
        <f t="shared" si="842"/>
        <v>411000</v>
      </c>
      <c r="E7668" s="221">
        <f t="shared" si="847"/>
        <v>411</v>
      </c>
      <c r="F7668" s="221">
        <f t="shared" si="843"/>
        <v>9.5914408903910572E-10</v>
      </c>
      <c r="G7668" s="221">
        <f t="shared" si="844"/>
        <v>9.7613786244820177E-15</v>
      </c>
      <c r="H7668" s="221">
        <v>1</v>
      </c>
      <c r="I7668" s="221">
        <f t="shared" si="845"/>
        <v>1</v>
      </c>
      <c r="J7668" s="221">
        <v>1</v>
      </c>
      <c r="K7668" s="221">
        <f t="shared" si="846"/>
        <v>-460.57209973574936</v>
      </c>
      <c r="L7668" s="221">
        <f t="shared" si="848"/>
        <v>2.7637439199146179E-37</v>
      </c>
    </row>
    <row r="7669" spans="3:12" hidden="1" x14ac:dyDescent="0.25">
      <c r="C7669" s="221">
        <v>412000</v>
      </c>
      <c r="D7669" s="221">
        <f t="shared" si="842"/>
        <v>412000</v>
      </c>
      <c r="E7669" s="221">
        <f t="shared" si="847"/>
        <v>412</v>
      </c>
      <c r="F7669" s="221">
        <f t="shared" si="843"/>
        <v>7.3149990166685835E-10</v>
      </c>
      <c r="G7669" s="221">
        <f t="shared" si="844"/>
        <v>3.8400207712782568E-2</v>
      </c>
      <c r="H7669" s="271">
        <v>9.31273563487365E-10</v>
      </c>
      <c r="I7669" s="221">
        <f t="shared" si="845"/>
        <v>1</v>
      </c>
      <c r="J7669" s="221">
        <v>1</v>
      </c>
      <c r="K7669" s="221">
        <f t="shared" si="846"/>
        <v>-391.64749759551182</v>
      </c>
      <c r="L7669" s="221">
        <f t="shared" si="848"/>
        <v>1.7119893842245978E-37</v>
      </c>
    </row>
    <row r="7670" spans="3:12" hidden="1" x14ac:dyDescent="0.25">
      <c r="C7670" s="221">
        <v>413000</v>
      </c>
      <c r="D7670" s="221">
        <f t="shared" si="842"/>
        <v>413000</v>
      </c>
      <c r="E7670" s="221">
        <f t="shared" si="847"/>
        <v>413</v>
      </c>
      <c r="F7670" s="221">
        <f t="shared" si="843"/>
        <v>4.2481638550370668E-10</v>
      </c>
      <c r="G7670" s="221">
        <f t="shared" si="844"/>
        <v>4.2784868169459464E-2</v>
      </c>
      <c r="H7670" s="271">
        <v>9.313560782991629E-10</v>
      </c>
      <c r="I7670" s="221">
        <f t="shared" si="845"/>
        <v>1</v>
      </c>
      <c r="J7670" s="221">
        <v>1</v>
      </c>
      <c r="K7670" s="221">
        <f t="shared" si="846"/>
        <v>-395.42785578237869</v>
      </c>
      <c r="L7670" s="221">
        <f t="shared" si="848"/>
        <v>4.6412887036965486E-37</v>
      </c>
    </row>
    <row r="7671" spans="3:12" hidden="1" x14ac:dyDescent="0.25">
      <c r="C7671" s="221">
        <v>414000</v>
      </c>
      <c r="D7671" s="221">
        <f t="shared" si="842"/>
        <v>414000</v>
      </c>
      <c r="E7671" s="221">
        <f t="shared" si="847"/>
        <v>414</v>
      </c>
      <c r="F7671" s="221">
        <f t="shared" si="843"/>
        <v>1.7549968316180221E-10</v>
      </c>
      <c r="G7671" s="221">
        <f t="shared" si="844"/>
        <v>3.8112307811790395E-15</v>
      </c>
      <c r="H7671" s="221">
        <v>1</v>
      </c>
      <c r="I7671" s="221">
        <f t="shared" si="845"/>
        <v>1</v>
      </c>
      <c r="J7671" s="221">
        <v>1</v>
      </c>
      <c r="K7671" s="221">
        <f t="shared" si="846"/>
        <v>-483.49316831760342</v>
      </c>
      <c r="L7671" s="221">
        <f t="shared" si="848"/>
        <v>7.1645472282898849E-38</v>
      </c>
    </row>
    <row r="7672" spans="3:12" hidden="1" x14ac:dyDescent="0.25">
      <c r="C7672" s="221">
        <v>415000</v>
      </c>
      <c r="D7672" s="221">
        <f t="shared" si="842"/>
        <v>415000</v>
      </c>
      <c r="E7672" s="221">
        <f t="shared" si="847"/>
        <v>415</v>
      </c>
      <c r="F7672" s="221">
        <f t="shared" si="843"/>
        <v>4.4335933576525148E-11</v>
      </c>
      <c r="G7672" s="221">
        <f t="shared" si="844"/>
        <v>6.7158790484469225E-2</v>
      </c>
      <c r="H7672" s="271">
        <v>9.3132012947015898E-10</v>
      </c>
      <c r="I7672" s="221">
        <f t="shared" si="845"/>
        <v>1</v>
      </c>
      <c r="J7672" s="221">
        <v>1</v>
      </c>
      <c r="K7672" s="221">
        <f t="shared" si="846"/>
        <v>-411.14084572743047</v>
      </c>
      <c r="L7672" s="221">
        <f t="shared" si="848"/>
        <v>1.9233792103968302E-39</v>
      </c>
    </row>
    <row r="7673" spans="3:12" hidden="1" x14ac:dyDescent="0.25">
      <c r="C7673" s="221">
        <v>416000</v>
      </c>
      <c r="D7673" s="221">
        <f t="shared" si="842"/>
        <v>416000</v>
      </c>
      <c r="E7673" s="221">
        <f t="shared" si="847"/>
        <v>416</v>
      </c>
      <c r="F7673" s="221">
        <f t="shared" si="843"/>
        <v>4.6214624762809395E-12</v>
      </c>
      <c r="G7673" s="221">
        <f t="shared" si="844"/>
        <v>0.1055037035932475</v>
      </c>
      <c r="H7673" s="271">
        <v>9.3130952899334202E-10</v>
      </c>
      <c r="I7673" s="221">
        <f t="shared" si="845"/>
        <v>1</v>
      </c>
      <c r="J7673" s="221">
        <v>1</v>
      </c>
      <c r="K7673" s="221">
        <f t="shared" si="846"/>
        <v>-426.85717633807633</v>
      </c>
      <c r="L7673" s="221">
        <f t="shared" si="848"/>
        <v>2.6036070089440138E-39</v>
      </c>
    </row>
    <row r="7674" spans="3:12" hidden="1" x14ac:dyDescent="0.25">
      <c r="C7674" s="221">
        <v>417000</v>
      </c>
      <c r="D7674" s="221">
        <f t="shared" ref="D7674:D7737" si="849">C7674*(f_CLK_MHz/Nominal_Clock_Freq)</f>
        <v>417000</v>
      </c>
      <c r="E7674" s="221">
        <f t="shared" si="847"/>
        <v>417</v>
      </c>
      <c r="F7674" s="221">
        <f t="shared" ref="F7674:F7737" si="850">ABS(SIN(((MOD_CLK_DIV*PI()*$D7674*FIRST_STAGE_DECIMATION)/(f_CLK_MHz*1000000)))/(FIRST_STAGE_DECIMATION*SIN(((MOD_CLK_DIV*PI()*$D7674)/(f_CLK_MHz*1000000)))))^FIRST_STAGE_ORDER</f>
        <v>3.731495760425909E-14</v>
      </c>
      <c r="G7674" s="221">
        <f t="shared" ref="G7674:G7737" si="851">ABS(SIN(((MOD_CLK_DIV*FIRST_STAGE_DECIMATION*PI()*$D7674*SECOND_STAGE_DECIMATION)/(f_CLK_MHz*1000000)))/(SECOND_STAGE_DECIMATION*SIN(((MOD_CLK_DIV*FIRST_STAGE_DECIMATION*PI()*$D7674)/(f_CLK_MHz*1000000)))))^SECOND_STAGE_ORDER</f>
        <v>3.2851448005627076E-14</v>
      </c>
      <c r="H7674" s="221">
        <v>1</v>
      </c>
      <c r="I7674" s="221">
        <f t="shared" ref="I7674:I7737" si="852">IF(Avg_decimation&lt;&gt;0,(ABS(SIN(((MOD_CLK_DIV*FIRST_STAGE_DECIMATION*SECOND_STAGE_DECIMATION*FIR_DECIMATION*PI()*$D7674*Avg_decimation)/(f_CLK_MHz*1000000)))/(Avg_decimation*SIN(((MOD_CLK_DIV*FIRST_STAGE_DECIMATION*SECOND_STAGE_DECIMATION*FIR_DECIMATION*PI()*$D7674)/(f_CLK_MHz*1000000)))))^1),"-")</f>
        <v>1</v>
      </c>
      <c r="J7674" s="221">
        <v>1</v>
      </c>
      <c r="K7674" s="221">
        <f t="shared" ref="K7674:K7737" si="853">20*LOG10(IF(FIR_BYPASSED,F7674*G7674*J7674,F7674*G7674*H7674*I7674*J7674))</f>
        <v>-538.23125061184396</v>
      </c>
      <c r="L7674" s="221">
        <f t="shared" si="848"/>
        <v>5.1549531152017185E-41</v>
      </c>
    </row>
    <row r="7675" spans="3:12" hidden="1" x14ac:dyDescent="0.25">
      <c r="C7675" s="221">
        <v>418000</v>
      </c>
      <c r="D7675" s="221">
        <f t="shared" si="849"/>
        <v>418000</v>
      </c>
      <c r="E7675" s="221">
        <f t="shared" si="847"/>
        <v>418</v>
      </c>
      <c r="F7675" s="221">
        <f t="shared" si="850"/>
        <v>4.9405358562968774E-15</v>
      </c>
      <c r="G7675" s="221">
        <f t="shared" si="851"/>
        <v>0.41402196443705097</v>
      </c>
      <c r="H7675" s="271">
        <v>9.3136666028338905E-10</v>
      </c>
      <c r="I7675" s="221">
        <f t="shared" si="852"/>
        <v>1</v>
      </c>
      <c r="J7675" s="221">
        <v>1</v>
      </c>
      <c r="K7675" s="221">
        <f t="shared" si="853"/>
        <v>-474.40163750301724</v>
      </c>
      <c r="L7675" s="221">
        <f t="shared" si="848"/>
        <v>9.085210162928185E-46</v>
      </c>
    </row>
    <row r="7676" spans="3:12" hidden="1" x14ac:dyDescent="0.25">
      <c r="C7676" s="221">
        <v>419000</v>
      </c>
      <c r="D7676" s="221">
        <f t="shared" si="849"/>
        <v>419000</v>
      </c>
      <c r="E7676" s="221">
        <f t="shared" si="847"/>
        <v>419</v>
      </c>
      <c r="F7676" s="221">
        <f t="shared" si="850"/>
        <v>2.4095071392036333E-12</v>
      </c>
      <c r="G7676" s="221">
        <f t="shared" si="851"/>
        <v>0.11999898865882627</v>
      </c>
      <c r="H7676" s="271">
        <v>9.3138927935064991E-10</v>
      </c>
      <c r="I7676" s="221">
        <f t="shared" si="852"/>
        <v>1</v>
      </c>
      <c r="J7676" s="221">
        <v>1</v>
      </c>
      <c r="K7676" s="221">
        <f t="shared" si="853"/>
        <v>-431.39525923962162</v>
      </c>
      <c r="L7676" s="221">
        <f t="shared" si="848"/>
        <v>1.8388109338889709E-41</v>
      </c>
    </row>
    <row r="7677" spans="3:12" hidden="1" x14ac:dyDescent="0.25">
      <c r="C7677" s="221">
        <v>420000</v>
      </c>
      <c r="D7677" s="221">
        <f t="shared" si="849"/>
        <v>420000</v>
      </c>
      <c r="E7677" s="221">
        <f t="shared" si="847"/>
        <v>420</v>
      </c>
      <c r="F7677" s="221">
        <f t="shared" si="850"/>
        <v>3.0550628828962981E-11</v>
      </c>
      <c r="G7677" s="221">
        <f t="shared" si="851"/>
        <v>1.5353820645436147E-14</v>
      </c>
      <c r="H7677" s="221">
        <v>1</v>
      </c>
      <c r="I7677" s="221">
        <f t="shared" si="852"/>
        <v>1</v>
      </c>
      <c r="J7677" s="221">
        <v>1</v>
      </c>
      <c r="K7677" s="221">
        <f t="shared" si="853"/>
        <v>-486.57526766098829</v>
      </c>
      <c r="L7677" s="221">
        <f t="shared" si="848"/>
        <v>1.8193894891184997E-41</v>
      </c>
    </row>
    <row r="7678" spans="3:12" hidden="1" x14ac:dyDescent="0.25">
      <c r="C7678" s="221">
        <v>421000</v>
      </c>
      <c r="D7678" s="221">
        <f t="shared" si="849"/>
        <v>421000</v>
      </c>
      <c r="E7678" s="221">
        <f t="shared" si="847"/>
        <v>421</v>
      </c>
      <c r="F7678" s="221">
        <f t="shared" si="850"/>
        <v>1.3726617284579437E-10</v>
      </c>
      <c r="G7678" s="221">
        <f t="shared" si="851"/>
        <v>5.3411656086165396E-2</v>
      </c>
      <c r="H7678" s="271">
        <v>9.3128690388151002E-10</v>
      </c>
      <c r="I7678" s="221">
        <f t="shared" si="852"/>
        <v>1</v>
      </c>
      <c r="J7678" s="221">
        <v>1</v>
      </c>
      <c r="K7678" s="221">
        <f t="shared" si="853"/>
        <v>-403.31433870199163</v>
      </c>
      <c r="L7678" s="221">
        <f t="shared" si="848"/>
        <v>1.1656436658424124E-38</v>
      </c>
    </row>
    <row r="7679" spans="3:12" hidden="1" x14ac:dyDescent="0.25">
      <c r="C7679" s="221">
        <v>422000</v>
      </c>
      <c r="D7679" s="221">
        <f t="shared" si="849"/>
        <v>422000</v>
      </c>
      <c r="E7679" s="221">
        <f t="shared" si="847"/>
        <v>422</v>
      </c>
      <c r="F7679" s="221">
        <f t="shared" si="850"/>
        <v>3.5889859505369092E-10</v>
      </c>
      <c r="G7679" s="221">
        <f t="shared" si="851"/>
        <v>4.4050908590082129E-2</v>
      </c>
      <c r="H7679" s="271">
        <v>9.3134273625953292E-10</v>
      </c>
      <c r="I7679" s="221">
        <f t="shared" si="852"/>
        <v>1</v>
      </c>
      <c r="J7679" s="221">
        <v>1</v>
      </c>
      <c r="K7679" s="221">
        <f t="shared" si="853"/>
        <v>-396.63927678871607</v>
      </c>
      <c r="L7679" s="221">
        <f t="shared" si="848"/>
        <v>1.1612418798284056E-37</v>
      </c>
    </row>
    <row r="7680" spans="3:12" hidden="1" x14ac:dyDescent="0.25">
      <c r="C7680" s="221">
        <v>423000</v>
      </c>
      <c r="D7680" s="221">
        <f t="shared" si="849"/>
        <v>423000</v>
      </c>
      <c r="E7680" s="221">
        <f t="shared" ref="E7680:E7743" si="854">D7680/1000</f>
        <v>423</v>
      </c>
      <c r="F7680" s="221">
        <f t="shared" si="850"/>
        <v>6.5351255659807795E-10</v>
      </c>
      <c r="G7680" s="221">
        <f t="shared" si="851"/>
        <v>7.5116803778894219E-16</v>
      </c>
      <c r="H7680" s="221">
        <v>1</v>
      </c>
      <c r="I7680" s="221">
        <f t="shared" si="852"/>
        <v>1</v>
      </c>
      <c r="J7680" s="221">
        <v>1</v>
      </c>
      <c r="K7680" s="221">
        <f t="shared" si="853"/>
        <v>-486.18017926098611</v>
      </c>
      <c r="L7680" s="221">
        <f t="shared" ref="L7680:L7743" si="855">(D7680-D7679)*((10^(K7680/20)+10^(K7679/20))/2)^2</f>
        <v>5.4205241960594347E-38</v>
      </c>
    </row>
    <row r="7681" spans="3:12" hidden="1" x14ac:dyDescent="0.25">
      <c r="C7681" s="221">
        <v>424000</v>
      </c>
      <c r="D7681" s="221">
        <f t="shared" si="849"/>
        <v>424000</v>
      </c>
      <c r="E7681" s="221">
        <f t="shared" si="854"/>
        <v>424</v>
      </c>
      <c r="F7681" s="221">
        <f t="shared" si="850"/>
        <v>8.974044201129066E-10</v>
      </c>
      <c r="G7681" s="221">
        <f t="shared" si="851"/>
        <v>3.6641051732159868E-2</v>
      </c>
      <c r="H7681" s="271">
        <v>9.3133345638905991E-10</v>
      </c>
      <c r="I7681" s="221">
        <f t="shared" si="852"/>
        <v>1</v>
      </c>
      <c r="J7681" s="221">
        <v>1</v>
      </c>
      <c r="K7681" s="221">
        <f t="shared" si="853"/>
        <v>-390.27877320500249</v>
      </c>
      <c r="L7681" s="221">
        <f t="shared" si="855"/>
        <v>2.3446423838643728E-37</v>
      </c>
    </row>
    <row r="7682" spans="3:12" hidden="1" x14ac:dyDescent="0.25">
      <c r="C7682" s="221">
        <v>425000</v>
      </c>
      <c r="D7682" s="221">
        <f t="shared" si="849"/>
        <v>425000</v>
      </c>
      <c r="E7682" s="221">
        <f t="shared" si="854"/>
        <v>425</v>
      </c>
      <c r="F7682" s="221">
        <f t="shared" si="850"/>
        <v>9.6214937384462518E-10</v>
      </c>
      <c r="G7682" s="221">
        <f t="shared" si="851"/>
        <v>3.6118768889068113E-2</v>
      </c>
      <c r="H7682" s="271">
        <v>9.3129617759120996E-10</v>
      </c>
      <c r="I7682" s="221">
        <f t="shared" si="852"/>
        <v>1</v>
      </c>
      <c r="J7682" s="221">
        <v>1</v>
      </c>
      <c r="K7682" s="221">
        <f t="shared" si="853"/>
        <v>-389.79873478128195</v>
      </c>
      <c r="L7682" s="221">
        <f t="shared" si="855"/>
        <v>9.9187326364022008E-37</v>
      </c>
    </row>
    <row r="7683" spans="3:12" hidden="1" x14ac:dyDescent="0.25">
      <c r="C7683" s="221">
        <v>426000</v>
      </c>
      <c r="D7683" s="221">
        <f t="shared" si="849"/>
        <v>426000</v>
      </c>
      <c r="E7683" s="221">
        <f t="shared" si="854"/>
        <v>426</v>
      </c>
      <c r="F7683" s="221">
        <f t="shared" si="850"/>
        <v>8.1121147679209868E-10</v>
      </c>
      <c r="G7683" s="221">
        <f t="shared" si="851"/>
        <v>6.5107822985740535E-15</v>
      </c>
      <c r="H7683" s="221">
        <v>1</v>
      </c>
      <c r="I7683" s="221">
        <f t="shared" si="852"/>
        <v>1</v>
      </c>
      <c r="J7683" s="221">
        <v>1</v>
      </c>
      <c r="K7683" s="221">
        <f t="shared" si="853"/>
        <v>-465.54465479264854</v>
      </c>
      <c r="L7683" s="221">
        <f t="shared" si="855"/>
        <v>2.6194388680618754E-37</v>
      </c>
    </row>
    <row r="7684" spans="3:12" hidden="1" x14ac:dyDescent="0.25">
      <c r="C7684" s="221">
        <v>427000</v>
      </c>
      <c r="D7684" s="221">
        <f t="shared" si="849"/>
        <v>427000</v>
      </c>
      <c r="E7684" s="221">
        <f t="shared" si="854"/>
        <v>427</v>
      </c>
      <c r="F7684" s="221">
        <f t="shared" si="850"/>
        <v>5.2867692657471896E-10</v>
      </c>
      <c r="G7684" s="221">
        <f t="shared" si="851"/>
        <v>4.0680891906430115E-2</v>
      </c>
      <c r="H7684" s="271">
        <v>9.3138001884847797E-10</v>
      </c>
      <c r="I7684" s="221">
        <f t="shared" si="852"/>
        <v>1</v>
      </c>
      <c r="J7684" s="221">
        <v>1</v>
      </c>
      <c r="K7684" s="221">
        <f t="shared" si="853"/>
        <v>-393.96584521445681</v>
      </c>
      <c r="L7684" s="221">
        <f t="shared" si="855"/>
        <v>1.0036550572066627E-37</v>
      </c>
    </row>
    <row r="7685" spans="3:12" hidden="1" x14ac:dyDescent="0.25">
      <c r="C7685" s="221">
        <v>428000</v>
      </c>
      <c r="D7685" s="221">
        <f t="shared" si="849"/>
        <v>428000</v>
      </c>
      <c r="E7685" s="221">
        <f t="shared" si="854"/>
        <v>428</v>
      </c>
      <c r="F7685" s="221">
        <f t="shared" si="850"/>
        <v>2.5349633315070039E-10</v>
      </c>
      <c r="G7685" s="221">
        <f t="shared" si="851"/>
        <v>4.7104828118623286E-2</v>
      </c>
      <c r="H7685" s="271">
        <v>9.3124961854731402E-10</v>
      </c>
      <c r="I7685" s="221">
        <f t="shared" si="852"/>
        <v>1</v>
      </c>
      <c r="J7685" s="221">
        <v>1</v>
      </c>
      <c r="K7685" s="221">
        <f t="shared" si="853"/>
        <v>-399.07793574206829</v>
      </c>
      <c r="L7685" s="221">
        <f t="shared" si="855"/>
        <v>2.4259924219031923E-37</v>
      </c>
    </row>
    <row r="7686" spans="3:12" hidden="1" x14ac:dyDescent="0.25">
      <c r="C7686" s="221">
        <v>429000</v>
      </c>
      <c r="D7686" s="221">
        <f t="shared" si="849"/>
        <v>429000</v>
      </c>
      <c r="E7686" s="221">
        <f t="shared" si="854"/>
        <v>429</v>
      </c>
      <c r="F7686" s="221">
        <f t="shared" si="850"/>
        <v>8.0189803854680651E-11</v>
      </c>
      <c r="G7686" s="221">
        <f t="shared" si="851"/>
        <v>9.3237706888096005E-15</v>
      </c>
      <c r="H7686" s="221">
        <v>1</v>
      </c>
      <c r="I7686" s="221">
        <f t="shared" si="852"/>
        <v>1</v>
      </c>
      <c r="J7686" s="221">
        <v>1</v>
      </c>
      <c r="K7686" s="221">
        <f t="shared" si="853"/>
        <v>-482.52578529963449</v>
      </c>
      <c r="L7686" s="221">
        <f t="shared" si="855"/>
        <v>3.0917533050011918E-38</v>
      </c>
    </row>
    <row r="7687" spans="3:12" hidden="1" x14ac:dyDescent="0.25">
      <c r="C7687" s="221">
        <v>430000</v>
      </c>
      <c r="D7687" s="221">
        <f t="shared" si="849"/>
        <v>430000</v>
      </c>
      <c r="E7687" s="221">
        <f t="shared" si="854"/>
        <v>430</v>
      </c>
      <c r="F7687" s="221">
        <f t="shared" si="850"/>
        <v>1.2907198946826125E-11</v>
      </c>
      <c r="G7687" s="221">
        <f t="shared" si="851"/>
        <v>8.5382945061871635E-2</v>
      </c>
      <c r="H7687" s="271">
        <v>9.3130023696118505E-10</v>
      </c>
      <c r="I7687" s="221">
        <f t="shared" si="852"/>
        <v>1</v>
      </c>
      <c r="J7687" s="221">
        <v>1</v>
      </c>
      <c r="K7687" s="221">
        <f t="shared" si="853"/>
        <v>-419.77414303598584</v>
      </c>
      <c r="L7687" s="221">
        <f t="shared" si="855"/>
        <v>2.6372920448742697E-40</v>
      </c>
    </row>
    <row r="7688" spans="3:12" hidden="1" x14ac:dyDescent="0.25">
      <c r="C7688" s="221">
        <v>431000</v>
      </c>
      <c r="D7688" s="221">
        <f t="shared" si="849"/>
        <v>431000</v>
      </c>
      <c r="E7688" s="221">
        <f t="shared" si="854"/>
        <v>431</v>
      </c>
      <c r="F7688" s="221">
        <f t="shared" si="850"/>
        <v>4.5394910961393649E-13</v>
      </c>
      <c r="G7688" s="221">
        <f t="shared" si="851"/>
        <v>0.16671805668010317</v>
      </c>
      <c r="H7688" s="271">
        <v>9.3132940942152591E-10</v>
      </c>
      <c r="I7688" s="221">
        <f t="shared" si="852"/>
        <v>1</v>
      </c>
      <c r="J7688" s="221">
        <v>1</v>
      </c>
      <c r="K7688" s="221">
        <f t="shared" si="853"/>
        <v>-443.03813749504008</v>
      </c>
      <c r="L7688" s="221">
        <f t="shared" si="855"/>
        <v>3.0075801621953157E-40</v>
      </c>
    </row>
    <row r="7689" spans="3:12" hidden="1" x14ac:dyDescent="0.25">
      <c r="C7689" s="221">
        <v>432000</v>
      </c>
      <c r="D7689" s="221">
        <f t="shared" si="849"/>
        <v>432000</v>
      </c>
      <c r="E7689" s="221">
        <f t="shared" si="854"/>
        <v>432</v>
      </c>
      <c r="F7689" s="221">
        <f t="shared" si="850"/>
        <v>4.5294014977707102E-82</v>
      </c>
      <c r="G7689" s="221">
        <f t="shared" si="851"/>
        <v>0.38104269397732543</v>
      </c>
      <c r="H7689" s="221">
        <v>1</v>
      </c>
      <c r="I7689" s="221">
        <f t="shared" si="852"/>
        <v>1</v>
      </c>
      <c r="J7689" s="221">
        <v>1</v>
      </c>
      <c r="K7689" s="221">
        <f t="shared" si="853"/>
        <v>-1635.2597108330174</v>
      </c>
      <c r="L7689" s="221">
        <f t="shared" si="855"/>
        <v>1.2420133363053131E-42</v>
      </c>
    </row>
    <row r="7690" spans="3:12" hidden="1" x14ac:dyDescent="0.25">
      <c r="C7690" s="221">
        <v>433000</v>
      </c>
      <c r="D7690" s="221">
        <f t="shared" si="849"/>
        <v>433000</v>
      </c>
      <c r="E7690" s="221">
        <f t="shared" si="854"/>
        <v>433</v>
      </c>
      <c r="F7690" s="221">
        <f t="shared" si="850"/>
        <v>4.5242756130447555E-13</v>
      </c>
      <c r="G7690" s="221">
        <f t="shared" si="851"/>
        <v>0.16671805668011475</v>
      </c>
      <c r="H7690" s="271">
        <v>9.3134679340299795E-10</v>
      </c>
      <c r="I7690" s="221">
        <f t="shared" si="852"/>
        <v>1</v>
      </c>
      <c r="J7690" s="221">
        <v>1</v>
      </c>
      <c r="K7690" s="221">
        <f t="shared" si="853"/>
        <v>-443.06713766533039</v>
      </c>
      <c r="L7690" s="221">
        <f t="shared" si="855"/>
        <v>1.2337473764007993E-42</v>
      </c>
    </row>
    <row r="7691" spans="3:12" hidden="1" x14ac:dyDescent="0.25">
      <c r="C7691" s="221">
        <v>434000</v>
      </c>
      <c r="D7691" s="221">
        <f t="shared" si="849"/>
        <v>434000</v>
      </c>
      <c r="E7691" s="221">
        <f t="shared" si="854"/>
        <v>434</v>
      </c>
      <c r="F7691" s="221">
        <f t="shared" si="850"/>
        <v>1.2820818149167416E-11</v>
      </c>
      <c r="G7691" s="221">
        <f t="shared" si="851"/>
        <v>8.5382945061869886E-2</v>
      </c>
      <c r="H7691" s="271">
        <v>9.3128282919371005E-10</v>
      </c>
      <c r="I7691" s="221">
        <f t="shared" si="852"/>
        <v>1</v>
      </c>
      <c r="J7691" s="221">
        <v>1</v>
      </c>
      <c r="K7691" s="221">
        <f t="shared" si="853"/>
        <v>-419.83263067279233</v>
      </c>
      <c r="L7691" s="221">
        <f t="shared" si="855"/>
        <v>2.9686448310054615E-40</v>
      </c>
    </row>
    <row r="7692" spans="3:12" hidden="1" x14ac:dyDescent="0.25">
      <c r="C7692" s="221">
        <v>435000</v>
      </c>
      <c r="D7692" s="221">
        <f t="shared" si="849"/>
        <v>435000</v>
      </c>
      <c r="E7692" s="221">
        <f t="shared" si="854"/>
        <v>435</v>
      </c>
      <c r="F7692" s="221">
        <f t="shared" si="850"/>
        <v>7.9386137068383392E-11</v>
      </c>
      <c r="G7692" s="221">
        <f t="shared" si="851"/>
        <v>1.3617635301707639E-14</v>
      </c>
      <c r="H7692" s="221">
        <v>1</v>
      </c>
      <c r="I7692" s="221">
        <f t="shared" si="852"/>
        <v>1</v>
      </c>
      <c r="J7692" s="221">
        <v>1</v>
      </c>
      <c r="K7692" s="221">
        <f t="shared" si="853"/>
        <v>-479.32307262611488</v>
      </c>
      <c r="L7692" s="221">
        <f t="shared" si="855"/>
        <v>2.6037394452836053E-40</v>
      </c>
    </row>
    <row r="7693" spans="3:12" hidden="1" x14ac:dyDescent="0.25">
      <c r="C7693" s="221">
        <v>436000</v>
      </c>
      <c r="D7693" s="221">
        <f t="shared" si="849"/>
        <v>436000</v>
      </c>
      <c r="E7693" s="221">
        <f t="shared" si="854"/>
        <v>436</v>
      </c>
      <c r="F7693" s="221">
        <f t="shared" si="850"/>
        <v>2.5011450569396905E-10</v>
      </c>
      <c r="G7693" s="221">
        <f t="shared" si="851"/>
        <v>4.7104828118637643E-2</v>
      </c>
      <c r="H7693" s="271">
        <v>9.31393361720159E-10</v>
      </c>
      <c r="I7693" s="221">
        <f t="shared" si="852"/>
        <v>1</v>
      </c>
      <c r="J7693" s="221">
        <v>1</v>
      </c>
      <c r="K7693" s="221">
        <f t="shared" si="853"/>
        <v>-399.19325116787917</v>
      </c>
      <c r="L7693" s="221">
        <f t="shared" si="855"/>
        <v>3.0109286073610279E-38</v>
      </c>
    </row>
    <row r="7694" spans="3:12" hidden="1" x14ac:dyDescent="0.25">
      <c r="C7694" s="221">
        <v>437000</v>
      </c>
      <c r="D7694" s="221">
        <f t="shared" si="849"/>
        <v>437000</v>
      </c>
      <c r="E7694" s="221">
        <f t="shared" si="854"/>
        <v>437</v>
      </c>
      <c r="F7694" s="221">
        <f t="shared" si="850"/>
        <v>5.1987519681898089E-10</v>
      </c>
      <c r="G7694" s="221">
        <f t="shared" si="851"/>
        <v>4.0680891906418125E-2</v>
      </c>
      <c r="H7694" s="271">
        <v>9.3123628318720295E-10</v>
      </c>
      <c r="I7694" s="221">
        <f t="shared" si="852"/>
        <v>1</v>
      </c>
      <c r="J7694" s="221">
        <v>1</v>
      </c>
      <c r="K7694" s="221">
        <f t="shared" si="853"/>
        <v>-394.11301094796147</v>
      </c>
      <c r="L7694" s="221">
        <f t="shared" si="855"/>
        <v>2.3513168682090509E-37</v>
      </c>
    </row>
    <row r="7695" spans="3:12" hidden="1" x14ac:dyDescent="0.25">
      <c r="C7695" s="221">
        <v>438000</v>
      </c>
      <c r="D7695" s="221">
        <f t="shared" si="849"/>
        <v>438000</v>
      </c>
      <c r="E7695" s="221">
        <f t="shared" si="854"/>
        <v>438</v>
      </c>
      <c r="F7695" s="221">
        <f t="shared" si="850"/>
        <v>7.9503124930276013E-10</v>
      </c>
      <c r="G7695" s="221">
        <f t="shared" si="851"/>
        <v>3.8046333515477094E-15</v>
      </c>
      <c r="H7695" s="221">
        <v>1</v>
      </c>
      <c r="I7695" s="221">
        <f t="shared" si="852"/>
        <v>1</v>
      </c>
      <c r="J7695" s="221">
        <v>1</v>
      </c>
      <c r="K7695" s="221">
        <f t="shared" si="853"/>
        <v>-470.38605980216369</v>
      </c>
      <c r="L7695" s="221">
        <f t="shared" si="855"/>
        <v>9.7000127582526721E-38</v>
      </c>
    </row>
    <row r="7696" spans="3:12" hidden="1" x14ac:dyDescent="0.25">
      <c r="C7696" s="221">
        <v>439000</v>
      </c>
      <c r="D7696" s="221">
        <f t="shared" si="849"/>
        <v>439000</v>
      </c>
      <c r="E7696" s="221">
        <f t="shared" si="854"/>
        <v>439</v>
      </c>
      <c r="F7696" s="221">
        <f t="shared" si="850"/>
        <v>9.3979640818999764E-10</v>
      </c>
      <c r="G7696" s="221">
        <f t="shared" si="851"/>
        <v>3.6118768889069439E-2</v>
      </c>
      <c r="H7696" s="271">
        <v>9.3131357538819696E-10</v>
      </c>
      <c r="I7696" s="221">
        <f t="shared" si="852"/>
        <v>1</v>
      </c>
      <c r="J7696" s="221">
        <v>1</v>
      </c>
      <c r="K7696" s="221">
        <f t="shared" si="853"/>
        <v>-390.0027469333545</v>
      </c>
      <c r="L7696" s="221">
        <f t="shared" si="855"/>
        <v>2.4988973729234939E-37</v>
      </c>
    </row>
    <row r="7697" spans="3:12" hidden="1" x14ac:dyDescent="0.25">
      <c r="C7697" s="221">
        <v>440000</v>
      </c>
      <c r="D7697" s="221">
        <f t="shared" si="849"/>
        <v>440000</v>
      </c>
      <c r="E7697" s="221">
        <f t="shared" si="854"/>
        <v>440</v>
      </c>
      <c r="F7697" s="221">
        <f t="shared" si="850"/>
        <v>8.7361565972296111E-10</v>
      </c>
      <c r="G7697" s="221">
        <f t="shared" si="851"/>
        <v>3.6641051732158494E-2</v>
      </c>
      <c r="H7697" s="271">
        <v>9.3131605810863496E-10</v>
      </c>
      <c r="I7697" s="221">
        <f t="shared" si="852"/>
        <v>1</v>
      </c>
      <c r="J7697" s="221">
        <v>1</v>
      </c>
      <c r="K7697" s="221">
        <f t="shared" si="853"/>
        <v>-390.51229134909045</v>
      </c>
      <c r="L7697" s="221">
        <f t="shared" si="855"/>
        <v>9.4323884506657931E-37</v>
      </c>
    </row>
    <row r="7698" spans="3:12" hidden="1" x14ac:dyDescent="0.25">
      <c r="C7698" s="221">
        <v>441000</v>
      </c>
      <c r="D7698" s="221">
        <f t="shared" si="849"/>
        <v>441000</v>
      </c>
      <c r="E7698" s="221">
        <f t="shared" si="854"/>
        <v>441</v>
      </c>
      <c r="F7698" s="221">
        <f t="shared" si="850"/>
        <v>6.3405480069549933E-10</v>
      </c>
      <c r="G7698" s="221">
        <f t="shared" si="851"/>
        <v>3.5804753941414639E-15</v>
      </c>
      <c r="H7698" s="221">
        <v>1</v>
      </c>
      <c r="I7698" s="221">
        <f t="shared" si="852"/>
        <v>1</v>
      </c>
      <c r="J7698" s="221">
        <v>1</v>
      </c>
      <c r="K7698" s="221">
        <f t="shared" si="853"/>
        <v>-472.87865022753158</v>
      </c>
      <c r="L7698" s="221">
        <f t="shared" si="855"/>
        <v>2.2221686489775214E-37</v>
      </c>
    </row>
    <row r="7699" spans="3:12" hidden="1" x14ac:dyDescent="0.25">
      <c r="C7699" s="221">
        <v>442000</v>
      </c>
      <c r="D7699" s="221">
        <f t="shared" si="849"/>
        <v>442000</v>
      </c>
      <c r="E7699" s="221">
        <f t="shared" si="854"/>
        <v>442</v>
      </c>
      <c r="F7699" s="221">
        <f t="shared" si="850"/>
        <v>3.4704433625746916E-10</v>
      </c>
      <c r="G7699" s="221">
        <f t="shared" si="851"/>
        <v>4.4050908590083496E-2</v>
      </c>
      <c r="H7699" s="271">
        <v>9.3136013908220897E-10</v>
      </c>
      <c r="I7699" s="221">
        <f t="shared" si="852"/>
        <v>1</v>
      </c>
      <c r="J7699" s="221">
        <v>1</v>
      </c>
      <c r="K7699" s="221">
        <f t="shared" si="853"/>
        <v>-396.93085043017908</v>
      </c>
      <c r="L7699" s="221">
        <f t="shared" si="855"/>
        <v>5.0698305784281608E-38</v>
      </c>
    </row>
    <row r="7700" spans="3:12" hidden="1" x14ac:dyDescent="0.25">
      <c r="C7700" s="221">
        <v>443000</v>
      </c>
      <c r="D7700" s="221">
        <f t="shared" si="849"/>
        <v>443000</v>
      </c>
      <c r="E7700" s="221">
        <f t="shared" si="854"/>
        <v>443</v>
      </c>
      <c r="F7700" s="221">
        <f t="shared" si="850"/>
        <v>1.3228686658941349E-10</v>
      </c>
      <c r="G7700" s="221">
        <f t="shared" si="851"/>
        <v>5.3411656086163044E-2</v>
      </c>
      <c r="H7700" s="271">
        <v>9.3126948790523896E-10</v>
      </c>
      <c r="I7700" s="221">
        <f t="shared" si="852"/>
        <v>1</v>
      </c>
      <c r="J7700" s="221">
        <v>1</v>
      </c>
      <c r="K7700" s="221">
        <f t="shared" si="853"/>
        <v>-403.63543704822376</v>
      </c>
      <c r="L7700" s="221">
        <f t="shared" si="855"/>
        <v>1.0835053370278091E-37</v>
      </c>
    </row>
    <row r="7701" spans="3:12" hidden="1" x14ac:dyDescent="0.25">
      <c r="C7701" s="221">
        <v>444000</v>
      </c>
      <c r="D7701" s="221">
        <f t="shared" si="849"/>
        <v>444000</v>
      </c>
      <c r="E7701" s="221">
        <f t="shared" si="854"/>
        <v>444</v>
      </c>
      <c r="F7701" s="221">
        <f t="shared" si="850"/>
        <v>2.934357222573185E-11</v>
      </c>
      <c r="G7701" s="221">
        <f t="shared" si="851"/>
        <v>2.0581698960871293E-14</v>
      </c>
      <c r="H7701" s="221">
        <v>1</v>
      </c>
      <c r="I7701" s="221">
        <f t="shared" si="852"/>
        <v>1</v>
      </c>
      <c r="J7701" s="221">
        <v>1</v>
      </c>
      <c r="K7701" s="221">
        <f t="shared" si="853"/>
        <v>-484.38011590958877</v>
      </c>
      <c r="L7701" s="221">
        <f t="shared" si="855"/>
        <v>1.0826199420041539E-38</v>
      </c>
    </row>
    <row r="7702" spans="3:12" hidden="1" x14ac:dyDescent="0.25">
      <c r="C7702" s="221">
        <v>445000</v>
      </c>
      <c r="D7702" s="221">
        <f t="shared" si="849"/>
        <v>445000</v>
      </c>
      <c r="E7702" s="221">
        <f t="shared" si="854"/>
        <v>445</v>
      </c>
      <c r="F7702" s="221">
        <f t="shared" si="850"/>
        <v>2.3065361169956589E-12</v>
      </c>
      <c r="G7702" s="221">
        <f t="shared" si="851"/>
        <v>0.1199989886588278</v>
      </c>
      <c r="H7702" s="271">
        <v>9.3140670445701496E-10</v>
      </c>
      <c r="I7702" s="221">
        <f t="shared" si="852"/>
        <v>1</v>
      </c>
      <c r="J7702" s="221">
        <v>1</v>
      </c>
      <c r="K7702" s="221">
        <f t="shared" si="853"/>
        <v>-431.77445589936218</v>
      </c>
      <c r="L7702" s="221">
        <f t="shared" si="855"/>
        <v>1.669271135663161E-41</v>
      </c>
    </row>
    <row r="7703" spans="3:12" hidden="1" x14ac:dyDescent="0.25">
      <c r="C7703" s="221">
        <v>446000</v>
      </c>
      <c r="D7703" s="221">
        <f t="shared" si="849"/>
        <v>446000</v>
      </c>
      <c r="E7703" s="221">
        <f t="shared" si="854"/>
        <v>446</v>
      </c>
      <c r="F7703" s="221">
        <f t="shared" si="850"/>
        <v>4.7135146859034172E-15</v>
      </c>
      <c r="G7703" s="221">
        <f t="shared" si="851"/>
        <v>0.41402196443689249</v>
      </c>
      <c r="H7703" s="271">
        <v>9.3122294420613295E-10</v>
      </c>
      <c r="I7703" s="221">
        <f t="shared" si="852"/>
        <v>1</v>
      </c>
      <c r="J7703" s="221">
        <v>1</v>
      </c>
      <c r="K7703" s="221">
        <f t="shared" si="853"/>
        <v>-474.81156171733244</v>
      </c>
      <c r="L7703" s="221">
        <f t="shared" si="855"/>
        <v>1.6849843230656272E-41</v>
      </c>
    </row>
    <row r="7704" spans="3:12" hidden="1" x14ac:dyDescent="0.25">
      <c r="C7704" s="221">
        <v>447000</v>
      </c>
      <c r="D7704" s="221">
        <f t="shared" si="849"/>
        <v>447000</v>
      </c>
      <c r="E7704" s="221">
        <f t="shared" si="854"/>
        <v>447</v>
      </c>
      <c r="F7704" s="221">
        <f t="shared" si="850"/>
        <v>3.5480689260638305E-14</v>
      </c>
      <c r="G7704" s="221">
        <f t="shared" si="851"/>
        <v>1.3233950009391954E-13</v>
      </c>
      <c r="H7704" s="221">
        <v>1</v>
      </c>
      <c r="I7704" s="221">
        <f t="shared" si="852"/>
        <v>1</v>
      </c>
      <c r="J7704" s="221">
        <v>1</v>
      </c>
      <c r="K7704" s="221">
        <f t="shared" si="853"/>
        <v>-526.56636924426505</v>
      </c>
      <c r="L7704" s="221">
        <f t="shared" si="855"/>
        <v>8.2989893352332039E-46</v>
      </c>
    </row>
    <row r="7705" spans="3:12" hidden="1" x14ac:dyDescent="0.25">
      <c r="C7705" s="221">
        <v>448000</v>
      </c>
      <c r="D7705" s="221">
        <f t="shared" si="849"/>
        <v>448000</v>
      </c>
      <c r="E7705" s="221">
        <f t="shared" si="854"/>
        <v>448</v>
      </c>
      <c r="F7705" s="221">
        <f t="shared" si="850"/>
        <v>4.379517822580146E-12</v>
      </c>
      <c r="G7705" s="221">
        <f t="shared" si="851"/>
        <v>0.10550370359325342</v>
      </c>
      <c r="H7705" s="271">
        <v>9.3132693303199094E-10</v>
      </c>
      <c r="I7705" s="221">
        <f t="shared" si="852"/>
        <v>1</v>
      </c>
      <c r="J7705" s="221">
        <v>1</v>
      </c>
      <c r="K7705" s="221">
        <f t="shared" si="853"/>
        <v>-427.32407668222783</v>
      </c>
      <c r="L7705" s="221">
        <f t="shared" si="855"/>
        <v>4.6295823967817618E-41</v>
      </c>
    </row>
    <row r="7706" spans="3:12" hidden="1" x14ac:dyDescent="0.25">
      <c r="C7706" s="221">
        <v>449000</v>
      </c>
      <c r="D7706" s="221">
        <f t="shared" si="849"/>
        <v>449000</v>
      </c>
      <c r="E7706" s="221">
        <f t="shared" si="854"/>
        <v>449</v>
      </c>
      <c r="F7706" s="221">
        <f t="shared" si="850"/>
        <v>4.1873565900944259E-11</v>
      </c>
      <c r="G7706" s="221">
        <f t="shared" si="851"/>
        <v>6.7158790484467573E-2</v>
      </c>
      <c r="H7706" s="271">
        <v>9.3130271100800804E-10</v>
      </c>
      <c r="I7706" s="221">
        <f t="shared" si="852"/>
        <v>1</v>
      </c>
      <c r="J7706" s="221">
        <v>1</v>
      </c>
      <c r="K7706" s="221">
        <f t="shared" si="853"/>
        <v>-411.63732640775686</v>
      </c>
      <c r="L7706" s="221">
        <f t="shared" si="855"/>
        <v>2.324578394301603E-39</v>
      </c>
    </row>
    <row r="7707" spans="3:12" hidden="1" x14ac:dyDescent="0.25">
      <c r="C7707" s="221">
        <v>450000</v>
      </c>
      <c r="D7707" s="221">
        <f t="shared" si="849"/>
        <v>450000</v>
      </c>
      <c r="E7707" s="221">
        <f t="shared" si="854"/>
        <v>450</v>
      </c>
      <c r="F7707" s="221">
        <f t="shared" si="850"/>
        <v>1.6519506259717972E-10</v>
      </c>
      <c r="G7707" s="221">
        <f t="shared" si="851"/>
        <v>7.5078989892416055E-15</v>
      </c>
      <c r="H7707" s="221">
        <v>1</v>
      </c>
      <c r="I7707" s="221">
        <f t="shared" si="852"/>
        <v>1</v>
      </c>
      <c r="J7707" s="221">
        <v>1</v>
      </c>
      <c r="K7707" s="221">
        <f t="shared" si="853"/>
        <v>-478.12969032266994</v>
      </c>
      <c r="L7707" s="221">
        <f t="shared" si="855"/>
        <v>1.7164003955788273E-39</v>
      </c>
    </row>
    <row r="7708" spans="3:12" hidden="1" x14ac:dyDescent="0.25">
      <c r="C7708" s="221">
        <v>451000</v>
      </c>
      <c r="D7708" s="221">
        <f t="shared" si="849"/>
        <v>451000</v>
      </c>
      <c r="E7708" s="221">
        <f t="shared" si="854"/>
        <v>451</v>
      </c>
      <c r="F7708" s="221">
        <f t="shared" si="850"/>
        <v>3.9852723309554775E-10</v>
      </c>
      <c r="G7708" s="221">
        <f t="shared" si="851"/>
        <v>4.2784868169472447E-2</v>
      </c>
      <c r="H7708" s="271">
        <v>9.3137346765493698E-10</v>
      </c>
      <c r="I7708" s="221">
        <f t="shared" si="852"/>
        <v>1</v>
      </c>
      <c r="J7708" s="221">
        <v>1</v>
      </c>
      <c r="K7708" s="221">
        <f t="shared" si="853"/>
        <v>-395.98255871968024</v>
      </c>
      <c r="L7708" s="221">
        <f t="shared" si="855"/>
        <v>6.3059710070843056E-38</v>
      </c>
    </row>
    <row r="7709" spans="3:12" hidden="1" x14ac:dyDescent="0.25">
      <c r="C7709" s="221">
        <v>452000</v>
      </c>
      <c r="D7709" s="221">
        <f t="shared" si="849"/>
        <v>452000</v>
      </c>
      <c r="E7709" s="221">
        <f t="shared" si="854"/>
        <v>452</v>
      </c>
      <c r="F7709" s="221">
        <f t="shared" si="850"/>
        <v>6.8392169618948764E-10</v>
      </c>
      <c r="G7709" s="221">
        <f t="shared" si="851"/>
        <v>3.8400207712781277E-2</v>
      </c>
      <c r="H7709" s="271">
        <v>9.31256150980541E-10</v>
      </c>
      <c r="I7709" s="221">
        <f t="shared" si="852"/>
        <v>1</v>
      </c>
      <c r="J7709" s="221">
        <v>1</v>
      </c>
      <c r="K7709" s="221">
        <f t="shared" si="853"/>
        <v>-392.23181781993793</v>
      </c>
      <c r="L7709" s="221">
        <f t="shared" si="855"/>
        <v>4.0679102704197301E-37</v>
      </c>
    </row>
    <row r="7710" spans="3:12" hidden="1" x14ac:dyDescent="0.25">
      <c r="C7710" s="221">
        <v>453000</v>
      </c>
      <c r="D7710" s="221">
        <f t="shared" si="849"/>
        <v>453000</v>
      </c>
      <c r="E7710" s="221">
        <f t="shared" si="854"/>
        <v>453</v>
      </c>
      <c r="F7710" s="221">
        <f t="shared" si="850"/>
        <v>8.937388561750714E-10</v>
      </c>
      <c r="G7710" s="221">
        <f t="shared" si="851"/>
        <v>6.7134328003157599E-15</v>
      </c>
      <c r="H7710" s="221">
        <v>1</v>
      </c>
      <c r="I7710" s="221">
        <f t="shared" si="852"/>
        <v>1</v>
      </c>
      <c r="J7710" s="221">
        <v>1</v>
      </c>
      <c r="K7710" s="221">
        <f t="shared" si="853"/>
        <v>-464.43689428347</v>
      </c>
      <c r="L7710" s="221">
        <f t="shared" si="855"/>
        <v>1.4961367448915314E-37</v>
      </c>
    </row>
    <row r="7711" spans="3:12" hidden="1" x14ac:dyDescent="0.25">
      <c r="C7711" s="221">
        <v>454000</v>
      </c>
      <c r="D7711" s="221">
        <f t="shared" si="849"/>
        <v>454000</v>
      </c>
      <c r="E7711" s="221">
        <f t="shared" si="854"/>
        <v>454</v>
      </c>
      <c r="F7711" s="221">
        <f t="shared" si="850"/>
        <v>9.1496545993705935E-10</v>
      </c>
      <c r="G7711" s="221">
        <f t="shared" si="851"/>
        <v>3.6222228338978417E-2</v>
      </c>
      <c r="H7711" s="271">
        <v>9.31420024391434E-10</v>
      </c>
      <c r="I7711" s="221">
        <f t="shared" si="852"/>
        <v>1</v>
      </c>
      <c r="J7711" s="221">
        <v>1</v>
      </c>
      <c r="K7711" s="221">
        <f t="shared" si="853"/>
        <v>-390.20949131664219</v>
      </c>
      <c r="L7711" s="221">
        <f t="shared" si="855"/>
        <v>2.3831956005057513E-37</v>
      </c>
    </row>
    <row r="7712" spans="3:12" hidden="1" x14ac:dyDescent="0.25">
      <c r="C7712" s="221">
        <v>455000</v>
      </c>
      <c r="D7712" s="221">
        <f t="shared" si="849"/>
        <v>455000</v>
      </c>
      <c r="E7712" s="221">
        <f t="shared" si="854"/>
        <v>455</v>
      </c>
      <c r="F7712" s="221">
        <f t="shared" si="850"/>
        <v>7.3556674220798714E-10</v>
      </c>
      <c r="G7712" s="221">
        <f t="shared" si="851"/>
        <v>3.7835535790816582E-2</v>
      </c>
      <c r="H7712" s="271">
        <v>9.3120958639219899E-10</v>
      </c>
      <c r="I7712" s="221">
        <f t="shared" si="852"/>
        <v>1</v>
      </c>
      <c r="J7712" s="221">
        <v>1</v>
      </c>
      <c r="K7712" s="221">
        <f t="shared" si="853"/>
        <v>-391.72861176994763</v>
      </c>
      <c r="L7712" s="221">
        <f t="shared" si="855"/>
        <v>8.06142295275941E-37</v>
      </c>
    </row>
    <row r="7713" spans="3:12" hidden="1" x14ac:dyDescent="0.25">
      <c r="C7713" s="221">
        <v>456000</v>
      </c>
      <c r="D7713" s="221">
        <f t="shared" si="849"/>
        <v>456000</v>
      </c>
      <c r="E7713" s="221">
        <f t="shared" si="854"/>
        <v>456</v>
      </c>
      <c r="F7713" s="221">
        <f t="shared" si="850"/>
        <v>4.5398759471630423E-10</v>
      </c>
      <c r="G7713" s="221">
        <f t="shared" si="851"/>
        <v>2.2256540394524434E-14</v>
      </c>
      <c r="H7713" s="221">
        <v>1</v>
      </c>
      <c r="I7713" s="221">
        <f t="shared" si="852"/>
        <v>1</v>
      </c>
      <c r="J7713" s="221">
        <v>1</v>
      </c>
      <c r="K7713" s="221">
        <f t="shared" si="853"/>
        <v>-459.90996713178612</v>
      </c>
      <c r="L7713" s="221">
        <f t="shared" si="855"/>
        <v>1.6804183375928342E-37</v>
      </c>
    </row>
    <row r="7714" spans="3:12" hidden="1" x14ac:dyDescent="0.25">
      <c r="C7714" s="221">
        <v>457000</v>
      </c>
      <c r="D7714" s="221">
        <f t="shared" si="849"/>
        <v>457000</v>
      </c>
      <c r="E7714" s="221">
        <f t="shared" si="854"/>
        <v>457</v>
      </c>
      <c r="F7714" s="221">
        <f t="shared" si="850"/>
        <v>2.0297228416888474E-10</v>
      </c>
      <c r="G7714" s="221">
        <f t="shared" si="851"/>
        <v>4.8942765527656168E-2</v>
      </c>
      <c r="H7714" s="271">
        <v>9.3134024224476702E-10</v>
      </c>
      <c r="I7714" s="221">
        <f t="shared" si="852"/>
        <v>1</v>
      </c>
      <c r="J7714" s="221">
        <v>1</v>
      </c>
      <c r="K7714" s="221">
        <f t="shared" si="853"/>
        <v>-400.67532772871084</v>
      </c>
      <c r="L7714" s="221">
        <f t="shared" si="855"/>
        <v>2.1446445167859076E-38</v>
      </c>
    </row>
    <row r="7715" spans="3:12" hidden="1" x14ac:dyDescent="0.25">
      <c r="C7715" s="221">
        <v>458000</v>
      </c>
      <c r="D7715" s="221">
        <f t="shared" si="849"/>
        <v>458000</v>
      </c>
      <c r="E7715" s="221">
        <f t="shared" si="854"/>
        <v>458</v>
      </c>
      <c r="F7715" s="221">
        <f t="shared" si="850"/>
        <v>5.7830314183572835E-11</v>
      </c>
      <c r="G7715" s="221">
        <f t="shared" si="851"/>
        <v>6.2911217298097163E-2</v>
      </c>
      <c r="H7715" s="271">
        <v>9.3128936304835695E-10</v>
      </c>
      <c r="I7715" s="221">
        <f t="shared" si="852"/>
        <v>1</v>
      </c>
      <c r="J7715" s="221">
        <v>1</v>
      </c>
      <c r="K7715" s="221">
        <f t="shared" si="853"/>
        <v>-409.40063434040997</v>
      </c>
      <c r="L7715" s="221">
        <f t="shared" si="855"/>
        <v>3.9943356078468439E-38</v>
      </c>
    </row>
    <row r="7716" spans="3:12" hidden="1" x14ac:dyDescent="0.25">
      <c r="C7716" s="221">
        <v>459000</v>
      </c>
      <c r="D7716" s="221">
        <f t="shared" si="849"/>
        <v>459000</v>
      </c>
      <c r="E7716" s="221">
        <f t="shared" si="854"/>
        <v>459</v>
      </c>
      <c r="F7716" s="221">
        <f t="shared" si="850"/>
        <v>7.6443279543308507E-12</v>
      </c>
      <c r="G7716" s="221">
        <f t="shared" si="851"/>
        <v>6.8614548497332144E-14</v>
      </c>
      <c r="H7716" s="221">
        <v>1</v>
      </c>
      <c r="I7716" s="221">
        <f t="shared" si="852"/>
        <v>1</v>
      </c>
      <c r="J7716" s="221">
        <v>1</v>
      </c>
      <c r="K7716" s="221">
        <f t="shared" si="853"/>
        <v>-485.60488958713074</v>
      </c>
      <c r="L7716" s="221">
        <f t="shared" si="855"/>
        <v>2.8708534727287859E-39</v>
      </c>
    </row>
    <row r="7717" spans="3:12" hidden="1" x14ac:dyDescent="0.25">
      <c r="C7717" s="221">
        <v>460000</v>
      </c>
      <c r="D7717" s="221">
        <f t="shared" si="849"/>
        <v>460000</v>
      </c>
      <c r="E7717" s="221">
        <f t="shared" si="854"/>
        <v>460</v>
      </c>
      <c r="F7717" s="221">
        <f t="shared" si="850"/>
        <v>1.470480787797708E-13</v>
      </c>
      <c r="G7717" s="221">
        <f t="shared" si="851"/>
        <v>0.20780173054027629</v>
      </c>
      <c r="H7717" s="271">
        <v>9.3138681440695493E-10</v>
      </c>
      <c r="I7717" s="221">
        <f t="shared" si="852"/>
        <v>1</v>
      </c>
      <c r="J7717" s="221">
        <v>1</v>
      </c>
      <c r="K7717" s="221">
        <f t="shared" si="853"/>
        <v>-450.91522799914981</v>
      </c>
      <c r="L7717" s="221">
        <f t="shared" si="855"/>
        <v>2.1002900357952974E-43</v>
      </c>
    </row>
    <row r="7718" spans="3:12" hidden="1" x14ac:dyDescent="0.25">
      <c r="C7718" s="221">
        <v>461000</v>
      </c>
      <c r="D7718" s="221">
        <f t="shared" si="849"/>
        <v>461000</v>
      </c>
      <c r="E7718" s="221">
        <f t="shared" si="854"/>
        <v>461</v>
      </c>
      <c r="F7718" s="221">
        <f t="shared" si="850"/>
        <v>1.4706131424520845E-16</v>
      </c>
      <c r="G7718" s="221">
        <f t="shared" si="851"/>
        <v>0.82725581453353902</v>
      </c>
      <c r="H7718" s="271">
        <v>9.3124280457713603E-10</v>
      </c>
      <c r="I7718" s="221">
        <f t="shared" si="852"/>
        <v>1</v>
      </c>
      <c r="J7718" s="221">
        <v>1</v>
      </c>
      <c r="K7718" s="221">
        <f t="shared" si="853"/>
        <v>-498.91597597401358</v>
      </c>
      <c r="L7718" s="221">
        <f t="shared" si="855"/>
        <v>2.041117293126643E-43</v>
      </c>
    </row>
    <row r="7719" spans="3:12" hidden="1" x14ac:dyDescent="0.25">
      <c r="C7719" s="221">
        <v>462000</v>
      </c>
      <c r="D7719" s="221">
        <f t="shared" si="849"/>
        <v>462000</v>
      </c>
      <c r="E7719" s="221">
        <f t="shared" si="854"/>
        <v>462</v>
      </c>
      <c r="F7719" s="221">
        <f t="shared" si="850"/>
        <v>1.0816816213350317E-12</v>
      </c>
      <c r="G7719" s="221">
        <f t="shared" si="851"/>
        <v>1.7985693810742304E-14</v>
      </c>
      <c r="H7719" s="221">
        <v>1</v>
      </c>
      <c r="I7719" s="221">
        <f t="shared" si="852"/>
        <v>1</v>
      </c>
      <c r="J7719" s="221">
        <v>1</v>
      </c>
      <c r="K7719" s="221">
        <f t="shared" si="853"/>
        <v>-514.21946707120605</v>
      </c>
      <c r="L7719" s="221">
        <f t="shared" si="855"/>
        <v>4.4054617539156065E-48</v>
      </c>
    </row>
    <row r="7720" spans="3:12" hidden="1" x14ac:dyDescent="0.25">
      <c r="C7720" s="221">
        <v>463000</v>
      </c>
      <c r="D7720" s="221">
        <f t="shared" si="849"/>
        <v>463000</v>
      </c>
      <c r="E7720" s="221">
        <f t="shared" si="854"/>
        <v>463</v>
      </c>
      <c r="F7720" s="221">
        <f t="shared" si="850"/>
        <v>1.9551910184766691E-11</v>
      </c>
      <c r="G7720" s="221">
        <f t="shared" si="851"/>
        <v>7.8147266261485659E-2</v>
      </c>
      <c r="H7720" s="271">
        <v>9.3130704171202503E-10</v>
      </c>
      <c r="I7720" s="221">
        <f t="shared" si="852"/>
        <v>1</v>
      </c>
      <c r="J7720" s="221">
        <v>1</v>
      </c>
      <c r="K7720" s="221">
        <f t="shared" si="853"/>
        <v>-416.9360825909323</v>
      </c>
      <c r="L7720" s="221">
        <f t="shared" si="855"/>
        <v>5.0622504168165793E-40</v>
      </c>
    </row>
    <row r="7721" spans="3:12" hidden="1" x14ac:dyDescent="0.25">
      <c r="C7721" s="221">
        <v>464000</v>
      </c>
      <c r="D7721" s="221">
        <f t="shared" si="849"/>
        <v>464000</v>
      </c>
      <c r="E7721" s="221">
        <f t="shared" si="854"/>
        <v>464</v>
      </c>
      <c r="F7721" s="221">
        <f t="shared" si="850"/>
        <v>1.0222728092422507E-10</v>
      </c>
      <c r="G7721" s="221">
        <f t="shared" si="851"/>
        <v>5.6137348138910227E-2</v>
      </c>
      <c r="H7721" s="271">
        <v>9.3132258557010206E-10</v>
      </c>
      <c r="I7721" s="221">
        <f t="shared" si="852"/>
        <v>1</v>
      </c>
      <c r="J7721" s="221">
        <v>1</v>
      </c>
      <c r="K7721" s="221">
        <f t="shared" si="853"/>
        <v>-405.44162324285088</v>
      </c>
      <c r="L7721" s="221">
        <f t="shared" si="855"/>
        <v>1.1450153511092122E-38</v>
      </c>
    </row>
    <row r="7722" spans="3:12" hidden="1" x14ac:dyDescent="0.25">
      <c r="C7722" s="221">
        <v>465000</v>
      </c>
      <c r="D7722" s="221">
        <f t="shared" si="849"/>
        <v>465000</v>
      </c>
      <c r="E7722" s="221">
        <f t="shared" si="854"/>
        <v>465</v>
      </c>
      <c r="F7722" s="221">
        <f t="shared" si="850"/>
        <v>2.9285724054497711E-10</v>
      </c>
      <c r="G7722" s="221">
        <f t="shared" si="851"/>
        <v>2.9342303502131541E-15</v>
      </c>
      <c r="H7722" s="221">
        <v>1</v>
      </c>
      <c r="I7722" s="221">
        <f t="shared" si="852"/>
        <v>1</v>
      </c>
      <c r="J7722" s="221">
        <v>1</v>
      </c>
      <c r="K7722" s="221">
        <f t="shared" si="853"/>
        <v>-481.31699658371588</v>
      </c>
      <c r="L7722" s="221">
        <f t="shared" si="855"/>
        <v>7.1436032251639098E-39</v>
      </c>
    </row>
    <row r="7723" spans="3:12" hidden="1" x14ac:dyDescent="0.25">
      <c r="C7723" s="221">
        <v>466000</v>
      </c>
      <c r="D7723" s="221">
        <f t="shared" si="849"/>
        <v>466000</v>
      </c>
      <c r="E7723" s="221">
        <f t="shared" si="854"/>
        <v>466</v>
      </c>
      <c r="F7723" s="221">
        <f t="shared" si="850"/>
        <v>5.6992781860224646E-10</v>
      </c>
      <c r="G7723" s="221">
        <f t="shared" si="851"/>
        <v>3.9814721158172348E-2</v>
      </c>
      <c r="H7723" s="271">
        <v>9.3135360376055601E-10</v>
      </c>
      <c r="I7723" s="221">
        <f t="shared" si="852"/>
        <v>1</v>
      </c>
      <c r="J7723" s="221">
        <v>1</v>
      </c>
      <c r="K7723" s="221">
        <f t="shared" si="853"/>
        <v>-393.50043732836235</v>
      </c>
      <c r="L7723" s="221">
        <f t="shared" si="855"/>
        <v>1.116687339485217E-37</v>
      </c>
    </row>
    <row r="7724" spans="3:12" hidden="1" x14ac:dyDescent="0.25">
      <c r="C7724" s="221">
        <v>467000</v>
      </c>
      <c r="D7724" s="221">
        <f t="shared" si="849"/>
        <v>467000</v>
      </c>
      <c r="E7724" s="221">
        <f t="shared" si="854"/>
        <v>467</v>
      </c>
      <c r="F7724" s="221">
        <f t="shared" si="850"/>
        <v>8.2697562763262619E-10</v>
      </c>
      <c r="G7724" s="221">
        <f t="shared" si="851"/>
        <v>3.6960503332177722E-2</v>
      </c>
      <c r="H7724" s="271">
        <v>9.3127602406728902E-10</v>
      </c>
      <c r="I7724" s="221">
        <f t="shared" si="852"/>
        <v>1</v>
      </c>
      <c r="J7724" s="221">
        <v>1</v>
      </c>
      <c r="K7724" s="221">
        <f t="shared" si="853"/>
        <v>-390.91381981425172</v>
      </c>
      <c r="L7724" s="221">
        <f t="shared" si="855"/>
        <v>6.1500735097552487E-37</v>
      </c>
    </row>
    <row r="7725" spans="3:12" hidden="1" x14ac:dyDescent="0.25">
      <c r="C7725" s="221">
        <v>468000</v>
      </c>
      <c r="D7725" s="221">
        <f t="shared" si="849"/>
        <v>468000</v>
      </c>
      <c r="E7725" s="221">
        <f t="shared" si="854"/>
        <v>468</v>
      </c>
      <c r="F7725" s="221">
        <f t="shared" si="850"/>
        <v>9.3272632744948322E-10</v>
      </c>
      <c r="G7725" s="221">
        <f t="shared" si="851"/>
        <v>9.6370032902822391E-15</v>
      </c>
      <c r="H7725" s="221">
        <v>1</v>
      </c>
      <c r="I7725" s="221">
        <f t="shared" si="852"/>
        <v>1</v>
      </c>
      <c r="J7725" s="221">
        <v>1</v>
      </c>
      <c r="K7725" s="221">
        <f t="shared" si="853"/>
        <v>-460.92607514518789</v>
      </c>
      <c r="L7725" s="221">
        <f t="shared" si="855"/>
        <v>2.026899747685941E-37</v>
      </c>
    </row>
    <row r="7726" spans="3:12" hidden="1" x14ac:dyDescent="0.25">
      <c r="C7726" s="221">
        <v>469000</v>
      </c>
      <c r="D7726" s="221">
        <f t="shared" si="849"/>
        <v>469000</v>
      </c>
      <c r="E7726" s="221">
        <f t="shared" si="854"/>
        <v>469</v>
      </c>
      <c r="F7726" s="221">
        <f t="shared" si="850"/>
        <v>8.2766795364329112E-10</v>
      </c>
      <c r="G7726" s="221">
        <f t="shared" si="851"/>
        <v>3.6960503332187332E-2</v>
      </c>
      <c r="H7726" s="271">
        <v>9.31273817285424E-10</v>
      </c>
      <c r="I7726" s="221">
        <f t="shared" si="852"/>
        <v>1</v>
      </c>
      <c r="J7726" s="221">
        <v>1</v>
      </c>
      <c r="K7726" s="221">
        <f t="shared" si="853"/>
        <v>-390.90657180086328</v>
      </c>
      <c r="L7726" s="221">
        <f t="shared" si="855"/>
        <v>2.0302842297537793E-37</v>
      </c>
    </row>
    <row r="7727" spans="3:12" hidden="1" x14ac:dyDescent="0.25">
      <c r="C7727" s="221">
        <v>470000</v>
      </c>
      <c r="D7727" s="221">
        <f t="shared" si="849"/>
        <v>470000</v>
      </c>
      <c r="E7727" s="221">
        <f t="shared" si="854"/>
        <v>470</v>
      </c>
      <c r="F7727" s="221">
        <f t="shared" si="850"/>
        <v>5.7088249150596081E-10</v>
      </c>
      <c r="G7727" s="221">
        <f t="shared" si="851"/>
        <v>3.9814721158182902E-2</v>
      </c>
      <c r="H7727" s="271">
        <v>9.3135579812135897E-10</v>
      </c>
      <c r="I7727" s="221">
        <f t="shared" si="852"/>
        <v>1</v>
      </c>
      <c r="J7727" s="221">
        <v>1</v>
      </c>
      <c r="K7727" s="221">
        <f t="shared" si="853"/>
        <v>-393.48587950298918</v>
      </c>
      <c r="L7727" s="221">
        <f t="shared" si="855"/>
        <v>6.1647667868920945E-37</v>
      </c>
    </row>
    <row r="7728" spans="3:12" hidden="1" x14ac:dyDescent="0.25">
      <c r="C7728" s="221">
        <v>471000</v>
      </c>
      <c r="D7728" s="221">
        <f t="shared" si="849"/>
        <v>471000</v>
      </c>
      <c r="E7728" s="221">
        <f t="shared" si="854"/>
        <v>471</v>
      </c>
      <c r="F7728" s="221">
        <f t="shared" si="850"/>
        <v>2.9359340047187119E-10</v>
      </c>
      <c r="G7728" s="221">
        <f t="shared" si="851"/>
        <v>3.3453968217738808E-15</v>
      </c>
      <c r="H7728" s="221">
        <v>1</v>
      </c>
      <c r="I7728" s="221">
        <f t="shared" si="852"/>
        <v>1</v>
      </c>
      <c r="J7728" s="221">
        <v>1</v>
      </c>
      <c r="K7728" s="221">
        <f t="shared" si="853"/>
        <v>-480.15612141882923</v>
      </c>
      <c r="L7728" s="221">
        <f t="shared" si="855"/>
        <v>1.1204496806856878E-37</v>
      </c>
    </row>
    <row r="7729" spans="3:12" hidden="1" x14ac:dyDescent="0.25">
      <c r="C7729" s="221">
        <v>472000</v>
      </c>
      <c r="D7729" s="221">
        <f t="shared" si="849"/>
        <v>472000</v>
      </c>
      <c r="E7729" s="221">
        <f t="shared" si="854"/>
        <v>472</v>
      </c>
      <c r="F7729" s="221">
        <f t="shared" si="850"/>
        <v>1.025700608379947E-10</v>
      </c>
      <c r="G7729" s="221">
        <f t="shared" si="851"/>
        <v>5.6137348138910637E-2</v>
      </c>
      <c r="H7729" s="271">
        <v>9.3132038349228301E-10</v>
      </c>
      <c r="I7729" s="221">
        <f t="shared" si="852"/>
        <v>1</v>
      </c>
      <c r="J7729" s="221">
        <v>1</v>
      </c>
      <c r="K7729" s="221">
        <f t="shared" si="853"/>
        <v>-405.41256770683412</v>
      </c>
      <c r="L7729" s="221">
        <f t="shared" si="855"/>
        <v>7.1918779922131865E-39</v>
      </c>
    </row>
    <row r="7730" spans="3:12" hidden="1" x14ac:dyDescent="0.25">
      <c r="C7730" s="221">
        <v>473000</v>
      </c>
      <c r="D7730" s="221">
        <f t="shared" si="849"/>
        <v>473000</v>
      </c>
      <c r="E7730" s="221">
        <f t="shared" si="854"/>
        <v>473</v>
      </c>
      <c r="F7730" s="221">
        <f t="shared" si="850"/>
        <v>1.963389714489913E-11</v>
      </c>
      <c r="G7730" s="221">
        <f t="shared" si="851"/>
        <v>7.8147266261487477E-2</v>
      </c>
      <c r="H7730" s="271">
        <v>9.3130924621345401E-10</v>
      </c>
      <c r="I7730" s="221">
        <f t="shared" si="852"/>
        <v>1</v>
      </c>
      <c r="J7730" s="221">
        <v>1</v>
      </c>
      <c r="K7730" s="221">
        <f t="shared" si="853"/>
        <v>-416.89971567072058</v>
      </c>
      <c r="L7730" s="221">
        <f t="shared" si="855"/>
        <v>1.1531097502767869E-38</v>
      </c>
    </row>
    <row r="7731" spans="3:12" hidden="1" x14ac:dyDescent="0.25">
      <c r="C7731" s="221">
        <v>474000</v>
      </c>
      <c r="D7731" s="221">
        <f t="shared" si="849"/>
        <v>474000</v>
      </c>
      <c r="E7731" s="221">
        <f t="shared" si="854"/>
        <v>474</v>
      </c>
      <c r="F7731" s="221">
        <f t="shared" si="850"/>
        <v>1.0871271083099626E-12</v>
      </c>
      <c r="G7731" s="221">
        <f t="shared" si="851"/>
        <v>5.6483349118189204E-14</v>
      </c>
      <c r="H7731" s="221">
        <v>1</v>
      </c>
      <c r="I7731" s="221">
        <f t="shared" si="852"/>
        <v>1</v>
      </c>
      <c r="J7731" s="221">
        <v>1</v>
      </c>
      <c r="K7731" s="221">
        <f t="shared" si="853"/>
        <v>-504.23598469699243</v>
      </c>
      <c r="L7731" s="221">
        <f t="shared" si="855"/>
        <v>5.105117777125934E-40</v>
      </c>
    </row>
    <row r="7732" spans="3:12" hidden="1" x14ac:dyDescent="0.25">
      <c r="C7732" s="221">
        <v>475000</v>
      </c>
      <c r="D7732" s="221">
        <f t="shared" si="849"/>
        <v>475000</v>
      </c>
      <c r="E7732" s="221">
        <f t="shared" si="854"/>
        <v>475</v>
      </c>
      <c r="F7732" s="221">
        <f t="shared" si="850"/>
        <v>1.4792545872663697E-16</v>
      </c>
      <c r="G7732" s="221">
        <f t="shared" si="851"/>
        <v>0.82725581453318253</v>
      </c>
      <c r="H7732" s="271">
        <v>9.3136693212783903E-10</v>
      </c>
      <c r="I7732" s="221">
        <f t="shared" si="852"/>
        <v>1</v>
      </c>
      <c r="J7732" s="221">
        <v>1</v>
      </c>
      <c r="K7732" s="221">
        <f t="shared" si="853"/>
        <v>-498.86392865029597</v>
      </c>
      <c r="L7732" s="221">
        <f t="shared" si="855"/>
        <v>7.689360424632175E-48</v>
      </c>
    </row>
    <row r="7733" spans="3:12" hidden="1" x14ac:dyDescent="0.25">
      <c r="C7733" s="221">
        <v>476000</v>
      </c>
      <c r="D7733" s="221">
        <f t="shared" si="849"/>
        <v>476000</v>
      </c>
      <c r="E7733" s="221">
        <f t="shared" si="854"/>
        <v>476</v>
      </c>
      <c r="F7733" s="221">
        <f t="shared" si="850"/>
        <v>1.4803605501675523E-13</v>
      </c>
      <c r="G7733" s="221">
        <f t="shared" si="851"/>
        <v>0.20780173054029918</v>
      </c>
      <c r="H7733" s="271">
        <v>9.3126268457581404E-10</v>
      </c>
      <c r="I7733" s="221">
        <f t="shared" si="852"/>
        <v>1</v>
      </c>
      <c r="J7733" s="221">
        <v>1</v>
      </c>
      <c r="K7733" s="221">
        <f t="shared" si="853"/>
        <v>-450.85822271253073</v>
      </c>
      <c r="L7733" s="221">
        <f t="shared" si="855"/>
        <v>2.0680761475645774E-43</v>
      </c>
    </row>
    <row r="7734" spans="3:12" hidden="1" x14ac:dyDescent="0.25">
      <c r="C7734" s="221">
        <v>477000</v>
      </c>
      <c r="D7734" s="221">
        <f t="shared" si="849"/>
        <v>477000</v>
      </c>
      <c r="E7734" s="221">
        <f t="shared" si="854"/>
        <v>477</v>
      </c>
      <c r="F7734" s="221">
        <f t="shared" si="850"/>
        <v>7.7021361861947582E-12</v>
      </c>
      <c r="G7734" s="221">
        <f t="shared" si="851"/>
        <v>2.9559056897741092E-14</v>
      </c>
      <c r="H7734" s="221">
        <v>1</v>
      </c>
      <c r="I7734" s="221">
        <f t="shared" si="852"/>
        <v>1</v>
      </c>
      <c r="J7734" s="221">
        <v>1</v>
      </c>
      <c r="K7734" s="221">
        <f t="shared" si="853"/>
        <v>-492.85396466283538</v>
      </c>
      <c r="L7734" s="221">
        <f t="shared" si="855"/>
        <v>2.0844586454331563E-43</v>
      </c>
    </row>
    <row r="7735" spans="3:12" hidden="1" x14ac:dyDescent="0.25">
      <c r="C7735" s="221">
        <v>478000</v>
      </c>
      <c r="D7735" s="221">
        <f t="shared" si="849"/>
        <v>478000</v>
      </c>
      <c r="E7735" s="221">
        <f t="shared" si="854"/>
        <v>478</v>
      </c>
      <c r="F7735" s="221">
        <f t="shared" si="850"/>
        <v>5.8316472322530197E-11</v>
      </c>
      <c r="G7735" s="221">
        <f t="shared" si="851"/>
        <v>6.2911217298097274E-2</v>
      </c>
      <c r="H7735" s="271">
        <v>9.31287164234538E-10</v>
      </c>
      <c r="I7735" s="221">
        <f t="shared" si="852"/>
        <v>1</v>
      </c>
      <c r="J7735" s="221">
        <v>1</v>
      </c>
      <c r="K7735" s="221">
        <f t="shared" si="853"/>
        <v>-409.32794098791021</v>
      </c>
      <c r="L7735" s="221">
        <f t="shared" si="855"/>
        <v>2.918796292278534E-39</v>
      </c>
    </row>
    <row r="7736" spans="3:12" hidden="1" x14ac:dyDescent="0.25">
      <c r="C7736" s="221">
        <v>479000</v>
      </c>
      <c r="D7736" s="221">
        <f t="shared" si="849"/>
        <v>479000</v>
      </c>
      <c r="E7736" s="221">
        <f t="shared" si="854"/>
        <v>479</v>
      </c>
      <c r="F7736" s="221">
        <f t="shared" si="850"/>
        <v>2.0485016926924567E-10</v>
      </c>
      <c r="G7736" s="221">
        <f t="shared" si="851"/>
        <v>4.8942765527643754E-2</v>
      </c>
      <c r="H7736" s="271">
        <v>9.3134246515789403E-10</v>
      </c>
      <c r="I7736" s="221">
        <f t="shared" si="852"/>
        <v>1</v>
      </c>
      <c r="J7736" s="221">
        <v>1</v>
      </c>
      <c r="K7736" s="221">
        <f t="shared" si="853"/>
        <v>-400.59531523681693</v>
      </c>
      <c r="L7736" s="221">
        <f t="shared" si="855"/>
        <v>4.0667705692958276E-38</v>
      </c>
    </row>
    <row r="7737" spans="3:12" hidden="1" x14ac:dyDescent="0.25">
      <c r="C7737" s="221">
        <v>480000</v>
      </c>
      <c r="D7737" s="221">
        <f t="shared" si="849"/>
        <v>480000</v>
      </c>
      <c r="E7737" s="221">
        <f t="shared" si="854"/>
        <v>480</v>
      </c>
      <c r="F7737" s="221">
        <f t="shared" si="850"/>
        <v>4.5857203005617548E-10</v>
      </c>
      <c r="G7737" s="221">
        <f t="shared" si="851"/>
        <v>7.541619285660516E-16</v>
      </c>
      <c r="H7737" s="221">
        <v>1</v>
      </c>
      <c r="I7737" s="221">
        <f t="shared" si="852"/>
        <v>1</v>
      </c>
      <c r="J7737" s="221">
        <v>1</v>
      </c>
      <c r="K7737" s="221">
        <f t="shared" si="853"/>
        <v>-489.22255666603735</v>
      </c>
      <c r="L7737" s="221">
        <f t="shared" si="855"/>
        <v>2.1799204948257608E-38</v>
      </c>
    </row>
    <row r="7738" spans="3:12" hidden="1" x14ac:dyDescent="0.25">
      <c r="C7738" s="221">
        <v>481000</v>
      </c>
      <c r="D7738" s="221">
        <f t="shared" ref="D7738:D7801" si="856">C7738*(f_CLK_MHz/Nominal_Clock_Freq)</f>
        <v>481000</v>
      </c>
      <c r="E7738" s="221">
        <f t="shared" si="854"/>
        <v>481</v>
      </c>
      <c r="F7738" s="221">
        <f t="shared" ref="F7738:F7801" si="857">ABS(SIN(((MOD_CLK_DIV*PI()*$D7738*FIRST_STAGE_DECIMATION)/(f_CLK_MHz*1000000)))/(FIRST_STAGE_DECIMATION*SIN(((MOD_CLK_DIV*PI()*$D7738)/(f_CLK_MHz*1000000)))))^FIRST_STAGE_ORDER</f>
        <v>7.4361775535091916E-10</v>
      </c>
      <c r="G7738" s="221">
        <f t="shared" ref="G7738:G7801" si="858">ABS(SIN(((MOD_CLK_DIV*FIRST_STAGE_DECIMATION*PI()*$D7738*SECOND_STAGE_DECIMATION)/(f_CLK_MHz*1000000)))/(SECOND_STAGE_DECIMATION*SIN(((MOD_CLK_DIV*FIRST_STAGE_DECIMATION*PI()*$D7738)/(f_CLK_MHz*1000000)))))^SECOND_STAGE_ORDER</f>
        <v>3.7835535790826567E-2</v>
      </c>
      <c r="H7738" s="271">
        <v>9.3133373295424309E-10</v>
      </c>
      <c r="I7738" s="221">
        <f t="shared" ref="I7738:I7801" si="859">IF(Avg_decimation&lt;&gt;0,(ABS(SIN(((MOD_CLK_DIV*FIRST_STAGE_DECIMATION*SECOND_STAGE_DECIMATION*FIR_DECIMATION*PI()*$D7738*Avg_decimation)/(f_CLK_MHz*1000000)))/(Avg_decimation*SIN(((MOD_CLK_DIV*FIRST_STAGE_DECIMATION*SECOND_STAGE_DECIMATION*FIR_DECIMATION*PI()*$D7738)/(f_CLK_MHz*1000000)))))^1),"-")</f>
        <v>1</v>
      </c>
      <c r="J7738" s="221">
        <v>1</v>
      </c>
      <c r="K7738" s="221">
        <f t="shared" ref="K7738:K7801" si="860">20*LOG10(IF(FIR_BYPASSED,F7738*G7738*J7738,F7738*G7738*H7738*I7738*J7738))</f>
        <v>-391.63290054626748</v>
      </c>
      <c r="L7738" s="221">
        <f t="shared" si="855"/>
        <v>1.7165696032853951E-37</v>
      </c>
    </row>
    <row r="7739" spans="3:12" hidden="1" x14ac:dyDescent="0.25">
      <c r="C7739" s="221">
        <v>482000</v>
      </c>
      <c r="D7739" s="221">
        <f t="shared" si="856"/>
        <v>482000</v>
      </c>
      <c r="E7739" s="221">
        <f t="shared" si="854"/>
        <v>482</v>
      </c>
      <c r="F7739" s="221">
        <f t="shared" si="857"/>
        <v>9.2575606428271795E-10</v>
      </c>
      <c r="G7739" s="221">
        <f t="shared" si="858"/>
        <v>3.6222228338969133E-2</v>
      </c>
      <c r="H7739" s="271">
        <v>9.3129591458216696E-10</v>
      </c>
      <c r="I7739" s="221">
        <f t="shared" si="859"/>
        <v>1</v>
      </c>
      <c r="J7739" s="221">
        <v>1</v>
      </c>
      <c r="K7739" s="221">
        <f t="shared" si="860"/>
        <v>-390.10881145218781</v>
      </c>
      <c r="L7739" s="221">
        <f t="shared" si="855"/>
        <v>8.2461829682818748E-37</v>
      </c>
    </row>
    <row r="7740" spans="3:12" hidden="1" x14ac:dyDescent="0.25">
      <c r="C7740" s="221">
        <v>483000</v>
      </c>
      <c r="D7740" s="221">
        <f t="shared" si="856"/>
        <v>483000</v>
      </c>
      <c r="E7740" s="221">
        <f t="shared" si="854"/>
        <v>483</v>
      </c>
      <c r="F7740" s="221">
        <f t="shared" si="857"/>
        <v>9.0503802061796418E-10</v>
      </c>
      <c r="G7740" s="221">
        <f t="shared" si="858"/>
        <v>6.3844177372123298E-15</v>
      </c>
      <c r="H7740" s="221">
        <v>1</v>
      </c>
      <c r="I7740" s="221">
        <f t="shared" si="859"/>
        <v>1</v>
      </c>
      <c r="J7740" s="221">
        <v>1</v>
      </c>
      <c r="K7740" s="221">
        <f t="shared" si="860"/>
        <v>-464.76423760460659</v>
      </c>
      <c r="L7740" s="221">
        <f t="shared" si="855"/>
        <v>2.439043571097729E-37</v>
      </c>
    </row>
    <row r="7741" spans="3:12" hidden="1" x14ac:dyDescent="0.25">
      <c r="C7741" s="221">
        <v>484000</v>
      </c>
      <c r="D7741" s="221">
        <f t="shared" si="856"/>
        <v>484000</v>
      </c>
      <c r="E7741" s="221">
        <f t="shared" si="854"/>
        <v>484</v>
      </c>
      <c r="F7741" s="221">
        <f t="shared" si="857"/>
        <v>6.9314965525456788E-10</v>
      </c>
      <c r="G7741" s="221">
        <f t="shared" si="858"/>
        <v>3.8400207712781048E-2</v>
      </c>
      <c r="H7741" s="271">
        <v>9.313802861943279E-10</v>
      </c>
      <c r="I7741" s="221">
        <f t="shared" si="859"/>
        <v>1</v>
      </c>
      <c r="J7741" s="221">
        <v>1</v>
      </c>
      <c r="K7741" s="221">
        <f t="shared" si="860"/>
        <v>-392.11424747133043</v>
      </c>
      <c r="L7741" s="221">
        <f t="shared" si="855"/>
        <v>1.5371550866894875E-37</v>
      </c>
    </row>
    <row r="7742" spans="3:12" hidden="1" x14ac:dyDescent="0.25">
      <c r="C7742" s="221">
        <v>485000</v>
      </c>
      <c r="D7742" s="221">
        <f t="shared" si="856"/>
        <v>485000</v>
      </c>
      <c r="E7742" s="221">
        <f t="shared" si="854"/>
        <v>485</v>
      </c>
      <c r="F7742" s="221">
        <f t="shared" si="857"/>
        <v>4.0424365875497754E-10</v>
      </c>
      <c r="G7742" s="221">
        <f t="shared" si="858"/>
        <v>4.2784868169450055E-2</v>
      </c>
      <c r="H7742" s="271">
        <v>9.3124934097159603E-10</v>
      </c>
      <c r="I7742" s="221">
        <f t="shared" si="859"/>
        <v>1</v>
      </c>
      <c r="J7742" s="221">
        <v>1</v>
      </c>
      <c r="K7742" s="221">
        <f t="shared" si="860"/>
        <v>-395.86001214872465</v>
      </c>
      <c r="L7742" s="221">
        <f t="shared" si="855"/>
        <v>4.1814253074938682E-37</v>
      </c>
    </row>
    <row r="7743" spans="3:12" hidden="1" x14ac:dyDescent="0.25">
      <c r="C7743" s="221">
        <v>486000</v>
      </c>
      <c r="D7743" s="221">
        <f t="shared" si="856"/>
        <v>486000</v>
      </c>
      <c r="E7743" s="221">
        <f t="shared" si="854"/>
        <v>486</v>
      </c>
      <c r="F7743" s="221">
        <f t="shared" si="857"/>
        <v>1.6770538222546218E-10</v>
      </c>
      <c r="G7743" s="221">
        <f t="shared" si="858"/>
        <v>7.9692158685409344E-15</v>
      </c>
      <c r="H7743" s="221">
        <v>1</v>
      </c>
      <c r="I7743" s="221">
        <f t="shared" si="859"/>
        <v>1</v>
      </c>
      <c r="J7743" s="221">
        <v>1</v>
      </c>
      <c r="K7743" s="221">
        <f t="shared" si="860"/>
        <v>-477.48074816286612</v>
      </c>
      <c r="L7743" s="221">
        <f t="shared" si="855"/>
        <v>6.4865066045762914E-38</v>
      </c>
    </row>
    <row r="7744" spans="3:12" hidden="1" x14ac:dyDescent="0.25">
      <c r="C7744" s="221">
        <v>487000</v>
      </c>
      <c r="D7744" s="221">
        <f t="shared" si="856"/>
        <v>487000</v>
      </c>
      <c r="E7744" s="221">
        <f t="shared" ref="E7744:E7807" si="861">D7744/1000</f>
        <v>487</v>
      </c>
      <c r="F7744" s="221">
        <f t="shared" si="857"/>
        <v>4.2545610827781136E-11</v>
      </c>
      <c r="G7744" s="221">
        <f t="shared" si="858"/>
        <v>6.7158790484482936E-2</v>
      </c>
      <c r="H7744" s="271">
        <v>9.3130051557439504E-10</v>
      </c>
      <c r="I7744" s="221">
        <f t="shared" si="859"/>
        <v>1</v>
      </c>
      <c r="J7744" s="221">
        <v>1</v>
      </c>
      <c r="K7744" s="221">
        <f t="shared" si="860"/>
        <v>-411.49905054846602</v>
      </c>
      <c r="L7744" s="221">
        <f t="shared" ref="L7744:L7807" si="862">(D7744-D7743)*((10^(K7744/20)+10^(K7743/20))/2)^2</f>
        <v>1.7720300741243553E-39</v>
      </c>
    </row>
    <row r="7745" spans="3:12" hidden="1" x14ac:dyDescent="0.25">
      <c r="C7745" s="221">
        <v>488000</v>
      </c>
      <c r="D7745" s="221">
        <f t="shared" si="856"/>
        <v>488000</v>
      </c>
      <c r="E7745" s="221">
        <f t="shared" si="861"/>
        <v>488</v>
      </c>
      <c r="F7745" s="221">
        <f t="shared" si="857"/>
        <v>4.4535481809686504E-12</v>
      </c>
      <c r="G7745" s="221">
        <f t="shared" si="858"/>
        <v>0.1055037035932485</v>
      </c>
      <c r="H7745" s="271">
        <v>9.3132911040252004E-10</v>
      </c>
      <c r="I7745" s="221">
        <f t="shared" si="859"/>
        <v>1</v>
      </c>
      <c r="J7745" s="221">
        <v>1</v>
      </c>
      <c r="K7745" s="221">
        <f t="shared" si="860"/>
        <v>-427.17845923410187</v>
      </c>
      <c r="L7745" s="221">
        <f t="shared" si="862"/>
        <v>2.4003547234213958E-39</v>
      </c>
    </row>
    <row r="7746" spans="3:12" hidden="1" x14ac:dyDescent="0.25">
      <c r="C7746" s="221">
        <v>489000</v>
      </c>
      <c r="D7746" s="221">
        <f t="shared" si="856"/>
        <v>489000</v>
      </c>
      <c r="E7746" s="221">
        <f t="shared" si="861"/>
        <v>489</v>
      </c>
      <c r="F7746" s="221">
        <f t="shared" si="857"/>
        <v>3.6110800459998733E-14</v>
      </c>
      <c r="G7746" s="221">
        <f t="shared" si="858"/>
        <v>1.0326164755278817E-14</v>
      </c>
      <c r="H7746" s="221">
        <v>1</v>
      </c>
      <c r="I7746" s="221">
        <f t="shared" si="859"/>
        <v>1</v>
      </c>
      <c r="J7746" s="221">
        <v>1</v>
      </c>
      <c r="K7746" s="221">
        <f t="shared" si="860"/>
        <v>-548.56847669135652</v>
      </c>
      <c r="L7746" s="221">
        <f t="shared" si="862"/>
        <v>4.7873460952809097E-41</v>
      </c>
    </row>
    <row r="7747" spans="3:12" hidden="1" x14ac:dyDescent="0.25">
      <c r="C7747" s="221">
        <v>490000</v>
      </c>
      <c r="D7747" s="221">
        <f t="shared" si="856"/>
        <v>490000</v>
      </c>
      <c r="E7747" s="221">
        <f t="shared" si="861"/>
        <v>490</v>
      </c>
      <c r="F7747" s="221">
        <f t="shared" si="857"/>
        <v>4.8012610651865964E-15</v>
      </c>
      <c r="G7747" s="221">
        <f t="shared" si="858"/>
        <v>0.41402196443702016</v>
      </c>
      <c r="H7747" s="271">
        <v>9.3134707637998396E-10</v>
      </c>
      <c r="I7747" s="221">
        <f t="shared" si="859"/>
        <v>1</v>
      </c>
      <c r="J7747" s="221">
        <v>1</v>
      </c>
      <c r="K7747" s="221">
        <f t="shared" si="860"/>
        <v>-474.65019483363079</v>
      </c>
      <c r="L7747" s="221">
        <f t="shared" si="862"/>
        <v>8.5722623147223839E-46</v>
      </c>
    </row>
    <row r="7748" spans="3:12" hidden="1" x14ac:dyDescent="0.25">
      <c r="C7748" s="221">
        <v>491000</v>
      </c>
      <c r="D7748" s="221">
        <f t="shared" si="856"/>
        <v>491000</v>
      </c>
      <c r="E7748" s="221">
        <f t="shared" si="861"/>
        <v>491</v>
      </c>
      <c r="F7748" s="221">
        <f t="shared" si="857"/>
        <v>2.3514529442126451E-12</v>
      </c>
      <c r="G7748" s="221">
        <f t="shared" si="858"/>
        <v>0.11999898865880393</v>
      </c>
      <c r="H7748" s="271">
        <v>9.3128257036996199E-10</v>
      </c>
      <c r="I7748" s="221">
        <f t="shared" si="859"/>
        <v>1</v>
      </c>
      <c r="J7748" s="221">
        <v>1</v>
      </c>
      <c r="K7748" s="221">
        <f t="shared" si="860"/>
        <v>-431.60809293793181</v>
      </c>
      <c r="L7748" s="221">
        <f t="shared" si="862"/>
        <v>1.750768259610809E-41</v>
      </c>
    </row>
    <row r="7749" spans="3:12" hidden="1" x14ac:dyDescent="0.25">
      <c r="C7749" s="221">
        <v>492000</v>
      </c>
      <c r="D7749" s="221">
        <f t="shared" si="856"/>
        <v>492000</v>
      </c>
      <c r="E7749" s="221">
        <f t="shared" si="861"/>
        <v>492</v>
      </c>
      <c r="F7749" s="221">
        <f t="shared" si="857"/>
        <v>2.9940206277843691E-11</v>
      </c>
      <c r="G7749" s="221">
        <f t="shared" si="858"/>
        <v>1.6661513025743646E-14</v>
      </c>
      <c r="H7749" s="221">
        <v>1</v>
      </c>
      <c r="I7749" s="221">
        <f t="shared" si="859"/>
        <v>1</v>
      </c>
      <c r="J7749" s="221">
        <v>1</v>
      </c>
      <c r="K7749" s="221">
        <f t="shared" si="860"/>
        <v>-486.0406154972174</v>
      </c>
      <c r="L7749" s="221">
        <f t="shared" si="862"/>
        <v>1.732918062560948E-41</v>
      </c>
    </row>
    <row r="7750" spans="3:12" hidden="1" x14ac:dyDescent="0.25">
      <c r="C7750" s="221">
        <v>493000</v>
      </c>
      <c r="D7750" s="221">
        <f t="shared" si="856"/>
        <v>493000</v>
      </c>
      <c r="E7750" s="221">
        <f t="shared" si="861"/>
        <v>493</v>
      </c>
      <c r="F7750" s="221">
        <f t="shared" si="857"/>
        <v>1.3509040759594378E-10</v>
      </c>
      <c r="G7750" s="221">
        <f t="shared" si="858"/>
        <v>5.34116560861779E-2</v>
      </c>
      <c r="H7750" s="271">
        <v>9.313936230297889E-10</v>
      </c>
      <c r="I7750" s="221">
        <f t="shared" si="859"/>
        <v>1</v>
      </c>
      <c r="J7750" s="221">
        <v>1</v>
      </c>
      <c r="K7750" s="221">
        <f t="shared" si="860"/>
        <v>-403.45212367772405</v>
      </c>
      <c r="L7750" s="221">
        <f t="shared" si="862"/>
        <v>1.129255236882998E-38</v>
      </c>
    </row>
    <row r="7751" spans="3:12" hidden="1" x14ac:dyDescent="0.25">
      <c r="C7751" s="221">
        <v>494000</v>
      </c>
      <c r="D7751" s="221">
        <f t="shared" si="856"/>
        <v>494000</v>
      </c>
      <c r="E7751" s="221">
        <f t="shared" si="861"/>
        <v>494</v>
      </c>
      <c r="F7751" s="221">
        <f t="shared" si="857"/>
        <v>3.5469815864056744E-10</v>
      </c>
      <c r="G7751" s="221">
        <f t="shared" si="858"/>
        <v>4.4050908590083829E-2</v>
      </c>
      <c r="H7751" s="271">
        <v>9.31236007632549E-10</v>
      </c>
      <c r="I7751" s="221">
        <f t="shared" si="859"/>
        <v>1</v>
      </c>
      <c r="J7751" s="221">
        <v>1</v>
      </c>
      <c r="K7751" s="221">
        <f t="shared" si="860"/>
        <v>-396.74252870516005</v>
      </c>
      <c r="L7751" s="221">
        <f t="shared" si="862"/>
        <v>1.1311103068367446E-37</v>
      </c>
    </row>
    <row r="7752" spans="3:12" hidden="1" x14ac:dyDescent="0.25">
      <c r="C7752" s="221">
        <v>495000</v>
      </c>
      <c r="D7752" s="221">
        <f t="shared" si="856"/>
        <v>495000</v>
      </c>
      <c r="E7752" s="221">
        <f t="shared" si="861"/>
        <v>495</v>
      </c>
      <c r="F7752" s="221">
        <f t="shared" si="857"/>
        <v>6.4858541806565065E-10</v>
      </c>
      <c r="G7752" s="221">
        <f t="shared" si="858"/>
        <v>1.6575405689932709E-14</v>
      </c>
      <c r="H7752" s="221">
        <v>1</v>
      </c>
      <c r="I7752" s="221">
        <f t="shared" si="859"/>
        <v>1</v>
      </c>
      <c r="J7752" s="221">
        <v>1</v>
      </c>
      <c r="K7752" s="221">
        <f t="shared" si="860"/>
        <v>-459.37137305819738</v>
      </c>
      <c r="L7752" s="221">
        <f t="shared" si="862"/>
        <v>5.300644281912787E-38</v>
      </c>
    </row>
    <row r="7753" spans="3:12" hidden="1" x14ac:dyDescent="0.25">
      <c r="C7753" s="221">
        <v>496000</v>
      </c>
      <c r="D7753" s="221">
        <f t="shared" si="856"/>
        <v>496000</v>
      </c>
      <c r="E7753" s="221">
        <f t="shared" si="861"/>
        <v>496</v>
      </c>
      <c r="F7753" s="221">
        <f t="shared" si="857"/>
        <v>8.9439103772193625E-10</v>
      </c>
      <c r="G7753" s="221">
        <f t="shared" si="858"/>
        <v>3.6641051732158453E-2</v>
      </c>
      <c r="H7753" s="271">
        <v>9.3131387128636898E-10</v>
      </c>
      <c r="I7753" s="221">
        <f t="shared" si="859"/>
        <v>1</v>
      </c>
      <c r="J7753" s="221">
        <v>1</v>
      </c>
      <c r="K7753" s="221">
        <f t="shared" si="860"/>
        <v>-390.30817117522787</v>
      </c>
      <c r="L7753" s="221">
        <f t="shared" si="862"/>
        <v>2.33039097612648E-37</v>
      </c>
    </row>
    <row r="7754" spans="3:12" hidden="1" x14ac:dyDescent="0.25">
      <c r="C7754" s="221">
        <v>497000</v>
      </c>
      <c r="D7754" s="221">
        <f t="shared" si="856"/>
        <v>497000</v>
      </c>
      <c r="E7754" s="221">
        <f t="shared" si="861"/>
        <v>497</v>
      </c>
      <c r="F7754" s="221">
        <f t="shared" si="857"/>
        <v>9.629587684649222E-10</v>
      </c>
      <c r="G7754" s="221">
        <f t="shared" si="858"/>
        <v>3.6118768889060085E-2</v>
      </c>
      <c r="H7754" s="271">
        <v>9.3131576813048199E-10</v>
      </c>
      <c r="I7754" s="221">
        <f t="shared" si="859"/>
        <v>1</v>
      </c>
      <c r="J7754" s="221">
        <v>1</v>
      </c>
      <c r="K7754" s="221">
        <f t="shared" si="860"/>
        <v>-389.79124825802609</v>
      </c>
      <c r="L7754" s="221">
        <f t="shared" si="862"/>
        <v>9.894948010440457E-37</v>
      </c>
    </row>
    <row r="7755" spans="3:12" hidden="1" x14ac:dyDescent="0.25">
      <c r="C7755" s="221">
        <v>498000</v>
      </c>
      <c r="D7755" s="221">
        <f t="shared" si="856"/>
        <v>498000</v>
      </c>
      <c r="E7755" s="221">
        <f t="shared" si="861"/>
        <v>498</v>
      </c>
      <c r="F7755" s="221">
        <f t="shared" si="857"/>
        <v>8.1531464168070263E-10</v>
      </c>
      <c r="G7755" s="221">
        <f t="shared" si="858"/>
        <v>3.4669259575113585E-15</v>
      </c>
      <c r="H7755" s="221">
        <v>1</v>
      </c>
      <c r="I7755" s="221">
        <f t="shared" si="859"/>
        <v>1</v>
      </c>
      <c r="J7755" s="221">
        <v>1</v>
      </c>
      <c r="K7755" s="221">
        <f t="shared" si="860"/>
        <v>-470.97460383594898</v>
      </c>
      <c r="L7755" s="221">
        <f t="shared" si="862"/>
        <v>2.6235598476292378E-37</v>
      </c>
    </row>
    <row r="7756" spans="3:12" hidden="1" x14ac:dyDescent="0.25">
      <c r="C7756" s="221">
        <v>499000</v>
      </c>
      <c r="D7756" s="221">
        <f t="shared" si="856"/>
        <v>499000</v>
      </c>
      <c r="E7756" s="221">
        <f t="shared" si="861"/>
        <v>499</v>
      </c>
      <c r="F7756" s="221">
        <f t="shared" si="857"/>
        <v>5.3358981133600835E-10</v>
      </c>
      <c r="G7756" s="221">
        <f t="shared" si="858"/>
        <v>4.0680891906428526E-2</v>
      </c>
      <c r="H7756" s="271">
        <v>9.3136041567435906E-10</v>
      </c>
      <c r="I7756" s="221">
        <f t="shared" si="859"/>
        <v>1</v>
      </c>
      <c r="J7756" s="221">
        <v>1</v>
      </c>
      <c r="K7756" s="221">
        <f t="shared" si="860"/>
        <v>-393.88568459759534</v>
      </c>
      <c r="L7756" s="221">
        <f t="shared" si="862"/>
        <v>1.0220990444385241E-37</v>
      </c>
    </row>
    <row r="7757" spans="3:12" hidden="1" x14ac:dyDescent="0.25">
      <c r="C7757" s="221">
        <v>500000</v>
      </c>
      <c r="D7757" s="221">
        <f t="shared" si="856"/>
        <v>500000</v>
      </c>
      <c r="E7757" s="221">
        <f t="shared" si="861"/>
        <v>500</v>
      </c>
      <c r="F7757" s="221">
        <f t="shared" si="857"/>
        <v>2.5693008736448149E-10</v>
      </c>
      <c r="G7757" s="221">
        <f t="shared" si="858"/>
        <v>4.7104828118625319E-2</v>
      </c>
      <c r="H7757" s="271">
        <v>9.31269227006495E-10</v>
      </c>
      <c r="I7757" s="221">
        <f t="shared" si="859"/>
        <v>1</v>
      </c>
      <c r="J7757" s="221">
        <v>1</v>
      </c>
      <c r="K7757" s="221">
        <f t="shared" si="860"/>
        <v>-398.96088719398369</v>
      </c>
      <c r="L7757" s="221">
        <f t="shared" si="862"/>
        <v>2.4787006407109908E-37</v>
      </c>
    </row>
    <row r="7758" spans="3:12" hidden="1" x14ac:dyDescent="0.25">
      <c r="C7758" s="221">
        <v>501000</v>
      </c>
      <c r="D7758" s="221">
        <f t="shared" si="856"/>
        <v>501000</v>
      </c>
      <c r="E7758" s="221">
        <f t="shared" si="861"/>
        <v>501</v>
      </c>
      <c r="F7758" s="221">
        <f t="shared" si="857"/>
        <v>8.1618513964340948E-11</v>
      </c>
      <c r="G7758" s="221">
        <f t="shared" si="858"/>
        <v>1.6971697573126339E-14</v>
      </c>
      <c r="H7758" s="221">
        <v>1</v>
      </c>
      <c r="I7758" s="221">
        <f t="shared" si="859"/>
        <v>1</v>
      </c>
      <c r="J7758" s="221">
        <v>1</v>
      </c>
      <c r="K7758" s="221">
        <f t="shared" si="860"/>
        <v>-477.16972064938363</v>
      </c>
      <c r="L7758" s="221">
        <f t="shared" si="862"/>
        <v>3.1765671023675057E-38</v>
      </c>
    </row>
    <row r="7759" spans="3:12" hidden="1" x14ac:dyDescent="0.25">
      <c r="C7759" s="221">
        <v>502000</v>
      </c>
      <c r="D7759" s="221">
        <f t="shared" si="856"/>
        <v>502000</v>
      </c>
      <c r="E7759" s="221">
        <f t="shared" si="861"/>
        <v>502</v>
      </c>
      <c r="F7759" s="221">
        <f t="shared" si="857"/>
        <v>1.3192526230707146E-11</v>
      </c>
      <c r="G7759" s="221">
        <f t="shared" si="858"/>
        <v>8.5382945061866083E-2</v>
      </c>
      <c r="H7759" s="271">
        <v>9.3140696206478994E-10</v>
      </c>
      <c r="I7759" s="221">
        <f t="shared" si="859"/>
        <v>1</v>
      </c>
      <c r="J7759" s="221">
        <v>1</v>
      </c>
      <c r="K7759" s="221">
        <f t="shared" si="860"/>
        <v>-419.58322846390354</v>
      </c>
      <c r="L7759" s="221">
        <f t="shared" si="862"/>
        <v>2.7590731266203766E-40</v>
      </c>
    </row>
    <row r="7760" spans="3:12" hidden="1" x14ac:dyDescent="0.25">
      <c r="C7760" s="221">
        <v>503000</v>
      </c>
      <c r="D7760" s="221">
        <f t="shared" si="856"/>
        <v>503000</v>
      </c>
      <c r="E7760" s="221">
        <f t="shared" si="861"/>
        <v>503</v>
      </c>
      <c r="F7760" s="221">
        <f t="shared" si="857"/>
        <v>4.6593977436025224E-13</v>
      </c>
      <c r="G7760" s="221">
        <f t="shared" si="858"/>
        <v>0.16671805668005771</v>
      </c>
      <c r="H7760" s="271">
        <v>9.3122267108343095E-10</v>
      </c>
      <c r="I7760" s="221">
        <f t="shared" si="859"/>
        <v>1</v>
      </c>
      <c r="J7760" s="221">
        <v>1</v>
      </c>
      <c r="K7760" s="221">
        <f t="shared" si="860"/>
        <v>-442.81268070093449</v>
      </c>
      <c r="L7760" s="221">
        <f t="shared" si="862"/>
        <v>3.1443512738975377E-40</v>
      </c>
    </row>
    <row r="7761" spans="3:12" hidden="1" x14ac:dyDescent="0.25">
      <c r="C7761" s="221">
        <v>504000</v>
      </c>
      <c r="D7761" s="221">
        <f t="shared" si="856"/>
        <v>504000</v>
      </c>
      <c r="E7761" s="221">
        <f t="shared" si="861"/>
        <v>504</v>
      </c>
      <c r="F7761" s="221">
        <f t="shared" si="857"/>
        <v>2.9141678169127463E-80</v>
      </c>
      <c r="G7761" s="221">
        <f t="shared" si="858"/>
        <v>0.20829300220323202</v>
      </c>
      <c r="H7761" s="221">
        <v>1</v>
      </c>
      <c r="I7761" s="221">
        <f t="shared" si="859"/>
        <v>1</v>
      </c>
      <c r="J7761" s="221">
        <v>1</v>
      </c>
      <c r="K7761" s="221">
        <f t="shared" si="860"/>
        <v>-1604.3362152530435</v>
      </c>
      <c r="L7761" s="221">
        <f t="shared" si="862"/>
        <v>1.3081933543566837E-42</v>
      </c>
    </row>
    <row r="7762" spans="3:12" hidden="1" x14ac:dyDescent="0.25">
      <c r="C7762" s="221">
        <v>505000</v>
      </c>
      <c r="D7762" s="221">
        <f t="shared" si="856"/>
        <v>505000</v>
      </c>
      <c r="E7762" s="221">
        <f t="shared" si="861"/>
        <v>505</v>
      </c>
      <c r="F7762" s="221">
        <f t="shared" si="857"/>
        <v>4.6830179626080462E-13</v>
      </c>
      <c r="G7762" s="221">
        <f t="shared" si="858"/>
        <v>0.16671805668014952</v>
      </c>
      <c r="H7762" s="271">
        <v>9.313271920528431E-10</v>
      </c>
      <c r="I7762" s="221">
        <f t="shared" si="859"/>
        <v>1</v>
      </c>
      <c r="J7762" s="221">
        <v>1</v>
      </c>
      <c r="K7762" s="221">
        <f t="shared" si="860"/>
        <v>-442.76778507489678</v>
      </c>
      <c r="L7762" s="221">
        <f t="shared" si="862"/>
        <v>1.3217870760487446E-42</v>
      </c>
    </row>
    <row r="7763" spans="3:12" hidden="1" x14ac:dyDescent="0.25">
      <c r="C7763" s="221">
        <v>506000</v>
      </c>
      <c r="D7763" s="221">
        <f t="shared" si="856"/>
        <v>506000</v>
      </c>
      <c r="E7763" s="221">
        <f t="shared" si="861"/>
        <v>506</v>
      </c>
      <c r="F7763" s="221">
        <f t="shared" si="857"/>
        <v>1.3326622497771911E-11</v>
      </c>
      <c r="G7763" s="221">
        <f t="shared" si="858"/>
        <v>8.5382945061872828E-2</v>
      </c>
      <c r="H7763" s="271">
        <v>9.3130245080649203E-10</v>
      </c>
      <c r="I7763" s="221">
        <f t="shared" si="859"/>
        <v>1</v>
      </c>
      <c r="J7763" s="221">
        <v>1</v>
      </c>
      <c r="K7763" s="221">
        <f t="shared" si="860"/>
        <v>-419.49636055820065</v>
      </c>
      <c r="L7763" s="221">
        <f t="shared" si="862"/>
        <v>3.2058834639172306E-40</v>
      </c>
    </row>
    <row r="7764" spans="3:12" hidden="1" x14ac:dyDescent="0.25">
      <c r="C7764" s="221">
        <v>507000</v>
      </c>
      <c r="D7764" s="221">
        <f t="shared" si="856"/>
        <v>507000</v>
      </c>
      <c r="E7764" s="221">
        <f t="shared" si="861"/>
        <v>507</v>
      </c>
      <c r="F7764" s="221">
        <f t="shared" si="857"/>
        <v>8.2866120587924556E-11</v>
      </c>
      <c r="G7764" s="221">
        <f t="shared" si="858"/>
        <v>3.9913103563644664E-14</v>
      </c>
      <c r="H7764" s="221">
        <v>1</v>
      </c>
      <c r="I7764" s="221">
        <f t="shared" si="859"/>
        <v>1</v>
      </c>
      <c r="J7764" s="221">
        <v>1</v>
      </c>
      <c r="K7764" s="221">
        <f t="shared" si="860"/>
        <v>-469.61014986769811</v>
      </c>
      <c r="L7764" s="221">
        <f t="shared" si="862"/>
        <v>2.8249495859906194E-40</v>
      </c>
    </row>
    <row r="7765" spans="3:12" hidden="1" x14ac:dyDescent="0.25">
      <c r="C7765" s="221">
        <v>508000</v>
      </c>
      <c r="D7765" s="221">
        <f t="shared" si="856"/>
        <v>508000</v>
      </c>
      <c r="E7765" s="221">
        <f t="shared" si="861"/>
        <v>508</v>
      </c>
      <c r="F7765" s="221">
        <f t="shared" si="857"/>
        <v>2.6218004912608098E-10</v>
      </c>
      <c r="G7765" s="221">
        <f t="shared" si="858"/>
        <v>4.7104828118636172E-2</v>
      </c>
      <c r="H7765" s="271">
        <v>9.3137375141838791E-10</v>
      </c>
      <c r="I7765" s="221">
        <f t="shared" si="859"/>
        <v>1</v>
      </c>
      <c r="J7765" s="221">
        <v>1</v>
      </c>
      <c r="K7765" s="221">
        <f t="shared" si="860"/>
        <v>-398.78421883732125</v>
      </c>
      <c r="L7765" s="221">
        <f t="shared" si="862"/>
        <v>3.3095416127363748E-38</v>
      </c>
    </row>
    <row r="7766" spans="3:12" hidden="1" x14ac:dyDescent="0.25">
      <c r="C7766" s="221">
        <v>509000</v>
      </c>
      <c r="D7766" s="221">
        <f t="shared" si="856"/>
        <v>509000</v>
      </c>
      <c r="E7766" s="221">
        <f t="shared" si="861"/>
        <v>509</v>
      </c>
      <c r="F7766" s="221">
        <f t="shared" si="857"/>
        <v>5.4725377307529952E-10</v>
      </c>
      <c r="G7766" s="221">
        <f t="shared" si="858"/>
        <v>4.0680891906420019E-2</v>
      </c>
      <c r="H7766" s="271">
        <v>9.3125587343179002E-10</v>
      </c>
      <c r="I7766" s="221">
        <f t="shared" si="859"/>
        <v>1</v>
      </c>
      <c r="J7766" s="221">
        <v>1</v>
      </c>
      <c r="K7766" s="221">
        <f t="shared" si="860"/>
        <v>-393.66703489186489</v>
      </c>
      <c r="L7766" s="221">
        <f t="shared" si="862"/>
        <v>2.5976981679413792E-37</v>
      </c>
    </row>
    <row r="7767" spans="3:12" hidden="1" x14ac:dyDescent="0.25">
      <c r="C7767" s="221">
        <v>510000</v>
      </c>
      <c r="D7767" s="221">
        <f t="shared" si="856"/>
        <v>510000</v>
      </c>
      <c r="E7767" s="221">
        <f t="shared" si="861"/>
        <v>510</v>
      </c>
      <c r="F7767" s="221">
        <f t="shared" si="857"/>
        <v>8.4043339111004202E-10</v>
      </c>
      <c r="G7767" s="221">
        <f t="shared" si="858"/>
        <v>1.2767722827278911E-14</v>
      </c>
      <c r="H7767" s="221">
        <v>1</v>
      </c>
      <c r="I7767" s="221">
        <f t="shared" si="859"/>
        <v>1</v>
      </c>
      <c r="J7767" s="221">
        <v>1</v>
      </c>
      <c r="K7767" s="221">
        <f t="shared" si="860"/>
        <v>-459.38766509951665</v>
      </c>
      <c r="L7767" s="221">
        <f t="shared" si="862"/>
        <v>1.0756870943014768E-37</v>
      </c>
    </row>
    <row r="7768" spans="3:12" hidden="1" x14ac:dyDescent="0.25">
      <c r="C7768" s="221">
        <v>511000</v>
      </c>
      <c r="D7768" s="221">
        <f t="shared" si="856"/>
        <v>511000</v>
      </c>
      <c r="E7768" s="221">
        <f t="shared" si="861"/>
        <v>511</v>
      </c>
      <c r="F7768" s="221">
        <f t="shared" si="857"/>
        <v>9.9766074365074326E-10</v>
      </c>
      <c r="G7768" s="221">
        <f t="shared" si="858"/>
        <v>3.6118768889077439E-2</v>
      </c>
      <c r="H7768" s="271">
        <v>9.3142029985684892E-10</v>
      </c>
      <c r="I7768" s="221">
        <f t="shared" si="859"/>
        <v>1</v>
      </c>
      <c r="J7768" s="221">
        <v>1</v>
      </c>
      <c r="K7768" s="221">
        <f t="shared" si="860"/>
        <v>-389.48276956726863</v>
      </c>
      <c r="L7768" s="221">
        <f t="shared" si="862"/>
        <v>2.8179981489758053E-37</v>
      </c>
    </row>
    <row r="7769" spans="3:12" hidden="1" x14ac:dyDescent="0.25">
      <c r="C7769" s="221">
        <v>512000</v>
      </c>
      <c r="D7769" s="221">
        <f t="shared" si="856"/>
        <v>512000</v>
      </c>
      <c r="E7769" s="221">
        <f t="shared" si="861"/>
        <v>512</v>
      </c>
      <c r="F7769" s="221">
        <f t="shared" si="857"/>
        <v>9.3132257461549196E-10</v>
      </c>
      <c r="G7769" s="221">
        <f t="shared" si="858"/>
        <v>3.664105173215991E-2</v>
      </c>
      <c r="H7769" s="271">
        <v>9.3120932205097696E-10</v>
      </c>
      <c r="I7769" s="221">
        <f t="shared" si="859"/>
        <v>1</v>
      </c>
      <c r="J7769" s="221">
        <v>1</v>
      </c>
      <c r="K7769" s="221">
        <f t="shared" si="860"/>
        <v>-389.95769247977302</v>
      </c>
      <c r="L7769" s="221">
        <f t="shared" si="862"/>
        <v>1.0673367235151405E-36</v>
      </c>
    </row>
    <row r="7770" spans="3:12" hidden="1" x14ac:dyDescent="0.25">
      <c r="C7770" s="221">
        <v>513000</v>
      </c>
      <c r="D7770" s="221">
        <f t="shared" si="856"/>
        <v>513000</v>
      </c>
      <c r="E7770" s="221">
        <f t="shared" si="861"/>
        <v>513</v>
      </c>
      <c r="F7770" s="221">
        <f t="shared" si="857"/>
        <v>6.7879367850121847E-10</v>
      </c>
      <c r="G7770" s="221">
        <f t="shared" si="858"/>
        <v>2.0907049121862987E-14</v>
      </c>
      <c r="H7770" s="221">
        <v>1</v>
      </c>
      <c r="I7770" s="221">
        <f t="shared" si="859"/>
        <v>1</v>
      </c>
      <c r="J7770" s="221">
        <v>1</v>
      </c>
      <c r="K7770" s="221">
        <f t="shared" si="860"/>
        <v>-456.95938942440989</v>
      </c>
      <c r="L7770" s="221">
        <f t="shared" si="862"/>
        <v>2.5267285220043154E-37</v>
      </c>
    </row>
    <row r="7771" spans="3:12" hidden="1" x14ac:dyDescent="0.25">
      <c r="C7771" s="221">
        <v>514000</v>
      </c>
      <c r="D7771" s="221">
        <f t="shared" si="856"/>
        <v>514000</v>
      </c>
      <c r="E7771" s="221">
        <f t="shared" si="861"/>
        <v>514</v>
      </c>
      <c r="F7771" s="221">
        <f t="shared" si="857"/>
        <v>3.7310230336112216E-10</v>
      </c>
      <c r="G7771" s="221">
        <f t="shared" si="858"/>
        <v>4.4050908590081359E-2</v>
      </c>
      <c r="H7771" s="271">
        <v>9.3134054120149797E-10</v>
      </c>
      <c r="I7771" s="221">
        <f t="shared" si="859"/>
        <v>1</v>
      </c>
      <c r="J7771" s="221">
        <v>1</v>
      </c>
      <c r="K7771" s="221">
        <f t="shared" si="860"/>
        <v>-396.3021738215466</v>
      </c>
      <c r="L7771" s="221">
        <f t="shared" si="862"/>
        <v>5.8685059022059497E-38</v>
      </c>
    </row>
    <row r="7772" spans="3:12" hidden="1" x14ac:dyDescent="0.25">
      <c r="C7772" s="221">
        <v>515000</v>
      </c>
      <c r="D7772" s="221">
        <f t="shared" si="856"/>
        <v>515000</v>
      </c>
      <c r="E7772" s="221">
        <f t="shared" si="861"/>
        <v>515</v>
      </c>
      <c r="F7772" s="221">
        <f t="shared" si="857"/>
        <v>1.4282111465549303E-10</v>
      </c>
      <c r="G7772" s="221">
        <f t="shared" si="858"/>
        <v>5.3411656086151359E-2</v>
      </c>
      <c r="H7772" s="271">
        <v>9.3128909385157697E-10</v>
      </c>
      <c r="I7772" s="221">
        <f t="shared" si="859"/>
        <v>1</v>
      </c>
      <c r="J7772" s="221">
        <v>1</v>
      </c>
      <c r="K7772" s="221">
        <f t="shared" si="860"/>
        <v>-402.9697404155815</v>
      </c>
      <c r="L7772" s="221">
        <f t="shared" si="862"/>
        <v>1.2556555256626937E-37</v>
      </c>
    </row>
    <row r="7773" spans="3:12" hidden="1" x14ac:dyDescent="0.25">
      <c r="C7773" s="221">
        <v>516000</v>
      </c>
      <c r="D7773" s="221">
        <f t="shared" si="856"/>
        <v>516000</v>
      </c>
      <c r="E7773" s="221">
        <f t="shared" si="861"/>
        <v>516</v>
      </c>
      <c r="F7773" s="221">
        <f t="shared" si="857"/>
        <v>3.1814285868849225E-11</v>
      </c>
      <c r="G7773" s="221">
        <f t="shared" si="858"/>
        <v>2.3194192515693005E-14</v>
      </c>
      <c r="H7773" s="221">
        <v>1</v>
      </c>
      <c r="I7773" s="221">
        <f t="shared" si="859"/>
        <v>1</v>
      </c>
      <c r="J7773" s="221">
        <v>1</v>
      </c>
      <c r="K7773" s="221">
        <f t="shared" si="860"/>
        <v>-482.63997126624076</v>
      </c>
      <c r="L7773" s="221">
        <f t="shared" si="862"/>
        <v>1.2619907812097057E-38</v>
      </c>
    </row>
    <row r="7774" spans="3:12" hidden="1" x14ac:dyDescent="0.25">
      <c r="C7774" s="221">
        <v>517000</v>
      </c>
      <c r="D7774" s="221">
        <f t="shared" si="856"/>
        <v>517000</v>
      </c>
      <c r="E7774" s="221">
        <f t="shared" si="861"/>
        <v>517</v>
      </c>
      <c r="F7774" s="221">
        <f t="shared" si="857"/>
        <v>2.5113300622449533E-12</v>
      </c>
      <c r="G7774" s="221">
        <f t="shared" si="858"/>
        <v>0.11999898865879795</v>
      </c>
      <c r="H7774" s="271">
        <v>9.3126074183214698E-10</v>
      </c>
      <c r="I7774" s="221">
        <f t="shared" si="859"/>
        <v>1</v>
      </c>
      <c r="J7774" s="221">
        <v>1</v>
      </c>
      <c r="K7774" s="221">
        <f t="shared" si="860"/>
        <v>-431.03694646835345</v>
      </c>
      <c r="L7774" s="221">
        <f t="shared" si="862"/>
        <v>1.9793663867650914E-41</v>
      </c>
    </row>
    <row r="7775" spans="3:12" hidden="1" x14ac:dyDescent="0.25">
      <c r="C7775" s="221">
        <v>518000</v>
      </c>
      <c r="D7775" s="221">
        <f t="shared" si="856"/>
        <v>518000</v>
      </c>
      <c r="E7775" s="221">
        <f t="shared" si="861"/>
        <v>518</v>
      </c>
      <c r="F7775" s="221">
        <f t="shared" si="857"/>
        <v>5.1537531857022992E-15</v>
      </c>
      <c r="G7775" s="221">
        <f t="shared" si="858"/>
        <v>0.4140219644369233</v>
      </c>
      <c r="H7775" s="271">
        <v>9.3136885972381406E-10</v>
      </c>
      <c r="I7775" s="221">
        <f t="shared" si="859"/>
        <v>1</v>
      </c>
      <c r="J7775" s="221">
        <v>1</v>
      </c>
      <c r="K7775" s="221">
        <f t="shared" si="860"/>
        <v>-474.03462577724127</v>
      </c>
      <c r="L7775" s="221">
        <f t="shared" si="862"/>
        <v>1.9969834620091886E-41</v>
      </c>
    </row>
    <row r="7776" spans="3:12" hidden="1" x14ac:dyDescent="0.25">
      <c r="C7776" s="221">
        <v>519000</v>
      </c>
      <c r="D7776" s="221">
        <f t="shared" si="856"/>
        <v>519000</v>
      </c>
      <c r="E7776" s="221">
        <f t="shared" si="861"/>
        <v>519</v>
      </c>
      <c r="F7776" s="221">
        <f t="shared" si="857"/>
        <v>3.8958922347441565E-14</v>
      </c>
      <c r="G7776" s="221">
        <f t="shared" si="858"/>
        <v>3.5350565524344555E-14</v>
      </c>
      <c r="H7776" s="221">
        <v>1</v>
      </c>
      <c r="I7776" s="221">
        <f t="shared" si="859"/>
        <v>1</v>
      </c>
      <c r="J7776" s="221">
        <v>1</v>
      </c>
      <c r="K7776" s="221">
        <f t="shared" si="860"/>
        <v>-537.21993397793358</v>
      </c>
      <c r="L7776" s="221">
        <f t="shared" si="862"/>
        <v>9.8873328929834736E-46</v>
      </c>
    </row>
    <row r="7777" spans="3:12" hidden="1" x14ac:dyDescent="0.25">
      <c r="C7777" s="221">
        <v>520000</v>
      </c>
      <c r="D7777" s="221">
        <f t="shared" si="856"/>
        <v>520000</v>
      </c>
      <c r="E7777" s="221">
        <f t="shared" si="861"/>
        <v>520</v>
      </c>
      <c r="F7777" s="221">
        <f t="shared" si="857"/>
        <v>4.8292343908915719E-12</v>
      </c>
      <c r="G7777" s="221">
        <f t="shared" si="858"/>
        <v>0.10550370359321647</v>
      </c>
      <c r="H7777" s="271">
        <v>9.3130731891216301E-10</v>
      </c>
      <c r="I7777" s="221">
        <f t="shared" si="859"/>
        <v>1</v>
      </c>
      <c r="J7777" s="221">
        <v>1</v>
      </c>
      <c r="K7777" s="221">
        <f t="shared" si="860"/>
        <v>-426.47521987853224</v>
      </c>
      <c r="L7777" s="221">
        <f t="shared" si="862"/>
        <v>5.628861228032364E-41</v>
      </c>
    </row>
    <row r="7778" spans="3:12" hidden="1" x14ac:dyDescent="0.25">
      <c r="C7778" s="221">
        <v>521000</v>
      </c>
      <c r="D7778" s="221">
        <f t="shared" si="856"/>
        <v>521000</v>
      </c>
      <c r="E7778" s="221">
        <f t="shared" si="861"/>
        <v>521</v>
      </c>
      <c r="F7778" s="221">
        <f t="shared" si="857"/>
        <v>4.6369246713679892E-11</v>
      </c>
      <c r="G7778" s="221">
        <f t="shared" si="858"/>
        <v>6.7158790484468503E-2</v>
      </c>
      <c r="H7778" s="271">
        <v>9.31322307359436E-10</v>
      </c>
      <c r="I7778" s="221">
        <f t="shared" si="859"/>
        <v>1</v>
      </c>
      <c r="J7778" s="221">
        <v>1</v>
      </c>
      <c r="K7778" s="221">
        <f t="shared" si="860"/>
        <v>-410.75134175779192</v>
      </c>
      <c r="L7778" s="221">
        <f t="shared" si="862"/>
        <v>2.8472110989084122E-39</v>
      </c>
    </row>
    <row r="7779" spans="3:12" hidden="1" x14ac:dyDescent="0.25">
      <c r="C7779" s="221">
        <v>522000</v>
      </c>
      <c r="D7779" s="221">
        <f t="shared" si="856"/>
        <v>522000</v>
      </c>
      <c r="E7779" s="221">
        <f t="shared" si="861"/>
        <v>522</v>
      </c>
      <c r="F7779" s="221">
        <f t="shared" si="857"/>
        <v>1.8370725882192017E-10</v>
      </c>
      <c r="G7779" s="221">
        <f t="shared" si="858"/>
        <v>3.3499139018795334E-15</v>
      </c>
      <c r="H7779" s="221">
        <v>1</v>
      </c>
      <c r="I7779" s="221">
        <f t="shared" si="859"/>
        <v>1</v>
      </c>
      <c r="J7779" s="221">
        <v>1</v>
      </c>
      <c r="K7779" s="221">
        <f t="shared" si="860"/>
        <v>-484.21680075927384</v>
      </c>
      <c r="L7779" s="221">
        <f t="shared" si="862"/>
        <v>2.1037305809989859E-39</v>
      </c>
    </row>
    <row r="7780" spans="3:12" hidden="1" x14ac:dyDescent="0.25">
      <c r="C7780" s="221">
        <v>523000</v>
      </c>
      <c r="D7780" s="221">
        <f t="shared" si="856"/>
        <v>523000</v>
      </c>
      <c r="E7780" s="221">
        <f t="shared" si="861"/>
        <v>523</v>
      </c>
      <c r="F7780" s="221">
        <f t="shared" si="857"/>
        <v>4.4506917292859188E-10</v>
      </c>
      <c r="G7780" s="221">
        <f t="shared" si="858"/>
        <v>4.2784868169459388E-2</v>
      </c>
      <c r="H7780" s="271">
        <v>9.3135385564540995E-10</v>
      </c>
      <c r="I7780" s="221">
        <f t="shared" si="859"/>
        <v>1</v>
      </c>
      <c r="J7780" s="221">
        <v>1</v>
      </c>
      <c r="K7780" s="221">
        <f t="shared" si="860"/>
        <v>-395.02335140965562</v>
      </c>
      <c r="L7780" s="221">
        <f t="shared" si="862"/>
        <v>7.8638461284617758E-38</v>
      </c>
    </row>
    <row r="7781" spans="3:12" hidden="1" x14ac:dyDescent="0.25">
      <c r="C7781" s="221">
        <v>524000</v>
      </c>
      <c r="D7781" s="221">
        <f t="shared" si="856"/>
        <v>524000</v>
      </c>
      <c r="E7781" s="221">
        <f t="shared" si="861"/>
        <v>524</v>
      </c>
      <c r="F7781" s="221">
        <f t="shared" si="857"/>
        <v>7.6703872305416388E-10</v>
      </c>
      <c r="G7781" s="221">
        <f t="shared" si="858"/>
        <v>3.8400207712792886E-2</v>
      </c>
      <c r="H7781" s="271">
        <v>9.3127576247131804E-10</v>
      </c>
      <c r="I7781" s="221">
        <f t="shared" si="859"/>
        <v>1</v>
      </c>
      <c r="J7781" s="221">
        <v>1</v>
      </c>
      <c r="K7781" s="221">
        <f t="shared" si="860"/>
        <v>-391.23541674041155</v>
      </c>
      <c r="L7781" s="221">
        <f t="shared" si="862"/>
        <v>5.0997523256449857E-37</v>
      </c>
    </row>
    <row r="7782" spans="3:12" hidden="1" x14ac:dyDescent="0.25">
      <c r="C7782" s="221">
        <v>525000</v>
      </c>
      <c r="D7782" s="221">
        <f t="shared" si="856"/>
        <v>525000</v>
      </c>
      <c r="E7782" s="221">
        <f t="shared" si="861"/>
        <v>525</v>
      </c>
      <c r="F7782" s="221">
        <f t="shared" si="857"/>
        <v>1.0066167000701132E-9</v>
      </c>
      <c r="G7782" s="221">
        <f t="shared" si="858"/>
        <v>9.6789425990877666E-15</v>
      </c>
      <c r="H7782" s="221">
        <v>1</v>
      </c>
      <c r="I7782" s="221">
        <f t="shared" si="859"/>
        <v>1</v>
      </c>
      <c r="J7782" s="221">
        <v>1</v>
      </c>
      <c r="K7782" s="221">
        <f t="shared" si="860"/>
        <v>-460.22615909038956</v>
      </c>
      <c r="L7782" s="221">
        <f t="shared" si="862"/>
        <v>1.8823778138287268E-37</v>
      </c>
    </row>
    <row r="7783" spans="3:12" hidden="1" x14ac:dyDescent="0.25">
      <c r="C7783" s="221">
        <v>526000</v>
      </c>
      <c r="D7783" s="221">
        <f t="shared" si="856"/>
        <v>526000</v>
      </c>
      <c r="E7783" s="221">
        <f t="shared" si="861"/>
        <v>526</v>
      </c>
      <c r="F7783" s="221">
        <f t="shared" si="857"/>
        <v>1.0349086211906139E-9</v>
      </c>
      <c r="G7783" s="221">
        <f t="shared" si="858"/>
        <v>3.6222228338976994E-2</v>
      </c>
      <c r="H7783" s="271">
        <v>9.3127410435846396E-10</v>
      </c>
      <c r="I7783" s="221">
        <f t="shared" si="859"/>
        <v>1</v>
      </c>
      <c r="J7783" s="221">
        <v>1</v>
      </c>
      <c r="K7783" s="221">
        <f t="shared" si="860"/>
        <v>-389.14090608790741</v>
      </c>
      <c r="L7783" s="221">
        <f t="shared" si="862"/>
        <v>3.0485391499401973E-37</v>
      </c>
    </row>
    <row r="7784" spans="3:12" hidden="1" x14ac:dyDescent="0.25">
      <c r="C7784" s="221">
        <v>527000</v>
      </c>
      <c r="D7784" s="221">
        <f t="shared" si="856"/>
        <v>527000</v>
      </c>
      <c r="E7784" s="221">
        <f t="shared" si="861"/>
        <v>527</v>
      </c>
      <c r="F7784" s="221">
        <f t="shared" si="857"/>
        <v>8.3553467648239694E-10</v>
      </c>
      <c r="G7784" s="221">
        <f t="shared" si="858"/>
        <v>3.7835535790828261E-2</v>
      </c>
      <c r="H7784" s="271">
        <v>9.3135551939194395E-10</v>
      </c>
      <c r="I7784" s="221">
        <f t="shared" si="859"/>
        <v>1</v>
      </c>
      <c r="J7784" s="221">
        <v>1</v>
      </c>
      <c r="K7784" s="221">
        <f t="shared" si="860"/>
        <v>-390.62040280418967</v>
      </c>
      <c r="L7784" s="221">
        <f t="shared" si="862"/>
        <v>1.0353348910473601E-36</v>
      </c>
    </row>
    <row r="7785" spans="3:12" hidden="1" x14ac:dyDescent="0.25">
      <c r="C7785" s="221">
        <v>528000</v>
      </c>
      <c r="D7785" s="221">
        <f t="shared" si="856"/>
        <v>528000</v>
      </c>
      <c r="E7785" s="221">
        <f t="shared" si="861"/>
        <v>528</v>
      </c>
      <c r="F7785" s="221">
        <f t="shared" si="857"/>
        <v>5.178843515623678E-10</v>
      </c>
      <c r="G7785" s="221">
        <f t="shared" si="858"/>
        <v>3.0174823334857245E-15</v>
      </c>
      <c r="H7785" s="221">
        <v>1</v>
      </c>
      <c r="I7785" s="221">
        <f t="shared" si="859"/>
        <v>1</v>
      </c>
      <c r="J7785" s="221">
        <v>1</v>
      </c>
      <c r="K7785" s="221">
        <f t="shared" si="860"/>
        <v>-476.12244950717292</v>
      </c>
      <c r="L7785" s="221">
        <f t="shared" si="862"/>
        <v>2.1674337327339456E-37</v>
      </c>
    </row>
    <row r="7786" spans="3:12" hidden="1" x14ac:dyDescent="0.25">
      <c r="C7786" s="221">
        <v>529000</v>
      </c>
      <c r="D7786" s="221">
        <f t="shared" si="856"/>
        <v>529000</v>
      </c>
      <c r="E7786" s="221">
        <f t="shared" si="861"/>
        <v>529</v>
      </c>
      <c r="F7786" s="221">
        <f t="shared" si="857"/>
        <v>2.3252696103713885E-10</v>
      </c>
      <c r="G7786" s="221">
        <f t="shared" si="858"/>
        <v>4.8942765527654315E-2</v>
      </c>
      <c r="H7786" s="271">
        <v>9.3132066337540002E-10</v>
      </c>
      <c r="I7786" s="221">
        <f t="shared" si="859"/>
        <v>1</v>
      </c>
      <c r="J7786" s="221">
        <v>1</v>
      </c>
      <c r="K7786" s="221">
        <f t="shared" si="860"/>
        <v>-399.49477879558259</v>
      </c>
      <c r="L7786" s="221">
        <f t="shared" si="862"/>
        <v>2.8092486754470391E-38</v>
      </c>
    </row>
    <row r="7787" spans="3:12" hidden="1" x14ac:dyDescent="0.25">
      <c r="C7787" s="221">
        <v>530000</v>
      </c>
      <c r="D7787" s="221">
        <f t="shared" si="856"/>
        <v>530000</v>
      </c>
      <c r="E7787" s="221">
        <f t="shared" si="861"/>
        <v>530</v>
      </c>
      <c r="F7787" s="221">
        <f t="shared" si="857"/>
        <v>6.6533644377283564E-11</v>
      </c>
      <c r="G7787" s="221">
        <f t="shared" si="858"/>
        <v>6.2911217298083494E-2</v>
      </c>
      <c r="H7787" s="271">
        <v>9.3130898069156597E-10</v>
      </c>
      <c r="I7787" s="221">
        <f t="shared" si="859"/>
        <v>1</v>
      </c>
      <c r="J7787" s="221">
        <v>1</v>
      </c>
      <c r="K7787" s="221">
        <f t="shared" si="860"/>
        <v>-408.18273615797267</v>
      </c>
      <c r="L7787" s="221">
        <f t="shared" si="862"/>
        <v>5.2541463899487595E-38</v>
      </c>
    </row>
    <row r="7788" spans="3:12" hidden="1" x14ac:dyDescent="0.25">
      <c r="C7788" s="221">
        <v>531000</v>
      </c>
      <c r="D7788" s="221">
        <f t="shared" si="856"/>
        <v>531000</v>
      </c>
      <c r="E7788" s="221">
        <f t="shared" si="861"/>
        <v>531</v>
      </c>
      <c r="F7788" s="221">
        <f t="shared" si="857"/>
        <v>8.8323386266738407E-12</v>
      </c>
      <c r="G7788" s="221">
        <f t="shared" si="858"/>
        <v>1.1418589939608469E-14</v>
      </c>
      <c r="H7788" s="221">
        <v>1</v>
      </c>
      <c r="I7788" s="221">
        <f t="shared" si="859"/>
        <v>1</v>
      </c>
      <c r="J7788" s="221">
        <v>1</v>
      </c>
      <c r="K7788" s="221">
        <f t="shared" si="860"/>
        <v>-499.92623623391398</v>
      </c>
      <c r="L7788" s="221">
        <f t="shared" si="862"/>
        <v>3.7991712007464922E-39</v>
      </c>
    </row>
    <row r="7789" spans="3:12" hidden="1" x14ac:dyDescent="0.25">
      <c r="C7789" s="221">
        <v>532000</v>
      </c>
      <c r="D7789" s="221">
        <f t="shared" si="856"/>
        <v>532000</v>
      </c>
      <c r="E7789" s="221">
        <f t="shared" si="861"/>
        <v>532</v>
      </c>
      <c r="F7789" s="221">
        <f t="shared" si="857"/>
        <v>1.7062705543770527E-13</v>
      </c>
      <c r="G7789" s="221">
        <f t="shared" si="858"/>
        <v>0.20780173054023351</v>
      </c>
      <c r="H7789" s="271">
        <v>9.313672073961519E-10</v>
      </c>
      <c r="I7789" s="221">
        <f t="shared" si="859"/>
        <v>1</v>
      </c>
      <c r="J7789" s="221">
        <v>1</v>
      </c>
      <c r="K7789" s="221">
        <f t="shared" si="860"/>
        <v>-449.62364002379115</v>
      </c>
      <c r="L7789" s="221">
        <f t="shared" si="862"/>
        <v>2.7429926357413331E-43</v>
      </c>
    </row>
    <row r="7790" spans="3:12" hidden="1" x14ac:dyDescent="0.25">
      <c r="C7790" s="221">
        <v>533000</v>
      </c>
      <c r="D7790" s="221">
        <f t="shared" si="856"/>
        <v>533000</v>
      </c>
      <c r="E7790" s="221">
        <f t="shared" si="861"/>
        <v>533</v>
      </c>
      <c r="F7790" s="221">
        <f t="shared" si="857"/>
        <v>1.7137231822379994E-16</v>
      </c>
      <c r="G7790" s="221">
        <f t="shared" si="858"/>
        <v>0.82725581453303043</v>
      </c>
      <c r="H7790" s="271">
        <v>9.3126241939419399E-10</v>
      </c>
      <c r="I7790" s="221">
        <f t="shared" si="859"/>
        <v>1</v>
      </c>
      <c r="J7790" s="221">
        <v>1</v>
      </c>
      <c r="K7790" s="221">
        <f t="shared" si="860"/>
        <v>-497.58694844796946</v>
      </c>
      <c r="L7790" s="221">
        <f t="shared" si="862"/>
        <v>2.7481576091736456E-43</v>
      </c>
    </row>
    <row r="7791" spans="3:12" hidden="1" x14ac:dyDescent="0.25">
      <c r="C7791" s="221">
        <v>534000</v>
      </c>
      <c r="D7791" s="221">
        <f t="shared" si="856"/>
        <v>534000</v>
      </c>
      <c r="E7791" s="221">
        <f t="shared" si="861"/>
        <v>534</v>
      </c>
      <c r="F7791" s="221">
        <f t="shared" si="857"/>
        <v>1.2658928865018471E-12</v>
      </c>
      <c r="G7791" s="221">
        <f t="shared" si="858"/>
        <v>4.3863181449767294E-14</v>
      </c>
      <c r="H7791" s="221">
        <v>1</v>
      </c>
      <c r="I7791" s="221">
        <f t="shared" si="859"/>
        <v>1</v>
      </c>
      <c r="J7791" s="221">
        <v>1</v>
      </c>
      <c r="K7791" s="221">
        <f t="shared" si="860"/>
        <v>-505.11005824384546</v>
      </c>
      <c r="L7791" s="221">
        <f t="shared" si="862"/>
        <v>8.7937501958408009E-48</v>
      </c>
    </row>
    <row r="7792" spans="3:12" hidden="1" x14ac:dyDescent="0.25">
      <c r="C7792" s="221">
        <v>535000</v>
      </c>
      <c r="D7792" s="221">
        <f t="shared" si="856"/>
        <v>535000</v>
      </c>
      <c r="E7792" s="221">
        <f t="shared" si="861"/>
        <v>535</v>
      </c>
      <c r="F7792" s="221">
        <f t="shared" si="857"/>
        <v>2.2979661145462944E-11</v>
      </c>
      <c r="G7792" s="221">
        <f t="shared" si="858"/>
        <v>7.8147266261484161E-2</v>
      </c>
      <c r="H7792" s="271">
        <v>9.3128744435006805E-10</v>
      </c>
      <c r="I7792" s="221">
        <f t="shared" si="859"/>
        <v>1</v>
      </c>
      <c r="J7792" s="221">
        <v>1</v>
      </c>
      <c r="K7792" s="221">
        <f t="shared" si="860"/>
        <v>-415.5331768327344</v>
      </c>
      <c r="L7792" s="221">
        <f t="shared" si="862"/>
        <v>6.9928009021750565E-40</v>
      </c>
    </row>
    <row r="7793" spans="3:12" hidden="1" x14ac:dyDescent="0.25">
      <c r="C7793" s="221">
        <v>536000</v>
      </c>
      <c r="D7793" s="221">
        <f t="shared" si="856"/>
        <v>536000</v>
      </c>
      <c r="E7793" s="221">
        <f t="shared" si="861"/>
        <v>536</v>
      </c>
      <c r="F7793" s="221">
        <f t="shared" si="857"/>
        <v>1.2066458921245002E-10</v>
      </c>
      <c r="G7793" s="221">
        <f t="shared" si="858"/>
        <v>5.6137348138913273E-2</v>
      </c>
      <c r="H7793" s="271">
        <v>9.313421758499991E-10</v>
      </c>
      <c r="I7793" s="221">
        <f t="shared" si="859"/>
        <v>1</v>
      </c>
      <c r="J7793" s="221">
        <v>1</v>
      </c>
      <c r="K7793" s="221">
        <f t="shared" si="860"/>
        <v>-404.00117995205164</v>
      </c>
      <c r="L7793" s="221">
        <f t="shared" si="862"/>
        <v>1.5924569972599936E-38</v>
      </c>
    </row>
    <row r="7794" spans="3:12" hidden="1" x14ac:dyDescent="0.25">
      <c r="C7794" s="221">
        <v>537000</v>
      </c>
      <c r="D7794" s="221">
        <f t="shared" si="856"/>
        <v>537000</v>
      </c>
      <c r="E7794" s="221">
        <f t="shared" si="861"/>
        <v>537</v>
      </c>
      <c r="F7794" s="221">
        <f t="shared" si="857"/>
        <v>3.4715971909011959E-10</v>
      </c>
      <c r="G7794" s="221">
        <f t="shared" si="858"/>
        <v>7.7173432155199847E-16</v>
      </c>
      <c r="H7794" s="221">
        <v>1</v>
      </c>
      <c r="I7794" s="221">
        <f t="shared" si="859"/>
        <v>1</v>
      </c>
      <c r="J7794" s="221">
        <v>1</v>
      </c>
      <c r="K7794" s="221">
        <f t="shared" si="860"/>
        <v>-491.44005713087296</v>
      </c>
      <c r="L7794" s="221">
        <f t="shared" si="862"/>
        <v>9.9508206659402645E-39</v>
      </c>
    </row>
    <row r="7795" spans="3:12" hidden="1" x14ac:dyDescent="0.25">
      <c r="C7795" s="221">
        <v>538000</v>
      </c>
      <c r="D7795" s="221">
        <f t="shared" si="856"/>
        <v>538000</v>
      </c>
      <c r="E7795" s="221">
        <f t="shared" si="861"/>
        <v>538</v>
      </c>
      <c r="F7795" s="221">
        <f t="shared" si="857"/>
        <v>6.785085554901851E-10</v>
      </c>
      <c r="G7795" s="221">
        <f t="shared" si="858"/>
        <v>3.9814721158191575E-2</v>
      </c>
      <c r="H7795" s="271">
        <v>9.3133400602301592E-10</v>
      </c>
      <c r="I7795" s="221">
        <f t="shared" si="859"/>
        <v>1</v>
      </c>
      <c r="J7795" s="221">
        <v>1</v>
      </c>
      <c r="K7795" s="221">
        <f t="shared" si="860"/>
        <v>-391.98591065193165</v>
      </c>
      <c r="L7795" s="221">
        <f t="shared" si="862"/>
        <v>1.5825527418326709E-37</v>
      </c>
    </row>
    <row r="7796" spans="3:12" hidden="1" x14ac:dyDescent="0.25">
      <c r="C7796" s="221">
        <v>539000</v>
      </c>
      <c r="D7796" s="221">
        <f t="shared" si="856"/>
        <v>539000</v>
      </c>
      <c r="E7796" s="221">
        <f t="shared" si="861"/>
        <v>539</v>
      </c>
      <c r="F7796" s="221">
        <f t="shared" si="857"/>
        <v>9.8876279479252775E-10</v>
      </c>
      <c r="G7796" s="221">
        <f t="shared" si="858"/>
        <v>3.6960503332179311E-2</v>
      </c>
      <c r="H7796" s="271">
        <v>9.3129563446664105E-10</v>
      </c>
      <c r="I7796" s="221">
        <f t="shared" si="859"/>
        <v>1</v>
      </c>
      <c r="J7796" s="221">
        <v>1</v>
      </c>
      <c r="K7796" s="221">
        <f t="shared" si="860"/>
        <v>-389.36164879151681</v>
      </c>
      <c r="L7796" s="221">
        <f t="shared" si="862"/>
        <v>8.7598242102863437E-37</v>
      </c>
    </row>
    <row r="7797" spans="3:12" hidden="1" x14ac:dyDescent="0.25">
      <c r="C7797" s="221">
        <v>540000</v>
      </c>
      <c r="D7797" s="221">
        <f t="shared" si="856"/>
        <v>540000</v>
      </c>
      <c r="E7797" s="221">
        <f t="shared" si="861"/>
        <v>540</v>
      </c>
      <c r="F7797" s="221">
        <f t="shared" si="857"/>
        <v>1.1200036692245741E-9</v>
      </c>
      <c r="G7797" s="221">
        <f t="shared" si="858"/>
        <v>1.257714274162843E-14</v>
      </c>
      <c r="H7797" s="221">
        <v>1</v>
      </c>
      <c r="I7797" s="221">
        <f t="shared" si="859"/>
        <v>1</v>
      </c>
      <c r="J7797" s="221">
        <v>1</v>
      </c>
      <c r="K7797" s="221">
        <f t="shared" si="860"/>
        <v>-457.02397129329177</v>
      </c>
      <c r="L7797" s="221">
        <f t="shared" si="862"/>
        <v>2.8982413913581188E-37</v>
      </c>
    </row>
    <row r="7798" spans="3:12" hidden="1" x14ac:dyDescent="0.25">
      <c r="C7798" s="221">
        <v>541000</v>
      </c>
      <c r="D7798" s="221">
        <f t="shared" si="856"/>
        <v>541000</v>
      </c>
      <c r="E7798" s="221">
        <f t="shared" si="861"/>
        <v>541</v>
      </c>
      <c r="F7798" s="221">
        <f t="shared" si="857"/>
        <v>9.9813450982429172E-10</v>
      </c>
      <c r="G7798" s="221">
        <f t="shared" si="858"/>
        <v>3.6960503332185743E-2</v>
      </c>
      <c r="H7798" s="271">
        <v>9.3138055758230695E-10</v>
      </c>
      <c r="I7798" s="221">
        <f t="shared" si="859"/>
        <v>1</v>
      </c>
      <c r="J7798" s="221">
        <v>1</v>
      </c>
      <c r="K7798" s="221">
        <f t="shared" si="860"/>
        <v>-389.27891767983363</v>
      </c>
      <c r="L7798" s="221">
        <f t="shared" si="862"/>
        <v>2.9539576129999609E-37</v>
      </c>
    </row>
    <row r="7799" spans="3:12" hidden="1" x14ac:dyDescent="0.25">
      <c r="C7799" s="221">
        <v>542000</v>
      </c>
      <c r="D7799" s="221">
        <f t="shared" si="856"/>
        <v>542000</v>
      </c>
      <c r="E7799" s="221">
        <f t="shared" si="861"/>
        <v>542</v>
      </c>
      <c r="F7799" s="221">
        <f t="shared" si="857"/>
        <v>6.9143178552790031E-10</v>
      </c>
      <c r="G7799" s="221">
        <f t="shared" si="858"/>
        <v>3.9814721158174117E-2</v>
      </c>
      <c r="H7799" s="271">
        <v>9.3124906625734E-10</v>
      </c>
      <c r="I7799" s="221">
        <f t="shared" si="859"/>
        <v>1</v>
      </c>
      <c r="J7799" s="221">
        <v>1</v>
      </c>
      <c r="K7799" s="221">
        <f t="shared" si="860"/>
        <v>-391.82282261527376</v>
      </c>
      <c r="L7799" s="221">
        <f t="shared" si="862"/>
        <v>8.9989752435054137E-37</v>
      </c>
    </row>
    <row r="7800" spans="3:12" hidden="1" x14ac:dyDescent="0.25">
      <c r="C7800" s="221">
        <v>543000</v>
      </c>
      <c r="D7800" s="221">
        <f t="shared" si="856"/>
        <v>543000</v>
      </c>
      <c r="E7800" s="221">
        <f t="shared" si="861"/>
        <v>543</v>
      </c>
      <c r="F7800" s="221">
        <f t="shared" si="857"/>
        <v>3.5712528747048814E-10</v>
      </c>
      <c r="G7800" s="221">
        <f t="shared" si="858"/>
        <v>1.683182563715407E-14</v>
      </c>
      <c r="H7800" s="221">
        <v>1</v>
      </c>
      <c r="I7800" s="221">
        <f t="shared" si="859"/>
        <v>1</v>
      </c>
      <c r="J7800" s="221">
        <v>1</v>
      </c>
      <c r="K7800" s="221">
        <f t="shared" si="860"/>
        <v>-464.42096346861922</v>
      </c>
      <c r="L7800" s="221">
        <f t="shared" si="862"/>
        <v>1.6438469643479774E-37</v>
      </c>
    </row>
    <row r="7801" spans="3:12" hidden="1" x14ac:dyDescent="0.25">
      <c r="C7801" s="221">
        <v>544000</v>
      </c>
      <c r="D7801" s="221">
        <f t="shared" si="856"/>
        <v>544000</v>
      </c>
      <c r="E7801" s="221">
        <f t="shared" si="861"/>
        <v>544</v>
      </c>
      <c r="F7801" s="221">
        <f t="shared" si="857"/>
        <v>1.2530508153390998E-10</v>
      </c>
      <c r="G7801" s="221">
        <f t="shared" si="858"/>
        <v>5.613734813890759E-2</v>
      </c>
      <c r="H7801" s="271">
        <v>9.3130078667603497E-10</v>
      </c>
      <c r="I7801" s="221">
        <f t="shared" si="859"/>
        <v>1</v>
      </c>
      <c r="J7801" s="221">
        <v>1</v>
      </c>
      <c r="K7801" s="221">
        <f t="shared" si="860"/>
        <v>-403.673789070765</v>
      </c>
      <c r="L7801" s="221">
        <f t="shared" si="862"/>
        <v>1.0748744287549538E-38</v>
      </c>
    </row>
    <row r="7802" spans="3:12" hidden="1" x14ac:dyDescent="0.25">
      <c r="C7802" s="221">
        <v>545000</v>
      </c>
      <c r="D7802" s="221">
        <f t="shared" ref="D7802:D7865" si="863">C7802*(f_CLK_MHz/Nominal_Clock_Freq)</f>
        <v>545000</v>
      </c>
      <c r="E7802" s="221">
        <f t="shared" si="861"/>
        <v>545</v>
      </c>
      <c r="F7802" s="221">
        <f t="shared" ref="F7802:F7865" si="864">ABS(SIN(((MOD_CLK_DIV*PI()*$D7802*FIRST_STAGE_DECIMATION)/(f_CLK_MHz*1000000)))/(FIRST_STAGE_DECIMATION*SIN(((MOD_CLK_DIV*PI()*$D7802)/(f_CLK_MHz*1000000)))))^FIRST_STAGE_ORDER</f>
        <v>2.4089647505918643E-11</v>
      </c>
      <c r="G7802" s="221">
        <f t="shared" ref="G7802:G7865" si="865">ABS(SIN(((MOD_CLK_DIV*FIRST_STAGE_DECIMATION*PI()*$D7802*SECOND_STAGE_DECIMATION)/(f_CLK_MHz*1000000)))/(SECOND_STAGE_DECIMATION*SIN(((MOD_CLK_DIV*FIRST_STAGE_DECIMATION*PI()*$D7802)/(f_CLK_MHz*1000000)))))^SECOND_STAGE_ORDER</f>
        <v>7.8147266261488962E-2</v>
      </c>
      <c r="H7802" s="271">
        <v>9.3132884522924406E-10</v>
      </c>
      <c r="I7802" s="221">
        <f t="shared" ref="I7802:I7865" si="866">IF(Avg_decimation&lt;&gt;0,(ABS(SIN(((MOD_CLK_DIV*FIRST_STAGE_DECIMATION*SECOND_STAGE_DECIMATION*FIR_DECIMATION*PI()*$D7802*Avg_decimation)/(f_CLK_MHz*1000000)))/(Avg_decimation*SIN(((MOD_CLK_DIV*FIRST_STAGE_DECIMATION*SECOND_STAGE_DECIMATION*FIR_DECIMATION*PI()*$D7802)/(f_CLK_MHz*1000000)))))^1),"-")</f>
        <v>1</v>
      </c>
      <c r="J7802" s="221">
        <v>1</v>
      </c>
      <c r="K7802" s="221">
        <f t="shared" ref="K7802:K7865" si="867">20*LOG10(IF(FIR_BYPASSED,F7802*G7802*J7802,F7802*G7802*H7802*I7802*J7802))</f>
        <v>-415.12305420888737</v>
      </c>
      <c r="L7802" s="221">
        <f t="shared" si="862"/>
        <v>1.7240384289705406E-38</v>
      </c>
    </row>
    <row r="7803" spans="3:12" hidden="1" x14ac:dyDescent="0.25">
      <c r="C7803" s="221">
        <v>546000</v>
      </c>
      <c r="D7803" s="221">
        <f t="shared" si="863"/>
        <v>546000</v>
      </c>
      <c r="E7803" s="221">
        <f t="shared" si="861"/>
        <v>546</v>
      </c>
      <c r="F7803" s="221">
        <f t="shared" si="864"/>
        <v>1.3396220184955283E-12</v>
      </c>
      <c r="G7803" s="221">
        <f t="shared" si="865"/>
        <v>7.8574227918614378E-14</v>
      </c>
      <c r="H7803" s="221">
        <v>1</v>
      </c>
      <c r="I7803" s="221">
        <f t="shared" si="866"/>
        <v>1</v>
      </c>
      <c r="J7803" s="221">
        <v>1</v>
      </c>
      <c r="K7803" s="221">
        <f t="shared" si="867"/>
        <v>-499.55475201171174</v>
      </c>
      <c r="L7803" s="221">
        <f t="shared" si="862"/>
        <v>7.6857584854796395E-40</v>
      </c>
    </row>
    <row r="7804" spans="3:12" hidden="1" x14ac:dyDescent="0.25">
      <c r="C7804" s="221">
        <v>547000</v>
      </c>
      <c r="D7804" s="221">
        <f t="shared" si="863"/>
        <v>547000</v>
      </c>
      <c r="E7804" s="221">
        <f t="shared" si="861"/>
        <v>547</v>
      </c>
      <c r="F7804" s="221">
        <f t="shared" si="864"/>
        <v>1.8307333696242662E-16</v>
      </c>
      <c r="G7804" s="221">
        <f t="shared" si="865"/>
        <v>0.8272558145332044</v>
      </c>
      <c r="H7804" s="271">
        <v>9.3134734017549405E-10</v>
      </c>
      <c r="I7804" s="221">
        <f t="shared" si="866"/>
        <v>1</v>
      </c>
      <c r="J7804" s="221">
        <v>1</v>
      </c>
      <c r="K7804" s="221">
        <f t="shared" si="867"/>
        <v>-497.01246790655517</v>
      </c>
      <c r="L7804" s="221">
        <f t="shared" si="862"/>
        <v>1.5167265744651608E-47</v>
      </c>
    </row>
    <row r="7805" spans="3:12" hidden="1" x14ac:dyDescent="0.25">
      <c r="C7805" s="221">
        <v>548000</v>
      </c>
      <c r="D7805" s="221">
        <f t="shared" si="863"/>
        <v>548000</v>
      </c>
      <c r="E7805" s="221">
        <f t="shared" si="861"/>
        <v>548</v>
      </c>
      <c r="F7805" s="221">
        <f t="shared" si="864"/>
        <v>1.8400606951291717E-13</v>
      </c>
      <c r="G7805" s="221">
        <f t="shared" si="865"/>
        <v>0.20780173054030421</v>
      </c>
      <c r="H7805" s="271">
        <v>9.3128229039760595E-10</v>
      </c>
      <c r="I7805" s="221">
        <f t="shared" si="866"/>
        <v>1</v>
      </c>
      <c r="J7805" s="221">
        <v>1</v>
      </c>
      <c r="K7805" s="221">
        <f t="shared" si="867"/>
        <v>-448.96874694149153</v>
      </c>
      <c r="L7805" s="221">
        <f t="shared" si="862"/>
        <v>3.1952075325485393E-43</v>
      </c>
    </row>
    <row r="7806" spans="3:12" hidden="1" x14ac:dyDescent="0.25">
      <c r="C7806" s="221">
        <v>549000</v>
      </c>
      <c r="D7806" s="221">
        <f t="shared" si="863"/>
        <v>549000</v>
      </c>
      <c r="E7806" s="221">
        <f t="shared" si="861"/>
        <v>549</v>
      </c>
      <c r="F7806" s="221">
        <f t="shared" si="864"/>
        <v>9.6152506806633056E-12</v>
      </c>
      <c r="G7806" s="221">
        <f t="shared" si="865"/>
        <v>2.1876102260339887E-14</v>
      </c>
      <c r="H7806" s="221">
        <v>1</v>
      </c>
      <c r="I7806" s="221">
        <f t="shared" si="866"/>
        <v>1</v>
      </c>
      <c r="J7806" s="221">
        <v>1</v>
      </c>
      <c r="K7806" s="221">
        <f t="shared" si="867"/>
        <v>-493.54138887787138</v>
      </c>
      <c r="L7806" s="221">
        <f t="shared" si="862"/>
        <v>3.2076057712834071E-43</v>
      </c>
    </row>
    <row r="7807" spans="3:12" hidden="1" x14ac:dyDescent="0.25">
      <c r="C7807" s="221">
        <v>550000</v>
      </c>
      <c r="D7807" s="221">
        <f t="shared" si="863"/>
        <v>550000</v>
      </c>
      <c r="E7807" s="221">
        <f t="shared" si="861"/>
        <v>550</v>
      </c>
      <c r="F7807" s="221">
        <f t="shared" si="864"/>
        <v>7.3118585936347379E-11</v>
      </c>
      <c r="G7807" s="221">
        <f t="shared" si="865"/>
        <v>6.2911217298112249E-2</v>
      </c>
      <c r="H7807" s="271">
        <v>9.3139389138617292E-10</v>
      </c>
      <c r="I7807" s="221">
        <f t="shared" si="866"/>
        <v>1</v>
      </c>
      <c r="J7807" s="221">
        <v>1</v>
      </c>
      <c r="K7807" s="221">
        <f t="shared" si="867"/>
        <v>-407.36221484535656</v>
      </c>
      <c r="L7807" s="221">
        <f t="shared" si="862"/>
        <v>4.5894555383290405E-39</v>
      </c>
    </row>
    <row r="7808" spans="3:12" hidden="1" x14ac:dyDescent="0.25">
      <c r="C7808" s="221">
        <v>551000</v>
      </c>
      <c r="D7808" s="221">
        <f t="shared" si="863"/>
        <v>551000</v>
      </c>
      <c r="E7808" s="221">
        <f t="shared" ref="E7808:E7871" si="868">D7808/1000</f>
        <v>551</v>
      </c>
      <c r="F7808" s="221">
        <f t="shared" si="864"/>
        <v>2.5796594985894336E-10</v>
      </c>
      <c r="G7808" s="221">
        <f t="shared" si="865"/>
        <v>4.8942765527646238E-2</v>
      </c>
      <c r="H7808" s="271">
        <v>9.3123573242651001E-10</v>
      </c>
      <c r="I7808" s="221">
        <f t="shared" si="866"/>
        <v>1</v>
      </c>
      <c r="J7808" s="221">
        <v>1</v>
      </c>
      <c r="K7808" s="221">
        <f t="shared" si="867"/>
        <v>-398.59378954463705</v>
      </c>
      <c r="L7808" s="221">
        <f t="shared" ref="L7808:L7871" si="869">(D7808-D7807)*((10^(K7808/20)+10^(K7807/20))/2)^2</f>
        <v>6.4334609844220661E-38</v>
      </c>
    </row>
    <row r="7809" spans="3:12" hidden="1" x14ac:dyDescent="0.25">
      <c r="C7809" s="221">
        <v>552000</v>
      </c>
      <c r="D7809" s="221">
        <f t="shared" si="863"/>
        <v>552000</v>
      </c>
      <c r="E7809" s="221">
        <f t="shared" si="868"/>
        <v>552</v>
      </c>
      <c r="F7809" s="221">
        <f t="shared" si="864"/>
        <v>5.7999678482313639E-10</v>
      </c>
      <c r="G7809" s="221">
        <f t="shared" si="865"/>
        <v>4.1491425359455915E-15</v>
      </c>
      <c r="H7809" s="221">
        <v>1</v>
      </c>
      <c r="I7809" s="221">
        <f t="shared" si="866"/>
        <v>1</v>
      </c>
      <c r="J7809" s="221">
        <v>1</v>
      </c>
      <c r="K7809" s="221">
        <f t="shared" si="867"/>
        <v>-472.37232118929023</v>
      </c>
      <c r="L7809" s="221">
        <f t="shared" si="869"/>
        <v>3.4573139457510445E-38</v>
      </c>
    </row>
    <row r="7810" spans="3:12" hidden="1" x14ac:dyDescent="0.25">
      <c r="C7810" s="221">
        <v>553000</v>
      </c>
      <c r="D7810" s="221">
        <f t="shared" si="863"/>
        <v>553000</v>
      </c>
      <c r="E7810" s="221">
        <f t="shared" si="868"/>
        <v>553</v>
      </c>
      <c r="F7810" s="221">
        <f t="shared" si="864"/>
        <v>9.4463109531681172E-10</v>
      </c>
      <c r="G7810" s="221">
        <f t="shared" si="865"/>
        <v>3.7835535790824999E-2</v>
      </c>
      <c r="H7810" s="271">
        <v>9.3131411198475998E-10</v>
      </c>
      <c r="I7810" s="221">
        <f t="shared" si="866"/>
        <v>1</v>
      </c>
      <c r="J7810" s="221">
        <v>1</v>
      </c>
      <c r="K7810" s="221">
        <f t="shared" si="867"/>
        <v>-389.55483380523322</v>
      </c>
      <c r="L7810" s="221">
        <f t="shared" si="869"/>
        <v>2.7702529309075373E-37</v>
      </c>
    </row>
    <row r="7811" spans="3:12" hidden="1" x14ac:dyDescent="0.25">
      <c r="C7811" s="221">
        <v>554000</v>
      </c>
      <c r="D7811" s="221">
        <f t="shared" si="863"/>
        <v>554000</v>
      </c>
      <c r="E7811" s="221">
        <f t="shared" si="868"/>
        <v>554</v>
      </c>
      <c r="F7811" s="221">
        <f t="shared" si="864"/>
        <v>1.181152738915754E-9</v>
      </c>
      <c r="G7811" s="221">
        <f t="shared" si="865"/>
        <v>3.6222228338961084E-2</v>
      </c>
      <c r="H7811" s="271">
        <v>9.3131550029284599E-10</v>
      </c>
      <c r="I7811" s="221">
        <f t="shared" si="866"/>
        <v>1</v>
      </c>
      <c r="J7811" s="221">
        <v>1</v>
      </c>
      <c r="K7811" s="221">
        <f t="shared" si="867"/>
        <v>-387.9924388701823</v>
      </c>
      <c r="L7811" s="221">
        <f t="shared" si="869"/>
        <v>1.3370407194961946E-36</v>
      </c>
    </row>
    <row r="7812" spans="3:12" hidden="1" x14ac:dyDescent="0.25">
      <c r="C7812" s="221">
        <v>555000</v>
      </c>
      <c r="D7812" s="221">
        <f t="shared" si="863"/>
        <v>555000</v>
      </c>
      <c r="E7812" s="221">
        <f t="shared" si="868"/>
        <v>555</v>
      </c>
      <c r="F7812" s="221">
        <f t="shared" si="864"/>
        <v>1.1597808285262122E-9</v>
      </c>
      <c r="G7812" s="221">
        <f t="shared" si="865"/>
        <v>3.418907938440316E-15</v>
      </c>
      <c r="H7812" s="221">
        <v>1</v>
      </c>
      <c r="I7812" s="221">
        <f t="shared" si="866"/>
        <v>1</v>
      </c>
      <c r="J7812" s="221">
        <v>1</v>
      </c>
      <c r="K7812" s="221">
        <f t="shared" si="867"/>
        <v>-468.03473335800606</v>
      </c>
      <c r="L7812" s="221">
        <f t="shared" si="869"/>
        <v>3.9699273054099557E-37</v>
      </c>
    </row>
    <row r="7813" spans="3:12" hidden="1" x14ac:dyDescent="0.25">
      <c r="C7813" s="221">
        <v>556000</v>
      </c>
      <c r="D7813" s="221">
        <f t="shared" si="863"/>
        <v>556000</v>
      </c>
      <c r="E7813" s="221">
        <f t="shared" si="868"/>
        <v>556</v>
      </c>
      <c r="F7813" s="221">
        <f t="shared" si="864"/>
        <v>8.9215099659721416E-10</v>
      </c>
      <c r="G7813" s="221">
        <f t="shared" si="865"/>
        <v>3.8400207712789403E-2</v>
      </c>
      <c r="H7813" s="271">
        <v>9.31360680972183E-10</v>
      </c>
      <c r="I7813" s="221">
        <f t="shared" si="866"/>
        <v>1</v>
      </c>
      <c r="J7813" s="221">
        <v>1</v>
      </c>
      <c r="K7813" s="221">
        <f t="shared" si="867"/>
        <v>-389.92220324043018</v>
      </c>
      <c r="L7813" s="221">
        <f t="shared" si="869"/>
        <v>2.5458195619581137E-37</v>
      </c>
    </row>
    <row r="7814" spans="3:12" hidden="1" x14ac:dyDescent="0.25">
      <c r="C7814" s="221">
        <v>557000</v>
      </c>
      <c r="D7814" s="221">
        <f t="shared" si="863"/>
        <v>557000</v>
      </c>
      <c r="E7814" s="221">
        <f t="shared" si="868"/>
        <v>557</v>
      </c>
      <c r="F7814" s="221">
        <f t="shared" si="864"/>
        <v>5.2258810338402366E-10</v>
      </c>
      <c r="G7814" s="221">
        <f t="shared" si="865"/>
        <v>4.2784868169451491E-2</v>
      </c>
      <c r="H7814" s="271">
        <v>9.3126895804212599E-10</v>
      </c>
      <c r="I7814" s="221">
        <f t="shared" si="866"/>
        <v>1</v>
      </c>
      <c r="J7814" s="221">
        <v>1</v>
      </c>
      <c r="K7814" s="221">
        <f t="shared" si="867"/>
        <v>-393.62950312183887</v>
      </c>
      <c r="L7814" s="221">
        <f t="shared" si="869"/>
        <v>6.9509738385054619E-37</v>
      </c>
    </row>
    <row r="7815" spans="3:12" hidden="1" x14ac:dyDescent="0.25">
      <c r="C7815" s="221">
        <v>558000</v>
      </c>
      <c r="D7815" s="221">
        <f t="shared" si="863"/>
        <v>558000</v>
      </c>
      <c r="E7815" s="221">
        <f t="shared" si="868"/>
        <v>558</v>
      </c>
      <c r="F7815" s="221">
        <f t="shared" si="864"/>
        <v>2.1775643673401251E-10</v>
      </c>
      <c r="G7815" s="221">
        <f t="shared" si="865"/>
        <v>4.1465288300502983E-14</v>
      </c>
      <c r="H7815" s="221">
        <v>1</v>
      </c>
      <c r="I7815" s="221">
        <f t="shared" si="866"/>
        <v>1</v>
      </c>
      <c r="J7815" s="221">
        <v>1</v>
      </c>
      <c r="K7815" s="221">
        <f t="shared" si="867"/>
        <v>-460.88688618758181</v>
      </c>
      <c r="L7815" s="221">
        <f t="shared" si="869"/>
        <v>1.0848414513956396E-37</v>
      </c>
    </row>
    <row r="7816" spans="3:12" hidden="1" x14ac:dyDescent="0.25">
      <c r="C7816" s="221">
        <v>559000</v>
      </c>
      <c r="D7816" s="221">
        <f t="shared" si="863"/>
        <v>559000</v>
      </c>
      <c r="E7816" s="221">
        <f t="shared" si="868"/>
        <v>559</v>
      </c>
      <c r="F7816" s="221">
        <f t="shared" si="864"/>
        <v>5.5486746528611893E-11</v>
      </c>
      <c r="G7816" s="221">
        <f t="shared" si="865"/>
        <v>6.7158790484480521E-2</v>
      </c>
      <c r="H7816" s="271">
        <v>9.3140723223679301E-10</v>
      </c>
      <c r="I7816" s="221">
        <f t="shared" si="866"/>
        <v>1</v>
      </c>
      <c r="J7816" s="221">
        <v>1</v>
      </c>
      <c r="K7816" s="221">
        <f t="shared" si="867"/>
        <v>-409.1913653503392</v>
      </c>
      <c r="L7816" s="221">
        <f t="shared" si="869"/>
        <v>3.0273328559414869E-39</v>
      </c>
    </row>
    <row r="7817" spans="3:12" hidden="1" x14ac:dyDescent="0.25">
      <c r="C7817" s="221">
        <v>560000</v>
      </c>
      <c r="D7817" s="221">
        <f t="shared" si="863"/>
        <v>560000</v>
      </c>
      <c r="E7817" s="221">
        <f t="shared" si="868"/>
        <v>560</v>
      </c>
      <c r="F7817" s="221">
        <f t="shared" si="864"/>
        <v>5.8338330988348783E-12</v>
      </c>
      <c r="G7817" s="221">
        <f t="shared" si="865"/>
        <v>0.10550370359324954</v>
      </c>
      <c r="H7817" s="271">
        <v>9.3122239520713195E-10</v>
      </c>
      <c r="I7817" s="221">
        <f t="shared" si="866"/>
        <v>1</v>
      </c>
      <c r="J7817" s="221">
        <v>1</v>
      </c>
      <c r="K7817" s="221">
        <f t="shared" si="867"/>
        <v>-424.83449765228841</v>
      </c>
      <c r="L7817" s="221">
        <f t="shared" si="869"/>
        <v>4.0884357422199735E-39</v>
      </c>
    </row>
    <row r="7818" spans="3:12" hidden="1" x14ac:dyDescent="0.25">
      <c r="C7818" s="221">
        <v>561000</v>
      </c>
      <c r="D7818" s="221">
        <f t="shared" si="863"/>
        <v>561000</v>
      </c>
      <c r="E7818" s="221">
        <f t="shared" si="868"/>
        <v>561</v>
      </c>
      <c r="F7818" s="221">
        <f t="shared" si="864"/>
        <v>4.7511770059738008E-14</v>
      </c>
      <c r="G7818" s="221">
        <f t="shared" si="865"/>
        <v>1.3296566387282872E-13</v>
      </c>
      <c r="H7818" s="221">
        <v>1</v>
      </c>
      <c r="I7818" s="221">
        <f t="shared" si="866"/>
        <v>1</v>
      </c>
      <c r="J7818" s="221">
        <v>1</v>
      </c>
      <c r="K7818" s="221">
        <f t="shared" si="867"/>
        <v>-523.98918566593125</v>
      </c>
      <c r="L7818" s="221">
        <f t="shared" si="869"/>
        <v>8.2129620693722562E-41</v>
      </c>
    </row>
    <row r="7819" spans="3:12" hidden="1" x14ac:dyDescent="0.25">
      <c r="C7819" s="221">
        <v>562000</v>
      </c>
      <c r="D7819" s="221">
        <f t="shared" si="863"/>
        <v>562000</v>
      </c>
      <c r="E7819" s="221">
        <f t="shared" si="868"/>
        <v>562</v>
      </c>
      <c r="F7819" s="221">
        <f t="shared" si="864"/>
        <v>6.3451021819304342E-15</v>
      </c>
      <c r="G7819" s="221">
        <f t="shared" si="865"/>
        <v>0.41402196443716538</v>
      </c>
      <c r="H7819" s="271">
        <v>9.314538037370619E-10</v>
      </c>
      <c r="I7819" s="221">
        <f t="shared" si="866"/>
        <v>1</v>
      </c>
      <c r="J7819" s="221">
        <v>1</v>
      </c>
      <c r="K7819" s="221">
        <f t="shared" si="867"/>
        <v>-472.22753354798925</v>
      </c>
      <c r="L7819" s="221">
        <f t="shared" si="869"/>
        <v>1.5046180246454179E-45</v>
      </c>
    </row>
    <row r="7820" spans="3:12" hidden="1" x14ac:dyDescent="0.25">
      <c r="C7820" s="221">
        <v>563000</v>
      </c>
      <c r="D7820" s="221">
        <f t="shared" si="863"/>
        <v>563000</v>
      </c>
      <c r="E7820" s="221">
        <f t="shared" si="868"/>
        <v>563</v>
      </c>
      <c r="F7820" s="221">
        <f t="shared" si="864"/>
        <v>3.1213452090296949E-12</v>
      </c>
      <c r="G7820" s="221">
        <f t="shared" si="865"/>
        <v>0.11999898865880769</v>
      </c>
      <c r="H7820" s="271">
        <v>9.3130217493019097E-10</v>
      </c>
      <c r="I7820" s="221">
        <f t="shared" si="866"/>
        <v>1</v>
      </c>
      <c r="J7820" s="221">
        <v>1</v>
      </c>
      <c r="K7820" s="221">
        <f t="shared" si="867"/>
        <v>-429.14779988570359</v>
      </c>
      <c r="L7820" s="221">
        <f t="shared" si="869"/>
        <v>3.0848332928151835E-41</v>
      </c>
    </row>
    <row r="7821" spans="3:12" hidden="1" x14ac:dyDescent="0.25">
      <c r="C7821" s="221">
        <v>564000</v>
      </c>
      <c r="D7821" s="221">
        <f t="shared" si="863"/>
        <v>564000</v>
      </c>
      <c r="E7821" s="221">
        <f t="shared" si="868"/>
        <v>564</v>
      </c>
      <c r="F7821" s="221">
        <f t="shared" si="864"/>
        <v>3.9919543725902884E-11</v>
      </c>
      <c r="G7821" s="221">
        <f t="shared" si="865"/>
        <v>1.0781234123051124E-14</v>
      </c>
      <c r="H7821" s="221">
        <v>1</v>
      </c>
      <c r="I7821" s="221">
        <f t="shared" si="866"/>
        <v>1</v>
      </c>
      <c r="J7821" s="221">
        <v>1</v>
      </c>
      <c r="K7821" s="221">
        <f t="shared" si="867"/>
        <v>-487.32291908164643</v>
      </c>
      <c r="L7821" s="221">
        <f t="shared" si="869"/>
        <v>3.0495167476947343E-41</v>
      </c>
    </row>
    <row r="7822" spans="3:12" hidden="1" x14ac:dyDescent="0.25">
      <c r="C7822" s="221">
        <v>565000</v>
      </c>
      <c r="D7822" s="221">
        <f t="shared" si="863"/>
        <v>565000</v>
      </c>
      <c r="E7822" s="221">
        <f t="shared" si="868"/>
        <v>565</v>
      </c>
      <c r="F7822" s="221">
        <f t="shared" si="864"/>
        <v>1.8091879023474036E-10</v>
      </c>
      <c r="G7822" s="221">
        <f t="shared" si="865"/>
        <v>5.341165608617638E-2</v>
      </c>
      <c r="H7822" s="271">
        <v>9.3137402601644295E-10</v>
      </c>
      <c r="I7822" s="221">
        <f t="shared" si="866"/>
        <v>1</v>
      </c>
      <c r="J7822" s="221">
        <v>1</v>
      </c>
      <c r="K7822" s="221">
        <f t="shared" si="867"/>
        <v>-400.91512317519596</v>
      </c>
      <c r="L7822" s="221">
        <f t="shared" si="869"/>
        <v>2.0252060968074743E-38</v>
      </c>
    </row>
    <row r="7823" spans="3:12" hidden="1" x14ac:dyDescent="0.25">
      <c r="C7823" s="221">
        <v>566000</v>
      </c>
      <c r="D7823" s="221">
        <f t="shared" si="863"/>
        <v>566000</v>
      </c>
      <c r="E7823" s="221">
        <f t="shared" si="868"/>
        <v>566</v>
      </c>
      <c r="F7823" s="221">
        <f t="shared" si="864"/>
        <v>4.7714419529764413E-10</v>
      </c>
      <c r="G7823" s="221">
        <f t="shared" si="865"/>
        <v>4.4050908590062846E-2</v>
      </c>
      <c r="H7823" s="271">
        <v>9.3125561290862701E-10</v>
      </c>
      <c r="I7823" s="221">
        <f t="shared" si="866"/>
        <v>1</v>
      </c>
      <c r="J7823" s="221">
        <v>1</v>
      </c>
      <c r="K7823" s="221">
        <f t="shared" si="867"/>
        <v>-394.16653162589046</v>
      </c>
      <c r="L7823" s="221">
        <f t="shared" si="869"/>
        <v>2.041147933694756E-37</v>
      </c>
    </row>
    <row r="7824" spans="3:12" hidden="1" x14ac:dyDescent="0.25">
      <c r="C7824" s="221">
        <v>567000</v>
      </c>
      <c r="D7824" s="221">
        <f t="shared" si="863"/>
        <v>567000</v>
      </c>
      <c r="E7824" s="221">
        <f t="shared" si="868"/>
        <v>567</v>
      </c>
      <c r="F7824" s="221">
        <f t="shared" si="864"/>
        <v>8.7638040395259451E-10</v>
      </c>
      <c r="G7824" s="221">
        <f t="shared" si="865"/>
        <v>1.3393021680023693E-14</v>
      </c>
      <c r="H7824" s="221">
        <v>1</v>
      </c>
      <c r="I7824" s="221">
        <f t="shared" si="866"/>
        <v>1</v>
      </c>
      <c r="J7824" s="221">
        <v>1</v>
      </c>
      <c r="K7824" s="221">
        <f t="shared" si="867"/>
        <v>-458.60857540130132</v>
      </c>
      <c r="L7824" s="221">
        <f t="shared" si="869"/>
        <v>9.589755605187594E-38</v>
      </c>
    </row>
    <row r="7825" spans="3:12" hidden="1" x14ac:dyDescent="0.25">
      <c r="C7825" s="221">
        <v>568000</v>
      </c>
      <c r="D7825" s="221">
        <f t="shared" si="863"/>
        <v>568000</v>
      </c>
      <c r="E7825" s="221">
        <f t="shared" si="868"/>
        <v>568</v>
      </c>
      <c r="F7825" s="221">
        <f t="shared" si="864"/>
        <v>1.2139224862270111E-9</v>
      </c>
      <c r="G7825" s="221">
        <f t="shared" si="865"/>
        <v>3.664105173215694E-2</v>
      </c>
      <c r="H7825" s="271">
        <v>9.3142057563556697E-10</v>
      </c>
      <c r="I7825" s="221">
        <f t="shared" si="866"/>
        <v>1</v>
      </c>
      <c r="J7825" s="221">
        <v>1</v>
      </c>
      <c r="K7825" s="221">
        <f t="shared" si="867"/>
        <v>-387.65390570524852</v>
      </c>
      <c r="L7825" s="221">
        <f t="shared" si="869"/>
        <v>4.29334200852168E-37</v>
      </c>
    </row>
    <row r="7826" spans="3:12" hidden="1" x14ac:dyDescent="0.25">
      <c r="C7826" s="221">
        <v>569000</v>
      </c>
      <c r="D7826" s="221">
        <f t="shared" si="863"/>
        <v>569000</v>
      </c>
      <c r="E7826" s="221">
        <f t="shared" si="868"/>
        <v>569</v>
      </c>
      <c r="F7826" s="221">
        <f t="shared" si="864"/>
        <v>1.3128423458865658E-9</v>
      </c>
      <c r="G7826" s="221">
        <f t="shared" si="865"/>
        <v>3.6118768889061556E-2</v>
      </c>
      <c r="H7826" s="271">
        <v>9.3120906048197403E-10</v>
      </c>
      <c r="I7826" s="221">
        <f t="shared" si="866"/>
        <v>1</v>
      </c>
      <c r="J7826" s="221">
        <v>1</v>
      </c>
      <c r="K7826" s="221">
        <f t="shared" si="867"/>
        <v>-387.10014583296248</v>
      </c>
      <c r="L7826" s="221">
        <f t="shared" si="869"/>
        <v>1.8312121162356431E-36</v>
      </c>
    </row>
    <row r="7827" spans="3:12" hidden="1" x14ac:dyDescent="0.25">
      <c r="C7827" s="221">
        <v>570000</v>
      </c>
      <c r="D7827" s="221">
        <f t="shared" si="863"/>
        <v>570000</v>
      </c>
      <c r="E7827" s="221">
        <f t="shared" si="868"/>
        <v>570</v>
      </c>
      <c r="F7827" s="221">
        <f t="shared" si="864"/>
        <v>1.1165415125927758E-9</v>
      </c>
      <c r="G7827" s="221">
        <f t="shared" si="865"/>
        <v>4.2306961644868543E-16</v>
      </c>
      <c r="H7827" s="221">
        <v>1</v>
      </c>
      <c r="I7827" s="221">
        <f t="shared" si="866"/>
        <v>1</v>
      </c>
      <c r="J7827" s="221">
        <v>1</v>
      </c>
      <c r="K7827" s="221">
        <f t="shared" si="867"/>
        <v>-486.5142657724474</v>
      </c>
      <c r="L7827" s="221">
        <f t="shared" si="869"/>
        <v>4.8745521083765465E-37</v>
      </c>
    </row>
    <row r="7828" spans="3:12" hidden="1" x14ac:dyDescent="0.25">
      <c r="C7828" s="221">
        <v>571000</v>
      </c>
      <c r="D7828" s="221">
        <f t="shared" si="863"/>
        <v>571000</v>
      </c>
      <c r="E7828" s="221">
        <f t="shared" si="868"/>
        <v>571</v>
      </c>
      <c r="F7828" s="221">
        <f t="shared" si="864"/>
        <v>7.3401569563476172E-10</v>
      </c>
      <c r="G7828" s="221">
        <f t="shared" si="865"/>
        <v>4.0680891906416251E-2</v>
      </c>
      <c r="H7828" s="271">
        <v>9.3134079788798193E-10</v>
      </c>
      <c r="I7828" s="221">
        <f t="shared" si="866"/>
        <v>1</v>
      </c>
      <c r="J7828" s="221">
        <v>1</v>
      </c>
      <c r="K7828" s="221">
        <f t="shared" si="867"/>
        <v>-391.11591118918176</v>
      </c>
      <c r="L7828" s="221">
        <f t="shared" si="869"/>
        <v>1.9335866689467183E-37</v>
      </c>
    </row>
    <row r="7829" spans="3:12" hidden="1" x14ac:dyDescent="0.25">
      <c r="C7829" s="221">
        <v>572000</v>
      </c>
      <c r="D7829" s="221">
        <f t="shared" si="863"/>
        <v>572000</v>
      </c>
      <c r="E7829" s="221">
        <f t="shared" si="868"/>
        <v>572</v>
      </c>
      <c r="F7829" s="221">
        <f t="shared" si="864"/>
        <v>3.5502951580352332E-10</v>
      </c>
      <c r="G7829" s="221">
        <f t="shared" si="865"/>
        <v>4.7104828118627352E-2</v>
      </c>
      <c r="H7829" s="271">
        <v>9.3128881353060597E-10</v>
      </c>
      <c r="I7829" s="221">
        <f t="shared" si="866"/>
        <v>1</v>
      </c>
      <c r="J7829" s="221">
        <v>1</v>
      </c>
      <c r="K7829" s="221">
        <f t="shared" si="867"/>
        <v>-396.15171460201827</v>
      </c>
      <c r="L7829" s="221">
        <f t="shared" si="869"/>
        <v>4.7055862668428486E-37</v>
      </c>
    </row>
    <row r="7830" spans="3:12" hidden="1" x14ac:dyDescent="0.25">
      <c r="C7830" s="221">
        <v>573000</v>
      </c>
      <c r="D7830" s="221">
        <f t="shared" si="863"/>
        <v>573000</v>
      </c>
      <c r="E7830" s="221">
        <f t="shared" si="868"/>
        <v>573</v>
      </c>
      <c r="F7830" s="221">
        <f t="shared" si="864"/>
        <v>1.1329047658133887E-10</v>
      </c>
      <c r="G7830" s="221">
        <f t="shared" si="865"/>
        <v>1.8983185071004644E-14</v>
      </c>
      <c r="H7830" s="221">
        <v>1</v>
      </c>
      <c r="I7830" s="221">
        <f t="shared" si="866"/>
        <v>1</v>
      </c>
      <c r="J7830" s="221">
        <v>1</v>
      </c>
      <c r="K7830" s="221">
        <f t="shared" si="867"/>
        <v>-473.34875028918253</v>
      </c>
      <c r="L7830" s="221">
        <f t="shared" si="869"/>
        <v>6.0658054891132973E-38</v>
      </c>
    </row>
    <row r="7831" spans="3:12" hidden="1" x14ac:dyDescent="0.25">
      <c r="C7831" s="221">
        <v>574000</v>
      </c>
      <c r="D7831" s="221">
        <f t="shared" si="863"/>
        <v>574000</v>
      </c>
      <c r="E7831" s="221">
        <f t="shared" si="868"/>
        <v>574</v>
      </c>
      <c r="F7831" s="221">
        <f t="shared" si="864"/>
        <v>1.8394649433409605E-11</v>
      </c>
      <c r="G7831" s="221">
        <f t="shared" si="865"/>
        <v>8.5382945061888163E-2</v>
      </c>
      <c r="H7831" s="271">
        <v>9.31261033831361E-10</v>
      </c>
      <c r="I7831" s="221">
        <f t="shared" si="866"/>
        <v>1</v>
      </c>
      <c r="J7831" s="221">
        <v>1</v>
      </c>
      <c r="K7831" s="221">
        <f t="shared" si="867"/>
        <v>-416.69731845128922</v>
      </c>
      <c r="L7831" s="221">
        <f t="shared" si="869"/>
        <v>5.363945763160448E-40</v>
      </c>
    </row>
    <row r="7832" spans="3:12" hidden="1" x14ac:dyDescent="0.25">
      <c r="C7832" s="221">
        <v>575000</v>
      </c>
      <c r="D7832" s="221">
        <f t="shared" si="863"/>
        <v>575000</v>
      </c>
      <c r="E7832" s="221">
        <f t="shared" si="868"/>
        <v>575</v>
      </c>
      <c r="F7832" s="221">
        <f t="shared" si="864"/>
        <v>6.5261315348840672E-13</v>
      </c>
      <c r="G7832" s="221">
        <f t="shared" si="865"/>
        <v>0.16671805668012121</v>
      </c>
      <c r="H7832" s="271">
        <v>9.3136860087310095E-10</v>
      </c>
      <c r="I7832" s="221">
        <f t="shared" si="866"/>
        <v>1</v>
      </c>
      <c r="J7832" s="221">
        <v>1</v>
      </c>
      <c r="K7832" s="221">
        <f t="shared" si="867"/>
        <v>-439.88479890630168</v>
      </c>
      <c r="L7832" s="221">
        <f t="shared" si="869"/>
        <v>6.1149568438870046E-40</v>
      </c>
    </row>
    <row r="7833" spans="3:12" hidden="1" x14ac:dyDescent="0.25">
      <c r="C7833" s="221">
        <v>576000</v>
      </c>
      <c r="D7833" s="221">
        <f t="shared" si="863"/>
        <v>576000</v>
      </c>
      <c r="E7833" s="221">
        <f t="shared" si="868"/>
        <v>576</v>
      </c>
      <c r="F7833" s="221">
        <f t="shared" si="864"/>
        <v>3.9108120114138988E-81</v>
      </c>
      <c r="G7833" s="221">
        <f t="shared" si="865"/>
        <v>0.93321533923303834</v>
      </c>
      <c r="H7833" s="221">
        <v>1</v>
      </c>
      <c r="I7833" s="221">
        <f t="shared" si="866"/>
        <v>1</v>
      </c>
      <c r="J7833" s="221">
        <v>1</v>
      </c>
      <c r="K7833" s="221">
        <f t="shared" si="867"/>
        <v>-1608.7550238191068</v>
      </c>
      <c r="L7833" s="221">
        <f t="shared" si="869"/>
        <v>2.5672024469670734E-42</v>
      </c>
    </row>
    <row r="7834" spans="3:12" hidden="1" x14ac:dyDescent="0.25">
      <c r="C7834" s="221">
        <v>577000</v>
      </c>
      <c r="D7834" s="221">
        <f t="shared" si="863"/>
        <v>577000</v>
      </c>
      <c r="E7834" s="221">
        <f t="shared" si="868"/>
        <v>577</v>
      </c>
      <c r="F7834" s="221">
        <f t="shared" si="864"/>
        <v>6.6189339406108358E-13</v>
      </c>
      <c r="G7834" s="221">
        <f t="shared" si="865"/>
        <v>0.16671805668009673</v>
      </c>
      <c r="H7834" s="271">
        <v>9.3130758050813399E-10</v>
      </c>
      <c r="I7834" s="221">
        <f t="shared" si="866"/>
        <v>1</v>
      </c>
      <c r="J7834" s="221">
        <v>1</v>
      </c>
      <c r="K7834" s="221">
        <f t="shared" si="867"/>
        <v>-439.76272351934711</v>
      </c>
      <c r="L7834" s="221">
        <f t="shared" si="869"/>
        <v>2.6403874311149563E-42</v>
      </c>
    </row>
    <row r="7835" spans="3:12" hidden="1" x14ac:dyDescent="0.25">
      <c r="C7835" s="221">
        <v>578000</v>
      </c>
      <c r="D7835" s="221">
        <f t="shared" si="863"/>
        <v>578000</v>
      </c>
      <c r="E7835" s="221">
        <f t="shared" si="868"/>
        <v>578</v>
      </c>
      <c r="F7835" s="221">
        <f t="shared" si="864"/>
        <v>1.8921524752007697E-11</v>
      </c>
      <c r="G7835" s="221">
        <f t="shared" si="865"/>
        <v>8.538294506187577E-2</v>
      </c>
      <c r="H7835" s="271">
        <v>9.3132204775756504E-10</v>
      </c>
      <c r="I7835" s="221">
        <f t="shared" si="866"/>
        <v>1</v>
      </c>
      <c r="J7835" s="221">
        <v>1</v>
      </c>
      <c r="K7835" s="221">
        <f t="shared" si="867"/>
        <v>-416.45145709645482</v>
      </c>
      <c r="L7835" s="221">
        <f t="shared" si="869"/>
        <v>6.4592604804038481E-40</v>
      </c>
    </row>
    <row r="7836" spans="3:12" hidden="1" x14ac:dyDescent="0.25">
      <c r="C7836" s="221">
        <v>579000</v>
      </c>
      <c r="D7836" s="221">
        <f t="shared" si="863"/>
        <v>579000</v>
      </c>
      <c r="E7836" s="221">
        <f t="shared" si="868"/>
        <v>579</v>
      </c>
      <c r="F7836" s="221">
        <f t="shared" si="864"/>
        <v>1.1819272437168162E-10</v>
      </c>
      <c r="G7836" s="221">
        <f t="shared" si="865"/>
        <v>3.9582209195126193E-15</v>
      </c>
      <c r="H7836" s="221">
        <v>1</v>
      </c>
      <c r="I7836" s="221">
        <f t="shared" si="866"/>
        <v>1</v>
      </c>
      <c r="J7836" s="221">
        <v>1</v>
      </c>
      <c r="K7836" s="221">
        <f t="shared" si="867"/>
        <v>-486.59818453777655</v>
      </c>
      <c r="L7836" s="221">
        <f t="shared" si="869"/>
        <v>5.6632316705556902E-40</v>
      </c>
    </row>
    <row r="7837" spans="3:12" hidden="1" x14ac:dyDescent="0.25">
      <c r="C7837" s="221">
        <v>580000</v>
      </c>
      <c r="D7837" s="221">
        <f t="shared" si="863"/>
        <v>580000</v>
      </c>
      <c r="E7837" s="221">
        <f t="shared" si="868"/>
        <v>580</v>
      </c>
      <c r="F7837" s="221">
        <f t="shared" si="864"/>
        <v>3.7566006176898947E-10</v>
      </c>
      <c r="G7837" s="221">
        <f t="shared" si="865"/>
        <v>4.710482811863357E-2</v>
      </c>
      <c r="H7837" s="271">
        <v>9.3135415899287991E-10</v>
      </c>
      <c r="I7837" s="221">
        <f t="shared" si="866"/>
        <v>1</v>
      </c>
      <c r="J7837" s="221">
        <v>1</v>
      </c>
      <c r="K7837" s="221">
        <f t="shared" si="867"/>
        <v>-395.66049385455915</v>
      </c>
      <c r="L7837" s="221">
        <f t="shared" si="869"/>
        <v>6.7907114874680174E-38</v>
      </c>
    </row>
    <row r="7838" spans="3:12" hidden="1" x14ac:dyDescent="0.25">
      <c r="C7838" s="221">
        <v>581000</v>
      </c>
      <c r="D7838" s="221">
        <f t="shared" si="863"/>
        <v>581000</v>
      </c>
      <c r="E7838" s="221">
        <f t="shared" si="868"/>
        <v>581</v>
      </c>
      <c r="F7838" s="221">
        <f t="shared" si="864"/>
        <v>7.8771625226002792E-10</v>
      </c>
      <c r="G7838" s="221">
        <f t="shared" si="865"/>
        <v>4.0680891906432294E-2</v>
      </c>
      <c r="H7838" s="271">
        <v>9.3127548556586398E-10</v>
      </c>
      <c r="I7838" s="221">
        <f t="shared" si="866"/>
        <v>1</v>
      </c>
      <c r="J7838" s="221">
        <v>1</v>
      </c>
      <c r="K7838" s="221">
        <f t="shared" si="867"/>
        <v>-390.50323114084176</v>
      </c>
      <c r="L7838" s="221">
        <f t="shared" si="869"/>
        <v>5.3646456716649465E-37</v>
      </c>
    </row>
    <row r="7839" spans="3:12" hidden="1" x14ac:dyDescent="0.25">
      <c r="C7839" s="221">
        <v>582000</v>
      </c>
      <c r="D7839" s="221">
        <f t="shared" si="863"/>
        <v>582000</v>
      </c>
      <c r="E7839" s="221">
        <f t="shared" si="868"/>
        <v>582</v>
      </c>
      <c r="F7839" s="221">
        <f t="shared" si="864"/>
        <v>1.2152735986102427E-9</v>
      </c>
      <c r="G7839" s="221">
        <f t="shared" si="865"/>
        <v>9.7238664862162143E-15</v>
      </c>
      <c r="H7839" s="221">
        <v>1</v>
      </c>
      <c r="I7839" s="221">
        <f t="shared" si="866"/>
        <v>1</v>
      </c>
      <c r="J7839" s="221">
        <v>1</v>
      </c>
      <c r="K7839" s="221">
        <f t="shared" si="867"/>
        <v>-458.54973899534315</v>
      </c>
      <c r="L7839" s="221">
        <f t="shared" si="869"/>
        <v>2.2282338702805217E-37</v>
      </c>
    </row>
    <row r="7840" spans="3:12" hidden="1" x14ac:dyDescent="0.25">
      <c r="C7840" s="221">
        <v>583000</v>
      </c>
      <c r="D7840" s="221">
        <f t="shared" si="863"/>
        <v>583000</v>
      </c>
      <c r="E7840" s="221">
        <f t="shared" si="868"/>
        <v>583</v>
      </c>
      <c r="F7840" s="221">
        <f t="shared" si="864"/>
        <v>1.4492639742407219E-9</v>
      </c>
      <c r="G7840" s="221">
        <f t="shared" si="865"/>
        <v>3.6118768889066483E-2</v>
      </c>
      <c r="H7840" s="271">
        <v>9.3127436833245399E-10</v>
      </c>
      <c r="I7840" s="221">
        <f t="shared" si="866"/>
        <v>1</v>
      </c>
      <c r="J7840" s="221">
        <v>1</v>
      </c>
      <c r="K7840" s="221">
        <f t="shared" si="867"/>
        <v>-386.24083828933857</v>
      </c>
      <c r="L7840" s="221">
        <f t="shared" si="869"/>
        <v>5.943834535404163E-37</v>
      </c>
    </row>
    <row r="7841" spans="3:12" hidden="1" x14ac:dyDescent="0.25">
      <c r="C7841" s="221">
        <v>584000</v>
      </c>
      <c r="D7841" s="221">
        <f t="shared" si="863"/>
        <v>584000</v>
      </c>
      <c r="E7841" s="221">
        <f t="shared" si="868"/>
        <v>584</v>
      </c>
      <c r="F7841" s="221">
        <f t="shared" si="864"/>
        <v>1.3591355680341532E-9</v>
      </c>
      <c r="G7841" s="221">
        <f t="shared" si="865"/>
        <v>3.6641051732151902E-2</v>
      </c>
      <c r="H7841" s="271">
        <v>9.3135525181368108E-10</v>
      </c>
      <c r="I7841" s="221">
        <f t="shared" si="866"/>
        <v>1</v>
      </c>
      <c r="J7841" s="221">
        <v>1</v>
      </c>
      <c r="K7841" s="221">
        <f t="shared" si="867"/>
        <v>-386.67307846405373</v>
      </c>
      <c r="L7841" s="221">
        <f t="shared" si="869"/>
        <v>2.262418830463465E-36</v>
      </c>
    </row>
    <row r="7842" spans="3:12" hidden="1" x14ac:dyDescent="0.25">
      <c r="C7842" s="221">
        <v>585000</v>
      </c>
      <c r="D7842" s="221">
        <f t="shared" si="863"/>
        <v>585000</v>
      </c>
      <c r="E7842" s="221">
        <f t="shared" si="868"/>
        <v>585</v>
      </c>
      <c r="F7842" s="221">
        <f t="shared" si="864"/>
        <v>9.9518247326220689E-10</v>
      </c>
      <c r="G7842" s="221">
        <f t="shared" si="865"/>
        <v>2.7842926256766845E-15</v>
      </c>
      <c r="H7842" s="221">
        <v>1</v>
      </c>
      <c r="I7842" s="221">
        <f t="shared" si="866"/>
        <v>1</v>
      </c>
      <c r="J7842" s="221">
        <v>1</v>
      </c>
      <c r="K7842" s="221">
        <f t="shared" si="867"/>
        <v>-471.14764808108123</v>
      </c>
      <c r="L7842" s="221">
        <f t="shared" si="869"/>
        <v>5.3787833391620338E-37</v>
      </c>
    </row>
    <row r="7843" spans="3:12" hidden="1" x14ac:dyDescent="0.25">
      <c r="C7843" s="221">
        <v>586000</v>
      </c>
      <c r="D7843" s="221">
        <f t="shared" si="863"/>
        <v>586000</v>
      </c>
      <c r="E7843" s="221">
        <f t="shared" si="868"/>
        <v>586</v>
      </c>
      <c r="F7843" s="221">
        <f t="shared" si="864"/>
        <v>5.4954017736475541E-10</v>
      </c>
      <c r="G7843" s="221">
        <f t="shared" si="865"/>
        <v>4.4050908590080089E-2</v>
      </c>
      <c r="H7843" s="271">
        <v>9.3132093656037497E-10</v>
      </c>
      <c r="I7843" s="221">
        <f t="shared" si="866"/>
        <v>1</v>
      </c>
      <c r="J7843" s="221">
        <v>1</v>
      </c>
      <c r="K7843" s="221">
        <f t="shared" si="867"/>
        <v>-392.93892627295526</v>
      </c>
      <c r="L7843" s="221">
        <f t="shared" si="869"/>
        <v>1.2710251009957884E-37</v>
      </c>
    </row>
    <row r="7844" spans="3:12" hidden="1" x14ac:dyDescent="0.25">
      <c r="C7844" s="221">
        <v>587000</v>
      </c>
      <c r="D7844" s="221">
        <f t="shared" si="863"/>
        <v>587000</v>
      </c>
      <c r="E7844" s="221">
        <f t="shared" si="868"/>
        <v>587</v>
      </c>
      <c r="F7844" s="221">
        <f t="shared" si="864"/>
        <v>2.1133668791869008E-10</v>
      </c>
      <c r="G7844" s="221">
        <f t="shared" si="865"/>
        <v>5.341165608616856E-2</v>
      </c>
      <c r="H7844" s="271">
        <v>9.3130870268634003E-10</v>
      </c>
      <c r="I7844" s="221">
        <f t="shared" si="866"/>
        <v>1</v>
      </c>
      <c r="J7844" s="221">
        <v>1</v>
      </c>
      <c r="K7844" s="221">
        <f t="shared" si="867"/>
        <v>-399.5659079585642</v>
      </c>
      <c r="L7844" s="221">
        <f t="shared" si="869"/>
        <v>2.7320197115879926E-37</v>
      </c>
    </row>
    <row r="7845" spans="3:12" hidden="1" x14ac:dyDescent="0.25">
      <c r="C7845" s="221">
        <v>588000</v>
      </c>
      <c r="D7845" s="221">
        <f t="shared" si="863"/>
        <v>588000</v>
      </c>
      <c r="E7845" s="221">
        <f t="shared" si="868"/>
        <v>588</v>
      </c>
      <c r="F7845" s="221">
        <f t="shared" si="864"/>
        <v>4.7295524765890337E-11</v>
      </c>
      <c r="G7845" s="221">
        <f t="shared" si="865"/>
        <v>8.8211411554868291E-15</v>
      </c>
      <c r="H7845" s="221">
        <v>1</v>
      </c>
      <c r="I7845" s="221">
        <f t="shared" si="866"/>
        <v>1</v>
      </c>
      <c r="J7845" s="221">
        <v>1</v>
      </c>
      <c r="K7845" s="221">
        <f t="shared" si="867"/>
        <v>-487.59310359553263</v>
      </c>
      <c r="L7845" s="221">
        <f t="shared" si="869"/>
        <v>2.7630178027456232E-38</v>
      </c>
    </row>
    <row r="7846" spans="3:12" hidden="1" x14ac:dyDescent="0.25">
      <c r="C7846" s="221">
        <v>589000</v>
      </c>
      <c r="D7846" s="221">
        <f t="shared" si="863"/>
        <v>589000</v>
      </c>
      <c r="E7846" s="221">
        <f t="shared" si="868"/>
        <v>589</v>
      </c>
      <c r="F7846" s="221">
        <f t="shared" si="864"/>
        <v>3.7507796383739257E-12</v>
      </c>
      <c r="G7846" s="221">
        <f t="shared" si="865"/>
        <v>0.11999898865881484</v>
      </c>
      <c r="H7846" s="271">
        <v>9.3136749592592092E-10</v>
      </c>
      <c r="I7846" s="221">
        <f t="shared" si="866"/>
        <v>1</v>
      </c>
      <c r="J7846" s="221">
        <v>1</v>
      </c>
      <c r="K7846" s="221">
        <f t="shared" si="867"/>
        <v>-427.5515957426262</v>
      </c>
      <c r="L7846" s="221">
        <f t="shared" si="869"/>
        <v>4.4019433847794199E-41</v>
      </c>
    </row>
    <row r="7847" spans="3:12" hidden="1" x14ac:dyDescent="0.25">
      <c r="C7847" s="221">
        <v>590000</v>
      </c>
      <c r="D7847" s="221">
        <f t="shared" si="863"/>
        <v>590000</v>
      </c>
      <c r="E7847" s="221">
        <f t="shared" si="868"/>
        <v>590</v>
      </c>
      <c r="F7847" s="221">
        <f t="shared" si="864"/>
        <v>7.7333169919437294E-15</v>
      </c>
      <c r="G7847" s="221">
        <f t="shared" si="865"/>
        <v>0.41402196443695405</v>
      </c>
      <c r="H7847" s="271">
        <v>9.3126215317507603E-10</v>
      </c>
      <c r="I7847" s="221">
        <f t="shared" si="866"/>
        <v>1</v>
      </c>
      <c r="J7847" s="221">
        <v>1</v>
      </c>
      <c r="K7847" s="221">
        <f t="shared" si="867"/>
        <v>-470.51077704913087</v>
      </c>
      <c r="L7847" s="221">
        <f t="shared" si="869"/>
        <v>4.4559126694633005E-41</v>
      </c>
    </row>
    <row r="7848" spans="3:12" hidden="1" x14ac:dyDescent="0.25">
      <c r="C7848" s="221">
        <v>591000</v>
      </c>
      <c r="D7848" s="221">
        <f t="shared" si="863"/>
        <v>591000</v>
      </c>
      <c r="E7848" s="221">
        <f t="shared" si="868"/>
        <v>591</v>
      </c>
      <c r="F7848" s="221">
        <f t="shared" si="864"/>
        <v>5.8732460329687671E-14</v>
      </c>
      <c r="G7848" s="221">
        <f t="shared" si="865"/>
        <v>5.7875848774698749E-14</v>
      </c>
      <c r="H7848" s="221">
        <v>1</v>
      </c>
      <c r="I7848" s="221">
        <f t="shared" si="866"/>
        <v>1</v>
      </c>
      <c r="J7848" s="221">
        <v>1</v>
      </c>
      <c r="K7848" s="221">
        <f t="shared" si="867"/>
        <v>-529.37248865578658</v>
      </c>
      <c r="L7848" s="221">
        <f t="shared" si="869"/>
        <v>2.2276756256004533E-45</v>
      </c>
    </row>
    <row r="7849" spans="3:12" hidden="1" x14ac:dyDescent="0.25">
      <c r="C7849" s="221">
        <v>592000</v>
      </c>
      <c r="D7849" s="221">
        <f t="shared" si="863"/>
        <v>592000</v>
      </c>
      <c r="E7849" s="221">
        <f t="shared" si="868"/>
        <v>592</v>
      </c>
      <c r="F7849" s="221">
        <f t="shared" si="864"/>
        <v>7.314477204674916E-12</v>
      </c>
      <c r="G7849" s="221">
        <f t="shared" si="865"/>
        <v>0.10550370359326673</v>
      </c>
      <c r="H7849" s="271">
        <v>9.3128771200922505E-10</v>
      </c>
      <c r="I7849" s="221">
        <f t="shared" si="866"/>
        <v>1</v>
      </c>
      <c r="J7849" s="221">
        <v>1</v>
      </c>
      <c r="K7849" s="221">
        <f t="shared" si="867"/>
        <v>-422.86930262473055</v>
      </c>
      <c r="L7849" s="221">
        <f t="shared" si="869"/>
        <v>1.2912604654370355E-40</v>
      </c>
    </row>
    <row r="7850" spans="3:12" hidden="1" x14ac:dyDescent="0.25">
      <c r="C7850" s="221">
        <v>593000</v>
      </c>
      <c r="D7850" s="221">
        <f t="shared" si="863"/>
        <v>593000</v>
      </c>
      <c r="E7850" s="221">
        <f t="shared" si="868"/>
        <v>593</v>
      </c>
      <c r="F7850" s="221">
        <f t="shared" si="864"/>
        <v>7.0562432398649675E-11</v>
      </c>
      <c r="G7850" s="221">
        <f t="shared" si="865"/>
        <v>6.7158790484472417E-2</v>
      </c>
      <c r="H7850" s="271">
        <v>9.3134190648308492E-10</v>
      </c>
      <c r="I7850" s="221">
        <f t="shared" si="866"/>
        <v>1</v>
      </c>
      <c r="J7850" s="221">
        <v>1</v>
      </c>
      <c r="K7850" s="221">
        <f t="shared" si="867"/>
        <v>-407.10428891977779</v>
      </c>
      <c r="L7850" s="221">
        <f t="shared" si="869"/>
        <v>6.5848781455831026E-39</v>
      </c>
    </row>
    <row r="7851" spans="3:12" hidden="1" x14ac:dyDescent="0.25">
      <c r="C7851" s="221">
        <v>594000</v>
      </c>
      <c r="D7851" s="221">
        <f t="shared" si="863"/>
        <v>594000</v>
      </c>
      <c r="E7851" s="221">
        <f t="shared" si="868"/>
        <v>594</v>
      </c>
      <c r="F7851" s="221">
        <f t="shared" si="864"/>
        <v>2.8087502901133817E-10</v>
      </c>
      <c r="G7851" s="221">
        <f t="shared" si="865"/>
        <v>2.5988173442721153E-14</v>
      </c>
      <c r="H7851" s="221">
        <v>1</v>
      </c>
      <c r="I7851" s="221">
        <f t="shared" si="866"/>
        <v>1</v>
      </c>
      <c r="J7851" s="221">
        <v>1</v>
      </c>
      <c r="K7851" s="221">
        <f t="shared" si="867"/>
        <v>-462.73422226339562</v>
      </c>
      <c r="L7851" s="221">
        <f t="shared" si="869"/>
        <v>4.8859213281536585E-39</v>
      </c>
    </row>
    <row r="7852" spans="3:12" hidden="1" x14ac:dyDescent="0.25">
      <c r="C7852" s="221">
        <v>595000</v>
      </c>
      <c r="D7852" s="221">
        <f t="shared" si="863"/>
        <v>595000</v>
      </c>
      <c r="E7852" s="221">
        <f t="shared" si="868"/>
        <v>595</v>
      </c>
      <c r="F7852" s="221">
        <f t="shared" si="864"/>
        <v>6.8369518090292054E-10</v>
      </c>
      <c r="G7852" s="221">
        <f t="shared" si="865"/>
        <v>4.278486816945757E-2</v>
      </c>
      <c r="H7852" s="271">
        <v>9.3133426964839005E-10</v>
      </c>
      <c r="I7852" s="221">
        <f t="shared" si="866"/>
        <v>1</v>
      </c>
      <c r="J7852" s="221">
        <v>1</v>
      </c>
      <c r="K7852" s="221">
        <f t="shared" si="867"/>
        <v>-391.2948339884523</v>
      </c>
      <c r="L7852" s="221">
        <f t="shared" si="869"/>
        <v>1.8564758524664075E-37</v>
      </c>
    </row>
    <row r="7853" spans="3:12" hidden="1" x14ac:dyDescent="0.25">
      <c r="C7853" s="221">
        <v>596000</v>
      </c>
      <c r="D7853" s="221">
        <f t="shared" si="863"/>
        <v>596000</v>
      </c>
      <c r="E7853" s="221">
        <f t="shared" si="868"/>
        <v>596</v>
      </c>
      <c r="F7853" s="221">
        <f t="shared" si="864"/>
        <v>1.1838738576142502E-9</v>
      </c>
      <c r="G7853" s="221">
        <f t="shared" si="865"/>
        <v>3.8400207712784525E-2</v>
      </c>
      <c r="H7853" s="271">
        <v>9.3129535035457598E-10</v>
      </c>
      <c r="I7853" s="221">
        <f t="shared" si="866"/>
        <v>1</v>
      </c>
      <c r="J7853" s="221">
        <v>1</v>
      </c>
      <c r="K7853" s="221">
        <f t="shared" si="867"/>
        <v>-387.46547122479762</v>
      </c>
      <c r="L7853" s="221">
        <f t="shared" si="869"/>
        <v>1.2103730186851588E-36</v>
      </c>
    </row>
    <row r="7854" spans="3:12" hidden="1" x14ac:dyDescent="0.25">
      <c r="C7854" s="221">
        <v>597000</v>
      </c>
      <c r="D7854" s="221">
        <f t="shared" si="863"/>
        <v>597000</v>
      </c>
      <c r="E7854" s="221">
        <f t="shared" si="868"/>
        <v>597</v>
      </c>
      <c r="F7854" s="221">
        <f t="shared" si="864"/>
        <v>1.5610270269315968E-9</v>
      </c>
      <c r="G7854" s="221">
        <f t="shared" si="865"/>
        <v>6.4668537626065675E-15</v>
      </c>
      <c r="H7854" s="221">
        <v>1</v>
      </c>
      <c r="I7854" s="221">
        <f t="shared" si="866"/>
        <v>1</v>
      </c>
      <c r="J7854" s="221">
        <v>1</v>
      </c>
      <c r="K7854" s="221">
        <f t="shared" si="867"/>
        <v>-459.91793074991995</v>
      </c>
      <c r="L7854" s="221">
        <f t="shared" si="869"/>
        <v>4.4833223622293511E-37</v>
      </c>
    </row>
    <row r="7855" spans="3:12" hidden="1" x14ac:dyDescent="0.25">
      <c r="C7855" s="221">
        <v>598000</v>
      </c>
      <c r="D7855" s="221">
        <f t="shared" si="863"/>
        <v>598000</v>
      </c>
      <c r="E7855" s="221">
        <f t="shared" si="868"/>
        <v>598</v>
      </c>
      <c r="F7855" s="221">
        <f t="shared" si="864"/>
        <v>1.612543823331316E-9</v>
      </c>
      <c r="G7855" s="221">
        <f t="shared" si="865"/>
        <v>3.6222228338975482E-2</v>
      </c>
      <c r="H7855" s="271">
        <v>9.3138082825443707E-10</v>
      </c>
      <c r="I7855" s="221">
        <f t="shared" si="866"/>
        <v>1</v>
      </c>
      <c r="J7855" s="221">
        <v>1</v>
      </c>
      <c r="K7855" s="221">
        <f t="shared" si="867"/>
        <v>-385.28772031751424</v>
      </c>
      <c r="L7855" s="221">
        <f t="shared" si="869"/>
        <v>7.4016601297451003E-37</v>
      </c>
    </row>
    <row r="7856" spans="3:12" hidden="1" x14ac:dyDescent="0.25">
      <c r="C7856" s="221">
        <v>599000</v>
      </c>
      <c r="D7856" s="221">
        <f t="shared" si="863"/>
        <v>599000</v>
      </c>
      <c r="E7856" s="221">
        <f t="shared" si="868"/>
        <v>599</v>
      </c>
      <c r="F7856" s="221">
        <f t="shared" si="864"/>
        <v>1.3081043152413578E-9</v>
      </c>
      <c r="G7856" s="221">
        <f t="shared" si="865"/>
        <v>3.7835535790829836E-2</v>
      </c>
      <c r="H7856" s="271">
        <v>9.3124881093000303E-10</v>
      </c>
      <c r="I7856" s="221">
        <f t="shared" si="866"/>
        <v>1</v>
      </c>
      <c r="J7856" s="221">
        <v>1</v>
      </c>
      <c r="K7856" s="221">
        <f t="shared" si="867"/>
        <v>-386.72784004052312</v>
      </c>
      <c r="L7856" s="221">
        <f t="shared" si="869"/>
        <v>2.5246618427186421E-36</v>
      </c>
    </row>
    <row r="7857" spans="3:12" hidden="1" x14ac:dyDescent="0.25">
      <c r="C7857" s="221">
        <v>600000</v>
      </c>
      <c r="D7857" s="221">
        <f t="shared" si="863"/>
        <v>600000</v>
      </c>
      <c r="E7857" s="221">
        <f t="shared" si="868"/>
        <v>600</v>
      </c>
      <c r="F7857" s="221">
        <f t="shared" si="864"/>
        <v>8.1467480070680962E-10</v>
      </c>
      <c r="G7857" s="221">
        <f t="shared" si="865"/>
        <v>1.5466579179765478E-14</v>
      </c>
      <c r="H7857" s="221">
        <v>1</v>
      </c>
      <c r="I7857" s="221">
        <f t="shared" si="866"/>
        <v>1</v>
      </c>
      <c r="J7857" s="221">
        <v>1</v>
      </c>
      <c r="K7857" s="221">
        <f t="shared" si="867"/>
        <v>-457.99242895414363</v>
      </c>
      <c r="L7857" s="221">
        <f t="shared" si="869"/>
        <v>5.3136559247173631E-37</v>
      </c>
    </row>
    <row r="7858" spans="3:12" hidden="1" x14ac:dyDescent="0.25">
      <c r="C7858" s="221">
        <v>601000</v>
      </c>
      <c r="D7858" s="221">
        <f t="shared" si="863"/>
        <v>601000</v>
      </c>
      <c r="E7858" s="221">
        <f t="shared" si="868"/>
        <v>601</v>
      </c>
      <c r="F7858" s="221">
        <f t="shared" si="864"/>
        <v>3.6753922130086988E-10</v>
      </c>
      <c r="G7858" s="221">
        <f t="shared" si="865"/>
        <v>4.8942765527651824E-2</v>
      </c>
      <c r="H7858" s="271">
        <v>9.3142738845203996E-10</v>
      </c>
      <c r="I7858" s="221">
        <f t="shared" si="866"/>
        <v>1</v>
      </c>
      <c r="J7858" s="221">
        <v>1</v>
      </c>
      <c r="K7858" s="221">
        <f t="shared" si="867"/>
        <v>-395.51717598669313</v>
      </c>
      <c r="L7858" s="221">
        <f t="shared" si="869"/>
        <v>7.0287059179550689E-38</v>
      </c>
    </row>
    <row r="7859" spans="3:12" hidden="1" x14ac:dyDescent="0.25">
      <c r="C7859" s="221">
        <v>602000</v>
      </c>
      <c r="D7859" s="221">
        <f t="shared" si="863"/>
        <v>602000</v>
      </c>
      <c r="E7859" s="221">
        <f t="shared" si="868"/>
        <v>602</v>
      </c>
      <c r="F7859" s="221">
        <f t="shared" si="864"/>
        <v>1.0567102589285122E-10</v>
      </c>
      <c r="G7859" s="221">
        <f t="shared" si="865"/>
        <v>6.2911217298086311E-2</v>
      </c>
      <c r="H7859" s="271">
        <v>9.31328569496114E-10</v>
      </c>
      <c r="I7859" s="221">
        <f t="shared" si="866"/>
        <v>1</v>
      </c>
      <c r="J7859" s="221">
        <v>1</v>
      </c>
      <c r="K7859" s="221">
        <f t="shared" si="867"/>
        <v>-404.16426124063435</v>
      </c>
      <c r="L7859" s="221">
        <f t="shared" si="869"/>
        <v>1.316325730374149E-37</v>
      </c>
    </row>
    <row r="7860" spans="3:12" hidden="1" x14ac:dyDescent="0.25">
      <c r="C7860" s="221">
        <v>603000</v>
      </c>
      <c r="D7860" s="221">
        <f t="shared" si="863"/>
        <v>603000</v>
      </c>
      <c r="E7860" s="221">
        <f t="shared" si="868"/>
        <v>603</v>
      </c>
      <c r="F7860" s="221">
        <f t="shared" si="864"/>
        <v>1.4095483717181319E-11</v>
      </c>
      <c r="G7860" s="221">
        <f t="shared" si="865"/>
        <v>3.7356353022065979E-15</v>
      </c>
      <c r="H7860" s="221">
        <v>1</v>
      </c>
      <c r="I7860" s="221">
        <f t="shared" si="866"/>
        <v>1</v>
      </c>
      <c r="J7860" s="221">
        <v>1</v>
      </c>
      <c r="K7860" s="221">
        <f t="shared" si="867"/>
        <v>-505.57111089783723</v>
      </c>
      <c r="L7860" s="221">
        <f t="shared" si="869"/>
        <v>9.5834365460137633E-39</v>
      </c>
    </row>
    <row r="7861" spans="3:12" hidden="1" x14ac:dyDescent="0.25">
      <c r="C7861" s="221">
        <v>604000</v>
      </c>
      <c r="D7861" s="221">
        <f t="shared" si="863"/>
        <v>604000</v>
      </c>
      <c r="E7861" s="221">
        <f t="shared" si="868"/>
        <v>604</v>
      </c>
      <c r="F7861" s="221">
        <f t="shared" si="864"/>
        <v>2.7361967796240071E-13</v>
      </c>
      <c r="G7861" s="221">
        <f t="shared" si="865"/>
        <v>0.20780173054028309</v>
      </c>
      <c r="H7861" s="271">
        <v>9.313476076645151E-10</v>
      </c>
      <c r="I7861" s="221">
        <f t="shared" si="866"/>
        <v>1</v>
      </c>
      <c r="J7861" s="221">
        <v>1</v>
      </c>
      <c r="K7861" s="221">
        <f t="shared" si="867"/>
        <v>-445.52183418544138</v>
      </c>
      <c r="L7861" s="221">
        <f t="shared" si="869"/>
        <v>7.0245714823750572E-43</v>
      </c>
    </row>
    <row r="7862" spans="3:12" hidden="1" x14ac:dyDescent="0.25">
      <c r="C7862" s="221">
        <v>605000</v>
      </c>
      <c r="D7862" s="221">
        <f t="shared" si="863"/>
        <v>605000</v>
      </c>
      <c r="E7862" s="221">
        <f t="shared" si="868"/>
        <v>605</v>
      </c>
      <c r="F7862" s="221">
        <f t="shared" si="864"/>
        <v>2.7614731799378512E-16</v>
      </c>
      <c r="G7862" s="221">
        <f t="shared" si="865"/>
        <v>0.82725581453327768</v>
      </c>
      <c r="H7862" s="271">
        <v>9.3128203181460902E-10</v>
      </c>
      <c r="I7862" s="221">
        <f t="shared" si="866"/>
        <v>1</v>
      </c>
      <c r="J7862" s="221">
        <v>1</v>
      </c>
      <c r="K7862" s="221">
        <f t="shared" si="867"/>
        <v>-493.44276236550252</v>
      </c>
      <c r="L7862" s="221">
        <f t="shared" si="869"/>
        <v>7.0670658331869973E-43</v>
      </c>
    </row>
    <row r="7863" spans="3:12" hidden="1" x14ac:dyDescent="0.25">
      <c r="C7863" s="221">
        <v>606000</v>
      </c>
      <c r="D7863" s="221">
        <f t="shared" si="863"/>
        <v>606000</v>
      </c>
      <c r="E7863" s="221">
        <f t="shared" si="868"/>
        <v>606</v>
      </c>
      <c r="F7863" s="221">
        <f t="shared" si="864"/>
        <v>2.0497622212925127E-12</v>
      </c>
      <c r="G7863" s="221">
        <f t="shared" si="865"/>
        <v>3.2503354933981748E-14</v>
      </c>
      <c r="H7863" s="221">
        <v>1</v>
      </c>
      <c r="I7863" s="221">
        <f t="shared" si="866"/>
        <v>1</v>
      </c>
      <c r="J7863" s="221">
        <v>1</v>
      </c>
      <c r="K7863" s="221">
        <f t="shared" si="867"/>
        <v>-503.52736650357252</v>
      </c>
      <c r="L7863" s="221">
        <f t="shared" si="869"/>
        <v>1.951195277436383E-47</v>
      </c>
    </row>
    <row r="7864" spans="3:12" hidden="1" x14ac:dyDescent="0.25">
      <c r="C7864" s="221">
        <v>607000</v>
      </c>
      <c r="D7864" s="221">
        <f t="shared" si="863"/>
        <v>607000</v>
      </c>
      <c r="E7864" s="221">
        <f t="shared" si="868"/>
        <v>607</v>
      </c>
      <c r="F7864" s="221">
        <f t="shared" si="864"/>
        <v>3.7390582061263884E-11</v>
      </c>
      <c r="G7864" s="221">
        <f t="shared" si="865"/>
        <v>7.814726626150105E-2</v>
      </c>
      <c r="H7864" s="271">
        <v>9.3139417243133507E-10</v>
      </c>
      <c r="I7864" s="221">
        <f t="shared" si="866"/>
        <v>1</v>
      </c>
      <c r="J7864" s="221">
        <v>1</v>
      </c>
      <c r="K7864" s="221">
        <f t="shared" si="867"/>
        <v>-411.30380935246274</v>
      </c>
      <c r="L7864" s="221">
        <f t="shared" si="869"/>
        <v>1.8517414017233543E-39</v>
      </c>
    </row>
    <row r="7865" spans="3:12" hidden="1" x14ac:dyDescent="0.25">
      <c r="C7865" s="221">
        <v>608000</v>
      </c>
      <c r="D7865" s="221">
        <f t="shared" si="863"/>
        <v>608000</v>
      </c>
      <c r="E7865" s="221">
        <f t="shared" si="868"/>
        <v>608</v>
      </c>
      <c r="F7865" s="221">
        <f t="shared" si="864"/>
        <v>1.9729510561659381E-10</v>
      </c>
      <c r="G7865" s="221">
        <f t="shared" si="865"/>
        <v>5.6137348138901567E-2</v>
      </c>
      <c r="H7865" s="271">
        <v>9.3123547010634902E-10</v>
      </c>
      <c r="I7865" s="221">
        <f t="shared" si="866"/>
        <v>1</v>
      </c>
      <c r="J7865" s="221">
        <v>1</v>
      </c>
      <c r="K7865" s="221">
        <f t="shared" si="867"/>
        <v>-399.73144571033339</v>
      </c>
      <c r="L7865" s="221">
        <f t="shared" si="869"/>
        <v>4.2481204743564588E-38</v>
      </c>
    </row>
    <row r="7866" spans="3:12" hidden="1" x14ac:dyDescent="0.25">
      <c r="C7866" s="221">
        <v>609000</v>
      </c>
      <c r="D7866" s="221">
        <f t="shared" ref="D7866:D7929" si="870">C7866*(f_CLK_MHz/Nominal_Clock_Freq)</f>
        <v>609000</v>
      </c>
      <c r="E7866" s="221">
        <f t="shared" si="868"/>
        <v>609</v>
      </c>
      <c r="F7866" s="221">
        <f t="shared" ref="F7866:F7929" si="871">ABS(SIN(((MOD_CLK_DIV*PI()*$D7866*FIRST_STAGE_DECIMATION)/(f_CLK_MHz*1000000)))/(FIRST_STAGE_DECIMATION*SIN(((MOD_CLK_DIV*PI()*$D7866)/(f_CLK_MHz*1000000)))))^FIRST_STAGE_ORDER</f>
        <v>5.7041315109011317E-10</v>
      </c>
      <c r="G7866" s="221">
        <f t="shared" ref="G7866:G7929" si="872">ABS(SIN(((MOD_CLK_DIV*FIRST_STAGE_DECIMATION*PI()*$D7866*SECOND_STAGE_DECIMATION)/(f_CLK_MHz*1000000)))/(SECOND_STAGE_DECIMATION*SIN(((MOD_CLK_DIV*FIRST_STAGE_DECIMATION*PI()*$D7866)/(f_CLK_MHz*1000000)))))^SECOND_STAGE_ORDER</f>
        <v>4.4776989933171344E-15</v>
      </c>
      <c r="H7866" s="221">
        <v>1</v>
      </c>
      <c r="I7866" s="221">
        <f t="shared" ref="I7866:I7929" si="873">IF(Avg_decimation&lt;&gt;0,(ABS(SIN(((MOD_CLK_DIV*FIRST_STAGE_DECIMATION*SECOND_STAGE_DECIMATION*FIR_DECIMATION*PI()*$D7866*Avg_decimation)/(f_CLK_MHz*1000000)))/(Avg_decimation*SIN(((MOD_CLK_DIV*FIRST_STAGE_DECIMATION*SECOND_STAGE_DECIMATION*FIR_DECIMATION*PI()*$D7866)/(f_CLK_MHz*1000000)))))^1),"-")</f>
        <v>1</v>
      </c>
      <c r="J7866" s="221">
        <v>1</v>
      </c>
      <c r="K7866" s="221">
        <f t="shared" ref="K7866:K7929" si="874">20*LOG10(IF(FIR_BYPASSED,F7866*G7866*J7866,F7866*G7866*H7866*I7866*J7866))</f>
        <v>-471.85511149593816</v>
      </c>
      <c r="L7866" s="221">
        <f t="shared" si="869"/>
        <v>2.6607894282628107E-38</v>
      </c>
    </row>
    <row r="7867" spans="3:12" hidden="1" x14ac:dyDescent="0.25">
      <c r="C7867" s="221">
        <v>610000</v>
      </c>
      <c r="D7867" s="221">
        <f t="shared" si="870"/>
        <v>610000</v>
      </c>
      <c r="E7867" s="221">
        <f t="shared" si="868"/>
        <v>610</v>
      </c>
      <c r="F7867" s="221">
        <f t="shared" si="871"/>
        <v>1.1203280105156328E-9</v>
      </c>
      <c r="G7867" s="221">
        <f t="shared" si="872"/>
        <v>3.981472115819016E-2</v>
      </c>
      <c r="H7867" s="271">
        <v>9.3144072268541409E-10</v>
      </c>
      <c r="I7867" s="221">
        <f t="shared" si="873"/>
        <v>1</v>
      </c>
      <c r="J7867" s="221">
        <v>1</v>
      </c>
      <c r="K7867" s="221">
        <f t="shared" si="874"/>
        <v>-387.62911811445292</v>
      </c>
      <c r="L7867" s="221">
        <f t="shared" si="869"/>
        <v>4.3160015533199705E-37</v>
      </c>
    </row>
    <row r="7868" spans="3:12" hidden="1" x14ac:dyDescent="0.25">
      <c r="C7868" s="221">
        <v>611000</v>
      </c>
      <c r="D7868" s="221">
        <f t="shared" si="870"/>
        <v>611000</v>
      </c>
      <c r="E7868" s="221">
        <f t="shared" si="868"/>
        <v>611</v>
      </c>
      <c r="F7868" s="221">
        <f t="shared" si="871"/>
        <v>1.6406564835031453E-9</v>
      </c>
      <c r="G7868" s="221">
        <f t="shared" si="872"/>
        <v>3.6960503332180913E-2</v>
      </c>
      <c r="H7868" s="271">
        <v>9.3131523884838895E-10</v>
      </c>
      <c r="I7868" s="221">
        <f t="shared" si="873"/>
        <v>1</v>
      </c>
      <c r="J7868" s="221">
        <v>1</v>
      </c>
      <c r="K7868" s="221">
        <f t="shared" si="874"/>
        <v>-384.9629550959512</v>
      </c>
      <c r="L7868" s="221">
        <f t="shared" si="869"/>
        <v>2.4020734077209744E-36</v>
      </c>
    </row>
    <row r="7869" spans="3:12" hidden="1" x14ac:dyDescent="0.25">
      <c r="C7869" s="221">
        <v>612000</v>
      </c>
      <c r="D7869" s="221">
        <f t="shared" si="870"/>
        <v>612000</v>
      </c>
      <c r="E7869" s="221">
        <f t="shared" si="868"/>
        <v>612</v>
      </c>
      <c r="F7869" s="221">
        <f t="shared" si="871"/>
        <v>1.8676124173280755E-9</v>
      </c>
      <c r="G7869" s="221">
        <f t="shared" si="872"/>
        <v>2.2378330380897388E-14</v>
      </c>
      <c r="H7869" s="221">
        <v>1</v>
      </c>
      <c r="I7869" s="221">
        <f t="shared" si="873"/>
        <v>1</v>
      </c>
      <c r="J7869" s="221">
        <v>1</v>
      </c>
      <c r="K7869" s="221">
        <f t="shared" si="874"/>
        <v>-447.57771131942627</v>
      </c>
      <c r="L7869" s="221">
        <f t="shared" si="869"/>
        <v>7.9852232439006016E-37</v>
      </c>
    </row>
    <row r="7870" spans="3:12" hidden="1" x14ac:dyDescent="0.25">
      <c r="C7870" s="221">
        <v>613000</v>
      </c>
      <c r="D7870" s="221">
        <f t="shared" si="870"/>
        <v>613000</v>
      </c>
      <c r="E7870" s="221">
        <f t="shared" si="868"/>
        <v>613</v>
      </c>
      <c r="F7870" s="221">
        <f t="shared" si="871"/>
        <v>1.6726470485031359E-9</v>
      </c>
      <c r="G7870" s="221">
        <f t="shared" si="872"/>
        <v>3.696050333218414E-2</v>
      </c>
      <c r="H7870" s="271">
        <v>9.3136094357868197E-10</v>
      </c>
      <c r="I7870" s="221">
        <f t="shared" si="873"/>
        <v>1</v>
      </c>
      <c r="J7870" s="221">
        <v>1</v>
      </c>
      <c r="K7870" s="221">
        <f t="shared" si="874"/>
        <v>-384.79479585357785</v>
      </c>
      <c r="L7870" s="221">
        <f t="shared" si="869"/>
        <v>8.300240391056561E-37</v>
      </c>
    </row>
    <row r="7871" spans="3:12" hidden="1" x14ac:dyDescent="0.25">
      <c r="C7871" s="221">
        <v>614000</v>
      </c>
      <c r="D7871" s="221">
        <f t="shared" si="870"/>
        <v>614000</v>
      </c>
      <c r="E7871" s="221">
        <f t="shared" si="868"/>
        <v>614</v>
      </c>
      <c r="F7871" s="221">
        <f t="shared" si="871"/>
        <v>1.1644443841162108E-9</v>
      </c>
      <c r="G7871" s="221">
        <f t="shared" si="872"/>
        <v>3.9814721158175789E-2</v>
      </c>
      <c r="H7871" s="271">
        <v>9.3126869297671003E-10</v>
      </c>
      <c r="I7871" s="221">
        <f t="shared" si="873"/>
        <v>1</v>
      </c>
      <c r="J7871" s="221">
        <v>1</v>
      </c>
      <c r="K7871" s="221">
        <f t="shared" si="874"/>
        <v>-387.29525135068275</v>
      </c>
      <c r="L7871" s="221">
        <f t="shared" si="869"/>
        <v>2.5378414824105286E-36</v>
      </c>
    </row>
    <row r="7872" spans="3:12" hidden="1" x14ac:dyDescent="0.25">
      <c r="C7872" s="221">
        <v>615000</v>
      </c>
      <c r="D7872" s="221">
        <f t="shared" si="870"/>
        <v>615000</v>
      </c>
      <c r="E7872" s="221">
        <f t="shared" ref="E7872:E7935" si="875">D7872/1000</f>
        <v>615</v>
      </c>
      <c r="F7872" s="221">
        <f t="shared" si="871"/>
        <v>6.0443625765414434E-10</v>
      </c>
      <c r="G7872" s="221">
        <f t="shared" si="872"/>
        <v>1.3125860965388806E-14</v>
      </c>
      <c r="H7872" s="221">
        <v>1</v>
      </c>
      <c r="I7872" s="221">
        <f t="shared" si="873"/>
        <v>1</v>
      </c>
      <c r="J7872" s="221">
        <v>1</v>
      </c>
      <c r="K7872" s="221">
        <f t="shared" si="874"/>
        <v>-462.01043384577923</v>
      </c>
      <c r="L7872" s="221">
        <f t="shared" ref="L7872:L7935" si="876">(D7872-D7871)*((10^(K7872/20)+10^(K7871/20))/2)^2</f>
        <v>4.6620235942881938E-37</v>
      </c>
    </row>
    <row r="7873" spans="3:12" hidden="1" x14ac:dyDescent="0.25">
      <c r="C7873" s="221">
        <v>616000</v>
      </c>
      <c r="D7873" s="221">
        <f t="shared" si="870"/>
        <v>616000</v>
      </c>
      <c r="E7873" s="221">
        <f t="shared" si="875"/>
        <v>616</v>
      </c>
      <c r="F7873" s="221">
        <f t="shared" si="871"/>
        <v>2.1314025659714393E-10</v>
      </c>
      <c r="G7873" s="221">
        <f t="shared" si="872"/>
        <v>5.6137348138919289E-2</v>
      </c>
      <c r="H7873" s="271">
        <v>9.3140750556493804E-10</v>
      </c>
      <c r="I7873" s="221">
        <f t="shared" si="873"/>
        <v>1</v>
      </c>
      <c r="J7873" s="221">
        <v>1</v>
      </c>
      <c r="K7873" s="221">
        <f t="shared" si="874"/>
        <v>-399.05885778392496</v>
      </c>
      <c r="L7873" s="221">
        <f t="shared" si="876"/>
        <v>3.1093696981492539E-38</v>
      </c>
    </row>
    <row r="7874" spans="3:12" hidden="1" x14ac:dyDescent="0.25">
      <c r="C7874" s="221">
        <v>617000</v>
      </c>
      <c r="D7874" s="221">
        <f t="shared" si="870"/>
        <v>617000</v>
      </c>
      <c r="E7874" s="221">
        <f t="shared" si="875"/>
        <v>617</v>
      </c>
      <c r="F7874" s="221">
        <f t="shared" si="871"/>
        <v>4.1181354140887942E-11</v>
      </c>
      <c r="G7874" s="221">
        <f t="shared" si="872"/>
        <v>7.8147266261472073E-2</v>
      </c>
      <c r="H7874" s="271">
        <v>9.3122213026626095E-10</v>
      </c>
      <c r="I7874" s="221">
        <f t="shared" si="873"/>
        <v>1</v>
      </c>
      <c r="J7874" s="221">
        <v>1</v>
      </c>
      <c r="K7874" s="221">
        <f t="shared" si="874"/>
        <v>-410.46664596669422</v>
      </c>
      <c r="L7874" s="221">
        <f t="shared" si="876"/>
        <v>4.9993945478610846E-38</v>
      </c>
    </row>
    <row r="7875" spans="3:12" hidden="1" x14ac:dyDescent="0.25">
      <c r="C7875" s="221">
        <v>618000</v>
      </c>
      <c r="D7875" s="221">
        <f t="shared" si="870"/>
        <v>618000</v>
      </c>
      <c r="E7875" s="221">
        <f t="shared" si="875"/>
        <v>618</v>
      </c>
      <c r="F7875" s="221">
        <f t="shared" si="871"/>
        <v>2.3016134904480248E-12</v>
      </c>
      <c r="G7875" s="221">
        <f t="shared" si="872"/>
        <v>6.7214401402825177E-14</v>
      </c>
      <c r="H7875" s="221">
        <v>1</v>
      </c>
      <c r="I7875" s="221">
        <f t="shared" si="873"/>
        <v>1</v>
      </c>
      <c r="J7875" s="221">
        <v>1</v>
      </c>
      <c r="K7875" s="221">
        <f t="shared" si="874"/>
        <v>-496.2101054065655</v>
      </c>
      <c r="L7875" s="221">
        <f t="shared" si="876"/>
        <v>2.2455371704022818E-39</v>
      </c>
    </row>
    <row r="7876" spans="3:12" hidden="1" x14ac:dyDescent="0.25">
      <c r="C7876" s="221">
        <v>619000</v>
      </c>
      <c r="D7876" s="221">
        <f t="shared" si="870"/>
        <v>619000</v>
      </c>
      <c r="E7876" s="221">
        <f t="shared" si="875"/>
        <v>619</v>
      </c>
      <c r="F7876" s="221">
        <f t="shared" si="871"/>
        <v>3.1612715162887021E-16</v>
      </c>
      <c r="G7876" s="221">
        <f t="shared" si="872"/>
        <v>0.82725581453322627</v>
      </c>
      <c r="H7876" s="271">
        <v>9.31454055424814E-10</v>
      </c>
      <c r="I7876" s="221">
        <f t="shared" si="873"/>
        <v>1</v>
      </c>
      <c r="J7876" s="221">
        <v>1</v>
      </c>
      <c r="K7876" s="221">
        <f t="shared" si="874"/>
        <v>-492.26673870928943</v>
      </c>
      <c r="L7876" s="221">
        <f t="shared" si="876"/>
        <v>3.9659447420052519E-47</v>
      </c>
    </row>
    <row r="7877" spans="3:12" hidden="1" x14ac:dyDescent="0.25">
      <c r="C7877" s="221">
        <v>620000</v>
      </c>
      <c r="D7877" s="221">
        <f t="shared" si="870"/>
        <v>620000</v>
      </c>
      <c r="E7877" s="221">
        <f t="shared" si="875"/>
        <v>620</v>
      </c>
      <c r="F7877" s="221">
        <f t="shared" si="871"/>
        <v>3.1934649877325091E-13</v>
      </c>
      <c r="G7877" s="221">
        <f t="shared" si="872"/>
        <v>0.20780173054021686</v>
      </c>
      <c r="H7877" s="271">
        <v>9.3130190246940799E-10</v>
      </c>
      <c r="I7877" s="221">
        <f t="shared" si="873"/>
        <v>1</v>
      </c>
      <c r="J7877" s="221">
        <v>1</v>
      </c>
      <c r="K7877" s="221">
        <f t="shared" si="874"/>
        <v>-444.17996381713357</v>
      </c>
      <c r="L7877" s="221">
        <f t="shared" si="876"/>
        <v>9.6241069139504655E-43</v>
      </c>
    </row>
    <row r="7878" spans="3:12" hidden="1" x14ac:dyDescent="0.25">
      <c r="C7878" s="221">
        <v>621000</v>
      </c>
      <c r="D7878" s="221">
        <f t="shared" si="870"/>
        <v>621000</v>
      </c>
      <c r="E7878" s="221">
        <f t="shared" si="875"/>
        <v>621</v>
      </c>
      <c r="F7878" s="221">
        <f t="shared" si="871"/>
        <v>1.677222738192804E-11</v>
      </c>
      <c r="G7878" s="221">
        <f t="shared" si="872"/>
        <v>1.4193147622938266E-14</v>
      </c>
      <c r="H7878" s="221">
        <v>1</v>
      </c>
      <c r="I7878" s="221">
        <f t="shared" si="873"/>
        <v>1</v>
      </c>
      <c r="J7878" s="221">
        <v>1</v>
      </c>
      <c r="K7878" s="221">
        <f t="shared" si="874"/>
        <v>-492.46661077175105</v>
      </c>
      <c r="L7878" s="221">
        <f t="shared" si="876"/>
        <v>9.6223879195690028E-43</v>
      </c>
    </row>
    <row r="7879" spans="3:12" hidden="1" x14ac:dyDescent="0.25">
      <c r="C7879" s="221">
        <v>622000</v>
      </c>
      <c r="D7879" s="221">
        <f t="shared" si="870"/>
        <v>622000</v>
      </c>
      <c r="E7879" s="221">
        <f t="shared" si="875"/>
        <v>622</v>
      </c>
      <c r="F7879" s="221">
        <f t="shared" si="871"/>
        <v>1.2819318214262681E-10</v>
      </c>
      <c r="G7879" s="221">
        <f t="shared" si="872"/>
        <v>6.2911217298125946E-2</v>
      </c>
      <c r="H7879" s="271">
        <v>9.3137429076020994E-10</v>
      </c>
      <c r="I7879" s="221">
        <f t="shared" si="873"/>
        <v>1</v>
      </c>
      <c r="J7879" s="221">
        <v>1</v>
      </c>
      <c r="K7879" s="221">
        <f t="shared" si="874"/>
        <v>-402.48565475009411</v>
      </c>
      <c r="L7879" s="221">
        <f t="shared" si="876"/>
        <v>1.4105940925050237E-38</v>
      </c>
    </row>
    <row r="7880" spans="3:12" hidden="1" x14ac:dyDescent="0.25">
      <c r="C7880" s="221">
        <v>623000</v>
      </c>
      <c r="D7880" s="221">
        <f t="shared" si="870"/>
        <v>623000</v>
      </c>
      <c r="E7880" s="221">
        <f t="shared" si="875"/>
        <v>623</v>
      </c>
      <c r="F7880" s="221">
        <f t="shared" si="871"/>
        <v>4.5458334808406465E-10</v>
      </c>
      <c r="G7880" s="221">
        <f t="shared" si="872"/>
        <v>4.894276552764875E-2</v>
      </c>
      <c r="H7880" s="271">
        <v>9.3125533394680195E-10</v>
      </c>
      <c r="I7880" s="221">
        <f t="shared" si="873"/>
        <v>1</v>
      </c>
      <c r="J7880" s="221">
        <v>1</v>
      </c>
      <c r="K7880" s="221">
        <f t="shared" si="874"/>
        <v>-393.67258396188197</v>
      </c>
      <c r="L7880" s="221">
        <f t="shared" si="876"/>
        <v>1.9923934004156032E-37</v>
      </c>
    </row>
    <row r="7881" spans="3:12" hidden="1" x14ac:dyDescent="0.25">
      <c r="C7881" s="221">
        <v>624000</v>
      </c>
      <c r="D7881" s="221">
        <f t="shared" si="870"/>
        <v>624000</v>
      </c>
      <c r="E7881" s="221">
        <f t="shared" si="875"/>
        <v>624</v>
      </c>
      <c r="F7881" s="221">
        <f t="shared" si="871"/>
        <v>1.0273011700561922E-9</v>
      </c>
      <c r="G7881" s="221">
        <f t="shared" si="872"/>
        <v>7.5441231433251144E-15</v>
      </c>
      <c r="H7881" s="221">
        <v>1</v>
      </c>
      <c r="I7881" s="221">
        <f t="shared" si="873"/>
        <v>1</v>
      </c>
      <c r="J7881" s="221">
        <v>1</v>
      </c>
      <c r="K7881" s="221">
        <f t="shared" si="874"/>
        <v>-462.21386896860656</v>
      </c>
      <c r="L7881" s="221">
        <f t="shared" si="876"/>
        <v>1.0740053679262782E-37</v>
      </c>
    </row>
    <row r="7882" spans="3:12" hidden="1" x14ac:dyDescent="0.25">
      <c r="C7882" s="221">
        <v>625000</v>
      </c>
      <c r="D7882" s="221">
        <f t="shared" si="870"/>
        <v>625000</v>
      </c>
      <c r="E7882" s="221">
        <f t="shared" si="875"/>
        <v>625</v>
      </c>
      <c r="F7882" s="221">
        <f t="shared" si="871"/>
        <v>1.6817546819770608E-9</v>
      </c>
      <c r="G7882" s="221">
        <f t="shared" si="872"/>
        <v>3.7835535790833187E-2</v>
      </c>
      <c r="H7882" s="271">
        <v>9.3129453756840504E-10</v>
      </c>
      <c r="I7882" s="221">
        <f t="shared" si="873"/>
        <v>1</v>
      </c>
      <c r="J7882" s="221">
        <v>1</v>
      </c>
      <c r="K7882" s="221">
        <f t="shared" si="874"/>
        <v>-384.54500821037993</v>
      </c>
      <c r="L7882" s="221">
        <f t="shared" si="876"/>
        <v>8.7811779533741362E-37</v>
      </c>
    </row>
    <row r="7883" spans="3:12" hidden="1" x14ac:dyDescent="0.25">
      <c r="C7883" s="221">
        <v>626000</v>
      </c>
      <c r="D7883" s="221">
        <f t="shared" si="870"/>
        <v>626000</v>
      </c>
      <c r="E7883" s="221">
        <f t="shared" si="875"/>
        <v>626</v>
      </c>
      <c r="F7883" s="221">
        <f t="shared" si="871"/>
        <v>2.1136930555396572E-9</v>
      </c>
      <c r="G7883" s="221">
        <f t="shared" si="872"/>
        <v>3.6222228338972061E-2</v>
      </c>
      <c r="H7883" s="271">
        <v>9.31335106909447E-10</v>
      </c>
      <c r="I7883" s="221">
        <f t="shared" si="873"/>
        <v>1</v>
      </c>
      <c r="J7883" s="221">
        <v>1</v>
      </c>
      <c r="K7883" s="221">
        <f t="shared" si="874"/>
        <v>-382.93753882766424</v>
      </c>
      <c r="L7883" s="221">
        <f t="shared" si="876"/>
        <v>4.2617303528574867E-36</v>
      </c>
    </row>
    <row r="7884" spans="3:12" hidden="1" x14ac:dyDescent="0.25">
      <c r="C7884" s="221">
        <v>627000</v>
      </c>
      <c r="D7884" s="221">
        <f t="shared" si="870"/>
        <v>627000</v>
      </c>
      <c r="E7884" s="221">
        <f t="shared" si="875"/>
        <v>627</v>
      </c>
      <c r="F7884" s="221">
        <f t="shared" si="871"/>
        <v>2.0861933892323617E-9</v>
      </c>
      <c r="G7884" s="221">
        <f t="shared" si="872"/>
        <v>1.8657908020798009E-14</v>
      </c>
      <c r="H7884" s="221">
        <v>1</v>
      </c>
      <c r="I7884" s="221">
        <f t="shared" si="873"/>
        <v>1</v>
      </c>
      <c r="J7884" s="221">
        <v>1</v>
      </c>
      <c r="K7884" s="221">
        <f t="shared" si="874"/>
        <v>-448.19564974716394</v>
      </c>
      <c r="L7884" s="221">
        <f t="shared" si="876"/>
        <v>1.2725068794484592E-36</v>
      </c>
    </row>
    <row r="7885" spans="3:12" hidden="1" x14ac:dyDescent="0.25">
      <c r="C7885" s="221">
        <v>628000</v>
      </c>
      <c r="D7885" s="221">
        <f t="shared" si="870"/>
        <v>628000</v>
      </c>
      <c r="E7885" s="221">
        <f t="shared" si="875"/>
        <v>628</v>
      </c>
      <c r="F7885" s="221">
        <f t="shared" si="871"/>
        <v>1.6131219588071844E-9</v>
      </c>
      <c r="G7885" s="221">
        <f t="shared" si="872"/>
        <v>3.8400207712788084E-2</v>
      </c>
      <c r="H7885" s="271">
        <v>9.3134107523128605E-10</v>
      </c>
      <c r="I7885" s="221">
        <f t="shared" si="873"/>
        <v>1</v>
      </c>
      <c r="J7885" s="221">
        <v>1</v>
      </c>
      <c r="K7885" s="221">
        <f t="shared" si="874"/>
        <v>-384.77780932267086</v>
      </c>
      <c r="L7885" s="221">
        <f t="shared" si="876"/>
        <v>8.3319165605877217E-37</v>
      </c>
    </row>
    <row r="7886" spans="3:12" hidden="1" x14ac:dyDescent="0.25">
      <c r="C7886" s="221">
        <v>629000</v>
      </c>
      <c r="D7886" s="221">
        <f t="shared" si="870"/>
        <v>629000</v>
      </c>
      <c r="E7886" s="221">
        <f t="shared" si="875"/>
        <v>629</v>
      </c>
      <c r="F7886" s="221">
        <f t="shared" si="871"/>
        <v>9.4983039919504836E-10</v>
      </c>
      <c r="G7886" s="221">
        <f t="shared" si="872"/>
        <v>4.2784868169453309E-2</v>
      </c>
      <c r="H7886" s="271">
        <v>9.3128855662006101E-10</v>
      </c>
      <c r="I7886" s="221">
        <f t="shared" si="873"/>
        <v>1</v>
      </c>
      <c r="J7886" s="221">
        <v>1</v>
      </c>
      <c r="K7886" s="221">
        <f t="shared" si="874"/>
        <v>-388.43958940639419</v>
      </c>
      <c r="L7886" s="221">
        <f t="shared" si="876"/>
        <v>2.281841167712127E-36</v>
      </c>
    </row>
    <row r="7887" spans="3:12" hidden="1" x14ac:dyDescent="0.25">
      <c r="C7887" s="221">
        <v>630000</v>
      </c>
      <c r="D7887" s="221">
        <f t="shared" si="870"/>
        <v>630000</v>
      </c>
      <c r="E7887" s="221">
        <f t="shared" si="875"/>
        <v>630</v>
      </c>
      <c r="F7887" s="221">
        <f t="shared" si="871"/>
        <v>3.978532006611265E-10</v>
      </c>
      <c r="G7887" s="221">
        <f t="shared" si="872"/>
        <v>1.0511058584938266E-14</v>
      </c>
      <c r="H7887" s="221">
        <v>1</v>
      </c>
      <c r="I7887" s="221">
        <f t="shared" si="873"/>
        <v>1</v>
      </c>
      <c r="J7887" s="221">
        <v>1</v>
      </c>
      <c r="K7887" s="221">
        <f t="shared" si="874"/>
        <v>-467.57261374130337</v>
      </c>
      <c r="L7887" s="221">
        <f t="shared" si="876"/>
        <v>3.5815996491200709E-37</v>
      </c>
    </row>
    <row r="7888" spans="3:12" hidden="1" x14ac:dyDescent="0.25">
      <c r="C7888" s="221">
        <v>631000</v>
      </c>
      <c r="D7888" s="221">
        <f t="shared" si="870"/>
        <v>631000</v>
      </c>
      <c r="E7888" s="221">
        <f t="shared" si="875"/>
        <v>631</v>
      </c>
      <c r="F7888" s="221">
        <f t="shared" si="871"/>
        <v>1.0190937022634345E-10</v>
      </c>
      <c r="G7888" s="221">
        <f t="shared" si="872"/>
        <v>6.715879048446044E-2</v>
      </c>
      <c r="H7888" s="271">
        <v>9.3126130784839196E-10</v>
      </c>
      <c r="I7888" s="221">
        <f t="shared" si="873"/>
        <v>1</v>
      </c>
      <c r="J7888" s="221">
        <v>1</v>
      </c>
      <c r="K7888" s="221">
        <f t="shared" si="874"/>
        <v>-403.91222914064139</v>
      </c>
      <c r="L7888" s="221">
        <f t="shared" si="876"/>
        <v>1.0169200333555174E-38</v>
      </c>
    </row>
    <row r="7889" spans="3:12" hidden="1" x14ac:dyDescent="0.25">
      <c r="C7889" s="221">
        <v>632000</v>
      </c>
      <c r="D7889" s="221">
        <f t="shared" si="870"/>
        <v>632000</v>
      </c>
      <c r="E7889" s="221">
        <f t="shared" si="875"/>
        <v>632</v>
      </c>
      <c r="F7889" s="221">
        <f t="shared" si="871"/>
        <v>1.0771089795441373E-11</v>
      </c>
      <c r="G7889" s="221">
        <f t="shared" si="872"/>
        <v>0.10550370359325469</v>
      </c>
      <c r="H7889" s="271">
        <v>9.3136832699924192E-10</v>
      </c>
      <c r="I7889" s="221">
        <f t="shared" si="873"/>
        <v>1</v>
      </c>
      <c r="J7889" s="221">
        <v>1</v>
      </c>
      <c r="K7889" s="221">
        <f t="shared" si="874"/>
        <v>-419.50702366708077</v>
      </c>
      <c r="L7889" s="221">
        <f t="shared" si="876"/>
        <v>1.3808850710297351E-38</v>
      </c>
    </row>
    <row r="7890" spans="3:12" hidden="1" x14ac:dyDescent="0.25">
      <c r="C7890" s="221">
        <v>633000</v>
      </c>
      <c r="D7890" s="221">
        <f t="shared" si="870"/>
        <v>633000</v>
      </c>
      <c r="E7890" s="221">
        <f t="shared" si="875"/>
        <v>633</v>
      </c>
      <c r="F7890" s="221">
        <f t="shared" si="871"/>
        <v>8.8185164150705099E-14</v>
      </c>
      <c r="G7890" s="221">
        <f t="shared" si="872"/>
        <v>1.1044038062249604E-13</v>
      </c>
      <c r="H7890" s="221">
        <v>1</v>
      </c>
      <c r="I7890" s="221">
        <f t="shared" si="873"/>
        <v>1</v>
      </c>
      <c r="J7890" s="221">
        <v>1</v>
      </c>
      <c r="K7890" s="221">
        <f t="shared" si="874"/>
        <v>-520.22953155238838</v>
      </c>
      <c r="L7890" s="221">
        <f t="shared" si="876"/>
        <v>2.8005648556724525E-40</v>
      </c>
    </row>
    <row r="7891" spans="3:12" hidden="1" x14ac:dyDescent="0.25">
      <c r="C7891" s="221">
        <v>634000</v>
      </c>
      <c r="D7891" s="221">
        <f t="shared" si="870"/>
        <v>634000</v>
      </c>
      <c r="E7891" s="221">
        <f t="shared" si="875"/>
        <v>634</v>
      </c>
      <c r="F7891" s="221">
        <f t="shared" si="871"/>
        <v>1.1839397059773936E-14</v>
      </c>
      <c r="G7891" s="221">
        <f t="shared" si="872"/>
        <v>0.41402196443702582</v>
      </c>
      <c r="H7891" s="271">
        <v>9.3130785137736398E-10</v>
      </c>
      <c r="I7891" s="221">
        <f t="shared" si="873"/>
        <v>1</v>
      </c>
      <c r="J7891" s="221">
        <v>1</v>
      </c>
      <c r="K7891" s="221">
        <f t="shared" si="874"/>
        <v>-466.81107536506022</v>
      </c>
      <c r="L7891" s="221">
        <f t="shared" si="876"/>
        <v>5.2321907283637007E-45</v>
      </c>
    </row>
    <row r="7892" spans="3:12" hidden="1" x14ac:dyDescent="0.25">
      <c r="C7892" s="221">
        <v>635000</v>
      </c>
      <c r="D7892" s="221">
        <f t="shared" si="870"/>
        <v>635000</v>
      </c>
      <c r="E7892" s="221">
        <f t="shared" si="875"/>
        <v>635</v>
      </c>
      <c r="F7892" s="221">
        <f t="shared" si="871"/>
        <v>5.8551427846525939E-12</v>
      </c>
      <c r="G7892" s="221">
        <f t="shared" si="872"/>
        <v>0.11999898865883755</v>
      </c>
      <c r="H7892" s="271">
        <v>9.3132177621807297E-10</v>
      </c>
      <c r="I7892" s="221">
        <f t="shared" si="873"/>
        <v>1</v>
      </c>
      <c r="J7892" s="221">
        <v>1</v>
      </c>
      <c r="K7892" s="221">
        <f t="shared" si="874"/>
        <v>-423.683703320691</v>
      </c>
      <c r="L7892" s="221">
        <f t="shared" si="876"/>
        <v>1.0854460975995203E-40</v>
      </c>
    </row>
    <row r="7893" spans="3:12" hidden="1" x14ac:dyDescent="0.25">
      <c r="C7893" s="221">
        <v>636000</v>
      </c>
      <c r="D7893" s="221">
        <f t="shared" si="870"/>
        <v>636000</v>
      </c>
      <c r="E7893" s="221">
        <f t="shared" si="875"/>
        <v>636</v>
      </c>
      <c r="F7893" s="221">
        <f t="shared" si="871"/>
        <v>7.5282520401198189E-11</v>
      </c>
      <c r="G7893" s="221">
        <f t="shared" si="872"/>
        <v>4.9009552203586619E-15</v>
      </c>
      <c r="H7893" s="221">
        <v>1</v>
      </c>
      <c r="I7893" s="221">
        <f t="shared" si="873"/>
        <v>1</v>
      </c>
      <c r="J7893" s="221">
        <v>1</v>
      </c>
      <c r="K7893" s="221">
        <f t="shared" si="874"/>
        <v>-488.66050230148039</v>
      </c>
      <c r="L7893" s="221">
        <f t="shared" si="876"/>
        <v>1.0716655955909822E-40</v>
      </c>
    </row>
    <row r="7894" spans="3:12" hidden="1" x14ac:dyDescent="0.25">
      <c r="C7894" s="221">
        <v>637000</v>
      </c>
      <c r="D7894" s="221">
        <f t="shared" si="870"/>
        <v>637000</v>
      </c>
      <c r="E7894" s="221">
        <f t="shared" si="875"/>
        <v>637</v>
      </c>
      <c r="F7894" s="221">
        <f t="shared" si="871"/>
        <v>3.4301524453239825E-10</v>
      </c>
      <c r="G7894" s="221">
        <f t="shared" si="872"/>
        <v>5.3411656086174042E-2</v>
      </c>
      <c r="H7894" s="271">
        <v>9.313544146418639E-10</v>
      </c>
      <c r="I7894" s="221">
        <f t="shared" si="873"/>
        <v>1</v>
      </c>
      <c r="J7894" s="221">
        <v>1</v>
      </c>
      <c r="K7894" s="221">
        <f t="shared" si="874"/>
        <v>-395.35871113754189</v>
      </c>
      <c r="L7894" s="221">
        <f t="shared" si="876"/>
        <v>7.2792674457071567E-38</v>
      </c>
    </row>
    <row r="7895" spans="3:12" hidden="1" x14ac:dyDescent="0.25">
      <c r="C7895" s="221">
        <v>638000</v>
      </c>
      <c r="D7895" s="221">
        <f t="shared" si="870"/>
        <v>638000</v>
      </c>
      <c r="E7895" s="221">
        <f t="shared" si="875"/>
        <v>638</v>
      </c>
      <c r="F7895" s="221">
        <f t="shared" si="871"/>
        <v>9.0951303371796835E-10</v>
      </c>
      <c r="G7895" s="221">
        <f t="shared" si="872"/>
        <v>4.4050908590075676E-2</v>
      </c>
      <c r="H7895" s="271">
        <v>9.31275212872672E-10</v>
      </c>
      <c r="I7895" s="221">
        <f t="shared" si="873"/>
        <v>1</v>
      </c>
      <c r="J7895" s="221">
        <v>1</v>
      </c>
      <c r="K7895" s="221">
        <f t="shared" si="874"/>
        <v>-388.56316317166909</v>
      </c>
      <c r="L7895" s="221">
        <f t="shared" si="876"/>
        <v>7.3915420574813966E-37</v>
      </c>
    </row>
    <row r="7896" spans="3:12" hidden="1" x14ac:dyDescent="0.25">
      <c r="C7896" s="221">
        <v>639000</v>
      </c>
      <c r="D7896" s="221">
        <f t="shared" si="870"/>
        <v>639000</v>
      </c>
      <c r="E7896" s="221">
        <f t="shared" si="875"/>
        <v>639</v>
      </c>
      <c r="F7896" s="221">
        <f t="shared" si="871"/>
        <v>1.6795384393577439E-9</v>
      </c>
      <c r="G7896" s="221">
        <f t="shared" si="872"/>
        <v>1.0298320067516209E-14</v>
      </c>
      <c r="H7896" s="221">
        <v>1</v>
      </c>
      <c r="I7896" s="221">
        <f t="shared" si="873"/>
        <v>1</v>
      </c>
      <c r="J7896" s="221">
        <v>1</v>
      </c>
      <c r="K7896" s="221">
        <f t="shared" si="874"/>
        <v>-455.2408733335821</v>
      </c>
      <c r="L7896" s="221">
        <f t="shared" si="876"/>
        <v>3.4835836955081446E-37</v>
      </c>
    </row>
    <row r="7897" spans="3:12" hidden="1" x14ac:dyDescent="0.25">
      <c r="C7897" s="221">
        <v>640000</v>
      </c>
      <c r="D7897" s="221">
        <f t="shared" si="870"/>
        <v>640000</v>
      </c>
      <c r="E7897" s="221">
        <f t="shared" si="875"/>
        <v>640</v>
      </c>
      <c r="F7897" s="221">
        <f t="shared" si="871"/>
        <v>2.3390248068628524E-9</v>
      </c>
      <c r="G7897" s="221">
        <f t="shared" si="872"/>
        <v>3.6641051732155337E-2</v>
      </c>
      <c r="H7897" s="271">
        <v>9.3127465295492196E-10</v>
      </c>
      <c r="I7897" s="221">
        <f t="shared" si="873"/>
        <v>1</v>
      </c>
      <c r="J7897" s="221">
        <v>1</v>
      </c>
      <c r="K7897" s="221">
        <f t="shared" si="874"/>
        <v>-381.95838917020131</v>
      </c>
      <c r="L7897" s="221">
        <f t="shared" si="876"/>
        <v>1.5932697175364237E-36</v>
      </c>
    </row>
    <row r="7898" spans="3:12" hidden="1" x14ac:dyDescent="0.25">
      <c r="C7898" s="221">
        <v>641000</v>
      </c>
      <c r="D7898" s="221">
        <f t="shared" si="870"/>
        <v>641000</v>
      </c>
      <c r="E7898" s="221">
        <f t="shared" si="875"/>
        <v>641</v>
      </c>
      <c r="F7898" s="221">
        <f t="shared" si="871"/>
        <v>2.5433826686014577E-9</v>
      </c>
      <c r="G7898" s="221">
        <f t="shared" si="872"/>
        <v>3.6118768889063041E-2</v>
      </c>
      <c r="H7898" s="271">
        <v>9.3135498293854791E-10</v>
      </c>
      <c r="I7898" s="221">
        <f t="shared" si="873"/>
        <v>1</v>
      </c>
      <c r="J7898" s="221">
        <v>1</v>
      </c>
      <c r="K7898" s="221">
        <f t="shared" si="874"/>
        <v>-381.35480222099687</v>
      </c>
      <c r="L7898" s="221">
        <f t="shared" si="876"/>
        <v>6.8369848820220161E-36</v>
      </c>
    </row>
    <row r="7899" spans="3:12" hidden="1" x14ac:dyDescent="0.25">
      <c r="C7899" s="221">
        <v>642000</v>
      </c>
      <c r="D7899" s="221">
        <f t="shared" si="870"/>
        <v>642000</v>
      </c>
      <c r="E7899" s="221">
        <f t="shared" si="875"/>
        <v>642</v>
      </c>
      <c r="F7899" s="221">
        <f t="shared" si="871"/>
        <v>2.1748937610827276E-9</v>
      </c>
      <c r="G7899" s="221">
        <f t="shared" si="872"/>
        <v>2.6207867246139858E-15</v>
      </c>
      <c r="H7899" s="221">
        <v>1</v>
      </c>
      <c r="I7899" s="221">
        <f t="shared" si="873"/>
        <v>1</v>
      </c>
      <c r="J7899" s="221">
        <v>1</v>
      </c>
      <c r="K7899" s="221">
        <f t="shared" si="874"/>
        <v>-464.88260544695356</v>
      </c>
      <c r="L7899" s="221">
        <f t="shared" si="876"/>
        <v>1.8302804916473384E-36</v>
      </c>
    </row>
    <row r="7900" spans="3:12" hidden="1" x14ac:dyDescent="0.25">
      <c r="C7900" s="221">
        <v>643000</v>
      </c>
      <c r="D7900" s="221">
        <f t="shared" si="870"/>
        <v>643000</v>
      </c>
      <c r="E7900" s="221">
        <f t="shared" si="875"/>
        <v>643</v>
      </c>
      <c r="F7900" s="221">
        <f t="shared" si="871"/>
        <v>1.4376112062941857E-9</v>
      </c>
      <c r="G7900" s="221">
        <f t="shared" si="872"/>
        <v>4.0680891906425334E-2</v>
      </c>
      <c r="H7900" s="271">
        <v>9.3132120636514501E-10</v>
      </c>
      <c r="I7900" s="221">
        <f t="shared" si="873"/>
        <v>1</v>
      </c>
      <c r="J7900" s="221">
        <v>1</v>
      </c>
      <c r="K7900" s="221">
        <f t="shared" si="874"/>
        <v>-385.27737184925923</v>
      </c>
      <c r="L7900" s="221">
        <f t="shared" si="876"/>
        <v>7.4181176458219938E-37</v>
      </c>
    </row>
    <row r="7901" spans="3:12" hidden="1" x14ac:dyDescent="0.25">
      <c r="C7901" s="221">
        <v>644000</v>
      </c>
      <c r="D7901" s="221">
        <f t="shared" si="870"/>
        <v>644000</v>
      </c>
      <c r="E7901" s="221">
        <f t="shared" si="875"/>
        <v>644</v>
      </c>
      <c r="F7901" s="221">
        <f t="shared" si="871"/>
        <v>6.9916952184434735E-10</v>
      </c>
      <c r="G7901" s="221">
        <f t="shared" si="872"/>
        <v>4.710482811862883E-2</v>
      </c>
      <c r="H7901" s="271">
        <v>9.3130843096837104E-10</v>
      </c>
      <c r="I7901" s="221">
        <f t="shared" si="873"/>
        <v>1</v>
      </c>
      <c r="J7901" s="221">
        <v>1</v>
      </c>
      <c r="K7901" s="221">
        <f t="shared" si="874"/>
        <v>-390.26517107412695</v>
      </c>
      <c r="L7901" s="221">
        <f t="shared" si="876"/>
        <v>1.8121494455244707E-36</v>
      </c>
    </row>
    <row r="7902" spans="3:12" hidden="1" x14ac:dyDescent="0.25">
      <c r="C7902" s="221">
        <v>645000</v>
      </c>
      <c r="D7902" s="221">
        <f t="shared" si="870"/>
        <v>645000</v>
      </c>
      <c r="E7902" s="221">
        <f t="shared" si="875"/>
        <v>645</v>
      </c>
      <c r="F7902" s="221">
        <f t="shared" si="871"/>
        <v>2.2433780223060881E-10</v>
      </c>
      <c r="G7902" s="221">
        <f t="shared" si="872"/>
        <v>3.8437458643965776E-14</v>
      </c>
      <c r="H7902" s="221">
        <v>1</v>
      </c>
      <c r="I7902" s="221">
        <f t="shared" si="873"/>
        <v>1</v>
      </c>
      <c r="J7902" s="221">
        <v>1</v>
      </c>
      <c r="K7902" s="221">
        <f t="shared" si="874"/>
        <v>-461.28685746487042</v>
      </c>
      <c r="L7902" s="221">
        <f t="shared" si="876"/>
        <v>2.3532445314245659E-37</v>
      </c>
    </row>
    <row r="7903" spans="3:12" hidden="1" x14ac:dyDescent="0.25">
      <c r="C7903" s="221">
        <v>646000</v>
      </c>
      <c r="D7903" s="221">
        <f t="shared" si="870"/>
        <v>646000</v>
      </c>
      <c r="E7903" s="221">
        <f t="shared" si="875"/>
        <v>646</v>
      </c>
      <c r="F7903" s="221">
        <f t="shared" si="871"/>
        <v>3.6626955001799409E-11</v>
      </c>
      <c r="G7903" s="221">
        <f t="shared" si="872"/>
        <v>8.5382945061882626E-2</v>
      </c>
      <c r="H7903" s="271">
        <v>9.3136775914041191E-10</v>
      </c>
      <c r="I7903" s="221">
        <f t="shared" si="873"/>
        <v>1</v>
      </c>
      <c r="J7903" s="221">
        <v>1</v>
      </c>
      <c r="K7903" s="221">
        <f t="shared" si="874"/>
        <v>-410.71413708989434</v>
      </c>
      <c r="L7903" s="221">
        <f t="shared" si="876"/>
        <v>2.133506409973942E-39</v>
      </c>
    </row>
    <row r="7904" spans="3:12" hidden="1" x14ac:dyDescent="0.25">
      <c r="C7904" s="221">
        <v>647000</v>
      </c>
      <c r="D7904" s="221">
        <f t="shared" si="870"/>
        <v>647000</v>
      </c>
      <c r="E7904" s="221">
        <f t="shared" si="875"/>
        <v>647</v>
      </c>
      <c r="F7904" s="221">
        <f t="shared" si="871"/>
        <v>1.3066963826545892E-12</v>
      </c>
      <c r="G7904" s="221">
        <f t="shared" si="872"/>
        <v>0.16671805668013021</v>
      </c>
      <c r="H7904" s="271">
        <v>9.3126186103268998E-10</v>
      </c>
      <c r="I7904" s="221">
        <f t="shared" si="873"/>
        <v>1</v>
      </c>
      <c r="J7904" s="221">
        <v>1</v>
      </c>
      <c r="K7904" s="221">
        <f t="shared" si="874"/>
        <v>-433.85541709198714</v>
      </c>
      <c r="L7904" s="221">
        <f t="shared" si="876"/>
        <v>2.4266750694908326E-39</v>
      </c>
    </row>
    <row r="7905" spans="3:12" hidden="1" x14ac:dyDescent="0.25">
      <c r="C7905" s="221">
        <v>648000</v>
      </c>
      <c r="D7905" s="221">
        <f t="shared" si="870"/>
        <v>648000</v>
      </c>
      <c r="E7905" s="221">
        <f t="shared" si="875"/>
        <v>648</v>
      </c>
      <c r="F7905" s="221">
        <f t="shared" si="871"/>
        <v>8.0676111958710999E-83</v>
      </c>
      <c r="G7905" s="221">
        <f t="shared" si="872"/>
        <v>5.8325037790804855</v>
      </c>
      <c r="H7905" s="221">
        <v>1</v>
      </c>
      <c r="I7905" s="221">
        <f t="shared" si="873"/>
        <v>1</v>
      </c>
      <c r="J7905" s="221">
        <v>1</v>
      </c>
      <c r="K7905" s="221">
        <f t="shared" si="874"/>
        <v>-1626.5480002228492</v>
      </c>
      <c r="L7905" s="221">
        <f t="shared" si="876"/>
        <v>1.0289595432872841E-41</v>
      </c>
    </row>
    <row r="7906" spans="3:12" hidden="1" x14ac:dyDescent="0.25">
      <c r="C7906" s="221">
        <v>649000</v>
      </c>
      <c r="D7906" s="221">
        <f t="shared" si="870"/>
        <v>649000</v>
      </c>
      <c r="E7906" s="221">
        <f t="shared" si="875"/>
        <v>649</v>
      </c>
      <c r="F7906" s="221">
        <f t="shared" si="871"/>
        <v>1.3401532658523128E-12</v>
      </c>
      <c r="G7906" s="221">
        <f t="shared" si="872"/>
        <v>0.1667180566801422</v>
      </c>
      <c r="H7906" s="271">
        <v>9.3141429665178E-10</v>
      </c>
      <c r="I7906" s="221">
        <f t="shared" si="873"/>
        <v>1</v>
      </c>
      <c r="J7906" s="221">
        <v>1</v>
      </c>
      <c r="K7906" s="221">
        <f t="shared" si="874"/>
        <v>-433.63439983556907</v>
      </c>
      <c r="L7906" s="221">
        <f t="shared" si="876"/>
        <v>1.0826797777383533E-41</v>
      </c>
    </row>
    <row r="7907" spans="3:12" hidden="1" x14ac:dyDescent="0.25">
      <c r="C7907" s="221">
        <v>650000</v>
      </c>
      <c r="D7907" s="221">
        <f t="shared" si="870"/>
        <v>650000</v>
      </c>
      <c r="E7907" s="221">
        <f t="shared" si="875"/>
        <v>650</v>
      </c>
      <c r="F7907" s="221">
        <f t="shared" si="871"/>
        <v>3.8526607713340011E-11</v>
      </c>
      <c r="G7907" s="221">
        <f t="shared" si="872"/>
        <v>8.5382945061878698E-2</v>
      </c>
      <c r="H7907" s="271">
        <v>9.3134164714058709E-10</v>
      </c>
      <c r="I7907" s="221">
        <f t="shared" si="873"/>
        <v>1</v>
      </c>
      <c r="J7907" s="221">
        <v>1</v>
      </c>
      <c r="K7907" s="221">
        <f t="shared" si="874"/>
        <v>-410.27518149343678</v>
      </c>
      <c r="L7907" s="221">
        <f t="shared" si="876"/>
        <v>2.6761137316685926E-39</v>
      </c>
    </row>
    <row r="7908" spans="3:12" hidden="1" x14ac:dyDescent="0.25">
      <c r="C7908" s="221">
        <v>651000</v>
      </c>
      <c r="D7908" s="221">
        <f t="shared" si="870"/>
        <v>651000</v>
      </c>
      <c r="E7908" s="221">
        <f t="shared" si="875"/>
        <v>651</v>
      </c>
      <c r="F7908" s="221">
        <f t="shared" si="871"/>
        <v>2.4201561273591812E-10</v>
      </c>
      <c r="G7908" s="221">
        <f t="shared" si="872"/>
        <v>8.7148627158485052E-16</v>
      </c>
      <c r="H7908" s="221">
        <v>1</v>
      </c>
      <c r="I7908" s="221">
        <f t="shared" si="873"/>
        <v>1</v>
      </c>
      <c r="J7908" s="221">
        <v>1</v>
      </c>
      <c r="K7908" s="221">
        <f t="shared" si="874"/>
        <v>-493.51792132223966</v>
      </c>
      <c r="L7908" s="221">
        <f t="shared" si="876"/>
        <v>2.3468301228287447E-39</v>
      </c>
    </row>
    <row r="7909" spans="3:12" hidden="1" x14ac:dyDescent="0.25">
      <c r="C7909" s="221">
        <v>652000</v>
      </c>
      <c r="D7909" s="221">
        <f t="shared" si="870"/>
        <v>652000</v>
      </c>
      <c r="E7909" s="221">
        <f t="shared" si="875"/>
        <v>652</v>
      </c>
      <c r="F7909" s="221">
        <f t="shared" si="871"/>
        <v>7.7358059127149103E-10</v>
      </c>
      <c r="G7909" s="221">
        <f t="shared" si="872"/>
        <v>4.7104828118631543E-2</v>
      </c>
      <c r="H7909" s="271">
        <v>9.3133454377328206E-10</v>
      </c>
      <c r="I7909" s="221">
        <f t="shared" si="873"/>
        <v>1</v>
      </c>
      <c r="J7909" s="221">
        <v>1</v>
      </c>
      <c r="K7909" s="221">
        <f t="shared" si="874"/>
        <v>-389.3864660014537</v>
      </c>
      <c r="L7909" s="221">
        <f t="shared" si="876"/>
        <v>2.8793788256537908E-37</v>
      </c>
    </row>
    <row r="7910" spans="3:12" hidden="1" x14ac:dyDescent="0.25">
      <c r="C7910" s="221">
        <v>653000</v>
      </c>
      <c r="D7910" s="221">
        <f t="shared" si="870"/>
        <v>653000</v>
      </c>
      <c r="E7910" s="221">
        <f t="shared" si="875"/>
        <v>653</v>
      </c>
      <c r="F7910" s="221">
        <f t="shared" si="871"/>
        <v>1.6313541904453509E-9</v>
      </c>
      <c r="G7910" s="221">
        <f t="shared" si="872"/>
        <v>4.0680891906412525E-2</v>
      </c>
      <c r="H7910" s="271">
        <v>9.3129509208488198E-10</v>
      </c>
      <c r="I7910" s="221">
        <f t="shared" si="873"/>
        <v>1</v>
      </c>
      <c r="J7910" s="221">
        <v>1</v>
      </c>
      <c r="K7910" s="221">
        <f t="shared" si="874"/>
        <v>-384.17947913776635</v>
      </c>
      <c r="L7910" s="221">
        <f t="shared" si="876"/>
        <v>2.2916613748516823E-36</v>
      </c>
    </row>
    <row r="7911" spans="3:12" hidden="1" x14ac:dyDescent="0.25">
      <c r="C7911" s="221">
        <v>654000</v>
      </c>
      <c r="D7911" s="221">
        <f t="shared" si="870"/>
        <v>654000</v>
      </c>
      <c r="E7911" s="221">
        <f t="shared" si="875"/>
        <v>654</v>
      </c>
      <c r="F7911" s="221">
        <f t="shared" si="871"/>
        <v>2.5312239822894604E-9</v>
      </c>
      <c r="G7911" s="221">
        <f t="shared" si="872"/>
        <v>6.6800101451535496E-15</v>
      </c>
      <c r="H7911" s="221">
        <v>1</v>
      </c>
      <c r="I7911" s="221">
        <f t="shared" si="873"/>
        <v>1</v>
      </c>
      <c r="J7911" s="221">
        <v>1</v>
      </c>
      <c r="K7911" s="221">
        <f t="shared" si="874"/>
        <v>-455.43784602701351</v>
      </c>
      <c r="L7911" s="221">
        <f t="shared" si="876"/>
        <v>9.5549779570780904E-37</v>
      </c>
    </row>
    <row r="7912" spans="3:12" hidden="1" x14ac:dyDescent="0.25">
      <c r="C7912" s="221">
        <v>655000</v>
      </c>
      <c r="D7912" s="221">
        <f t="shared" si="870"/>
        <v>655000</v>
      </c>
      <c r="E7912" s="221">
        <f t="shared" si="875"/>
        <v>655</v>
      </c>
      <c r="F7912" s="221">
        <f t="shared" si="871"/>
        <v>3.0359340150745075E-9</v>
      </c>
      <c r="G7912" s="221">
        <f t="shared" si="872"/>
        <v>3.6118768889065005E-2</v>
      </c>
      <c r="H7912" s="271">
        <v>9.3138110666220497E-10</v>
      </c>
      <c r="I7912" s="221">
        <f t="shared" si="873"/>
        <v>1</v>
      </c>
      <c r="J7912" s="221">
        <v>1</v>
      </c>
      <c r="K7912" s="221">
        <f t="shared" si="874"/>
        <v>-379.816946181552</v>
      </c>
      <c r="L7912" s="221">
        <f t="shared" si="876"/>
        <v>2.608490035631456E-36</v>
      </c>
    </row>
    <row r="7913" spans="3:12" hidden="1" x14ac:dyDescent="0.25">
      <c r="C7913" s="221">
        <v>656000</v>
      </c>
      <c r="D7913" s="221">
        <f t="shared" si="870"/>
        <v>656000</v>
      </c>
      <c r="E7913" s="221">
        <f t="shared" si="875"/>
        <v>656</v>
      </c>
      <c r="F7913" s="221">
        <f t="shared" si="871"/>
        <v>2.863560165243463E-9</v>
      </c>
      <c r="G7913" s="221">
        <f t="shared" si="872"/>
        <v>3.6641051732153318E-2</v>
      </c>
      <c r="H7913" s="271">
        <v>9.3124853269237201E-10</v>
      </c>
      <c r="I7913" s="221">
        <f t="shared" si="873"/>
        <v>1</v>
      </c>
      <c r="J7913" s="221">
        <v>1</v>
      </c>
      <c r="K7913" s="221">
        <f t="shared" si="874"/>
        <v>-380.20120310332771</v>
      </c>
      <c r="L7913" s="221">
        <f t="shared" si="876"/>
        <v>9.9840100321733901E-36</v>
      </c>
    </row>
    <row r="7914" spans="3:12" hidden="1" x14ac:dyDescent="0.25">
      <c r="C7914" s="221">
        <v>657000</v>
      </c>
      <c r="D7914" s="221">
        <f t="shared" si="870"/>
        <v>657000</v>
      </c>
      <c r="E7914" s="221">
        <f t="shared" si="875"/>
        <v>657</v>
      </c>
      <c r="F7914" s="221">
        <f t="shared" si="871"/>
        <v>2.1088974733761167E-9</v>
      </c>
      <c r="G7914" s="221">
        <f t="shared" si="872"/>
        <v>1.4542281102044996E-14</v>
      </c>
      <c r="H7914" s="221">
        <v>1</v>
      </c>
      <c r="I7914" s="221">
        <f t="shared" si="873"/>
        <v>1</v>
      </c>
      <c r="J7914" s="221">
        <v>1</v>
      </c>
      <c r="K7914" s="221">
        <f t="shared" si="874"/>
        <v>-450.26623996419107</v>
      </c>
      <c r="L7914" s="221">
        <f t="shared" si="876"/>
        <v>2.3883186970621927E-36</v>
      </c>
    </row>
    <row r="7915" spans="3:12" hidden="1" x14ac:dyDescent="0.25">
      <c r="C7915" s="221">
        <v>658000</v>
      </c>
      <c r="D7915" s="221">
        <f t="shared" si="870"/>
        <v>658000</v>
      </c>
      <c r="E7915" s="221">
        <f t="shared" si="875"/>
        <v>658</v>
      </c>
      <c r="F7915" s="221">
        <f t="shared" si="871"/>
        <v>1.1713105302135748E-9</v>
      </c>
      <c r="G7915" s="221">
        <f t="shared" si="872"/>
        <v>4.4050908590089519E-2</v>
      </c>
      <c r="H7915" s="271">
        <v>9.3142764007752005E-10</v>
      </c>
      <c r="I7915" s="221">
        <f t="shared" si="873"/>
        <v>1</v>
      </c>
      <c r="J7915" s="221">
        <v>1</v>
      </c>
      <c r="K7915" s="221">
        <f t="shared" si="874"/>
        <v>-386.3644792064332</v>
      </c>
      <c r="L7915" s="221">
        <f t="shared" si="876"/>
        <v>5.7815753156675207E-37</v>
      </c>
    </row>
    <row r="7916" spans="3:12" hidden="1" x14ac:dyDescent="0.25">
      <c r="C7916" s="221">
        <v>659000</v>
      </c>
      <c r="D7916" s="221">
        <f t="shared" si="870"/>
        <v>659000</v>
      </c>
      <c r="E7916" s="221">
        <f t="shared" si="875"/>
        <v>659</v>
      </c>
      <c r="F7916" s="221">
        <f t="shared" si="871"/>
        <v>4.5308335829196481E-10</v>
      </c>
      <c r="G7916" s="221">
        <f t="shared" si="872"/>
        <v>5.3411656086169254E-2</v>
      </c>
      <c r="H7916" s="271">
        <v>9.3132830677341002E-10</v>
      </c>
      <c r="I7916" s="221">
        <f t="shared" si="873"/>
        <v>1</v>
      </c>
      <c r="J7916" s="221">
        <v>1</v>
      </c>
      <c r="K7916" s="221">
        <f t="shared" si="874"/>
        <v>-392.94166084162293</v>
      </c>
      <c r="L7916" s="221">
        <f t="shared" si="876"/>
        <v>1.2459921190357194E-36</v>
      </c>
    </row>
    <row r="7917" spans="3:12" hidden="1" x14ac:dyDescent="0.25">
      <c r="C7917" s="221">
        <v>660000</v>
      </c>
      <c r="D7917" s="221">
        <f t="shared" si="870"/>
        <v>660000</v>
      </c>
      <c r="E7917" s="221">
        <f t="shared" si="875"/>
        <v>660</v>
      </c>
      <c r="F7917" s="221">
        <f t="shared" si="871"/>
        <v>1.0199168671316012E-10</v>
      </c>
      <c r="G7917" s="221">
        <f t="shared" si="872"/>
        <v>2.9408622527945076E-15</v>
      </c>
      <c r="H7917" s="221">
        <v>1</v>
      </c>
      <c r="I7917" s="221">
        <f t="shared" si="873"/>
        <v>1</v>
      </c>
      <c r="J7917" s="221">
        <v>1</v>
      </c>
      <c r="K7917" s="221">
        <f t="shared" si="874"/>
        <v>-490.45921085722733</v>
      </c>
      <c r="L7917" s="221">
        <f t="shared" si="876"/>
        <v>1.2699466707271672E-37</v>
      </c>
    </row>
    <row r="7918" spans="3:12" hidden="1" x14ac:dyDescent="0.25">
      <c r="C7918" s="221">
        <v>661000</v>
      </c>
      <c r="D7918" s="221">
        <f t="shared" si="870"/>
        <v>661000</v>
      </c>
      <c r="E7918" s="221">
        <f t="shared" si="875"/>
        <v>661</v>
      </c>
      <c r="F7918" s="221">
        <f t="shared" si="871"/>
        <v>8.136147515917155E-12</v>
      </c>
      <c r="G7918" s="221">
        <f t="shared" si="872"/>
        <v>0.11999898865884259</v>
      </c>
      <c r="H7918" s="271">
        <v>9.3134787807727094E-10</v>
      </c>
      <c r="I7918" s="221">
        <f t="shared" si="873"/>
        <v>1</v>
      </c>
      <c r="J7918" s="221">
        <v>1</v>
      </c>
      <c r="K7918" s="221">
        <f t="shared" si="874"/>
        <v>-420.82583341100872</v>
      </c>
      <c r="L7918" s="221">
        <f t="shared" si="876"/>
        <v>2.0684409829367501E-40</v>
      </c>
    </row>
    <row r="7919" spans="3:12" hidden="1" x14ac:dyDescent="0.25">
      <c r="C7919" s="221">
        <v>662000</v>
      </c>
      <c r="D7919" s="221">
        <f t="shared" si="870"/>
        <v>662000</v>
      </c>
      <c r="E7919" s="221">
        <f t="shared" si="875"/>
        <v>662</v>
      </c>
      <c r="F7919" s="221">
        <f t="shared" si="871"/>
        <v>1.6874339264209734E-14</v>
      </c>
      <c r="G7919" s="221">
        <f t="shared" si="872"/>
        <v>0.41402196443698475</v>
      </c>
      <c r="H7919" s="271">
        <v>9.3128174915092604E-10</v>
      </c>
      <c r="I7919" s="221">
        <f t="shared" si="873"/>
        <v>1</v>
      </c>
      <c r="J7919" s="221">
        <v>1</v>
      </c>
      <c r="K7919" s="221">
        <f t="shared" si="874"/>
        <v>-463.7333749985039</v>
      </c>
      <c r="L7919" s="221">
        <f t="shared" si="876"/>
        <v>2.0967636672217718E-40</v>
      </c>
    </row>
    <row r="7920" spans="3:12" hidden="1" x14ac:dyDescent="0.25">
      <c r="C7920" s="221">
        <v>663000</v>
      </c>
      <c r="D7920" s="221">
        <f t="shared" si="870"/>
        <v>663000</v>
      </c>
      <c r="E7920" s="221">
        <f t="shared" si="875"/>
        <v>663</v>
      </c>
      <c r="F7920" s="221">
        <f t="shared" si="871"/>
        <v>1.2891817637465003E-13</v>
      </c>
      <c r="G7920" s="221">
        <f t="shared" si="872"/>
        <v>8.0401132025048127E-14</v>
      </c>
      <c r="H7920" s="221">
        <v>1</v>
      </c>
      <c r="I7920" s="221">
        <f t="shared" si="873"/>
        <v>1</v>
      </c>
      <c r="J7920" s="221">
        <v>1</v>
      </c>
      <c r="K7920" s="221">
        <f t="shared" si="874"/>
        <v>-519.68847365878889</v>
      </c>
      <c r="L7920" s="221">
        <f t="shared" si="876"/>
        <v>1.061659287361958E-44</v>
      </c>
    </row>
    <row r="7921" spans="3:12" hidden="1" x14ac:dyDescent="0.25">
      <c r="C7921" s="221">
        <v>664000</v>
      </c>
      <c r="D7921" s="221">
        <f t="shared" si="870"/>
        <v>664000</v>
      </c>
      <c r="E7921" s="221">
        <f t="shared" si="875"/>
        <v>664</v>
      </c>
      <c r="F7921" s="221">
        <f t="shared" si="871"/>
        <v>1.6151232856575132E-11</v>
      </c>
      <c r="G7921" s="221">
        <f t="shared" si="872"/>
        <v>0.10550370359326983</v>
      </c>
      <c r="H7921" s="271">
        <v>9.3139444567023992E-10</v>
      </c>
      <c r="I7921" s="221">
        <f t="shared" si="873"/>
        <v>1</v>
      </c>
      <c r="J7921" s="221">
        <v>1</v>
      </c>
      <c r="K7921" s="221">
        <f t="shared" si="874"/>
        <v>-415.98785944871963</v>
      </c>
      <c r="L7921" s="221">
        <f t="shared" si="876"/>
        <v>6.2973776200564324E-40</v>
      </c>
    </row>
    <row r="7922" spans="3:12" hidden="1" x14ac:dyDescent="0.25">
      <c r="C7922" s="221">
        <v>665000</v>
      </c>
      <c r="D7922" s="221">
        <f t="shared" si="870"/>
        <v>665000</v>
      </c>
      <c r="E7922" s="221">
        <f t="shared" si="875"/>
        <v>665</v>
      </c>
      <c r="F7922" s="221">
        <f t="shared" si="871"/>
        <v>1.5674508459705396E-10</v>
      </c>
      <c r="G7922" s="221">
        <f t="shared" si="872"/>
        <v>6.715879048445722E-2</v>
      </c>
      <c r="H7922" s="271">
        <v>9.3123519316558801E-10</v>
      </c>
      <c r="I7922" s="221">
        <f t="shared" si="873"/>
        <v>1</v>
      </c>
      <c r="J7922" s="221">
        <v>1</v>
      </c>
      <c r="K7922" s="221">
        <f t="shared" si="874"/>
        <v>-400.17287645989757</v>
      </c>
      <c r="L7922" s="221">
        <f t="shared" si="876"/>
        <v>3.2433288209798578E-38</v>
      </c>
    </row>
    <row r="7923" spans="3:12" hidden="1" x14ac:dyDescent="0.25">
      <c r="C7923" s="221">
        <v>666000</v>
      </c>
      <c r="D7923" s="221">
        <f t="shared" si="870"/>
        <v>666000</v>
      </c>
      <c r="E7923" s="221">
        <f t="shared" si="875"/>
        <v>666</v>
      </c>
      <c r="F7923" s="221">
        <f t="shared" si="871"/>
        <v>6.2768713750557111E-10</v>
      </c>
      <c r="G7923" s="221">
        <f t="shared" si="872"/>
        <v>2.1830188355359041E-14</v>
      </c>
      <c r="H7923" s="221">
        <v>1</v>
      </c>
      <c r="I7923" s="221">
        <f t="shared" si="873"/>
        <v>1</v>
      </c>
      <c r="J7923" s="221">
        <v>1</v>
      </c>
      <c r="K7923" s="221">
        <f t="shared" si="874"/>
        <v>-457.26398575728859</v>
      </c>
      <c r="L7923" s="221">
        <f t="shared" si="876"/>
        <v>2.4091599076105752E-38</v>
      </c>
    </row>
    <row r="7924" spans="3:12" hidden="1" x14ac:dyDescent="0.25">
      <c r="C7924" s="221">
        <v>667000</v>
      </c>
      <c r="D7924" s="221">
        <f t="shared" si="870"/>
        <v>667000</v>
      </c>
      <c r="E7924" s="221">
        <f t="shared" si="875"/>
        <v>667</v>
      </c>
      <c r="F7924" s="221">
        <f t="shared" si="871"/>
        <v>1.537142687875468E-9</v>
      </c>
      <c r="G7924" s="221">
        <f t="shared" si="872"/>
        <v>4.2784868169455738E-2</v>
      </c>
      <c r="H7924" s="271">
        <v>9.3144098258196494E-10</v>
      </c>
      <c r="I7924" s="221">
        <f t="shared" si="873"/>
        <v>1</v>
      </c>
      <c r="J7924" s="221">
        <v>1</v>
      </c>
      <c r="K7924" s="221">
        <f t="shared" si="874"/>
        <v>-384.25680551510737</v>
      </c>
      <c r="L7924" s="221">
        <f t="shared" si="876"/>
        <v>9.3854203332057103E-37</v>
      </c>
    </row>
    <row r="7925" spans="3:12" hidden="1" x14ac:dyDescent="0.25">
      <c r="C7925" s="221">
        <v>668000</v>
      </c>
      <c r="D7925" s="221">
        <f t="shared" si="870"/>
        <v>668000</v>
      </c>
      <c r="E7925" s="221">
        <f t="shared" si="875"/>
        <v>668</v>
      </c>
      <c r="F7925" s="221">
        <f t="shared" si="871"/>
        <v>2.6778772122044521E-9</v>
      </c>
      <c r="G7925" s="221">
        <f t="shared" si="872"/>
        <v>3.8400207712775969E-2</v>
      </c>
      <c r="H7925" s="271">
        <v>9.3118864233048698E-10</v>
      </c>
      <c r="I7925" s="221">
        <f t="shared" si="873"/>
        <v>1</v>
      </c>
      <c r="J7925" s="221">
        <v>1</v>
      </c>
      <c r="K7925" s="221">
        <f t="shared" si="874"/>
        <v>-380.37676193235313</v>
      </c>
      <c r="L7925" s="221">
        <f t="shared" si="876"/>
        <v>6.1632439975995231E-36</v>
      </c>
    </row>
    <row r="7926" spans="3:12" hidden="1" x14ac:dyDescent="0.25">
      <c r="C7926" s="221">
        <v>669000</v>
      </c>
      <c r="D7926" s="221">
        <f t="shared" si="870"/>
        <v>669000</v>
      </c>
      <c r="E7926" s="221">
        <f t="shared" si="875"/>
        <v>669</v>
      </c>
      <c r="F7926" s="221">
        <f t="shared" si="871"/>
        <v>3.5525594982885425E-9</v>
      </c>
      <c r="G7926" s="221">
        <f t="shared" si="872"/>
        <v>2.2612650124300971E-14</v>
      </c>
      <c r="H7926" s="221">
        <v>1</v>
      </c>
      <c r="I7926" s="221">
        <f t="shared" si="873"/>
        <v>1</v>
      </c>
      <c r="J7926" s="221">
        <v>1</v>
      </c>
      <c r="K7926" s="221">
        <f t="shared" si="874"/>
        <v>-441.90214353270397</v>
      </c>
      <c r="L7926" s="221">
        <f t="shared" si="876"/>
        <v>2.2961074304155433E-36</v>
      </c>
    </row>
    <row r="7927" spans="3:12" hidden="1" x14ac:dyDescent="0.25">
      <c r="C7927" s="221">
        <v>670000</v>
      </c>
      <c r="D7927" s="221">
        <f t="shared" si="870"/>
        <v>670000</v>
      </c>
      <c r="E7927" s="221">
        <f t="shared" si="875"/>
        <v>670</v>
      </c>
      <c r="F7927" s="221">
        <f t="shared" si="871"/>
        <v>3.6923296315717251E-9</v>
      </c>
      <c r="G7927" s="221">
        <f t="shared" si="872"/>
        <v>3.6222228338974025E-2</v>
      </c>
      <c r="H7927" s="271">
        <v>9.3136121800660105E-10</v>
      </c>
      <c r="I7927" s="221">
        <f t="shared" si="873"/>
        <v>1</v>
      </c>
      <c r="J7927" s="221">
        <v>1</v>
      </c>
      <c r="K7927" s="221">
        <f t="shared" si="874"/>
        <v>-378.09212441092137</v>
      </c>
      <c r="L7927" s="221">
        <f t="shared" si="876"/>
        <v>3.8840744748030104E-36</v>
      </c>
    </row>
    <row r="7928" spans="3:12" hidden="1" x14ac:dyDescent="0.25">
      <c r="C7928" s="221">
        <v>671000</v>
      </c>
      <c r="D7928" s="221">
        <f t="shared" si="870"/>
        <v>671000</v>
      </c>
      <c r="E7928" s="221">
        <f t="shared" si="875"/>
        <v>671</v>
      </c>
      <c r="F7928" s="221">
        <f t="shared" si="871"/>
        <v>3.0137121029568764E-9</v>
      </c>
      <c r="G7928" s="221">
        <f t="shared" si="872"/>
        <v>3.7835535790821141E-2</v>
      </c>
      <c r="H7928" s="271">
        <v>9.3126840523340396E-10</v>
      </c>
      <c r="I7928" s="221">
        <f t="shared" si="873"/>
        <v>1</v>
      </c>
      <c r="J7928" s="221">
        <v>1</v>
      </c>
      <c r="K7928" s="221">
        <f t="shared" si="874"/>
        <v>-379.4784696058806</v>
      </c>
      <c r="L7928" s="221">
        <f t="shared" si="876"/>
        <v>1.3311692624947174E-35</v>
      </c>
    </row>
    <row r="7929" spans="3:12" hidden="1" x14ac:dyDescent="0.25">
      <c r="C7929" s="221">
        <v>672000</v>
      </c>
      <c r="D7929" s="221">
        <f t="shared" si="870"/>
        <v>672000</v>
      </c>
      <c r="E7929" s="221">
        <f t="shared" si="875"/>
        <v>672</v>
      </c>
      <c r="F7929" s="221">
        <f t="shared" si="871"/>
        <v>1.8885422543740435E-9</v>
      </c>
      <c r="G7929" s="221">
        <f t="shared" si="872"/>
        <v>1.2071598572385981E-14</v>
      </c>
      <c r="H7929" s="221">
        <v>1</v>
      </c>
      <c r="I7929" s="221">
        <f t="shared" si="873"/>
        <v>1</v>
      </c>
      <c r="J7929" s="221">
        <v>1</v>
      </c>
      <c r="K7929" s="221">
        <f t="shared" si="874"/>
        <v>-452.8421701753316</v>
      </c>
      <c r="L7929" s="221">
        <f t="shared" si="876"/>
        <v>2.8201973929840101E-36</v>
      </c>
    </row>
    <row r="7930" spans="3:12" hidden="1" x14ac:dyDescent="0.25">
      <c r="C7930" s="221">
        <v>673000</v>
      </c>
      <c r="D7930" s="221">
        <f t="shared" ref="D7930:D7993" si="877">C7930*(f_CLK_MHz/Nominal_Clock_Freq)</f>
        <v>673000</v>
      </c>
      <c r="E7930" s="221">
        <f t="shared" si="875"/>
        <v>673</v>
      </c>
      <c r="F7930" s="221">
        <f t="shared" ref="F7930:F7993" si="878">ABS(SIN(((MOD_CLK_DIV*PI()*$D7930*FIRST_STAGE_DECIMATION)/(f_CLK_MHz*1000000)))/(FIRST_STAGE_DECIMATION*SIN(((MOD_CLK_DIV*PI()*$D7930)/(f_CLK_MHz*1000000)))))^FIRST_STAGE_ORDER</f>
        <v>8.5731792150859859E-10</v>
      </c>
      <c r="G7930" s="221">
        <f t="shared" ref="G7930:G7993" si="879">ABS(SIN(((MOD_CLK_DIV*FIRST_STAGE_DECIMATION*PI()*$D7930*SECOND_STAGE_DECIMATION)/(f_CLK_MHz*1000000)))/(SECOND_STAGE_DECIMATION*SIN(((MOD_CLK_DIV*FIRST_STAGE_DECIMATION*PI()*$D7930)/(f_CLK_MHz*1000000)))))^SECOND_STAGE_ORDER</f>
        <v>4.8942765527675652E-2</v>
      </c>
      <c r="H7930" s="271">
        <v>9.314077842673911E-10</v>
      </c>
      <c r="I7930" s="221">
        <f t="shared" ref="I7930:I7993" si="880">IF(Avg_decimation&lt;&gt;0,(ABS(SIN(((MOD_CLK_DIV*FIRST_STAGE_DECIMATION*SECOND_STAGE_DECIMATION*FIR_DECIMATION*PI()*$D7930*Avg_decimation)/(f_CLK_MHz*1000000)))/(Avg_decimation*SIN(((MOD_CLK_DIV*FIRST_STAGE_DECIMATION*SECOND_STAGE_DECIMATION*FIR_DECIMATION*PI()*$D7930)/(f_CLK_MHz*1000000)))))^1),"-")</f>
        <v>1</v>
      </c>
      <c r="J7930" s="221">
        <v>1</v>
      </c>
      <c r="K7930" s="221">
        <f t="shared" ref="K7930:K7993" si="881">20*LOG10(IF(FIR_BYPASSED,F7930*G7930*J7930,F7930*G7930*H7930*I7930*J7930))</f>
        <v>-388.16059457421284</v>
      </c>
      <c r="L7930" s="221">
        <f t="shared" si="876"/>
        <v>3.822848485672201E-37</v>
      </c>
    </row>
    <row r="7931" spans="3:12" hidden="1" x14ac:dyDescent="0.25">
      <c r="C7931" s="221">
        <v>674000</v>
      </c>
      <c r="D7931" s="221">
        <f t="shared" si="877"/>
        <v>674000</v>
      </c>
      <c r="E7931" s="221">
        <f t="shared" si="875"/>
        <v>674</v>
      </c>
      <c r="F7931" s="221">
        <f t="shared" si="878"/>
        <v>2.4802920940684679E-10</v>
      </c>
      <c r="G7931" s="221">
        <f t="shared" si="879"/>
        <v>6.2911217298086575E-2</v>
      </c>
      <c r="H7931" s="271">
        <v>9.3122184948047504E-10</v>
      </c>
      <c r="I7931" s="221">
        <f t="shared" si="880"/>
        <v>1</v>
      </c>
      <c r="J7931" s="221">
        <v>1</v>
      </c>
      <c r="K7931" s="221">
        <f t="shared" si="881"/>
        <v>-396.75431850058692</v>
      </c>
      <c r="L7931" s="221">
        <f t="shared" si="876"/>
        <v>7.1856249100002853E-37</v>
      </c>
    </row>
    <row r="7932" spans="3:12" hidden="1" x14ac:dyDescent="0.25">
      <c r="C7932" s="221">
        <v>675000</v>
      </c>
      <c r="D7932" s="221">
        <f t="shared" si="877"/>
        <v>675000</v>
      </c>
      <c r="E7932" s="221">
        <f t="shared" si="875"/>
        <v>675</v>
      </c>
      <c r="F7932" s="221">
        <f t="shared" si="878"/>
        <v>3.3292671602816369E-11</v>
      </c>
      <c r="G7932" s="221">
        <f t="shared" si="879"/>
        <v>3.9473193351949927E-15</v>
      </c>
      <c r="H7932" s="221">
        <v>1</v>
      </c>
      <c r="I7932" s="221">
        <f t="shared" si="880"/>
        <v>1</v>
      </c>
      <c r="J7932" s="221">
        <v>1</v>
      </c>
      <c r="K7932" s="221">
        <f t="shared" si="881"/>
        <v>-497.62698182289728</v>
      </c>
      <c r="L7932" s="221">
        <f t="shared" si="876"/>
        <v>5.2785667065246955E-38</v>
      </c>
    </row>
    <row r="7933" spans="3:12" hidden="1" x14ac:dyDescent="0.25">
      <c r="C7933" s="221">
        <v>676000</v>
      </c>
      <c r="D7933" s="221">
        <f t="shared" si="877"/>
        <v>676000</v>
      </c>
      <c r="E7933" s="221">
        <f t="shared" si="875"/>
        <v>676</v>
      </c>
      <c r="F7933" s="221">
        <f t="shared" si="878"/>
        <v>6.5035573153959281E-13</v>
      </c>
      <c r="G7933" s="221">
        <f t="shared" si="879"/>
        <v>0.20780173054029913</v>
      </c>
      <c r="H7933" s="271">
        <v>9.3145434475967295E-10</v>
      </c>
      <c r="I7933" s="221">
        <f t="shared" si="880"/>
        <v>1</v>
      </c>
      <c r="J7933" s="221">
        <v>1</v>
      </c>
      <c r="K7933" s="221">
        <f t="shared" si="881"/>
        <v>-438.0007659043153</v>
      </c>
      <c r="L7933" s="221">
        <f t="shared" si="876"/>
        <v>3.9698100653132758E-42</v>
      </c>
    </row>
    <row r="7934" spans="3:12" hidden="1" x14ac:dyDescent="0.25">
      <c r="C7934" s="221">
        <v>677000</v>
      </c>
      <c r="D7934" s="221">
        <f t="shared" si="877"/>
        <v>677000</v>
      </c>
      <c r="E7934" s="221">
        <f t="shared" si="875"/>
        <v>677</v>
      </c>
      <c r="F7934" s="221">
        <f t="shared" si="878"/>
        <v>6.6053045030030931E-16</v>
      </c>
      <c r="G7934" s="221">
        <f t="shared" si="879"/>
        <v>0.82725581453303865</v>
      </c>
      <c r="H7934" s="271">
        <v>9.3117529292245701E-10</v>
      </c>
      <c r="I7934" s="221">
        <f t="shared" si="880"/>
        <v>1</v>
      </c>
      <c r="J7934" s="221">
        <v>1</v>
      </c>
      <c r="K7934" s="221">
        <f t="shared" si="881"/>
        <v>-485.86871768233317</v>
      </c>
      <c r="L7934" s="221">
        <f t="shared" si="876"/>
        <v>3.9936244967664024E-42</v>
      </c>
    </row>
    <row r="7935" spans="3:12" hidden="1" x14ac:dyDescent="0.25">
      <c r="C7935" s="221">
        <v>678000</v>
      </c>
      <c r="D7935" s="221">
        <f t="shared" si="877"/>
        <v>678000</v>
      </c>
      <c r="E7935" s="221">
        <f t="shared" si="875"/>
        <v>678</v>
      </c>
      <c r="F7935" s="221">
        <f t="shared" si="878"/>
        <v>4.9342076190334647E-12</v>
      </c>
      <c r="G7935" s="221">
        <f t="shared" si="879"/>
        <v>2.1143528418194131E-14</v>
      </c>
      <c r="H7935" s="221">
        <v>1</v>
      </c>
      <c r="I7935" s="221">
        <f t="shared" si="880"/>
        <v>1</v>
      </c>
      <c r="J7935" s="221">
        <v>1</v>
      </c>
      <c r="K7935" s="221">
        <f t="shared" si="881"/>
        <v>-499.6321023329001</v>
      </c>
      <c r="L7935" s="221">
        <f t="shared" si="876"/>
        <v>9.398715496665544E-47</v>
      </c>
    </row>
    <row r="7936" spans="3:12" hidden="1" x14ac:dyDescent="0.25">
      <c r="C7936" s="221">
        <v>679000</v>
      </c>
      <c r="D7936" s="221">
        <f t="shared" si="877"/>
        <v>679000</v>
      </c>
      <c r="E7936" s="221">
        <f t="shared" ref="E7936:E7999" si="882">D7936/1000</f>
        <v>679</v>
      </c>
      <c r="F7936" s="221">
        <f t="shared" si="878"/>
        <v>9.0584064194085012E-11</v>
      </c>
      <c r="G7936" s="221">
        <f t="shared" si="879"/>
        <v>7.8147266261501702E-2</v>
      </c>
      <c r="H7936" s="271">
        <v>9.3137456559066696E-10</v>
      </c>
      <c r="I7936" s="221">
        <f t="shared" si="880"/>
        <v>1</v>
      </c>
      <c r="J7936" s="221">
        <v>1</v>
      </c>
      <c r="K7936" s="221">
        <f t="shared" si="881"/>
        <v>-403.6182006779415</v>
      </c>
      <c r="L7936" s="221">
        <f t="shared" ref="L7936:L7999" si="883">(D7936-D7935)*((10^(K7936/20)+10^(K7935/20))/2)^2</f>
        <v>1.086760099715133E-38</v>
      </c>
    </row>
    <row r="7937" spans="3:12" hidden="1" x14ac:dyDescent="0.25">
      <c r="C7937" s="221">
        <v>680000</v>
      </c>
      <c r="D7937" s="221">
        <f t="shared" si="877"/>
        <v>680000</v>
      </c>
      <c r="E7937" s="221">
        <f t="shared" si="882"/>
        <v>680</v>
      </c>
      <c r="F7937" s="221">
        <f t="shared" si="878"/>
        <v>4.8105575924496517E-10</v>
      </c>
      <c r="G7937" s="221">
        <f t="shared" si="879"/>
        <v>5.6137348138903663E-2</v>
      </c>
      <c r="H7937" s="271">
        <v>9.3125507171588E-10</v>
      </c>
      <c r="I7937" s="221">
        <f t="shared" si="880"/>
        <v>1</v>
      </c>
      <c r="J7937" s="221">
        <v>1</v>
      </c>
      <c r="K7937" s="221">
        <f t="shared" si="881"/>
        <v>-391.9896807472187</v>
      </c>
      <c r="L7937" s="221">
        <f t="shared" si="883"/>
        <v>2.5188592810965098E-37</v>
      </c>
    </row>
    <row r="7938" spans="3:12" hidden="1" x14ac:dyDescent="0.25">
      <c r="C7938" s="221">
        <v>681000</v>
      </c>
      <c r="D7938" s="221">
        <f t="shared" si="877"/>
        <v>681000</v>
      </c>
      <c r="E7938" s="221">
        <f t="shared" si="882"/>
        <v>681</v>
      </c>
      <c r="F7938" s="221">
        <f t="shared" si="878"/>
        <v>1.3998201113441624E-9</v>
      </c>
      <c r="G7938" s="221">
        <f t="shared" si="879"/>
        <v>3.9582710596304551E-14</v>
      </c>
      <c r="H7938" s="221">
        <v>1</v>
      </c>
      <c r="I7938" s="221">
        <f t="shared" si="880"/>
        <v>1</v>
      </c>
      <c r="J7938" s="221">
        <v>1</v>
      </c>
      <c r="K7938" s="221">
        <f t="shared" si="881"/>
        <v>-445.12844480316642</v>
      </c>
      <c r="L7938" s="221">
        <f t="shared" si="883"/>
        <v>1.5881208179828437E-37</v>
      </c>
    </row>
    <row r="7939" spans="3:12" hidden="1" x14ac:dyDescent="0.25">
      <c r="C7939" s="221">
        <v>682000</v>
      </c>
      <c r="D7939" s="221">
        <f t="shared" si="877"/>
        <v>682000</v>
      </c>
      <c r="E7939" s="221">
        <f t="shared" si="882"/>
        <v>682</v>
      </c>
      <c r="F7939" s="221">
        <f t="shared" si="878"/>
        <v>2.767232959782998E-9</v>
      </c>
      <c r="G7939" s="221">
        <f t="shared" si="879"/>
        <v>3.9814721158188487E-2</v>
      </c>
      <c r="H7939" s="271">
        <v>9.3142111593398594E-10</v>
      </c>
      <c r="I7939" s="221">
        <f t="shared" si="880"/>
        <v>1</v>
      </c>
      <c r="J7939" s="221">
        <v>1</v>
      </c>
      <c r="K7939" s="221">
        <f t="shared" si="881"/>
        <v>-379.77529040491419</v>
      </c>
      <c r="L7939" s="221">
        <f t="shared" si="883"/>
        <v>2.6356019734551895E-36</v>
      </c>
    </row>
    <row r="7940" spans="3:12" hidden="1" x14ac:dyDescent="0.25">
      <c r="C7940" s="221">
        <v>683000</v>
      </c>
      <c r="D7940" s="221">
        <f t="shared" si="877"/>
        <v>683000</v>
      </c>
      <c r="E7940" s="221">
        <f t="shared" si="882"/>
        <v>683</v>
      </c>
      <c r="F7940" s="221">
        <f t="shared" si="878"/>
        <v>4.0789692215610894E-9</v>
      </c>
      <c r="G7940" s="221">
        <f t="shared" si="879"/>
        <v>3.6960503332182391E-2</v>
      </c>
      <c r="H7940" s="271">
        <v>9.3120850608170098E-10</v>
      </c>
      <c r="I7940" s="221">
        <f t="shared" si="880"/>
        <v>1</v>
      </c>
      <c r="J7940" s="221">
        <v>1</v>
      </c>
      <c r="K7940" s="221">
        <f t="shared" si="881"/>
        <v>-377.05329520951381</v>
      </c>
      <c r="L7940" s="221">
        <f t="shared" si="883"/>
        <v>1.4763527929470675E-35</v>
      </c>
    </row>
    <row r="7941" spans="3:12" hidden="1" x14ac:dyDescent="0.25">
      <c r="C7941" s="221">
        <v>684000</v>
      </c>
      <c r="D7941" s="221">
        <f t="shared" si="877"/>
        <v>684000</v>
      </c>
      <c r="E7941" s="221">
        <f t="shared" si="882"/>
        <v>684</v>
      </c>
      <c r="F7941" s="221">
        <f t="shared" si="878"/>
        <v>4.6737594547802218E-9</v>
      </c>
      <c r="G7941" s="221">
        <f t="shared" si="879"/>
        <v>1.9438190929551198E-14</v>
      </c>
      <c r="H7941" s="221">
        <v>1</v>
      </c>
      <c r="I7941" s="221">
        <f t="shared" si="880"/>
        <v>1</v>
      </c>
      <c r="J7941" s="221">
        <v>1</v>
      </c>
      <c r="K7941" s="221">
        <f t="shared" si="881"/>
        <v>-440.83355599318878</v>
      </c>
      <c r="L7941" s="221">
        <f t="shared" si="883"/>
        <v>4.9336960451347774E-36</v>
      </c>
    </row>
    <row r="7942" spans="3:12" hidden="1" x14ac:dyDescent="0.25">
      <c r="C7942" s="221">
        <v>685000</v>
      </c>
      <c r="D7942" s="221">
        <f t="shared" si="877"/>
        <v>685000</v>
      </c>
      <c r="E7942" s="221">
        <f t="shared" si="882"/>
        <v>685</v>
      </c>
      <c r="F7942" s="221">
        <f t="shared" si="878"/>
        <v>4.2135244886222716E-9</v>
      </c>
      <c r="G7942" s="221">
        <f t="shared" si="879"/>
        <v>3.6960503332192363E-2</v>
      </c>
      <c r="H7942" s="271">
        <v>9.314676980666601E-10</v>
      </c>
      <c r="I7942" s="221">
        <f t="shared" si="880"/>
        <v>1</v>
      </c>
      <c r="J7942" s="221">
        <v>1</v>
      </c>
      <c r="K7942" s="221">
        <f t="shared" si="881"/>
        <v>-376.76897603998242</v>
      </c>
      <c r="L7942" s="221">
        <f t="shared" si="883"/>
        <v>5.2672777201311698E-36</v>
      </c>
    </row>
    <row r="7943" spans="3:12" hidden="1" x14ac:dyDescent="0.25">
      <c r="C7943" s="221">
        <v>686000</v>
      </c>
      <c r="D7943" s="221">
        <f t="shared" si="877"/>
        <v>686000</v>
      </c>
      <c r="E7943" s="221">
        <f t="shared" si="882"/>
        <v>686</v>
      </c>
      <c r="F7943" s="221">
        <f t="shared" si="878"/>
        <v>2.9528170130135309E-9</v>
      </c>
      <c r="G7943" s="221">
        <f t="shared" si="879"/>
        <v>3.9814721158166491E-2</v>
      </c>
      <c r="H7943" s="271">
        <v>9.31161957410832E-10</v>
      </c>
      <c r="I7943" s="221">
        <f t="shared" si="880"/>
        <v>1</v>
      </c>
      <c r="J7943" s="221">
        <v>1</v>
      </c>
      <c r="K7943" s="221">
        <f t="shared" si="881"/>
        <v>-379.21389124969483</v>
      </c>
      <c r="L7943" s="221">
        <f t="shared" si="883"/>
        <v>1.6196861105318044E-35</v>
      </c>
    </row>
    <row r="7944" spans="3:12" hidden="1" x14ac:dyDescent="0.25">
      <c r="C7944" s="221">
        <v>687000</v>
      </c>
      <c r="D7944" s="221">
        <f t="shared" si="877"/>
        <v>687000</v>
      </c>
      <c r="E7944" s="221">
        <f t="shared" si="882"/>
        <v>687</v>
      </c>
      <c r="F7944" s="221">
        <f t="shared" si="878"/>
        <v>1.542978978196775E-9</v>
      </c>
      <c r="G7944" s="221">
        <f t="shared" si="879"/>
        <v>9.4198962936237089E-15</v>
      </c>
      <c r="H7944" s="221">
        <v>1</v>
      </c>
      <c r="I7944" s="221">
        <f t="shared" si="880"/>
        <v>1</v>
      </c>
      <c r="J7944" s="221">
        <v>1</v>
      </c>
      <c r="K7944" s="221">
        <f t="shared" si="881"/>
        <v>-456.75187738504133</v>
      </c>
      <c r="L7944" s="221">
        <f t="shared" si="883"/>
        <v>2.9968582313380142E-36</v>
      </c>
    </row>
    <row r="7945" spans="3:12" hidden="1" x14ac:dyDescent="0.25">
      <c r="C7945" s="221">
        <v>688000</v>
      </c>
      <c r="D7945" s="221">
        <f t="shared" si="877"/>
        <v>688000</v>
      </c>
      <c r="E7945" s="221">
        <f t="shared" si="882"/>
        <v>688</v>
      </c>
      <c r="F7945" s="221">
        <f t="shared" si="878"/>
        <v>5.4774956436334382E-10</v>
      </c>
      <c r="G7945" s="221">
        <f t="shared" si="879"/>
        <v>5.6137348138917194E-2</v>
      </c>
      <c r="H7945" s="271">
        <v>9.3138791572289397E-10</v>
      </c>
      <c r="I7945" s="221">
        <f t="shared" si="880"/>
        <v>1</v>
      </c>
      <c r="J7945" s="221">
        <v>1</v>
      </c>
      <c r="K7945" s="221">
        <f t="shared" si="881"/>
        <v>-390.86070934104055</v>
      </c>
      <c r="L7945" s="221">
        <f t="shared" si="883"/>
        <v>2.052625771242064E-37</v>
      </c>
    </row>
    <row r="7946" spans="3:12" hidden="1" x14ac:dyDescent="0.25">
      <c r="C7946" s="221">
        <v>689000</v>
      </c>
      <c r="D7946" s="221">
        <f t="shared" si="877"/>
        <v>689000</v>
      </c>
      <c r="E7946" s="221">
        <f t="shared" si="882"/>
        <v>689</v>
      </c>
      <c r="F7946" s="221">
        <f t="shared" si="878"/>
        <v>1.0654664181409117E-10</v>
      </c>
      <c r="G7946" s="221">
        <f t="shared" si="879"/>
        <v>7.8147266261450923E-2</v>
      </c>
      <c r="H7946" s="271">
        <v>9.3124172629604397E-10</v>
      </c>
      <c r="I7946" s="221">
        <f t="shared" si="880"/>
        <v>1</v>
      </c>
      <c r="J7946" s="221">
        <v>1</v>
      </c>
      <c r="K7946" s="221">
        <f t="shared" si="881"/>
        <v>-402.20968033201927</v>
      </c>
      <c r="L7946" s="221">
        <f t="shared" si="883"/>
        <v>3.3111744400467787E-37</v>
      </c>
    </row>
    <row r="7947" spans="3:12" hidden="1" x14ac:dyDescent="0.25">
      <c r="C7947" s="221">
        <v>690000</v>
      </c>
      <c r="D7947" s="221">
        <f t="shared" si="877"/>
        <v>690000</v>
      </c>
      <c r="E7947" s="221">
        <f t="shared" si="882"/>
        <v>690</v>
      </c>
      <c r="F7947" s="221">
        <f t="shared" si="878"/>
        <v>5.9952852381377955E-12</v>
      </c>
      <c r="G7947" s="221">
        <f t="shared" si="879"/>
        <v>5.5854574887039889E-14</v>
      </c>
      <c r="H7947" s="221">
        <v>1</v>
      </c>
      <c r="I7947" s="221">
        <f t="shared" si="880"/>
        <v>1</v>
      </c>
      <c r="J7947" s="221">
        <v>1</v>
      </c>
      <c r="K7947" s="221">
        <f t="shared" si="881"/>
        <v>-489.50262797792163</v>
      </c>
      <c r="L7947" s="221">
        <f t="shared" si="883"/>
        <v>1.503174799859444E-38</v>
      </c>
    </row>
    <row r="7948" spans="3:12" hidden="1" x14ac:dyDescent="0.25">
      <c r="C7948" s="221">
        <v>691000</v>
      </c>
      <c r="D7948" s="221">
        <f t="shared" si="877"/>
        <v>691000</v>
      </c>
      <c r="E7948" s="221">
        <f t="shared" si="882"/>
        <v>691</v>
      </c>
      <c r="F7948" s="221">
        <f t="shared" si="878"/>
        <v>8.2907437671089374E-16</v>
      </c>
      <c r="G7948" s="221">
        <f t="shared" si="879"/>
        <v>0.82725581453270991</v>
      </c>
      <c r="H7948" s="271">
        <v>9.3143445632813096E-10</v>
      </c>
      <c r="I7948" s="221">
        <f t="shared" si="880"/>
        <v>1</v>
      </c>
      <c r="J7948" s="221">
        <v>1</v>
      </c>
      <c r="K7948" s="221">
        <f t="shared" si="881"/>
        <v>-483.89228757794052</v>
      </c>
      <c r="L7948" s="221">
        <f t="shared" si="883"/>
        <v>2.3702028209500647E-46</v>
      </c>
    </row>
    <row r="7949" spans="3:12" hidden="1" x14ac:dyDescent="0.25">
      <c r="C7949" s="221">
        <v>692000</v>
      </c>
      <c r="D7949" s="221">
        <f t="shared" si="877"/>
        <v>692000</v>
      </c>
      <c r="E7949" s="221">
        <f t="shared" si="882"/>
        <v>692</v>
      </c>
      <c r="F7949" s="221">
        <f t="shared" si="878"/>
        <v>8.4326528169139628E-13</v>
      </c>
      <c r="G7949" s="221">
        <f t="shared" si="879"/>
        <v>0.20780173054022183</v>
      </c>
      <c r="H7949" s="271">
        <v>9.3119515821128903E-10</v>
      </c>
      <c r="I7949" s="221">
        <f t="shared" si="880"/>
        <v>1</v>
      </c>
      <c r="J7949" s="221">
        <v>1</v>
      </c>
      <c r="K7949" s="221">
        <f t="shared" si="881"/>
        <v>-435.74691821223269</v>
      </c>
      <c r="L7949" s="221">
        <f t="shared" si="883"/>
        <v>6.7087571662393222E-42</v>
      </c>
    </row>
    <row r="7950" spans="3:12" hidden="1" x14ac:dyDescent="0.25">
      <c r="C7950" s="221">
        <v>693000</v>
      </c>
      <c r="D7950" s="221">
        <f t="shared" si="877"/>
        <v>693000</v>
      </c>
      <c r="E7950" s="221">
        <f t="shared" si="882"/>
        <v>693</v>
      </c>
      <c r="F7950" s="221">
        <f t="shared" si="878"/>
        <v>4.4594315431362612E-11</v>
      </c>
      <c r="G7950" s="221">
        <f t="shared" si="879"/>
        <v>5.6023196905863281E-14</v>
      </c>
      <c r="H7950" s="221">
        <v>1</v>
      </c>
      <c r="I7950" s="221">
        <f t="shared" si="880"/>
        <v>1</v>
      </c>
      <c r="J7950" s="221">
        <v>1</v>
      </c>
      <c r="K7950" s="221">
        <f t="shared" si="881"/>
        <v>-472.04705221589575</v>
      </c>
      <c r="L7950" s="221">
        <f t="shared" si="883"/>
        <v>6.8619264846392452E-42</v>
      </c>
    </row>
    <row r="7951" spans="3:12" hidden="1" x14ac:dyDescent="0.25">
      <c r="C7951" s="221">
        <v>694000</v>
      </c>
      <c r="D7951" s="221">
        <f t="shared" si="877"/>
        <v>694000</v>
      </c>
      <c r="E7951" s="221">
        <f t="shared" si="882"/>
        <v>694</v>
      </c>
      <c r="F7951" s="221">
        <f t="shared" si="878"/>
        <v>3.432076243063993E-10</v>
      </c>
      <c r="G7951" s="221">
        <f t="shared" si="879"/>
        <v>6.2911217298123101E-2</v>
      </c>
      <c r="H7951" s="271">
        <v>9.3148101419136296E-10</v>
      </c>
      <c r="I7951" s="221">
        <f t="shared" si="880"/>
        <v>1</v>
      </c>
      <c r="J7951" s="221">
        <v>1</v>
      </c>
      <c r="K7951" s="221">
        <f t="shared" si="881"/>
        <v>-393.93081953870364</v>
      </c>
      <c r="L7951" s="221">
        <f t="shared" si="883"/>
        <v>1.0115001311971453E-37</v>
      </c>
    </row>
    <row r="7952" spans="3:12" hidden="1" x14ac:dyDescent="0.25">
      <c r="C7952" s="221">
        <v>695000</v>
      </c>
      <c r="D7952" s="221">
        <f t="shared" si="877"/>
        <v>695000</v>
      </c>
      <c r="E7952" s="221">
        <f t="shared" si="882"/>
        <v>695</v>
      </c>
      <c r="F7952" s="221">
        <f t="shared" si="878"/>
        <v>1.2255344169837194E-9</v>
      </c>
      <c r="G7952" s="221">
        <f t="shared" si="879"/>
        <v>4.8942765527650617E-2</v>
      </c>
      <c r="H7952" s="271">
        <v>9.3114862372317198E-10</v>
      </c>
      <c r="I7952" s="221">
        <f t="shared" si="880"/>
        <v>1</v>
      </c>
      <c r="J7952" s="221">
        <v>1</v>
      </c>
      <c r="K7952" s="221">
        <f t="shared" si="881"/>
        <v>-385.05933952954285</v>
      </c>
      <c r="L7952" s="221">
        <f t="shared" si="883"/>
        <v>1.4426110717781177E-36</v>
      </c>
    </row>
    <row r="7953" spans="3:12" hidden="1" x14ac:dyDescent="0.25">
      <c r="C7953" s="221">
        <v>696000</v>
      </c>
      <c r="D7953" s="221">
        <f t="shared" si="877"/>
        <v>696000</v>
      </c>
      <c r="E7953" s="221">
        <f t="shared" si="882"/>
        <v>696</v>
      </c>
      <c r="F7953" s="221">
        <f t="shared" si="878"/>
        <v>2.7889885276280374E-9</v>
      </c>
      <c r="G7953" s="221">
        <f t="shared" si="879"/>
        <v>3.2818980490557458E-14</v>
      </c>
      <c r="H7953" s="221">
        <v>1</v>
      </c>
      <c r="I7953" s="221">
        <f t="shared" si="880"/>
        <v>1</v>
      </c>
      <c r="J7953" s="221">
        <v>1</v>
      </c>
      <c r="K7953" s="221">
        <f t="shared" si="881"/>
        <v>-440.76856372900431</v>
      </c>
      <c r="L7953" s="221">
        <f t="shared" si="883"/>
        <v>7.823991612636552E-37</v>
      </c>
    </row>
    <row r="7954" spans="3:12" hidden="1" x14ac:dyDescent="0.25">
      <c r="C7954" s="221">
        <v>697000</v>
      </c>
      <c r="D7954" s="221">
        <f t="shared" si="877"/>
        <v>697000</v>
      </c>
      <c r="E7954" s="221">
        <f t="shared" si="882"/>
        <v>697</v>
      </c>
      <c r="F7954" s="221">
        <f t="shared" si="878"/>
        <v>4.5979657242810298E-9</v>
      </c>
      <c r="G7954" s="221">
        <f t="shared" si="879"/>
        <v>3.7835535790841875E-2</v>
      </c>
      <c r="H7954" s="271">
        <v>9.3140123276888805E-10</v>
      </c>
      <c r="I7954" s="221">
        <f t="shared" si="880"/>
        <v>1</v>
      </c>
      <c r="J7954" s="221">
        <v>1</v>
      </c>
      <c r="K7954" s="221">
        <f t="shared" si="881"/>
        <v>-375.80795147389051</v>
      </c>
      <c r="L7954" s="221">
        <f t="shared" si="883"/>
        <v>6.5710592957349399E-36</v>
      </c>
    </row>
    <row r="7955" spans="3:12" hidden="1" x14ac:dyDescent="0.25">
      <c r="C7955" s="221">
        <v>698000</v>
      </c>
      <c r="D7955" s="221">
        <f t="shared" si="877"/>
        <v>698000</v>
      </c>
      <c r="E7955" s="221">
        <f t="shared" si="882"/>
        <v>698</v>
      </c>
      <c r="F7955" s="221">
        <f t="shared" si="878"/>
        <v>5.8199137374074945E-9</v>
      </c>
      <c r="G7955" s="221">
        <f t="shared" si="879"/>
        <v>3.6222228338964109E-2</v>
      </c>
      <c r="H7955" s="271">
        <v>9.3122837671787598E-10</v>
      </c>
      <c r="I7955" s="221">
        <f t="shared" si="880"/>
        <v>1</v>
      </c>
      <c r="J7955" s="221">
        <v>1</v>
      </c>
      <c r="K7955" s="221">
        <f t="shared" si="881"/>
        <v>-374.14104173909294</v>
      </c>
      <c r="L7955" s="221">
        <f t="shared" si="883"/>
        <v>3.210280108154687E-35</v>
      </c>
    </row>
    <row r="7956" spans="3:12" hidden="1" x14ac:dyDescent="0.25">
      <c r="C7956" s="221">
        <v>699000</v>
      </c>
      <c r="D7956" s="221">
        <f t="shared" si="877"/>
        <v>699000</v>
      </c>
      <c r="E7956" s="221">
        <f t="shared" si="882"/>
        <v>699</v>
      </c>
      <c r="F7956" s="221">
        <f t="shared" si="878"/>
        <v>5.7851998091456225E-9</v>
      </c>
      <c r="G7956" s="221">
        <f t="shared" si="879"/>
        <v>1.6599194501362637E-14</v>
      </c>
      <c r="H7956" s="221">
        <v>1</v>
      </c>
      <c r="I7956" s="221">
        <f t="shared" si="880"/>
        <v>1</v>
      </c>
      <c r="J7956" s="221">
        <v>1</v>
      </c>
      <c r="K7956" s="221">
        <f t="shared" si="881"/>
        <v>-440.35189245959384</v>
      </c>
      <c r="L7956" s="221">
        <f t="shared" si="883"/>
        <v>9.6440758239059496E-36</v>
      </c>
    </row>
    <row r="7957" spans="3:12" hidden="1" x14ac:dyDescent="0.25">
      <c r="C7957" s="221">
        <v>700000</v>
      </c>
      <c r="D7957" s="221">
        <f t="shared" si="877"/>
        <v>700000</v>
      </c>
      <c r="E7957" s="221">
        <f t="shared" si="882"/>
        <v>700</v>
      </c>
      <c r="F7957" s="221">
        <f t="shared" si="878"/>
        <v>4.5054484895069512E-9</v>
      </c>
      <c r="G7957" s="221">
        <f t="shared" si="879"/>
        <v>3.8400207712796244E-2</v>
      </c>
      <c r="H7957" s="271">
        <v>9.3144779383385207E-10</v>
      </c>
      <c r="I7957" s="221">
        <f t="shared" si="880"/>
        <v>1</v>
      </c>
      <c r="J7957" s="221">
        <v>1</v>
      </c>
      <c r="K7957" s="221">
        <f t="shared" si="881"/>
        <v>-375.85539758528807</v>
      </c>
      <c r="L7957" s="221">
        <f t="shared" si="883"/>
        <v>6.5000648625108407E-36</v>
      </c>
    </row>
    <row r="7958" spans="3:12" hidden="1" x14ac:dyDescent="0.25">
      <c r="C7958" s="221">
        <v>701000</v>
      </c>
      <c r="D7958" s="221">
        <f t="shared" si="877"/>
        <v>701000</v>
      </c>
      <c r="E7958" s="221">
        <f t="shared" si="882"/>
        <v>701</v>
      </c>
      <c r="F7958" s="221">
        <f t="shared" si="878"/>
        <v>2.6720341563793947E-9</v>
      </c>
      <c r="G7958" s="221">
        <f t="shared" si="879"/>
        <v>4.2784868169431889E-2</v>
      </c>
      <c r="H7958" s="271">
        <v>9.3118181969503901E-10</v>
      </c>
      <c r="I7958" s="221">
        <f t="shared" si="880"/>
        <v>1</v>
      </c>
      <c r="J7958" s="221">
        <v>1</v>
      </c>
      <c r="K7958" s="221">
        <f t="shared" si="881"/>
        <v>-379.45666616374723</v>
      </c>
      <c r="L7958" s="221">
        <f t="shared" si="883"/>
        <v>1.7903120198615443E-35</v>
      </c>
    </row>
    <row r="7959" spans="3:12" hidden="1" x14ac:dyDescent="0.25">
      <c r="C7959" s="221">
        <v>702000</v>
      </c>
      <c r="D7959" s="221">
        <f t="shared" si="877"/>
        <v>702000</v>
      </c>
      <c r="E7959" s="221">
        <f t="shared" si="882"/>
        <v>702</v>
      </c>
      <c r="F7959" s="221">
        <f t="shared" si="878"/>
        <v>1.1273589931509057E-9</v>
      </c>
      <c r="G7959" s="221">
        <f t="shared" si="879"/>
        <v>3.3149318125778803E-14</v>
      </c>
      <c r="H7959" s="221">
        <v>1</v>
      </c>
      <c r="I7959" s="221">
        <f t="shared" si="880"/>
        <v>1</v>
      </c>
      <c r="J7959" s="221">
        <v>1</v>
      </c>
      <c r="K7959" s="221">
        <f t="shared" si="881"/>
        <v>-448.54926333757453</v>
      </c>
      <c r="L7959" s="221">
        <f t="shared" si="883"/>
        <v>2.8351644703659424E-36</v>
      </c>
    </row>
    <row r="7960" spans="3:12" hidden="1" x14ac:dyDescent="0.25">
      <c r="C7960" s="221">
        <v>703000</v>
      </c>
      <c r="D7960" s="221">
        <f t="shared" si="877"/>
        <v>703000</v>
      </c>
      <c r="E7960" s="221">
        <f t="shared" si="882"/>
        <v>703</v>
      </c>
      <c r="F7960" s="221">
        <f t="shared" si="878"/>
        <v>2.9088109278995502E-10</v>
      </c>
      <c r="G7960" s="221">
        <f t="shared" si="879"/>
        <v>6.7158790484472666E-2</v>
      </c>
      <c r="H7960" s="271">
        <v>9.314943418614231E-10</v>
      </c>
      <c r="I7960" s="221">
        <f t="shared" si="880"/>
        <v>1</v>
      </c>
      <c r="J7960" s="221">
        <v>1</v>
      </c>
      <c r="K7960" s="221">
        <f t="shared" si="881"/>
        <v>-394.80002839355586</v>
      </c>
      <c r="L7960" s="221">
        <f t="shared" si="883"/>
        <v>8.312260904917769E-38</v>
      </c>
    </row>
    <row r="7961" spans="3:12" hidden="1" x14ac:dyDescent="0.25">
      <c r="C7961" s="221">
        <v>704000</v>
      </c>
      <c r="D7961" s="221">
        <f t="shared" si="877"/>
        <v>704000</v>
      </c>
      <c r="E7961" s="221">
        <f t="shared" si="882"/>
        <v>704</v>
      </c>
      <c r="F7961" s="221">
        <f t="shared" si="878"/>
        <v>3.0970044053903409E-11</v>
      </c>
      <c r="G7961" s="221">
        <f t="shared" si="879"/>
        <v>0.10550370359320445</v>
      </c>
      <c r="H7961" s="271">
        <v>9.3113527400183505E-10</v>
      </c>
      <c r="I7961" s="221">
        <f t="shared" si="880"/>
        <v>1</v>
      </c>
      <c r="J7961" s="221">
        <v>1</v>
      </c>
      <c r="K7961" s="221">
        <f t="shared" si="881"/>
        <v>-410.33555384575243</v>
      </c>
      <c r="L7961" s="221">
        <f t="shared" si="883"/>
        <v>1.1277793358748917E-37</v>
      </c>
    </row>
    <row r="7962" spans="3:12" hidden="1" x14ac:dyDescent="0.25">
      <c r="C7962" s="221">
        <v>705000</v>
      </c>
      <c r="D7962" s="221">
        <f t="shared" si="877"/>
        <v>705000</v>
      </c>
      <c r="E7962" s="221">
        <f t="shared" si="882"/>
        <v>705</v>
      </c>
      <c r="F7962" s="221">
        <f t="shared" si="878"/>
        <v>2.5543332412452803E-13</v>
      </c>
      <c r="G7962" s="221">
        <f t="shared" si="879"/>
        <v>2.3307987974001767E-13</v>
      </c>
      <c r="H7962" s="221">
        <v>1</v>
      </c>
      <c r="I7962" s="221">
        <f t="shared" si="880"/>
        <v>1</v>
      </c>
      <c r="J7962" s="221">
        <v>1</v>
      </c>
      <c r="K7962" s="221">
        <f t="shared" si="881"/>
        <v>-504.50435318961206</v>
      </c>
      <c r="L7962" s="221">
        <f t="shared" si="883"/>
        <v>2.314203899299354E-39</v>
      </c>
    </row>
    <row r="7963" spans="3:12" hidden="1" x14ac:dyDescent="0.25">
      <c r="C7963" s="221">
        <v>706000</v>
      </c>
      <c r="D7963" s="221">
        <f t="shared" si="877"/>
        <v>706000</v>
      </c>
      <c r="E7963" s="221">
        <f t="shared" si="882"/>
        <v>706</v>
      </c>
      <c r="F7963" s="221">
        <f t="shared" si="878"/>
        <v>3.4548624716259774E-14</v>
      </c>
      <c r="G7963" s="221">
        <f t="shared" si="879"/>
        <v>0.41402196443675188</v>
      </c>
      <c r="H7963" s="271">
        <v>9.3128825107304605E-10</v>
      </c>
      <c r="I7963" s="221">
        <f t="shared" si="880"/>
        <v>1</v>
      </c>
      <c r="J7963" s="221">
        <v>1</v>
      </c>
      <c r="K7963" s="221">
        <f t="shared" si="881"/>
        <v>-457.50923460619026</v>
      </c>
      <c r="L7963" s="221">
        <f t="shared" si="883"/>
        <v>4.4759984163749481E-44</v>
      </c>
    </row>
    <row r="7964" spans="3:12" hidden="1" x14ac:dyDescent="0.25">
      <c r="C7964" s="221">
        <v>707000</v>
      </c>
      <c r="D7964" s="221">
        <f t="shared" si="877"/>
        <v>707000</v>
      </c>
      <c r="E7964" s="221">
        <f t="shared" si="882"/>
        <v>707</v>
      </c>
      <c r="F7964" s="221">
        <f t="shared" si="878"/>
        <v>1.7213824591243691E-11</v>
      </c>
      <c r="G7964" s="221">
        <f t="shared" si="879"/>
        <v>0.11999898865880983</v>
      </c>
      <c r="H7964" s="271">
        <v>9.3134139415596199E-10</v>
      </c>
      <c r="I7964" s="221">
        <f t="shared" si="880"/>
        <v>1</v>
      </c>
      <c r="J7964" s="221">
        <v>1</v>
      </c>
      <c r="K7964" s="221">
        <f t="shared" si="881"/>
        <v>-414.31672270032885</v>
      </c>
      <c r="L7964" s="221">
        <f t="shared" si="883"/>
        <v>9.3812640916063958E-40</v>
      </c>
    </row>
    <row r="7965" spans="3:12" hidden="1" x14ac:dyDescent="0.25">
      <c r="C7965" s="221">
        <v>708000</v>
      </c>
      <c r="D7965" s="221">
        <f t="shared" si="877"/>
        <v>708000</v>
      </c>
      <c r="E7965" s="221">
        <f t="shared" si="882"/>
        <v>708</v>
      </c>
      <c r="F7965" s="221">
        <f t="shared" si="878"/>
        <v>2.2299367780139666E-10</v>
      </c>
      <c r="G7965" s="221">
        <f t="shared" si="879"/>
        <v>9.7932368233373912E-16</v>
      </c>
      <c r="H7965" s="221">
        <v>1</v>
      </c>
      <c r="I7965" s="221">
        <f t="shared" si="880"/>
        <v>1</v>
      </c>
      <c r="J7965" s="221">
        <v>1</v>
      </c>
      <c r="K7965" s="221">
        <f t="shared" si="881"/>
        <v>-493.21562385552909</v>
      </c>
      <c r="L7965" s="221">
        <f t="shared" si="883"/>
        <v>9.2547849422510031E-40</v>
      </c>
    </row>
    <row r="7966" spans="3:12" hidden="1" x14ac:dyDescent="0.25">
      <c r="C7966" s="221">
        <v>709000</v>
      </c>
      <c r="D7966" s="221">
        <f t="shared" si="877"/>
        <v>709000</v>
      </c>
      <c r="E7966" s="221">
        <f t="shared" si="882"/>
        <v>709</v>
      </c>
      <c r="F7966" s="221">
        <f t="shared" si="878"/>
        <v>1.0237417460459129E-9</v>
      </c>
      <c r="G7966" s="221">
        <f t="shared" si="879"/>
        <v>5.3411656086156001E-2</v>
      </c>
      <c r="H7966" s="271">
        <v>9.31208477126836E-10</v>
      </c>
      <c r="I7966" s="221">
        <f t="shared" si="880"/>
        <v>1</v>
      </c>
      <c r="J7966" s="221">
        <v>1</v>
      </c>
      <c r="K7966" s="221">
        <f t="shared" si="881"/>
        <v>-385.8625324384177</v>
      </c>
      <c r="L7966" s="221">
        <f t="shared" si="883"/>
        <v>6.4817233407347807E-37</v>
      </c>
    </row>
    <row r="7967" spans="3:12" hidden="1" x14ac:dyDescent="0.25">
      <c r="C7967" s="221">
        <v>710000</v>
      </c>
      <c r="D7967" s="221">
        <f t="shared" si="877"/>
        <v>710000</v>
      </c>
      <c r="E7967" s="221">
        <f t="shared" si="882"/>
        <v>710</v>
      </c>
      <c r="F7967" s="221">
        <f t="shared" si="878"/>
        <v>2.7351733225128598E-9</v>
      </c>
      <c r="G7967" s="221">
        <f t="shared" si="879"/>
        <v>4.4050908590088943E-2</v>
      </c>
      <c r="H7967" s="271">
        <v>9.3142113959543898E-10</v>
      </c>
      <c r="I7967" s="221">
        <f t="shared" si="880"/>
        <v>1</v>
      </c>
      <c r="J7967" s="221">
        <v>1</v>
      </c>
      <c r="K7967" s="221">
        <f t="shared" si="881"/>
        <v>-378.99828374067522</v>
      </c>
      <c r="L7967" s="221">
        <f t="shared" si="883"/>
        <v>6.6538490131951232E-36</v>
      </c>
    </row>
    <row r="7968" spans="3:12" hidden="1" x14ac:dyDescent="0.25">
      <c r="C7968" s="221">
        <v>711000</v>
      </c>
      <c r="D7968" s="221">
        <f t="shared" si="877"/>
        <v>711000</v>
      </c>
      <c r="E7968" s="221">
        <f t="shared" si="882"/>
        <v>711</v>
      </c>
      <c r="F7968" s="221">
        <f t="shared" si="878"/>
        <v>5.0896207075640674E-9</v>
      </c>
      <c r="G7968" s="221">
        <f t="shared" si="879"/>
        <v>1.3480704077425119E-14</v>
      </c>
      <c r="H7968" s="221">
        <v>1</v>
      </c>
      <c r="I7968" s="221">
        <f t="shared" si="880"/>
        <v>1</v>
      </c>
      <c r="J7968" s="221">
        <v>1</v>
      </c>
      <c r="K7968" s="221">
        <f t="shared" si="881"/>
        <v>-443.27204011824119</v>
      </c>
      <c r="L7968" s="221">
        <f t="shared" si="883"/>
        <v>3.1524086566273361E-36</v>
      </c>
    </row>
    <row r="7969" spans="3:12" hidden="1" x14ac:dyDescent="0.25">
      <c r="C7969" s="221">
        <v>712000</v>
      </c>
      <c r="D7969" s="221">
        <f t="shared" si="877"/>
        <v>712000</v>
      </c>
      <c r="E7969" s="221">
        <f t="shared" si="882"/>
        <v>712</v>
      </c>
      <c r="F7969" s="221">
        <f t="shared" si="878"/>
        <v>7.1428368884200049E-9</v>
      </c>
      <c r="G7969" s="221">
        <f t="shared" si="879"/>
        <v>3.6641051732163449E-2</v>
      </c>
      <c r="H7969" s="271">
        <v>9.3125505108602199E-10</v>
      </c>
      <c r="I7969" s="221">
        <f t="shared" si="880"/>
        <v>1</v>
      </c>
      <c r="J7969" s="221">
        <v>1</v>
      </c>
      <c r="K7969" s="221">
        <f t="shared" si="881"/>
        <v>-372.26185389607105</v>
      </c>
      <c r="L7969" s="221">
        <f t="shared" si="883"/>
        <v>1.4859325607821107E-35</v>
      </c>
    </row>
    <row r="7970" spans="3:12" hidden="1" x14ac:dyDescent="0.25">
      <c r="C7970" s="221">
        <v>713000</v>
      </c>
      <c r="D7970" s="221">
        <f t="shared" si="877"/>
        <v>713000</v>
      </c>
      <c r="E7970" s="221">
        <f t="shared" si="882"/>
        <v>713</v>
      </c>
      <c r="F7970" s="221">
        <f t="shared" si="878"/>
        <v>7.8272501785446835E-9</v>
      </c>
      <c r="G7970" s="221">
        <f t="shared" si="879"/>
        <v>3.6118768889073997E-2</v>
      </c>
      <c r="H7970" s="271">
        <v>9.31374589806179E-10</v>
      </c>
      <c r="I7970" s="221">
        <f t="shared" si="880"/>
        <v>1</v>
      </c>
      <c r="J7970" s="221">
        <v>1</v>
      </c>
      <c r="K7970" s="221">
        <f t="shared" si="881"/>
        <v>-371.59066921497589</v>
      </c>
      <c r="L7970" s="221">
        <f t="shared" si="883"/>
        <v>6.4272025814917167E-35</v>
      </c>
    </row>
    <row r="7971" spans="3:12" hidden="1" x14ac:dyDescent="0.25">
      <c r="C7971" s="221">
        <v>714000</v>
      </c>
      <c r="D7971" s="221">
        <f t="shared" si="877"/>
        <v>714000</v>
      </c>
      <c r="E7971" s="221">
        <f t="shared" si="882"/>
        <v>714</v>
      </c>
      <c r="F7971" s="221">
        <f t="shared" si="878"/>
        <v>6.7455693399911209E-9</v>
      </c>
      <c r="G7971" s="221">
        <f t="shared" si="879"/>
        <v>2.5280855585566043E-14</v>
      </c>
      <c r="H7971" s="221">
        <v>1</v>
      </c>
      <c r="I7971" s="221">
        <f t="shared" si="880"/>
        <v>1</v>
      </c>
      <c r="J7971" s="221">
        <v>1</v>
      </c>
      <c r="K7971" s="221">
        <f t="shared" si="881"/>
        <v>-435.36379242621001</v>
      </c>
      <c r="L7971" s="221">
        <f t="shared" si="883"/>
        <v>1.7355432915420115E-35</v>
      </c>
    </row>
    <row r="7972" spans="3:12" hidden="1" x14ac:dyDescent="0.25">
      <c r="C7972" s="221">
        <v>715000</v>
      </c>
      <c r="D7972" s="221">
        <f t="shared" si="877"/>
        <v>715000</v>
      </c>
      <c r="E7972" s="221">
        <f t="shared" si="882"/>
        <v>715</v>
      </c>
      <c r="F7972" s="221">
        <f t="shared" si="878"/>
        <v>4.4939352584832356E-9</v>
      </c>
      <c r="G7972" s="221">
        <f t="shared" si="879"/>
        <v>4.0680891906423738E-2</v>
      </c>
      <c r="H7972" s="271">
        <v>9.3130159865711495E-10</v>
      </c>
      <c r="I7972" s="221">
        <f t="shared" si="880"/>
        <v>1</v>
      </c>
      <c r="J7972" s="221">
        <v>1</v>
      </c>
      <c r="K7972" s="221">
        <f t="shared" si="881"/>
        <v>-375.37784748033243</v>
      </c>
      <c r="L7972" s="221">
        <f t="shared" si="883"/>
        <v>7.2614745708891851E-36</v>
      </c>
    </row>
    <row r="7973" spans="3:12" hidden="1" x14ac:dyDescent="0.25">
      <c r="C7973" s="221">
        <v>716000</v>
      </c>
      <c r="D7973" s="221">
        <f t="shared" si="877"/>
        <v>716000</v>
      </c>
      <c r="E7973" s="221">
        <f t="shared" si="882"/>
        <v>716</v>
      </c>
      <c r="F7973" s="221">
        <f t="shared" si="878"/>
        <v>2.202899508626228E-9</v>
      </c>
      <c r="G7973" s="221">
        <f t="shared" si="879"/>
        <v>4.7104828118631988E-2</v>
      </c>
      <c r="H7973" s="271">
        <v>9.3132804174329998E-10</v>
      </c>
      <c r="I7973" s="221">
        <f t="shared" si="880"/>
        <v>1</v>
      </c>
      <c r="J7973" s="221">
        <v>1</v>
      </c>
      <c r="K7973" s="221">
        <f t="shared" si="881"/>
        <v>-380.2967442201915</v>
      </c>
      <c r="L7973" s="221">
        <f t="shared" si="883"/>
        <v>1.7808814999475628E-35</v>
      </c>
    </row>
    <row r="7974" spans="3:12" hidden="1" x14ac:dyDescent="0.25">
      <c r="C7974" s="221">
        <v>717000</v>
      </c>
      <c r="D7974" s="221">
        <f t="shared" si="877"/>
        <v>717000</v>
      </c>
      <c r="E7974" s="221">
        <f t="shared" si="882"/>
        <v>717</v>
      </c>
      <c r="F7974" s="221">
        <f t="shared" si="878"/>
        <v>7.1246548646488627E-10</v>
      </c>
      <c r="G7974" s="221">
        <f t="shared" si="879"/>
        <v>2.4825759998342845E-15</v>
      </c>
      <c r="H7974" s="221">
        <v>1</v>
      </c>
      <c r="I7974" s="221">
        <f t="shared" si="880"/>
        <v>1</v>
      </c>
      <c r="J7974" s="221">
        <v>1</v>
      </c>
      <c r="K7974" s="221">
        <f t="shared" si="881"/>
        <v>-475.04667233037162</v>
      </c>
      <c r="L7974" s="221">
        <f t="shared" si="883"/>
        <v>2.3349709599231053E-36</v>
      </c>
    </row>
    <row r="7975" spans="3:12" hidden="1" x14ac:dyDescent="0.25">
      <c r="C7975" s="221">
        <v>718000</v>
      </c>
      <c r="D7975" s="221">
        <f t="shared" si="877"/>
        <v>718000</v>
      </c>
      <c r="E7975" s="221">
        <f t="shared" si="882"/>
        <v>718</v>
      </c>
      <c r="F7975" s="221">
        <f t="shared" si="878"/>
        <v>1.1725570930478164E-10</v>
      </c>
      <c r="G7975" s="221">
        <f t="shared" si="879"/>
        <v>8.5382945061857257E-2</v>
      </c>
      <c r="H7975" s="271">
        <v>9.3122183919668204E-10</v>
      </c>
      <c r="I7975" s="221">
        <f t="shared" si="880"/>
        <v>1</v>
      </c>
      <c r="J7975" s="221">
        <v>1</v>
      </c>
      <c r="K7975" s="221">
        <f t="shared" si="881"/>
        <v>-400.60883437347957</v>
      </c>
      <c r="L7975" s="221">
        <f t="shared" si="883"/>
        <v>2.1738087998009675E-38</v>
      </c>
    </row>
    <row r="7976" spans="3:12" hidden="1" x14ac:dyDescent="0.25">
      <c r="C7976" s="221">
        <v>719000</v>
      </c>
      <c r="D7976" s="221">
        <f t="shared" si="877"/>
        <v>719000</v>
      </c>
      <c r="E7976" s="221">
        <f t="shared" si="882"/>
        <v>719</v>
      </c>
      <c r="F7976" s="221">
        <f t="shared" si="878"/>
        <v>4.2169906292662799E-12</v>
      </c>
      <c r="G7976" s="221">
        <f t="shared" si="879"/>
        <v>0.1667180566801392</v>
      </c>
      <c r="H7976" s="271">
        <v>9.3140780652411092E-10</v>
      </c>
      <c r="I7976" s="221">
        <f t="shared" si="880"/>
        <v>1</v>
      </c>
      <c r="J7976" s="221">
        <v>1</v>
      </c>
      <c r="K7976" s="221">
        <f t="shared" si="881"/>
        <v>-423.6774970211315</v>
      </c>
      <c r="L7976" s="221">
        <f t="shared" si="883"/>
        <v>2.4889525304110803E-38</v>
      </c>
    </row>
    <row r="7977" spans="3:12" hidden="1" x14ac:dyDescent="0.25">
      <c r="C7977" s="221">
        <v>720000</v>
      </c>
      <c r="D7977" s="221">
        <f t="shared" si="877"/>
        <v>720000</v>
      </c>
      <c r="E7977" s="221">
        <f t="shared" si="882"/>
        <v>720</v>
      </c>
      <c r="F7977" s="221">
        <f t="shared" si="878"/>
        <v>8.1797442141360666E-84</v>
      </c>
      <c r="G7977" s="221">
        <f t="shared" si="879"/>
        <v>8.6703556145787228</v>
      </c>
      <c r="H7977" s="221">
        <v>1</v>
      </c>
      <c r="I7977" s="221">
        <f t="shared" si="880"/>
        <v>1</v>
      </c>
      <c r="J7977" s="221">
        <v>1</v>
      </c>
      <c r="K7977" s="221">
        <f t="shared" si="881"/>
        <v>-1642.9844673271468</v>
      </c>
      <c r="L7977" s="221">
        <f t="shared" si="883"/>
        <v>1.0719889447212507E-40</v>
      </c>
    </row>
    <row r="7978" spans="3:12" hidden="1" x14ac:dyDescent="0.25">
      <c r="C7978" s="221">
        <v>721000</v>
      </c>
      <c r="D7978" s="221">
        <f t="shared" si="877"/>
        <v>721000</v>
      </c>
      <c r="E7978" s="221">
        <f t="shared" si="882"/>
        <v>721</v>
      </c>
      <c r="F7978" s="221">
        <f t="shared" si="878"/>
        <v>4.3958418652572529E-12</v>
      </c>
      <c r="G7978" s="221">
        <f t="shared" si="879"/>
        <v>0.16671805668006806</v>
      </c>
      <c r="H7978" s="271">
        <v>9.3126838055307596E-10</v>
      </c>
      <c r="I7978" s="221">
        <f t="shared" si="880"/>
        <v>1</v>
      </c>
      <c r="J7978" s="221">
        <v>1</v>
      </c>
      <c r="K7978" s="221">
        <f t="shared" si="881"/>
        <v>-423.31800884436859</v>
      </c>
      <c r="L7978" s="221">
        <f t="shared" si="883"/>
        <v>1.1644990115557497E-40</v>
      </c>
    </row>
    <row r="7979" spans="3:12" hidden="1" x14ac:dyDescent="0.25">
      <c r="C7979" s="221">
        <v>722000</v>
      </c>
      <c r="D7979" s="221">
        <f t="shared" si="877"/>
        <v>722000</v>
      </c>
      <c r="E7979" s="221">
        <f t="shared" si="882"/>
        <v>722</v>
      </c>
      <c r="F7979" s="221">
        <f t="shared" si="878"/>
        <v>1.274130434887931E-10</v>
      </c>
      <c r="G7979" s="221">
        <f t="shared" si="879"/>
        <v>8.5382945061904053E-2</v>
      </c>
      <c r="H7979" s="271">
        <v>9.3136125126296496E-10</v>
      </c>
      <c r="I7979" s="221">
        <f t="shared" si="880"/>
        <v>1</v>
      </c>
      <c r="J7979" s="221">
        <v>1</v>
      </c>
      <c r="K7979" s="221">
        <f t="shared" si="881"/>
        <v>-399.88593628553417</v>
      </c>
      <c r="L7979" s="221">
        <f t="shared" si="883"/>
        <v>2.9239336036322001E-38</v>
      </c>
    </row>
    <row r="7980" spans="3:12" hidden="1" x14ac:dyDescent="0.25">
      <c r="C7980" s="221">
        <v>723000</v>
      </c>
      <c r="D7980" s="221">
        <f t="shared" si="877"/>
        <v>723000</v>
      </c>
      <c r="E7980" s="221">
        <f t="shared" si="882"/>
        <v>723</v>
      </c>
      <c r="F7980" s="221">
        <f t="shared" si="878"/>
        <v>8.0702367056304373E-10</v>
      </c>
      <c r="G7980" s="221">
        <f t="shared" si="879"/>
        <v>5.7011934626823567E-15</v>
      </c>
      <c r="H7980" s="221">
        <v>1</v>
      </c>
      <c r="I7980" s="221">
        <f t="shared" si="880"/>
        <v>1</v>
      </c>
      <c r="J7980" s="221">
        <v>1</v>
      </c>
      <c r="K7980" s="221">
        <f t="shared" si="881"/>
        <v>-466.7429589690654</v>
      </c>
      <c r="L7980" s="221">
        <f t="shared" si="883"/>
        <v>2.5688616449642314E-38</v>
      </c>
    </row>
    <row r="7981" spans="3:12" hidden="1" x14ac:dyDescent="0.25">
      <c r="C7981" s="221">
        <v>724000</v>
      </c>
      <c r="D7981" s="221">
        <f t="shared" si="877"/>
        <v>724000</v>
      </c>
      <c r="E7981" s="221">
        <f t="shared" si="882"/>
        <v>724</v>
      </c>
      <c r="F7981" s="221">
        <f t="shared" si="878"/>
        <v>2.6011344760911417E-9</v>
      </c>
      <c r="G7981" s="221">
        <f t="shared" si="879"/>
        <v>4.7104828118629503E-2</v>
      </c>
      <c r="H7981" s="271">
        <v>9.3131494159107203E-10</v>
      </c>
      <c r="I7981" s="221">
        <f t="shared" si="880"/>
        <v>1</v>
      </c>
      <c r="J7981" s="221">
        <v>1</v>
      </c>
      <c r="K7981" s="221">
        <f t="shared" si="881"/>
        <v>-378.85350401126061</v>
      </c>
      <c r="L7981" s="221">
        <f t="shared" si="883"/>
        <v>3.2555519422031228E-36</v>
      </c>
    </row>
    <row r="7982" spans="3:12" hidden="1" x14ac:dyDescent="0.25">
      <c r="C7982" s="221">
        <v>725000</v>
      </c>
      <c r="D7982" s="221">
        <f t="shared" si="877"/>
        <v>725000</v>
      </c>
      <c r="E7982" s="221">
        <f t="shared" si="882"/>
        <v>725</v>
      </c>
      <c r="F7982" s="221">
        <f t="shared" si="878"/>
        <v>5.5315237100306335E-9</v>
      </c>
      <c r="G7982" s="221">
        <f t="shared" si="879"/>
        <v>4.06808919064248E-2</v>
      </c>
      <c r="H7982" s="271">
        <v>9.3131469652056403E-10</v>
      </c>
      <c r="I7982" s="221">
        <f t="shared" si="880"/>
        <v>1</v>
      </c>
      <c r="J7982" s="221">
        <v>1</v>
      </c>
      <c r="K7982" s="221">
        <f t="shared" si="881"/>
        <v>-373.57336598711385</v>
      </c>
      <c r="L7982" s="221">
        <f t="shared" si="883"/>
        <v>2.6192434179288708E-35</v>
      </c>
    </row>
    <row r="7983" spans="3:12" hidden="1" x14ac:dyDescent="0.25">
      <c r="C7983" s="221">
        <v>726000</v>
      </c>
      <c r="D7983" s="221">
        <f t="shared" si="877"/>
        <v>726000</v>
      </c>
      <c r="E7983" s="221">
        <f t="shared" si="882"/>
        <v>726</v>
      </c>
      <c r="F7983" s="221">
        <f t="shared" si="878"/>
        <v>8.6554896284823838E-9</v>
      </c>
      <c r="G7983" s="221">
        <f t="shared" si="879"/>
        <v>1.5980058715798357E-14</v>
      </c>
      <c r="H7983" s="221">
        <v>1</v>
      </c>
      <c r="I7983" s="221">
        <f t="shared" si="880"/>
        <v>1</v>
      </c>
      <c r="J7983" s="221">
        <v>1</v>
      </c>
      <c r="K7983" s="221">
        <f t="shared" si="881"/>
        <v>-437.18259977937862</v>
      </c>
      <c r="L7983" s="221">
        <f t="shared" si="883"/>
        <v>1.0994525279059175E-35</v>
      </c>
    </row>
    <row r="7984" spans="3:12" hidden="1" x14ac:dyDescent="0.25">
      <c r="C7984" s="221">
        <v>727000</v>
      </c>
      <c r="D7984" s="221">
        <f t="shared" si="877"/>
        <v>727000</v>
      </c>
      <c r="E7984" s="221">
        <f t="shared" si="882"/>
        <v>727</v>
      </c>
      <c r="F7984" s="221">
        <f t="shared" si="878"/>
        <v>1.0469924957255121E-8</v>
      </c>
      <c r="G7984" s="221">
        <f t="shared" si="879"/>
        <v>3.6118768889073012E-2</v>
      </c>
      <c r="H7984" s="271">
        <v>9.3136148578196204E-10</v>
      </c>
      <c r="I7984" s="221">
        <f t="shared" si="880"/>
        <v>1</v>
      </c>
      <c r="J7984" s="221">
        <v>1</v>
      </c>
      <c r="K7984" s="221">
        <f t="shared" si="881"/>
        <v>-369.06410434801779</v>
      </c>
      <c r="L7984" s="221">
        <f t="shared" si="883"/>
        <v>3.1036348016347079E-35</v>
      </c>
    </row>
    <row r="7985" spans="3:12" hidden="1" x14ac:dyDescent="0.25">
      <c r="C7985" s="221">
        <v>728000</v>
      </c>
      <c r="D7985" s="221">
        <f t="shared" si="877"/>
        <v>728000</v>
      </c>
      <c r="E7985" s="221">
        <f t="shared" si="882"/>
        <v>728</v>
      </c>
      <c r="F7985" s="221">
        <f t="shared" si="878"/>
        <v>9.9603298494847389E-9</v>
      </c>
      <c r="G7985" s="221">
        <f t="shared" si="879"/>
        <v>3.6641051732154838E-2</v>
      </c>
      <c r="H7985" s="271">
        <v>9.3139446063945594E-10</v>
      </c>
      <c r="I7985" s="221">
        <f t="shared" si="880"/>
        <v>1</v>
      </c>
      <c r="J7985" s="221">
        <v>1</v>
      </c>
      <c r="K7985" s="221">
        <f t="shared" si="881"/>
        <v>-369.37249394799829</v>
      </c>
      <c r="L7985" s="221">
        <f t="shared" si="883"/>
        <v>1.1975866438746138E-34</v>
      </c>
    </row>
    <row r="7986" spans="3:12" hidden="1" x14ac:dyDescent="0.25">
      <c r="C7986" s="221">
        <v>729000</v>
      </c>
      <c r="D7986" s="221">
        <f t="shared" si="877"/>
        <v>729000</v>
      </c>
      <c r="E7986" s="221">
        <f t="shared" si="882"/>
        <v>729</v>
      </c>
      <c r="F7986" s="221">
        <f t="shared" si="878"/>
        <v>7.3988700858299872E-9</v>
      </c>
      <c r="G7986" s="221">
        <f t="shared" si="879"/>
        <v>9.1490606454948638E-15</v>
      </c>
      <c r="H7986" s="221">
        <v>1</v>
      </c>
      <c r="I7986" s="221">
        <f t="shared" si="880"/>
        <v>1</v>
      </c>
      <c r="J7986" s="221">
        <v>1</v>
      </c>
      <c r="K7986" s="221">
        <f t="shared" si="881"/>
        <v>-443.38916183731845</v>
      </c>
      <c r="L7986" s="221">
        <f t="shared" si="883"/>
        <v>2.8897719464922948E-35</v>
      </c>
    </row>
    <row r="7987" spans="3:12" hidden="1" x14ac:dyDescent="0.25">
      <c r="C7987" s="221">
        <v>730000</v>
      </c>
      <c r="D7987" s="221">
        <f t="shared" si="877"/>
        <v>730000</v>
      </c>
      <c r="E7987" s="221">
        <f t="shared" si="882"/>
        <v>730</v>
      </c>
      <c r="F7987" s="221">
        <f t="shared" si="878"/>
        <v>4.1452549216526365E-9</v>
      </c>
      <c r="G7987" s="221">
        <f t="shared" si="879"/>
        <v>4.4050908590076245E-2</v>
      </c>
      <c r="H7987" s="271">
        <v>9.3128172432742797E-10</v>
      </c>
      <c r="I7987" s="221">
        <f t="shared" si="880"/>
        <v>1</v>
      </c>
      <c r="J7987" s="221">
        <v>1</v>
      </c>
      <c r="K7987" s="221">
        <f t="shared" si="881"/>
        <v>-375.38825610959134</v>
      </c>
      <c r="L7987" s="221">
        <f t="shared" si="883"/>
        <v>7.2353589963820337E-36</v>
      </c>
    </row>
    <row r="7988" spans="3:12" hidden="1" x14ac:dyDescent="0.25">
      <c r="C7988" s="221">
        <v>731000</v>
      </c>
      <c r="D7988" s="221">
        <f t="shared" si="877"/>
        <v>731000</v>
      </c>
      <c r="E7988" s="221">
        <f t="shared" si="882"/>
        <v>731</v>
      </c>
      <c r="F7988" s="221">
        <f t="shared" si="878"/>
        <v>1.617534987308438E-9</v>
      </c>
      <c r="G7988" s="221">
        <f t="shared" si="879"/>
        <v>5.3411656086173258E-2</v>
      </c>
      <c r="H7988" s="271">
        <v>9.3134792468433408E-10</v>
      </c>
      <c r="I7988" s="221">
        <f t="shared" si="880"/>
        <v>1</v>
      </c>
      <c r="J7988" s="221">
        <v>1</v>
      </c>
      <c r="K7988" s="221">
        <f t="shared" si="881"/>
        <v>-381.88796643290391</v>
      </c>
      <c r="L7988" s="221">
        <f t="shared" si="883"/>
        <v>1.5689835282788139E-35</v>
      </c>
    </row>
    <row r="7989" spans="3:12" hidden="1" x14ac:dyDescent="0.25">
      <c r="C7989" s="221">
        <v>732000</v>
      </c>
      <c r="D7989" s="221">
        <f t="shared" si="877"/>
        <v>732000</v>
      </c>
      <c r="E7989" s="221">
        <f t="shared" si="882"/>
        <v>732</v>
      </c>
      <c r="F7989" s="221">
        <f t="shared" si="878"/>
        <v>3.6733662147008279E-10</v>
      </c>
      <c r="G7989" s="221">
        <f t="shared" si="879"/>
        <v>3.4956195923974231E-14</v>
      </c>
      <c r="H7989" s="221">
        <v>1</v>
      </c>
      <c r="I7989" s="221">
        <f t="shared" si="880"/>
        <v>1</v>
      </c>
      <c r="J7989" s="221">
        <v>1</v>
      </c>
      <c r="K7989" s="221">
        <f t="shared" si="881"/>
        <v>-457.82823215712392</v>
      </c>
      <c r="L7989" s="221">
        <f t="shared" si="883"/>
        <v>1.6191309197896368E-36</v>
      </c>
    </row>
    <row r="7990" spans="3:12" hidden="1" x14ac:dyDescent="0.25">
      <c r="C7990" s="221">
        <v>733000</v>
      </c>
      <c r="D7990" s="221">
        <f t="shared" si="877"/>
        <v>733000</v>
      </c>
      <c r="E7990" s="221">
        <f t="shared" si="882"/>
        <v>733</v>
      </c>
      <c r="F7990" s="221">
        <f t="shared" si="878"/>
        <v>2.9564466639395529E-11</v>
      </c>
      <c r="G7990" s="221">
        <f t="shared" si="879"/>
        <v>0.1199989886588073</v>
      </c>
      <c r="H7990" s="271">
        <v>9.3132826643498109E-10</v>
      </c>
      <c r="I7990" s="221">
        <f t="shared" si="880"/>
        <v>1</v>
      </c>
      <c r="J7990" s="221">
        <v>1</v>
      </c>
      <c r="K7990" s="221">
        <f t="shared" si="881"/>
        <v>-409.61899162753269</v>
      </c>
      <c r="L7990" s="221">
        <f t="shared" si="883"/>
        <v>2.7504890077517092E-39</v>
      </c>
    </row>
    <row r="7991" spans="3:12" hidden="1" x14ac:dyDescent="0.25">
      <c r="C7991" s="221">
        <v>734000</v>
      </c>
      <c r="D7991" s="221">
        <f t="shared" si="877"/>
        <v>734000</v>
      </c>
      <c r="E7991" s="221">
        <f t="shared" si="882"/>
        <v>734</v>
      </c>
      <c r="F7991" s="221">
        <f t="shared" si="878"/>
        <v>6.1866862987220866E-14</v>
      </c>
      <c r="G7991" s="221">
        <f t="shared" si="879"/>
        <v>0.4140219644371243</v>
      </c>
      <c r="H7991" s="271">
        <v>9.3130134774748596E-10</v>
      </c>
      <c r="I7991" s="221">
        <f t="shared" si="880"/>
        <v>1</v>
      </c>
      <c r="J7991" s="221">
        <v>1</v>
      </c>
      <c r="K7991" s="221">
        <f t="shared" si="881"/>
        <v>-452.44856583186322</v>
      </c>
      <c r="L7991" s="221">
        <f t="shared" si="883"/>
        <v>2.7687854207789375E-39</v>
      </c>
    </row>
    <row r="7992" spans="3:12" hidden="1" x14ac:dyDescent="0.25">
      <c r="C7992" s="221">
        <v>735000</v>
      </c>
      <c r="D7992" s="221">
        <f t="shared" si="877"/>
        <v>735000</v>
      </c>
      <c r="E7992" s="221">
        <f t="shared" si="882"/>
        <v>735</v>
      </c>
      <c r="F7992" s="221">
        <f t="shared" si="878"/>
        <v>4.7692959292668613E-13</v>
      </c>
      <c r="G7992" s="221">
        <f t="shared" si="879"/>
        <v>4.2238367092521333E-14</v>
      </c>
      <c r="H7992" s="221">
        <v>1</v>
      </c>
      <c r="I7992" s="221">
        <f t="shared" si="880"/>
        <v>1</v>
      </c>
      <c r="J7992" s="221">
        <v>1</v>
      </c>
      <c r="K7992" s="221">
        <f t="shared" si="881"/>
        <v>-513.91677217902134</v>
      </c>
      <c r="L7992" s="221">
        <f t="shared" si="883"/>
        <v>1.4250057687857713E-43</v>
      </c>
    </row>
    <row r="7993" spans="3:12" hidden="1" x14ac:dyDescent="0.25">
      <c r="C7993" s="221">
        <v>736000</v>
      </c>
      <c r="D7993" s="221">
        <f t="shared" si="877"/>
        <v>736000</v>
      </c>
      <c r="E7993" s="221">
        <f t="shared" si="882"/>
        <v>736</v>
      </c>
      <c r="F7993" s="221">
        <f t="shared" si="878"/>
        <v>6.0295336916457166E-11</v>
      </c>
      <c r="G7993" s="221">
        <f t="shared" si="879"/>
        <v>0.10550370359325642</v>
      </c>
      <c r="H7993" s="271">
        <v>9.3137481932645002E-10</v>
      </c>
      <c r="I7993" s="221">
        <f t="shared" si="880"/>
        <v>1</v>
      </c>
      <c r="J7993" s="221">
        <v>1</v>
      </c>
      <c r="K7993" s="221">
        <f t="shared" si="881"/>
        <v>-404.54648152524499</v>
      </c>
      <c r="L7993" s="221">
        <f t="shared" si="883"/>
        <v>8.7759635219830388E-39</v>
      </c>
    </row>
    <row r="7994" spans="3:12" hidden="1" x14ac:dyDescent="0.25">
      <c r="C7994" s="221">
        <v>737000</v>
      </c>
      <c r="D7994" s="221">
        <f t="shared" ref="D7994:D8057" si="884">C7994*(f_CLK_MHz/Nominal_Clock_Freq)</f>
        <v>737000</v>
      </c>
      <c r="E7994" s="221">
        <f t="shared" si="882"/>
        <v>737</v>
      </c>
      <c r="F7994" s="221">
        <f t="shared" ref="F7994:F8057" si="885">ABS(SIN(((MOD_CLK_DIV*PI()*$D7994*FIRST_STAGE_DECIMATION)/(f_CLK_MHz*1000000)))/(FIRST_STAGE_DECIMATION*SIN(((MOD_CLK_DIV*PI()*$D7994)/(f_CLK_MHz*1000000)))))^FIRST_STAGE_ORDER</f>
        <v>5.9052660263481073E-10</v>
      </c>
      <c r="G7994" s="221">
        <f t="shared" ref="G7994:G8057" si="886">ABS(SIN(((MOD_CLK_DIV*FIRST_STAGE_DECIMATION*PI()*$D7994*SECOND_STAGE_DECIMATION)/(f_CLK_MHz*1000000)))/(SECOND_STAGE_DECIMATION*SIN(((MOD_CLK_DIV*FIRST_STAGE_DECIMATION*PI()*$D7994)/(f_CLK_MHz*1000000)))))^SECOND_STAGE_ORDER</f>
        <v>6.7158790484477274E-2</v>
      </c>
      <c r="H7994" s="271">
        <v>9.3138111692738009E-10</v>
      </c>
      <c r="I7994" s="221">
        <f t="shared" ref="I7994:I8057" si="887">IF(Avg_decimation&lt;&gt;0,(ABS(SIN(((MOD_CLK_DIV*FIRST_STAGE_DECIMATION*SECOND_STAGE_DECIMATION*FIR_DECIMATION*PI()*$D7994*Avg_decimation)/(f_CLK_MHz*1000000)))/(Avg_decimation*SIN(((MOD_CLK_DIV*FIRST_STAGE_DECIMATION*SECOND_STAGE_DECIMATION*FIR_DECIMATION*PI()*$D7994)/(f_CLK_MHz*1000000)))))^1),"-")</f>
        <v>1</v>
      </c>
      <c r="J7994" s="221">
        <v>1</v>
      </c>
      <c r="K7994" s="221">
        <f t="shared" ref="K7994:K8057" si="888">20*LOG10(IF(FIR_BYPASSED,F7994*G7994*J7994,F7994*G7994*H7994*I7994*J7994))</f>
        <v>-388.65060476817609</v>
      </c>
      <c r="L7994" s="221">
        <f t="shared" si="883"/>
        <v>4.5929896761752691E-37</v>
      </c>
    </row>
    <row r="7995" spans="3:12" hidden="1" x14ac:dyDescent="0.25">
      <c r="C7995" s="221">
        <v>738000</v>
      </c>
      <c r="D7995" s="221">
        <f t="shared" si="884"/>
        <v>738000</v>
      </c>
      <c r="E7995" s="221">
        <f t="shared" si="882"/>
        <v>738</v>
      </c>
      <c r="F7995" s="221">
        <f t="shared" si="885"/>
        <v>2.3866363245682477E-9</v>
      </c>
      <c r="G7995" s="221">
        <f t="shared" si="886"/>
        <v>9.1240413602064776E-15</v>
      </c>
      <c r="H7995" s="221">
        <v>1</v>
      </c>
      <c r="I7995" s="221">
        <f t="shared" si="887"/>
        <v>1</v>
      </c>
      <c r="J7995" s="221">
        <v>1</v>
      </c>
      <c r="K7995" s="221">
        <f t="shared" si="888"/>
        <v>-453.24053016792561</v>
      </c>
      <c r="L7995" s="221">
        <f t="shared" si="883"/>
        <v>3.4150057374161315E-37</v>
      </c>
    </row>
    <row r="7996" spans="3:12" hidden="1" x14ac:dyDescent="0.25">
      <c r="C7996" s="221">
        <v>739000</v>
      </c>
      <c r="D7996" s="221">
        <f t="shared" si="884"/>
        <v>739000</v>
      </c>
      <c r="E7996" s="221">
        <f t="shared" si="882"/>
        <v>739</v>
      </c>
      <c r="F7996" s="221">
        <f t="shared" si="885"/>
        <v>5.8990912701298585E-9</v>
      </c>
      <c r="G7996" s="221">
        <f t="shared" si="886"/>
        <v>4.278486816945392E-2</v>
      </c>
      <c r="H7996" s="271">
        <v>9.3129507584576205E-10</v>
      </c>
      <c r="I7996" s="221">
        <f t="shared" si="887"/>
        <v>1</v>
      </c>
      <c r="J7996" s="221">
        <v>1</v>
      </c>
      <c r="K7996" s="221">
        <f t="shared" si="888"/>
        <v>-372.57674759195766</v>
      </c>
      <c r="L7996" s="221">
        <f t="shared" si="883"/>
        <v>1.381483537873052E-35</v>
      </c>
    </row>
    <row r="7997" spans="3:12" hidden="1" x14ac:dyDescent="0.25">
      <c r="C7997" s="221">
        <v>740000</v>
      </c>
      <c r="D7997" s="221">
        <f t="shared" si="884"/>
        <v>740000</v>
      </c>
      <c r="E7997" s="221">
        <f t="shared" si="882"/>
        <v>740</v>
      </c>
      <c r="F7997" s="221">
        <f t="shared" si="885"/>
        <v>1.0373382489144398E-8</v>
      </c>
      <c r="G7997" s="221">
        <f t="shared" si="886"/>
        <v>3.8400207712777495E-2</v>
      </c>
      <c r="H7997" s="271">
        <v>9.3133457258497604E-10</v>
      </c>
      <c r="I7997" s="221">
        <f t="shared" si="887"/>
        <v>1</v>
      </c>
      <c r="J7997" s="221">
        <v>1</v>
      </c>
      <c r="K7997" s="221">
        <f t="shared" si="888"/>
        <v>-368.61280619895359</v>
      </c>
      <c r="L7997" s="221">
        <f t="shared" si="883"/>
        <v>9.1820857662853167E-35</v>
      </c>
    </row>
    <row r="7998" spans="3:12" hidden="1" x14ac:dyDescent="0.25">
      <c r="C7998" s="221">
        <v>741000</v>
      </c>
      <c r="D7998" s="221">
        <f t="shared" si="884"/>
        <v>741000</v>
      </c>
      <c r="E7998" s="221">
        <f t="shared" si="882"/>
        <v>741</v>
      </c>
      <c r="F7998" s="221">
        <f t="shared" si="885"/>
        <v>1.3891886814778162E-8</v>
      </c>
      <c r="G7998" s="221">
        <f t="shared" si="886"/>
        <v>5.3583416506255116E-16</v>
      </c>
      <c r="H7998" s="221">
        <v>1</v>
      </c>
      <c r="I7998" s="221">
        <f t="shared" si="887"/>
        <v>1</v>
      </c>
      <c r="J7998" s="221">
        <v>1</v>
      </c>
      <c r="K7998" s="221">
        <f t="shared" si="888"/>
        <v>-462.56416725599388</v>
      </c>
      <c r="L7998" s="221">
        <f t="shared" si="883"/>
        <v>3.4409377553769121E-35</v>
      </c>
    </row>
    <row r="7999" spans="3:12" hidden="1" x14ac:dyDescent="0.25">
      <c r="C7999" s="221">
        <v>742000</v>
      </c>
      <c r="D7999" s="221">
        <f t="shared" si="884"/>
        <v>742000</v>
      </c>
      <c r="E7999" s="221">
        <f t="shared" si="882"/>
        <v>742</v>
      </c>
      <c r="F7999" s="221">
        <f t="shared" si="885"/>
        <v>1.4576132169274236E-8</v>
      </c>
      <c r="G7999" s="221">
        <f t="shared" si="886"/>
        <v>3.622222833896304E-2</v>
      </c>
      <c r="H7999" s="271">
        <v>9.3134161313306398E-10</v>
      </c>
      <c r="I7999" s="221">
        <f t="shared" si="887"/>
        <v>1</v>
      </c>
      <c r="J7999" s="221">
        <v>1</v>
      </c>
      <c r="K7999" s="221">
        <f t="shared" si="888"/>
        <v>-366.1654706076269</v>
      </c>
      <c r="L7999" s="221">
        <f t="shared" si="883"/>
        <v>6.0451362866564019E-35</v>
      </c>
    </row>
    <row r="8000" spans="3:12" hidden="1" x14ac:dyDescent="0.25">
      <c r="C8000" s="221">
        <v>743000</v>
      </c>
      <c r="D8000" s="221">
        <f t="shared" si="884"/>
        <v>743000</v>
      </c>
      <c r="E8000" s="221">
        <f t="shared" ref="E8000:E8063" si="889">D8000/1000</f>
        <v>743</v>
      </c>
      <c r="F8000" s="221">
        <f t="shared" si="885"/>
        <v>1.2011516422279021E-8</v>
      </c>
      <c r="G8000" s="221">
        <f t="shared" si="886"/>
        <v>3.7835535790822716E-2</v>
      </c>
      <c r="H8000" s="271">
        <v>9.3128802172291296E-10</v>
      </c>
      <c r="I8000" s="221">
        <f t="shared" si="887"/>
        <v>1</v>
      </c>
      <c r="J8000" s="221">
        <v>1</v>
      </c>
      <c r="K8000" s="221">
        <f t="shared" si="888"/>
        <v>-367.4683651023787</v>
      </c>
      <c r="L8000" s="221">
        <f t="shared" ref="L8000:L8063" si="890">(D8000-D7999)*((10^(K8000/20)+10^(K7999/20))/2)^2</f>
        <v>2.0929019157515363E-34</v>
      </c>
    </row>
    <row r="8001" spans="3:12" hidden="1" x14ac:dyDescent="0.25">
      <c r="C8001" s="221">
        <v>744000</v>
      </c>
      <c r="D8001" s="221">
        <f t="shared" si="884"/>
        <v>744000</v>
      </c>
      <c r="E8001" s="221">
        <f t="shared" si="889"/>
        <v>744</v>
      </c>
      <c r="F8001" s="221">
        <f t="shared" si="885"/>
        <v>7.5999337049467408E-9</v>
      </c>
      <c r="G8001" s="221">
        <f t="shared" si="886"/>
        <v>8.6766179650064716E-15</v>
      </c>
      <c r="H8001" s="221">
        <v>1</v>
      </c>
      <c r="I8001" s="221">
        <f t="shared" si="887"/>
        <v>1</v>
      </c>
      <c r="J8001" s="221">
        <v>1</v>
      </c>
      <c r="K8001" s="221">
        <f t="shared" si="888"/>
        <v>-443.61679440779301</v>
      </c>
      <c r="L8001" s="221">
        <f t="shared" si="890"/>
        <v>4.4795956836515282E-35</v>
      </c>
    </row>
    <row r="8002" spans="3:12" hidden="1" x14ac:dyDescent="0.25">
      <c r="C8002" s="221">
        <v>745000</v>
      </c>
      <c r="D8002" s="221">
        <f t="shared" si="884"/>
        <v>745000</v>
      </c>
      <c r="E8002" s="221">
        <f t="shared" si="889"/>
        <v>745</v>
      </c>
      <c r="F8002" s="221">
        <f t="shared" si="885"/>
        <v>3.4837364434787801E-9</v>
      </c>
      <c r="G8002" s="221">
        <f t="shared" si="886"/>
        <v>4.8942765527660935E-2</v>
      </c>
      <c r="H8002" s="271">
        <v>9.313881814502271E-10</v>
      </c>
      <c r="I8002" s="221">
        <f t="shared" si="887"/>
        <v>1</v>
      </c>
      <c r="J8002" s="221">
        <v>1</v>
      </c>
      <c r="K8002" s="221">
        <f t="shared" si="888"/>
        <v>-375.98270959637262</v>
      </c>
      <c r="L8002" s="221">
        <f t="shared" si="890"/>
        <v>6.3100041403945759E-36</v>
      </c>
    </row>
    <row r="8003" spans="3:12" hidden="1" x14ac:dyDescent="0.25">
      <c r="C8003" s="221">
        <v>746000</v>
      </c>
      <c r="D8003" s="221">
        <f t="shared" si="884"/>
        <v>746000</v>
      </c>
      <c r="E8003" s="221">
        <f t="shared" si="889"/>
        <v>746</v>
      </c>
      <c r="F8003" s="221">
        <f t="shared" si="885"/>
        <v>1.0177949379541833E-9</v>
      </c>
      <c r="G8003" s="221">
        <f t="shared" si="886"/>
        <v>6.2911217298108488E-2</v>
      </c>
      <c r="H8003" s="271">
        <v>9.3136777999433495E-10</v>
      </c>
      <c r="I8003" s="221">
        <f t="shared" si="887"/>
        <v>1</v>
      </c>
      <c r="J8003" s="221">
        <v>1</v>
      </c>
      <c r="K8003" s="221">
        <f t="shared" si="888"/>
        <v>-384.48980830121997</v>
      </c>
      <c r="L8003" s="221">
        <f t="shared" si="890"/>
        <v>1.1929147701141608E-35</v>
      </c>
    </row>
    <row r="8004" spans="3:12" hidden="1" x14ac:dyDescent="0.25">
      <c r="C8004" s="221">
        <v>747000</v>
      </c>
      <c r="D8004" s="221">
        <f t="shared" si="884"/>
        <v>747000</v>
      </c>
      <c r="E8004" s="221">
        <f t="shared" si="889"/>
        <v>747</v>
      </c>
      <c r="F8004" s="221">
        <f t="shared" si="885"/>
        <v>1.3797311355307053E-10</v>
      </c>
      <c r="G8004" s="221">
        <f t="shared" si="886"/>
        <v>1.1630273972596693E-14</v>
      </c>
      <c r="H8004" s="221">
        <v>1</v>
      </c>
      <c r="I8004" s="221">
        <f t="shared" si="887"/>
        <v>1</v>
      </c>
      <c r="J8004" s="221">
        <v>1</v>
      </c>
      <c r="K8004" s="221">
        <f t="shared" si="888"/>
        <v>-475.89231179370705</v>
      </c>
      <c r="L8004" s="221">
        <f t="shared" si="890"/>
        <v>8.8916539011627619E-37</v>
      </c>
    </row>
    <row r="8005" spans="3:12" hidden="1" x14ac:dyDescent="0.25">
      <c r="C8005" s="221">
        <v>748000</v>
      </c>
      <c r="D8005" s="221">
        <f t="shared" si="884"/>
        <v>748000</v>
      </c>
      <c r="E8005" s="221">
        <f t="shared" si="889"/>
        <v>748</v>
      </c>
      <c r="F8005" s="221">
        <f t="shared" si="885"/>
        <v>2.7221996133363192E-12</v>
      </c>
      <c r="G8005" s="221">
        <f t="shared" si="886"/>
        <v>0.20780173054029411</v>
      </c>
      <c r="H8005" s="271">
        <v>9.3130839653133801E-10</v>
      </c>
      <c r="I8005" s="221">
        <f t="shared" si="887"/>
        <v>1</v>
      </c>
      <c r="J8005" s="221">
        <v>1</v>
      </c>
      <c r="K8005" s="221">
        <f t="shared" si="888"/>
        <v>-425.56674707122568</v>
      </c>
      <c r="L8005" s="221">
        <f t="shared" si="890"/>
        <v>6.9808282452740432E-41</v>
      </c>
    </row>
    <row r="8006" spans="3:12" hidden="1" x14ac:dyDescent="0.25">
      <c r="C8006" s="221">
        <v>749000</v>
      </c>
      <c r="D8006" s="221">
        <f t="shared" si="884"/>
        <v>749000</v>
      </c>
      <c r="E8006" s="221">
        <f t="shared" si="889"/>
        <v>749</v>
      </c>
      <c r="F8006" s="221">
        <f t="shared" si="885"/>
        <v>2.7926748322174375E-15</v>
      </c>
      <c r="G8006" s="221">
        <f t="shared" si="886"/>
        <v>0.8272558145332336</v>
      </c>
      <c r="H8006" s="271">
        <v>9.3132122344465997E-10</v>
      </c>
      <c r="I8006" s="221">
        <f t="shared" si="887"/>
        <v>1</v>
      </c>
      <c r="J8006" s="221">
        <v>1</v>
      </c>
      <c r="K8006" s="221">
        <f t="shared" si="888"/>
        <v>-473.34480600962104</v>
      </c>
      <c r="L8006" s="221">
        <f t="shared" si="890"/>
        <v>6.9952861904145086E-41</v>
      </c>
    </row>
    <row r="8007" spans="3:12" hidden="1" x14ac:dyDescent="0.25">
      <c r="C8007" s="221">
        <v>750000</v>
      </c>
      <c r="D8007" s="221">
        <f t="shared" si="884"/>
        <v>750000</v>
      </c>
      <c r="E8007" s="221">
        <f t="shared" si="889"/>
        <v>750</v>
      </c>
      <c r="F8007" s="221">
        <f t="shared" si="885"/>
        <v>2.1073631427272255E-11</v>
      </c>
      <c r="G8007" s="221">
        <f t="shared" si="886"/>
        <v>6.3424999873891981E-14</v>
      </c>
      <c r="H8007" s="221">
        <v>1</v>
      </c>
      <c r="I8007" s="221">
        <f t="shared" si="887"/>
        <v>1</v>
      </c>
      <c r="J8007" s="221">
        <v>1</v>
      </c>
      <c r="K8007" s="221">
        <f t="shared" si="888"/>
        <v>-477.48000289787961</v>
      </c>
      <c r="L8007" s="221">
        <f t="shared" si="890"/>
        <v>3.0418603476475461E-45</v>
      </c>
    </row>
    <row r="8008" spans="3:12" hidden="1" x14ac:dyDescent="0.25">
      <c r="C8008" s="221">
        <v>751000</v>
      </c>
      <c r="D8008" s="221">
        <f t="shared" si="884"/>
        <v>751000</v>
      </c>
      <c r="E8008" s="221">
        <f t="shared" si="889"/>
        <v>751</v>
      </c>
      <c r="F8008" s="221">
        <f t="shared" si="885"/>
        <v>3.9084508408465307E-10</v>
      </c>
      <c r="G8008" s="221">
        <f t="shared" si="886"/>
        <v>7.8147266261493806E-2</v>
      </c>
      <c r="H8008" s="271">
        <v>9.3135494713402992E-10</v>
      </c>
      <c r="I8008" s="221">
        <f t="shared" si="887"/>
        <v>1</v>
      </c>
      <c r="J8008" s="221">
        <v>1</v>
      </c>
      <c r="K8008" s="221">
        <f t="shared" si="888"/>
        <v>-390.91932660242617</v>
      </c>
      <c r="L8008" s="221">
        <f t="shared" si="890"/>
        <v>2.0232435230683965E-37</v>
      </c>
    </row>
    <row r="8009" spans="3:12" hidden="1" x14ac:dyDescent="0.25">
      <c r="C8009" s="221">
        <v>752000</v>
      </c>
      <c r="D8009" s="221">
        <f t="shared" si="884"/>
        <v>752000</v>
      </c>
      <c r="E8009" s="221">
        <f t="shared" si="889"/>
        <v>752</v>
      </c>
      <c r="F8009" s="221">
        <f t="shared" si="885"/>
        <v>2.0970857515471253E-9</v>
      </c>
      <c r="G8009" s="221">
        <f t="shared" si="886"/>
        <v>5.6137348138905759E-2</v>
      </c>
      <c r="H8009" s="271">
        <v>9.3127465216845901E-10</v>
      </c>
      <c r="I8009" s="221">
        <f t="shared" si="887"/>
        <v>1</v>
      </c>
      <c r="J8009" s="221">
        <v>1</v>
      </c>
      <c r="K8009" s="221">
        <f t="shared" si="888"/>
        <v>-379.20108269962384</v>
      </c>
      <c r="L8009" s="221">
        <f t="shared" si="890"/>
        <v>4.7665885157662026E-36</v>
      </c>
    </row>
    <row r="8010" spans="3:12" hidden="1" x14ac:dyDescent="0.25">
      <c r="C8010" s="221">
        <v>753000</v>
      </c>
      <c r="D8010" s="221">
        <f t="shared" si="884"/>
        <v>753000</v>
      </c>
      <c r="E8010" s="221">
        <f t="shared" si="889"/>
        <v>753</v>
      </c>
      <c r="F8010" s="221">
        <f t="shared" si="885"/>
        <v>6.1659291161737171E-9</v>
      </c>
      <c r="G8010" s="221">
        <f t="shared" si="886"/>
        <v>1.1993558793845564E-14</v>
      </c>
      <c r="H8010" s="221">
        <v>1</v>
      </c>
      <c r="I8010" s="221">
        <f t="shared" si="887"/>
        <v>1</v>
      </c>
      <c r="J8010" s="221">
        <v>1</v>
      </c>
      <c r="K8010" s="221">
        <f t="shared" si="888"/>
        <v>-442.62106807629658</v>
      </c>
      <c r="L8010" s="221">
        <f t="shared" si="890"/>
        <v>3.0089670347979367E-36</v>
      </c>
    </row>
    <row r="8011" spans="3:12" hidden="1" x14ac:dyDescent="0.25">
      <c r="C8011" s="221">
        <v>754000</v>
      </c>
      <c r="D8011" s="221">
        <f t="shared" si="884"/>
        <v>754000</v>
      </c>
      <c r="E8011" s="221">
        <f t="shared" si="889"/>
        <v>754</v>
      </c>
      <c r="F8011" s="221">
        <f t="shared" si="885"/>
        <v>1.231730654936226E-8</v>
      </c>
      <c r="G8011" s="221">
        <f t="shared" si="886"/>
        <v>3.9814721158176358E-2</v>
      </c>
      <c r="H8011" s="271">
        <v>9.314015100768879E-10</v>
      </c>
      <c r="I8011" s="221">
        <f t="shared" si="887"/>
        <v>1</v>
      </c>
      <c r="J8011" s="221">
        <v>1</v>
      </c>
      <c r="K8011" s="221">
        <f t="shared" si="888"/>
        <v>-366.8060726727677</v>
      </c>
      <c r="L8011" s="221">
        <f t="shared" si="890"/>
        <v>5.2176309264349665E-35</v>
      </c>
    </row>
    <row r="8012" spans="3:12" hidden="1" x14ac:dyDescent="0.25">
      <c r="C8012" s="221">
        <v>755000</v>
      </c>
      <c r="D8012" s="221">
        <f t="shared" si="884"/>
        <v>755000</v>
      </c>
      <c r="E8012" s="221">
        <f t="shared" si="889"/>
        <v>755</v>
      </c>
      <c r="F8012" s="221">
        <f t="shared" si="885"/>
        <v>1.8348602503653314E-8</v>
      </c>
      <c r="G8012" s="221">
        <f t="shared" si="886"/>
        <v>3.6960503332174176E-2</v>
      </c>
      <c r="H8012" s="271">
        <v>9.3122812087179098E-10</v>
      </c>
      <c r="I8012" s="221">
        <f t="shared" si="887"/>
        <v>1</v>
      </c>
      <c r="J8012" s="221">
        <v>1</v>
      </c>
      <c r="K8012" s="221">
        <f t="shared" si="888"/>
        <v>-363.99206097159146</v>
      </c>
      <c r="L8012" s="221">
        <f t="shared" si="890"/>
        <v>2.9610087881308E-34</v>
      </c>
    </row>
    <row r="8013" spans="3:12" hidden="1" x14ac:dyDescent="0.25">
      <c r="C8013" s="221">
        <v>756000</v>
      </c>
      <c r="D8013" s="221">
        <f t="shared" si="884"/>
        <v>756000</v>
      </c>
      <c r="E8013" s="221">
        <f t="shared" si="889"/>
        <v>756</v>
      </c>
      <c r="F8013" s="221">
        <f t="shared" si="885"/>
        <v>2.1249116641062117E-8</v>
      </c>
      <c r="G8013" s="221">
        <f t="shared" si="886"/>
        <v>1.6498051478205007E-14</v>
      </c>
      <c r="H8013" s="221">
        <v>1</v>
      </c>
      <c r="I8013" s="221">
        <f t="shared" si="887"/>
        <v>1</v>
      </c>
      <c r="J8013" s="221">
        <v>1</v>
      </c>
      <c r="K8013" s="221">
        <f t="shared" si="888"/>
        <v>-429.10452930312397</v>
      </c>
      <c r="L8013" s="221">
        <f t="shared" si="890"/>
        <v>9.9819625788717848E-35</v>
      </c>
    </row>
    <row r="8014" spans="3:12" hidden="1" x14ac:dyDescent="0.25">
      <c r="C8014" s="221">
        <v>757000</v>
      </c>
      <c r="D8014" s="221">
        <f t="shared" si="884"/>
        <v>757000</v>
      </c>
      <c r="E8014" s="221">
        <f t="shared" si="889"/>
        <v>757</v>
      </c>
      <c r="F8014" s="221">
        <f t="shared" si="885"/>
        <v>1.9363419750857945E-8</v>
      </c>
      <c r="G8014" s="221">
        <f t="shared" si="886"/>
        <v>3.6960503332181177E-2</v>
      </c>
      <c r="H8014" s="271">
        <v>9.3132174741471998E-10</v>
      </c>
      <c r="I8014" s="221">
        <f t="shared" si="887"/>
        <v>1</v>
      </c>
      <c r="J8014" s="221">
        <v>1</v>
      </c>
      <c r="K8014" s="221">
        <f t="shared" si="888"/>
        <v>-363.52360637632955</v>
      </c>
      <c r="L8014" s="221">
        <f t="shared" si="890"/>
        <v>1.1118241296359598E-34</v>
      </c>
    </row>
    <row r="8015" spans="3:12" hidden="1" x14ac:dyDescent="0.25">
      <c r="C8015" s="221">
        <v>758000</v>
      </c>
      <c r="D8015" s="221">
        <f t="shared" si="884"/>
        <v>758000</v>
      </c>
      <c r="E8015" s="221">
        <f t="shared" si="889"/>
        <v>758</v>
      </c>
      <c r="F8015" s="221">
        <f t="shared" si="885"/>
        <v>1.3717525740780484E-8</v>
      </c>
      <c r="G8015" s="221">
        <f t="shared" si="886"/>
        <v>3.9814721158179148E-2</v>
      </c>
      <c r="H8015" s="271">
        <v>9.3130787501184999E-10</v>
      </c>
      <c r="I8015" s="221">
        <f t="shared" si="887"/>
        <v>1</v>
      </c>
      <c r="J8015" s="221">
        <v>1</v>
      </c>
      <c r="K8015" s="221">
        <f t="shared" si="888"/>
        <v>-365.8717452475907</v>
      </c>
      <c r="L8015" s="221">
        <f t="shared" si="890"/>
        <v>3.4525764654859782E-34</v>
      </c>
    </row>
    <row r="8016" spans="3:12" hidden="1" x14ac:dyDescent="0.25">
      <c r="C8016" s="221">
        <v>759000</v>
      </c>
      <c r="D8016" s="221">
        <f t="shared" si="884"/>
        <v>759000</v>
      </c>
      <c r="E8016" s="221">
        <f t="shared" si="889"/>
        <v>759</v>
      </c>
      <c r="F8016" s="221">
        <f t="shared" si="885"/>
        <v>7.2467507700508525E-9</v>
      </c>
      <c r="G8016" s="221">
        <f t="shared" si="886"/>
        <v>5.7139316218585948E-15</v>
      </c>
      <c r="H8016" s="221">
        <v>1</v>
      </c>
      <c r="I8016" s="221">
        <f t="shared" si="887"/>
        <v>1</v>
      </c>
      <c r="J8016" s="221">
        <v>1</v>
      </c>
      <c r="K8016" s="221">
        <f t="shared" si="888"/>
        <v>-447.65843271500836</v>
      </c>
      <c r="L8016" s="221">
        <f t="shared" si="890"/>
        <v>6.468985696646266E-35</v>
      </c>
    </row>
    <row r="8017" spans="3:12" hidden="1" x14ac:dyDescent="0.25">
      <c r="C8017" s="221">
        <v>760000</v>
      </c>
      <c r="D8017" s="221">
        <f t="shared" si="884"/>
        <v>760000</v>
      </c>
      <c r="E8017" s="221">
        <f t="shared" si="889"/>
        <v>760</v>
      </c>
      <c r="F8017" s="221">
        <f t="shared" si="885"/>
        <v>2.6010664648800963E-9</v>
      </c>
      <c r="G8017" s="221">
        <f t="shared" si="886"/>
        <v>5.6137348138929843E-2</v>
      </c>
      <c r="H8017" s="271">
        <v>9.3136830440224998E-10</v>
      </c>
      <c r="I8017" s="221">
        <f t="shared" si="887"/>
        <v>1</v>
      </c>
      <c r="J8017" s="221">
        <v>1</v>
      </c>
      <c r="K8017" s="221">
        <f t="shared" si="888"/>
        <v>-377.32950405308117</v>
      </c>
      <c r="L8017" s="221">
        <f t="shared" si="890"/>
        <v>4.6265155682487614E-36</v>
      </c>
    </row>
    <row r="8018" spans="3:12" hidden="1" x14ac:dyDescent="0.25">
      <c r="C8018" s="221">
        <v>761000</v>
      </c>
      <c r="D8018" s="221">
        <f t="shared" si="884"/>
        <v>761000</v>
      </c>
      <c r="E8018" s="221">
        <f t="shared" si="889"/>
        <v>761</v>
      </c>
      <c r="F8018" s="221">
        <f t="shared" si="885"/>
        <v>5.1160876865116781E-10</v>
      </c>
      <c r="G8018" s="221">
        <f t="shared" si="886"/>
        <v>7.8147266261479331E-2</v>
      </c>
      <c r="H8018" s="271">
        <v>9.3126134160488302E-10</v>
      </c>
      <c r="I8018" s="221">
        <f t="shared" si="887"/>
        <v>1</v>
      </c>
      <c r="J8018" s="221">
        <v>1</v>
      </c>
      <c r="K8018" s="221">
        <f t="shared" si="888"/>
        <v>-388.58153310918158</v>
      </c>
      <c r="L8018" s="221">
        <f t="shared" si="890"/>
        <v>7.502000539870835E-36</v>
      </c>
    </row>
    <row r="8019" spans="3:12" hidden="1" x14ac:dyDescent="0.25">
      <c r="C8019" s="221">
        <v>762000</v>
      </c>
      <c r="D8019" s="221">
        <f t="shared" si="884"/>
        <v>762000</v>
      </c>
      <c r="E8019" s="221">
        <f t="shared" si="889"/>
        <v>762</v>
      </c>
      <c r="F8019" s="221">
        <f t="shared" si="885"/>
        <v>2.9112552179128918E-11</v>
      </c>
      <c r="G8019" s="221">
        <f t="shared" si="886"/>
        <v>2.8713953405037937E-14</v>
      </c>
      <c r="H8019" s="221">
        <v>1</v>
      </c>
      <c r="I8019" s="221">
        <f t="shared" si="887"/>
        <v>1</v>
      </c>
      <c r="J8019" s="221">
        <v>1</v>
      </c>
      <c r="K8019" s="221">
        <f t="shared" si="888"/>
        <v>-481.5565345751026</v>
      </c>
      <c r="L8019" s="221">
        <f t="shared" si="890"/>
        <v>3.465821558689392E-37</v>
      </c>
    </row>
    <row r="8020" spans="3:12" hidden="1" x14ac:dyDescent="0.25">
      <c r="C8020" s="221">
        <v>763000</v>
      </c>
      <c r="D8020" s="221">
        <f t="shared" si="884"/>
        <v>763000</v>
      </c>
      <c r="E8020" s="221">
        <f t="shared" si="889"/>
        <v>763</v>
      </c>
      <c r="F8020" s="221">
        <f t="shared" si="885"/>
        <v>4.0717421309161221E-15</v>
      </c>
      <c r="G8020" s="221">
        <f t="shared" si="886"/>
        <v>0.82725581453348751</v>
      </c>
      <c r="H8020" s="271">
        <v>9.3141484729626699E-10</v>
      </c>
      <c r="I8020" s="221">
        <f t="shared" si="887"/>
        <v>1</v>
      </c>
      <c r="J8020" s="221">
        <v>1</v>
      </c>
      <c r="K8020" s="221">
        <f t="shared" si="888"/>
        <v>-470.06873498690265</v>
      </c>
      <c r="L8020" s="221">
        <f t="shared" si="890"/>
        <v>3.9467553515338216E-45</v>
      </c>
    </row>
    <row r="8021" spans="3:12" hidden="1" x14ac:dyDescent="0.25">
      <c r="C8021" s="221">
        <v>764000</v>
      </c>
      <c r="D8021" s="221">
        <f t="shared" si="884"/>
        <v>764000</v>
      </c>
      <c r="E8021" s="221">
        <f t="shared" si="889"/>
        <v>764</v>
      </c>
      <c r="F8021" s="221">
        <f t="shared" si="885"/>
        <v>4.1890176838112544E-12</v>
      </c>
      <c r="G8021" s="221">
        <f t="shared" si="886"/>
        <v>0.20780173054022685</v>
      </c>
      <c r="H8021" s="271">
        <v>9.3121476126086297E-10</v>
      </c>
      <c r="I8021" s="221">
        <f t="shared" si="887"/>
        <v>1</v>
      </c>
      <c r="J8021" s="221">
        <v>1</v>
      </c>
      <c r="K8021" s="221">
        <f t="shared" si="888"/>
        <v>-421.82377589341314</v>
      </c>
      <c r="L8021" s="221">
        <f t="shared" si="890"/>
        <v>1.6554561734187607E-40</v>
      </c>
    </row>
    <row r="8022" spans="3:12" hidden="1" x14ac:dyDescent="0.25">
      <c r="C8022" s="221">
        <v>765000</v>
      </c>
      <c r="D8022" s="221">
        <f t="shared" si="884"/>
        <v>765000</v>
      </c>
      <c r="E8022" s="221">
        <f t="shared" si="889"/>
        <v>765</v>
      </c>
      <c r="F8022" s="221">
        <f t="shared" si="885"/>
        <v>2.2409609063900639E-10</v>
      </c>
      <c r="G8022" s="221">
        <f t="shared" si="886"/>
        <v>1.1727616518661495E-15</v>
      </c>
      <c r="H8022" s="221">
        <v>1</v>
      </c>
      <c r="I8022" s="221">
        <f t="shared" si="887"/>
        <v>1</v>
      </c>
      <c r="J8022" s="221">
        <v>1</v>
      </c>
      <c r="K8022" s="221">
        <f t="shared" si="888"/>
        <v>-491.60711926282886</v>
      </c>
      <c r="L8022" s="221">
        <f t="shared" si="890"/>
        <v>1.6437811015524928E-40</v>
      </c>
    </row>
    <row r="8023" spans="3:12" hidden="1" x14ac:dyDescent="0.25">
      <c r="C8023" s="221">
        <v>766000</v>
      </c>
      <c r="D8023" s="221">
        <f t="shared" si="884"/>
        <v>766000</v>
      </c>
      <c r="E8023" s="221">
        <f t="shared" si="889"/>
        <v>766</v>
      </c>
      <c r="F8023" s="221">
        <f t="shared" si="885"/>
        <v>1.7448772451467291E-9</v>
      </c>
      <c r="G8023" s="221">
        <f t="shared" si="886"/>
        <v>6.2911217298103769E-2</v>
      </c>
      <c r="H8023" s="271">
        <v>9.3133507009439493E-10</v>
      </c>
      <c r="I8023" s="221">
        <f t="shared" si="887"/>
        <v>1</v>
      </c>
      <c r="J8023" s="221">
        <v>1</v>
      </c>
      <c r="K8023" s="221">
        <f t="shared" si="888"/>
        <v>-379.80802150726873</v>
      </c>
      <c r="L8023" s="221">
        <f t="shared" si="890"/>
        <v>2.6130040977320405E-36</v>
      </c>
    </row>
    <row r="8024" spans="3:12" hidden="1" x14ac:dyDescent="0.25">
      <c r="C8024" s="221">
        <v>767000</v>
      </c>
      <c r="D8024" s="221">
        <f t="shared" si="884"/>
        <v>767000</v>
      </c>
      <c r="E8024" s="221">
        <f t="shared" si="889"/>
        <v>767</v>
      </c>
      <c r="F8024" s="221">
        <f t="shared" si="885"/>
        <v>6.3042551962162881E-9</v>
      </c>
      <c r="G8024" s="221">
        <f t="shared" si="886"/>
        <v>4.894276552765247E-2</v>
      </c>
      <c r="H8024" s="271">
        <v>9.3129454340752799E-10</v>
      </c>
      <c r="I8024" s="221">
        <f t="shared" si="887"/>
        <v>1</v>
      </c>
      <c r="J8024" s="221">
        <v>1</v>
      </c>
      <c r="K8024" s="221">
        <f t="shared" si="888"/>
        <v>-370.83181301781462</v>
      </c>
      <c r="L8024" s="221">
        <f t="shared" si="890"/>
        <v>3.794384828802168E-35</v>
      </c>
    </row>
    <row r="8025" spans="3:12" hidden="1" x14ac:dyDescent="0.25">
      <c r="C8025" s="221">
        <v>768000</v>
      </c>
      <c r="D8025" s="221">
        <f t="shared" si="884"/>
        <v>768000</v>
      </c>
      <c r="E8025" s="221">
        <f t="shared" si="889"/>
        <v>768</v>
      </c>
      <c r="F8025" s="221">
        <f t="shared" si="885"/>
        <v>1.4517882157228926E-8</v>
      </c>
      <c r="G8025" s="221">
        <f t="shared" si="886"/>
        <v>2.9423999883177344E-14</v>
      </c>
      <c r="H8025" s="221">
        <v>1</v>
      </c>
      <c r="I8025" s="221">
        <f t="shared" si="887"/>
        <v>1</v>
      </c>
      <c r="J8025" s="221">
        <v>1</v>
      </c>
      <c r="K8025" s="221">
        <f t="shared" si="888"/>
        <v>-427.38790045901118</v>
      </c>
      <c r="L8025" s="221">
        <f t="shared" si="890"/>
        <v>2.0703749141717837E-35</v>
      </c>
    </row>
    <row r="8026" spans="3:12" hidden="1" x14ac:dyDescent="0.25">
      <c r="C8026" s="221">
        <v>769000</v>
      </c>
      <c r="D8026" s="221">
        <f t="shared" si="884"/>
        <v>769000</v>
      </c>
      <c r="E8026" s="221">
        <f t="shared" si="889"/>
        <v>769</v>
      </c>
      <c r="F8026" s="221">
        <f t="shared" si="885"/>
        <v>2.4222518439353505E-8</v>
      </c>
      <c r="G8026" s="221">
        <f t="shared" si="886"/>
        <v>3.7835535790830363E-2</v>
      </c>
      <c r="H8026" s="271">
        <v>9.3138162506086007E-10</v>
      </c>
      <c r="I8026" s="221">
        <f t="shared" si="887"/>
        <v>1</v>
      </c>
      <c r="J8026" s="221">
        <v>1</v>
      </c>
      <c r="K8026" s="221">
        <f t="shared" si="888"/>
        <v>-361.37506301567385</v>
      </c>
      <c r="L8026" s="221">
        <f t="shared" si="890"/>
        <v>1.8233426098381914E-34</v>
      </c>
    </row>
    <row r="8027" spans="3:12" hidden="1" x14ac:dyDescent="0.25">
      <c r="C8027" s="221">
        <v>770000</v>
      </c>
      <c r="D8027" s="221">
        <f t="shared" si="884"/>
        <v>770000</v>
      </c>
      <c r="E8027" s="221">
        <f t="shared" si="889"/>
        <v>770</v>
      </c>
      <c r="F8027" s="221">
        <f t="shared" si="885"/>
        <v>3.1032497858446285E-8</v>
      </c>
      <c r="G8027" s="221">
        <f t="shared" si="886"/>
        <v>3.6222228338975079E-2</v>
      </c>
      <c r="H8027" s="271">
        <v>9.3124798915691095E-10</v>
      </c>
      <c r="I8027" s="221">
        <f t="shared" si="887"/>
        <v>1</v>
      </c>
      <c r="J8027" s="221">
        <v>1</v>
      </c>
      <c r="K8027" s="221">
        <f t="shared" si="888"/>
        <v>-359.6028550791238</v>
      </c>
      <c r="L8027" s="221">
        <f t="shared" si="890"/>
        <v>9.0285111304053396E-34</v>
      </c>
    </row>
    <row r="8028" spans="3:12" hidden="1" x14ac:dyDescent="0.25">
      <c r="C8028" s="221">
        <v>771000</v>
      </c>
      <c r="D8028" s="221">
        <f t="shared" si="884"/>
        <v>771000</v>
      </c>
      <c r="E8028" s="221">
        <f t="shared" si="889"/>
        <v>771</v>
      </c>
      <c r="F8028" s="221">
        <f t="shared" si="885"/>
        <v>3.1225946922651126E-8</v>
      </c>
      <c r="G8028" s="221">
        <f t="shared" si="886"/>
        <v>1.3633684702590634E-14</v>
      </c>
      <c r="H8028" s="221">
        <v>1</v>
      </c>
      <c r="I8028" s="221">
        <f t="shared" si="887"/>
        <v>1</v>
      </c>
      <c r="J8028" s="221">
        <v>1</v>
      </c>
      <c r="K8028" s="221">
        <f t="shared" si="888"/>
        <v>-427.41742273402588</v>
      </c>
      <c r="L8028" s="221">
        <f t="shared" si="890"/>
        <v>2.7416226665704624E-34</v>
      </c>
    </row>
    <row r="8029" spans="3:12" hidden="1" x14ac:dyDescent="0.25">
      <c r="C8029" s="221">
        <v>772000</v>
      </c>
      <c r="D8029" s="221">
        <f t="shared" si="884"/>
        <v>772000</v>
      </c>
      <c r="E8029" s="221">
        <f t="shared" si="889"/>
        <v>772</v>
      </c>
      <c r="F8029" s="221">
        <f t="shared" si="885"/>
        <v>2.4619751717190381E-8</v>
      </c>
      <c r="G8029" s="221">
        <f t="shared" si="886"/>
        <v>3.8400207712794725E-2</v>
      </c>
      <c r="H8029" s="271">
        <v>9.3142820426980396E-10</v>
      </c>
      <c r="I8029" s="221">
        <f t="shared" si="887"/>
        <v>1</v>
      </c>
      <c r="J8029" s="221">
        <v>1</v>
      </c>
      <c r="K8029" s="221">
        <f t="shared" si="888"/>
        <v>-361.10466746094374</v>
      </c>
      <c r="L8029" s="221">
        <f t="shared" si="890"/>
        <v>1.9404081531050388E-34</v>
      </c>
    </row>
    <row r="8030" spans="3:12" hidden="1" x14ac:dyDescent="0.25">
      <c r="C8030" s="221">
        <v>773000</v>
      </c>
      <c r="D8030" s="221">
        <f t="shared" si="884"/>
        <v>773000</v>
      </c>
      <c r="E8030" s="221">
        <f t="shared" si="889"/>
        <v>773</v>
      </c>
      <c r="F8030" s="221">
        <f t="shared" si="885"/>
        <v>1.4783873651728416E-8</v>
      </c>
      <c r="G8030" s="221">
        <f t="shared" si="886"/>
        <v>4.2784868169445725E-2</v>
      </c>
      <c r="H8030" s="271">
        <v>9.3120143751672496E-10</v>
      </c>
      <c r="I8030" s="221">
        <f t="shared" si="887"/>
        <v>1</v>
      </c>
      <c r="J8030" s="221">
        <v>1</v>
      </c>
      <c r="K8030" s="221">
        <f t="shared" si="888"/>
        <v>-364.59755843693534</v>
      </c>
      <c r="L8030" s="221">
        <f t="shared" si="890"/>
        <v>5.3991984056630872E-34</v>
      </c>
    </row>
    <row r="8031" spans="3:12" hidden="1" x14ac:dyDescent="0.25">
      <c r="C8031" s="221">
        <v>774000</v>
      </c>
      <c r="D8031" s="221">
        <f t="shared" si="884"/>
        <v>774000</v>
      </c>
      <c r="E8031" s="221">
        <f t="shared" si="889"/>
        <v>774</v>
      </c>
      <c r="F8031" s="221">
        <f t="shared" si="885"/>
        <v>6.3162918752208002E-9</v>
      </c>
      <c r="G8031" s="221">
        <f t="shared" si="886"/>
        <v>2.1950884102141724E-15</v>
      </c>
      <c r="H8031" s="221">
        <v>1</v>
      </c>
      <c r="I8031" s="221">
        <f t="shared" si="887"/>
        <v>1</v>
      </c>
      <c r="J8031" s="221">
        <v>1</v>
      </c>
      <c r="K8031" s="221">
        <f t="shared" si="888"/>
        <v>-457.16171585510585</v>
      </c>
      <c r="L8031" s="221">
        <f t="shared" si="890"/>
        <v>8.6737042671100633E-35</v>
      </c>
    </row>
    <row r="8032" spans="3:12" hidden="1" x14ac:dyDescent="0.25">
      <c r="C8032" s="221">
        <v>775000</v>
      </c>
      <c r="D8032" s="221">
        <f t="shared" si="884"/>
        <v>775000</v>
      </c>
      <c r="E8032" s="221">
        <f t="shared" si="889"/>
        <v>775</v>
      </c>
      <c r="F8032" s="221">
        <f t="shared" si="885"/>
        <v>1.6505292571907518E-9</v>
      </c>
      <c r="G8032" s="221">
        <f t="shared" si="886"/>
        <v>6.7158790484470238E-2</v>
      </c>
      <c r="H8032" s="271">
        <v>9.313484375302041E-10</v>
      </c>
      <c r="I8032" s="221">
        <f t="shared" si="887"/>
        <v>1</v>
      </c>
      <c r="J8032" s="221">
        <v>1</v>
      </c>
      <c r="K8032" s="221">
        <f t="shared" si="888"/>
        <v>-379.72323433377574</v>
      </c>
      <c r="L8032" s="221">
        <f t="shared" si="890"/>
        <v>2.6652209533736064E-36</v>
      </c>
    </row>
    <row r="8033" spans="3:12" hidden="1" x14ac:dyDescent="0.25">
      <c r="C8033" s="221">
        <v>776000</v>
      </c>
      <c r="D8033" s="221">
        <f t="shared" si="884"/>
        <v>776000</v>
      </c>
      <c r="E8033" s="221">
        <f t="shared" si="889"/>
        <v>776</v>
      </c>
      <c r="F8033" s="221">
        <f t="shared" si="885"/>
        <v>1.7799686230032459E-10</v>
      </c>
      <c r="G8033" s="221">
        <f t="shared" si="886"/>
        <v>0.10550370359320962</v>
      </c>
      <c r="H8033" s="271">
        <v>9.3128121676662302E-10</v>
      </c>
      <c r="I8033" s="221">
        <f t="shared" si="887"/>
        <v>1</v>
      </c>
      <c r="J8033" s="221">
        <v>1</v>
      </c>
      <c r="K8033" s="221">
        <f t="shared" si="888"/>
        <v>-395.14478208606641</v>
      </c>
      <c r="L8033" s="221">
        <f t="shared" si="890"/>
        <v>3.6437235673018957E-36</v>
      </c>
    </row>
    <row r="8034" spans="3:12" hidden="1" x14ac:dyDescent="0.25">
      <c r="C8034" s="221">
        <v>777000</v>
      </c>
      <c r="D8034" s="221">
        <f t="shared" si="884"/>
        <v>777000</v>
      </c>
      <c r="E8034" s="221">
        <f t="shared" si="889"/>
        <v>777</v>
      </c>
      <c r="F8034" s="221">
        <f t="shared" si="885"/>
        <v>1.4871913788739635E-12</v>
      </c>
      <c r="G8034" s="221">
        <f t="shared" si="886"/>
        <v>6.5389814121784847E-14</v>
      </c>
      <c r="H8034" s="221">
        <v>1</v>
      </c>
      <c r="I8034" s="221">
        <f t="shared" si="887"/>
        <v>1</v>
      </c>
      <c r="J8034" s="221">
        <v>1</v>
      </c>
      <c r="K8034" s="221">
        <f t="shared" si="888"/>
        <v>-500.24246075933422</v>
      </c>
      <c r="L8034" s="221">
        <f t="shared" si="890"/>
        <v>7.6465693179790527E-38</v>
      </c>
    </row>
    <row r="8035" spans="3:12" hidden="1" x14ac:dyDescent="0.25">
      <c r="C8035" s="221">
        <v>778000</v>
      </c>
      <c r="D8035" s="221">
        <f t="shared" si="884"/>
        <v>778000</v>
      </c>
      <c r="E8035" s="221">
        <f t="shared" si="889"/>
        <v>778</v>
      </c>
      <c r="F8035" s="221">
        <f t="shared" si="885"/>
        <v>2.0379608675715371E-13</v>
      </c>
      <c r="G8035" s="221">
        <f t="shared" si="886"/>
        <v>0.41402196443696432</v>
      </c>
      <c r="H8035" s="271">
        <v>9.3139496935396102E-10</v>
      </c>
      <c r="I8035" s="221">
        <f t="shared" si="887"/>
        <v>1</v>
      </c>
      <c r="J8035" s="221">
        <v>1</v>
      </c>
      <c r="K8035" s="221">
        <f t="shared" si="888"/>
        <v>-442.09293779837185</v>
      </c>
      <c r="L8035" s="221">
        <f t="shared" si="890"/>
        <v>1.5478197729867333E-42</v>
      </c>
    </row>
    <row r="8036" spans="3:12" hidden="1" x14ac:dyDescent="0.25">
      <c r="C8036" s="221">
        <v>779000</v>
      </c>
      <c r="D8036" s="221">
        <f t="shared" si="884"/>
        <v>779000</v>
      </c>
      <c r="E8036" s="221">
        <f t="shared" si="889"/>
        <v>779</v>
      </c>
      <c r="F8036" s="221">
        <f t="shared" si="885"/>
        <v>1.0289072784977506E-10</v>
      </c>
      <c r="G8036" s="221">
        <f t="shared" si="886"/>
        <v>0.11999898865879292</v>
      </c>
      <c r="H8036" s="271">
        <v>9.3123464524773399E-10</v>
      </c>
      <c r="I8036" s="221">
        <f t="shared" si="887"/>
        <v>1</v>
      </c>
      <c r="J8036" s="221">
        <v>1</v>
      </c>
      <c r="K8036" s="221">
        <f t="shared" si="888"/>
        <v>-398.78774099577981</v>
      </c>
      <c r="L8036" s="221">
        <f t="shared" si="890"/>
        <v>3.3502910710269553E-38</v>
      </c>
    </row>
    <row r="8037" spans="3:12" hidden="1" x14ac:dyDescent="0.25">
      <c r="C8037" s="221">
        <v>780000</v>
      </c>
      <c r="D8037" s="221">
        <f t="shared" si="884"/>
        <v>780000</v>
      </c>
      <c r="E8037" s="221">
        <f t="shared" si="889"/>
        <v>780</v>
      </c>
      <c r="F8037" s="221">
        <f t="shared" si="885"/>
        <v>1.3507789161775815E-9</v>
      </c>
      <c r="G8037" s="221">
        <f t="shared" si="886"/>
        <v>3.1036009988847228E-14</v>
      </c>
      <c r="H8037" s="221">
        <v>1</v>
      </c>
      <c r="I8037" s="221">
        <f t="shared" si="887"/>
        <v>1</v>
      </c>
      <c r="J8037" s="221">
        <v>1</v>
      </c>
      <c r="K8037" s="221">
        <f t="shared" si="888"/>
        <v>-447.55099687515371</v>
      </c>
      <c r="L8037" s="221">
        <f t="shared" si="890"/>
        <v>3.3291025582327225E-38</v>
      </c>
    </row>
    <row r="8038" spans="3:12" hidden="1" x14ac:dyDescent="0.25">
      <c r="C8038" s="221">
        <v>781000</v>
      </c>
      <c r="D8038" s="221">
        <f t="shared" si="884"/>
        <v>781000</v>
      </c>
      <c r="E8038" s="221">
        <f t="shared" si="889"/>
        <v>781</v>
      </c>
      <c r="F8038" s="221">
        <f t="shared" si="885"/>
        <v>6.2854320393752308E-9</v>
      </c>
      <c r="G8038" s="221">
        <f t="shared" si="886"/>
        <v>5.3411656086183368E-2</v>
      </c>
      <c r="H8038" s="271">
        <v>9.3144153978142691E-10</v>
      </c>
      <c r="I8038" s="221">
        <f t="shared" si="887"/>
        <v>1</v>
      </c>
      <c r="J8038" s="221">
        <v>1</v>
      </c>
      <c r="K8038" s="221">
        <f t="shared" si="888"/>
        <v>-370.09746437351919</v>
      </c>
      <c r="L8038" s="221">
        <f t="shared" si="890"/>
        <v>2.4451753727759664E-35</v>
      </c>
    </row>
    <row r="8039" spans="3:12" hidden="1" x14ac:dyDescent="0.25">
      <c r="C8039" s="221">
        <v>782000</v>
      </c>
      <c r="D8039" s="221">
        <f t="shared" si="884"/>
        <v>782000</v>
      </c>
      <c r="E8039" s="221">
        <f t="shared" si="889"/>
        <v>782</v>
      </c>
      <c r="F8039" s="221">
        <f t="shared" si="885"/>
        <v>1.7023302470204916E-8</v>
      </c>
      <c r="G8039" s="221">
        <f t="shared" si="886"/>
        <v>4.4050908590079957E-2</v>
      </c>
      <c r="H8039" s="271">
        <v>9.3118809810614598E-10</v>
      </c>
      <c r="I8039" s="221">
        <f t="shared" si="887"/>
        <v>1</v>
      </c>
      <c r="J8039" s="221">
        <v>1</v>
      </c>
      <c r="K8039" s="221">
        <f t="shared" si="888"/>
        <v>-363.11927794460053</v>
      </c>
      <c r="L8039" s="221">
        <f t="shared" si="890"/>
        <v>2.555250223374605E-34</v>
      </c>
    </row>
    <row r="8040" spans="3:12" hidden="1" x14ac:dyDescent="0.25">
      <c r="C8040" s="221">
        <v>783000</v>
      </c>
      <c r="D8040" s="221">
        <f t="shared" si="884"/>
        <v>783000</v>
      </c>
      <c r="E8040" s="221">
        <f t="shared" si="889"/>
        <v>783</v>
      </c>
      <c r="F8040" s="221">
        <f t="shared" si="885"/>
        <v>3.2115966501163008E-8</v>
      </c>
      <c r="G8040" s="221">
        <f t="shared" si="886"/>
        <v>3.8458696502964046E-15</v>
      </c>
      <c r="H8040" s="221">
        <v>1</v>
      </c>
      <c r="I8040" s="221">
        <f t="shared" si="887"/>
        <v>1</v>
      </c>
      <c r="J8040" s="221">
        <v>1</v>
      </c>
      <c r="K8040" s="221">
        <f t="shared" si="888"/>
        <v>-438.16568886654926</v>
      </c>
      <c r="L8040" s="221">
        <f t="shared" si="890"/>
        <v>1.2194551633374473E-34</v>
      </c>
    </row>
    <row r="8041" spans="3:12" hidden="1" x14ac:dyDescent="0.25">
      <c r="C8041" s="221">
        <v>784000</v>
      </c>
      <c r="D8041" s="221">
        <f t="shared" si="884"/>
        <v>784000</v>
      </c>
      <c r="E8041" s="221">
        <f t="shared" si="889"/>
        <v>784</v>
      </c>
      <c r="F8041" s="221">
        <f t="shared" si="885"/>
        <v>4.5703183420310968E-8</v>
      </c>
      <c r="G8041" s="221">
        <f t="shared" si="886"/>
        <v>3.6641051732162117E-2</v>
      </c>
      <c r="H8041" s="271">
        <v>9.3136178248522201E-10</v>
      </c>
      <c r="I8041" s="221">
        <f t="shared" si="887"/>
        <v>1</v>
      </c>
      <c r="J8041" s="221">
        <v>1</v>
      </c>
      <c r="K8041" s="221">
        <f t="shared" si="888"/>
        <v>-356.13934408593246</v>
      </c>
      <c r="L8041" s="221">
        <f t="shared" si="890"/>
        <v>6.0823916725359183E-34</v>
      </c>
    </row>
    <row r="8042" spans="3:12" hidden="1" x14ac:dyDescent="0.25">
      <c r="C8042" s="221">
        <v>785000</v>
      </c>
      <c r="D8042" s="221">
        <f t="shared" si="884"/>
        <v>785000</v>
      </c>
      <c r="E8042" s="221">
        <f t="shared" si="889"/>
        <v>785</v>
      </c>
      <c r="F8042" s="221">
        <f t="shared" si="885"/>
        <v>5.0791353644000531E-8</v>
      </c>
      <c r="G8042" s="221">
        <f t="shared" si="886"/>
        <v>3.6118768889065941E-2</v>
      </c>
      <c r="H8042" s="271">
        <v>9.3126785787988502E-10</v>
      </c>
      <c r="I8042" s="221">
        <f t="shared" si="887"/>
        <v>1</v>
      </c>
      <c r="J8042" s="221">
        <v>1</v>
      </c>
      <c r="K8042" s="221">
        <f t="shared" si="888"/>
        <v>-355.34805319710506</v>
      </c>
      <c r="L8042" s="221">
        <f t="shared" si="890"/>
        <v>2.6701208260799281E-33</v>
      </c>
    </row>
    <row r="8043" spans="3:12" hidden="1" x14ac:dyDescent="0.25">
      <c r="C8043" s="221">
        <v>786000</v>
      </c>
      <c r="D8043" s="221">
        <f t="shared" si="884"/>
        <v>786000</v>
      </c>
      <c r="E8043" s="221">
        <f t="shared" si="889"/>
        <v>786</v>
      </c>
      <c r="F8043" s="221">
        <f t="shared" si="885"/>
        <v>4.439867024910032E-8</v>
      </c>
      <c r="G8043" s="221">
        <f t="shared" si="886"/>
        <v>1.0907713113149874E-14</v>
      </c>
      <c r="H8043" s="221">
        <v>1</v>
      </c>
      <c r="I8043" s="221">
        <f t="shared" si="887"/>
        <v>1</v>
      </c>
      <c r="J8043" s="221">
        <v>1</v>
      </c>
      <c r="K8043" s="221">
        <f t="shared" si="888"/>
        <v>-426.29792659995087</v>
      </c>
      <c r="L8043" s="221">
        <f t="shared" si="890"/>
        <v>7.3009751885058552E-34</v>
      </c>
    </row>
    <row r="8044" spans="3:12" hidden="1" x14ac:dyDescent="0.25">
      <c r="C8044" s="221">
        <v>787000</v>
      </c>
      <c r="D8044" s="221">
        <f t="shared" si="884"/>
        <v>787000</v>
      </c>
      <c r="E8044" s="221">
        <f t="shared" si="889"/>
        <v>787</v>
      </c>
      <c r="F8044" s="221">
        <f t="shared" si="885"/>
        <v>3.0006553427372345E-8</v>
      </c>
      <c r="G8044" s="221">
        <f t="shared" si="886"/>
        <v>4.0680891906432225E-2</v>
      </c>
      <c r="H8044" s="271">
        <v>9.3140830677044402E-10</v>
      </c>
      <c r="I8044" s="221">
        <f t="shared" si="887"/>
        <v>1</v>
      </c>
      <c r="J8044" s="221">
        <v>1</v>
      </c>
      <c r="K8044" s="221">
        <f t="shared" si="888"/>
        <v>-358.88506624330955</v>
      </c>
      <c r="L8044" s="221">
        <f t="shared" si="890"/>
        <v>3.2344711340181022E-34</v>
      </c>
    </row>
    <row r="8045" spans="3:12" hidden="1" x14ac:dyDescent="0.25">
      <c r="C8045" s="221">
        <v>788000</v>
      </c>
      <c r="D8045" s="221">
        <f t="shared" si="884"/>
        <v>788000</v>
      </c>
      <c r="E8045" s="221">
        <f t="shared" si="889"/>
        <v>788</v>
      </c>
      <c r="F8045" s="221">
        <f t="shared" si="885"/>
        <v>1.4924176905369435E-8</v>
      </c>
      <c r="G8045" s="221">
        <f t="shared" si="886"/>
        <v>4.7104828118620524E-2</v>
      </c>
      <c r="H8045" s="271">
        <v>9.3122128852523E-10</v>
      </c>
      <c r="I8045" s="221">
        <f t="shared" si="887"/>
        <v>1</v>
      </c>
      <c r="J8045" s="221">
        <v>1</v>
      </c>
      <c r="K8045" s="221">
        <f t="shared" si="888"/>
        <v>-363.67982584890854</v>
      </c>
      <c r="L8045" s="221">
        <f t="shared" si="890"/>
        <v>8.0246949309800739E-34</v>
      </c>
    </row>
    <row r="8046" spans="3:12" hidden="1" x14ac:dyDescent="0.25">
      <c r="C8046" s="221">
        <v>789000</v>
      </c>
      <c r="D8046" s="221">
        <f t="shared" si="884"/>
        <v>789000</v>
      </c>
      <c r="E8046" s="221">
        <f t="shared" si="889"/>
        <v>789</v>
      </c>
      <c r="F8046" s="221">
        <f t="shared" si="885"/>
        <v>4.8981906903968622E-9</v>
      </c>
      <c r="G8046" s="221">
        <f t="shared" si="886"/>
        <v>2.8778044261769926E-14</v>
      </c>
      <c r="H8046" s="221">
        <v>1</v>
      </c>
      <c r="I8046" s="221">
        <f t="shared" si="887"/>
        <v>1</v>
      </c>
      <c r="J8046" s="221">
        <v>1</v>
      </c>
      <c r="K8046" s="221">
        <f t="shared" si="888"/>
        <v>-437.01806070482417</v>
      </c>
      <c r="L8046" s="221">
        <f t="shared" si="890"/>
        <v>1.0718757112400835E-34</v>
      </c>
    </row>
    <row r="8047" spans="3:12" hidden="1" x14ac:dyDescent="0.25">
      <c r="C8047" s="221">
        <v>790000</v>
      </c>
      <c r="D8047" s="221">
        <f t="shared" si="884"/>
        <v>790000</v>
      </c>
      <c r="E8047" s="221">
        <f t="shared" si="889"/>
        <v>790</v>
      </c>
      <c r="F8047" s="221">
        <f t="shared" si="885"/>
        <v>8.1818800825647229E-10</v>
      </c>
      <c r="G8047" s="221">
        <f t="shared" si="886"/>
        <v>8.5382945061893964E-2</v>
      </c>
      <c r="H8047" s="271">
        <v>9.3145487945137902E-10</v>
      </c>
      <c r="I8047" s="221">
        <f t="shared" si="887"/>
        <v>1</v>
      </c>
      <c r="J8047" s="221">
        <v>1</v>
      </c>
      <c r="K8047" s="221">
        <f t="shared" si="888"/>
        <v>-383.73227874644039</v>
      </c>
      <c r="L8047" s="221">
        <f t="shared" si="890"/>
        <v>1.0631430143224297E-36</v>
      </c>
    </row>
    <row r="8048" spans="3:12" hidden="1" x14ac:dyDescent="0.25">
      <c r="C8048" s="221">
        <v>791000</v>
      </c>
      <c r="D8048" s="221">
        <f t="shared" si="884"/>
        <v>791000</v>
      </c>
      <c r="E8048" s="221">
        <f t="shared" si="889"/>
        <v>791</v>
      </c>
      <c r="F8048" s="221">
        <f t="shared" si="885"/>
        <v>2.9870430240221708E-11</v>
      </c>
      <c r="G8048" s="221">
        <f t="shared" si="886"/>
        <v>0.16671805668003928</v>
      </c>
      <c r="H8048" s="271">
        <v>9.3117475196211601E-10</v>
      </c>
      <c r="I8048" s="221">
        <f t="shared" si="887"/>
        <v>1</v>
      </c>
      <c r="J8048" s="221">
        <v>1</v>
      </c>
      <c r="K8048" s="221">
        <f t="shared" si="888"/>
        <v>-406.67489381340209</v>
      </c>
      <c r="L8048" s="221">
        <f t="shared" si="890"/>
        <v>1.214800687555663E-36</v>
      </c>
    </row>
    <row r="8049" spans="3:12" hidden="1" x14ac:dyDescent="0.25">
      <c r="C8049" s="221">
        <v>792000</v>
      </c>
      <c r="D8049" s="221">
        <f t="shared" si="884"/>
        <v>792000</v>
      </c>
      <c r="E8049" s="221">
        <f t="shared" si="889"/>
        <v>792</v>
      </c>
      <c r="F8049" s="221">
        <f t="shared" si="885"/>
        <v>5.7562173490450902E-76</v>
      </c>
      <c r="G8049" s="221">
        <f t="shared" si="886"/>
        <v>1</v>
      </c>
      <c r="H8049" s="221">
        <v>1</v>
      </c>
      <c r="I8049" s="221">
        <f t="shared" si="887"/>
        <v>1</v>
      </c>
      <c r="J8049" s="221">
        <v>1</v>
      </c>
      <c r="K8049" s="221">
        <f t="shared" si="888"/>
        <v>-1504.7972563179583</v>
      </c>
      <c r="L8049" s="221">
        <f t="shared" si="890"/>
        <v>5.3758931393078782E-39</v>
      </c>
    </row>
    <row r="8050" spans="3:12" hidden="1" x14ac:dyDescent="0.25">
      <c r="C8050" s="221">
        <v>793000</v>
      </c>
      <c r="D8050" s="221">
        <f t="shared" si="884"/>
        <v>793000</v>
      </c>
      <c r="E8050" s="221">
        <f t="shared" si="889"/>
        <v>793</v>
      </c>
      <c r="F8050" s="221">
        <f t="shared" si="885"/>
        <v>3.2102841945647943E-11</v>
      </c>
      <c r="G8050" s="221">
        <f t="shared" si="886"/>
        <v>0.16671805668016795</v>
      </c>
      <c r="H8050" s="271">
        <v>9.3150143710916893E-10</v>
      </c>
      <c r="I8050" s="221">
        <f t="shared" si="887"/>
        <v>1</v>
      </c>
      <c r="J8050" s="221">
        <v>1</v>
      </c>
      <c r="K8050" s="221">
        <f t="shared" si="888"/>
        <v>-406.04580701567073</v>
      </c>
      <c r="L8050" s="221">
        <f t="shared" si="890"/>
        <v>6.2138291357246473E-39</v>
      </c>
    </row>
    <row r="8051" spans="3:12" hidden="1" x14ac:dyDescent="0.25">
      <c r="C8051" s="221">
        <v>794000</v>
      </c>
      <c r="D8051" s="221">
        <f t="shared" si="884"/>
        <v>794000</v>
      </c>
      <c r="E8051" s="221">
        <f t="shared" si="889"/>
        <v>794</v>
      </c>
      <c r="F8051" s="221">
        <f t="shared" si="885"/>
        <v>9.4506372846490965E-10</v>
      </c>
      <c r="G8051" s="221">
        <f t="shared" si="886"/>
        <v>8.5382945061889787E-2</v>
      </c>
      <c r="H8051" s="271">
        <v>9.3112820017041701E-10</v>
      </c>
      <c r="I8051" s="221">
        <f t="shared" si="887"/>
        <v>1</v>
      </c>
      <c r="J8051" s="221">
        <v>1</v>
      </c>
      <c r="K8051" s="221">
        <f t="shared" si="888"/>
        <v>-382.48316588500063</v>
      </c>
      <c r="L8051" s="221">
        <f t="shared" si="890"/>
        <v>1.6048200027418786E-36</v>
      </c>
    </row>
    <row r="8052" spans="3:12" hidden="1" x14ac:dyDescent="0.25">
      <c r="C8052" s="221">
        <v>795000</v>
      </c>
      <c r="D8052" s="221">
        <f t="shared" si="884"/>
        <v>795000</v>
      </c>
      <c r="E8052" s="221">
        <f t="shared" si="889"/>
        <v>795</v>
      </c>
      <c r="F8052" s="221">
        <f t="shared" si="885"/>
        <v>6.0807565982644768E-9</v>
      </c>
      <c r="G8052" s="221">
        <f t="shared" si="886"/>
        <v>5.171945025228992E-14</v>
      </c>
      <c r="H8052" s="221">
        <v>1</v>
      </c>
      <c r="I8052" s="221">
        <f t="shared" si="887"/>
        <v>1</v>
      </c>
      <c r="J8052" s="221">
        <v>1</v>
      </c>
      <c r="K8052" s="221">
        <f t="shared" si="888"/>
        <v>-430.0477696066107</v>
      </c>
      <c r="L8052" s="221">
        <f t="shared" si="890"/>
        <v>1.4231526951396871E-36</v>
      </c>
    </row>
    <row r="8053" spans="3:12" hidden="1" x14ac:dyDescent="0.25">
      <c r="C8053" s="221">
        <v>796000</v>
      </c>
      <c r="D8053" s="221">
        <f t="shared" si="884"/>
        <v>796000</v>
      </c>
      <c r="E8053" s="221">
        <f t="shared" si="889"/>
        <v>796</v>
      </c>
      <c r="F8053" s="221">
        <f t="shared" si="885"/>
        <v>1.9913069860811457E-8</v>
      </c>
      <c r="G8053" s="221">
        <f t="shared" si="886"/>
        <v>4.7104828118653332E-2</v>
      </c>
      <c r="H8053" s="271">
        <v>9.31547993550981E-10</v>
      </c>
      <c r="I8053" s="221">
        <f t="shared" si="887"/>
        <v>1</v>
      </c>
      <c r="J8053" s="221">
        <v>1</v>
      </c>
      <c r="K8053" s="221">
        <f t="shared" si="888"/>
        <v>-361.1718224887764</v>
      </c>
      <c r="L8053" s="221">
        <f t="shared" si="890"/>
        <v>1.9101625390295591E-34</v>
      </c>
    </row>
    <row r="8054" spans="3:12" hidden="1" x14ac:dyDescent="0.25">
      <c r="C8054" s="221">
        <v>797000</v>
      </c>
      <c r="D8054" s="221">
        <f t="shared" si="884"/>
        <v>797000</v>
      </c>
      <c r="E8054" s="221">
        <f t="shared" si="889"/>
        <v>797</v>
      </c>
      <c r="F8054" s="221">
        <f t="shared" si="885"/>
        <v>4.3033412946790001E-8</v>
      </c>
      <c r="G8054" s="221">
        <f t="shared" si="886"/>
        <v>4.0680891906405635E-2</v>
      </c>
      <c r="H8054" s="271">
        <v>9.3108164436355404E-10</v>
      </c>
      <c r="I8054" s="221">
        <f t="shared" si="887"/>
        <v>1</v>
      </c>
      <c r="J8054" s="221">
        <v>1</v>
      </c>
      <c r="K8054" s="221">
        <f t="shared" si="888"/>
        <v>-355.75631956102643</v>
      </c>
      <c r="L8054" s="221">
        <f t="shared" si="890"/>
        <v>1.5672288059024325E-33</v>
      </c>
    </row>
    <row r="8055" spans="3:12" hidden="1" x14ac:dyDescent="0.25">
      <c r="C8055" s="221">
        <v>798000</v>
      </c>
      <c r="D8055" s="221">
        <f t="shared" si="884"/>
        <v>798000</v>
      </c>
      <c r="E8055" s="221">
        <f t="shared" si="889"/>
        <v>798</v>
      </c>
      <c r="F8055" s="221">
        <f t="shared" si="885"/>
        <v>6.8441803365485517E-8</v>
      </c>
      <c r="G8055" s="221">
        <f t="shared" si="886"/>
        <v>5.9229746302815977E-16</v>
      </c>
      <c r="H8055" s="221">
        <v>1</v>
      </c>
      <c r="I8055" s="221">
        <f t="shared" si="887"/>
        <v>1</v>
      </c>
      <c r="J8055" s="221">
        <v>1</v>
      </c>
      <c r="K8055" s="221">
        <f t="shared" si="888"/>
        <v>-447.8427736672005</v>
      </c>
      <c r="L8055" s="221">
        <f t="shared" si="890"/>
        <v>6.6424708036049814E-34</v>
      </c>
    </row>
    <row r="8056" spans="3:12" hidden="1" x14ac:dyDescent="0.25">
      <c r="C8056" s="221">
        <v>799000</v>
      </c>
      <c r="D8056" s="221">
        <f t="shared" si="884"/>
        <v>799000</v>
      </c>
      <c r="E8056" s="221">
        <f t="shared" si="889"/>
        <v>799</v>
      </c>
      <c r="F8056" s="221">
        <f t="shared" si="885"/>
        <v>8.4164133132655184E-8</v>
      </c>
      <c r="G8056" s="221">
        <f t="shared" si="886"/>
        <v>3.6118768889071583E-2</v>
      </c>
      <c r="H8056" s="271">
        <v>9.3134190451595202E-10</v>
      </c>
      <c r="I8056" s="221">
        <f t="shared" si="887"/>
        <v>1</v>
      </c>
      <c r="J8056" s="221">
        <v>1</v>
      </c>
      <c r="K8056" s="221">
        <f t="shared" si="888"/>
        <v>-350.96061724976147</v>
      </c>
      <c r="L8056" s="221">
        <f t="shared" si="890"/>
        <v>2.0039677141301671E-33</v>
      </c>
    </row>
    <row r="8057" spans="3:12" hidden="1" x14ac:dyDescent="0.25">
      <c r="C8057" s="221">
        <v>800000</v>
      </c>
      <c r="D8057" s="221">
        <f t="shared" si="884"/>
        <v>800000</v>
      </c>
      <c r="E8057" s="221">
        <f t="shared" si="889"/>
        <v>800</v>
      </c>
      <c r="F8057" s="221">
        <f t="shared" si="885"/>
        <v>8.1413706377947553E-8</v>
      </c>
      <c r="G8057" s="221">
        <f t="shared" si="886"/>
        <v>3.6641051732137102E-2</v>
      </c>
      <c r="H8057" s="271">
        <v>9.3128774009672705E-10</v>
      </c>
      <c r="I8057" s="221">
        <f t="shared" si="887"/>
        <v>1</v>
      </c>
      <c r="J8057" s="221">
        <v>1</v>
      </c>
      <c r="K8057" s="221">
        <f t="shared" si="888"/>
        <v>-351.12501313393886</v>
      </c>
      <c r="L8057" s="221">
        <f t="shared" si="890"/>
        <v>7.8660621558542073E-33</v>
      </c>
    </row>
    <row r="8058" spans="3:12" hidden="1" x14ac:dyDescent="0.25">
      <c r="C8058" s="221">
        <v>801000</v>
      </c>
      <c r="D8058" s="221">
        <f t="shared" ref="D8058:D8121" si="891">C8058*(f_CLK_MHz/Nominal_Clock_Freq)</f>
        <v>801000</v>
      </c>
      <c r="E8058" s="221">
        <f t="shared" si="889"/>
        <v>801</v>
      </c>
      <c r="F8058" s="221">
        <f t="shared" ref="F8058:F8121" si="892">ABS(SIN(((MOD_CLK_DIV*PI()*$D8058*FIRST_STAGE_DECIMATION)/(f_CLK_MHz*1000000)))/(FIRST_STAGE_DECIMATION*SIN(((MOD_CLK_DIV*PI()*$D8058)/(f_CLK_MHz*1000000)))))^FIRST_STAGE_ORDER</f>
        <v>6.1506067589197653E-8</v>
      </c>
      <c r="G8058" s="221">
        <f t="shared" ref="G8058:G8121" si="893">ABS(SIN(((MOD_CLK_DIV*FIRST_STAGE_DECIMATION*PI()*$D8058*SECOND_STAGE_DECIMATION)/(f_CLK_MHz*1000000)))/(SECOND_STAGE_DECIMATION*SIN(((MOD_CLK_DIV*FIRST_STAGE_DECIMATION*PI()*$D8058)/(f_CLK_MHz*1000000)))))^SECOND_STAGE_ORDER</f>
        <v>8.1775130822267517E-15</v>
      </c>
      <c r="H8058" s="221">
        <v>1</v>
      </c>
      <c r="I8058" s="221">
        <f t="shared" ref="I8058:I8121" si="894">IF(Avg_decimation&lt;&gt;0,(ABS(SIN(((MOD_CLK_DIV*FIRST_STAGE_DECIMATION*SECOND_STAGE_DECIMATION*FIR_DECIMATION*PI()*$D8058*Avg_decimation)/(f_CLK_MHz*1000000)))/(Avg_decimation*SIN(((MOD_CLK_DIV*FIRST_STAGE_DECIMATION*SECOND_STAGE_DECIMATION*FIR_DECIMATION*PI()*$D8058)/(f_CLK_MHz*1000000)))))^1),"-")</f>
        <v>1</v>
      </c>
      <c r="J8058" s="221">
        <v>1</v>
      </c>
      <c r="K8058" s="221">
        <f t="shared" ref="K8058:K8121" si="895">20*LOG10(IF(FIR_BYPASSED,F8058*G8058*J8058,F8058*G8058*H8058*I8058*J8058))</f>
        <v>-425.96921582553466</v>
      </c>
      <c r="L8058" s="221">
        <f t="shared" si="890"/>
        <v>1.9301716653022976E-33</v>
      </c>
    </row>
    <row r="8059" spans="3:12" hidden="1" x14ac:dyDescent="0.25">
      <c r="C8059" s="221">
        <v>802000</v>
      </c>
      <c r="D8059" s="221">
        <f t="shared" si="891"/>
        <v>802000</v>
      </c>
      <c r="E8059" s="221">
        <f t="shared" si="889"/>
        <v>802</v>
      </c>
      <c r="F8059" s="221">
        <f t="shared" si="892"/>
        <v>3.505280983265916E-8</v>
      </c>
      <c r="G8059" s="221">
        <f t="shared" si="893"/>
        <v>4.405090859008523E-2</v>
      </c>
      <c r="H8059" s="271">
        <v>9.3138842923067991E-10</v>
      </c>
      <c r="I8059" s="221">
        <f t="shared" si="894"/>
        <v>1</v>
      </c>
      <c r="J8059" s="221">
        <v>1</v>
      </c>
      <c r="K8059" s="221">
        <f t="shared" si="895"/>
        <v>-356.84382908750257</v>
      </c>
      <c r="L8059" s="221">
        <f t="shared" si="890"/>
        <v>5.1744097538299013E-34</v>
      </c>
    </row>
    <row r="8060" spans="3:12" hidden="1" x14ac:dyDescent="0.25">
      <c r="C8060" s="221">
        <v>803000</v>
      </c>
      <c r="D8060" s="221">
        <f t="shared" si="891"/>
        <v>803000</v>
      </c>
      <c r="E8060" s="221">
        <f t="shared" si="889"/>
        <v>803</v>
      </c>
      <c r="F8060" s="221">
        <f t="shared" si="892"/>
        <v>1.3916707148142996E-8</v>
      </c>
      <c r="G8060" s="221">
        <f t="shared" si="893"/>
        <v>5.3411656086159921E-2</v>
      </c>
      <c r="H8060" s="271">
        <v>9.3124117854832498E-10</v>
      </c>
      <c r="I8060" s="221">
        <f t="shared" si="894"/>
        <v>1</v>
      </c>
      <c r="J8060" s="221">
        <v>1</v>
      </c>
      <c r="K8060" s="221">
        <f t="shared" si="895"/>
        <v>-363.19530591722753</v>
      </c>
      <c r="L8060" s="221">
        <f t="shared" si="890"/>
        <v>1.134618438377264E-33</v>
      </c>
    </row>
    <row r="8061" spans="3:12" hidden="1" x14ac:dyDescent="0.25">
      <c r="C8061" s="221">
        <v>804000</v>
      </c>
      <c r="D8061" s="221">
        <f t="shared" si="891"/>
        <v>804000</v>
      </c>
      <c r="E8061" s="221">
        <f t="shared" si="889"/>
        <v>804</v>
      </c>
      <c r="F8061" s="221">
        <f t="shared" si="892"/>
        <v>3.2162690760879805E-9</v>
      </c>
      <c r="G8061" s="221">
        <f t="shared" si="893"/>
        <v>2.9075917021280555E-14</v>
      </c>
      <c r="H8061" s="221">
        <v>1</v>
      </c>
      <c r="I8061" s="221">
        <f t="shared" si="894"/>
        <v>1</v>
      </c>
      <c r="J8061" s="221">
        <v>1</v>
      </c>
      <c r="K8061" s="221">
        <f t="shared" si="895"/>
        <v>-440.58228408300977</v>
      </c>
      <c r="L8061" s="221">
        <f t="shared" si="890"/>
        <v>1.1981929342969753E-34</v>
      </c>
    </row>
    <row r="8062" spans="3:12" hidden="1" x14ac:dyDescent="0.25">
      <c r="C8062" s="221">
        <v>805000</v>
      </c>
      <c r="D8062" s="221">
        <f t="shared" si="891"/>
        <v>805000</v>
      </c>
      <c r="E8062" s="221">
        <f t="shared" si="889"/>
        <v>805</v>
      </c>
      <c r="F8062" s="221">
        <f t="shared" si="892"/>
        <v>2.6348729424683048E-10</v>
      </c>
      <c r="G8062" s="221">
        <f t="shared" si="893"/>
        <v>0.11999898865883504</v>
      </c>
      <c r="H8062" s="271">
        <v>9.3143501434102105E-10</v>
      </c>
      <c r="I8062" s="221">
        <f t="shared" si="894"/>
        <v>1</v>
      </c>
      <c r="J8062" s="221">
        <v>1</v>
      </c>
      <c r="K8062" s="221">
        <f t="shared" si="895"/>
        <v>-390.61820353174289</v>
      </c>
      <c r="L8062" s="221">
        <f t="shared" si="890"/>
        <v>2.1820936598957549E-37</v>
      </c>
    </row>
    <row r="8063" spans="3:12" hidden="1" x14ac:dyDescent="0.25">
      <c r="C8063" s="221">
        <v>806000</v>
      </c>
      <c r="D8063" s="221">
        <f t="shared" si="891"/>
        <v>806000</v>
      </c>
      <c r="E8063" s="221">
        <f t="shared" si="889"/>
        <v>806</v>
      </c>
      <c r="F8063" s="221">
        <f t="shared" si="892"/>
        <v>5.6136768790529471E-13</v>
      </c>
      <c r="G8063" s="221">
        <f t="shared" si="893"/>
        <v>0.41402196443680317</v>
      </c>
      <c r="H8063" s="271">
        <v>9.3119462582698901E-10</v>
      </c>
      <c r="I8063" s="221">
        <f t="shared" si="894"/>
        <v>1</v>
      </c>
      <c r="J8063" s="221">
        <v>1</v>
      </c>
      <c r="K8063" s="221">
        <f t="shared" si="895"/>
        <v>-433.29377492515232</v>
      </c>
      <c r="L8063" s="221">
        <f t="shared" si="890"/>
        <v>2.2002877219896242E-37</v>
      </c>
    </row>
    <row r="8064" spans="3:12" hidden="1" x14ac:dyDescent="0.25">
      <c r="C8064" s="221">
        <v>807000</v>
      </c>
      <c r="D8064" s="221">
        <f t="shared" si="891"/>
        <v>807000</v>
      </c>
      <c r="E8064" s="221">
        <f t="shared" ref="E8064:E8127" si="896">D8064/1000</f>
        <v>807</v>
      </c>
      <c r="F8064" s="221">
        <f t="shared" si="892"/>
        <v>4.407005626588464E-12</v>
      </c>
      <c r="G8064" s="221">
        <f t="shared" si="893"/>
        <v>1.6487786621012088E-13</v>
      </c>
      <c r="H8064" s="221">
        <v>1</v>
      </c>
      <c r="I8064" s="221">
        <f t="shared" si="894"/>
        <v>1</v>
      </c>
      <c r="J8064" s="221">
        <v>1</v>
      </c>
      <c r="K8064" s="221">
        <f t="shared" si="895"/>
        <v>-482.77388073369582</v>
      </c>
      <c r="L8064" s="221">
        <f t="shared" ref="L8064:L8127" si="897">(D8064-D8063)*((10^(K8064/20)+10^(K8063/20))/2)^2</f>
        <v>1.1788913366242737E-41</v>
      </c>
    </row>
    <row r="8065" spans="3:12" hidden="1" x14ac:dyDescent="0.25">
      <c r="C8065" s="221">
        <v>808000</v>
      </c>
      <c r="D8065" s="221">
        <f t="shared" si="891"/>
        <v>808000</v>
      </c>
      <c r="E8065" s="221">
        <f t="shared" si="896"/>
        <v>808</v>
      </c>
      <c r="F8065" s="221">
        <f t="shared" si="892"/>
        <v>5.6751271924199139E-10</v>
      </c>
      <c r="G8065" s="221">
        <f t="shared" si="893"/>
        <v>0.10550370359328719</v>
      </c>
      <c r="H8065" s="271">
        <v>9.3148155682414994E-10</v>
      </c>
      <c r="I8065" s="221">
        <f t="shared" si="894"/>
        <v>1</v>
      </c>
      <c r="J8065" s="221">
        <v>1</v>
      </c>
      <c r="K8065" s="221">
        <f t="shared" si="895"/>
        <v>-385.07164869611478</v>
      </c>
      <c r="L8065" s="221">
        <f t="shared" si="897"/>
        <v>7.7765408063356746E-37</v>
      </c>
    </row>
    <row r="8066" spans="3:12" hidden="1" x14ac:dyDescent="0.25">
      <c r="C8066" s="221">
        <v>809000</v>
      </c>
      <c r="D8066" s="221">
        <f t="shared" si="891"/>
        <v>809000</v>
      </c>
      <c r="E8066" s="221">
        <f t="shared" si="896"/>
        <v>809</v>
      </c>
      <c r="F8066" s="221">
        <f t="shared" si="892"/>
        <v>5.6628968837530538E-9</v>
      </c>
      <c r="G8066" s="221">
        <f t="shared" si="893"/>
        <v>6.7158790484447423E-2</v>
      </c>
      <c r="H8066" s="271">
        <v>9.3114807395439102E-10</v>
      </c>
      <c r="I8066" s="221">
        <f t="shared" si="894"/>
        <v>1</v>
      </c>
      <c r="J8066" s="221">
        <v>1</v>
      </c>
      <c r="K8066" s="221">
        <f t="shared" si="895"/>
        <v>-369.01679462290952</v>
      </c>
      <c r="L8066" s="221">
        <f t="shared" si="897"/>
        <v>4.2004538303556442E-35</v>
      </c>
    </row>
    <row r="8067" spans="3:12" hidden="1" x14ac:dyDescent="0.25">
      <c r="C8067" s="221">
        <v>810000</v>
      </c>
      <c r="D8067" s="221">
        <f t="shared" si="891"/>
        <v>810000</v>
      </c>
      <c r="E8067" s="221">
        <f t="shared" si="896"/>
        <v>810</v>
      </c>
      <c r="F8067" s="221">
        <f t="shared" si="892"/>
        <v>2.3323828628777315E-8</v>
      </c>
      <c r="G8067" s="221">
        <f t="shared" si="893"/>
        <v>4.0310462808838233E-14</v>
      </c>
      <c r="H8067" s="221">
        <v>1</v>
      </c>
      <c r="I8067" s="221">
        <f t="shared" si="894"/>
        <v>1</v>
      </c>
      <c r="J8067" s="221">
        <v>1</v>
      </c>
      <c r="K8067" s="221">
        <f t="shared" si="895"/>
        <v>-420.53564747684936</v>
      </c>
      <c r="L8067" s="221">
        <f t="shared" si="897"/>
        <v>3.1518355971015038E-35</v>
      </c>
    </row>
    <row r="8068" spans="3:12" hidden="1" x14ac:dyDescent="0.25">
      <c r="C8068" s="221">
        <v>811000</v>
      </c>
      <c r="D8068" s="221">
        <f t="shared" si="891"/>
        <v>811000</v>
      </c>
      <c r="E8068" s="221">
        <f t="shared" si="896"/>
        <v>811</v>
      </c>
      <c r="F8068" s="221">
        <f t="shared" si="892"/>
        <v>5.8765523077179612E-8</v>
      </c>
      <c r="G8068" s="221">
        <f t="shared" si="893"/>
        <v>4.278486816947534E-2</v>
      </c>
      <c r="H8068" s="271">
        <v>9.3152812921874604E-10</v>
      </c>
      <c r="I8068" s="221">
        <f t="shared" si="894"/>
        <v>1</v>
      </c>
      <c r="J8068" s="221">
        <v>1</v>
      </c>
      <c r="K8068" s="221">
        <f t="shared" si="895"/>
        <v>-352.60782443764219</v>
      </c>
      <c r="L8068" s="221">
        <f t="shared" si="897"/>
        <v>1.3724804653979903E-33</v>
      </c>
    </row>
    <row r="8069" spans="3:12" hidden="1" x14ac:dyDescent="0.25">
      <c r="C8069" s="221">
        <v>812000</v>
      </c>
      <c r="D8069" s="221">
        <f t="shared" si="891"/>
        <v>812000</v>
      </c>
      <c r="E8069" s="221">
        <f t="shared" si="896"/>
        <v>812</v>
      </c>
      <c r="F8069" s="221">
        <f t="shared" si="892"/>
        <v>1.053643584144098E-7</v>
      </c>
      <c r="G8069" s="221">
        <f t="shared" si="893"/>
        <v>3.8400207712769328E-2</v>
      </c>
      <c r="H8069" s="271">
        <v>9.3110151629660297E-10</v>
      </c>
      <c r="I8069" s="221">
        <f t="shared" si="894"/>
        <v>1</v>
      </c>
      <c r="J8069" s="221">
        <v>1</v>
      </c>
      <c r="K8069" s="221">
        <f t="shared" si="895"/>
        <v>-348.47951331145748</v>
      </c>
      <c r="L8069" s="221">
        <f t="shared" si="897"/>
        <v>9.3310916053560784E-33</v>
      </c>
    </row>
    <row r="8070" spans="3:12" hidden="1" x14ac:dyDescent="0.25">
      <c r="C8070" s="221">
        <v>813000</v>
      </c>
      <c r="D8070" s="221">
        <f t="shared" si="891"/>
        <v>813000</v>
      </c>
      <c r="E8070" s="221">
        <f t="shared" si="896"/>
        <v>813</v>
      </c>
      <c r="F8070" s="221">
        <f t="shared" si="892"/>
        <v>1.4390798918401781E-7</v>
      </c>
      <c r="G8070" s="221">
        <f t="shared" si="893"/>
        <v>3.5792936687223309E-14</v>
      </c>
      <c r="H8070" s="221">
        <v>1</v>
      </c>
      <c r="I8070" s="221">
        <f t="shared" si="894"/>
        <v>1</v>
      </c>
      <c r="J8070" s="221">
        <v>1</v>
      </c>
      <c r="K8070" s="221">
        <f t="shared" si="895"/>
        <v>-405.76235525837518</v>
      </c>
      <c r="L8070" s="221">
        <f t="shared" si="897"/>
        <v>3.5577503651306482E-33</v>
      </c>
    </row>
    <row r="8071" spans="3:12" hidden="1" x14ac:dyDescent="0.25">
      <c r="C8071" s="221">
        <v>814000</v>
      </c>
      <c r="D8071" s="221">
        <f t="shared" si="891"/>
        <v>814000</v>
      </c>
      <c r="E8071" s="221">
        <f t="shared" si="896"/>
        <v>814</v>
      </c>
      <c r="F8071" s="221">
        <f t="shared" si="892"/>
        <v>1.5403996279061602E-7</v>
      </c>
      <c r="G8071" s="221">
        <f t="shared" si="893"/>
        <v>3.6222228338971083E-2</v>
      </c>
      <c r="H8071" s="271">
        <v>9.3132202425790305E-10</v>
      </c>
      <c r="I8071" s="221">
        <f t="shared" si="894"/>
        <v>1</v>
      </c>
      <c r="J8071" s="221">
        <v>1</v>
      </c>
      <c r="K8071" s="221">
        <f t="shared" si="895"/>
        <v>-345.68583115103252</v>
      </c>
      <c r="L8071" s="221">
        <f t="shared" si="897"/>
        <v>6.7642155318439902E-33</v>
      </c>
    </row>
    <row r="8072" spans="3:12" hidden="1" x14ac:dyDescent="0.25">
      <c r="C8072" s="221">
        <v>815000</v>
      </c>
      <c r="D8072" s="221">
        <f t="shared" si="891"/>
        <v>815000</v>
      </c>
      <c r="E8072" s="221">
        <f t="shared" si="896"/>
        <v>815</v>
      </c>
      <c r="F8072" s="221">
        <f t="shared" si="892"/>
        <v>1.2953173707790283E-7</v>
      </c>
      <c r="G8072" s="221">
        <f t="shared" si="893"/>
        <v>3.7835535790824638E-2</v>
      </c>
      <c r="H8072" s="271">
        <v>9.3130761171646901E-10</v>
      </c>
      <c r="I8072" s="221">
        <f t="shared" si="894"/>
        <v>1</v>
      </c>
      <c r="J8072" s="221">
        <v>1</v>
      </c>
      <c r="K8072" s="221">
        <f t="shared" si="895"/>
        <v>-346.81261538837555</v>
      </c>
      <c r="L8072" s="221">
        <f t="shared" si="897"/>
        <v>2.3817904852147111E-32</v>
      </c>
    </row>
    <row r="8073" spans="3:12" hidden="1" x14ac:dyDescent="0.25">
      <c r="C8073" s="221">
        <v>816000</v>
      </c>
      <c r="D8073" s="221">
        <f t="shared" si="891"/>
        <v>816000</v>
      </c>
      <c r="E8073" s="221">
        <f t="shared" si="896"/>
        <v>816</v>
      </c>
      <c r="F8073" s="221">
        <f t="shared" si="892"/>
        <v>8.3656171287746942E-8</v>
      </c>
      <c r="G8073" s="221">
        <f t="shared" si="893"/>
        <v>5.281637357626955E-15</v>
      </c>
      <c r="H8073" s="221">
        <v>1</v>
      </c>
      <c r="I8073" s="221">
        <f t="shared" si="894"/>
        <v>1</v>
      </c>
      <c r="J8073" s="221">
        <v>1</v>
      </c>
      <c r="K8073" s="221">
        <f t="shared" si="895"/>
        <v>-427.09466873899004</v>
      </c>
      <c r="L8073" s="221">
        <f t="shared" si="897"/>
        <v>5.2090982571131839E-33</v>
      </c>
    </row>
    <row r="8074" spans="3:12" hidden="1" x14ac:dyDescent="0.25">
      <c r="C8074" s="221">
        <v>817000</v>
      </c>
      <c r="D8074" s="221">
        <f t="shared" si="891"/>
        <v>817000</v>
      </c>
      <c r="E8074" s="221">
        <f t="shared" si="896"/>
        <v>817</v>
      </c>
      <c r="F8074" s="221">
        <f t="shared" si="892"/>
        <v>3.9153335042561736E-8</v>
      </c>
      <c r="G8074" s="221">
        <f t="shared" si="893"/>
        <v>4.8942765527634643E-2</v>
      </c>
      <c r="H8074" s="271">
        <v>9.3136856790307802E-10</v>
      </c>
      <c r="I8074" s="221">
        <f t="shared" si="894"/>
        <v>1</v>
      </c>
      <c r="J8074" s="221">
        <v>1</v>
      </c>
      <c r="K8074" s="221">
        <f t="shared" si="895"/>
        <v>-354.96842312878533</v>
      </c>
      <c r="L8074" s="221">
        <f t="shared" si="897"/>
        <v>7.9673280738692138E-34</v>
      </c>
    </row>
    <row r="8075" spans="3:12" hidden="1" x14ac:dyDescent="0.25">
      <c r="C8075" s="221">
        <v>818000</v>
      </c>
      <c r="D8075" s="221">
        <f t="shared" si="891"/>
        <v>818000</v>
      </c>
      <c r="E8075" s="221">
        <f t="shared" si="896"/>
        <v>818</v>
      </c>
      <c r="F8075" s="221">
        <f t="shared" si="892"/>
        <v>1.1682814093073355E-8</v>
      </c>
      <c r="G8075" s="221">
        <f t="shared" si="893"/>
        <v>6.291121729809479E-2</v>
      </c>
      <c r="H8075" s="271">
        <v>9.3126107763923698E-10</v>
      </c>
      <c r="I8075" s="221">
        <f t="shared" si="894"/>
        <v>1</v>
      </c>
      <c r="J8075" s="221">
        <v>1</v>
      </c>
      <c r="K8075" s="221">
        <f t="shared" si="895"/>
        <v>-363.29305987263899</v>
      </c>
      <c r="L8075" s="221">
        <f t="shared" si="897"/>
        <v>1.5242548024044441E-33</v>
      </c>
    </row>
    <row r="8076" spans="3:12" hidden="1" x14ac:dyDescent="0.25">
      <c r="C8076" s="221">
        <v>819000</v>
      </c>
      <c r="D8076" s="221">
        <f t="shared" si="891"/>
        <v>819000</v>
      </c>
      <c r="E8076" s="221">
        <f t="shared" si="896"/>
        <v>819</v>
      </c>
      <c r="F8076" s="221">
        <f t="shared" si="892"/>
        <v>1.6179937309777746E-9</v>
      </c>
      <c r="G8076" s="221">
        <f t="shared" si="893"/>
        <v>3.0199775310325962E-14</v>
      </c>
      <c r="H8076" s="221">
        <v>1</v>
      </c>
      <c r="I8076" s="221">
        <f t="shared" si="894"/>
        <v>1</v>
      </c>
      <c r="J8076" s="221">
        <v>1</v>
      </c>
      <c r="K8076" s="221">
        <f t="shared" si="895"/>
        <v>-446.2203890730533</v>
      </c>
      <c r="L8076" s="221">
        <f t="shared" si="897"/>
        <v>1.171375205863858E-34</v>
      </c>
    </row>
    <row r="8077" spans="3:12" hidden="1" x14ac:dyDescent="0.25">
      <c r="C8077" s="221">
        <v>820000</v>
      </c>
      <c r="D8077" s="221">
        <f t="shared" si="891"/>
        <v>820000</v>
      </c>
      <c r="E8077" s="221">
        <f t="shared" si="896"/>
        <v>820</v>
      </c>
      <c r="F8077" s="221">
        <f t="shared" si="892"/>
        <v>3.2623621223400878E-11</v>
      </c>
      <c r="G8077" s="221">
        <f t="shared" si="893"/>
        <v>0.2078017305402135</v>
      </c>
      <c r="H8077" s="271">
        <v>9.3116246502556799E-10</v>
      </c>
      <c r="I8077" s="221">
        <f t="shared" si="894"/>
        <v>1</v>
      </c>
      <c r="J8077" s="221">
        <v>1</v>
      </c>
      <c r="K8077" s="221">
        <f t="shared" si="895"/>
        <v>-403.99586425213329</v>
      </c>
      <c r="L8077" s="221">
        <f t="shared" si="897"/>
        <v>1.0116984434519956E-38</v>
      </c>
    </row>
    <row r="8078" spans="3:12" hidden="1" x14ac:dyDescent="0.25">
      <c r="C8078" s="221">
        <v>821000</v>
      </c>
      <c r="D8078" s="221">
        <f t="shared" si="891"/>
        <v>821000</v>
      </c>
      <c r="E8078" s="221">
        <f t="shared" si="896"/>
        <v>821</v>
      </c>
      <c r="F8078" s="221">
        <f t="shared" si="892"/>
        <v>3.4213720024767688E-14</v>
      </c>
      <c r="G8078" s="221">
        <f t="shared" si="893"/>
        <v>0.82725581453342889</v>
      </c>
      <c r="H8078" s="271">
        <v>9.3146717019764705E-10</v>
      </c>
      <c r="I8078" s="221">
        <f t="shared" si="894"/>
        <v>1</v>
      </c>
      <c r="J8078" s="221">
        <v>1</v>
      </c>
      <c r="K8078" s="221">
        <f t="shared" si="895"/>
        <v>-451.57984643557916</v>
      </c>
      <c r="L8078" s="221">
        <f t="shared" si="897"/>
        <v>1.0045547103023738E-38</v>
      </c>
    </row>
    <row r="8079" spans="3:12" hidden="1" x14ac:dyDescent="0.25">
      <c r="C8079" s="221">
        <v>822000</v>
      </c>
      <c r="D8079" s="221">
        <f t="shared" si="891"/>
        <v>822000</v>
      </c>
      <c r="E8079" s="221">
        <f t="shared" si="896"/>
        <v>822</v>
      </c>
      <c r="F8079" s="221">
        <f t="shared" si="892"/>
        <v>2.640148181992423E-10</v>
      </c>
      <c r="G8079" s="221">
        <f t="shared" si="893"/>
        <v>7.4784826389670352E-14</v>
      </c>
      <c r="H8079" s="221">
        <v>1</v>
      </c>
      <c r="I8079" s="221">
        <f t="shared" si="894"/>
        <v>1</v>
      </c>
      <c r="J8079" s="221">
        <v>1</v>
      </c>
      <c r="K8079" s="221">
        <f t="shared" si="895"/>
        <v>-454.09116414540586</v>
      </c>
      <c r="L8079" s="221">
        <f t="shared" si="897"/>
        <v>5.3148881340803384E-43</v>
      </c>
    </row>
    <row r="8080" spans="3:12" hidden="1" x14ac:dyDescent="0.25">
      <c r="C8080" s="221">
        <v>823000</v>
      </c>
      <c r="D8080" s="221">
        <f t="shared" si="891"/>
        <v>823000</v>
      </c>
      <c r="E8080" s="221">
        <f t="shared" si="896"/>
        <v>823</v>
      </c>
      <c r="F8080" s="221">
        <f t="shared" si="892"/>
        <v>5.0089572434176648E-9</v>
      </c>
      <c r="G8080" s="221">
        <f t="shared" si="893"/>
        <v>7.8147266261510695E-2</v>
      </c>
      <c r="H8080" s="271">
        <v>9.3120902309424404E-10</v>
      </c>
      <c r="I8080" s="221">
        <f t="shared" si="894"/>
        <v>1</v>
      </c>
      <c r="J8080" s="221">
        <v>1</v>
      </c>
      <c r="K8080" s="221">
        <f t="shared" si="895"/>
        <v>-368.76583419541481</v>
      </c>
      <c r="L8080" s="221">
        <f t="shared" si="897"/>
        <v>3.3220306616092541E-35</v>
      </c>
    </row>
    <row r="8081" spans="3:12" hidden="1" x14ac:dyDescent="0.25">
      <c r="C8081" s="221">
        <v>824000</v>
      </c>
      <c r="D8081" s="221">
        <f t="shared" si="891"/>
        <v>824000</v>
      </c>
      <c r="E8081" s="221">
        <f t="shared" si="896"/>
        <v>824</v>
      </c>
      <c r="F8081" s="221">
        <f t="shared" si="892"/>
        <v>2.7501789791362666E-8</v>
      </c>
      <c r="G8081" s="221">
        <f t="shared" si="893"/>
        <v>5.6137348138922585E-2</v>
      </c>
      <c r="H8081" s="271">
        <v>9.3142059179378998E-10</v>
      </c>
      <c r="I8081" s="221">
        <f t="shared" si="894"/>
        <v>1</v>
      </c>
      <c r="J8081" s="221">
        <v>1</v>
      </c>
      <c r="K8081" s="221">
        <f t="shared" si="895"/>
        <v>-356.84482626938336</v>
      </c>
      <c r="L8081" s="221">
        <f t="shared" si="897"/>
        <v>8.1225910439443308E-34</v>
      </c>
    </row>
    <row r="8082" spans="3:12" hidden="1" x14ac:dyDescent="0.25">
      <c r="C8082" s="221">
        <v>825000</v>
      </c>
      <c r="D8082" s="221">
        <f t="shared" si="891"/>
        <v>825000</v>
      </c>
      <c r="E8082" s="221">
        <f t="shared" si="896"/>
        <v>825</v>
      </c>
      <c r="F8082" s="221">
        <f t="shared" si="892"/>
        <v>8.2774671687109642E-8</v>
      </c>
      <c r="G8082" s="221">
        <f t="shared" si="893"/>
        <v>1.5595593008612442E-14</v>
      </c>
      <c r="H8082" s="221">
        <v>1</v>
      </c>
      <c r="I8082" s="221">
        <f t="shared" si="894"/>
        <v>1</v>
      </c>
      <c r="J8082" s="221">
        <v>1</v>
      </c>
      <c r="K8082" s="221">
        <f t="shared" si="895"/>
        <v>-417.78201280127922</v>
      </c>
      <c r="L8082" s="221">
        <f t="shared" si="897"/>
        <v>5.1788911275145067E-34</v>
      </c>
    </row>
    <row r="8083" spans="3:12" hidden="1" x14ac:dyDescent="0.25">
      <c r="C8083" s="221">
        <v>826000</v>
      </c>
      <c r="D8083" s="221">
        <f t="shared" si="891"/>
        <v>826000</v>
      </c>
      <c r="E8083" s="221">
        <f t="shared" si="896"/>
        <v>826</v>
      </c>
      <c r="F8083" s="221">
        <f t="shared" si="892"/>
        <v>1.693264415578906E-7</v>
      </c>
      <c r="G8083" s="221">
        <f t="shared" si="893"/>
        <v>3.9814721158174679E-2</v>
      </c>
      <c r="H8083" s="271">
        <v>9.3125558305943596E-10</v>
      </c>
      <c r="I8083" s="221">
        <f t="shared" si="894"/>
        <v>1</v>
      </c>
      <c r="J8083" s="221">
        <v>1</v>
      </c>
      <c r="K8083" s="221">
        <f t="shared" si="895"/>
        <v>-344.0432530080912</v>
      </c>
      <c r="L8083" s="221">
        <f t="shared" si="897"/>
        <v>9.8581015456274288E-33</v>
      </c>
    </row>
    <row r="8084" spans="3:12" hidden="1" x14ac:dyDescent="0.25">
      <c r="C8084" s="221">
        <v>827000</v>
      </c>
      <c r="D8084" s="221">
        <f t="shared" si="891"/>
        <v>827000</v>
      </c>
      <c r="E8084" s="221">
        <f t="shared" si="896"/>
        <v>827</v>
      </c>
      <c r="F8084" s="221">
        <f t="shared" si="892"/>
        <v>2.583937600295911E-7</v>
      </c>
      <c r="G8084" s="221">
        <f t="shared" si="893"/>
        <v>3.6960503332185125E-2</v>
      </c>
      <c r="H8084" s="271">
        <v>9.3137404577893798E-10</v>
      </c>
      <c r="I8084" s="221">
        <f t="shared" si="894"/>
        <v>1</v>
      </c>
      <c r="J8084" s="221">
        <v>1</v>
      </c>
      <c r="K8084" s="221">
        <f t="shared" si="895"/>
        <v>-341.01711940088785</v>
      </c>
      <c r="L8084" s="221">
        <f t="shared" si="897"/>
        <v>5.7556442449243383E-32</v>
      </c>
    </row>
    <row r="8085" spans="3:12" hidden="1" x14ac:dyDescent="0.25">
      <c r="C8085" s="221">
        <v>828000</v>
      </c>
      <c r="D8085" s="221">
        <f t="shared" si="891"/>
        <v>828000</v>
      </c>
      <c r="E8085" s="221">
        <f t="shared" si="896"/>
        <v>828</v>
      </c>
      <c r="F8085" s="221">
        <f t="shared" si="892"/>
        <v>3.0665774347436771E-7</v>
      </c>
      <c r="G8085" s="221">
        <f t="shared" si="893"/>
        <v>5.3898942600771882E-15</v>
      </c>
      <c r="H8085" s="221">
        <v>1</v>
      </c>
      <c r="I8085" s="221">
        <f t="shared" si="894"/>
        <v>1</v>
      </c>
      <c r="J8085" s="221">
        <v>1</v>
      </c>
      <c r="K8085" s="221">
        <f t="shared" si="895"/>
        <v>-415.63531638362224</v>
      </c>
      <c r="L8085" s="221">
        <f t="shared" si="897"/>
        <v>1.9787432844036737E-32</v>
      </c>
    </row>
    <row r="8086" spans="3:12" hidden="1" x14ac:dyDescent="0.25">
      <c r="C8086" s="221">
        <v>829000</v>
      </c>
      <c r="D8086" s="221">
        <f t="shared" si="891"/>
        <v>829000</v>
      </c>
      <c r="E8086" s="221">
        <f t="shared" si="896"/>
        <v>829</v>
      </c>
      <c r="F8086" s="221">
        <f t="shared" si="892"/>
        <v>2.8648206461849735E-7</v>
      </c>
      <c r="G8086" s="221">
        <f t="shared" si="893"/>
        <v>3.6960503332179692E-2</v>
      </c>
      <c r="H8086" s="271">
        <v>9.3130213325958095E-10</v>
      </c>
      <c r="I8086" s="221">
        <f t="shared" si="894"/>
        <v>1</v>
      </c>
      <c r="J8086" s="221">
        <v>1</v>
      </c>
      <c r="K8086" s="221">
        <f t="shared" si="895"/>
        <v>-340.12148174988261</v>
      </c>
      <c r="L8086" s="221">
        <f t="shared" si="897"/>
        <v>2.4318534994761289E-32</v>
      </c>
    </row>
    <row r="8087" spans="3:12" hidden="1" x14ac:dyDescent="0.25">
      <c r="C8087" s="221">
        <v>830000</v>
      </c>
      <c r="D8087" s="221">
        <f t="shared" si="891"/>
        <v>830000</v>
      </c>
      <c r="E8087" s="221">
        <f t="shared" si="896"/>
        <v>830</v>
      </c>
      <c r="F8087" s="221">
        <f t="shared" si="892"/>
        <v>2.0814510523982295E-7</v>
      </c>
      <c r="G8087" s="221">
        <f t="shared" si="893"/>
        <v>3.9814721158180827E-2</v>
      </c>
      <c r="H8087" s="271">
        <v>9.3132748286305105E-10</v>
      </c>
      <c r="I8087" s="221">
        <f t="shared" si="894"/>
        <v>1</v>
      </c>
      <c r="J8087" s="221">
        <v>1</v>
      </c>
      <c r="K8087" s="221">
        <f t="shared" si="895"/>
        <v>-342.24975400361029</v>
      </c>
      <c r="L8087" s="221">
        <f t="shared" si="897"/>
        <v>7.7257474410452364E-32</v>
      </c>
    </row>
    <row r="8088" spans="3:12" hidden="1" x14ac:dyDescent="0.25">
      <c r="C8088" s="221">
        <v>831000</v>
      </c>
      <c r="D8088" s="221">
        <f t="shared" si="891"/>
        <v>831000</v>
      </c>
      <c r="E8088" s="221">
        <f t="shared" si="896"/>
        <v>831</v>
      </c>
      <c r="F8088" s="221">
        <f t="shared" si="892"/>
        <v>1.1281999685042604E-7</v>
      </c>
      <c r="G8088" s="221">
        <f t="shared" si="893"/>
        <v>2.0079669500934642E-15</v>
      </c>
      <c r="H8088" s="221">
        <v>1</v>
      </c>
      <c r="I8088" s="221">
        <f t="shared" si="894"/>
        <v>1</v>
      </c>
      <c r="J8088" s="221">
        <v>1</v>
      </c>
      <c r="K8088" s="221">
        <f t="shared" si="895"/>
        <v>-432.89714712848371</v>
      </c>
      <c r="L8088" s="221">
        <f t="shared" si="897"/>
        <v>1.4893271352144447E-32</v>
      </c>
    </row>
    <row r="8089" spans="3:12" hidden="1" x14ac:dyDescent="0.25">
      <c r="C8089" s="221">
        <v>832000</v>
      </c>
      <c r="D8089" s="221">
        <f t="shared" si="891"/>
        <v>832000</v>
      </c>
      <c r="E8089" s="221">
        <f t="shared" si="896"/>
        <v>832</v>
      </c>
      <c r="F8089" s="221">
        <f t="shared" si="892"/>
        <v>4.156507737105158E-8</v>
      </c>
      <c r="G8089" s="221">
        <f t="shared" si="893"/>
        <v>5.6137348138914911E-2</v>
      </c>
      <c r="H8089" s="271">
        <v>9.3134869134688191E-10</v>
      </c>
      <c r="I8089" s="221">
        <f t="shared" si="894"/>
        <v>1</v>
      </c>
      <c r="J8089" s="221">
        <v>1</v>
      </c>
      <c r="K8089" s="221">
        <f t="shared" si="895"/>
        <v>-353.25814409693754</v>
      </c>
      <c r="L8089" s="221">
        <f t="shared" si="897"/>
        <v>1.1809082025059193E-33</v>
      </c>
    </row>
    <row r="8090" spans="3:12" hidden="1" x14ac:dyDescent="0.25">
      <c r="C8090" s="221">
        <v>833000</v>
      </c>
      <c r="D8090" s="221">
        <f t="shared" si="891"/>
        <v>833000</v>
      </c>
      <c r="E8090" s="221">
        <f t="shared" si="896"/>
        <v>833</v>
      </c>
      <c r="F8090" s="221">
        <f t="shared" si="892"/>
        <v>8.3953049663282745E-9</v>
      </c>
      <c r="G8090" s="221">
        <f t="shared" si="893"/>
        <v>7.814726626152399E-2</v>
      </c>
      <c r="H8090" s="271">
        <v>9.3128093390584296E-10</v>
      </c>
      <c r="I8090" s="221">
        <f t="shared" si="894"/>
        <v>1</v>
      </c>
      <c r="J8090" s="221">
        <v>1</v>
      </c>
      <c r="K8090" s="221">
        <f t="shared" si="895"/>
        <v>-364.27938042419385</v>
      </c>
      <c r="L8090" s="221">
        <f t="shared" si="897"/>
        <v>1.937874298665123E-33</v>
      </c>
    </row>
    <row r="8091" spans="3:12" hidden="1" x14ac:dyDescent="0.25">
      <c r="C8091" s="221">
        <v>834000</v>
      </c>
      <c r="D8091" s="221">
        <f t="shared" si="891"/>
        <v>834000</v>
      </c>
      <c r="E8091" s="221">
        <f t="shared" si="896"/>
        <v>834</v>
      </c>
      <c r="F8091" s="221">
        <f t="shared" si="892"/>
        <v>4.9078604497479899E-10</v>
      </c>
      <c r="G8091" s="221">
        <f t="shared" si="893"/>
        <v>3.3134921855468581E-14</v>
      </c>
      <c r="H8091" s="221">
        <v>1</v>
      </c>
      <c r="I8091" s="221">
        <f t="shared" si="894"/>
        <v>1</v>
      </c>
      <c r="J8091" s="221">
        <v>1</v>
      </c>
      <c r="K8091" s="221">
        <f t="shared" si="895"/>
        <v>-455.77643687624538</v>
      </c>
      <c r="L8091" s="221">
        <f t="shared" si="897"/>
        <v>9.3330820646297718E-35</v>
      </c>
    </row>
    <row r="8092" spans="3:12" hidden="1" x14ac:dyDescent="0.25">
      <c r="C8092" s="221">
        <v>835000</v>
      </c>
      <c r="D8092" s="221">
        <f t="shared" si="891"/>
        <v>835000</v>
      </c>
      <c r="E8092" s="221">
        <f t="shared" si="896"/>
        <v>835</v>
      </c>
      <c r="F8092" s="221">
        <f t="shared" si="892"/>
        <v>7.0550970262325321E-14</v>
      </c>
      <c r="G8092" s="221">
        <f t="shared" si="893"/>
        <v>0.8272558145335096</v>
      </c>
      <c r="H8092" s="271">
        <v>9.3139524418442093E-10</v>
      </c>
      <c r="I8092" s="221">
        <f t="shared" si="894"/>
        <v>1</v>
      </c>
      <c r="J8092" s="221">
        <v>1</v>
      </c>
      <c r="K8092" s="221">
        <f t="shared" si="895"/>
        <v>-445.2944632952034</v>
      </c>
      <c r="L8092" s="221">
        <f t="shared" si="897"/>
        <v>1.2468607254138267E-42</v>
      </c>
    </row>
    <row r="8093" spans="3:12" hidden="1" x14ac:dyDescent="0.25">
      <c r="C8093" s="221">
        <v>836000</v>
      </c>
      <c r="D8093" s="221">
        <f t="shared" si="891"/>
        <v>836000</v>
      </c>
      <c r="E8093" s="221">
        <f t="shared" si="896"/>
        <v>836</v>
      </c>
      <c r="F8093" s="221">
        <f t="shared" si="892"/>
        <v>7.4636039955724927E-11</v>
      </c>
      <c r="G8093" s="221">
        <f t="shared" si="893"/>
        <v>0.20780173054023182</v>
      </c>
      <c r="H8093" s="271">
        <v>9.3123439095789305E-10</v>
      </c>
      <c r="I8093" s="221">
        <f t="shared" si="894"/>
        <v>1</v>
      </c>
      <c r="J8093" s="221">
        <v>1</v>
      </c>
      <c r="K8093" s="221">
        <f t="shared" si="895"/>
        <v>-396.80686490375456</v>
      </c>
      <c r="L8093" s="221">
        <f t="shared" si="897"/>
        <v>5.2543201129189272E-38</v>
      </c>
    </row>
    <row r="8094" spans="3:12" hidden="1" x14ac:dyDescent="0.25">
      <c r="C8094" s="221">
        <v>837000</v>
      </c>
      <c r="D8094" s="221">
        <f t="shared" si="891"/>
        <v>837000</v>
      </c>
      <c r="E8094" s="221">
        <f t="shared" si="896"/>
        <v>837</v>
      </c>
      <c r="F8094" s="221">
        <f t="shared" si="892"/>
        <v>4.107645206161233E-9</v>
      </c>
      <c r="G8094" s="221">
        <f t="shared" si="893"/>
        <v>5.8368720209590748E-14</v>
      </c>
      <c r="H8094" s="221">
        <v>1</v>
      </c>
      <c r="I8094" s="221">
        <f t="shared" si="894"/>
        <v>1</v>
      </c>
      <c r="J8094" s="221">
        <v>1</v>
      </c>
      <c r="K8094" s="221">
        <f t="shared" si="895"/>
        <v>-432.40453808252744</v>
      </c>
      <c r="L8094" s="221">
        <f t="shared" si="897"/>
        <v>5.3895685309558504E-38</v>
      </c>
    </row>
    <row r="8095" spans="3:12" hidden="1" x14ac:dyDescent="0.25">
      <c r="C8095" s="221">
        <v>838000</v>
      </c>
      <c r="D8095" s="221">
        <f t="shared" si="891"/>
        <v>838000</v>
      </c>
      <c r="E8095" s="221">
        <f t="shared" si="896"/>
        <v>838</v>
      </c>
      <c r="F8095" s="221">
        <f t="shared" si="892"/>
        <v>3.2920034724038182E-8</v>
      </c>
      <c r="G8095" s="221">
        <f t="shared" si="893"/>
        <v>6.2911217298084424E-2</v>
      </c>
      <c r="H8095" s="271">
        <v>9.3118913887496298E-10</v>
      </c>
      <c r="I8095" s="221">
        <f t="shared" si="894"/>
        <v>1</v>
      </c>
      <c r="J8095" s="221">
        <v>1</v>
      </c>
      <c r="K8095" s="221">
        <f t="shared" si="895"/>
        <v>-354.29547449775447</v>
      </c>
      <c r="L8095" s="221">
        <f t="shared" si="897"/>
        <v>9.3003766390218492E-34</v>
      </c>
    </row>
    <row r="8096" spans="3:12" hidden="1" x14ac:dyDescent="0.25">
      <c r="C8096" s="221">
        <v>839000</v>
      </c>
      <c r="D8096" s="221">
        <f t="shared" si="891"/>
        <v>839000</v>
      </c>
      <c r="E8096" s="221">
        <f t="shared" si="896"/>
        <v>839</v>
      </c>
      <c r="F8096" s="221">
        <f t="shared" si="892"/>
        <v>1.2248604942268182E-7</v>
      </c>
      <c r="G8096" s="221">
        <f t="shared" si="893"/>
        <v>4.8942765527641492E-2</v>
      </c>
      <c r="H8096" s="271">
        <v>9.3144047248134897E-10</v>
      </c>
      <c r="I8096" s="221">
        <f t="shared" si="894"/>
        <v>1</v>
      </c>
      <c r="J8096" s="221">
        <v>1</v>
      </c>
      <c r="K8096" s="221">
        <f t="shared" si="895"/>
        <v>-345.06139524273004</v>
      </c>
      <c r="L8096" s="221">
        <f t="shared" si="897"/>
        <v>1.4108791959296532E-32</v>
      </c>
    </row>
    <row r="8097" spans="3:12" hidden="1" x14ac:dyDescent="0.25">
      <c r="C8097" s="221">
        <v>840000</v>
      </c>
      <c r="D8097" s="221">
        <f t="shared" si="891"/>
        <v>840000</v>
      </c>
      <c r="E8097" s="221">
        <f t="shared" si="896"/>
        <v>840</v>
      </c>
      <c r="F8097" s="221">
        <f t="shared" si="892"/>
        <v>2.9063012630713889E-7</v>
      </c>
      <c r="G8097" s="221">
        <f t="shared" si="893"/>
        <v>1.7729064965463611E-14</v>
      </c>
      <c r="H8097" s="221">
        <v>1</v>
      </c>
      <c r="I8097" s="221">
        <f t="shared" si="894"/>
        <v>1</v>
      </c>
      <c r="J8097" s="221">
        <v>1</v>
      </c>
      <c r="K8097" s="221">
        <f t="shared" si="895"/>
        <v>-405.75947075858716</v>
      </c>
      <c r="L8097" s="221">
        <f t="shared" si="897"/>
        <v>7.809111570692507E-33</v>
      </c>
    </row>
    <row r="8098" spans="3:12" hidden="1" x14ac:dyDescent="0.25">
      <c r="C8098" s="221">
        <v>841000</v>
      </c>
      <c r="D8098" s="221">
        <f t="shared" si="891"/>
        <v>841000</v>
      </c>
      <c r="E8098" s="221">
        <f t="shared" si="896"/>
        <v>841</v>
      </c>
      <c r="F8098" s="221">
        <f t="shared" si="892"/>
        <v>4.9989055479194617E-7</v>
      </c>
      <c r="G8098" s="221">
        <f t="shared" si="893"/>
        <v>3.7835535790818851E-2</v>
      </c>
      <c r="H8098" s="271">
        <v>9.3123570711122701E-10</v>
      </c>
      <c r="I8098" s="221">
        <f t="shared" si="894"/>
        <v>1</v>
      </c>
      <c r="J8098" s="221">
        <v>1</v>
      </c>
      <c r="K8098" s="221">
        <f t="shared" si="895"/>
        <v>-335.08331120867751</v>
      </c>
      <c r="L8098" s="221">
        <f t="shared" si="897"/>
        <v>7.7600219841643295E-32</v>
      </c>
    </row>
    <row r="8099" spans="3:12" hidden="1" x14ac:dyDescent="0.25">
      <c r="C8099" s="221">
        <v>842000</v>
      </c>
      <c r="D8099" s="221">
        <f t="shared" si="891"/>
        <v>842000</v>
      </c>
      <c r="E8099" s="221">
        <f t="shared" si="896"/>
        <v>842</v>
      </c>
      <c r="F8099" s="221">
        <f t="shared" si="892"/>
        <v>6.6058898746380289E-7</v>
      </c>
      <c r="G8099" s="221">
        <f t="shared" si="893"/>
        <v>3.622222833897646E-2</v>
      </c>
      <c r="H8099" s="271">
        <v>9.31393915547753E-10</v>
      </c>
      <c r="I8099" s="221">
        <f t="shared" si="894"/>
        <v>1</v>
      </c>
      <c r="J8099" s="221">
        <v>1</v>
      </c>
      <c r="K8099" s="221">
        <f t="shared" si="895"/>
        <v>-333.03920220252479</v>
      </c>
      <c r="L8099" s="221">
        <f t="shared" si="897"/>
        <v>3.9799139177462245E-31</v>
      </c>
    </row>
    <row r="8100" spans="3:12" hidden="1" x14ac:dyDescent="0.25">
      <c r="C8100" s="221">
        <v>843000</v>
      </c>
      <c r="D8100" s="221">
        <f t="shared" si="891"/>
        <v>843000</v>
      </c>
      <c r="E8100" s="221">
        <f t="shared" si="896"/>
        <v>843</v>
      </c>
      <c r="F8100" s="221">
        <f t="shared" si="892"/>
        <v>6.8602047963171128E-7</v>
      </c>
      <c r="G8100" s="221">
        <f t="shared" si="893"/>
        <v>8.4431312566477129E-15</v>
      </c>
      <c r="H8100" s="221">
        <v>1</v>
      </c>
      <c r="I8100" s="221">
        <f t="shared" si="894"/>
        <v>1</v>
      </c>
      <c r="J8100" s="221">
        <v>1</v>
      </c>
      <c r="K8100" s="221">
        <f t="shared" si="895"/>
        <v>-404.74318756679844</v>
      </c>
      <c r="L8100" s="221">
        <f t="shared" si="897"/>
        <v>1.242354400078559E-31</v>
      </c>
    </row>
    <row r="8101" spans="3:12" hidden="1" x14ac:dyDescent="0.25">
      <c r="C8101" s="221">
        <v>844000</v>
      </c>
      <c r="D8101" s="221">
        <f t="shared" si="891"/>
        <v>844000</v>
      </c>
      <c r="E8101" s="221">
        <f t="shared" si="896"/>
        <v>844</v>
      </c>
      <c r="F8101" s="221">
        <f t="shared" si="892"/>
        <v>5.5855691308953002E-7</v>
      </c>
      <c r="G8101" s="221">
        <f t="shared" si="893"/>
        <v>3.8400207712783116E-2</v>
      </c>
      <c r="H8101" s="271">
        <v>9.31282244568665E-10</v>
      </c>
      <c r="I8101" s="221">
        <f t="shared" si="894"/>
        <v>1</v>
      </c>
      <c r="J8101" s="221">
        <v>1</v>
      </c>
      <c r="K8101" s="221">
        <f t="shared" si="895"/>
        <v>-333.99035344372146</v>
      </c>
      <c r="L8101" s="221">
        <f t="shared" si="897"/>
        <v>9.9805964418344913E-32</v>
      </c>
    </row>
    <row r="8102" spans="3:12" hidden="1" x14ac:dyDescent="0.25">
      <c r="C8102" s="221">
        <v>845000</v>
      </c>
      <c r="D8102" s="221">
        <f t="shared" si="891"/>
        <v>845000</v>
      </c>
      <c r="E8102" s="221">
        <f t="shared" si="896"/>
        <v>845</v>
      </c>
      <c r="F8102" s="221">
        <f t="shared" si="892"/>
        <v>3.4657527112988892E-7</v>
      </c>
      <c r="G8102" s="221">
        <f t="shared" si="893"/>
        <v>4.2784868169458784E-2</v>
      </c>
      <c r="H8102" s="271">
        <v>9.3134736348833699E-10</v>
      </c>
      <c r="I8102" s="221">
        <f t="shared" si="894"/>
        <v>1</v>
      </c>
      <c r="J8102" s="221">
        <v>1</v>
      </c>
      <c r="K8102" s="221">
        <f t="shared" si="895"/>
        <v>-337.19601081394609</v>
      </c>
      <c r="L8102" s="221">
        <f t="shared" si="897"/>
        <v>2.8535619610235266E-31</v>
      </c>
    </row>
    <row r="8103" spans="3:12" hidden="1" x14ac:dyDescent="0.25">
      <c r="C8103" s="221">
        <v>846000</v>
      </c>
      <c r="D8103" s="221">
        <f t="shared" si="891"/>
        <v>846000</v>
      </c>
      <c r="E8103" s="221">
        <f t="shared" si="896"/>
        <v>846</v>
      </c>
      <c r="F8103" s="221">
        <f t="shared" si="892"/>
        <v>1.5309765065416869E-7</v>
      </c>
      <c r="G8103" s="221">
        <f t="shared" si="893"/>
        <v>1.9628966771477616E-15</v>
      </c>
      <c r="H8103" s="221">
        <v>1</v>
      </c>
      <c r="I8103" s="221">
        <f t="shared" si="894"/>
        <v>1</v>
      </c>
      <c r="J8103" s="221">
        <v>1</v>
      </c>
      <c r="K8103" s="221">
        <f t="shared" si="895"/>
        <v>-430.44268067689762</v>
      </c>
      <c r="L8103" s="221">
        <f t="shared" si="897"/>
        <v>4.7682369395992134E-32</v>
      </c>
    </row>
    <row r="8104" spans="3:12" hidden="1" x14ac:dyDescent="0.25">
      <c r="C8104" s="221">
        <v>847000</v>
      </c>
      <c r="D8104" s="221">
        <f t="shared" si="891"/>
        <v>847000</v>
      </c>
      <c r="E8104" s="221">
        <f t="shared" si="896"/>
        <v>847</v>
      </c>
      <c r="F8104" s="221">
        <f t="shared" si="892"/>
        <v>4.1391058404276029E-8</v>
      </c>
      <c r="G8104" s="221">
        <f t="shared" si="893"/>
        <v>6.7158790484470807E-2</v>
      </c>
      <c r="H8104" s="271">
        <v>9.313288327106021E-10</v>
      </c>
      <c r="I8104" s="221">
        <f t="shared" si="894"/>
        <v>1</v>
      </c>
      <c r="J8104" s="221">
        <v>1</v>
      </c>
      <c r="K8104" s="221">
        <f t="shared" si="895"/>
        <v>-351.73775107698407</v>
      </c>
      <c r="L8104" s="221">
        <f t="shared" si="897"/>
        <v>1.6759679916342593E-33</v>
      </c>
    </row>
    <row r="8105" spans="3:12" hidden="1" x14ac:dyDescent="0.25">
      <c r="C8105" s="221">
        <v>848000</v>
      </c>
      <c r="D8105" s="221">
        <f t="shared" si="891"/>
        <v>848000</v>
      </c>
      <c r="E8105" s="221">
        <f t="shared" si="896"/>
        <v>848</v>
      </c>
      <c r="F8105" s="221">
        <f t="shared" si="892"/>
        <v>4.6212714334728786E-9</v>
      </c>
      <c r="G8105" s="221">
        <f t="shared" si="893"/>
        <v>0.10550370359324243</v>
      </c>
      <c r="H8105" s="271">
        <v>9.3130081135636504E-10</v>
      </c>
      <c r="I8105" s="221">
        <f t="shared" si="894"/>
        <v>1</v>
      </c>
      <c r="J8105" s="221">
        <v>1</v>
      </c>
      <c r="K8105" s="221">
        <f t="shared" si="895"/>
        <v>-366.85761671000813</v>
      </c>
      <c r="L8105" s="221">
        <f t="shared" si="897"/>
        <v>2.3148851455040086E-33</v>
      </c>
    </row>
    <row r="8106" spans="3:12" hidden="1" x14ac:dyDescent="0.25">
      <c r="C8106" s="221">
        <v>849000</v>
      </c>
      <c r="D8106" s="221">
        <f t="shared" si="891"/>
        <v>849000</v>
      </c>
      <c r="E8106" s="221">
        <f t="shared" si="896"/>
        <v>849</v>
      </c>
      <c r="F8106" s="221">
        <f t="shared" si="892"/>
        <v>4.0001839364670838E-11</v>
      </c>
      <c r="G8106" s="221">
        <f t="shared" si="893"/>
        <v>4.2864530871439665E-14</v>
      </c>
      <c r="H8106" s="221">
        <v>1</v>
      </c>
      <c r="I8106" s="221">
        <f t="shared" si="894"/>
        <v>1</v>
      </c>
      <c r="J8106" s="221">
        <v>1</v>
      </c>
      <c r="K8106" s="221">
        <f t="shared" si="895"/>
        <v>-475.31643927013869</v>
      </c>
      <c r="L8106" s="221">
        <f t="shared" si="897"/>
        <v>5.1544415316733027E-35</v>
      </c>
    </row>
    <row r="8107" spans="3:12" hidden="1" x14ac:dyDescent="0.25">
      <c r="C8107" s="221">
        <v>850000</v>
      </c>
      <c r="D8107" s="221">
        <f t="shared" si="891"/>
        <v>850000</v>
      </c>
      <c r="E8107" s="221">
        <f t="shared" si="896"/>
        <v>850</v>
      </c>
      <c r="F8107" s="221">
        <f t="shared" si="892"/>
        <v>5.6830406385499082E-12</v>
      </c>
      <c r="G8107" s="221">
        <f t="shared" si="893"/>
        <v>0.41402196443704214</v>
      </c>
      <c r="H8107" s="271">
        <v>9.3137537946826808E-10</v>
      </c>
      <c r="I8107" s="221">
        <f t="shared" si="894"/>
        <v>1</v>
      </c>
      <c r="J8107" s="221">
        <v>1</v>
      </c>
      <c r="K8107" s="221">
        <f t="shared" si="895"/>
        <v>-413.18542206735168</v>
      </c>
      <c r="L8107" s="221">
        <f t="shared" si="897"/>
        <v>1.2024780346238963E-39</v>
      </c>
    </row>
    <row r="8108" spans="3:12" hidden="1" x14ac:dyDescent="0.25">
      <c r="C8108" s="221">
        <v>851000</v>
      </c>
      <c r="D8108" s="221">
        <f t="shared" si="891"/>
        <v>851000</v>
      </c>
      <c r="E8108" s="221">
        <f t="shared" si="896"/>
        <v>851</v>
      </c>
      <c r="F8108" s="221">
        <f t="shared" si="892"/>
        <v>2.9768089938642227E-9</v>
      </c>
      <c r="G8108" s="221">
        <f t="shared" si="893"/>
        <v>0.11999898865879668</v>
      </c>
      <c r="H8108" s="271">
        <v>9.3125423959672002E-10</v>
      </c>
      <c r="I8108" s="221">
        <f t="shared" si="894"/>
        <v>1</v>
      </c>
      <c r="J8108" s="221">
        <v>1</v>
      </c>
      <c r="K8108" s="221">
        <f t="shared" si="895"/>
        <v>-369.56006364128876</v>
      </c>
      <c r="L8108" s="221">
        <f t="shared" si="897"/>
        <v>2.803088826847165E-35</v>
      </c>
    </row>
    <row r="8109" spans="3:12" hidden="1" x14ac:dyDescent="0.25">
      <c r="C8109" s="221">
        <v>852000</v>
      </c>
      <c r="D8109" s="221">
        <f t="shared" si="891"/>
        <v>852000</v>
      </c>
      <c r="E8109" s="221">
        <f t="shared" si="896"/>
        <v>852</v>
      </c>
      <c r="F8109" s="221">
        <f t="shared" si="892"/>
        <v>4.05767640037327E-8</v>
      </c>
      <c r="G8109" s="221">
        <f t="shared" si="893"/>
        <v>2.5155731086153228E-14</v>
      </c>
      <c r="H8109" s="221">
        <v>1</v>
      </c>
      <c r="I8109" s="221">
        <f t="shared" si="894"/>
        <v>1</v>
      </c>
      <c r="J8109" s="221">
        <v>1</v>
      </c>
      <c r="K8109" s="221">
        <f t="shared" si="895"/>
        <v>-419.82171294820705</v>
      </c>
      <c r="L8109" s="221">
        <f t="shared" si="897"/>
        <v>2.783522757562704E-35</v>
      </c>
    </row>
    <row r="8110" spans="3:12" hidden="1" x14ac:dyDescent="0.25">
      <c r="C8110" s="221">
        <v>853000</v>
      </c>
      <c r="D8110" s="221">
        <f t="shared" si="891"/>
        <v>853000</v>
      </c>
      <c r="E8110" s="221">
        <f t="shared" si="896"/>
        <v>853</v>
      </c>
      <c r="F8110" s="221">
        <f t="shared" si="892"/>
        <v>1.9619429529248813E-7</v>
      </c>
      <c r="G8110" s="221">
        <f t="shared" si="893"/>
        <v>5.3411656086152975E-2</v>
      </c>
      <c r="H8110" s="271">
        <v>9.3142193666958002E-10</v>
      </c>
      <c r="I8110" s="221">
        <f t="shared" si="894"/>
        <v>1</v>
      </c>
      <c r="J8110" s="221">
        <v>1</v>
      </c>
      <c r="K8110" s="221">
        <f t="shared" si="895"/>
        <v>-340.21062237185959</v>
      </c>
      <c r="L8110" s="221">
        <f t="shared" si="897"/>
        <v>2.382147248144409E-32</v>
      </c>
    </row>
    <row r="8111" spans="3:12" hidden="1" x14ac:dyDescent="0.25">
      <c r="C8111" s="221">
        <v>854000</v>
      </c>
      <c r="D8111" s="221">
        <f t="shared" si="891"/>
        <v>854000</v>
      </c>
      <c r="E8111" s="221">
        <f t="shared" si="896"/>
        <v>854</v>
      </c>
      <c r="F8111" s="221">
        <f t="shared" si="892"/>
        <v>5.5259185984591997E-7</v>
      </c>
      <c r="G8111" s="221">
        <f t="shared" si="893"/>
        <v>4.4050908590070104E-2</v>
      </c>
      <c r="H8111" s="271">
        <v>9.3120769413592796E-10</v>
      </c>
      <c r="I8111" s="221">
        <f t="shared" si="894"/>
        <v>1</v>
      </c>
      <c r="J8111" s="221">
        <v>1</v>
      </c>
      <c r="K8111" s="221">
        <f t="shared" si="895"/>
        <v>-332.89188181302046</v>
      </c>
      <c r="L8111" s="221">
        <f t="shared" si="897"/>
        <v>2.6289456930659998E-31</v>
      </c>
    </row>
    <row r="8112" spans="3:12" hidden="1" x14ac:dyDescent="0.25">
      <c r="C8112" s="221">
        <v>855000</v>
      </c>
      <c r="D8112" s="221">
        <f t="shared" si="891"/>
        <v>855000</v>
      </c>
      <c r="E8112" s="221">
        <f t="shared" si="896"/>
        <v>855</v>
      </c>
      <c r="F8112" s="221">
        <f t="shared" si="892"/>
        <v>1.0850620955129363E-6</v>
      </c>
      <c r="G8112" s="221">
        <f t="shared" si="893"/>
        <v>2.1172443378018045E-14</v>
      </c>
      <c r="H8112" s="221">
        <v>1</v>
      </c>
      <c r="I8112" s="221">
        <f t="shared" si="894"/>
        <v>1</v>
      </c>
      <c r="J8112" s="221">
        <v>1</v>
      </c>
      <c r="K8112" s="221">
        <f t="shared" si="895"/>
        <v>-392.77548854744373</v>
      </c>
      <c r="L8112" s="221">
        <f t="shared" si="897"/>
        <v>1.2871574900008172E-31</v>
      </c>
    </row>
    <row r="8113" spans="3:12" hidden="1" x14ac:dyDescent="0.25">
      <c r="C8113" s="221">
        <v>856000</v>
      </c>
      <c r="D8113" s="221">
        <f t="shared" si="891"/>
        <v>856000</v>
      </c>
      <c r="E8113" s="221">
        <f t="shared" si="896"/>
        <v>856</v>
      </c>
      <c r="F8113" s="221">
        <f t="shared" si="892"/>
        <v>1.6085303078704116E-6</v>
      </c>
      <c r="G8113" s="221">
        <f t="shared" si="893"/>
        <v>3.6641051732170221E-2</v>
      </c>
      <c r="H8113" s="271">
        <v>9.3146848202251403E-10</v>
      </c>
      <c r="I8113" s="221">
        <f t="shared" si="894"/>
        <v>1</v>
      </c>
      <c r="J8113" s="221">
        <v>1</v>
      </c>
      <c r="K8113" s="221">
        <f t="shared" si="895"/>
        <v>-325.20869312788511</v>
      </c>
      <c r="L8113" s="221">
        <f t="shared" si="897"/>
        <v>7.5410894945301273E-31</v>
      </c>
    </row>
    <row r="8114" spans="3:12" hidden="1" x14ac:dyDescent="0.25">
      <c r="C8114" s="221">
        <v>857000</v>
      </c>
      <c r="D8114" s="221">
        <f t="shared" si="891"/>
        <v>857000</v>
      </c>
      <c r="E8114" s="221">
        <f t="shared" si="896"/>
        <v>857</v>
      </c>
      <c r="F8114" s="221">
        <f t="shared" si="892"/>
        <v>1.8638521238907326E-6</v>
      </c>
      <c r="G8114" s="221">
        <f t="shared" si="893"/>
        <v>3.6118768889076946E-2</v>
      </c>
      <c r="H8114" s="271">
        <v>9.3141379490313595E-10</v>
      </c>
      <c r="I8114" s="221">
        <f t="shared" si="894"/>
        <v>1</v>
      </c>
      <c r="J8114" s="221">
        <v>1</v>
      </c>
      <c r="K8114" s="221">
        <f t="shared" si="895"/>
        <v>-324.0542588460562</v>
      </c>
      <c r="L8114" s="221">
        <f t="shared" si="897"/>
        <v>3.4575536478670038E-30</v>
      </c>
    </row>
    <row r="8115" spans="3:12" hidden="1" x14ac:dyDescent="0.25">
      <c r="C8115" s="221">
        <v>858000</v>
      </c>
      <c r="D8115" s="221">
        <f t="shared" si="891"/>
        <v>858000</v>
      </c>
      <c r="E8115" s="221">
        <f t="shared" si="896"/>
        <v>858</v>
      </c>
      <c r="F8115" s="221">
        <f t="shared" si="892"/>
        <v>1.7003339661549689E-6</v>
      </c>
      <c r="G8115" s="221">
        <f t="shared" si="893"/>
        <v>1.175235574780202E-14</v>
      </c>
      <c r="H8115" s="221">
        <v>1</v>
      </c>
      <c r="I8115" s="221">
        <f t="shared" si="894"/>
        <v>1</v>
      </c>
      <c r="J8115" s="221">
        <v>1</v>
      </c>
      <c r="K8115" s="221">
        <f t="shared" si="895"/>
        <v>-393.98681680664436</v>
      </c>
      <c r="L8115" s="221">
        <f t="shared" si="897"/>
        <v>9.83537431401334E-31</v>
      </c>
    </row>
    <row r="8116" spans="3:12" hidden="1" x14ac:dyDescent="0.25">
      <c r="C8116" s="221">
        <v>859000</v>
      </c>
      <c r="D8116" s="221">
        <f t="shared" si="891"/>
        <v>859000</v>
      </c>
      <c r="E8116" s="221">
        <f t="shared" si="896"/>
        <v>859</v>
      </c>
      <c r="F8116" s="221">
        <f t="shared" si="892"/>
        <v>1.2004428607480665E-6</v>
      </c>
      <c r="G8116" s="221">
        <f t="shared" si="893"/>
        <v>4.0680891906441911E-2</v>
      </c>
      <c r="H8116" s="271">
        <v>9.3126238520819197E-10</v>
      </c>
      <c r="I8116" s="221">
        <f t="shared" si="894"/>
        <v>1</v>
      </c>
      <c r="J8116" s="221">
        <v>1</v>
      </c>
      <c r="K8116" s="221">
        <f t="shared" si="895"/>
        <v>-326.84391958410436</v>
      </c>
      <c r="L8116" s="221">
        <f t="shared" si="897"/>
        <v>5.1752295761731003E-31</v>
      </c>
    </row>
    <row r="8117" spans="3:12" hidden="1" x14ac:dyDescent="0.25">
      <c r="C8117" s="221">
        <v>860000</v>
      </c>
      <c r="D8117" s="221">
        <f t="shared" si="891"/>
        <v>860000</v>
      </c>
      <c r="E8117" s="221">
        <f t="shared" si="896"/>
        <v>860</v>
      </c>
      <c r="F8117" s="221">
        <f t="shared" si="892"/>
        <v>6.2432528014109548E-7</v>
      </c>
      <c r="G8117" s="221">
        <f t="shared" si="893"/>
        <v>4.710482811863493E-2</v>
      </c>
      <c r="H8117" s="271">
        <v>9.3136723435691903E-10</v>
      </c>
      <c r="I8117" s="221">
        <f t="shared" si="894"/>
        <v>1</v>
      </c>
      <c r="J8117" s="221">
        <v>1</v>
      </c>
      <c r="K8117" s="221">
        <f t="shared" si="895"/>
        <v>-331.2480540107548</v>
      </c>
      <c r="L8117" s="221">
        <f t="shared" si="897"/>
        <v>1.3274586210460085E-30</v>
      </c>
    </row>
    <row r="8118" spans="3:12" hidden="1" x14ac:dyDescent="0.25">
      <c r="C8118" s="221">
        <v>861000</v>
      </c>
      <c r="D8118" s="221">
        <f t="shared" si="891"/>
        <v>861000</v>
      </c>
      <c r="E8118" s="221">
        <f t="shared" si="896"/>
        <v>861</v>
      </c>
      <c r="F8118" s="221">
        <f t="shared" si="892"/>
        <v>2.144873888422774E-7</v>
      </c>
      <c r="G8118" s="221">
        <f t="shared" si="893"/>
        <v>7.1768383823605483E-15</v>
      </c>
      <c r="H8118" s="221">
        <v>1</v>
      </c>
      <c r="I8118" s="221">
        <f t="shared" si="894"/>
        <v>1</v>
      </c>
      <c r="J8118" s="221">
        <v>1</v>
      </c>
      <c r="K8118" s="221">
        <f t="shared" si="895"/>
        <v>-416.2533014301294</v>
      </c>
      <c r="L8118" s="221">
        <f t="shared" si="897"/>
        <v>1.8757865654212858E-31</v>
      </c>
    </row>
    <row r="8119" spans="3:12" hidden="1" x14ac:dyDescent="0.25">
      <c r="C8119" s="221">
        <v>862000</v>
      </c>
      <c r="D8119" s="221">
        <f t="shared" si="891"/>
        <v>862000</v>
      </c>
      <c r="E8119" s="221">
        <f t="shared" si="896"/>
        <v>862</v>
      </c>
      <c r="F8119" s="221">
        <f t="shared" si="892"/>
        <v>3.754328934428612E-8</v>
      </c>
      <c r="G8119" s="221">
        <f t="shared" si="893"/>
        <v>8.53829450618738E-2</v>
      </c>
      <c r="H8119" s="271">
        <v>9.3130894595985203E-10</v>
      </c>
      <c r="I8119" s="221">
        <f t="shared" si="894"/>
        <v>1</v>
      </c>
      <c r="J8119" s="221">
        <v>1</v>
      </c>
      <c r="K8119" s="221">
        <f t="shared" si="895"/>
        <v>-350.50005548331148</v>
      </c>
      <c r="L8119" s="221">
        <f t="shared" si="897"/>
        <v>2.2303972191982557E-33</v>
      </c>
    </row>
    <row r="8120" spans="3:12" hidden="1" x14ac:dyDescent="0.25">
      <c r="C8120" s="221">
        <v>863000</v>
      </c>
      <c r="D8120" s="221">
        <f t="shared" si="891"/>
        <v>863000</v>
      </c>
      <c r="E8120" s="221">
        <f t="shared" si="896"/>
        <v>863</v>
      </c>
      <c r="F8120" s="221">
        <f t="shared" si="892"/>
        <v>1.437869774418702E-9</v>
      </c>
      <c r="G8120" s="221">
        <f t="shared" si="893"/>
        <v>0.16671805668009207</v>
      </c>
      <c r="H8120" s="271">
        <v>9.3132067163812898E-10</v>
      </c>
      <c r="I8120" s="221">
        <f t="shared" si="894"/>
        <v>1</v>
      </c>
      <c r="J8120" s="221">
        <v>1</v>
      </c>
      <c r="K8120" s="221">
        <f t="shared" si="895"/>
        <v>-373.02397126958482</v>
      </c>
      <c r="L8120" s="221">
        <f t="shared" si="897"/>
        <v>2.5738084483331453E-33</v>
      </c>
    </row>
    <row r="8121" spans="3:12" hidden="1" x14ac:dyDescent="0.25">
      <c r="C8121" s="221">
        <v>864000</v>
      </c>
      <c r="D8121" s="221">
        <f t="shared" si="891"/>
        <v>864000</v>
      </c>
      <c r="E8121" s="221">
        <f t="shared" si="896"/>
        <v>864</v>
      </c>
      <c r="F8121" s="221">
        <f t="shared" si="892"/>
        <v>5.0064591939263661E-77</v>
      </c>
      <c r="G8121" s="221">
        <f t="shared" si="893"/>
        <v>0.38104269397732543</v>
      </c>
      <c r="H8121" s="221">
        <v>1</v>
      </c>
      <c r="I8121" s="221">
        <f t="shared" si="894"/>
        <v>1</v>
      </c>
      <c r="J8121" s="221">
        <v>1</v>
      </c>
      <c r="K8121" s="221">
        <f t="shared" si="895"/>
        <v>-1534.3899136059847</v>
      </c>
      <c r="L8121" s="221">
        <f t="shared" si="897"/>
        <v>1.2460712667713564E-35</v>
      </c>
    </row>
    <row r="8122" spans="3:12" hidden="1" x14ac:dyDescent="0.25">
      <c r="C8122" s="221">
        <v>865000</v>
      </c>
      <c r="D8122" s="221">
        <f t="shared" ref="D8122:D8185" si="898">C8122*(f_CLK_MHz/Nominal_Clock_Freq)</f>
        <v>865000</v>
      </c>
      <c r="E8122" s="221">
        <f t="shared" si="896"/>
        <v>865</v>
      </c>
      <c r="F8122" s="221">
        <f t="shared" ref="F8122:F8185" si="899">ABS(SIN(((MOD_CLK_DIV*PI()*$D8122*FIRST_STAGE_DECIMATION)/(f_CLK_MHz*1000000)))/(FIRST_STAGE_DECIMATION*SIN(((MOD_CLK_DIV*PI()*$D8122)/(f_CLK_MHz*1000000)))))^FIRST_STAGE_ORDER</f>
        <v>1.706687589871895E-9</v>
      </c>
      <c r="G8122" s="221">
        <f t="shared" ref="G8122:G8185" si="900">ABS(SIN(((MOD_CLK_DIV*FIRST_STAGE_DECIMATION*PI()*$D8122*SECOND_STAGE_DECIMATION)/(f_CLK_MHz*1000000)))/(SECOND_STAGE_DECIMATION*SIN(((MOD_CLK_DIV*FIRST_STAGE_DECIMATION*PI()*$D8122)/(f_CLK_MHz*1000000)))))^SECOND_STAGE_ORDER</f>
        <v>0.16671805668011522</v>
      </c>
      <c r="H8122" s="271">
        <v>9.3135550251787098E-10</v>
      </c>
      <c r="I8122" s="221">
        <f t="shared" ref="I8122:I8185" si="901">IF(Avg_decimation&lt;&gt;0,(ABS(SIN(((MOD_CLK_DIV*FIRST_STAGE_DECIMATION*SECOND_STAGE_DECIMATION*FIR_DECIMATION*PI()*$D8122*Avg_decimation)/(f_CLK_MHz*1000000)))/(Avg_decimation*SIN(((MOD_CLK_DIV*FIRST_STAGE_DECIMATION*SECOND_STAGE_DECIMATION*FIR_DECIMATION*PI()*$D8122)/(f_CLK_MHz*1000000)))))^1),"-")</f>
        <v>1</v>
      </c>
      <c r="J8122" s="221">
        <v>1</v>
      </c>
      <c r="K8122" s="221">
        <f t="shared" ref="K8122:K8185" si="902">20*LOG10(IF(FIR_BYPASSED,F8122*G8122*J8122,F8122*G8122*H8122*I8122*J8122))</f>
        <v>-371.5349569067161</v>
      </c>
      <c r="L8122" s="221">
        <f t="shared" si="897"/>
        <v>1.7556757801132349E-35</v>
      </c>
    </row>
    <row r="8123" spans="3:12" hidden="1" x14ac:dyDescent="0.25">
      <c r="C8123" s="221">
        <v>866000</v>
      </c>
      <c r="D8123" s="221">
        <f t="shared" si="898"/>
        <v>866000</v>
      </c>
      <c r="E8123" s="221">
        <f t="shared" si="896"/>
        <v>866</v>
      </c>
      <c r="F8123" s="221">
        <f t="shared" si="899"/>
        <v>5.2898914540029351E-8</v>
      </c>
      <c r="G8123" s="221">
        <f t="shared" si="900"/>
        <v>8.5382945061870316E-2</v>
      </c>
      <c r="H8123" s="271">
        <v>9.31274121670393E-10</v>
      </c>
      <c r="I8123" s="221">
        <f t="shared" si="901"/>
        <v>1</v>
      </c>
      <c r="J8123" s="221">
        <v>1</v>
      </c>
      <c r="K8123" s="221">
        <f t="shared" si="902"/>
        <v>-347.5220914779083</v>
      </c>
      <c r="L8123" s="221">
        <f t="shared" si="897"/>
        <v>4.9980351686314359E-33</v>
      </c>
    </row>
    <row r="8124" spans="3:12" hidden="1" x14ac:dyDescent="0.25">
      <c r="C8124" s="221">
        <v>867000</v>
      </c>
      <c r="D8124" s="221">
        <f t="shared" si="898"/>
        <v>867000</v>
      </c>
      <c r="E8124" s="221">
        <f t="shared" si="896"/>
        <v>867</v>
      </c>
      <c r="F8124" s="221">
        <f t="shared" si="899"/>
        <v>3.588288118034491E-7</v>
      </c>
      <c r="G8124" s="221">
        <f t="shared" si="900"/>
        <v>1.5764567608156539E-14</v>
      </c>
      <c r="H8124" s="221">
        <v>1</v>
      </c>
      <c r="I8124" s="221">
        <f t="shared" si="901"/>
        <v>1</v>
      </c>
      <c r="J8124" s="221">
        <v>1</v>
      </c>
      <c r="K8124" s="221">
        <f t="shared" si="902"/>
        <v>-404.948612592009</v>
      </c>
      <c r="L8124" s="221">
        <f t="shared" si="897"/>
        <v>4.4350467104996757E-33</v>
      </c>
    </row>
    <row r="8125" spans="3:12" hidden="1" x14ac:dyDescent="0.25">
      <c r="C8125" s="221">
        <v>868000</v>
      </c>
      <c r="D8125" s="221">
        <f t="shared" si="898"/>
        <v>868000</v>
      </c>
      <c r="E8125" s="221">
        <f t="shared" si="896"/>
        <v>868</v>
      </c>
      <c r="F8125" s="221">
        <f t="shared" si="899"/>
        <v>1.2405226413030299E-6</v>
      </c>
      <c r="G8125" s="221">
        <f t="shared" si="900"/>
        <v>4.7104828118638926E-2</v>
      </c>
      <c r="H8125" s="271">
        <v>9.3140207392890094E-10</v>
      </c>
      <c r="I8125" s="221">
        <f t="shared" si="901"/>
        <v>1</v>
      </c>
      <c r="J8125" s="221">
        <v>1</v>
      </c>
      <c r="K8125" s="221">
        <f t="shared" si="902"/>
        <v>-325.28385361532833</v>
      </c>
      <c r="L8125" s="221">
        <f t="shared" si="897"/>
        <v>7.4070439112258706E-31</v>
      </c>
    </row>
    <row r="8126" spans="3:12" hidden="1" x14ac:dyDescent="0.25">
      <c r="C8126" s="221">
        <v>869000</v>
      </c>
      <c r="D8126" s="221">
        <f t="shared" si="898"/>
        <v>869000</v>
      </c>
      <c r="E8126" s="221">
        <f t="shared" si="896"/>
        <v>869</v>
      </c>
      <c r="F8126" s="221">
        <f t="shared" si="899"/>
        <v>2.8341778975043328E-6</v>
      </c>
      <c r="G8126" s="221">
        <f t="shared" si="900"/>
        <v>4.0680891906417313E-2</v>
      </c>
      <c r="H8126" s="271">
        <v>9.31227573375103E-10</v>
      </c>
      <c r="I8126" s="221">
        <f t="shared" si="901"/>
        <v>1</v>
      </c>
      <c r="J8126" s="221">
        <v>1</v>
      </c>
      <c r="K8126" s="221">
        <f t="shared" si="902"/>
        <v>-319.38253200607062</v>
      </c>
      <c r="L8126" s="221">
        <f t="shared" si="897"/>
        <v>6.5443044799696391E-30</v>
      </c>
    </row>
    <row r="8127" spans="3:12" hidden="1" x14ac:dyDescent="0.25">
      <c r="C8127" s="221">
        <v>870000</v>
      </c>
      <c r="D8127" s="221">
        <f t="shared" si="898"/>
        <v>870000</v>
      </c>
      <c r="E8127" s="221">
        <f t="shared" si="896"/>
        <v>870</v>
      </c>
      <c r="F8127" s="221">
        <f t="shared" si="899"/>
        <v>4.7724617080817972E-6</v>
      </c>
      <c r="G8127" s="221">
        <f t="shared" si="900"/>
        <v>1.7164653641854774E-14</v>
      </c>
      <c r="H8127" s="221">
        <v>1</v>
      </c>
      <c r="I8127" s="221">
        <f t="shared" si="901"/>
        <v>1</v>
      </c>
      <c r="J8127" s="221">
        <v>1</v>
      </c>
      <c r="K8127" s="221">
        <f t="shared" si="902"/>
        <v>-381.73245006159061</v>
      </c>
      <c r="L8127" s="221">
        <f t="shared" si="897"/>
        <v>2.8863517604910357E-30</v>
      </c>
    </row>
    <row r="8128" spans="3:12" hidden="1" x14ac:dyDescent="0.25">
      <c r="C8128" s="221">
        <v>871000</v>
      </c>
      <c r="D8128" s="221">
        <f t="shared" si="898"/>
        <v>871000</v>
      </c>
      <c r="E8128" s="221">
        <f t="shared" ref="E8128:E8191" si="903">D8128/1000</f>
        <v>871</v>
      </c>
      <c r="F8128" s="221">
        <f t="shared" si="899"/>
        <v>6.2233047252639866E-6</v>
      </c>
      <c r="G8128" s="221">
        <f t="shared" si="900"/>
        <v>3.611876888907959E-2</v>
      </c>
      <c r="H8128" s="271">
        <v>9.3144860985705795E-10</v>
      </c>
      <c r="I8128" s="221">
        <f t="shared" si="901"/>
        <v>1</v>
      </c>
      <c r="J8128" s="221">
        <v>1</v>
      </c>
      <c r="K8128" s="221">
        <f t="shared" si="902"/>
        <v>-313.58174190749304</v>
      </c>
      <c r="L8128" s="221">
        <f t="shared" ref="L8128:L8191" si="904">(D8128-D8127)*((10^(K8128/20)+10^(K8127/20))/2)^2</f>
        <v>1.0967448276350621E-29</v>
      </c>
    </row>
    <row r="8129" spans="3:12" hidden="1" x14ac:dyDescent="0.25">
      <c r="C8129" s="221">
        <v>872000</v>
      </c>
      <c r="D8129" s="221">
        <f t="shared" si="898"/>
        <v>872000</v>
      </c>
      <c r="E8129" s="221">
        <f t="shared" si="903"/>
        <v>872</v>
      </c>
      <c r="F8129" s="221">
        <f t="shared" si="899"/>
        <v>6.393933205497664E-6</v>
      </c>
      <c r="G8129" s="221">
        <f t="shared" si="900"/>
        <v>3.6641051732148239E-2</v>
      </c>
      <c r="H8129" s="271">
        <v>9.3118101814926297E-10</v>
      </c>
      <c r="I8129" s="221">
        <f t="shared" si="901"/>
        <v>1</v>
      </c>
      <c r="J8129" s="221">
        <v>1</v>
      </c>
      <c r="K8129" s="221">
        <f t="shared" si="902"/>
        <v>-313.22459718943492</v>
      </c>
      <c r="L8129" s="221">
        <f t="shared" si="904"/>
        <v>4.5694780429015965E-29</v>
      </c>
    </row>
    <row r="8130" spans="3:12" hidden="1" x14ac:dyDescent="0.25">
      <c r="C8130" s="221">
        <v>873000</v>
      </c>
      <c r="D8130" s="221">
        <f t="shared" si="898"/>
        <v>873000</v>
      </c>
      <c r="E8130" s="221">
        <f t="shared" si="903"/>
        <v>873</v>
      </c>
      <c r="F8130" s="221">
        <f t="shared" si="899"/>
        <v>5.1392626342714756E-6</v>
      </c>
      <c r="G8130" s="221">
        <f t="shared" si="900"/>
        <v>1.5513828665312893E-14</v>
      </c>
      <c r="H8130" s="221">
        <v>1</v>
      </c>
      <c r="I8130" s="221">
        <f t="shared" si="901"/>
        <v>1</v>
      </c>
      <c r="J8130" s="221">
        <v>1</v>
      </c>
      <c r="K8130" s="221">
        <f t="shared" si="902"/>
        <v>-381.9676039399065</v>
      </c>
      <c r="L8130" s="221">
        <f t="shared" si="904"/>
        <v>1.1906871684300277E-29</v>
      </c>
    </row>
    <row r="8131" spans="3:12" hidden="1" x14ac:dyDescent="0.25">
      <c r="C8131" s="221">
        <v>874000</v>
      </c>
      <c r="D8131" s="221">
        <f t="shared" si="898"/>
        <v>874000</v>
      </c>
      <c r="E8131" s="221">
        <f t="shared" si="903"/>
        <v>874</v>
      </c>
      <c r="F8131" s="221">
        <f t="shared" si="899"/>
        <v>3.1216770106103592E-6</v>
      </c>
      <c r="G8131" s="221">
        <f t="shared" si="900"/>
        <v>4.4050908590095965E-2</v>
      </c>
      <c r="H8131" s="271">
        <v>9.3149517548289507E-10</v>
      </c>
      <c r="I8131" s="221">
        <f t="shared" si="901"/>
        <v>1</v>
      </c>
      <c r="J8131" s="221">
        <v>1</v>
      </c>
      <c r="K8131" s="221">
        <f t="shared" si="902"/>
        <v>-317.84953106978315</v>
      </c>
      <c r="L8131" s="221">
        <f t="shared" si="904"/>
        <v>4.107025284973647E-30</v>
      </c>
    </row>
    <row r="8132" spans="3:12" hidden="1" x14ac:dyDescent="0.25">
      <c r="C8132" s="221">
        <v>875000</v>
      </c>
      <c r="D8132" s="221">
        <f t="shared" si="898"/>
        <v>875000</v>
      </c>
      <c r="E8132" s="221">
        <f t="shared" si="903"/>
        <v>875</v>
      </c>
      <c r="F8132" s="221">
        <f t="shared" si="899"/>
        <v>1.3233978915282146E-6</v>
      </c>
      <c r="G8132" s="221">
        <f t="shared" si="900"/>
        <v>5.3411656086148236E-2</v>
      </c>
      <c r="H8132" s="271">
        <v>9.3113445369575203E-10</v>
      </c>
      <c r="I8132" s="221">
        <f t="shared" si="901"/>
        <v>1</v>
      </c>
      <c r="J8132" s="221">
        <v>1</v>
      </c>
      <c r="K8132" s="221">
        <f t="shared" si="902"/>
        <v>-323.63322242058109</v>
      </c>
      <c r="L8132" s="221">
        <f t="shared" si="904"/>
        <v>9.4002279412977984E-30</v>
      </c>
    </row>
    <row r="8133" spans="3:12" hidden="1" x14ac:dyDescent="0.25">
      <c r="C8133" s="221">
        <v>876000</v>
      </c>
      <c r="D8133" s="221">
        <f t="shared" si="898"/>
        <v>876000</v>
      </c>
      <c r="E8133" s="221">
        <f t="shared" si="903"/>
        <v>876</v>
      </c>
      <c r="F8133" s="221">
        <f t="shared" si="899"/>
        <v>3.2722065733607598E-7</v>
      </c>
      <c r="G8133" s="221">
        <f t="shared" si="900"/>
        <v>1.4699974455282096E-14</v>
      </c>
      <c r="H8133" s="221">
        <v>1</v>
      </c>
      <c r="I8133" s="221">
        <f t="shared" si="901"/>
        <v>1</v>
      </c>
      <c r="J8133" s="221">
        <v>1</v>
      </c>
      <c r="K8133" s="221">
        <f t="shared" si="902"/>
        <v>-406.35685414408567</v>
      </c>
      <c r="L8133" s="221">
        <f t="shared" si="904"/>
        <v>1.0831316430625244E-30</v>
      </c>
    </row>
    <row r="8134" spans="3:12" hidden="1" x14ac:dyDescent="0.25">
      <c r="C8134" s="221">
        <v>877000</v>
      </c>
      <c r="D8134" s="221">
        <f t="shared" si="898"/>
        <v>877000</v>
      </c>
      <c r="E8134" s="221">
        <f t="shared" si="903"/>
        <v>877</v>
      </c>
      <c r="F8134" s="221">
        <f t="shared" si="899"/>
        <v>2.8738870535233441E-8</v>
      </c>
      <c r="G8134" s="221">
        <f t="shared" si="900"/>
        <v>0.11999898865879978</v>
      </c>
      <c r="H8134" s="271">
        <v>9.31289072694625E-10</v>
      </c>
      <c r="I8134" s="221">
        <f t="shared" si="901"/>
        <v>1</v>
      </c>
      <c r="J8134" s="221">
        <v>1</v>
      </c>
      <c r="K8134" s="221">
        <f t="shared" si="902"/>
        <v>-349.86536422009419</v>
      </c>
      <c r="L8134" s="221">
        <f t="shared" si="904"/>
        <v>2.5864465095755923E-33</v>
      </c>
    </row>
    <row r="8135" spans="3:12" hidden="1" x14ac:dyDescent="0.25">
      <c r="C8135" s="221">
        <v>878000</v>
      </c>
      <c r="D8135" s="221">
        <f t="shared" si="898"/>
        <v>878000</v>
      </c>
      <c r="E8135" s="221">
        <f t="shared" si="903"/>
        <v>878</v>
      </c>
      <c r="F8135" s="221">
        <f t="shared" si="899"/>
        <v>6.5782606696319085E-11</v>
      </c>
      <c r="G8135" s="221">
        <f t="shared" si="900"/>
        <v>0.41402196443694267</v>
      </c>
      <c r="H8135" s="271">
        <v>9.313405619828721E-10</v>
      </c>
      <c r="I8135" s="221">
        <f t="shared" si="901"/>
        <v>1</v>
      </c>
      <c r="J8135" s="221">
        <v>1</v>
      </c>
      <c r="K8135" s="221">
        <f t="shared" si="902"/>
        <v>-391.91514043336929</v>
      </c>
      <c r="L8135" s="221">
        <f t="shared" si="904"/>
        <v>2.61961012540809E-33</v>
      </c>
    </row>
    <row r="8136" spans="3:12" hidden="1" x14ac:dyDescent="0.25">
      <c r="C8136" s="221">
        <v>879000</v>
      </c>
      <c r="D8136" s="221">
        <f t="shared" si="898"/>
        <v>879000</v>
      </c>
      <c r="E8136" s="221">
        <f t="shared" si="903"/>
        <v>879</v>
      </c>
      <c r="F8136" s="221">
        <f t="shared" si="899"/>
        <v>5.5608450580565873E-10</v>
      </c>
      <c r="G8136" s="221">
        <f t="shared" si="900"/>
        <v>2.8751736532764378E-13</v>
      </c>
      <c r="H8136" s="221">
        <v>1</v>
      </c>
      <c r="I8136" s="221">
        <f t="shared" si="901"/>
        <v>1</v>
      </c>
      <c r="J8136" s="221">
        <v>1</v>
      </c>
      <c r="K8136" s="221">
        <f t="shared" si="902"/>
        <v>-435.92390250791487</v>
      </c>
      <c r="L8136" s="221">
        <f t="shared" si="904"/>
        <v>1.6288597167798031E-37</v>
      </c>
    </row>
    <row r="8137" spans="3:12" hidden="1" x14ac:dyDescent="0.25">
      <c r="C8137" s="221">
        <v>880000</v>
      </c>
      <c r="D8137" s="221">
        <f t="shared" si="898"/>
        <v>880000</v>
      </c>
      <c r="E8137" s="221">
        <f t="shared" si="903"/>
        <v>880</v>
      </c>
      <c r="F8137" s="221">
        <f t="shared" si="899"/>
        <v>7.7292548285255581E-8</v>
      </c>
      <c r="G8137" s="221">
        <f t="shared" si="900"/>
        <v>0.10550370359325434</v>
      </c>
      <c r="H8137" s="271">
        <v>9.3133562945808708E-10</v>
      </c>
      <c r="I8137" s="221">
        <f t="shared" si="901"/>
        <v>1</v>
      </c>
      <c r="J8137" s="221">
        <v>1</v>
      </c>
      <c r="K8137" s="221">
        <f t="shared" si="902"/>
        <v>-342.38976901890936</v>
      </c>
      <c r="L8137" s="221">
        <f t="shared" si="904"/>
        <v>1.4420535636533149E-32</v>
      </c>
    </row>
    <row r="8138" spans="3:12" hidden="1" x14ac:dyDescent="0.25">
      <c r="C8138" s="221">
        <v>881000</v>
      </c>
      <c r="D8138" s="221">
        <f t="shared" si="898"/>
        <v>881000</v>
      </c>
      <c r="E8138" s="221">
        <f t="shared" si="903"/>
        <v>881</v>
      </c>
      <c r="F8138" s="221">
        <f t="shared" si="899"/>
        <v>8.3454961740935938E-7</v>
      </c>
      <c r="G8138" s="221">
        <f t="shared" si="900"/>
        <v>6.715879048446749E-2</v>
      </c>
      <c r="H8138" s="271">
        <v>9.3129398750493902E-10</v>
      </c>
      <c r="I8138" s="221">
        <f t="shared" si="901"/>
        <v>1</v>
      </c>
      <c r="J8138" s="221">
        <v>1</v>
      </c>
      <c r="K8138" s="221">
        <f t="shared" si="902"/>
        <v>-325.64716345014659</v>
      </c>
      <c r="L8138" s="221">
        <f t="shared" si="904"/>
        <v>8.9374898160270756E-31</v>
      </c>
    </row>
    <row r="8139" spans="3:12" hidden="1" x14ac:dyDescent="0.25">
      <c r="C8139" s="221">
        <v>882000</v>
      </c>
      <c r="D8139" s="221">
        <f t="shared" si="898"/>
        <v>882000</v>
      </c>
      <c r="E8139" s="221">
        <f t="shared" si="903"/>
        <v>882</v>
      </c>
      <c r="F8139" s="221">
        <f t="shared" si="899"/>
        <v>3.7291606183888507E-6</v>
      </c>
      <c r="G8139" s="221">
        <f t="shared" si="900"/>
        <v>9.3562330932728439E-15</v>
      </c>
      <c r="H8139" s="221">
        <v>1</v>
      </c>
      <c r="I8139" s="221">
        <f t="shared" si="901"/>
        <v>1</v>
      </c>
      <c r="J8139" s="221">
        <v>1</v>
      </c>
      <c r="K8139" s="221">
        <f t="shared" si="902"/>
        <v>-389.14575755709438</v>
      </c>
      <c r="L8139" s="221">
        <f t="shared" si="904"/>
        <v>6.8203094494545547E-31</v>
      </c>
    </row>
    <row r="8140" spans="3:12" hidden="1" x14ac:dyDescent="0.25">
      <c r="C8140" s="221">
        <v>883000</v>
      </c>
      <c r="D8140" s="221">
        <f t="shared" si="898"/>
        <v>883000</v>
      </c>
      <c r="E8140" s="221">
        <f t="shared" si="903"/>
        <v>883</v>
      </c>
      <c r="F8140" s="221">
        <f t="shared" si="899"/>
        <v>1.0222148440924564E-5</v>
      </c>
      <c r="G8140" s="221">
        <f t="shared" si="900"/>
        <v>4.2784868169462281E-2</v>
      </c>
      <c r="H8140" s="271">
        <v>9.3138218237652499E-10</v>
      </c>
      <c r="I8140" s="221">
        <f t="shared" si="901"/>
        <v>1</v>
      </c>
      <c r="J8140" s="221">
        <v>1</v>
      </c>
      <c r="K8140" s="221">
        <f t="shared" si="902"/>
        <v>-307.80079386151647</v>
      </c>
      <c r="L8140" s="221">
        <f t="shared" si="904"/>
        <v>4.148919592826143E-29</v>
      </c>
    </row>
    <row r="8141" spans="3:12" hidden="1" x14ac:dyDescent="0.25">
      <c r="C8141" s="221">
        <v>884000</v>
      </c>
      <c r="D8141" s="221">
        <f t="shared" si="898"/>
        <v>884000</v>
      </c>
      <c r="E8141" s="221">
        <f t="shared" si="903"/>
        <v>884</v>
      </c>
      <c r="F8141" s="221">
        <f t="shared" si="899"/>
        <v>1.9998700883992914E-5</v>
      </c>
      <c r="G8141" s="221">
        <f t="shared" si="900"/>
        <v>3.8400207712780542E-2</v>
      </c>
      <c r="H8141" s="271">
        <v>9.3124745366011702E-10</v>
      </c>
      <c r="I8141" s="221">
        <f t="shared" si="901"/>
        <v>1</v>
      </c>
      <c r="J8141" s="221">
        <v>1</v>
      </c>
      <c r="K8141" s="221">
        <f t="shared" si="902"/>
        <v>-302.91199086808172</v>
      </c>
      <c r="L8141" s="221">
        <f t="shared" si="904"/>
        <v>3.1500072221782996E-28</v>
      </c>
    </row>
    <row r="8142" spans="3:12" hidden="1" x14ac:dyDescent="0.25">
      <c r="C8142" s="221">
        <v>885000</v>
      </c>
      <c r="D8142" s="221">
        <f t="shared" si="898"/>
        <v>885000</v>
      </c>
      <c r="E8142" s="221">
        <f t="shared" si="903"/>
        <v>885</v>
      </c>
      <c r="F8142" s="221">
        <f t="shared" si="899"/>
        <v>2.9897642847828435E-5</v>
      </c>
      <c r="G8142" s="221">
        <f t="shared" si="900"/>
        <v>1.3716120727984905E-14</v>
      </c>
      <c r="H8142" s="221">
        <v>1</v>
      </c>
      <c r="I8142" s="221">
        <f t="shared" si="901"/>
        <v>1</v>
      </c>
      <c r="J8142" s="221">
        <v>1</v>
      </c>
      <c r="K8142" s="221">
        <f t="shared" si="902"/>
        <v>-367.74263502688518</v>
      </c>
      <c r="L8142" s="221">
        <f t="shared" si="904"/>
        <v>1.2800850915539205E-28</v>
      </c>
    </row>
    <row r="8143" spans="3:12" hidden="1" x14ac:dyDescent="0.25">
      <c r="C8143" s="221">
        <v>886000</v>
      </c>
      <c r="D8143" s="221">
        <f t="shared" si="898"/>
        <v>886000</v>
      </c>
      <c r="E8143" s="221">
        <f t="shared" si="903"/>
        <v>886</v>
      </c>
      <c r="F8143" s="221">
        <f t="shared" si="899"/>
        <v>3.5145258465965844E-5</v>
      </c>
      <c r="G8143" s="221">
        <f t="shared" si="900"/>
        <v>3.6222228338979041E-2</v>
      </c>
      <c r="H8143" s="271">
        <v>9.3142874254716097E-10</v>
      </c>
      <c r="I8143" s="221">
        <f t="shared" si="901"/>
        <v>1</v>
      </c>
      <c r="J8143" s="221">
        <v>1</v>
      </c>
      <c r="K8143" s="221">
        <f t="shared" si="902"/>
        <v>-298.52016917933895</v>
      </c>
      <c r="L8143" s="221">
        <f t="shared" si="904"/>
        <v>3.517413552995484E-28</v>
      </c>
    </row>
    <row r="8144" spans="3:12" hidden="1" x14ac:dyDescent="0.25">
      <c r="C8144" s="221">
        <v>887000</v>
      </c>
      <c r="D8144" s="221">
        <f t="shared" si="898"/>
        <v>887000</v>
      </c>
      <c r="E8144" s="221">
        <f t="shared" si="903"/>
        <v>887</v>
      </c>
      <c r="F8144" s="221">
        <f t="shared" si="899"/>
        <v>3.2569951117880119E-5</v>
      </c>
      <c r="G8144" s="221">
        <f t="shared" si="900"/>
        <v>3.7835535790815937E-2</v>
      </c>
      <c r="H8144" s="271">
        <v>9.3120089669121295E-10</v>
      </c>
      <c r="I8144" s="221">
        <f t="shared" si="901"/>
        <v>1</v>
      </c>
      <c r="J8144" s="221">
        <v>1</v>
      </c>
      <c r="K8144" s="221">
        <f t="shared" si="902"/>
        <v>-298.80479238642499</v>
      </c>
      <c r="L8144" s="221">
        <f t="shared" si="904"/>
        <v>1.3610325124584953E-27</v>
      </c>
    </row>
    <row r="8145" spans="3:12" hidden="1" x14ac:dyDescent="0.25">
      <c r="C8145" s="221">
        <v>888000</v>
      </c>
      <c r="D8145" s="221">
        <f t="shared" si="898"/>
        <v>888000</v>
      </c>
      <c r="E8145" s="221">
        <f t="shared" si="903"/>
        <v>888</v>
      </c>
      <c r="F8145" s="221">
        <f t="shared" si="899"/>
        <v>2.3268575164972488E-5</v>
      </c>
      <c r="G8145" s="221">
        <f t="shared" si="900"/>
        <v>2.3765698870877907E-14</v>
      </c>
      <c r="H8145" s="221">
        <v>1</v>
      </c>
      <c r="I8145" s="221">
        <f t="shared" si="901"/>
        <v>1</v>
      </c>
      <c r="J8145" s="221">
        <v>1</v>
      </c>
      <c r="K8145" s="221">
        <f t="shared" si="902"/>
        <v>-365.14559239263758</v>
      </c>
      <c r="L8145" s="221">
        <f t="shared" si="904"/>
        <v>3.295180775212615E-28</v>
      </c>
    </row>
    <row r="8146" spans="3:12" hidden="1" x14ac:dyDescent="0.25">
      <c r="C8146" s="221">
        <v>889000</v>
      </c>
      <c r="D8146" s="221">
        <f t="shared" si="898"/>
        <v>889000</v>
      </c>
      <c r="E8146" s="221">
        <f t="shared" si="903"/>
        <v>889</v>
      </c>
      <c r="F8146" s="221">
        <f t="shared" si="899"/>
        <v>1.2094858705261174E-5</v>
      </c>
      <c r="G8146" s="221">
        <f t="shared" si="900"/>
        <v>4.8942765527644365E-2</v>
      </c>
      <c r="H8146" s="271">
        <v>9.3147528852670394E-10</v>
      </c>
      <c r="I8146" s="221">
        <f t="shared" si="901"/>
        <v>1</v>
      </c>
      <c r="J8146" s="221">
        <v>1</v>
      </c>
      <c r="K8146" s="221">
        <f t="shared" si="902"/>
        <v>-305.17078714621408</v>
      </c>
      <c r="L8146" s="221">
        <f t="shared" si="904"/>
        <v>7.6160882834282531E-29</v>
      </c>
    </row>
    <row r="8147" spans="3:12" hidden="1" x14ac:dyDescent="0.25">
      <c r="C8147" s="221">
        <v>890000</v>
      </c>
      <c r="D8147" s="221">
        <f t="shared" si="898"/>
        <v>890000</v>
      </c>
      <c r="E8147" s="221">
        <f t="shared" si="903"/>
        <v>890</v>
      </c>
      <c r="F8147" s="221">
        <f t="shared" si="899"/>
        <v>4.0251795962250907E-6</v>
      </c>
      <c r="G8147" s="221">
        <f t="shared" si="900"/>
        <v>6.2911217298078539E-2</v>
      </c>
      <c r="H8147" s="271">
        <v>9.3115434721525798E-10</v>
      </c>
      <c r="I8147" s="221">
        <f t="shared" si="901"/>
        <v>1</v>
      </c>
      <c r="J8147" s="221">
        <v>1</v>
      </c>
      <c r="K8147" s="221">
        <f t="shared" si="902"/>
        <v>-312.54929947264407</v>
      </c>
      <c r="L8147" s="221">
        <f t="shared" si="904"/>
        <v>1.5491602704592311E-28</v>
      </c>
    </row>
    <row r="8148" spans="3:12" hidden="1" x14ac:dyDescent="0.25">
      <c r="C8148" s="221">
        <v>891000</v>
      </c>
      <c r="D8148" s="221">
        <f t="shared" si="898"/>
        <v>891000</v>
      </c>
      <c r="E8148" s="221">
        <f t="shared" si="903"/>
        <v>891</v>
      </c>
      <c r="F8148" s="221">
        <f t="shared" si="899"/>
        <v>6.2458789195657774E-7</v>
      </c>
      <c r="G8148" s="221">
        <f t="shared" si="900"/>
        <v>7.2029824593244268E-14</v>
      </c>
      <c r="H8148" s="221">
        <v>1</v>
      </c>
      <c r="I8148" s="221">
        <f t="shared" si="901"/>
        <v>1</v>
      </c>
      <c r="J8148" s="221">
        <v>1</v>
      </c>
      <c r="K8148" s="221">
        <f t="shared" si="902"/>
        <v>-386.93788163840281</v>
      </c>
      <c r="L8148" s="221">
        <f t="shared" si="904"/>
        <v>1.3905152926411618E-29</v>
      </c>
    </row>
    <row r="8149" spans="3:12" hidden="1" x14ac:dyDescent="0.25">
      <c r="C8149" s="221">
        <v>892000</v>
      </c>
      <c r="D8149" s="221">
        <f t="shared" si="898"/>
        <v>892000</v>
      </c>
      <c r="E8149" s="221">
        <f t="shared" si="903"/>
        <v>892</v>
      </c>
      <c r="F8149" s="221">
        <f t="shared" si="899"/>
        <v>1.4178870500142094E-8</v>
      </c>
      <c r="G8149" s="221">
        <f t="shared" si="900"/>
        <v>0.20780173054033868</v>
      </c>
      <c r="H8149" s="271">
        <v>9.3152185127245905E-10</v>
      </c>
      <c r="I8149" s="221">
        <f t="shared" si="901"/>
        <v>1</v>
      </c>
      <c r="J8149" s="221">
        <v>1</v>
      </c>
      <c r="K8149" s="221">
        <f t="shared" si="902"/>
        <v>-351.23032314356186</v>
      </c>
      <c r="L8149" s="221">
        <f t="shared" si="904"/>
        <v>1.9454938044068974E-33</v>
      </c>
    </row>
    <row r="8150" spans="3:12" hidden="1" x14ac:dyDescent="0.25">
      <c r="C8150" s="221">
        <v>893000</v>
      </c>
      <c r="D8150" s="221">
        <f t="shared" si="898"/>
        <v>893000</v>
      </c>
      <c r="E8150" s="221">
        <f t="shared" si="903"/>
        <v>893</v>
      </c>
      <c r="F8150" s="221">
        <f t="shared" si="899"/>
        <v>1.6829521284814311E-11</v>
      </c>
      <c r="G8150" s="221">
        <f t="shared" si="900"/>
        <v>0.82725581453372832</v>
      </c>
      <c r="H8150" s="271">
        <v>9.3110777629601099E-10</v>
      </c>
      <c r="I8150" s="221">
        <f t="shared" si="901"/>
        <v>1</v>
      </c>
      <c r="J8150" s="221">
        <v>1</v>
      </c>
      <c r="K8150" s="221">
        <f t="shared" si="902"/>
        <v>-397.74576910457455</v>
      </c>
      <c r="L8150" s="221">
        <f t="shared" si="904"/>
        <v>1.9010803566687445E-33</v>
      </c>
    </row>
    <row r="8151" spans="3:12" hidden="1" x14ac:dyDescent="0.25">
      <c r="C8151" s="221">
        <v>894000</v>
      </c>
      <c r="D8151" s="221">
        <f t="shared" si="898"/>
        <v>894000</v>
      </c>
      <c r="E8151" s="221">
        <f t="shared" si="903"/>
        <v>894</v>
      </c>
      <c r="F8151" s="221">
        <f t="shared" si="899"/>
        <v>1.4780984744873233E-7</v>
      </c>
      <c r="G8151" s="221">
        <f t="shared" si="900"/>
        <v>1.3348145242342703E-13</v>
      </c>
      <c r="H8151" s="221">
        <v>1</v>
      </c>
      <c r="I8151" s="221">
        <f t="shared" si="901"/>
        <v>1</v>
      </c>
      <c r="J8151" s="221">
        <v>1</v>
      </c>
      <c r="K8151" s="221">
        <f t="shared" si="902"/>
        <v>-394.09751415251952</v>
      </c>
      <c r="L8151" s="221">
        <f t="shared" si="904"/>
        <v>2.6720892731180824E-37</v>
      </c>
    </row>
    <row r="8152" spans="3:12" hidden="1" x14ac:dyDescent="0.25">
      <c r="C8152" s="221">
        <v>895000</v>
      </c>
      <c r="D8152" s="221">
        <f t="shared" si="898"/>
        <v>895000</v>
      </c>
      <c r="E8152" s="221">
        <f t="shared" si="903"/>
        <v>895</v>
      </c>
      <c r="F8152" s="221">
        <f t="shared" si="899"/>
        <v>3.2111409878106188E-6</v>
      </c>
      <c r="G8152" s="221">
        <f t="shared" si="900"/>
        <v>7.8147266261531845E-2</v>
      </c>
      <c r="H8152" s="271">
        <v>9.3131574853811898E-10</v>
      </c>
      <c r="I8152" s="221">
        <f t="shared" si="901"/>
        <v>1</v>
      </c>
      <c r="J8152" s="221">
        <v>1</v>
      </c>
      <c r="K8152" s="221">
        <f t="shared" si="902"/>
        <v>-312.62659777682347</v>
      </c>
      <c r="L8152" s="221">
        <f t="shared" si="904"/>
        <v>1.3656944851219154E-29</v>
      </c>
    </row>
    <row r="8153" spans="3:12" hidden="1" x14ac:dyDescent="0.25">
      <c r="C8153" s="221">
        <v>896000</v>
      </c>
      <c r="D8153" s="221">
        <f t="shared" si="898"/>
        <v>896000</v>
      </c>
      <c r="E8153" s="221">
        <f t="shared" si="903"/>
        <v>896</v>
      </c>
      <c r="F8153" s="221">
        <f t="shared" si="899"/>
        <v>2.0321584722840107E-5</v>
      </c>
      <c r="G8153" s="221">
        <f t="shared" si="900"/>
        <v>5.613734813891183E-2</v>
      </c>
      <c r="H8153" s="271">
        <v>9.3131388844678096E-10</v>
      </c>
      <c r="I8153" s="221">
        <f t="shared" si="901"/>
        <v>1</v>
      </c>
      <c r="J8153" s="221">
        <v>1</v>
      </c>
      <c r="K8153" s="221">
        <f t="shared" si="902"/>
        <v>-299.47388910099886</v>
      </c>
      <c r="L8153" s="221">
        <f t="shared" si="904"/>
        <v>4.2000049447546573E-28</v>
      </c>
    </row>
    <row r="8154" spans="3:12" hidden="1" x14ac:dyDescent="0.25">
      <c r="C8154" s="221">
        <v>897000</v>
      </c>
      <c r="D8154" s="221">
        <f t="shared" si="898"/>
        <v>897000</v>
      </c>
      <c r="E8154" s="221">
        <f t="shared" si="903"/>
        <v>897</v>
      </c>
      <c r="F8154" s="221">
        <f t="shared" si="899"/>
        <v>7.1001321683015207E-5</v>
      </c>
      <c r="G8154" s="221">
        <f t="shared" si="900"/>
        <v>4.5816294503153996E-15</v>
      </c>
      <c r="H8154" s="221">
        <v>1</v>
      </c>
      <c r="I8154" s="221">
        <f t="shared" si="901"/>
        <v>1</v>
      </c>
      <c r="J8154" s="221">
        <v>1</v>
      </c>
      <c r="K8154" s="221">
        <f t="shared" si="902"/>
        <v>-369.75427210265627</v>
      </c>
      <c r="L8154" s="221">
        <f t="shared" si="904"/>
        <v>2.8236899291966322E-28</v>
      </c>
    </row>
    <row r="8155" spans="3:12" hidden="1" x14ac:dyDescent="0.25">
      <c r="C8155" s="221">
        <v>898000</v>
      </c>
      <c r="D8155" s="221">
        <f t="shared" si="898"/>
        <v>898000</v>
      </c>
      <c r="E8155" s="221">
        <f t="shared" si="903"/>
        <v>898</v>
      </c>
      <c r="F8155" s="221">
        <f t="shared" si="899"/>
        <v>1.699121524950933E-4</v>
      </c>
      <c r="G8155" s="221">
        <f t="shared" si="900"/>
        <v>3.9814721158183984E-2</v>
      </c>
      <c r="H8155" s="271">
        <v>9.3136231336721108E-10</v>
      </c>
      <c r="I8155" s="221">
        <f t="shared" si="901"/>
        <v>1</v>
      </c>
      <c r="J8155" s="221">
        <v>1</v>
      </c>
      <c r="K8155" s="221">
        <f t="shared" si="902"/>
        <v>-284.01226438297959</v>
      </c>
      <c r="L8155" s="221">
        <f t="shared" si="904"/>
        <v>9.9256375954561471E-27</v>
      </c>
    </row>
    <row r="8156" spans="3:12" hidden="1" x14ac:dyDescent="0.25">
      <c r="C8156" s="221">
        <v>899000</v>
      </c>
      <c r="D8156" s="221">
        <f t="shared" si="898"/>
        <v>899000</v>
      </c>
      <c r="E8156" s="221">
        <f t="shared" si="903"/>
        <v>899</v>
      </c>
      <c r="F8156" s="221">
        <f t="shared" si="899"/>
        <v>3.058981809265039E-4</v>
      </c>
      <c r="G8156" s="221">
        <f t="shared" si="900"/>
        <v>3.6960503332157731E-2</v>
      </c>
      <c r="H8156" s="271">
        <v>9.3126731192082303E-10</v>
      </c>
      <c r="I8156" s="221">
        <f t="shared" si="901"/>
        <v>1</v>
      </c>
      <c r="J8156" s="221">
        <v>1</v>
      </c>
      <c r="K8156" s="221">
        <f t="shared" si="902"/>
        <v>-279.55221739089791</v>
      </c>
      <c r="L8156" s="221">
        <f t="shared" si="904"/>
        <v>7.0809862804107719E-26</v>
      </c>
    </row>
    <row r="8157" spans="3:12" hidden="1" x14ac:dyDescent="0.25">
      <c r="C8157" s="221">
        <v>900000</v>
      </c>
      <c r="D8157" s="221">
        <f t="shared" si="898"/>
        <v>900000</v>
      </c>
      <c r="E8157" s="221">
        <f t="shared" si="903"/>
        <v>900</v>
      </c>
      <c r="F8157" s="221">
        <f t="shared" si="899"/>
        <v>4.3227171104424407E-4</v>
      </c>
      <c r="G8157" s="221">
        <f t="shared" si="900"/>
        <v>1.0617772575512626E-14</v>
      </c>
      <c r="H8157" s="221">
        <v>1</v>
      </c>
      <c r="I8157" s="221">
        <f t="shared" si="901"/>
        <v>1</v>
      </c>
      <c r="J8157" s="221">
        <v>1</v>
      </c>
      <c r="K8157" s="221">
        <f t="shared" si="902"/>
        <v>-346.76419532030013</v>
      </c>
      <c r="L8157" s="221">
        <f t="shared" si="904"/>
        <v>2.7739384307885873E-26</v>
      </c>
    </row>
    <row r="8158" spans="3:12" hidden="1" x14ac:dyDescent="0.25">
      <c r="C8158" s="221">
        <v>901000</v>
      </c>
      <c r="D8158" s="221">
        <f t="shared" si="898"/>
        <v>901000</v>
      </c>
      <c r="E8158" s="221">
        <f t="shared" si="903"/>
        <v>901</v>
      </c>
      <c r="F8158" s="221">
        <f t="shared" si="899"/>
        <v>4.8575748484947943E-4</v>
      </c>
      <c r="G8158" s="221">
        <f t="shared" si="900"/>
        <v>3.6960503332187915E-2</v>
      </c>
      <c r="H8158" s="271">
        <v>9.3140884874131094E-10</v>
      </c>
      <c r="I8158" s="221">
        <f t="shared" si="901"/>
        <v>1</v>
      </c>
      <c r="J8158" s="221">
        <v>1</v>
      </c>
      <c r="K8158" s="221">
        <f t="shared" si="902"/>
        <v>-275.53404524723982</v>
      </c>
      <c r="L8158" s="221">
        <f t="shared" si="904"/>
        <v>6.9947766489550927E-26</v>
      </c>
    </row>
    <row r="8159" spans="3:12" hidden="1" x14ac:dyDescent="0.25">
      <c r="C8159" s="221">
        <v>902000</v>
      </c>
      <c r="D8159" s="221">
        <f t="shared" si="898"/>
        <v>902000</v>
      </c>
      <c r="E8159" s="221">
        <f t="shared" si="903"/>
        <v>902</v>
      </c>
      <c r="F8159" s="221">
        <f t="shared" si="899"/>
        <v>4.2931604901084574E-4</v>
      </c>
      <c r="G8159" s="221">
        <f t="shared" si="900"/>
        <v>3.9814721158150615E-2</v>
      </c>
      <c r="H8159" s="271">
        <v>9.3122076897287405E-10</v>
      </c>
      <c r="I8159" s="221">
        <f t="shared" si="901"/>
        <v>1</v>
      </c>
      <c r="J8159" s="221">
        <v>1</v>
      </c>
      <c r="K8159" s="221">
        <f t="shared" si="902"/>
        <v>-275.96253088276183</v>
      </c>
      <c r="L8159" s="221">
        <f t="shared" si="904"/>
        <v>2.6633938234922406E-25</v>
      </c>
    </row>
    <row r="8160" spans="3:12" hidden="1" x14ac:dyDescent="0.25">
      <c r="C8160" s="221">
        <v>903000</v>
      </c>
      <c r="D8160" s="221">
        <f t="shared" si="898"/>
        <v>903000</v>
      </c>
      <c r="E8160" s="221">
        <f t="shared" si="903"/>
        <v>903</v>
      </c>
      <c r="F8160" s="221">
        <f t="shared" si="899"/>
        <v>2.8660699095775483E-4</v>
      </c>
      <c r="G8160" s="221">
        <f t="shared" si="900"/>
        <v>2.2185189409020952E-14</v>
      </c>
      <c r="H8160" s="221">
        <v>1</v>
      </c>
      <c r="I8160" s="221">
        <f t="shared" si="901"/>
        <v>1</v>
      </c>
      <c r="J8160" s="221">
        <v>1</v>
      </c>
      <c r="K8160" s="221">
        <f t="shared" si="902"/>
        <v>-343.93300159044406</v>
      </c>
      <c r="L8160" s="221">
        <f t="shared" si="904"/>
        <v>6.3391907506539676E-26</v>
      </c>
    </row>
    <row r="8161" spans="3:12" hidden="1" x14ac:dyDescent="0.25">
      <c r="C8161" s="221">
        <v>904000</v>
      </c>
      <c r="D8161" s="221">
        <f t="shared" si="898"/>
        <v>904000</v>
      </c>
      <c r="E8161" s="221">
        <f t="shared" si="903"/>
        <v>904</v>
      </c>
      <c r="F8161" s="221">
        <f t="shared" si="899"/>
        <v>1.3186820495698874E-4</v>
      </c>
      <c r="G8161" s="221">
        <f t="shared" si="900"/>
        <v>5.6137348138925659E-2</v>
      </c>
      <c r="H8161" s="271">
        <v>9.3145542321924599E-10</v>
      </c>
      <c r="I8161" s="221">
        <f t="shared" si="901"/>
        <v>1</v>
      </c>
      <c r="J8161" s="221">
        <v>1</v>
      </c>
      <c r="K8161" s="221">
        <f t="shared" si="902"/>
        <v>-283.22891873375011</v>
      </c>
      <c r="L8161" s="221">
        <f t="shared" si="904"/>
        <v>1.1908271426350164E-26</v>
      </c>
    </row>
    <row r="8162" spans="3:12" hidden="1" x14ac:dyDescent="0.25">
      <c r="C8162" s="221">
        <v>905000</v>
      </c>
      <c r="D8162" s="221">
        <f t="shared" si="898"/>
        <v>905000</v>
      </c>
      <c r="E8162" s="221">
        <f t="shared" si="903"/>
        <v>905</v>
      </c>
      <c r="F8162" s="221">
        <f t="shared" si="899"/>
        <v>3.3783889486262909E-5</v>
      </c>
      <c r="G8162" s="221">
        <f t="shared" si="900"/>
        <v>7.8147266261461804E-2</v>
      </c>
      <c r="H8162" s="271">
        <v>9.3117420189865402E-10</v>
      </c>
      <c r="I8162" s="221">
        <f t="shared" si="901"/>
        <v>1</v>
      </c>
      <c r="J8162" s="221">
        <v>1</v>
      </c>
      <c r="K8162" s="221">
        <f t="shared" si="902"/>
        <v>-292.18691253360248</v>
      </c>
      <c r="L8162" s="221">
        <f t="shared" si="904"/>
        <v>2.1873040883834413E-26</v>
      </c>
    </row>
    <row r="8163" spans="3:12" hidden="1" x14ac:dyDescent="0.25">
      <c r="C8163" s="221">
        <v>906000</v>
      </c>
      <c r="D8163" s="221">
        <f t="shared" si="898"/>
        <v>906000</v>
      </c>
      <c r="E8163" s="221">
        <f t="shared" si="903"/>
        <v>906</v>
      </c>
      <c r="F8163" s="221">
        <f t="shared" si="899"/>
        <v>2.549440059490232E-6</v>
      </c>
      <c r="G8163" s="221">
        <f t="shared" si="900"/>
        <v>5.1433606436611359E-14</v>
      </c>
      <c r="H8163" s="221">
        <v>1</v>
      </c>
      <c r="I8163" s="221">
        <f t="shared" si="901"/>
        <v>1</v>
      </c>
      <c r="J8163" s="221">
        <v>1</v>
      </c>
      <c r="K8163" s="221">
        <f t="shared" si="902"/>
        <v>-377.64616434009133</v>
      </c>
      <c r="L8163" s="221">
        <f t="shared" si="904"/>
        <v>1.5111065322031063E-27</v>
      </c>
    </row>
    <row r="8164" spans="3:12" hidden="1" x14ac:dyDescent="0.25">
      <c r="C8164" s="221">
        <v>907000</v>
      </c>
      <c r="D8164" s="221">
        <f t="shared" si="898"/>
        <v>907000</v>
      </c>
      <c r="E8164" s="221">
        <f t="shared" si="903"/>
        <v>907</v>
      </c>
      <c r="F8164" s="221">
        <f t="shared" si="899"/>
        <v>4.8260647571732282E-10</v>
      </c>
      <c r="G8164" s="221">
        <f t="shared" si="900"/>
        <v>0.82725581453321018</v>
      </c>
      <c r="H8164" s="271">
        <v>9.3150197121985196E-10</v>
      </c>
      <c r="I8164" s="221">
        <f t="shared" si="901"/>
        <v>1</v>
      </c>
      <c r="J8164" s="221">
        <v>1</v>
      </c>
      <c r="K8164" s="221">
        <f t="shared" si="902"/>
        <v>-368.59166496574795</v>
      </c>
      <c r="L8164" s="221">
        <f t="shared" si="904"/>
        <v>6.3256984427178836E-35</v>
      </c>
    </row>
    <row r="8165" spans="3:12" hidden="1" x14ac:dyDescent="0.25">
      <c r="C8165" s="221">
        <v>908000</v>
      </c>
      <c r="D8165" s="221">
        <f t="shared" si="898"/>
        <v>908000</v>
      </c>
      <c r="E8165" s="221">
        <f t="shared" si="903"/>
        <v>908</v>
      </c>
      <c r="F8165" s="221">
        <f t="shared" si="899"/>
        <v>6.8785612794695276E-7</v>
      </c>
      <c r="G8165" s="221">
        <f t="shared" si="900"/>
        <v>0.20780173054021578</v>
      </c>
      <c r="H8165" s="271">
        <v>9.3112766622987003E-10</v>
      </c>
      <c r="I8165" s="221">
        <f t="shared" si="901"/>
        <v>1</v>
      </c>
      <c r="J8165" s="221">
        <v>1</v>
      </c>
      <c r="K8165" s="221">
        <f t="shared" si="902"/>
        <v>-317.51687997015154</v>
      </c>
      <c r="L8165" s="221">
        <f t="shared" si="904"/>
        <v>4.453235440054233E-30</v>
      </c>
    </row>
    <row r="8166" spans="3:12" hidden="1" x14ac:dyDescent="0.25">
      <c r="C8166" s="221">
        <v>909000</v>
      </c>
      <c r="D8166" s="221">
        <f t="shared" si="898"/>
        <v>909000</v>
      </c>
      <c r="E8166" s="221">
        <f t="shared" si="903"/>
        <v>909</v>
      </c>
      <c r="F8166" s="221">
        <f t="shared" si="899"/>
        <v>5.2369253219266864E-5</v>
      </c>
      <c r="G8166" s="221">
        <f t="shared" si="900"/>
        <v>1.6538670926670129E-14</v>
      </c>
      <c r="H8166" s="221">
        <v>1</v>
      </c>
      <c r="I8166" s="221">
        <f t="shared" si="901"/>
        <v>1</v>
      </c>
      <c r="J8166" s="221">
        <v>1</v>
      </c>
      <c r="K8166" s="221">
        <f t="shared" si="902"/>
        <v>-361.24846026030525</v>
      </c>
      <c r="L8166" s="221">
        <f t="shared" si="904"/>
        <v>4.4862774688329957E-30</v>
      </c>
    </row>
    <row r="8167" spans="3:12" hidden="1" x14ac:dyDescent="0.25">
      <c r="C8167" s="221">
        <v>910000</v>
      </c>
      <c r="D8167" s="221">
        <f t="shared" si="898"/>
        <v>910000</v>
      </c>
      <c r="E8167" s="221">
        <f t="shared" si="903"/>
        <v>910</v>
      </c>
      <c r="F8167" s="221">
        <f t="shared" si="899"/>
        <v>5.9881901084008241E-4</v>
      </c>
      <c r="G8167" s="221">
        <f t="shared" si="900"/>
        <v>6.2911217298133704E-2</v>
      </c>
      <c r="H8167" s="271">
        <v>9.3154853141745196E-10</v>
      </c>
      <c r="I8167" s="221">
        <f t="shared" si="901"/>
        <v>1</v>
      </c>
      <c r="J8167" s="221">
        <v>1</v>
      </c>
      <c r="K8167" s="221">
        <f t="shared" si="902"/>
        <v>-269.09541692652738</v>
      </c>
      <c r="L8167" s="221">
        <f t="shared" si="904"/>
        <v>3.0790713494539862E-25</v>
      </c>
    </row>
    <row r="8168" spans="3:12" hidden="1" x14ac:dyDescent="0.25">
      <c r="C8168" s="221">
        <v>911000</v>
      </c>
      <c r="D8168" s="221">
        <f t="shared" si="898"/>
        <v>911000</v>
      </c>
      <c r="E8168" s="221">
        <f t="shared" si="903"/>
        <v>911</v>
      </c>
      <c r="F8168" s="221">
        <f t="shared" si="899"/>
        <v>3.2973173142497644E-3</v>
      </c>
      <c r="G8168" s="221">
        <f t="shared" si="900"/>
        <v>4.8942765527630494E-2</v>
      </c>
      <c r="H8168" s="271">
        <v>9.3108109643735605E-10</v>
      </c>
      <c r="I8168" s="221">
        <f t="shared" si="901"/>
        <v>1</v>
      </c>
      <c r="J8168" s="221">
        <v>1</v>
      </c>
      <c r="K8168" s="221">
        <f t="shared" si="902"/>
        <v>-256.46326483832098</v>
      </c>
      <c r="L8168" s="221">
        <f t="shared" si="904"/>
        <v>8.5887860119310226E-24</v>
      </c>
    </row>
    <row r="8169" spans="3:12" hidden="1" x14ac:dyDescent="0.25">
      <c r="C8169" s="221">
        <v>912000</v>
      </c>
      <c r="D8169" s="221">
        <f t="shared" si="898"/>
        <v>912000</v>
      </c>
      <c r="E8169" s="221">
        <f t="shared" si="903"/>
        <v>912</v>
      </c>
      <c r="F8169" s="221">
        <f t="shared" si="899"/>
        <v>1.2098950034787687E-2</v>
      </c>
      <c r="G8169" s="221">
        <f t="shared" si="900"/>
        <v>4.4513080789049618E-14</v>
      </c>
      <c r="H8169" s="221">
        <v>1</v>
      </c>
      <c r="I8169" s="221">
        <f t="shared" si="901"/>
        <v>1</v>
      </c>
      <c r="J8169" s="221">
        <v>1</v>
      </c>
      <c r="K8169" s="221">
        <f t="shared" si="902"/>
        <v>-305.37529327119313</v>
      </c>
      <c r="L8169" s="221">
        <f t="shared" si="904"/>
        <v>5.684878679029234E-24</v>
      </c>
    </row>
    <row r="8170" spans="3:12" hidden="1" x14ac:dyDescent="0.25">
      <c r="C8170" s="221">
        <v>913000</v>
      </c>
      <c r="D8170" s="221">
        <f t="shared" si="898"/>
        <v>913000</v>
      </c>
      <c r="E8170" s="221">
        <f t="shared" si="903"/>
        <v>913</v>
      </c>
      <c r="F8170" s="221">
        <f t="shared" si="899"/>
        <v>3.3960916071404536E-2</v>
      </c>
      <c r="G8170" s="221">
        <f t="shared" si="900"/>
        <v>3.7835535790827553E-2</v>
      </c>
      <c r="H8170" s="271">
        <v>9.3134241747802706E-10</v>
      </c>
      <c r="I8170" s="221">
        <f t="shared" si="901"/>
        <v>1</v>
      </c>
      <c r="J8170" s="221">
        <v>1</v>
      </c>
      <c r="K8170" s="221">
        <f t="shared" si="902"/>
        <v>-238.44022663933282</v>
      </c>
      <c r="L8170" s="221">
        <f t="shared" si="904"/>
        <v>3.5835061371277471E-22</v>
      </c>
    </row>
    <row r="8171" spans="3:12" hidden="1" x14ac:dyDescent="0.25">
      <c r="C8171" s="221">
        <v>914000</v>
      </c>
      <c r="D8171" s="221">
        <f t="shared" si="898"/>
        <v>914000</v>
      </c>
      <c r="E8171" s="221">
        <f t="shared" si="903"/>
        <v>914</v>
      </c>
      <c r="F8171" s="221">
        <f t="shared" si="899"/>
        <v>7.8335601217434464E-2</v>
      </c>
      <c r="G8171" s="221">
        <f t="shared" si="900"/>
        <v>3.6222228338968515E-2</v>
      </c>
      <c r="H8171" s="271">
        <v>9.3128720246266602E-10</v>
      </c>
      <c r="I8171" s="221">
        <f t="shared" si="901"/>
        <v>1</v>
      </c>
      <c r="J8171" s="221">
        <v>1</v>
      </c>
      <c r="K8171" s="221">
        <f t="shared" si="902"/>
        <v>-231.55964040149499</v>
      </c>
      <c r="L8171" s="221">
        <f t="shared" si="904"/>
        <v>3.6849168752933911E-21</v>
      </c>
    </row>
    <row r="8172" spans="3:12" hidden="1" x14ac:dyDescent="0.25">
      <c r="C8172" s="221">
        <v>915000</v>
      </c>
      <c r="D8172" s="221">
        <f t="shared" si="898"/>
        <v>915000</v>
      </c>
      <c r="E8172" s="221">
        <f t="shared" si="903"/>
        <v>915</v>
      </c>
      <c r="F8172" s="221">
        <f t="shared" si="899"/>
        <v>0.15483510928101132</v>
      </c>
      <c r="G8172" s="221">
        <f t="shared" si="900"/>
        <v>4.592527742597915E-14</v>
      </c>
      <c r="H8172" s="221">
        <v>1</v>
      </c>
      <c r="I8172" s="221">
        <f t="shared" si="901"/>
        <v>1</v>
      </c>
      <c r="J8172" s="221">
        <v>1</v>
      </c>
      <c r="K8172" s="221">
        <f t="shared" si="902"/>
        <v>-282.96157533114899</v>
      </c>
      <c r="L8172" s="221">
        <f t="shared" si="904"/>
        <v>1.7551334613597672E-21</v>
      </c>
    </row>
    <row r="8173" spans="3:12" hidden="1" x14ac:dyDescent="0.25">
      <c r="C8173" s="221">
        <v>916000</v>
      </c>
      <c r="D8173" s="221">
        <f t="shared" si="898"/>
        <v>916000</v>
      </c>
      <c r="E8173" s="221">
        <f t="shared" si="903"/>
        <v>916</v>
      </c>
      <c r="F8173" s="221">
        <f t="shared" si="899"/>
        <v>0.26926749514325587</v>
      </c>
      <c r="G8173" s="221">
        <f t="shared" si="900"/>
        <v>3.8400207712791672E-2</v>
      </c>
      <c r="H8173" s="271">
        <v>9.3138898811093401E-10</v>
      </c>
      <c r="I8173" s="221">
        <f t="shared" si="901"/>
        <v>1</v>
      </c>
      <c r="J8173" s="221">
        <v>1</v>
      </c>
      <c r="K8173" s="221">
        <f t="shared" si="902"/>
        <v>-220.32702794373262</v>
      </c>
      <c r="L8173" s="221">
        <f t="shared" si="904"/>
        <v>2.3220860829059777E-20</v>
      </c>
    </row>
    <row r="8174" spans="3:12" hidden="1" x14ac:dyDescent="0.25">
      <c r="C8174" s="221">
        <v>917000</v>
      </c>
      <c r="D8174" s="221">
        <f t="shared" si="898"/>
        <v>917000</v>
      </c>
      <c r="E8174" s="221">
        <f t="shared" si="903"/>
        <v>917</v>
      </c>
      <c r="F8174" s="221">
        <f t="shared" si="899"/>
        <v>0.41928457632576493</v>
      </c>
      <c r="G8174" s="221">
        <f t="shared" si="900"/>
        <v>4.2784868169448598E-2</v>
      </c>
      <c r="H8174" s="271">
        <v>9.31240644921083E-10</v>
      </c>
      <c r="I8174" s="221">
        <f t="shared" si="901"/>
        <v>1</v>
      </c>
      <c r="J8174" s="221">
        <v>1</v>
      </c>
      <c r="K8174" s="221">
        <f t="shared" si="902"/>
        <v>-215.54277984066363</v>
      </c>
      <c r="L8174" s="221">
        <f t="shared" si="904"/>
        <v>1.7339693062767108E-19</v>
      </c>
    </row>
    <row r="8175" spans="3:12" hidden="1" x14ac:dyDescent="0.25">
      <c r="C8175" s="221">
        <v>918000</v>
      </c>
      <c r="D8175" s="221">
        <f t="shared" si="898"/>
        <v>918000</v>
      </c>
      <c r="E8175" s="221">
        <f t="shared" si="903"/>
        <v>918</v>
      </c>
      <c r="F8175" s="221">
        <f t="shared" si="899"/>
        <v>0.59160264578178379</v>
      </c>
      <c r="G8175" s="221">
        <f t="shared" si="900"/>
        <v>7.4267852120097033E-14</v>
      </c>
      <c r="H8175" s="221">
        <v>1</v>
      </c>
      <c r="I8175" s="221">
        <f t="shared" si="901"/>
        <v>1</v>
      </c>
      <c r="J8175" s="221">
        <v>1</v>
      </c>
      <c r="K8175" s="221">
        <f t="shared" si="902"/>
        <v>-267.14338056839415</v>
      </c>
      <c r="L8175" s="221">
        <f t="shared" si="904"/>
        <v>7.0136403073645677E-20</v>
      </c>
    </row>
    <row r="8176" spans="3:12" hidden="1" x14ac:dyDescent="0.25">
      <c r="C8176" s="221">
        <v>919000</v>
      </c>
      <c r="D8176" s="221">
        <f t="shared" si="898"/>
        <v>919000</v>
      </c>
      <c r="E8176" s="221">
        <f t="shared" si="903"/>
        <v>919</v>
      </c>
      <c r="F8176" s="221">
        <f t="shared" si="899"/>
        <v>0.76261862293344651</v>
      </c>
      <c r="G8176" s="221">
        <f t="shared" si="900"/>
        <v>6.7158790484483019E-2</v>
      </c>
      <c r="H8176" s="271">
        <v>9.3143552089129491E-10</v>
      </c>
      <c r="I8176" s="221">
        <f t="shared" si="901"/>
        <v>1</v>
      </c>
      <c r="J8176" s="221">
        <v>1</v>
      </c>
      <c r="K8176" s="221">
        <f t="shared" si="902"/>
        <v>-206.42873863173037</v>
      </c>
      <c r="L8176" s="221">
        <f t="shared" si="904"/>
        <v>5.699880662322216E-19</v>
      </c>
    </row>
    <row r="8177" spans="3:12" hidden="1" x14ac:dyDescent="0.25">
      <c r="C8177" s="221">
        <v>920000</v>
      </c>
      <c r="D8177" s="221">
        <f t="shared" si="898"/>
        <v>920000</v>
      </c>
      <c r="E8177" s="221">
        <f t="shared" si="903"/>
        <v>920</v>
      </c>
      <c r="F8177" s="221">
        <f t="shared" si="899"/>
        <v>0.90309278589309383</v>
      </c>
      <c r="G8177" s="221">
        <f t="shared" si="900"/>
        <v>0.10550370359321165</v>
      </c>
      <c r="H8177" s="271">
        <v>9.3119408573401099E-10</v>
      </c>
      <c r="I8177" s="221">
        <f t="shared" si="901"/>
        <v>1</v>
      </c>
      <c r="J8177" s="221">
        <v>1</v>
      </c>
      <c r="K8177" s="221">
        <f t="shared" si="902"/>
        <v>-201.0391942523722</v>
      </c>
      <c r="L8177" s="221">
        <f t="shared" si="904"/>
        <v>4.6532002699642286E-18</v>
      </c>
    </row>
    <row r="8178" spans="3:12" hidden="1" x14ac:dyDescent="0.25">
      <c r="C8178" s="221">
        <v>921000</v>
      </c>
      <c r="D8178" s="221">
        <f t="shared" si="898"/>
        <v>921000</v>
      </c>
      <c r="E8178" s="221">
        <f t="shared" si="903"/>
        <v>921</v>
      </c>
      <c r="F8178" s="221">
        <f t="shared" si="899"/>
        <v>0.98581790703993499</v>
      </c>
      <c r="G8178" s="221">
        <f t="shared" si="900"/>
        <v>1.6550402998899184E-13</v>
      </c>
      <c r="H8178" s="221">
        <v>1</v>
      </c>
      <c r="I8178" s="221">
        <f t="shared" si="901"/>
        <v>1</v>
      </c>
      <c r="J8178" s="221">
        <v>1</v>
      </c>
      <c r="K8178" s="221">
        <f t="shared" si="902"/>
        <v>-255.74789448159316</v>
      </c>
      <c r="L8178" s="221">
        <f t="shared" si="904"/>
        <v>1.9752241649592057E-18</v>
      </c>
    </row>
    <row r="8179" spans="3:12" hidden="1" x14ac:dyDescent="0.25">
      <c r="C8179" s="221">
        <v>922000</v>
      </c>
      <c r="D8179" s="221">
        <f t="shared" si="898"/>
        <v>922000</v>
      </c>
      <c r="E8179" s="221">
        <f t="shared" si="903"/>
        <v>922</v>
      </c>
      <c r="F8179" s="221">
        <f t="shared" si="899"/>
        <v>0.9936738363387424</v>
      </c>
      <c r="G8179" s="221">
        <f t="shared" si="900"/>
        <v>0.4140219644370372</v>
      </c>
      <c r="H8179" s="271">
        <v>9.3148210538530398E-10</v>
      </c>
      <c r="I8179" s="221">
        <f t="shared" si="901"/>
        <v>1</v>
      </c>
      <c r="J8179" s="221">
        <v>1</v>
      </c>
      <c r="K8179" s="221">
        <f t="shared" si="902"/>
        <v>-188.33116494653808</v>
      </c>
      <c r="L8179" s="221">
        <f t="shared" si="904"/>
        <v>3.6744576359400502E-17</v>
      </c>
    </row>
    <row r="8180" spans="3:12" hidden="1" x14ac:dyDescent="0.25">
      <c r="C8180" s="221">
        <v>923000</v>
      </c>
      <c r="D8180" s="221">
        <f t="shared" si="898"/>
        <v>923000</v>
      </c>
      <c r="E8180" s="221">
        <f t="shared" si="903"/>
        <v>923</v>
      </c>
      <c r="F8180" s="221">
        <f t="shared" si="899"/>
        <v>0.92499669708880283</v>
      </c>
      <c r="G8180" s="221">
        <f t="shared" si="900"/>
        <v>0.11999898865882112</v>
      </c>
      <c r="H8180" s="271">
        <v>9.3140019699045593E-10</v>
      </c>
      <c r="I8180" s="221">
        <f t="shared" si="901"/>
        <v>1</v>
      </c>
      <c r="J8180" s="221">
        <v>1</v>
      </c>
      <c r="K8180" s="221">
        <f t="shared" si="902"/>
        <v>-199.71091813378729</v>
      </c>
      <c r="L8180" s="221">
        <f t="shared" si="904"/>
        <v>5.9194530368767591E-17</v>
      </c>
    </row>
    <row r="8181" spans="3:12" hidden="1" x14ac:dyDescent="0.25">
      <c r="C8181" s="221">
        <v>924000</v>
      </c>
      <c r="D8181" s="221">
        <f t="shared" si="898"/>
        <v>924000</v>
      </c>
      <c r="E8181" s="221">
        <f t="shared" si="903"/>
        <v>924</v>
      </c>
      <c r="F8181" s="221">
        <f t="shared" si="899"/>
        <v>0.7941108573384944</v>
      </c>
      <c r="G8181" s="221">
        <f t="shared" si="900"/>
        <v>1.8620160390410582E-14</v>
      </c>
      <c r="H8181" s="221">
        <v>1</v>
      </c>
      <c r="I8181" s="221">
        <f t="shared" si="901"/>
        <v>1</v>
      </c>
      <c r="J8181" s="221">
        <v>1</v>
      </c>
      <c r="K8181" s="221">
        <f t="shared" si="902"/>
        <v>-276.60270897071831</v>
      </c>
      <c r="L8181" s="221">
        <f t="shared" si="904"/>
        <v>2.6728366388664635E-18</v>
      </c>
    </row>
    <row r="8182" spans="3:12" hidden="1" x14ac:dyDescent="0.25">
      <c r="C8182" s="221">
        <v>925000</v>
      </c>
      <c r="D8182" s="221">
        <f t="shared" si="898"/>
        <v>925000</v>
      </c>
      <c r="E8182" s="221">
        <f t="shared" si="903"/>
        <v>925</v>
      </c>
      <c r="F8182" s="221">
        <f t="shared" si="899"/>
        <v>0.62680702872203131</v>
      </c>
      <c r="G8182" s="221">
        <f t="shared" si="900"/>
        <v>5.3411656086136614E-2</v>
      </c>
      <c r="H8182" s="271">
        <v>9.31276008346914E-10</v>
      </c>
      <c r="I8182" s="221">
        <f t="shared" si="901"/>
        <v>1</v>
      </c>
      <c r="J8182" s="221">
        <v>1</v>
      </c>
      <c r="K8182" s="221">
        <f t="shared" si="902"/>
        <v>-210.1230336700792</v>
      </c>
      <c r="L8182" s="221">
        <f t="shared" si="904"/>
        <v>2.4324755338109768E-19</v>
      </c>
    </row>
    <row r="8183" spans="3:12" hidden="1" x14ac:dyDescent="0.25">
      <c r="C8183" s="221">
        <v>926000</v>
      </c>
      <c r="D8183" s="221">
        <f t="shared" si="898"/>
        <v>926000</v>
      </c>
      <c r="E8183" s="221">
        <f t="shared" si="903"/>
        <v>926</v>
      </c>
      <c r="F8183" s="221">
        <f t="shared" si="899"/>
        <v>0.45258872534452926</v>
      </c>
      <c r="G8183" s="221">
        <f t="shared" si="900"/>
        <v>4.405090859008249E-2</v>
      </c>
      <c r="H8183" s="271">
        <v>9.3135362514157508E-10</v>
      </c>
      <c r="I8183" s="221">
        <f t="shared" si="901"/>
        <v>1</v>
      </c>
      <c r="J8183" s="221">
        <v>1</v>
      </c>
      <c r="K8183" s="221">
        <f t="shared" si="902"/>
        <v>-214.62453578561482</v>
      </c>
      <c r="L8183" s="221">
        <f t="shared" si="904"/>
        <v>6.1867483899987554E-19</v>
      </c>
    </row>
    <row r="8184" spans="3:12" hidden="1" x14ac:dyDescent="0.25">
      <c r="C8184" s="221">
        <v>927000</v>
      </c>
      <c r="D8184" s="221">
        <f t="shared" si="898"/>
        <v>927000</v>
      </c>
      <c r="E8184" s="221">
        <f t="shared" si="903"/>
        <v>927</v>
      </c>
      <c r="F8184" s="221">
        <f t="shared" si="899"/>
        <v>0.29668368277423701</v>
      </c>
      <c r="G8184" s="221">
        <f t="shared" si="900"/>
        <v>2.5188983695217502E-15</v>
      </c>
      <c r="H8184" s="221">
        <v>1</v>
      </c>
      <c r="I8184" s="221">
        <f t="shared" si="901"/>
        <v>1</v>
      </c>
      <c r="J8184" s="221">
        <v>1</v>
      </c>
      <c r="K8184" s="221">
        <f t="shared" si="902"/>
        <v>-302.52991386765808</v>
      </c>
      <c r="L8184" s="221">
        <f t="shared" si="904"/>
        <v>8.6202802918501375E-20</v>
      </c>
    </row>
    <row r="8185" spans="3:12" hidden="1" x14ac:dyDescent="0.25">
      <c r="C8185" s="221">
        <v>928000</v>
      </c>
      <c r="D8185" s="221">
        <f t="shared" si="898"/>
        <v>928000</v>
      </c>
      <c r="E8185" s="221">
        <f t="shared" si="903"/>
        <v>928</v>
      </c>
      <c r="F8185" s="221">
        <f t="shared" si="899"/>
        <v>0.17461951676819795</v>
      </c>
      <c r="G8185" s="221">
        <f t="shared" si="900"/>
        <v>3.6641051732158911E-2</v>
      </c>
      <c r="H8185" s="271">
        <v>9.31322546269173E-10</v>
      </c>
      <c r="I8185" s="221">
        <f t="shared" si="901"/>
        <v>1</v>
      </c>
      <c r="J8185" s="221">
        <v>1</v>
      </c>
      <c r="K8185" s="221">
        <f t="shared" si="902"/>
        <v>-224.49678340158192</v>
      </c>
      <c r="L8185" s="221">
        <f t="shared" si="904"/>
        <v>8.8791336737439622E-21</v>
      </c>
    </row>
    <row r="8186" spans="3:12" hidden="1" x14ac:dyDescent="0.25">
      <c r="C8186" s="221">
        <v>929000</v>
      </c>
      <c r="D8186" s="221">
        <f t="shared" ref="D8186:D8249" si="905">C8186*(f_CLK_MHz/Nominal_Clock_Freq)</f>
        <v>929000</v>
      </c>
      <c r="E8186" s="221">
        <f t="shared" si="903"/>
        <v>929</v>
      </c>
      <c r="F8186" s="221">
        <f t="shared" ref="F8186:F8249" si="906">ABS(SIN(((MOD_CLK_DIV*PI()*$D8186*FIRST_STAGE_DECIMATION)/(f_CLK_MHz*1000000)))/(FIRST_STAGE_DECIMATION*SIN(((MOD_CLK_DIV*PI()*$D8186)/(f_CLK_MHz*1000000)))))^FIRST_STAGE_ORDER</f>
        <v>9.07960701646644E-2</v>
      </c>
      <c r="G8186" s="221">
        <f t="shared" ref="G8186:G8249" si="907">ABS(SIN(((MOD_CLK_DIV*FIRST_STAGE_DECIMATION*PI()*$D8186*SECOND_STAGE_DECIMATION)/(f_CLK_MHz*1000000)))/(SECOND_STAGE_DECIMATION*SIN(((MOD_CLK_DIV*FIRST_STAGE_DECIMATION*PI()*$D8186)/(f_CLK_MHz*1000000)))))^SECOND_STAGE_ORDER</f>
        <v>3.6118768889068939E-2</v>
      </c>
      <c r="H8186" s="271">
        <v>9.3130707017510797E-10</v>
      </c>
      <c r="I8186" s="221">
        <f t="shared" ref="I8186:I8249" si="908">IF(Avg_decimation&lt;&gt;0,(ABS(SIN(((MOD_CLK_DIV*FIRST_STAGE_DECIMATION*SECOND_STAGE_DECIMATION*FIR_DECIMATION*PI()*$D8186*Avg_decimation)/(f_CLK_MHz*1000000)))/(Avg_decimation*SIN(((MOD_CLK_DIV*FIRST_STAGE_DECIMATION*SECOND_STAGE_DECIMATION*FIR_DECIMATION*PI()*$D8186)/(f_CLK_MHz*1000000)))))^1),"-")</f>
        <v>1</v>
      </c>
      <c r="J8186" s="221">
        <v>1</v>
      </c>
      <c r="K8186" s="221">
        <f t="shared" ref="K8186:K8249" si="909">20*LOG10(IF(FIR_BYPASSED,F8186*G8186*J8186,F8186*G8186*H8186*I8186*J8186))</f>
        <v>-230.30214218567397</v>
      </c>
      <c r="L8186" s="221">
        <f t="shared" si="904"/>
        <v>2.03085219861111E-20</v>
      </c>
    </row>
    <row r="8187" spans="3:12" hidden="1" x14ac:dyDescent="0.25">
      <c r="C8187" s="221">
        <v>930000</v>
      </c>
      <c r="D8187" s="221">
        <f t="shared" si="905"/>
        <v>930000</v>
      </c>
      <c r="E8187" s="221">
        <f t="shared" si="903"/>
        <v>930</v>
      </c>
      <c r="F8187" s="221">
        <f t="shared" si="906"/>
        <v>4.0708238057848817E-2</v>
      </c>
      <c r="G8187" s="221">
        <f t="shared" si="907"/>
        <v>4.8200004310245348E-15</v>
      </c>
      <c r="H8187" s="221">
        <v>1</v>
      </c>
      <c r="I8187" s="221">
        <f t="shared" si="908"/>
        <v>1</v>
      </c>
      <c r="J8187" s="221">
        <v>1</v>
      </c>
      <c r="K8187" s="221">
        <f t="shared" si="909"/>
        <v>-314.14541234719405</v>
      </c>
      <c r="L8187" s="221">
        <f t="shared" si="904"/>
        <v>2.3322848458888387E-21</v>
      </c>
    </row>
    <row r="8188" spans="3:12" hidden="1" x14ac:dyDescent="0.25">
      <c r="C8188" s="221">
        <v>931000</v>
      </c>
      <c r="D8188" s="221">
        <f t="shared" si="905"/>
        <v>931000</v>
      </c>
      <c r="E8188" s="221">
        <f t="shared" si="903"/>
        <v>931</v>
      </c>
      <c r="F8188" s="221">
        <f t="shared" si="906"/>
        <v>1.5150956793594196E-2</v>
      </c>
      <c r="G8188" s="221">
        <f t="shared" si="907"/>
        <v>4.0680891906429636E-2</v>
      </c>
      <c r="H8188" s="271">
        <v>9.3136912380566306E-10</v>
      </c>
      <c r="I8188" s="221">
        <f t="shared" si="908"/>
        <v>1</v>
      </c>
      <c r="J8188" s="221">
        <v>1</v>
      </c>
      <c r="K8188" s="221">
        <f t="shared" si="909"/>
        <v>-244.82095275808751</v>
      </c>
      <c r="L8188" s="221">
        <f t="shared" si="904"/>
        <v>8.2440680740172596E-23</v>
      </c>
    </row>
    <row r="8189" spans="3:12" hidden="1" x14ac:dyDescent="0.25">
      <c r="C8189" s="221">
        <v>932000</v>
      </c>
      <c r="D8189" s="221">
        <f t="shared" si="905"/>
        <v>932000</v>
      </c>
      <c r="E8189" s="221">
        <f t="shared" si="903"/>
        <v>932</v>
      </c>
      <c r="F8189" s="221">
        <f t="shared" si="906"/>
        <v>4.391583245007478E-3</v>
      </c>
      <c r="G8189" s="221">
        <f t="shared" si="907"/>
        <v>4.7104828118649335E-2</v>
      </c>
      <c r="H8189" s="271">
        <v>9.3126052101245696E-10</v>
      </c>
      <c r="I8189" s="221">
        <f t="shared" si="908"/>
        <v>1</v>
      </c>
      <c r="J8189" s="221">
        <v>1</v>
      </c>
      <c r="K8189" s="221">
        <f t="shared" si="909"/>
        <v>-254.30484529656121</v>
      </c>
      <c r="L8189" s="221">
        <f t="shared" si="904"/>
        <v>1.4695664279183985E-22</v>
      </c>
    </row>
    <row r="8190" spans="3:12" hidden="1" x14ac:dyDescent="0.25">
      <c r="C8190" s="221">
        <v>933000</v>
      </c>
      <c r="D8190" s="221">
        <f t="shared" si="905"/>
        <v>933000</v>
      </c>
      <c r="E8190" s="221">
        <f t="shared" si="903"/>
        <v>933</v>
      </c>
      <c r="F8190" s="221">
        <f t="shared" si="906"/>
        <v>8.7967257828077403E-4</v>
      </c>
      <c r="G8190" s="221">
        <f t="shared" si="907"/>
        <v>4.3131721026492891E-14</v>
      </c>
      <c r="H8190" s="221">
        <v>1</v>
      </c>
      <c r="I8190" s="221">
        <f t="shared" si="908"/>
        <v>1</v>
      </c>
      <c r="J8190" s="221">
        <v>1</v>
      </c>
      <c r="K8190" s="221">
        <f t="shared" si="909"/>
        <v>-328.41764316740802</v>
      </c>
      <c r="L8190" s="221">
        <f t="shared" si="904"/>
        <v>9.2816787393104057E-24</v>
      </c>
    </row>
    <row r="8191" spans="3:12" hidden="1" x14ac:dyDescent="0.25">
      <c r="C8191" s="221">
        <v>934000</v>
      </c>
      <c r="D8191" s="221">
        <f t="shared" si="905"/>
        <v>934000</v>
      </c>
      <c r="E8191" s="221">
        <f t="shared" si="903"/>
        <v>934</v>
      </c>
      <c r="F8191" s="221">
        <f t="shared" si="906"/>
        <v>9.3184278033594839E-5</v>
      </c>
      <c r="G8191" s="221">
        <f t="shared" si="907"/>
        <v>8.5382945061893284E-2</v>
      </c>
      <c r="H8191" s="271">
        <v>9.3141567871819995E-10</v>
      </c>
      <c r="I8191" s="221">
        <f t="shared" si="908"/>
        <v>1</v>
      </c>
      <c r="J8191" s="221">
        <v>1</v>
      </c>
      <c r="K8191" s="221">
        <f t="shared" si="909"/>
        <v>-282.60285360846939</v>
      </c>
      <c r="L8191" s="221">
        <f t="shared" si="904"/>
        <v>1.3870444569026391E-26</v>
      </c>
    </row>
    <row r="8192" spans="3:12" hidden="1" x14ac:dyDescent="0.25">
      <c r="C8192" s="221">
        <v>935000</v>
      </c>
      <c r="D8192" s="221">
        <f t="shared" si="905"/>
        <v>935000</v>
      </c>
      <c r="E8192" s="221">
        <f t="shared" ref="E8192:E8255" si="910">D8192/1000</f>
        <v>935</v>
      </c>
      <c r="F8192" s="221">
        <f t="shared" si="906"/>
        <v>2.2283225270913419E-6</v>
      </c>
      <c r="G8192" s="221">
        <f t="shared" si="907"/>
        <v>0.1667180566801448</v>
      </c>
      <c r="H8192" s="271">
        <v>9.3146661351693507E-10</v>
      </c>
      <c r="I8192" s="221">
        <f t="shared" si="908"/>
        <v>1</v>
      </c>
      <c r="J8192" s="221">
        <v>1</v>
      </c>
      <c r="K8192" s="221">
        <f t="shared" si="909"/>
        <v>-309.21744033451591</v>
      </c>
      <c r="L8192" s="221">
        <f t="shared" ref="L8192:L8255" si="911">(D8192-D8191)*((10^(K8192/20)+10^(K8191/20))/2)^2</f>
        <v>1.5041632451567205E-26</v>
      </c>
    </row>
    <row r="8193" spans="3:12" hidden="1" x14ac:dyDescent="0.25">
      <c r="C8193" s="221">
        <v>936000</v>
      </c>
      <c r="D8193" s="221">
        <f t="shared" si="905"/>
        <v>936000</v>
      </c>
      <c r="E8193" s="221">
        <f t="shared" si="910"/>
        <v>936</v>
      </c>
      <c r="F8193" s="221">
        <f t="shared" si="906"/>
        <v>2.9598933117451685E-73</v>
      </c>
      <c r="G8193" s="221">
        <f t="shared" si="907"/>
        <v>1.9667146070730539</v>
      </c>
      <c r="H8193" s="221">
        <v>1</v>
      </c>
      <c r="I8193" s="221">
        <f t="shared" si="908"/>
        <v>1</v>
      </c>
      <c r="J8193" s="221">
        <v>1</v>
      </c>
      <c r="K8193" s="221">
        <f t="shared" si="909"/>
        <v>-1444.6996519855791</v>
      </c>
      <c r="L8193" s="221">
        <f t="shared" si="911"/>
        <v>2.9936151995895354E-29</v>
      </c>
    </row>
    <row r="8194" spans="3:12" hidden="1" x14ac:dyDescent="0.25">
      <c r="C8194" s="221">
        <v>937000</v>
      </c>
      <c r="D8194" s="221">
        <f t="shared" si="905"/>
        <v>937000</v>
      </c>
      <c r="E8194" s="221">
        <f t="shared" si="910"/>
        <v>937</v>
      </c>
      <c r="F8194" s="221">
        <f t="shared" si="906"/>
        <v>1.1120919945229368E-6</v>
      </c>
      <c r="G8194" s="221">
        <f t="shared" si="907"/>
        <v>0.16671805668014997</v>
      </c>
      <c r="H8194" s="271">
        <v>9.3120957222807496E-10</v>
      </c>
      <c r="I8194" s="221">
        <f t="shared" si="908"/>
        <v>1</v>
      </c>
      <c r="J8194" s="221">
        <v>1</v>
      </c>
      <c r="K8194" s="221">
        <f t="shared" si="909"/>
        <v>-315.25658429152264</v>
      </c>
      <c r="L8194" s="221">
        <f t="shared" si="911"/>
        <v>7.4521498549385436E-30</v>
      </c>
    </row>
    <row r="8195" spans="3:12" hidden="1" x14ac:dyDescent="0.25">
      <c r="C8195" s="221">
        <v>938000</v>
      </c>
      <c r="D8195" s="221">
        <f t="shared" si="905"/>
        <v>938000</v>
      </c>
      <c r="E8195" s="221">
        <f t="shared" si="910"/>
        <v>938</v>
      </c>
      <c r="F8195" s="221">
        <f t="shared" si="906"/>
        <v>2.3052412569322116E-5</v>
      </c>
      <c r="G8195" s="221">
        <f t="shared" si="907"/>
        <v>8.5382945061845628E-2</v>
      </c>
      <c r="H8195" s="271">
        <v>9.3142007273321793E-10</v>
      </c>
      <c r="I8195" s="221">
        <f t="shared" si="908"/>
        <v>1</v>
      </c>
      <c r="J8195" s="221">
        <v>1</v>
      </c>
      <c r="K8195" s="221">
        <f t="shared" si="909"/>
        <v>-294.73533785657173</v>
      </c>
      <c r="L8195" s="221">
        <f t="shared" si="911"/>
        <v>1.0059587004260715E-27</v>
      </c>
    </row>
    <row r="8196" spans="3:12" hidden="1" x14ac:dyDescent="0.25">
      <c r="C8196" s="221">
        <v>939000</v>
      </c>
      <c r="D8196" s="221">
        <f t="shared" si="905"/>
        <v>939000</v>
      </c>
      <c r="E8196" s="221">
        <f t="shared" si="910"/>
        <v>939</v>
      </c>
      <c r="F8196" s="221">
        <f t="shared" si="906"/>
        <v>1.0637165148539081E-4</v>
      </c>
      <c r="G8196" s="221">
        <f t="shared" si="907"/>
        <v>2.0190315035974651E-14</v>
      </c>
      <c r="H8196" s="221">
        <v>1</v>
      </c>
      <c r="I8196" s="221">
        <f t="shared" si="908"/>
        <v>1</v>
      </c>
      <c r="J8196" s="221">
        <v>1</v>
      </c>
      <c r="K8196" s="221">
        <f t="shared" si="909"/>
        <v>-353.3606200516856</v>
      </c>
      <c r="L8196" s="221">
        <f t="shared" si="911"/>
        <v>8.4221537315573113E-28</v>
      </c>
    </row>
    <row r="8197" spans="3:12" hidden="1" x14ac:dyDescent="0.25">
      <c r="C8197" s="221">
        <v>940000</v>
      </c>
      <c r="D8197" s="221">
        <f t="shared" si="905"/>
        <v>940000</v>
      </c>
      <c r="E8197" s="221">
        <f t="shared" si="910"/>
        <v>940</v>
      </c>
      <c r="F8197" s="221">
        <f t="shared" si="906"/>
        <v>2.5390299066531158E-4</v>
      </c>
      <c r="G8197" s="221">
        <f t="shared" si="907"/>
        <v>4.7104828118624528E-2</v>
      </c>
      <c r="H8197" s="271">
        <v>9.3125612101514596E-10</v>
      </c>
      <c r="I8197" s="221">
        <f t="shared" si="908"/>
        <v>1</v>
      </c>
      <c r="J8197" s="221">
        <v>1</v>
      </c>
      <c r="K8197" s="221">
        <f t="shared" si="909"/>
        <v>-279.0639523977581</v>
      </c>
      <c r="L8197" s="221">
        <f t="shared" si="911"/>
        <v>3.1025032112007226E-26</v>
      </c>
    </row>
    <row r="8198" spans="3:12" hidden="1" x14ac:dyDescent="0.25">
      <c r="C8198" s="221">
        <v>941000</v>
      </c>
      <c r="D8198" s="221">
        <f t="shared" si="905"/>
        <v>941000</v>
      </c>
      <c r="E8198" s="221">
        <f t="shared" si="910"/>
        <v>941</v>
      </c>
      <c r="F8198" s="221">
        <f t="shared" si="906"/>
        <v>4.0577200490639852E-4</v>
      </c>
      <c r="G8198" s="221">
        <f t="shared" si="907"/>
        <v>4.0680891906429588E-2</v>
      </c>
      <c r="H8198" s="271">
        <v>9.313735074476519E-10</v>
      </c>
      <c r="I8198" s="221">
        <f t="shared" si="908"/>
        <v>1</v>
      </c>
      <c r="J8198" s="221">
        <v>1</v>
      </c>
      <c r="K8198" s="221">
        <f t="shared" si="909"/>
        <v>-276.26407145456091</v>
      </c>
      <c r="L8198" s="221">
        <f t="shared" si="911"/>
        <v>1.7572437456591974E-25</v>
      </c>
    </row>
    <row r="8199" spans="3:12" hidden="1" x14ac:dyDescent="0.25">
      <c r="C8199" s="221">
        <v>942000</v>
      </c>
      <c r="D8199" s="221">
        <f t="shared" si="905"/>
        <v>942000</v>
      </c>
      <c r="E8199" s="221">
        <f t="shared" si="910"/>
        <v>942</v>
      </c>
      <c r="F8199" s="221">
        <f t="shared" si="906"/>
        <v>4.8348342995946695E-4</v>
      </c>
      <c r="G8199" s="221">
        <f t="shared" si="907"/>
        <v>5.4954152190972115E-15</v>
      </c>
      <c r="H8199" s="221">
        <v>1</v>
      </c>
      <c r="I8199" s="221">
        <f t="shared" si="908"/>
        <v>1</v>
      </c>
      <c r="J8199" s="221">
        <v>1</v>
      </c>
      <c r="K8199" s="221">
        <f t="shared" si="909"/>
        <v>-351.51235786813601</v>
      </c>
      <c r="L8199" s="221">
        <f t="shared" si="911"/>
        <v>5.911299407233252E-26</v>
      </c>
    </row>
    <row r="8200" spans="3:12" hidden="1" x14ac:dyDescent="0.25">
      <c r="C8200" s="221">
        <v>943000</v>
      </c>
      <c r="D8200" s="221">
        <f t="shared" si="905"/>
        <v>943000</v>
      </c>
      <c r="E8200" s="221">
        <f t="shared" si="910"/>
        <v>943</v>
      </c>
      <c r="F8200" s="221">
        <f t="shared" si="906"/>
        <v>4.5066390870989652E-4</v>
      </c>
      <c r="G8200" s="221">
        <f t="shared" si="907"/>
        <v>3.6118768889068578E-2</v>
      </c>
      <c r="H8200" s="271">
        <v>9.3130267867293401E-10</v>
      </c>
      <c r="I8200" s="221">
        <f t="shared" si="908"/>
        <v>1</v>
      </c>
      <c r="J8200" s="221">
        <v>1</v>
      </c>
      <c r="K8200" s="221">
        <f t="shared" si="909"/>
        <v>-276.38646859698304</v>
      </c>
      <c r="L8200" s="221">
        <f t="shared" si="911"/>
        <v>5.7470552527470985E-26</v>
      </c>
    </row>
    <row r="8201" spans="3:12" hidden="1" x14ac:dyDescent="0.25">
      <c r="C8201" s="221">
        <v>944000</v>
      </c>
      <c r="D8201" s="221">
        <f t="shared" si="905"/>
        <v>944000</v>
      </c>
      <c r="E8201" s="221">
        <f t="shared" si="910"/>
        <v>944</v>
      </c>
      <c r="F8201" s="221">
        <f t="shared" si="906"/>
        <v>3.3395724011139882E-4</v>
      </c>
      <c r="G8201" s="221">
        <f t="shared" si="907"/>
        <v>3.6641051732159369E-2</v>
      </c>
      <c r="H8201" s="271">
        <v>9.3132695112204299E-10</v>
      </c>
      <c r="I8201" s="221">
        <f t="shared" si="908"/>
        <v>1</v>
      </c>
      <c r="J8201" s="221">
        <v>1</v>
      </c>
      <c r="K8201" s="221">
        <f t="shared" si="909"/>
        <v>-278.86478069511224</v>
      </c>
      <c r="L8201" s="221">
        <f t="shared" si="911"/>
        <v>1.7629776505190597E-25</v>
      </c>
    </row>
    <row r="8202" spans="3:12" hidden="1" x14ac:dyDescent="0.25">
      <c r="C8202" s="221">
        <v>945000</v>
      </c>
      <c r="D8202" s="221">
        <f t="shared" si="905"/>
        <v>945000</v>
      </c>
      <c r="E8202" s="221">
        <f t="shared" si="910"/>
        <v>945</v>
      </c>
      <c r="F8202" s="221">
        <f t="shared" si="906"/>
        <v>1.9514785993882686E-4</v>
      </c>
      <c r="G8202" s="221">
        <f t="shared" si="907"/>
        <v>1.8127450624086497E-15</v>
      </c>
      <c r="H8202" s="221">
        <v>1</v>
      </c>
      <c r="I8202" s="221">
        <f t="shared" si="908"/>
        <v>1</v>
      </c>
      <c r="J8202" s="221">
        <v>1</v>
      </c>
      <c r="K8202" s="221">
        <f t="shared" si="909"/>
        <v>-369.02598952248343</v>
      </c>
      <c r="L8202" s="221">
        <f t="shared" si="911"/>
        <v>3.247049436640691E-26</v>
      </c>
    </row>
    <row r="8203" spans="3:12" hidden="1" x14ac:dyDescent="0.25">
      <c r="C8203" s="221">
        <v>946000</v>
      </c>
      <c r="D8203" s="221">
        <f t="shared" si="905"/>
        <v>946000</v>
      </c>
      <c r="E8203" s="221">
        <f t="shared" si="910"/>
        <v>946</v>
      </c>
      <c r="F8203" s="221">
        <f t="shared" si="906"/>
        <v>8.6784252669789322E-5</v>
      </c>
      <c r="G8203" s="221">
        <f t="shared" si="907"/>
        <v>4.4050908590082698E-2</v>
      </c>
      <c r="H8203" s="271">
        <v>9.3134921922423997E-10</v>
      </c>
      <c r="I8203" s="221">
        <f t="shared" si="908"/>
        <v>1</v>
      </c>
      <c r="J8203" s="221">
        <v>1</v>
      </c>
      <c r="K8203" s="221">
        <f t="shared" si="909"/>
        <v>-288.96983293334978</v>
      </c>
      <c r="L8203" s="221">
        <f t="shared" si="911"/>
        <v>3.1698813755194271E-27</v>
      </c>
    </row>
    <row r="8204" spans="3:12" hidden="1" x14ac:dyDescent="0.25">
      <c r="C8204" s="221">
        <v>947000</v>
      </c>
      <c r="D8204" s="221">
        <f t="shared" si="905"/>
        <v>947000</v>
      </c>
      <c r="E8204" s="221">
        <f t="shared" si="910"/>
        <v>947</v>
      </c>
      <c r="F8204" s="221">
        <f t="shared" si="906"/>
        <v>2.7103485482404096E-5</v>
      </c>
      <c r="G8204" s="221">
        <f t="shared" si="907"/>
        <v>5.3411656086164612E-2</v>
      </c>
      <c r="H8204" s="271">
        <v>9.3128038872490201E-10</v>
      </c>
      <c r="I8204" s="221">
        <f t="shared" si="908"/>
        <v>1</v>
      </c>
      <c r="J8204" s="221">
        <v>1</v>
      </c>
      <c r="K8204" s="221">
        <f t="shared" si="909"/>
        <v>-297.40516708450832</v>
      </c>
      <c r="L8204" s="221">
        <f t="shared" si="911"/>
        <v>6.0236842806458872E-27</v>
      </c>
    </row>
    <row r="8205" spans="3:12" hidden="1" x14ac:dyDescent="0.25">
      <c r="C8205" s="221">
        <v>948000</v>
      </c>
      <c r="D8205" s="221">
        <f t="shared" si="905"/>
        <v>948000</v>
      </c>
      <c r="E8205" s="221">
        <f t="shared" si="910"/>
        <v>948</v>
      </c>
      <c r="F8205" s="221">
        <f t="shared" si="906"/>
        <v>4.9639265065677182E-6</v>
      </c>
      <c r="G8205" s="221">
        <f t="shared" si="907"/>
        <v>5.8475865931848066E-14</v>
      </c>
      <c r="H8205" s="221">
        <v>1</v>
      </c>
      <c r="I8205" s="221">
        <f t="shared" si="908"/>
        <v>1</v>
      </c>
      <c r="J8205" s="221">
        <v>1</v>
      </c>
      <c r="K8205" s="221">
        <f t="shared" si="909"/>
        <v>-370.74395990710264</v>
      </c>
      <c r="L8205" s="221">
        <f t="shared" si="911"/>
        <v>4.5457996862210915E-28</v>
      </c>
    </row>
    <row r="8206" spans="3:12" hidden="1" x14ac:dyDescent="0.25">
      <c r="C8206" s="221">
        <v>949000</v>
      </c>
      <c r="D8206" s="221">
        <f t="shared" si="905"/>
        <v>949000</v>
      </c>
      <c r="E8206" s="221">
        <f t="shared" si="910"/>
        <v>949</v>
      </c>
      <c r="F8206" s="221">
        <f t="shared" si="906"/>
        <v>3.2447223860001046E-7</v>
      </c>
      <c r="G8206" s="221">
        <f t="shared" si="907"/>
        <v>0.1199989886587645</v>
      </c>
      <c r="H8206" s="271">
        <v>9.3139579658225309E-10</v>
      </c>
      <c r="I8206" s="221">
        <f t="shared" si="908"/>
        <v>1</v>
      </c>
      <c r="J8206" s="221">
        <v>1</v>
      </c>
      <c r="K8206" s="221">
        <f t="shared" si="909"/>
        <v>-328.81021190863322</v>
      </c>
      <c r="L8206" s="221">
        <f t="shared" si="911"/>
        <v>3.3407456875680199E-31</v>
      </c>
    </row>
    <row r="8207" spans="3:12" hidden="1" x14ac:dyDescent="0.25">
      <c r="C8207" s="221">
        <v>950000</v>
      </c>
      <c r="D8207" s="221">
        <f t="shared" si="905"/>
        <v>950000</v>
      </c>
      <c r="E8207" s="221">
        <f t="shared" si="910"/>
        <v>950</v>
      </c>
      <c r="F8207" s="221">
        <f t="shared" si="906"/>
        <v>5.550658246953335E-10</v>
      </c>
      <c r="G8207" s="221">
        <f t="shared" si="907"/>
        <v>0.41402196443686479</v>
      </c>
      <c r="H8207" s="271">
        <v>9.3123384981907697E-10</v>
      </c>
      <c r="I8207" s="221">
        <f t="shared" si="908"/>
        <v>1</v>
      </c>
      <c r="J8207" s="221">
        <v>1</v>
      </c>
      <c r="K8207" s="221">
        <f t="shared" si="909"/>
        <v>-373.39146751352268</v>
      </c>
      <c r="L8207" s="221">
        <f t="shared" si="911"/>
        <v>3.3268209964025618E-31</v>
      </c>
    </row>
    <row r="8208" spans="3:12" hidden="1" x14ac:dyDescent="0.25">
      <c r="C8208" s="221">
        <v>951000</v>
      </c>
      <c r="D8208" s="221">
        <f t="shared" si="905"/>
        <v>951000</v>
      </c>
      <c r="E8208" s="221">
        <f t="shared" si="910"/>
        <v>951</v>
      </c>
      <c r="F8208" s="221">
        <f t="shared" si="906"/>
        <v>3.5192577395076633E-9</v>
      </c>
      <c r="G8208" s="221">
        <f t="shared" si="907"/>
        <v>1.1982729970938065E-13</v>
      </c>
      <c r="H8208" s="221">
        <v>1</v>
      </c>
      <c r="I8208" s="221">
        <f t="shared" si="908"/>
        <v>1</v>
      </c>
      <c r="J8208" s="221">
        <v>1</v>
      </c>
      <c r="K8208" s="221">
        <f t="shared" si="909"/>
        <v>-427.49986305911926</v>
      </c>
      <c r="L8208" s="221">
        <f t="shared" si="911"/>
        <v>1.1494845613313788E-35</v>
      </c>
    </row>
    <row r="8209" spans="3:12" hidden="1" x14ac:dyDescent="0.25">
      <c r="C8209" s="221">
        <v>952000</v>
      </c>
      <c r="D8209" s="221">
        <f t="shared" si="905"/>
        <v>952000</v>
      </c>
      <c r="E8209" s="221">
        <f t="shared" si="910"/>
        <v>952</v>
      </c>
      <c r="F8209" s="221">
        <f t="shared" si="906"/>
        <v>3.6799468948035298E-7</v>
      </c>
      <c r="G8209" s="221">
        <f t="shared" si="907"/>
        <v>0.1055037035932215</v>
      </c>
      <c r="H8209" s="271">
        <v>9.3144234453727397E-10</v>
      </c>
      <c r="I8209" s="221">
        <f t="shared" si="908"/>
        <v>1</v>
      </c>
      <c r="J8209" s="221">
        <v>1</v>
      </c>
      <c r="K8209" s="221">
        <f t="shared" si="909"/>
        <v>-328.83469531230196</v>
      </c>
      <c r="L8209" s="221">
        <f t="shared" si="911"/>
        <v>3.2694944624535789E-31</v>
      </c>
    </row>
    <row r="8210" spans="3:12" hidden="1" x14ac:dyDescent="0.25">
      <c r="C8210" s="221">
        <v>953000</v>
      </c>
      <c r="D8210" s="221">
        <f t="shared" si="905"/>
        <v>953000</v>
      </c>
      <c r="E8210" s="221">
        <f t="shared" si="910"/>
        <v>953</v>
      </c>
      <c r="F8210" s="221">
        <f t="shared" si="906"/>
        <v>2.9967155292935117E-6</v>
      </c>
      <c r="G8210" s="221">
        <f t="shared" si="907"/>
        <v>6.7158790484449296E-2</v>
      </c>
      <c r="H8210" s="271">
        <v>9.3143994056186407E-10</v>
      </c>
      <c r="I8210" s="221">
        <f t="shared" si="908"/>
        <v>1</v>
      </c>
      <c r="J8210" s="221">
        <v>1</v>
      </c>
      <c r="K8210" s="221">
        <f t="shared" si="909"/>
        <v>-314.54193517726304</v>
      </c>
      <c r="L8210" s="221">
        <f t="shared" si="911"/>
        <v>1.2501559580043028E-29</v>
      </c>
    </row>
    <row r="8211" spans="3:12" hidden="1" x14ac:dyDescent="0.25">
      <c r="C8211" s="221">
        <v>954000</v>
      </c>
      <c r="D8211" s="221">
        <f t="shared" si="905"/>
        <v>954000</v>
      </c>
      <c r="E8211" s="221">
        <f t="shared" si="910"/>
        <v>954</v>
      </c>
      <c r="F8211" s="221">
        <f t="shared" si="906"/>
        <v>1.0119979236483187E-5</v>
      </c>
      <c r="G8211" s="221">
        <f t="shared" si="907"/>
        <v>3.1994492634114022E-14</v>
      </c>
      <c r="H8211" s="221">
        <v>1</v>
      </c>
      <c r="I8211" s="221">
        <f t="shared" si="908"/>
        <v>1</v>
      </c>
      <c r="J8211" s="221">
        <v>1</v>
      </c>
      <c r="K8211" s="221">
        <f t="shared" si="909"/>
        <v>-369.79490301994025</v>
      </c>
      <c r="L8211" s="221">
        <f t="shared" si="911"/>
        <v>8.8154696516581483E-30</v>
      </c>
    </row>
    <row r="8212" spans="3:12" hidden="1" x14ac:dyDescent="0.25">
      <c r="C8212" s="221">
        <v>955000</v>
      </c>
      <c r="D8212" s="221">
        <f t="shared" si="905"/>
        <v>955000</v>
      </c>
      <c r="E8212" s="221">
        <f t="shared" si="910"/>
        <v>955</v>
      </c>
      <c r="F8212" s="221">
        <f t="shared" si="906"/>
        <v>2.0997628181587625E-5</v>
      </c>
      <c r="G8212" s="221">
        <f t="shared" si="907"/>
        <v>4.2784868169449222E-2</v>
      </c>
      <c r="H8212" s="271">
        <v>9.3123626711821805E-10</v>
      </c>
      <c r="I8212" s="221">
        <f t="shared" si="908"/>
        <v>1</v>
      </c>
      <c r="J8212" s="221">
        <v>1</v>
      </c>
      <c r="K8212" s="221">
        <f t="shared" si="909"/>
        <v>-301.54959358850653</v>
      </c>
      <c r="L8212" s="221">
        <f t="shared" si="911"/>
        <v>1.7511233817508166E-28</v>
      </c>
    </row>
    <row r="8213" spans="3:12" hidden="1" x14ac:dyDescent="0.25">
      <c r="C8213" s="221">
        <v>956000</v>
      </c>
      <c r="D8213" s="221">
        <f t="shared" si="905"/>
        <v>956000</v>
      </c>
      <c r="E8213" s="221">
        <f t="shared" si="910"/>
        <v>956</v>
      </c>
      <c r="F8213" s="221">
        <f t="shared" si="906"/>
        <v>3.1129982225070206E-5</v>
      </c>
      <c r="G8213" s="221">
        <f t="shared" si="907"/>
        <v>3.840020771279215E-2</v>
      </c>
      <c r="H8213" s="271">
        <v>9.3139336204180694E-10</v>
      </c>
      <c r="I8213" s="221">
        <f t="shared" si="908"/>
        <v>1</v>
      </c>
      <c r="J8213" s="221">
        <v>1</v>
      </c>
      <c r="K8213" s="221">
        <f t="shared" si="909"/>
        <v>-299.06708830649603</v>
      </c>
      <c r="L8213" s="221">
        <f t="shared" si="911"/>
        <v>9.5061554256177612E-28</v>
      </c>
    </row>
    <row r="8214" spans="3:12" hidden="1" x14ac:dyDescent="0.25">
      <c r="C8214" s="221">
        <v>957000</v>
      </c>
      <c r="D8214" s="221">
        <f t="shared" si="905"/>
        <v>957000</v>
      </c>
      <c r="E8214" s="221">
        <f t="shared" si="910"/>
        <v>957</v>
      </c>
      <c r="F8214" s="221">
        <f t="shared" si="906"/>
        <v>3.5290868435934583E-5</v>
      </c>
      <c r="G8214" s="221">
        <f t="shared" si="907"/>
        <v>8.360695231253487E-15</v>
      </c>
      <c r="H8214" s="221">
        <v>1</v>
      </c>
      <c r="I8214" s="221">
        <f t="shared" si="908"/>
        <v>1</v>
      </c>
      <c r="J8214" s="221">
        <v>1</v>
      </c>
      <c r="K8214" s="221">
        <f t="shared" si="909"/>
        <v>-370.60190523671577</v>
      </c>
      <c r="L8214" s="221">
        <f t="shared" si="911"/>
        <v>3.1007112904922017E-28</v>
      </c>
    </row>
    <row r="8215" spans="3:12" hidden="1" x14ac:dyDescent="0.25">
      <c r="C8215" s="221">
        <v>958000</v>
      </c>
      <c r="D8215" s="221">
        <f t="shared" si="905"/>
        <v>958000</v>
      </c>
      <c r="E8215" s="221">
        <f t="shared" si="910"/>
        <v>958</v>
      </c>
      <c r="F8215" s="221">
        <f t="shared" si="906"/>
        <v>3.146677927008146E-5</v>
      </c>
      <c r="G8215" s="221">
        <f t="shared" si="907"/>
        <v>3.6222228338987174E-2</v>
      </c>
      <c r="H8215" s="271">
        <v>9.3128282110111705E-10</v>
      </c>
      <c r="I8215" s="221">
        <f t="shared" si="908"/>
        <v>1</v>
      </c>
      <c r="J8215" s="221">
        <v>1</v>
      </c>
      <c r="K8215" s="221">
        <f t="shared" si="909"/>
        <v>-299.48181901030375</v>
      </c>
      <c r="L8215" s="221">
        <f t="shared" si="911"/>
        <v>2.8183797807199753E-28</v>
      </c>
    </row>
    <row r="8216" spans="3:12" hidden="1" x14ac:dyDescent="0.25">
      <c r="C8216" s="221">
        <v>959000</v>
      </c>
      <c r="D8216" s="221">
        <f t="shared" si="905"/>
        <v>959000</v>
      </c>
      <c r="E8216" s="221">
        <f t="shared" si="910"/>
        <v>959</v>
      </c>
      <c r="F8216" s="221">
        <f t="shared" si="906"/>
        <v>2.211506767573549E-5</v>
      </c>
      <c r="G8216" s="221">
        <f t="shared" si="907"/>
        <v>3.7835535790827449E-2</v>
      </c>
      <c r="H8216" s="271">
        <v>9.3134682825091609E-10</v>
      </c>
      <c r="I8216" s="221">
        <f t="shared" si="908"/>
        <v>1</v>
      </c>
      <c r="J8216" s="221">
        <v>1</v>
      </c>
      <c r="K8216" s="221">
        <f t="shared" si="909"/>
        <v>-302.16600797951543</v>
      </c>
      <c r="L8216" s="221">
        <f t="shared" si="911"/>
        <v>8.4710314730277434E-28</v>
      </c>
    </row>
    <row r="8217" spans="3:12" hidden="1" x14ac:dyDescent="0.25">
      <c r="C8217" s="221">
        <v>960000</v>
      </c>
      <c r="D8217" s="221">
        <f t="shared" si="905"/>
        <v>960000</v>
      </c>
      <c r="E8217" s="221">
        <f t="shared" si="910"/>
        <v>960</v>
      </c>
      <c r="F8217" s="221">
        <f t="shared" si="906"/>
        <v>1.1974708354767884E-5</v>
      </c>
      <c r="G8217" s="221">
        <f t="shared" si="907"/>
        <v>1.5083238571321172E-15</v>
      </c>
      <c r="H8217" s="221">
        <v>1</v>
      </c>
      <c r="I8217" s="221">
        <f t="shared" si="908"/>
        <v>1</v>
      </c>
      <c r="J8217" s="221">
        <v>1</v>
      </c>
      <c r="K8217" s="221">
        <f t="shared" si="909"/>
        <v>-394.86480909481259</v>
      </c>
      <c r="L8217" s="221">
        <f t="shared" si="911"/>
        <v>1.5183061175889308E-28</v>
      </c>
    </row>
    <row r="8218" spans="3:12" hidden="1" x14ac:dyDescent="0.25">
      <c r="C8218" s="221">
        <v>961000</v>
      </c>
      <c r="D8218" s="221">
        <f t="shared" si="905"/>
        <v>961000</v>
      </c>
      <c r="E8218" s="221">
        <f t="shared" si="910"/>
        <v>961</v>
      </c>
      <c r="F8218" s="221">
        <f t="shared" si="906"/>
        <v>4.7126891341352038E-6</v>
      </c>
      <c r="G8218" s="221">
        <f t="shared" si="907"/>
        <v>4.8942765527681058E-2</v>
      </c>
      <c r="H8218" s="271">
        <v>9.3132936327928306E-10</v>
      </c>
      <c r="I8218" s="221">
        <f t="shared" si="908"/>
        <v>1</v>
      </c>
      <c r="J8218" s="221">
        <v>1</v>
      </c>
      <c r="K8218" s="221">
        <f t="shared" si="909"/>
        <v>-313.35878810978284</v>
      </c>
      <c r="L8218" s="221">
        <f t="shared" si="911"/>
        <v>1.1538098086942179E-29</v>
      </c>
    </row>
    <row r="8219" spans="3:12" hidden="1" x14ac:dyDescent="0.25">
      <c r="C8219" s="221">
        <v>962000</v>
      </c>
      <c r="D8219" s="221">
        <f t="shared" si="905"/>
        <v>962000</v>
      </c>
      <c r="E8219" s="221">
        <f t="shared" si="910"/>
        <v>962</v>
      </c>
      <c r="F8219" s="221">
        <f t="shared" si="906"/>
        <v>1.1857173524464946E-6</v>
      </c>
      <c r="G8219" s="221">
        <f t="shared" si="907"/>
        <v>6.2911217298097885E-2</v>
      </c>
      <c r="H8219" s="271">
        <v>9.3130027042299302E-10</v>
      </c>
      <c r="I8219" s="221">
        <f t="shared" si="908"/>
        <v>1</v>
      </c>
      <c r="J8219" s="221">
        <v>1</v>
      </c>
      <c r="K8219" s="221">
        <f t="shared" si="909"/>
        <v>-323.16402013376666</v>
      </c>
      <c r="L8219" s="221">
        <f t="shared" si="911"/>
        <v>2.0204246950650385E-29</v>
      </c>
    </row>
    <row r="8220" spans="3:12" hidden="1" x14ac:dyDescent="0.25">
      <c r="C8220" s="221">
        <v>963000</v>
      </c>
      <c r="D8220" s="221">
        <f t="shared" si="905"/>
        <v>963000</v>
      </c>
      <c r="E8220" s="221">
        <f t="shared" si="910"/>
        <v>963</v>
      </c>
      <c r="F8220" s="221">
        <f t="shared" si="906"/>
        <v>1.3882655557011395E-7</v>
      </c>
      <c r="G8220" s="221">
        <f t="shared" si="907"/>
        <v>1.4833866035522716E-14</v>
      </c>
      <c r="H8220" s="221">
        <v>1</v>
      </c>
      <c r="I8220" s="221">
        <f t="shared" si="908"/>
        <v>1</v>
      </c>
      <c r="J8220" s="221">
        <v>1</v>
      </c>
      <c r="K8220" s="221">
        <f t="shared" si="909"/>
        <v>-413.72546197831002</v>
      </c>
      <c r="L8220" s="221">
        <f t="shared" si="911"/>
        <v>1.2066011720459037E-30</v>
      </c>
    </row>
    <row r="8221" spans="3:12" hidden="1" x14ac:dyDescent="0.25">
      <c r="C8221" s="221">
        <v>964000</v>
      </c>
      <c r="D8221" s="221">
        <f t="shared" si="905"/>
        <v>964000</v>
      </c>
      <c r="E8221" s="221">
        <f t="shared" si="910"/>
        <v>964</v>
      </c>
      <c r="F8221" s="221">
        <f t="shared" si="906"/>
        <v>2.3721968216458835E-9</v>
      </c>
      <c r="G8221" s="221">
        <f t="shared" si="907"/>
        <v>0.20780173054027914</v>
      </c>
      <c r="H8221" s="271">
        <v>9.3137592269042E-10</v>
      </c>
      <c r="I8221" s="221">
        <f t="shared" si="908"/>
        <v>1</v>
      </c>
      <c r="J8221" s="221">
        <v>1</v>
      </c>
      <c r="K8221" s="221">
        <f t="shared" si="909"/>
        <v>-366.76150227379185</v>
      </c>
      <c r="L8221" s="221">
        <f t="shared" si="911"/>
        <v>5.3171271548981018E-35</v>
      </c>
    </row>
    <row r="8222" spans="3:12" hidden="1" x14ac:dyDescent="0.25">
      <c r="C8222" s="221">
        <v>965000</v>
      </c>
      <c r="D8222" s="221">
        <f t="shared" si="905"/>
        <v>965000</v>
      </c>
      <c r="E8222" s="221">
        <f t="shared" si="910"/>
        <v>965</v>
      </c>
      <c r="F8222" s="221">
        <f t="shared" si="906"/>
        <v>2.1131939603845071E-12</v>
      </c>
      <c r="G8222" s="221">
        <f t="shared" si="907"/>
        <v>0.82725581453338493</v>
      </c>
      <c r="H8222" s="271">
        <v>9.3125371808557701E-10</v>
      </c>
      <c r="I8222" s="221">
        <f t="shared" si="908"/>
        <v>1</v>
      </c>
      <c r="J8222" s="221">
        <v>1</v>
      </c>
      <c r="K8222" s="221">
        <f t="shared" si="909"/>
        <v>-415.76705582288537</v>
      </c>
      <c r="L8222" s="221">
        <f t="shared" si="911"/>
        <v>5.3071850867815685E-35</v>
      </c>
    </row>
    <row r="8223" spans="3:12" hidden="1" x14ac:dyDescent="0.25">
      <c r="C8223" s="221">
        <v>966000</v>
      </c>
      <c r="D8223" s="221">
        <f t="shared" si="905"/>
        <v>966000</v>
      </c>
      <c r="E8223" s="221">
        <f t="shared" si="910"/>
        <v>966</v>
      </c>
      <c r="F8223" s="221">
        <f t="shared" si="906"/>
        <v>1.3881177197693431E-8</v>
      </c>
      <c r="G8223" s="221">
        <f t="shared" si="907"/>
        <v>4.8912924131342463E-14</v>
      </c>
      <c r="H8223" s="221">
        <v>1</v>
      </c>
      <c r="I8223" s="221">
        <f t="shared" si="908"/>
        <v>1</v>
      </c>
      <c r="J8223" s="221">
        <v>1</v>
      </c>
      <c r="K8223" s="221">
        <f t="shared" si="909"/>
        <v>-423.36300150156467</v>
      </c>
      <c r="L8223" s="221">
        <f t="shared" si="911"/>
        <v>1.330495357633137E-39</v>
      </c>
    </row>
    <row r="8224" spans="3:12" hidden="1" x14ac:dyDescent="0.25">
      <c r="C8224" s="221">
        <v>967000</v>
      </c>
      <c r="D8224" s="221">
        <f t="shared" si="905"/>
        <v>967000</v>
      </c>
      <c r="E8224" s="221">
        <f t="shared" si="910"/>
        <v>967</v>
      </c>
      <c r="F8224" s="221">
        <f t="shared" si="906"/>
        <v>2.2463994076161854E-7</v>
      </c>
      <c r="G8224" s="221">
        <f t="shared" si="907"/>
        <v>7.8147266261507711E-2</v>
      </c>
      <c r="H8224" s="271">
        <v>9.3142246462783696E-10</v>
      </c>
      <c r="I8224" s="221">
        <f t="shared" si="908"/>
        <v>1</v>
      </c>
      <c r="J8224" s="221">
        <v>1</v>
      </c>
      <c r="K8224" s="221">
        <f t="shared" si="909"/>
        <v>-335.72905051169607</v>
      </c>
      <c r="L8224" s="221">
        <f t="shared" si="911"/>
        <v>6.6845322715321428E-32</v>
      </c>
    </row>
    <row r="8225" spans="3:12" hidden="1" x14ac:dyDescent="0.25">
      <c r="C8225" s="221">
        <v>968000</v>
      </c>
      <c r="D8225" s="221">
        <f t="shared" si="905"/>
        <v>968000</v>
      </c>
      <c r="E8225" s="221">
        <f t="shared" si="910"/>
        <v>968</v>
      </c>
      <c r="F8225" s="221">
        <f t="shared" si="906"/>
        <v>1.0540774413374463E-6</v>
      </c>
      <c r="G8225" s="221">
        <f t="shared" si="907"/>
        <v>5.6137348138926763E-2</v>
      </c>
      <c r="H8225" s="271">
        <v>9.3120713652558305E-10</v>
      </c>
      <c r="I8225" s="221">
        <f t="shared" si="908"/>
        <v>1</v>
      </c>
      <c r="J8225" s="221">
        <v>1</v>
      </c>
      <c r="K8225" s="221">
        <f t="shared" si="909"/>
        <v>-325.17658584361425</v>
      </c>
      <c r="L8225" s="221">
        <f t="shared" si="911"/>
        <v>1.2764022115488946E-30</v>
      </c>
    </row>
    <row r="8226" spans="3:12" hidden="1" x14ac:dyDescent="0.25">
      <c r="C8226" s="221">
        <v>969000</v>
      </c>
      <c r="D8226" s="221">
        <f t="shared" si="905"/>
        <v>969000</v>
      </c>
      <c r="E8226" s="221">
        <f t="shared" si="910"/>
        <v>969</v>
      </c>
      <c r="F8226" s="221">
        <f t="shared" si="906"/>
        <v>2.716199423213147E-6</v>
      </c>
      <c r="G8226" s="221">
        <f t="shared" si="907"/>
        <v>2.4758851909243489E-14</v>
      </c>
      <c r="H8226" s="221">
        <v>1</v>
      </c>
      <c r="I8226" s="221">
        <f t="shared" si="908"/>
        <v>1</v>
      </c>
      <c r="J8226" s="221">
        <v>1</v>
      </c>
      <c r="K8226" s="221">
        <f t="shared" si="909"/>
        <v>-383.44615690327578</v>
      </c>
      <c r="L8226" s="221">
        <f t="shared" si="911"/>
        <v>7.6092324428615697E-31</v>
      </c>
    </row>
    <row r="8227" spans="3:12" hidden="1" x14ac:dyDescent="0.25">
      <c r="C8227" s="221">
        <v>970000</v>
      </c>
      <c r="D8227" s="221">
        <f t="shared" si="905"/>
        <v>970000</v>
      </c>
      <c r="E8227" s="221">
        <f t="shared" si="910"/>
        <v>970</v>
      </c>
      <c r="F8227" s="221">
        <f t="shared" si="906"/>
        <v>4.7651375595560143E-6</v>
      </c>
      <c r="G8227" s="221">
        <f t="shared" si="907"/>
        <v>3.9814721158192228E-2</v>
      </c>
      <c r="H8227" s="271">
        <v>9.3146903306119993E-10</v>
      </c>
      <c r="I8227" s="221">
        <f t="shared" si="908"/>
        <v>1</v>
      </c>
      <c r="J8227" s="221">
        <v>1</v>
      </c>
      <c r="K8227" s="221">
        <f t="shared" si="909"/>
        <v>-315.05424915875972</v>
      </c>
      <c r="L8227" s="221">
        <f t="shared" si="911"/>
        <v>7.8134990923062856E-30</v>
      </c>
    </row>
    <row r="8228" spans="3:12" hidden="1" x14ac:dyDescent="0.25">
      <c r="C8228" s="221">
        <v>971000</v>
      </c>
      <c r="D8228" s="221">
        <f t="shared" si="905"/>
        <v>971000</v>
      </c>
      <c r="E8228" s="221">
        <f t="shared" si="910"/>
        <v>971</v>
      </c>
      <c r="F8228" s="221">
        <f t="shared" si="906"/>
        <v>6.2460948693258867E-6</v>
      </c>
      <c r="G8228" s="221">
        <f t="shared" si="907"/>
        <v>3.6960503332168916E-2</v>
      </c>
      <c r="H8228" s="271">
        <v>9.3116058618226499E-10</v>
      </c>
      <c r="I8228" s="221">
        <f t="shared" si="908"/>
        <v>1</v>
      </c>
      <c r="J8228" s="221">
        <v>1</v>
      </c>
      <c r="K8228" s="221">
        <f t="shared" si="909"/>
        <v>-313.35257923680263</v>
      </c>
      <c r="L8228" s="221">
        <f t="shared" si="911"/>
        <v>3.8354749631006393E-29</v>
      </c>
    </row>
    <row r="8229" spans="3:12" hidden="1" x14ac:dyDescent="0.25">
      <c r="C8229" s="221">
        <v>972000</v>
      </c>
      <c r="D8229" s="221">
        <f t="shared" si="905"/>
        <v>972000</v>
      </c>
      <c r="E8229" s="221">
        <f t="shared" si="910"/>
        <v>972</v>
      </c>
      <c r="F8229" s="221">
        <f t="shared" si="906"/>
        <v>6.3768117165181176E-6</v>
      </c>
      <c r="G8229" s="221">
        <f t="shared" si="907"/>
        <v>1.127017316276957E-14</v>
      </c>
      <c r="H8229" s="221">
        <v>1</v>
      </c>
      <c r="I8229" s="221">
        <f t="shared" si="908"/>
        <v>1</v>
      </c>
      <c r="J8229" s="221">
        <v>1</v>
      </c>
      <c r="K8229" s="221">
        <f t="shared" si="909"/>
        <v>-382.86931634042548</v>
      </c>
      <c r="L8229" s="221">
        <f t="shared" si="911"/>
        <v>1.1560388349873832E-29</v>
      </c>
    </row>
    <row r="8230" spans="3:12" hidden="1" x14ac:dyDescent="0.25">
      <c r="C8230" s="221">
        <v>973000</v>
      </c>
      <c r="D8230" s="221">
        <f t="shared" si="905"/>
        <v>973000</v>
      </c>
      <c r="E8230" s="221">
        <f t="shared" si="910"/>
        <v>973</v>
      </c>
      <c r="F8230" s="221">
        <f t="shared" si="906"/>
        <v>5.131888700633103E-6</v>
      </c>
      <c r="G8230" s="221">
        <f t="shared" si="907"/>
        <v>3.6960503332176736E-2</v>
      </c>
      <c r="H8230" s="271">
        <v>9.3126293484215005E-10</v>
      </c>
      <c r="I8230" s="221">
        <f t="shared" si="908"/>
        <v>1</v>
      </c>
      <c r="J8230" s="221">
        <v>1</v>
      </c>
      <c r="K8230" s="221">
        <f t="shared" si="909"/>
        <v>-315.05825152531889</v>
      </c>
      <c r="L8230" s="221">
        <f t="shared" si="911"/>
        <v>7.8067123927884132E-30</v>
      </c>
    </row>
    <row r="8231" spans="3:12" hidden="1" x14ac:dyDescent="0.25">
      <c r="C8231" s="221">
        <v>974000</v>
      </c>
      <c r="D8231" s="221">
        <f t="shared" si="905"/>
        <v>974000</v>
      </c>
      <c r="E8231" s="221">
        <f t="shared" si="910"/>
        <v>974</v>
      </c>
      <c r="F8231" s="221">
        <f t="shared" si="906"/>
        <v>3.2162131673662403E-6</v>
      </c>
      <c r="G8231" s="221">
        <f t="shared" si="907"/>
        <v>3.9814721158162744E-2</v>
      </c>
      <c r="H8231" s="271">
        <v>9.3136669197516193E-10</v>
      </c>
      <c r="I8231" s="221">
        <f t="shared" si="908"/>
        <v>1</v>
      </c>
      <c r="J8231" s="221">
        <v>1</v>
      </c>
      <c r="K8231" s="221">
        <f t="shared" si="909"/>
        <v>-318.46981586929024</v>
      </c>
      <c r="L8231" s="221">
        <f t="shared" si="911"/>
        <v>2.188968939243254E-29</v>
      </c>
    </row>
    <row r="8232" spans="3:12" hidden="1" x14ac:dyDescent="0.25">
      <c r="C8232" s="221">
        <v>975000</v>
      </c>
      <c r="D8232" s="221">
        <f t="shared" si="905"/>
        <v>975000</v>
      </c>
      <c r="E8232" s="221">
        <f t="shared" si="910"/>
        <v>975</v>
      </c>
      <c r="F8232" s="221">
        <f t="shared" si="906"/>
        <v>1.5055514477502154E-6</v>
      </c>
      <c r="G8232" s="221">
        <f t="shared" si="907"/>
        <v>5.4039623934368468E-15</v>
      </c>
      <c r="H8232" s="221">
        <v>1</v>
      </c>
      <c r="I8232" s="221">
        <f t="shared" si="908"/>
        <v>1</v>
      </c>
      <c r="J8232" s="221">
        <v>1</v>
      </c>
      <c r="K8232" s="221">
        <f t="shared" si="909"/>
        <v>-401.79184162198686</v>
      </c>
      <c r="L8232" s="221">
        <f t="shared" si="911"/>
        <v>3.5564579084852515E-30</v>
      </c>
    </row>
    <row r="8233" spans="3:12" hidden="1" x14ac:dyDescent="0.25">
      <c r="C8233" s="221">
        <v>976000</v>
      </c>
      <c r="D8233" s="221">
        <f t="shared" si="905"/>
        <v>976000</v>
      </c>
      <c r="E8233" s="221">
        <f t="shared" si="910"/>
        <v>976</v>
      </c>
      <c r="F8233" s="221">
        <f t="shared" si="906"/>
        <v>4.7958542389431654E-7</v>
      </c>
      <c r="G8233" s="221">
        <f t="shared" si="907"/>
        <v>5.6137348138908832E-2</v>
      </c>
      <c r="H8233" s="271">
        <v>9.3130947917620796E-10</v>
      </c>
      <c r="I8233" s="221">
        <f t="shared" si="908"/>
        <v>1</v>
      </c>
      <c r="J8233" s="221">
        <v>1</v>
      </c>
      <c r="K8233" s="221">
        <f t="shared" si="909"/>
        <v>-332.01576216684475</v>
      </c>
      <c r="L8233" s="221">
        <f t="shared" si="911"/>
        <v>1.5726989298505559E-31</v>
      </c>
    </row>
    <row r="8234" spans="3:12" hidden="1" x14ac:dyDescent="0.25">
      <c r="C8234" s="221">
        <v>977000</v>
      </c>
      <c r="D8234" s="221">
        <f t="shared" si="905"/>
        <v>977000</v>
      </c>
      <c r="E8234" s="221">
        <f t="shared" si="910"/>
        <v>977</v>
      </c>
      <c r="F8234" s="221">
        <f t="shared" si="906"/>
        <v>8.3842652829124328E-8</v>
      </c>
      <c r="G8234" s="221">
        <f t="shared" si="907"/>
        <v>7.81472662614449E-2</v>
      </c>
      <c r="H8234" s="271">
        <v>9.3132014721159596E-10</v>
      </c>
      <c r="I8234" s="221">
        <f t="shared" si="908"/>
        <v>1</v>
      </c>
      <c r="J8234" s="221">
        <v>1</v>
      </c>
      <c r="K8234" s="221">
        <f t="shared" si="909"/>
        <v>-344.29044401010566</v>
      </c>
      <c r="L8234" s="221">
        <f t="shared" si="911"/>
        <v>2.4297641333035316E-31</v>
      </c>
    </row>
    <row r="8235" spans="3:12" hidden="1" x14ac:dyDescent="0.25">
      <c r="C8235" s="221">
        <v>978000</v>
      </c>
      <c r="D8235" s="221">
        <f t="shared" si="905"/>
        <v>978000</v>
      </c>
      <c r="E8235" s="221">
        <f t="shared" si="910"/>
        <v>978</v>
      </c>
      <c r="F8235" s="221">
        <f t="shared" si="906"/>
        <v>4.246613989628846E-9</v>
      </c>
      <c r="G8235" s="221">
        <f t="shared" si="907"/>
        <v>1.0415268823896285E-14</v>
      </c>
      <c r="H8235" s="221">
        <v>1</v>
      </c>
      <c r="I8235" s="221">
        <f t="shared" si="908"/>
        <v>1</v>
      </c>
      <c r="J8235" s="221">
        <v>1</v>
      </c>
      <c r="K8235" s="221">
        <f t="shared" si="909"/>
        <v>-447.085734601458</v>
      </c>
      <c r="L8235" s="221">
        <f t="shared" si="911"/>
        <v>9.3089758455855515E-33</v>
      </c>
    </row>
    <row r="8236" spans="3:12" hidden="1" x14ac:dyDescent="0.25">
      <c r="C8236" s="221">
        <v>979000</v>
      </c>
      <c r="D8236" s="221">
        <f t="shared" si="905"/>
        <v>979000</v>
      </c>
      <c r="E8236" s="221">
        <f t="shared" si="910"/>
        <v>979</v>
      </c>
      <c r="F8236" s="221">
        <f t="shared" si="906"/>
        <v>5.2938945980143485E-13</v>
      </c>
      <c r="G8236" s="221">
        <f t="shared" si="907"/>
        <v>0.82725581453301511</v>
      </c>
      <c r="H8236" s="271">
        <v>9.3135605174093804E-10</v>
      </c>
      <c r="I8236" s="221">
        <f t="shared" si="908"/>
        <v>1</v>
      </c>
      <c r="J8236" s="221">
        <v>1</v>
      </c>
      <c r="K8236" s="221">
        <f t="shared" si="909"/>
        <v>-427.78938281139915</v>
      </c>
      <c r="L8236" s="221">
        <f t="shared" si="911"/>
        <v>5.11004492189931E-41</v>
      </c>
    </row>
    <row r="8237" spans="3:12" hidden="1" x14ac:dyDescent="0.25">
      <c r="C8237" s="221">
        <v>980000</v>
      </c>
      <c r="D8237" s="221">
        <f t="shared" si="905"/>
        <v>980000</v>
      </c>
      <c r="E8237" s="221">
        <f t="shared" si="910"/>
        <v>980</v>
      </c>
      <c r="F8237" s="221">
        <f t="shared" si="906"/>
        <v>4.8608489464333971E-10</v>
      </c>
      <c r="G8237" s="221">
        <f t="shared" si="907"/>
        <v>0.20780173054024181</v>
      </c>
      <c r="H8237" s="271">
        <v>9.31273595616993E-10</v>
      </c>
      <c r="I8237" s="221">
        <f t="shared" si="908"/>
        <v>1</v>
      </c>
      <c r="J8237" s="221">
        <v>1</v>
      </c>
      <c r="K8237" s="221">
        <f t="shared" si="909"/>
        <v>-380.53122850196127</v>
      </c>
      <c r="L8237" s="221">
        <f t="shared" si="911"/>
        <v>2.2313887780443499E-36</v>
      </c>
    </row>
    <row r="8238" spans="3:12" hidden="1" x14ac:dyDescent="0.25">
      <c r="C8238" s="221">
        <v>981000</v>
      </c>
      <c r="D8238" s="221">
        <f t="shared" si="905"/>
        <v>981000</v>
      </c>
      <c r="E8238" s="221">
        <f t="shared" si="910"/>
        <v>981</v>
      </c>
      <c r="F8238" s="221">
        <f t="shared" si="906"/>
        <v>2.3237426745055863E-8</v>
      </c>
      <c r="G8238" s="221">
        <f t="shared" si="907"/>
        <v>7.3734629484397816E-14</v>
      </c>
      <c r="H8238" s="221">
        <v>1</v>
      </c>
      <c r="I8238" s="221">
        <f t="shared" si="908"/>
        <v>1</v>
      </c>
      <c r="J8238" s="221">
        <v>1</v>
      </c>
      <c r="K8238" s="221">
        <f t="shared" si="909"/>
        <v>-415.32280928091126</v>
      </c>
      <c r="L8238" s="221">
        <f t="shared" si="911"/>
        <v>2.293484692423306E-36</v>
      </c>
    </row>
    <row r="8239" spans="3:12" hidden="1" x14ac:dyDescent="0.25">
      <c r="C8239" s="221">
        <v>982000</v>
      </c>
      <c r="D8239" s="221">
        <f t="shared" si="905"/>
        <v>982000</v>
      </c>
      <c r="E8239" s="221">
        <f t="shared" si="910"/>
        <v>982</v>
      </c>
      <c r="F8239" s="221">
        <f t="shared" si="906"/>
        <v>1.6188216150558618E-7</v>
      </c>
      <c r="G8239" s="221">
        <f t="shared" si="907"/>
        <v>6.2911217298114358E-2</v>
      </c>
      <c r="H8239" s="271">
        <v>9.3140259284630292E-10</v>
      </c>
      <c r="I8239" s="221">
        <f t="shared" si="908"/>
        <v>1</v>
      </c>
      <c r="J8239" s="221">
        <v>1</v>
      </c>
      <c r="K8239" s="221">
        <f t="shared" si="909"/>
        <v>-340.45870948346294</v>
      </c>
      <c r="L8239" s="221">
        <f t="shared" si="911"/>
        <v>2.2502249784779584E-32</v>
      </c>
    </row>
    <row r="8240" spans="3:12" hidden="1" x14ac:dyDescent="0.25">
      <c r="C8240" s="221">
        <v>983000</v>
      </c>
      <c r="D8240" s="221">
        <f t="shared" si="905"/>
        <v>983000</v>
      </c>
      <c r="E8240" s="221">
        <f t="shared" si="910"/>
        <v>983</v>
      </c>
      <c r="F8240" s="221">
        <f t="shared" si="906"/>
        <v>5.2390609974114819E-7</v>
      </c>
      <c r="G8240" s="221">
        <f t="shared" si="907"/>
        <v>4.8942765527645211E-2</v>
      </c>
      <c r="H8240" s="271">
        <v>9.3122704562229104E-10</v>
      </c>
      <c r="I8240" s="221">
        <f t="shared" si="908"/>
        <v>1</v>
      </c>
      <c r="J8240" s="221">
        <v>1</v>
      </c>
      <c r="K8240" s="221">
        <f t="shared" si="909"/>
        <v>-332.44004917489298</v>
      </c>
      <c r="L8240" s="221">
        <f t="shared" si="911"/>
        <v>2.7828197591231183E-31</v>
      </c>
    </row>
    <row r="8241" spans="3:12" hidden="1" x14ac:dyDescent="0.25">
      <c r="C8241" s="221">
        <v>984000</v>
      </c>
      <c r="D8241" s="221">
        <f t="shared" si="905"/>
        <v>984000</v>
      </c>
      <c r="E8241" s="221">
        <f t="shared" si="910"/>
        <v>984</v>
      </c>
      <c r="F8241" s="221">
        <f t="shared" si="906"/>
        <v>1.0819153745011249E-6</v>
      </c>
      <c r="G8241" s="221">
        <f t="shared" si="907"/>
        <v>1.923905806103901E-14</v>
      </c>
      <c r="H8241" s="221">
        <v>1</v>
      </c>
      <c r="I8241" s="221">
        <f t="shared" si="908"/>
        <v>1</v>
      </c>
      <c r="J8241" s="221">
        <v>1</v>
      </c>
      <c r="K8241" s="221">
        <f t="shared" si="909"/>
        <v>-393.63245804718758</v>
      </c>
      <c r="L8241" s="221">
        <f t="shared" si="911"/>
        <v>1.4278807285493053E-31</v>
      </c>
    </row>
    <row r="8242" spans="3:12" hidden="1" x14ac:dyDescent="0.25">
      <c r="C8242" s="221">
        <v>985000</v>
      </c>
      <c r="D8242" s="221">
        <f t="shared" si="905"/>
        <v>985000</v>
      </c>
      <c r="E8242" s="221">
        <f t="shared" si="910"/>
        <v>985</v>
      </c>
      <c r="F8242" s="221">
        <f t="shared" si="906"/>
        <v>1.6204848744443454E-6</v>
      </c>
      <c r="G8242" s="221">
        <f t="shared" si="907"/>
        <v>3.7835535790835567E-2</v>
      </c>
      <c r="H8242" s="271">
        <v>9.3144916937226292E-10</v>
      </c>
      <c r="I8242" s="221">
        <f t="shared" si="908"/>
        <v>1</v>
      </c>
      <c r="J8242" s="221">
        <v>1</v>
      </c>
      <c r="K8242" s="221">
        <f t="shared" si="909"/>
        <v>-324.86591940274866</v>
      </c>
      <c r="L8242" s="221">
        <f t="shared" si="911"/>
        <v>8.1595196673004614E-31</v>
      </c>
    </row>
    <row r="8243" spans="3:12" hidden="1" x14ac:dyDescent="0.25">
      <c r="C8243" s="221">
        <v>986000</v>
      </c>
      <c r="D8243" s="221">
        <f t="shared" si="905"/>
        <v>986000</v>
      </c>
      <c r="E8243" s="221">
        <f t="shared" si="910"/>
        <v>986</v>
      </c>
      <c r="F8243" s="221">
        <f t="shared" si="906"/>
        <v>1.865626610239299E-6</v>
      </c>
      <c r="G8243" s="221">
        <f t="shared" si="907"/>
        <v>3.6222228338960459E-2</v>
      </c>
      <c r="H8243" s="271">
        <v>9.3118047102815304E-10</v>
      </c>
      <c r="I8243" s="221">
        <f t="shared" si="908"/>
        <v>1</v>
      </c>
      <c r="J8243" s="221">
        <v>1</v>
      </c>
      <c r="K8243" s="221">
        <f t="shared" si="909"/>
        <v>-324.02332498243453</v>
      </c>
      <c r="L8243" s="221">
        <f t="shared" si="911"/>
        <v>3.6021276801522615E-30</v>
      </c>
    </row>
    <row r="8244" spans="3:12" hidden="1" x14ac:dyDescent="0.25">
      <c r="C8244" s="221">
        <v>987000</v>
      </c>
      <c r="D8244" s="221">
        <f t="shared" si="905"/>
        <v>987000</v>
      </c>
      <c r="E8244" s="221">
        <f t="shared" si="910"/>
        <v>987</v>
      </c>
      <c r="F8244" s="221">
        <f t="shared" si="906"/>
        <v>1.6886307264528798E-6</v>
      </c>
      <c r="G8244" s="221">
        <f t="shared" si="907"/>
        <v>2.3848461466740886E-14</v>
      </c>
      <c r="H8244" s="221">
        <v>1</v>
      </c>
      <c r="I8244" s="221">
        <f t="shared" si="908"/>
        <v>1</v>
      </c>
      <c r="J8244" s="221">
        <v>1</v>
      </c>
      <c r="K8244" s="221">
        <f t="shared" si="909"/>
        <v>-387.90009891698872</v>
      </c>
      <c r="L8244" s="221">
        <f t="shared" si="911"/>
        <v>9.9120436450271186E-31</v>
      </c>
    </row>
    <row r="8245" spans="3:12" hidden="1" x14ac:dyDescent="0.25">
      <c r="C8245" s="221">
        <v>988000</v>
      </c>
      <c r="D8245" s="221">
        <f t="shared" si="905"/>
        <v>988000</v>
      </c>
      <c r="E8245" s="221">
        <f t="shared" si="910"/>
        <v>988</v>
      </c>
      <c r="F8245" s="221">
        <f t="shared" si="906"/>
        <v>1.198741229393954E-6</v>
      </c>
      <c r="G8245" s="221">
        <f t="shared" si="907"/>
        <v>3.840020771278007E-2</v>
      </c>
      <c r="H8245" s="271">
        <v>9.3149570336025396E-10</v>
      </c>
      <c r="I8245" s="221">
        <f t="shared" si="908"/>
        <v>1</v>
      </c>
      <c r="J8245" s="221">
        <v>1</v>
      </c>
      <c r="K8245" s="221">
        <f t="shared" si="909"/>
        <v>-327.35520255580298</v>
      </c>
      <c r="L8245" s="221">
        <f t="shared" si="911"/>
        <v>4.6050584147133305E-31</v>
      </c>
    </row>
    <row r="8246" spans="3:12" hidden="1" x14ac:dyDescent="0.25">
      <c r="C8246" s="221">
        <v>989000</v>
      </c>
      <c r="D8246" s="221">
        <f t="shared" si="905"/>
        <v>989000</v>
      </c>
      <c r="E8246" s="221">
        <f t="shared" si="910"/>
        <v>989</v>
      </c>
      <c r="F8246" s="221">
        <f t="shared" si="906"/>
        <v>6.4870596403264969E-7</v>
      </c>
      <c r="G8246" s="221">
        <f t="shared" si="907"/>
        <v>4.2784868169461657E-2</v>
      </c>
      <c r="H8246" s="271">
        <v>9.3113391334340005E-10</v>
      </c>
      <c r="I8246" s="221">
        <f t="shared" si="908"/>
        <v>1</v>
      </c>
      <c r="J8246" s="221">
        <v>1</v>
      </c>
      <c r="K8246" s="221">
        <f t="shared" si="909"/>
        <v>-331.75299532969734</v>
      </c>
      <c r="L8246" s="221">
        <f t="shared" si="911"/>
        <v>1.1806770559152483E-30</v>
      </c>
    </row>
    <row r="8247" spans="3:12" hidden="1" x14ac:dyDescent="0.25">
      <c r="C8247" s="221">
        <v>990000</v>
      </c>
      <c r="D8247" s="221">
        <f t="shared" si="905"/>
        <v>990000</v>
      </c>
      <c r="E8247" s="221">
        <f t="shared" si="910"/>
        <v>990</v>
      </c>
      <c r="F8247" s="221">
        <f t="shared" si="906"/>
        <v>2.499879493812013E-7</v>
      </c>
      <c r="G8247" s="221">
        <f t="shared" si="907"/>
        <v>4.3313622404534371E-14</v>
      </c>
      <c r="H8247" s="221">
        <v>1</v>
      </c>
      <c r="I8247" s="221">
        <f t="shared" si="908"/>
        <v>1</v>
      </c>
      <c r="J8247" s="221">
        <v>1</v>
      </c>
      <c r="K8247" s="221">
        <f t="shared" si="909"/>
        <v>-399.30912839480061</v>
      </c>
      <c r="L8247" s="221">
        <f t="shared" si="911"/>
        <v>1.6711072406105271E-31</v>
      </c>
    </row>
    <row r="8248" spans="3:12" hidden="1" x14ac:dyDescent="0.25">
      <c r="C8248" s="221">
        <v>991000</v>
      </c>
      <c r="D8248" s="221">
        <f t="shared" si="905"/>
        <v>991000</v>
      </c>
      <c r="E8248" s="221">
        <f t="shared" si="910"/>
        <v>991</v>
      </c>
      <c r="F8248" s="221">
        <f t="shared" si="906"/>
        <v>5.8971408447024533E-8</v>
      </c>
      <c r="G8248" s="221">
        <f t="shared" si="907"/>
        <v>6.7158790484462952E-2</v>
      </c>
      <c r="H8248" s="271">
        <v>9.3128960904015897E-10</v>
      </c>
      <c r="I8248" s="221">
        <f t="shared" si="908"/>
        <v>1</v>
      </c>
      <c r="J8248" s="221">
        <v>1</v>
      </c>
      <c r="K8248" s="221">
        <f t="shared" si="909"/>
        <v>-348.66341752638874</v>
      </c>
      <c r="L8248" s="221">
        <f t="shared" si="911"/>
        <v>3.420932093236559E-33</v>
      </c>
    </row>
    <row r="8249" spans="3:12" hidden="1" x14ac:dyDescent="0.25">
      <c r="C8249" s="221">
        <v>992000</v>
      </c>
      <c r="D8249" s="221">
        <f t="shared" si="905"/>
        <v>992000</v>
      </c>
      <c r="E8249" s="221">
        <f t="shared" si="910"/>
        <v>992</v>
      </c>
      <c r="F8249" s="221">
        <f t="shared" si="906"/>
        <v>5.7456812209635128E-9</v>
      </c>
      <c r="G8249" s="221">
        <f t="shared" si="907"/>
        <v>0.1055037035932445</v>
      </c>
      <c r="H8249" s="271">
        <v>9.3134001786639504E-10</v>
      </c>
      <c r="I8249" s="221">
        <f t="shared" si="908"/>
        <v>1</v>
      </c>
      <c r="J8249" s="221">
        <v>1</v>
      </c>
      <c r="K8249" s="221">
        <f t="shared" si="909"/>
        <v>-364.96565007008604</v>
      </c>
      <c r="L8249" s="221">
        <f t="shared" si="911"/>
        <v>4.5217770808681207E-33</v>
      </c>
    </row>
    <row r="8250" spans="3:12" hidden="1" x14ac:dyDescent="0.25">
      <c r="C8250" s="221">
        <v>993000</v>
      </c>
      <c r="D8250" s="221">
        <f t="shared" ref="D8250:D8313" si="912">C8250*(f_CLK_MHz/Nominal_Clock_Freq)</f>
        <v>993000</v>
      </c>
      <c r="E8250" s="221">
        <f t="shared" si="910"/>
        <v>993</v>
      </c>
      <c r="F8250" s="221">
        <f t="shared" ref="F8250:F8313" si="913">ABS(SIN(((MOD_CLK_DIV*PI()*$D8250*FIRST_STAGE_DECIMATION)/(f_CLK_MHz*1000000)))/(FIRST_STAGE_DECIMATION*SIN(((MOD_CLK_DIV*PI()*$D8250)/(f_CLK_MHz*1000000)))))^FIRST_STAGE_ORDER</f>
        <v>4.3405259783308735E-11</v>
      </c>
      <c r="G8250" s="221">
        <f t="shared" ref="G8250:G8313" si="914">ABS(SIN(((MOD_CLK_DIV*FIRST_STAGE_DECIMATION*PI()*$D8250*SECOND_STAGE_DECIMATION)/(f_CLK_MHz*1000000)))/(SECOND_STAGE_DECIMATION*SIN(((MOD_CLK_DIV*FIRST_STAGE_DECIMATION*PI()*$D8250)/(f_CLK_MHz*1000000)))))^SECOND_STAGE_ORDER</f>
        <v>2.881435291065495E-13</v>
      </c>
      <c r="H8250" s="221">
        <v>1</v>
      </c>
      <c r="I8250" s="221">
        <f t="shared" ref="I8250:I8313" si="915">IF(Avg_decimation&lt;&gt;0,(ABS(SIN(((MOD_CLK_DIV*FIRST_STAGE_DECIMATION*SECOND_STAGE_DECIMATION*FIR_DECIMATION*PI()*$D8250*Avg_decimation)/(f_CLK_MHz*1000000)))/(Avg_decimation*SIN(((MOD_CLK_DIV*FIRST_STAGE_DECIMATION*SECOND_STAGE_DECIMATION*FIR_DECIMATION*PI()*$D8250)/(f_CLK_MHz*1000000)))))^1),"-")</f>
        <v>1</v>
      </c>
      <c r="J8250" s="221">
        <v>1</v>
      </c>
      <c r="K8250" s="221">
        <f t="shared" ref="K8250:K8313" si="916">20*LOG10(IF(FIR_BYPASSED,F8250*G8250*J8250,F8250*G8250*H8250*I8250*J8250))</f>
        <v>-458.05697538320749</v>
      </c>
      <c r="L8250" s="221">
        <f t="shared" si="911"/>
        <v>7.9688241519489928E-35</v>
      </c>
    </row>
    <row r="8251" spans="3:12" hidden="1" x14ac:dyDescent="0.25">
      <c r="C8251" s="221">
        <v>994000</v>
      </c>
      <c r="D8251" s="221">
        <f t="shared" si="912"/>
        <v>994000</v>
      </c>
      <c r="E8251" s="221">
        <f t="shared" si="910"/>
        <v>994</v>
      </c>
      <c r="F8251" s="221">
        <f t="shared" si="913"/>
        <v>5.3819476981265837E-12</v>
      </c>
      <c r="G8251" s="221">
        <f t="shared" si="914"/>
        <v>0.41402196443733252</v>
      </c>
      <c r="H8251" s="271">
        <v>9.313361512099839E-10</v>
      </c>
      <c r="I8251" s="221">
        <f t="shared" si="915"/>
        <v>1</v>
      </c>
      <c r="J8251" s="221">
        <v>1</v>
      </c>
      <c r="K8251" s="221">
        <f t="shared" si="916"/>
        <v>-413.65861368611201</v>
      </c>
      <c r="L8251" s="221">
        <f t="shared" si="911"/>
        <v>1.0896767440557623E-39</v>
      </c>
    </row>
    <row r="8252" spans="3:12" hidden="1" x14ac:dyDescent="0.25">
      <c r="C8252" s="221">
        <v>995000</v>
      </c>
      <c r="D8252" s="221">
        <f t="shared" si="912"/>
        <v>995000</v>
      </c>
      <c r="E8252" s="221">
        <f t="shared" si="910"/>
        <v>995</v>
      </c>
      <c r="F8252" s="221">
        <f t="shared" si="913"/>
        <v>2.4603488239889621E-9</v>
      </c>
      <c r="G8252" s="221">
        <f t="shared" si="914"/>
        <v>0.11999898865880422</v>
      </c>
      <c r="H8252" s="271">
        <v>9.3129345287551003E-10</v>
      </c>
      <c r="I8252" s="221">
        <f t="shared" si="915"/>
        <v>1</v>
      </c>
      <c r="J8252" s="221">
        <v>1</v>
      </c>
      <c r="K8252" s="221">
        <f t="shared" si="916"/>
        <v>-371.21478358664893</v>
      </c>
      <c r="L8252" s="221">
        <f t="shared" si="911"/>
        <v>1.9186368879600965E-35</v>
      </c>
    </row>
    <row r="8253" spans="3:12" hidden="1" x14ac:dyDescent="0.25">
      <c r="C8253" s="221">
        <v>996000</v>
      </c>
      <c r="D8253" s="221">
        <f t="shared" si="912"/>
        <v>996000</v>
      </c>
      <c r="E8253" s="221">
        <f t="shared" si="910"/>
        <v>996</v>
      </c>
      <c r="F8253" s="221">
        <f t="shared" si="913"/>
        <v>2.9266954135797859E-8</v>
      </c>
      <c r="G8253" s="221">
        <f t="shared" si="914"/>
        <v>1.3395173280769117E-14</v>
      </c>
      <c r="H8253" s="221">
        <v>1</v>
      </c>
      <c r="I8253" s="221">
        <f t="shared" si="915"/>
        <v>1</v>
      </c>
      <c r="J8253" s="221">
        <v>1</v>
      </c>
      <c r="K8253" s="221">
        <f t="shared" si="916"/>
        <v>-428.13348273953784</v>
      </c>
      <c r="L8253" s="221">
        <f t="shared" si="911"/>
        <v>1.8953927732981213E-35</v>
      </c>
    </row>
    <row r="8254" spans="3:12" hidden="1" x14ac:dyDescent="0.25">
      <c r="C8254" s="221">
        <v>997000</v>
      </c>
      <c r="D8254" s="221">
        <f t="shared" si="912"/>
        <v>997000</v>
      </c>
      <c r="E8254" s="221">
        <f t="shared" si="910"/>
        <v>997</v>
      </c>
      <c r="F8254" s="221">
        <f t="shared" si="913"/>
        <v>1.2347667415532212E-7</v>
      </c>
      <c r="G8254" s="221">
        <f t="shared" si="914"/>
        <v>5.3411656086177976E-2</v>
      </c>
      <c r="H8254" s="271">
        <v>9.3138273720630599E-10</v>
      </c>
      <c r="I8254" s="221">
        <f t="shared" si="915"/>
        <v>1</v>
      </c>
      <c r="J8254" s="221">
        <v>1</v>
      </c>
      <c r="K8254" s="221">
        <f t="shared" si="916"/>
        <v>-344.23301697209979</v>
      </c>
      <c r="L8254" s="221">
        <f t="shared" si="911"/>
        <v>9.4339538107811488E-33</v>
      </c>
    </row>
    <row r="8255" spans="3:12" hidden="1" x14ac:dyDescent="0.25">
      <c r="C8255" s="221">
        <v>998000</v>
      </c>
      <c r="D8255" s="221">
        <f t="shared" si="912"/>
        <v>998000</v>
      </c>
      <c r="E8255" s="221">
        <f t="shared" si="910"/>
        <v>998</v>
      </c>
      <c r="F8255" s="221">
        <f t="shared" si="913"/>
        <v>3.0340448011446642E-7</v>
      </c>
      <c r="G8255" s="221">
        <f t="shared" si="914"/>
        <v>4.4050908590073504E-2</v>
      </c>
      <c r="H8255" s="271">
        <v>9.3124691622316001E-10</v>
      </c>
      <c r="I8255" s="221">
        <f t="shared" si="915"/>
        <v>1</v>
      </c>
      <c r="J8255" s="221">
        <v>1</v>
      </c>
      <c r="K8255" s="221">
        <f t="shared" si="916"/>
        <v>-338.09916584945643</v>
      </c>
      <c r="L8255" s="221">
        <f t="shared" si="911"/>
        <v>8.6386779671880829E-32</v>
      </c>
    </row>
    <row r="8256" spans="3:12" hidden="1" x14ac:dyDescent="0.25">
      <c r="C8256" s="221">
        <v>999000</v>
      </c>
      <c r="D8256" s="221">
        <f t="shared" si="912"/>
        <v>999000</v>
      </c>
      <c r="E8256" s="221">
        <f t="shared" ref="E8256:E8319" si="917">D8256/1000</f>
        <v>999</v>
      </c>
      <c r="F8256" s="221">
        <f t="shared" si="913"/>
        <v>5.1962244291785587E-7</v>
      </c>
      <c r="G8256" s="221">
        <f t="shared" si="914"/>
        <v>1.4807675358200035E-14</v>
      </c>
      <c r="H8256" s="221">
        <v>1</v>
      </c>
      <c r="I8256" s="221">
        <f t="shared" si="915"/>
        <v>1</v>
      </c>
      <c r="J8256" s="221">
        <v>1</v>
      </c>
      <c r="K8256" s="221">
        <f t="shared" si="916"/>
        <v>-402.27650430468606</v>
      </c>
      <c r="L8256" s="221">
        <f t="shared" ref="L8256:L8319" si="918">(D8256-D8255)*((10^(K8256/20)+10^(K8255/20))/2)^2</f>
        <v>3.8775751595506368E-32</v>
      </c>
    </row>
    <row r="8257" spans="3:12" hidden="1" x14ac:dyDescent="0.25">
      <c r="C8257" s="221">
        <v>1000000</v>
      </c>
      <c r="D8257" s="221">
        <f t="shared" si="912"/>
        <v>1000000</v>
      </c>
      <c r="E8257" s="221">
        <f t="shared" si="917"/>
        <v>1000</v>
      </c>
      <c r="F8257" s="221">
        <f t="shared" si="913"/>
        <v>6.7166276666378171E-7</v>
      </c>
      <c r="G8257" s="221">
        <f t="shared" si="914"/>
        <v>3.6641051732167203E-2</v>
      </c>
      <c r="H8257" s="271">
        <v>9.3142930639083106E-10</v>
      </c>
      <c r="I8257" s="221">
        <f t="shared" si="915"/>
        <v>1</v>
      </c>
      <c r="J8257" s="221">
        <v>1</v>
      </c>
      <c r="K8257" s="221">
        <f t="shared" si="916"/>
        <v>-332.79461793081953</v>
      </c>
      <c r="L8257" s="221">
        <f t="shared" si="918"/>
        <v>1.3145276371855211E-31</v>
      </c>
    </row>
    <row r="8258" spans="3:12" hidden="1" x14ac:dyDescent="0.25">
      <c r="C8258" s="221">
        <v>1001000</v>
      </c>
      <c r="D8258" s="221">
        <f t="shared" si="912"/>
        <v>1001000</v>
      </c>
      <c r="E8258" s="221">
        <f t="shared" si="917"/>
        <v>1001</v>
      </c>
      <c r="F8258" s="221">
        <f t="shared" si="913"/>
        <v>6.7837664345427998E-7</v>
      </c>
      <c r="G8258" s="221">
        <f t="shared" si="914"/>
        <v>3.6118768889041926E-2</v>
      </c>
      <c r="H8258" s="271">
        <v>9.3120035743863296E-10</v>
      </c>
      <c r="I8258" s="221">
        <f t="shared" si="915"/>
        <v>1</v>
      </c>
      <c r="J8258" s="221">
        <v>1</v>
      </c>
      <c r="K8258" s="221">
        <f t="shared" si="916"/>
        <v>-332.8350608067006</v>
      </c>
      <c r="L8258" s="221">
        <f t="shared" si="918"/>
        <v>5.2302014524786521E-31</v>
      </c>
    </row>
    <row r="8259" spans="3:12" hidden="1" x14ac:dyDescent="0.25">
      <c r="C8259" s="221">
        <v>1002000</v>
      </c>
      <c r="D8259" s="221">
        <f t="shared" si="912"/>
        <v>1002000</v>
      </c>
      <c r="E8259" s="221">
        <f t="shared" si="917"/>
        <v>1002</v>
      </c>
      <c r="F8259" s="221">
        <f t="shared" si="913"/>
        <v>5.3920657225226746E-7</v>
      </c>
      <c r="G8259" s="221">
        <f t="shared" si="914"/>
        <v>2.1392356609850954E-14</v>
      </c>
      <c r="H8259" s="221">
        <v>1</v>
      </c>
      <c r="I8259" s="221">
        <f t="shared" si="915"/>
        <v>1</v>
      </c>
      <c r="J8259" s="221">
        <v>1</v>
      </c>
      <c r="K8259" s="221">
        <f t="shared" si="916"/>
        <v>-398.75972386565445</v>
      </c>
      <c r="L8259" s="221">
        <f t="shared" si="918"/>
        <v>1.3027855561885915E-31</v>
      </c>
    </row>
    <row r="8260" spans="3:12" hidden="1" x14ac:dyDescent="0.25">
      <c r="C8260" s="221">
        <v>1003000</v>
      </c>
      <c r="D8260" s="221">
        <f t="shared" si="912"/>
        <v>1003000</v>
      </c>
      <c r="E8260" s="221">
        <f t="shared" si="917"/>
        <v>1003</v>
      </c>
      <c r="F8260" s="221">
        <f t="shared" si="913"/>
        <v>3.3153016610129585E-7</v>
      </c>
      <c r="G8260" s="221">
        <f t="shared" si="914"/>
        <v>4.0680891906438116E-2</v>
      </c>
      <c r="H8260" s="271">
        <v>9.3147582738508295E-10</v>
      </c>
      <c r="I8260" s="221">
        <f t="shared" si="915"/>
        <v>1</v>
      </c>
      <c r="J8260" s="221">
        <v>1</v>
      </c>
      <c r="K8260" s="221">
        <f t="shared" si="916"/>
        <v>-338.01829787401124</v>
      </c>
      <c r="L8260" s="221">
        <f t="shared" si="918"/>
        <v>3.9528230918285977E-32</v>
      </c>
    </row>
    <row r="8261" spans="3:12" hidden="1" x14ac:dyDescent="0.25">
      <c r="C8261" s="221">
        <v>1004000</v>
      </c>
      <c r="D8261" s="221">
        <f t="shared" si="912"/>
        <v>1004000</v>
      </c>
      <c r="E8261" s="221">
        <f t="shared" si="917"/>
        <v>1004</v>
      </c>
      <c r="F8261" s="221">
        <f t="shared" si="913"/>
        <v>1.5008133972727254E-7</v>
      </c>
      <c r="G8261" s="221">
        <f t="shared" si="914"/>
        <v>4.7104828118637879E-2</v>
      </c>
      <c r="H8261" s="271">
        <v>9.3115378715433901E-10</v>
      </c>
      <c r="I8261" s="221">
        <f t="shared" si="915"/>
        <v>1</v>
      </c>
      <c r="J8261" s="221">
        <v>1</v>
      </c>
      <c r="K8261" s="221">
        <f t="shared" si="916"/>
        <v>-343.63172929516315</v>
      </c>
      <c r="L8261" s="221">
        <f t="shared" si="918"/>
        <v>9.1638546032083801E-32</v>
      </c>
    </row>
    <row r="8262" spans="3:12" hidden="1" x14ac:dyDescent="0.25">
      <c r="C8262" s="221">
        <v>1005000</v>
      </c>
      <c r="D8262" s="221">
        <f t="shared" si="912"/>
        <v>1005000</v>
      </c>
      <c r="E8262" s="221">
        <f t="shared" si="917"/>
        <v>1005</v>
      </c>
      <c r="F8262" s="221">
        <f t="shared" si="913"/>
        <v>4.4853808306363258E-8</v>
      </c>
      <c r="G8262" s="221">
        <f t="shared" si="914"/>
        <v>1.6836252764555435E-14</v>
      </c>
      <c r="H8262" s="221">
        <v>1</v>
      </c>
      <c r="I8262" s="221">
        <f t="shared" si="915"/>
        <v>1</v>
      </c>
      <c r="J8262" s="221">
        <v>1</v>
      </c>
      <c r="K8262" s="221">
        <f t="shared" si="916"/>
        <v>-422.43910480209922</v>
      </c>
      <c r="L8262" s="221">
        <f t="shared" si="918"/>
        <v>1.0835943107054555E-32</v>
      </c>
    </row>
    <row r="8263" spans="3:12" hidden="1" x14ac:dyDescent="0.25">
      <c r="C8263" s="221">
        <v>1006000</v>
      </c>
      <c r="D8263" s="221">
        <f t="shared" si="912"/>
        <v>1006000</v>
      </c>
      <c r="E8263" s="221">
        <f t="shared" si="917"/>
        <v>1006</v>
      </c>
      <c r="F8263" s="221">
        <f t="shared" si="913"/>
        <v>6.8254700046245832E-9</v>
      </c>
      <c r="G8263" s="221">
        <f t="shared" si="914"/>
        <v>8.538294506190755E-2</v>
      </c>
      <c r="H8263" s="271">
        <v>9.3152239399448599E-10</v>
      </c>
      <c r="I8263" s="221">
        <f t="shared" si="915"/>
        <v>1</v>
      </c>
      <c r="J8263" s="221">
        <v>1</v>
      </c>
      <c r="K8263" s="221">
        <f t="shared" si="916"/>
        <v>-365.30606014188089</v>
      </c>
      <c r="L8263" s="221">
        <f t="shared" si="918"/>
        <v>7.3882472283071979E-35</v>
      </c>
    </row>
    <row r="8264" spans="3:12" hidden="1" x14ac:dyDescent="0.25">
      <c r="C8264" s="221">
        <v>1007000</v>
      </c>
      <c r="D8264" s="221">
        <f t="shared" si="912"/>
        <v>1007000</v>
      </c>
      <c r="E8264" s="221">
        <f t="shared" si="917"/>
        <v>1007</v>
      </c>
      <c r="F8264" s="221">
        <f t="shared" si="913"/>
        <v>2.2709941323944194E-10</v>
      </c>
      <c r="G8264" s="221">
        <f t="shared" si="914"/>
        <v>0.16671805668002249</v>
      </c>
      <c r="H8264" s="271">
        <v>9.3110724643289999E-10</v>
      </c>
      <c r="I8264" s="221">
        <f t="shared" si="915"/>
        <v>1</v>
      </c>
      <c r="J8264" s="221">
        <v>1</v>
      </c>
      <c r="K8264" s="221">
        <f t="shared" si="916"/>
        <v>-389.05603283802321</v>
      </c>
      <c r="L8264" s="221">
        <f t="shared" si="918"/>
        <v>8.3557019922946566E-35</v>
      </c>
    </row>
    <row r="8265" spans="3:12" hidden="1" x14ac:dyDescent="0.25">
      <c r="C8265" s="221">
        <v>1008000</v>
      </c>
      <c r="D8265" s="221">
        <f t="shared" si="912"/>
        <v>1008000</v>
      </c>
      <c r="E8265" s="221">
        <f t="shared" si="917"/>
        <v>1008</v>
      </c>
      <c r="F8265" s="221">
        <f t="shared" si="913"/>
        <v>4.2846262922083885E-76</v>
      </c>
      <c r="G8265" s="221">
        <f t="shared" si="914"/>
        <v>0.20829300220323202</v>
      </c>
      <c r="H8265" s="221">
        <v>1</v>
      </c>
      <c r="I8265" s="221">
        <f t="shared" si="915"/>
        <v>1</v>
      </c>
      <c r="J8265" s="221">
        <v>1</v>
      </c>
      <c r="K8265" s="221">
        <f t="shared" si="916"/>
        <v>-1520.988247437188</v>
      </c>
      <c r="L8265" s="221">
        <f t="shared" si="918"/>
        <v>3.1069676035035024E-37</v>
      </c>
    </row>
    <row r="8266" spans="3:12" hidden="1" x14ac:dyDescent="0.25">
      <c r="C8266" s="221">
        <v>1009000</v>
      </c>
      <c r="D8266" s="221">
        <f t="shared" si="912"/>
        <v>1009000</v>
      </c>
      <c r="E8266" s="221">
        <f t="shared" si="917"/>
        <v>1009</v>
      </c>
      <c r="F8266" s="221">
        <f t="shared" si="913"/>
        <v>2.0295983460720915E-10</v>
      </c>
      <c r="G8266" s="221">
        <f t="shared" si="914"/>
        <v>0.16671805668020609</v>
      </c>
      <c r="H8266" s="271">
        <v>9.315689537086469E-10</v>
      </c>
      <c r="I8266" s="221">
        <f t="shared" si="915"/>
        <v>1</v>
      </c>
      <c r="J8266" s="221">
        <v>1</v>
      </c>
      <c r="K8266" s="221">
        <f t="shared" si="916"/>
        <v>-390.02784507802943</v>
      </c>
      <c r="L8266" s="221">
        <f t="shared" si="918"/>
        <v>2.4840223601856631E-37</v>
      </c>
    </row>
    <row r="8267" spans="3:12" hidden="1" x14ac:dyDescent="0.25">
      <c r="C8267" s="221">
        <v>1010000</v>
      </c>
      <c r="D8267" s="221">
        <f t="shared" si="912"/>
        <v>1010000</v>
      </c>
      <c r="E8267" s="221">
        <f t="shared" si="917"/>
        <v>1010</v>
      </c>
      <c r="F8267" s="221">
        <f t="shared" si="913"/>
        <v>5.4513902521315061E-9</v>
      </c>
      <c r="G8267" s="221">
        <f t="shared" si="914"/>
        <v>8.5382945061831347E-2</v>
      </c>
      <c r="H8267" s="271">
        <v>9.3131335152857E-10</v>
      </c>
      <c r="I8267" s="221">
        <f t="shared" si="915"/>
        <v>1</v>
      </c>
      <c r="J8267" s="221">
        <v>1</v>
      </c>
      <c r="K8267" s="221">
        <f t="shared" si="916"/>
        <v>-367.26051534032018</v>
      </c>
      <c r="L8267" s="221">
        <f t="shared" si="918"/>
        <v>5.4057812826698832E-35</v>
      </c>
    </row>
    <row r="8268" spans="3:12" hidden="1" x14ac:dyDescent="0.25">
      <c r="C8268" s="221">
        <v>1011000</v>
      </c>
      <c r="D8268" s="221">
        <f t="shared" si="912"/>
        <v>1011000</v>
      </c>
      <c r="E8268" s="221">
        <f t="shared" si="917"/>
        <v>1011</v>
      </c>
      <c r="F8268" s="221">
        <f t="shared" si="913"/>
        <v>3.2013097945068254E-8</v>
      </c>
      <c r="G8268" s="221">
        <f t="shared" si="914"/>
        <v>6.1051532259617741E-15</v>
      </c>
      <c r="H8268" s="221">
        <v>1</v>
      </c>
      <c r="I8268" s="221">
        <f t="shared" si="915"/>
        <v>1</v>
      </c>
      <c r="J8268" s="221">
        <v>1</v>
      </c>
      <c r="K8268" s="221">
        <f t="shared" si="916"/>
        <v>-434.17951456756617</v>
      </c>
      <c r="L8268" s="221">
        <f t="shared" si="918"/>
        <v>4.7019716461835392E-35</v>
      </c>
    </row>
    <row r="8269" spans="3:12" hidden="1" x14ac:dyDescent="0.25">
      <c r="C8269" s="221">
        <v>1012000</v>
      </c>
      <c r="D8269" s="221">
        <f t="shared" si="912"/>
        <v>1012000</v>
      </c>
      <c r="E8269" s="221">
        <f t="shared" si="917"/>
        <v>1012</v>
      </c>
      <c r="F8269" s="221">
        <f t="shared" si="913"/>
        <v>9.5712412934077695E-8</v>
      </c>
      <c r="G8269" s="221">
        <f t="shared" si="914"/>
        <v>4.710482811863486E-2</v>
      </c>
      <c r="H8269" s="271">
        <v>9.3136284932882095E-10</v>
      </c>
      <c r="I8269" s="221">
        <f t="shared" si="915"/>
        <v>1</v>
      </c>
      <c r="J8269" s="221">
        <v>1</v>
      </c>
      <c r="K8269" s="221">
        <f t="shared" si="916"/>
        <v>-347.5369480188665</v>
      </c>
      <c r="L8269" s="221">
        <f t="shared" si="918"/>
        <v>4.4084471043729888E-33</v>
      </c>
    </row>
    <row r="8270" spans="3:12" hidden="1" x14ac:dyDescent="0.25">
      <c r="C8270" s="221">
        <v>1013000</v>
      </c>
      <c r="D8270" s="221">
        <f t="shared" si="912"/>
        <v>1013000</v>
      </c>
      <c r="E8270" s="221">
        <f t="shared" si="917"/>
        <v>1013</v>
      </c>
      <c r="F8270" s="221">
        <f t="shared" si="913"/>
        <v>1.8889641924271794E-7</v>
      </c>
      <c r="G8270" s="221">
        <f t="shared" si="914"/>
        <v>4.0680891906421109E-2</v>
      </c>
      <c r="H8270" s="271">
        <v>9.3126678694022996E-10</v>
      </c>
      <c r="I8270" s="221">
        <f t="shared" si="915"/>
        <v>1</v>
      </c>
      <c r="J8270" s="221">
        <v>1</v>
      </c>
      <c r="K8270" s="221">
        <f t="shared" si="916"/>
        <v>-342.90623388322439</v>
      </c>
      <c r="L8270" s="221">
        <f t="shared" si="918"/>
        <v>3.2236056905239346E-32</v>
      </c>
    </row>
    <row r="8271" spans="3:12" hidden="1" x14ac:dyDescent="0.25">
      <c r="C8271" s="221">
        <v>1014000</v>
      </c>
      <c r="D8271" s="221">
        <f t="shared" si="912"/>
        <v>1014000</v>
      </c>
      <c r="E8271" s="221">
        <f t="shared" si="917"/>
        <v>1014</v>
      </c>
      <c r="F8271" s="221">
        <f t="shared" si="913"/>
        <v>2.7443986386817086E-7</v>
      </c>
      <c r="G8271" s="221">
        <f t="shared" si="914"/>
        <v>5.0309365999508309E-14</v>
      </c>
      <c r="H8271" s="221">
        <v>1</v>
      </c>
      <c r="I8271" s="221">
        <f t="shared" si="915"/>
        <v>1</v>
      </c>
      <c r="J8271" s="221">
        <v>1</v>
      </c>
      <c r="K8271" s="221">
        <f t="shared" si="916"/>
        <v>-397.19807920811627</v>
      </c>
      <c r="L8271" s="221">
        <f t="shared" si="918"/>
        <v>1.2852594486105572E-32</v>
      </c>
    </row>
    <row r="8272" spans="3:12" hidden="1" x14ac:dyDescent="0.25">
      <c r="C8272" s="221">
        <v>1015000</v>
      </c>
      <c r="D8272" s="221">
        <f t="shared" si="912"/>
        <v>1015000</v>
      </c>
      <c r="E8272" s="221">
        <f t="shared" si="917"/>
        <v>1015</v>
      </c>
      <c r="F8272" s="221">
        <f t="shared" si="913"/>
        <v>3.0837040559124365E-7</v>
      </c>
      <c r="G8272" s="221">
        <f t="shared" si="914"/>
        <v>3.6118768889076634E-2</v>
      </c>
      <c r="H8272" s="271">
        <v>9.3140940034240191E-10</v>
      </c>
      <c r="I8272" s="221">
        <f t="shared" si="915"/>
        <v>1</v>
      </c>
      <c r="J8272" s="221">
        <v>1</v>
      </c>
      <c r="K8272" s="221">
        <f t="shared" si="916"/>
        <v>-339.6810750458298</v>
      </c>
      <c r="L8272" s="221">
        <f t="shared" si="918"/>
        <v>2.6976633527428968E-32</v>
      </c>
    </row>
    <row r="8273" spans="3:12" hidden="1" x14ac:dyDescent="0.25">
      <c r="C8273" s="221">
        <v>1016000</v>
      </c>
      <c r="D8273" s="221">
        <f t="shared" si="912"/>
        <v>1016000</v>
      </c>
      <c r="E8273" s="221">
        <f t="shared" si="917"/>
        <v>1016</v>
      </c>
      <c r="F8273" s="221">
        <f t="shared" si="913"/>
        <v>2.7262606971307088E-7</v>
      </c>
      <c r="G8273" s="221">
        <f t="shared" si="914"/>
        <v>3.6641051732151077E-2</v>
      </c>
      <c r="H8273" s="271">
        <v>9.3122022000918001E-10</v>
      </c>
      <c r="I8273" s="221">
        <f t="shared" si="915"/>
        <v>1</v>
      </c>
      <c r="J8273" s="221">
        <v>1</v>
      </c>
      <c r="K8273" s="221">
        <f t="shared" si="916"/>
        <v>-340.62824577791935</v>
      </c>
      <c r="L8273" s="221">
        <f t="shared" si="918"/>
        <v>9.678864209571271E-32</v>
      </c>
    </row>
    <row r="8274" spans="3:12" hidden="1" x14ac:dyDescent="0.25">
      <c r="C8274" s="221">
        <v>1017000</v>
      </c>
      <c r="D8274" s="221">
        <f t="shared" si="912"/>
        <v>1017000</v>
      </c>
      <c r="E8274" s="221">
        <f t="shared" si="917"/>
        <v>1017</v>
      </c>
      <c r="F8274" s="221">
        <f t="shared" si="913"/>
        <v>1.8828197484719921E-7</v>
      </c>
      <c r="G8274" s="221">
        <f t="shared" si="914"/>
        <v>6.0157234265391525E-14</v>
      </c>
      <c r="H8274" s="221">
        <v>1</v>
      </c>
      <c r="I8274" s="221">
        <f t="shared" si="915"/>
        <v>1</v>
      </c>
      <c r="J8274" s="221">
        <v>1</v>
      </c>
      <c r="K8274" s="221">
        <f t="shared" si="916"/>
        <v>-398.91806787624921</v>
      </c>
      <c r="L8274" s="221">
        <f t="shared" si="918"/>
        <v>2.1685647388660199E-32</v>
      </c>
    </row>
    <row r="8275" spans="3:12" hidden="1" x14ac:dyDescent="0.25">
      <c r="C8275" s="221">
        <v>1018000</v>
      </c>
      <c r="D8275" s="221">
        <f t="shared" si="912"/>
        <v>1018000</v>
      </c>
      <c r="E8275" s="221">
        <f t="shared" si="917"/>
        <v>1018</v>
      </c>
      <c r="F8275" s="221">
        <f t="shared" si="913"/>
        <v>9.8112363494342714E-8</v>
      </c>
      <c r="G8275" s="221">
        <f t="shared" si="914"/>
        <v>4.4050908590091684E-2</v>
      </c>
      <c r="H8275" s="271">
        <v>9.3145597079682706E-10</v>
      </c>
      <c r="I8275" s="221">
        <f t="shared" si="915"/>
        <v>1</v>
      </c>
      <c r="J8275" s="221">
        <v>1</v>
      </c>
      <c r="K8275" s="221">
        <f t="shared" si="916"/>
        <v>-347.9031812127584</v>
      </c>
      <c r="L8275" s="221">
        <f t="shared" si="918"/>
        <v>4.0743870253394533E-33</v>
      </c>
    </row>
    <row r="8276" spans="3:12" hidden="1" x14ac:dyDescent="0.25">
      <c r="C8276" s="221">
        <v>1019000</v>
      </c>
      <c r="D8276" s="221">
        <f t="shared" si="912"/>
        <v>1019000</v>
      </c>
      <c r="E8276" s="221">
        <f t="shared" si="917"/>
        <v>1019</v>
      </c>
      <c r="F8276" s="221">
        <f t="shared" si="913"/>
        <v>3.5622900127497631E-8</v>
      </c>
      <c r="G8276" s="221">
        <f t="shared" si="914"/>
        <v>5.3411656086151282E-2</v>
      </c>
      <c r="H8276" s="271">
        <v>9.3117367769618304E-10</v>
      </c>
      <c r="I8276" s="221">
        <f t="shared" si="915"/>
        <v>1</v>
      </c>
      <c r="J8276" s="221">
        <v>1</v>
      </c>
      <c r="K8276" s="221">
        <f t="shared" si="916"/>
        <v>-355.03207983713185</v>
      </c>
      <c r="L8276" s="221">
        <f t="shared" si="918"/>
        <v>8.4025179667976522E-33</v>
      </c>
    </row>
    <row r="8277" spans="3:12" hidden="1" x14ac:dyDescent="0.25">
      <c r="C8277" s="221">
        <v>1020000</v>
      </c>
      <c r="D8277" s="221">
        <f t="shared" si="912"/>
        <v>1020000</v>
      </c>
      <c r="E8277" s="221">
        <f t="shared" si="917"/>
        <v>1020</v>
      </c>
      <c r="F8277" s="221">
        <f t="shared" si="913"/>
        <v>7.5302860529092815E-9</v>
      </c>
      <c r="G8277" s="221">
        <f t="shared" si="914"/>
        <v>4.9330692887075336E-14</v>
      </c>
      <c r="H8277" s="221">
        <v>1</v>
      </c>
      <c r="I8277" s="221">
        <f t="shared" si="915"/>
        <v>1</v>
      </c>
      <c r="J8277" s="221">
        <v>1</v>
      </c>
      <c r="K8277" s="221">
        <f t="shared" si="916"/>
        <v>-428.60142620888524</v>
      </c>
      <c r="L8277" s="221">
        <f t="shared" si="918"/>
        <v>7.850803752847176E-34</v>
      </c>
    </row>
    <row r="8278" spans="3:12" hidden="1" x14ac:dyDescent="0.25">
      <c r="C8278" s="221">
        <v>1021000</v>
      </c>
      <c r="D8278" s="221">
        <f t="shared" si="912"/>
        <v>1021000</v>
      </c>
      <c r="E8278" s="221">
        <f t="shared" si="917"/>
        <v>1021</v>
      </c>
      <c r="F8278" s="221">
        <f t="shared" si="913"/>
        <v>5.6435485285070874E-10</v>
      </c>
      <c r="G8278" s="221">
        <f t="shared" si="914"/>
        <v>0.11999898865878142</v>
      </c>
      <c r="H8278" s="271">
        <v>9.3150251987023893E-10</v>
      </c>
      <c r="I8278" s="221">
        <f t="shared" si="915"/>
        <v>1</v>
      </c>
      <c r="J8278" s="221">
        <v>1</v>
      </c>
      <c r="K8278" s="221">
        <f t="shared" si="916"/>
        <v>-384.00172232387672</v>
      </c>
      <c r="L8278" s="221">
        <f t="shared" si="918"/>
        <v>1.0066246959005179E-36</v>
      </c>
    </row>
    <row r="8279" spans="3:12" hidden="1" x14ac:dyDescent="0.25">
      <c r="C8279" s="221">
        <v>1022000</v>
      </c>
      <c r="D8279" s="221">
        <f t="shared" si="912"/>
        <v>1022000</v>
      </c>
      <c r="E8279" s="221">
        <f t="shared" si="917"/>
        <v>1022</v>
      </c>
      <c r="F8279" s="221">
        <f t="shared" si="913"/>
        <v>1.10010330983202E-12</v>
      </c>
      <c r="G8279" s="221">
        <f t="shared" si="914"/>
        <v>0.41402196443678679</v>
      </c>
      <c r="H8279" s="271">
        <v>9.3112713003584898E-10</v>
      </c>
      <c r="I8279" s="221">
        <f t="shared" si="915"/>
        <v>1</v>
      </c>
      <c r="J8279" s="221">
        <v>1</v>
      </c>
      <c r="K8279" s="221">
        <f t="shared" si="916"/>
        <v>-427.4506833250158</v>
      </c>
      <c r="L8279" s="221">
        <f t="shared" si="918"/>
        <v>1.0082949888808578E-36</v>
      </c>
    </row>
    <row r="8280" spans="3:12" hidden="1" x14ac:dyDescent="0.25">
      <c r="C8280" s="221">
        <v>1023000</v>
      </c>
      <c r="D8280" s="221">
        <f t="shared" si="912"/>
        <v>1023000</v>
      </c>
      <c r="E8280" s="221">
        <f t="shared" si="917"/>
        <v>1023</v>
      </c>
      <c r="F8280" s="221">
        <f t="shared" si="913"/>
        <v>7.9027092239109835E-12</v>
      </c>
      <c r="G8280" s="221">
        <f t="shared" si="914"/>
        <v>2.4246679882698695E-13</v>
      </c>
      <c r="H8280" s="221">
        <v>1</v>
      </c>
      <c r="I8280" s="221">
        <f t="shared" si="915"/>
        <v>1</v>
      </c>
      <c r="J8280" s="221">
        <v>1</v>
      </c>
      <c r="K8280" s="221">
        <f t="shared" si="916"/>
        <v>-474.35143437378053</v>
      </c>
      <c r="L8280" s="221">
        <f t="shared" si="918"/>
        <v>4.5371931598142528E-41</v>
      </c>
    </row>
    <row r="8281" spans="3:12" hidden="1" x14ac:dyDescent="0.25">
      <c r="C8281" s="221">
        <v>1024000</v>
      </c>
      <c r="D8281" s="221">
        <f t="shared" si="912"/>
        <v>1024000</v>
      </c>
      <c r="E8281" s="221">
        <f t="shared" si="917"/>
        <v>1024</v>
      </c>
      <c r="F8281" s="221">
        <f t="shared" si="913"/>
        <v>9.3132257461505097E-10</v>
      </c>
      <c r="G8281" s="221">
        <f t="shared" si="914"/>
        <v>0.10550370359325231</v>
      </c>
      <c r="H8281" s="271">
        <v>9.3154905674665595E-10</v>
      </c>
      <c r="I8281" s="221">
        <f t="shared" si="915"/>
        <v>1</v>
      </c>
      <c r="J8281" s="221">
        <v>1</v>
      </c>
      <c r="K8281" s="221">
        <f t="shared" si="916"/>
        <v>-380.76852868317474</v>
      </c>
      <c r="L8281" s="221">
        <f t="shared" si="918"/>
        <v>2.0946203729703209E-36</v>
      </c>
    </row>
    <row r="8282" spans="3:12" hidden="1" x14ac:dyDescent="0.25">
      <c r="C8282" s="221">
        <v>1025000</v>
      </c>
      <c r="D8282" s="221">
        <f t="shared" si="912"/>
        <v>1025000</v>
      </c>
      <c r="E8282" s="221">
        <f t="shared" si="917"/>
        <v>1025</v>
      </c>
      <c r="F8282" s="221">
        <f t="shared" si="913"/>
        <v>8.505387260976006E-9</v>
      </c>
      <c r="G8282" s="221">
        <f t="shared" si="914"/>
        <v>6.7158790484437084E-2</v>
      </c>
      <c r="H8282" s="271">
        <v>9.3108055308037699E-10</v>
      </c>
      <c r="I8282" s="221">
        <f t="shared" si="915"/>
        <v>1</v>
      </c>
      <c r="J8282" s="221">
        <v>1</v>
      </c>
      <c r="K8282" s="221">
        <f t="shared" si="916"/>
        <v>-365.48431571494149</v>
      </c>
      <c r="L8282" s="221">
        <f t="shared" si="918"/>
        <v>9.7149430642828114E-35</v>
      </c>
    </row>
    <row r="8283" spans="3:12" hidden="1" x14ac:dyDescent="0.25">
      <c r="C8283" s="221">
        <v>1026000</v>
      </c>
      <c r="D8283" s="221">
        <f t="shared" si="912"/>
        <v>1026000</v>
      </c>
      <c r="E8283" s="221">
        <f t="shared" si="917"/>
        <v>1026</v>
      </c>
      <c r="F8283" s="221">
        <f t="shared" si="913"/>
        <v>3.2064020977816087E-8</v>
      </c>
      <c r="G8283" s="221">
        <f t="shared" si="914"/>
        <v>5.4632752174956619E-14</v>
      </c>
      <c r="H8283" s="221">
        <v>1</v>
      </c>
      <c r="I8283" s="221">
        <f t="shared" si="915"/>
        <v>1</v>
      </c>
      <c r="J8283" s="221">
        <v>1</v>
      </c>
      <c r="K8283" s="221">
        <f t="shared" si="916"/>
        <v>-415.13057873928744</v>
      </c>
      <c r="L8283" s="221">
        <f t="shared" si="918"/>
        <v>7.11810886708479E-35</v>
      </c>
    </row>
    <row r="8284" spans="3:12" hidden="1" x14ac:dyDescent="0.25">
      <c r="C8284" s="221">
        <v>1027000</v>
      </c>
      <c r="D8284" s="221">
        <f t="shared" si="912"/>
        <v>1027000</v>
      </c>
      <c r="E8284" s="221">
        <f t="shared" si="917"/>
        <v>1027</v>
      </c>
      <c r="F8284" s="221">
        <f t="shared" si="913"/>
        <v>7.3948317965817757E-8</v>
      </c>
      <c r="G8284" s="221">
        <f t="shared" si="914"/>
        <v>4.2784868169481106E-2</v>
      </c>
      <c r="H8284" s="271">
        <v>9.3159562652054493E-10</v>
      </c>
      <c r="I8284" s="221">
        <f t="shared" si="915"/>
        <v>1</v>
      </c>
      <c r="J8284" s="221">
        <v>1</v>
      </c>
      <c r="K8284" s="221">
        <f t="shared" si="916"/>
        <v>-350.61108121732059</v>
      </c>
      <c r="L8284" s="221">
        <f t="shared" si="918"/>
        <v>2.1744426562600471E-33</v>
      </c>
    </row>
    <row r="8285" spans="3:12" hidden="1" x14ac:dyDescent="0.25">
      <c r="C8285" s="221">
        <v>1028000</v>
      </c>
      <c r="D8285" s="221">
        <f t="shared" si="912"/>
        <v>1028000</v>
      </c>
      <c r="E8285" s="221">
        <f t="shared" si="917"/>
        <v>1028</v>
      </c>
      <c r="F8285" s="221">
        <f t="shared" si="913"/>
        <v>1.2136819666285646E-7</v>
      </c>
      <c r="G8285" s="221">
        <f t="shared" si="914"/>
        <v>3.8400207712783983E-2</v>
      </c>
      <c r="H8285" s="271">
        <v>9.3128666690359801E-10</v>
      </c>
      <c r="I8285" s="221">
        <f t="shared" si="915"/>
        <v>1</v>
      </c>
      <c r="J8285" s="221">
        <v>1</v>
      </c>
      <c r="K8285" s="221">
        <f t="shared" si="916"/>
        <v>-347.2495628424557</v>
      </c>
      <c r="L8285" s="221">
        <f t="shared" si="918"/>
        <v>1.3277889271965795E-32</v>
      </c>
    </row>
    <row r="8286" spans="3:12" hidden="1" x14ac:dyDescent="0.25">
      <c r="C8286" s="221">
        <v>1029000</v>
      </c>
      <c r="D8286" s="221">
        <f t="shared" si="912"/>
        <v>1029000</v>
      </c>
      <c r="E8286" s="221">
        <f t="shared" si="917"/>
        <v>1029</v>
      </c>
      <c r="F8286" s="221">
        <f t="shared" si="913"/>
        <v>1.5174436729727918E-7</v>
      </c>
      <c r="G8286" s="221">
        <f t="shared" si="914"/>
        <v>7.7851011304408983E-15</v>
      </c>
      <c r="H8286" s="221">
        <v>1</v>
      </c>
      <c r="I8286" s="221">
        <f t="shared" si="915"/>
        <v>1</v>
      </c>
      <c r="J8286" s="221">
        <v>1</v>
      </c>
      <c r="K8286" s="221">
        <f t="shared" si="916"/>
        <v>-418.55246324580696</v>
      </c>
      <c r="L8286" s="221">
        <f t="shared" si="918"/>
        <v>4.7121608220463001E-33</v>
      </c>
    </row>
    <row r="8287" spans="3:12" hidden="1" x14ac:dyDescent="0.25">
      <c r="C8287" s="221">
        <v>1030000</v>
      </c>
      <c r="D8287" s="221">
        <f t="shared" si="912"/>
        <v>1030000</v>
      </c>
      <c r="E8287" s="221">
        <f t="shared" si="917"/>
        <v>1030</v>
      </c>
      <c r="F8287" s="221">
        <f t="shared" si="913"/>
        <v>1.4868998374939099E-7</v>
      </c>
      <c r="G8287" s="221">
        <f t="shared" si="914"/>
        <v>3.6222228338995126E-2</v>
      </c>
      <c r="H8287" s="271">
        <v>9.3138954046317797E-10</v>
      </c>
      <c r="I8287" s="221">
        <f t="shared" si="915"/>
        <v>1</v>
      </c>
      <c r="J8287" s="221">
        <v>1</v>
      </c>
      <c r="K8287" s="221">
        <f t="shared" si="916"/>
        <v>-345.99223531121629</v>
      </c>
      <c r="L8287" s="221">
        <f t="shared" si="918"/>
        <v>6.2939169080406049E-33</v>
      </c>
    </row>
    <row r="8288" spans="3:12" hidden="1" x14ac:dyDescent="0.25">
      <c r="C8288" s="221">
        <v>1031000</v>
      </c>
      <c r="D8288" s="221">
        <f t="shared" si="912"/>
        <v>1031000</v>
      </c>
      <c r="E8288" s="221">
        <f t="shared" si="917"/>
        <v>1031</v>
      </c>
      <c r="F8288" s="221">
        <f t="shared" si="913"/>
        <v>1.1445700522749302E-7</v>
      </c>
      <c r="G8288" s="221">
        <f t="shared" si="914"/>
        <v>3.783553579083896E-2</v>
      </c>
      <c r="H8288" s="271">
        <v>9.314927583083031E-10</v>
      </c>
      <c r="I8288" s="221">
        <f t="shared" si="915"/>
        <v>1</v>
      </c>
      <c r="J8288" s="221">
        <v>1</v>
      </c>
      <c r="K8288" s="221">
        <f t="shared" si="916"/>
        <v>-347.88556500570371</v>
      </c>
      <c r="L8288" s="221">
        <f t="shared" si="918"/>
        <v>2.0476635395533637E-32</v>
      </c>
    </row>
    <row r="8289" spans="3:12" hidden="1" x14ac:dyDescent="0.25">
      <c r="C8289" s="221">
        <v>1032000</v>
      </c>
      <c r="D8289" s="221">
        <f t="shared" si="912"/>
        <v>1032000</v>
      </c>
      <c r="E8289" s="221">
        <f t="shared" si="917"/>
        <v>1032</v>
      </c>
      <c r="F8289" s="221">
        <f t="shared" si="913"/>
        <v>6.7666296569887916E-8</v>
      </c>
      <c r="G8289" s="221">
        <f t="shared" si="914"/>
        <v>2.6782346585142613E-14</v>
      </c>
      <c r="H8289" s="221">
        <v>1</v>
      </c>
      <c r="I8289" s="221">
        <f t="shared" si="915"/>
        <v>1</v>
      </c>
      <c r="J8289" s="221">
        <v>1</v>
      </c>
      <c r="K8289" s="221">
        <f t="shared" si="916"/>
        <v>-414.83557932570727</v>
      </c>
      <c r="L8289" s="221">
        <f t="shared" si="918"/>
        <v>4.0716800503471945E-33</v>
      </c>
    </row>
    <row r="8290" spans="3:12" hidden="1" x14ac:dyDescent="0.25">
      <c r="C8290" s="221">
        <v>1033000</v>
      </c>
      <c r="D8290" s="221">
        <f t="shared" si="912"/>
        <v>1033000</v>
      </c>
      <c r="E8290" s="221">
        <f t="shared" si="917"/>
        <v>1033</v>
      </c>
      <c r="F8290" s="221">
        <f t="shared" si="913"/>
        <v>2.8989109471322802E-8</v>
      </c>
      <c r="G8290" s="221">
        <f t="shared" si="914"/>
        <v>4.894276552766634E-2</v>
      </c>
      <c r="H8290" s="271">
        <v>9.3118344275453202E-10</v>
      </c>
      <c r="I8290" s="221">
        <f t="shared" si="915"/>
        <v>1</v>
      </c>
      <c r="J8290" s="221">
        <v>1</v>
      </c>
      <c r="K8290" s="221">
        <f t="shared" si="916"/>
        <v>-357.58082749609457</v>
      </c>
      <c r="L8290" s="221">
        <f t="shared" si="918"/>
        <v>4.3757035886700537E-34</v>
      </c>
    </row>
    <row r="8291" spans="3:12" hidden="1" x14ac:dyDescent="0.25">
      <c r="C8291" s="221">
        <v>1034000</v>
      </c>
      <c r="D8291" s="221">
        <f t="shared" si="912"/>
        <v>1034000</v>
      </c>
      <c r="E8291" s="221">
        <f t="shared" si="917"/>
        <v>1034</v>
      </c>
      <c r="F8291" s="221">
        <f t="shared" si="913"/>
        <v>7.9173857900301323E-9</v>
      </c>
      <c r="G8291" s="221">
        <f t="shared" si="914"/>
        <v>6.2911217298119784E-2</v>
      </c>
      <c r="H8291" s="271">
        <v>9.314462083675299E-10</v>
      </c>
      <c r="I8291" s="221">
        <f t="shared" si="915"/>
        <v>1</v>
      </c>
      <c r="J8291" s="221">
        <v>1</v>
      </c>
      <c r="K8291" s="221">
        <f t="shared" si="916"/>
        <v>-366.67064649813551</v>
      </c>
      <c r="L8291" s="221">
        <f t="shared" si="918"/>
        <v>7.966597998235225E-34</v>
      </c>
    </row>
    <row r="8292" spans="3:12" hidden="1" x14ac:dyDescent="0.25">
      <c r="C8292" s="221">
        <v>1035000</v>
      </c>
      <c r="D8292" s="221">
        <f t="shared" si="912"/>
        <v>1035000</v>
      </c>
      <c r="E8292" s="221">
        <f t="shared" si="917"/>
        <v>1035</v>
      </c>
      <c r="F8292" s="221">
        <f t="shared" si="913"/>
        <v>1.003573073666175E-9</v>
      </c>
      <c r="G8292" s="221">
        <f t="shared" si="914"/>
        <v>4.236209252220458E-14</v>
      </c>
      <c r="H8292" s="221">
        <v>1</v>
      </c>
      <c r="I8292" s="221">
        <f t="shared" si="915"/>
        <v>1</v>
      </c>
      <c r="J8292" s="221">
        <v>1</v>
      </c>
      <c r="K8292" s="221">
        <f t="shared" si="916"/>
        <v>-447.42947190210538</v>
      </c>
      <c r="L8292" s="221">
        <f t="shared" si="918"/>
        <v>5.3821394726936081E-35</v>
      </c>
    </row>
    <row r="8293" spans="3:12" hidden="1" x14ac:dyDescent="0.25">
      <c r="C8293" s="221">
        <v>1036000</v>
      </c>
      <c r="D8293" s="221">
        <f t="shared" si="912"/>
        <v>1036000</v>
      </c>
      <c r="E8293" s="221">
        <f t="shared" si="917"/>
        <v>1036</v>
      </c>
      <c r="F8293" s="221">
        <f t="shared" si="913"/>
        <v>1.8518456266186196E-11</v>
      </c>
      <c r="G8293" s="221">
        <f t="shared" si="914"/>
        <v>0.20780173054032869</v>
      </c>
      <c r="H8293" s="271">
        <v>9.3122997974715303E-10</v>
      </c>
      <c r="I8293" s="221">
        <f t="shared" si="915"/>
        <v>1</v>
      </c>
      <c r="J8293" s="221">
        <v>1</v>
      </c>
      <c r="K8293" s="221">
        <f t="shared" si="916"/>
        <v>-408.91378221414237</v>
      </c>
      <c r="L8293" s="221">
        <f t="shared" si="918"/>
        <v>3.2870454621009677E-39</v>
      </c>
    </row>
    <row r="8294" spans="3:12" hidden="1" x14ac:dyDescent="0.25">
      <c r="C8294" s="221">
        <v>1037000</v>
      </c>
      <c r="D8294" s="221">
        <f t="shared" si="912"/>
        <v>1037000</v>
      </c>
      <c r="E8294" s="221">
        <f t="shared" si="917"/>
        <v>1037</v>
      </c>
      <c r="F8294" s="221">
        <f t="shared" si="913"/>
        <v>1.7771699930757014E-14</v>
      </c>
      <c r="G8294" s="221">
        <f t="shared" si="914"/>
        <v>0.82725581453314556</v>
      </c>
      <c r="H8294" s="271">
        <v>9.3139963472999402E-10</v>
      </c>
      <c r="I8294" s="221">
        <f t="shared" si="915"/>
        <v>1</v>
      </c>
      <c r="J8294" s="221">
        <v>1</v>
      </c>
      <c r="K8294" s="221">
        <f t="shared" si="916"/>
        <v>-457.26990273281456</v>
      </c>
      <c r="L8294" s="221">
        <f t="shared" si="918"/>
        <v>3.2350013781141075E-39</v>
      </c>
    </row>
    <row r="8295" spans="3:12" hidden="1" x14ac:dyDescent="0.25">
      <c r="C8295" s="221">
        <v>1038000</v>
      </c>
      <c r="D8295" s="221">
        <f t="shared" si="912"/>
        <v>1038000</v>
      </c>
      <c r="E8295" s="221">
        <f t="shared" si="917"/>
        <v>1038</v>
      </c>
      <c r="F8295" s="221">
        <f t="shared" si="913"/>
        <v>1.2547626771079864E-10</v>
      </c>
      <c r="G8295" s="221">
        <f t="shared" si="914"/>
        <v>3.5655604160740228E-14</v>
      </c>
      <c r="H8295" s="221">
        <v>1</v>
      </c>
      <c r="I8295" s="221">
        <f t="shared" si="915"/>
        <v>1</v>
      </c>
      <c r="J8295" s="221">
        <v>1</v>
      </c>
      <c r="K8295" s="221">
        <f t="shared" si="916"/>
        <v>-466.98621216365979</v>
      </c>
      <c r="L8295" s="221">
        <f t="shared" si="918"/>
        <v>8.2511147265108503E-44</v>
      </c>
    </row>
    <row r="8296" spans="3:12" hidden="1" x14ac:dyDescent="0.25">
      <c r="C8296" s="221">
        <v>1039000</v>
      </c>
      <c r="D8296" s="221">
        <f t="shared" si="912"/>
        <v>1039000</v>
      </c>
      <c r="E8296" s="221">
        <f t="shared" si="917"/>
        <v>1039</v>
      </c>
      <c r="F8296" s="221">
        <f t="shared" si="913"/>
        <v>2.1778435148338418E-9</v>
      </c>
      <c r="G8296" s="221">
        <f t="shared" si="914"/>
        <v>7.8147266261479317E-2</v>
      </c>
      <c r="H8296" s="271">
        <v>9.3127654243063405E-10</v>
      </c>
      <c r="I8296" s="221">
        <f t="shared" si="915"/>
        <v>1</v>
      </c>
      <c r="J8296" s="221">
        <v>1</v>
      </c>
      <c r="K8296" s="221">
        <f t="shared" si="916"/>
        <v>-375.99961749877048</v>
      </c>
      <c r="L8296" s="221">
        <f t="shared" si="918"/>
        <v>6.2806237397137781E-36</v>
      </c>
    </row>
    <row r="8297" spans="3:12" hidden="1" x14ac:dyDescent="0.25">
      <c r="C8297" s="221">
        <v>1040000</v>
      </c>
      <c r="D8297" s="221">
        <f t="shared" si="912"/>
        <v>1040000</v>
      </c>
      <c r="E8297" s="221">
        <f t="shared" si="917"/>
        <v>1040</v>
      </c>
      <c r="F8297" s="221">
        <f t="shared" si="913"/>
        <v>1.0937564613526777E-8</v>
      </c>
      <c r="G8297" s="221">
        <f t="shared" si="914"/>
        <v>5.6137348138943596E-2</v>
      </c>
      <c r="H8297" s="271">
        <v>9.3135309460819797E-10</v>
      </c>
      <c r="I8297" s="221">
        <f t="shared" si="915"/>
        <v>1</v>
      </c>
      <c r="J8297" s="221">
        <v>1</v>
      </c>
      <c r="K8297" s="221">
        <f t="shared" si="916"/>
        <v>-364.8542622641163</v>
      </c>
      <c r="L8297" s="221">
        <f t="shared" si="918"/>
        <v>1.3335371849426315E-34</v>
      </c>
    </row>
    <row r="8298" spans="3:12" hidden="1" x14ac:dyDescent="0.25">
      <c r="C8298" s="221">
        <v>1041000</v>
      </c>
      <c r="D8298" s="221">
        <f t="shared" si="912"/>
        <v>1041000</v>
      </c>
      <c r="E8298" s="221">
        <f t="shared" si="917"/>
        <v>1041</v>
      </c>
      <c r="F8298" s="221">
        <f t="shared" si="913"/>
        <v>3.0106792845541176E-8</v>
      </c>
      <c r="G8298" s="221">
        <f t="shared" si="914"/>
        <v>2.8302998932149567E-15</v>
      </c>
      <c r="H8298" s="221">
        <v>1</v>
      </c>
      <c r="I8298" s="221">
        <f t="shared" si="915"/>
        <v>1</v>
      </c>
      <c r="J8298" s="221">
        <v>1</v>
      </c>
      <c r="K8298" s="221">
        <f t="shared" si="916"/>
        <v>-441.39006101337907</v>
      </c>
      <c r="L8298" s="221">
        <f t="shared" si="918"/>
        <v>8.1779264340523892E-35</v>
      </c>
    </row>
    <row r="8299" spans="3:12" hidden="1" x14ac:dyDescent="0.25">
      <c r="C8299" s="221">
        <v>1042000</v>
      </c>
      <c r="D8299" s="221">
        <f t="shared" si="912"/>
        <v>1042000</v>
      </c>
      <c r="E8299" s="221">
        <f t="shared" si="917"/>
        <v>1042</v>
      </c>
      <c r="F8299" s="221">
        <f t="shared" si="913"/>
        <v>5.6314323425804698E-8</v>
      </c>
      <c r="G8299" s="221">
        <f t="shared" si="914"/>
        <v>3.9814721158180105E-2</v>
      </c>
      <c r="H8299" s="271">
        <v>9.3132308754281693E-10</v>
      </c>
      <c r="I8299" s="221">
        <f t="shared" si="915"/>
        <v>1</v>
      </c>
      <c r="J8299" s="221">
        <v>1</v>
      </c>
      <c r="K8299" s="221">
        <f t="shared" si="916"/>
        <v>-353.60474162947725</v>
      </c>
      <c r="L8299" s="221">
        <f t="shared" si="918"/>
        <v>1.0901877292447541E-33</v>
      </c>
    </row>
    <row r="8300" spans="3:12" hidden="1" x14ac:dyDescent="0.25">
      <c r="C8300" s="221">
        <v>1043000</v>
      </c>
      <c r="D8300" s="221">
        <f t="shared" si="912"/>
        <v>1043000</v>
      </c>
      <c r="E8300" s="221">
        <f t="shared" si="917"/>
        <v>1043</v>
      </c>
      <c r="F8300" s="221">
        <f t="shared" si="913"/>
        <v>7.8562532495448824E-8</v>
      </c>
      <c r="G8300" s="221">
        <f t="shared" si="914"/>
        <v>3.6960503332180102E-2</v>
      </c>
      <c r="H8300" s="271">
        <v>9.3130652305399897E-10</v>
      </c>
      <c r="I8300" s="221">
        <f t="shared" si="915"/>
        <v>1</v>
      </c>
      <c r="J8300" s="221">
        <v>1</v>
      </c>
      <c r="K8300" s="221">
        <f t="shared" si="916"/>
        <v>-351.35908007254216</v>
      </c>
      <c r="L8300" s="221">
        <f t="shared" si="918"/>
        <v>5.7417760018892456E-33</v>
      </c>
    </row>
    <row r="8301" spans="3:12" hidden="1" x14ac:dyDescent="0.25">
      <c r="C8301" s="221">
        <v>1044000</v>
      </c>
      <c r="D8301" s="221">
        <f t="shared" si="912"/>
        <v>1044000</v>
      </c>
      <c r="E8301" s="221">
        <f t="shared" si="917"/>
        <v>1044</v>
      </c>
      <c r="F8301" s="221">
        <f t="shared" si="913"/>
        <v>8.5218042809637484E-8</v>
      </c>
      <c r="G8301" s="221">
        <f t="shared" si="914"/>
        <v>4.7374936728202437E-15</v>
      </c>
      <c r="H8301" s="221">
        <v>1</v>
      </c>
      <c r="I8301" s="221">
        <f t="shared" si="915"/>
        <v>1</v>
      </c>
      <c r="J8301" s="221">
        <v>1</v>
      </c>
      <c r="K8301" s="221">
        <f t="shared" si="916"/>
        <v>-427.87839602892768</v>
      </c>
      <c r="L8301" s="221">
        <f t="shared" si="918"/>
        <v>1.8287808459868315E-33</v>
      </c>
    </row>
    <row r="8302" spans="3:12" hidden="1" x14ac:dyDescent="0.25">
      <c r="C8302" s="221">
        <v>1045000</v>
      </c>
      <c r="D8302" s="221">
        <f t="shared" si="912"/>
        <v>1045000</v>
      </c>
      <c r="E8302" s="221">
        <f t="shared" si="917"/>
        <v>1045</v>
      </c>
      <c r="F8302" s="221">
        <f t="shared" si="913"/>
        <v>7.2747224062070126E-8</v>
      </c>
      <c r="G8302" s="221">
        <f t="shared" si="914"/>
        <v>3.6960503332184952E-2</v>
      </c>
      <c r="H8302" s="271">
        <v>9.3136965118289904E-10</v>
      </c>
      <c r="I8302" s="221">
        <f t="shared" si="915"/>
        <v>1</v>
      </c>
      <c r="J8302" s="221">
        <v>1</v>
      </c>
      <c r="K8302" s="221">
        <f t="shared" si="916"/>
        <v>-352.02647229986957</v>
      </c>
      <c r="L8302" s="221">
        <f t="shared" si="918"/>
        <v>1.5683131951215608E-33</v>
      </c>
    </row>
    <row r="8303" spans="3:12" hidden="1" x14ac:dyDescent="0.25">
      <c r="C8303" s="221">
        <v>1046000</v>
      </c>
      <c r="D8303" s="221">
        <f t="shared" si="912"/>
        <v>1046000</v>
      </c>
      <c r="E8303" s="221">
        <f t="shared" si="917"/>
        <v>1046</v>
      </c>
      <c r="F8303" s="221">
        <f t="shared" si="913"/>
        <v>4.8285423594794124E-8</v>
      </c>
      <c r="G8303" s="221">
        <f t="shared" si="914"/>
        <v>3.9814721158174873E-2</v>
      </c>
      <c r="H8303" s="271">
        <v>9.3125998251103503E-10</v>
      </c>
      <c r="I8303" s="221">
        <f t="shared" si="915"/>
        <v>1</v>
      </c>
      <c r="J8303" s="221">
        <v>1</v>
      </c>
      <c r="K8303" s="221">
        <f t="shared" si="916"/>
        <v>-354.94138669314952</v>
      </c>
      <c r="L8303" s="221">
        <f t="shared" si="918"/>
        <v>4.6108168249285856E-33</v>
      </c>
    </row>
    <row r="8304" spans="3:12" hidden="1" x14ac:dyDescent="0.25">
      <c r="C8304" s="221">
        <v>1047000</v>
      </c>
      <c r="D8304" s="221">
        <f t="shared" si="912"/>
        <v>1047000</v>
      </c>
      <c r="E8304" s="221">
        <f t="shared" si="917"/>
        <v>1047</v>
      </c>
      <c r="F8304" s="221">
        <f t="shared" si="913"/>
        <v>2.3902781102574537E-8</v>
      </c>
      <c r="G8304" s="221">
        <f t="shared" si="914"/>
        <v>3.2993114195895248E-14</v>
      </c>
      <c r="H8304" s="221">
        <v>1</v>
      </c>
      <c r="I8304" s="221">
        <f t="shared" si="915"/>
        <v>1</v>
      </c>
      <c r="J8304" s="221">
        <v>1</v>
      </c>
      <c r="K8304" s="221">
        <f t="shared" si="916"/>
        <v>-422.06256510952977</v>
      </c>
      <c r="L8304" s="221">
        <f t="shared" si="918"/>
        <v>8.0201753621771349E-34</v>
      </c>
    </row>
    <row r="8305" spans="3:12" hidden="1" x14ac:dyDescent="0.25">
      <c r="C8305" s="221">
        <v>1048000</v>
      </c>
      <c r="D8305" s="221">
        <f t="shared" si="912"/>
        <v>1048000</v>
      </c>
      <c r="E8305" s="221">
        <f t="shared" si="917"/>
        <v>1048</v>
      </c>
      <c r="F8305" s="221">
        <f t="shared" si="913"/>
        <v>8.0403904488801421E-9</v>
      </c>
      <c r="G8305" s="221">
        <f t="shared" si="914"/>
        <v>5.6137348138892013E-2</v>
      </c>
      <c r="H8305" s="271">
        <v>9.3141620750850899E-10</v>
      </c>
      <c r="I8305" s="221">
        <f t="shared" si="915"/>
        <v>1</v>
      </c>
      <c r="J8305" s="221">
        <v>1</v>
      </c>
      <c r="K8305" s="221">
        <f t="shared" si="916"/>
        <v>-367.52654353942205</v>
      </c>
      <c r="L8305" s="221">
        <f t="shared" si="918"/>
        <v>4.4352027113678146E-35</v>
      </c>
    </row>
    <row r="8306" spans="3:12" hidden="1" x14ac:dyDescent="0.25">
      <c r="C8306" s="221">
        <v>1049000</v>
      </c>
      <c r="D8306" s="221">
        <f t="shared" si="912"/>
        <v>1049000</v>
      </c>
      <c r="E8306" s="221">
        <f t="shared" si="917"/>
        <v>1049</v>
      </c>
      <c r="F8306" s="221">
        <f t="shared" si="913"/>
        <v>1.4823023529624602E-9</v>
      </c>
      <c r="G8306" s="221">
        <f t="shared" si="914"/>
        <v>7.8147266261473308E-2</v>
      </c>
      <c r="H8306" s="271">
        <v>9.3121341756573998E-10</v>
      </c>
      <c r="I8306" s="221">
        <f t="shared" si="915"/>
        <v>1</v>
      </c>
      <c r="J8306" s="221">
        <v>1</v>
      </c>
      <c r="K8306" s="221">
        <f t="shared" si="916"/>
        <v>-379.34200373713077</v>
      </c>
      <c r="L8306" s="221">
        <f t="shared" si="918"/>
        <v>6.9769827910825457E-35</v>
      </c>
    </row>
    <row r="8307" spans="3:12" hidden="1" x14ac:dyDescent="0.25">
      <c r="C8307" s="221">
        <v>1050000</v>
      </c>
      <c r="D8307" s="221">
        <f t="shared" si="912"/>
        <v>1050000</v>
      </c>
      <c r="E8307" s="221">
        <f t="shared" si="917"/>
        <v>1050</v>
      </c>
      <c r="F8307" s="221">
        <f t="shared" si="913"/>
        <v>7.9068158686476597E-11</v>
      </c>
      <c r="G8307" s="221">
        <f t="shared" si="914"/>
        <v>7.4153259468185759E-14</v>
      </c>
      <c r="H8307" s="221">
        <v>1</v>
      </c>
      <c r="I8307" s="221">
        <f t="shared" si="915"/>
        <v>1</v>
      </c>
      <c r="J8307" s="221">
        <v>1</v>
      </c>
      <c r="K8307" s="221">
        <f t="shared" si="916"/>
        <v>-464.63736258468168</v>
      </c>
      <c r="L8307" s="221">
        <f t="shared" si="918"/>
        <v>2.9092888668613947E-36</v>
      </c>
    </row>
    <row r="8308" spans="3:12" hidden="1" x14ac:dyDescent="0.25">
      <c r="C8308" s="221">
        <v>1051000</v>
      </c>
      <c r="D8308" s="221">
        <f t="shared" si="912"/>
        <v>1051000</v>
      </c>
      <c r="E8308" s="221">
        <f t="shared" si="917"/>
        <v>1051</v>
      </c>
      <c r="F8308" s="221">
        <f t="shared" si="913"/>
        <v>1.0367413316093586E-14</v>
      </c>
      <c r="G8308" s="221">
        <f t="shared" si="914"/>
        <v>0.82725581453281993</v>
      </c>
      <c r="H8308" s="271">
        <v>9.3121010348564001E-10</v>
      </c>
      <c r="I8308" s="221">
        <f t="shared" si="915"/>
        <v>1</v>
      </c>
      <c r="J8308" s="221">
        <v>1</v>
      </c>
      <c r="K8308" s="221">
        <f t="shared" si="916"/>
        <v>-461.95284158879309</v>
      </c>
      <c r="L8308" s="221">
        <f t="shared" si="918"/>
        <v>4.795346362068251E-44</v>
      </c>
    </row>
    <row r="8309" spans="3:12" hidden="1" x14ac:dyDescent="0.25">
      <c r="C8309" s="221">
        <v>1052000</v>
      </c>
      <c r="D8309" s="221">
        <f t="shared" si="912"/>
        <v>1052000</v>
      </c>
      <c r="E8309" s="221">
        <f t="shared" si="917"/>
        <v>1052</v>
      </c>
      <c r="F8309" s="221">
        <f t="shared" si="913"/>
        <v>1.0000329818482688E-11</v>
      </c>
      <c r="G8309" s="221">
        <f t="shared" si="914"/>
        <v>0.20780173054019227</v>
      </c>
      <c r="H8309" s="271">
        <v>9.31419521543019E-10</v>
      </c>
      <c r="I8309" s="221">
        <f t="shared" si="915"/>
        <v>1</v>
      </c>
      <c r="J8309" s="221">
        <v>1</v>
      </c>
      <c r="K8309" s="221">
        <f t="shared" si="916"/>
        <v>-414.26382360791149</v>
      </c>
      <c r="L8309" s="221">
        <f t="shared" si="918"/>
        <v>9.4435272142411308E-40</v>
      </c>
    </row>
    <row r="8310" spans="3:12" hidden="1" x14ac:dyDescent="0.25">
      <c r="C8310" s="221">
        <v>1053000</v>
      </c>
      <c r="D8310" s="221">
        <f t="shared" si="912"/>
        <v>1053000</v>
      </c>
      <c r="E8310" s="221">
        <f t="shared" si="917"/>
        <v>1053</v>
      </c>
      <c r="F8310" s="221">
        <f t="shared" si="913"/>
        <v>5.0163577981676849E-10</v>
      </c>
      <c r="G8310" s="221">
        <f t="shared" si="914"/>
        <v>6.7121427639177348E-14</v>
      </c>
      <c r="H8310" s="221">
        <v>1</v>
      </c>
      <c r="I8310" s="221">
        <f t="shared" si="915"/>
        <v>1</v>
      </c>
      <c r="J8310" s="221">
        <v>1</v>
      </c>
      <c r="K8310" s="221">
        <f t="shared" si="916"/>
        <v>-449.45500618630484</v>
      </c>
      <c r="L8310" s="221">
        <f t="shared" si="918"/>
        <v>9.6947677146633384E-40</v>
      </c>
    </row>
    <row r="8311" spans="3:12" hidden="1" x14ac:dyDescent="0.25">
      <c r="C8311" s="221">
        <v>1054000</v>
      </c>
      <c r="D8311" s="221">
        <f t="shared" si="912"/>
        <v>1054000</v>
      </c>
      <c r="E8311" s="221">
        <f t="shared" si="917"/>
        <v>1054</v>
      </c>
      <c r="F8311" s="221">
        <f t="shared" si="913"/>
        <v>3.6627583559404461E-9</v>
      </c>
      <c r="G8311" s="221">
        <f t="shared" si="914"/>
        <v>6.2911217298092459E-2</v>
      </c>
      <c r="H8311" s="271">
        <v>9.3125667030048701E-10</v>
      </c>
      <c r="I8311" s="221">
        <f t="shared" si="915"/>
        <v>1</v>
      </c>
      <c r="J8311" s="221">
        <v>1</v>
      </c>
      <c r="K8311" s="221">
        <f t="shared" si="916"/>
        <v>-373.36788494188045</v>
      </c>
      <c r="L8311" s="221">
        <f t="shared" si="918"/>
        <v>1.1515632374396194E-35</v>
      </c>
    </row>
    <row r="8312" spans="3:12" hidden="1" x14ac:dyDescent="0.25">
      <c r="C8312" s="221">
        <v>1055000</v>
      </c>
      <c r="D8312" s="221">
        <f t="shared" si="912"/>
        <v>1055000</v>
      </c>
      <c r="E8312" s="221">
        <f t="shared" si="917"/>
        <v>1055</v>
      </c>
      <c r="F8312" s="221">
        <f t="shared" si="913"/>
        <v>1.2410817319960529E-8</v>
      </c>
      <c r="G8312" s="221">
        <f t="shared" si="914"/>
        <v>4.8942765527659915E-2</v>
      </c>
      <c r="H8312" s="271">
        <v>9.313729650119651E-10</v>
      </c>
      <c r="I8312" s="221">
        <f t="shared" si="915"/>
        <v>1</v>
      </c>
      <c r="J8312" s="221">
        <v>1</v>
      </c>
      <c r="K8312" s="221">
        <f t="shared" si="916"/>
        <v>-364.94774967463712</v>
      </c>
      <c r="L8312" s="221">
        <f t="shared" si="918"/>
        <v>1.5222578777517795E-34</v>
      </c>
    </row>
    <row r="8313" spans="3:12" hidden="1" x14ac:dyDescent="0.25">
      <c r="C8313" s="221">
        <v>1056000</v>
      </c>
      <c r="D8313" s="221">
        <f t="shared" si="912"/>
        <v>1056000</v>
      </c>
      <c r="E8313" s="221">
        <f t="shared" si="917"/>
        <v>1056</v>
      </c>
      <c r="F8313" s="221">
        <f t="shared" si="913"/>
        <v>2.6805512672902804E-8</v>
      </c>
      <c r="G8313" s="221">
        <f t="shared" si="914"/>
        <v>6.0349646669715201E-15</v>
      </c>
      <c r="H8313" s="221">
        <v>1</v>
      </c>
      <c r="I8313" s="221">
        <f t="shared" si="915"/>
        <v>1</v>
      </c>
      <c r="J8313" s="221">
        <v>1</v>
      </c>
      <c r="K8313" s="221">
        <f t="shared" si="916"/>
        <v>-435.82202300851947</v>
      </c>
      <c r="L8313" s="221">
        <f t="shared" si="918"/>
        <v>8.0059592745226119E-35</v>
      </c>
    </row>
    <row r="8314" spans="3:12" hidden="1" x14ac:dyDescent="0.25">
      <c r="C8314" s="221">
        <v>1057000</v>
      </c>
      <c r="D8314" s="221">
        <f t="shared" ref="D8314:D8377" si="919">C8314*(f_CLK_MHz/Nominal_Clock_Freq)</f>
        <v>1057000</v>
      </c>
      <c r="E8314" s="221">
        <f t="shared" si="917"/>
        <v>1057</v>
      </c>
      <c r="F8314" s="221">
        <f t="shared" ref="F8314:F8377" si="920">ABS(SIN(((MOD_CLK_DIV*PI()*$D8314*FIRST_STAGE_DECIMATION)/(f_CLK_MHz*1000000)))/(FIRST_STAGE_DECIMATION*SIN(((MOD_CLK_DIV*PI()*$D8314)/(f_CLK_MHz*1000000)))))^FIRST_STAGE_ORDER</f>
        <v>4.1949081753169431E-8</v>
      </c>
      <c r="G8314" s="221">
        <f t="shared" ref="G8314:G8377" si="921">ABS(SIN(((MOD_CLK_DIV*FIRST_STAGE_DECIMATION*PI()*$D8314*SECOND_STAGE_DECIMATION)/(f_CLK_MHz*1000000)))/(SECOND_STAGE_DECIMATION*SIN(((MOD_CLK_DIV*FIRST_STAGE_DECIMATION*PI()*$D8314)/(f_CLK_MHz*1000000)))))^SECOND_STAGE_ORDER</f>
        <v>3.7835535790824056E-2</v>
      </c>
      <c r="H8314" s="271">
        <v>9.3130322246776499E-10</v>
      </c>
      <c r="I8314" s="221">
        <f t="shared" ref="I8314:I8377" si="922">IF(Avg_decimation&lt;&gt;0,(ABS(SIN(((MOD_CLK_DIV*FIRST_STAGE_DECIMATION*SECOND_STAGE_DECIMATION*FIR_DECIMATION*PI()*$D8314*Avg_decimation)/(f_CLK_MHz*1000000)))/(Avg_decimation*SIN(((MOD_CLK_DIV*FIRST_STAGE_DECIMATION*SECOND_STAGE_DECIMATION*FIR_DECIMATION*PI()*$D8314)/(f_CLK_MHz*1000000)))))^1),"-")</f>
        <v>1</v>
      </c>
      <c r="J8314" s="221">
        <v>1</v>
      </c>
      <c r="K8314" s="221">
        <f t="shared" ref="K8314:K8377" si="923">20*LOG10(IF(FIR_BYPASSED,F8314*G8314*J8314,F8314*G8314*H8314*I8314*J8314))</f>
        <v>-356.60573094285667</v>
      </c>
      <c r="L8314" s="221">
        <f t="shared" si="918"/>
        <v>5.4633870587175644E-34</v>
      </c>
    </row>
    <row r="8315" spans="3:12" hidden="1" x14ac:dyDescent="0.25">
      <c r="C8315" s="221">
        <v>1058000</v>
      </c>
      <c r="D8315" s="221">
        <f t="shared" si="919"/>
        <v>1058000</v>
      </c>
      <c r="E8315" s="221">
        <f t="shared" si="917"/>
        <v>1058</v>
      </c>
      <c r="F8315" s="221">
        <f t="shared" si="920"/>
        <v>5.041123100468546E-8</v>
      </c>
      <c r="G8315" s="221">
        <f t="shared" si="921"/>
        <v>3.6222228338971443E-2</v>
      </c>
      <c r="H8315" s="271">
        <v>9.3132640854318591E-10</v>
      </c>
      <c r="I8315" s="221">
        <f t="shared" si="922"/>
        <v>1</v>
      </c>
      <c r="J8315" s="221">
        <v>1</v>
      </c>
      <c r="K8315" s="221">
        <f t="shared" si="923"/>
        <v>-355.38791230806913</v>
      </c>
      <c r="L8315" s="221">
        <f t="shared" si="918"/>
        <v>2.5260992996971723E-33</v>
      </c>
    </row>
    <row r="8316" spans="3:12" hidden="1" x14ac:dyDescent="0.25">
      <c r="C8316" s="221">
        <v>1059000</v>
      </c>
      <c r="D8316" s="221">
        <f t="shared" si="919"/>
        <v>1059000</v>
      </c>
      <c r="E8316" s="221">
        <f t="shared" si="917"/>
        <v>1059</v>
      </c>
      <c r="F8316" s="221">
        <f t="shared" si="920"/>
        <v>4.7583428486028128E-8</v>
      </c>
      <c r="G8316" s="221">
        <f t="shared" si="921"/>
        <v>1.7716455075026061E-15</v>
      </c>
      <c r="H8316" s="221">
        <v>1</v>
      </c>
      <c r="I8316" s="221">
        <f t="shared" si="922"/>
        <v>1</v>
      </c>
      <c r="J8316" s="221">
        <v>1</v>
      </c>
      <c r="K8316" s="221">
        <f t="shared" si="923"/>
        <v>-441.48334884096124</v>
      </c>
      <c r="L8316" s="221">
        <f t="shared" si="918"/>
        <v>7.2308913119368983E-34</v>
      </c>
    </row>
    <row r="8317" spans="3:12" hidden="1" x14ac:dyDescent="0.25">
      <c r="C8317" s="221">
        <v>1060000</v>
      </c>
      <c r="D8317" s="221">
        <f t="shared" si="919"/>
        <v>1060000</v>
      </c>
      <c r="E8317" s="221">
        <f t="shared" si="917"/>
        <v>1060</v>
      </c>
      <c r="F8317" s="221">
        <f t="shared" si="920"/>
        <v>3.5194315863306047E-8</v>
      </c>
      <c r="G8317" s="221">
        <f t="shared" si="921"/>
        <v>3.8400207712808797E-2</v>
      </c>
      <c r="H8317" s="271">
        <v>9.31349794746157E-10</v>
      </c>
      <c r="I8317" s="221">
        <f t="shared" si="922"/>
        <v>1</v>
      </c>
      <c r="J8317" s="221">
        <v>1</v>
      </c>
      <c r="K8317" s="221">
        <f t="shared" si="923"/>
        <v>-358.00162151655661</v>
      </c>
      <c r="L8317" s="221">
        <f t="shared" si="918"/>
        <v>3.96128444821165E-34</v>
      </c>
    </row>
    <row r="8318" spans="3:12" hidden="1" x14ac:dyDescent="0.25">
      <c r="C8318" s="221">
        <v>1061000</v>
      </c>
      <c r="D8318" s="221">
        <f t="shared" si="919"/>
        <v>1061000</v>
      </c>
      <c r="E8318" s="221">
        <f t="shared" si="917"/>
        <v>1061</v>
      </c>
      <c r="F8318" s="221">
        <f t="shared" si="920"/>
        <v>1.9826320282588357E-8</v>
      </c>
      <c r="G8318" s="221">
        <f t="shared" si="921"/>
        <v>4.2784868169452234E-2</v>
      </c>
      <c r="H8318" s="271">
        <v>9.3127984244418597E-10</v>
      </c>
      <c r="I8318" s="221">
        <f t="shared" si="922"/>
        <v>1</v>
      </c>
      <c r="J8318" s="221">
        <v>1</v>
      </c>
      <c r="K8318" s="221">
        <f t="shared" si="923"/>
        <v>-362.04774962832772</v>
      </c>
      <c r="L8318" s="221">
        <f t="shared" si="918"/>
        <v>1.0492559484859627E-33</v>
      </c>
    </row>
    <row r="8319" spans="3:12" hidden="1" x14ac:dyDescent="0.25">
      <c r="C8319" s="221">
        <v>1062000</v>
      </c>
      <c r="D8319" s="221">
        <f t="shared" si="919"/>
        <v>1062000</v>
      </c>
      <c r="E8319" s="221">
        <f t="shared" si="917"/>
        <v>1062</v>
      </c>
      <c r="F8319" s="221">
        <f t="shared" si="920"/>
        <v>7.9468393885231222E-9</v>
      </c>
      <c r="G8319" s="221">
        <f t="shared" si="921"/>
        <v>1.2359392688969405E-14</v>
      </c>
      <c r="H8319" s="221">
        <v>1</v>
      </c>
      <c r="I8319" s="221">
        <f t="shared" si="922"/>
        <v>1</v>
      </c>
      <c r="J8319" s="221">
        <v>1</v>
      </c>
      <c r="K8319" s="221">
        <f t="shared" si="923"/>
        <v>-440.15616866443975</v>
      </c>
      <c r="L8319" s="221">
        <f t="shared" si="918"/>
        <v>1.5605332680840362E-34</v>
      </c>
    </row>
    <row r="8320" spans="3:12" hidden="1" x14ac:dyDescent="0.25">
      <c r="C8320" s="221">
        <v>1063000</v>
      </c>
      <c r="D8320" s="221">
        <f t="shared" si="919"/>
        <v>1063000</v>
      </c>
      <c r="E8320" s="221">
        <f t="shared" ref="E8320:E8383" si="924">D8320/1000</f>
        <v>1063</v>
      </c>
      <c r="F8320" s="221">
        <f t="shared" si="920"/>
        <v>1.9482482005152078E-9</v>
      </c>
      <c r="G8320" s="221">
        <f t="shared" si="921"/>
        <v>6.7158790484442898E-2</v>
      </c>
      <c r="H8320" s="271">
        <v>9.3139633688901894E-10</v>
      </c>
      <c r="I8320" s="221">
        <f t="shared" si="922"/>
        <v>1</v>
      </c>
      <c r="J8320" s="221">
        <v>1</v>
      </c>
      <c r="K8320" s="221">
        <f t="shared" si="923"/>
        <v>-378.28236649366994</v>
      </c>
      <c r="L8320" s="221">
        <f t="shared" ref="L8320:L8383" si="925">(D8320-D8319)*((10^(K8320/20)+10^(K8319/20))/2)^2</f>
        <v>3.7188025451601556E-36</v>
      </c>
    </row>
    <row r="8321" spans="3:12" hidden="1" x14ac:dyDescent="0.25">
      <c r="C8321" s="221">
        <v>1064000</v>
      </c>
      <c r="D8321" s="221">
        <f t="shared" si="919"/>
        <v>1064000</v>
      </c>
      <c r="E8321" s="221">
        <f t="shared" si="924"/>
        <v>1064</v>
      </c>
      <c r="F8321" s="221">
        <f t="shared" si="920"/>
        <v>1.9711957395171402E-10</v>
      </c>
      <c r="G8321" s="221">
        <f t="shared" si="921"/>
        <v>0.10550370359328562</v>
      </c>
      <c r="H8321" s="271">
        <v>9.3123329819936803E-10</v>
      </c>
      <c r="I8321" s="221">
        <f t="shared" si="922"/>
        <v>1</v>
      </c>
      <c r="J8321" s="221">
        <v>1</v>
      </c>
      <c r="K8321" s="221">
        <f t="shared" si="923"/>
        <v>-394.25888092306718</v>
      </c>
      <c r="L8321" s="221">
        <f t="shared" si="925"/>
        <v>4.9866524604555172E-36</v>
      </c>
    </row>
    <row r="8322" spans="3:12" hidden="1" x14ac:dyDescent="0.25">
      <c r="C8322" s="221">
        <v>1065000</v>
      </c>
      <c r="D8322" s="221">
        <f t="shared" si="919"/>
        <v>1065000</v>
      </c>
      <c r="E8322" s="221">
        <f t="shared" si="924"/>
        <v>1065</v>
      </c>
      <c r="F8322" s="221">
        <f t="shared" si="920"/>
        <v>1.5452019544303859E-12</v>
      </c>
      <c r="G8322" s="221">
        <f t="shared" si="921"/>
        <v>1.2045346348830293E-13</v>
      </c>
      <c r="H8322" s="221">
        <v>1</v>
      </c>
      <c r="I8322" s="221">
        <f t="shared" si="922"/>
        <v>1</v>
      </c>
      <c r="J8322" s="221">
        <v>1</v>
      </c>
      <c r="K8322" s="221">
        <f t="shared" si="923"/>
        <v>-494.60390918214978</v>
      </c>
      <c r="L8322" s="221">
        <f t="shared" si="925"/>
        <v>9.3769211474925775E-38</v>
      </c>
    </row>
    <row r="8323" spans="3:12" hidden="1" x14ac:dyDescent="0.25">
      <c r="C8323" s="221">
        <v>1066000</v>
      </c>
      <c r="D8323" s="221">
        <f t="shared" si="919"/>
        <v>1066000</v>
      </c>
      <c r="E8323" s="221">
        <f t="shared" si="924"/>
        <v>1066</v>
      </c>
      <c r="F8323" s="221">
        <f t="shared" si="920"/>
        <v>1.9866298322287677E-13</v>
      </c>
      <c r="G8323" s="221">
        <f t="shared" si="921"/>
        <v>0.41402196443705858</v>
      </c>
      <c r="H8323" s="271">
        <v>9.3144289110432799E-10</v>
      </c>
      <c r="I8323" s="221">
        <f t="shared" si="922"/>
        <v>1</v>
      </c>
      <c r="J8323" s="221">
        <v>1</v>
      </c>
      <c r="K8323" s="221">
        <f t="shared" si="923"/>
        <v>-442.31406866235744</v>
      </c>
      <c r="L8323" s="221">
        <f t="shared" si="925"/>
        <v>1.4744864190347386E-42</v>
      </c>
    </row>
    <row r="8324" spans="3:12" hidden="1" x14ac:dyDescent="0.25">
      <c r="C8324" s="221">
        <v>1067000</v>
      </c>
      <c r="D8324" s="221">
        <f t="shared" si="919"/>
        <v>1067000</v>
      </c>
      <c r="E8324" s="221">
        <f t="shared" si="924"/>
        <v>1067</v>
      </c>
      <c r="F8324" s="221">
        <f t="shared" si="920"/>
        <v>9.4102013377855208E-11</v>
      </c>
      <c r="G8324" s="221">
        <f t="shared" si="921"/>
        <v>0.1199989886588395</v>
      </c>
      <c r="H8324" s="271">
        <v>9.3118672010881802E-10</v>
      </c>
      <c r="I8324" s="221">
        <f t="shared" si="922"/>
        <v>1</v>
      </c>
      <c r="J8324" s="221">
        <v>1</v>
      </c>
      <c r="K8324" s="221">
        <f t="shared" si="923"/>
        <v>-399.56373449618934</v>
      </c>
      <c r="L8324" s="221">
        <f t="shared" si="925"/>
        <v>2.8046073623175309E-38</v>
      </c>
    </row>
    <row r="8325" spans="3:12" hidden="1" x14ac:dyDescent="0.25">
      <c r="C8325" s="221">
        <v>1068000</v>
      </c>
      <c r="D8325" s="221">
        <f t="shared" si="919"/>
        <v>1068000</v>
      </c>
      <c r="E8325" s="221">
        <f t="shared" si="924"/>
        <v>1068</v>
      </c>
      <c r="F8325" s="221">
        <f t="shared" si="920"/>
        <v>1.1590560998634119E-9</v>
      </c>
      <c r="G8325" s="221">
        <f t="shared" si="921"/>
        <v>4.5410506951949406E-14</v>
      </c>
      <c r="H8325" s="221">
        <v>1</v>
      </c>
      <c r="I8325" s="221">
        <f t="shared" si="922"/>
        <v>1</v>
      </c>
      <c r="J8325" s="221">
        <v>1</v>
      </c>
      <c r="K8325" s="221">
        <f t="shared" si="923"/>
        <v>-445.57478385615514</v>
      </c>
      <c r="L8325" s="221">
        <f t="shared" si="925"/>
        <v>2.7919230014052344E-38</v>
      </c>
    </row>
    <row r="8326" spans="3:12" hidden="1" x14ac:dyDescent="0.25">
      <c r="C8326" s="221">
        <v>1069000</v>
      </c>
      <c r="D8326" s="221">
        <f t="shared" si="919"/>
        <v>1069000</v>
      </c>
      <c r="E8326" s="221">
        <f t="shared" si="924"/>
        <v>1069</v>
      </c>
      <c r="F8326" s="221">
        <f t="shared" si="920"/>
        <v>5.0599458570952488E-9</v>
      </c>
      <c r="G8326" s="221">
        <f t="shared" si="921"/>
        <v>5.3411656086187996E-2</v>
      </c>
      <c r="H8326" s="271">
        <v>9.3123680394718801E-10</v>
      </c>
      <c r="I8326" s="221">
        <f t="shared" si="922"/>
        <v>1</v>
      </c>
      <c r="J8326" s="221">
        <v>1</v>
      </c>
      <c r="K8326" s="221">
        <f t="shared" si="923"/>
        <v>-371.9831590923518</v>
      </c>
      <c r="L8326" s="221">
        <f t="shared" si="925"/>
        <v>1.5841843895645281E-35</v>
      </c>
    </row>
    <row r="8327" spans="3:12" hidden="1" x14ac:dyDescent="0.25">
      <c r="C8327" s="221">
        <v>1070000</v>
      </c>
      <c r="D8327" s="221">
        <f t="shared" si="919"/>
        <v>1070000</v>
      </c>
      <c r="E8327" s="221">
        <f t="shared" si="924"/>
        <v>1070</v>
      </c>
      <c r="F8327" s="221">
        <f t="shared" si="920"/>
        <v>1.2856869666537424E-8</v>
      </c>
      <c r="G8327" s="221">
        <f t="shared" si="921"/>
        <v>4.4050908590086778E-2</v>
      </c>
      <c r="H8327" s="271">
        <v>9.3139284546711508E-10</v>
      </c>
      <c r="I8327" s="221">
        <f t="shared" si="922"/>
        <v>1</v>
      </c>
      <c r="J8327" s="221">
        <v>1</v>
      </c>
      <c r="K8327" s="221">
        <f t="shared" si="923"/>
        <v>-365.55553981025957</v>
      </c>
      <c r="L8327" s="221">
        <f t="shared" si="925"/>
        <v>1.5177912262820857E-34</v>
      </c>
    </row>
    <row r="8328" spans="3:12" hidden="1" x14ac:dyDescent="0.25">
      <c r="C8328" s="221">
        <v>1071000</v>
      </c>
      <c r="D8328" s="221">
        <f t="shared" si="919"/>
        <v>1071000</v>
      </c>
      <c r="E8328" s="221">
        <f t="shared" si="924"/>
        <v>1071</v>
      </c>
      <c r="F8328" s="221">
        <f t="shared" si="920"/>
        <v>2.2755183525600054E-8</v>
      </c>
      <c r="G8328" s="221">
        <f t="shared" si="921"/>
        <v>8.8836663893398734E-15</v>
      </c>
      <c r="H8328" s="221">
        <v>1</v>
      </c>
      <c r="I8328" s="221">
        <f t="shared" si="922"/>
        <v>1</v>
      </c>
      <c r="J8328" s="221">
        <v>1</v>
      </c>
      <c r="K8328" s="221">
        <f t="shared" si="923"/>
        <v>-433.88654832908821</v>
      </c>
      <c r="L8328" s="221">
        <f t="shared" si="925"/>
        <v>6.9617564461956247E-35</v>
      </c>
    </row>
    <row r="8329" spans="3:12" hidden="1" x14ac:dyDescent="0.25">
      <c r="C8329" s="221">
        <v>1072000</v>
      </c>
      <c r="D8329" s="221">
        <f t="shared" si="919"/>
        <v>1072000</v>
      </c>
      <c r="E8329" s="221">
        <f t="shared" si="924"/>
        <v>1072</v>
      </c>
      <c r="F8329" s="221">
        <f t="shared" si="920"/>
        <v>3.0377919801738687E-8</v>
      </c>
      <c r="G8329" s="221">
        <f t="shared" si="921"/>
        <v>3.6641051732156066E-2</v>
      </c>
      <c r="H8329" s="271">
        <v>9.3128336189131899E-10</v>
      </c>
      <c r="I8329" s="221">
        <f t="shared" si="922"/>
        <v>1</v>
      </c>
      <c r="J8329" s="221">
        <v>1</v>
      </c>
      <c r="K8329" s="221">
        <f t="shared" si="923"/>
        <v>-359.6878438749369</v>
      </c>
      <c r="L8329" s="221">
        <f t="shared" si="925"/>
        <v>2.6873546948638469E-34</v>
      </c>
    </row>
    <row r="8330" spans="3:12" hidden="1" x14ac:dyDescent="0.25">
      <c r="C8330" s="221">
        <v>1073000</v>
      </c>
      <c r="D8330" s="221">
        <f t="shared" si="919"/>
        <v>1073000</v>
      </c>
      <c r="E8330" s="221">
        <f t="shared" si="924"/>
        <v>1073</v>
      </c>
      <c r="F8330" s="221">
        <f t="shared" si="920"/>
        <v>3.1669046428865724E-8</v>
      </c>
      <c r="G8330" s="221">
        <f t="shared" si="921"/>
        <v>3.6118768889052875E-2</v>
      </c>
      <c r="H8330" s="271">
        <v>9.313462815406951E-10</v>
      </c>
      <c r="I8330" s="221">
        <f t="shared" si="922"/>
        <v>1</v>
      </c>
      <c r="J8330" s="221">
        <v>1</v>
      </c>
      <c r="K8330" s="221">
        <f t="shared" si="923"/>
        <v>-359.45041778737954</v>
      </c>
      <c r="L8330" s="221">
        <f t="shared" si="925"/>
        <v>1.1045058970805547E-33</v>
      </c>
    </row>
    <row r="8331" spans="3:12" hidden="1" x14ac:dyDescent="0.25">
      <c r="C8331" s="221">
        <v>1074000</v>
      </c>
      <c r="D8331" s="221">
        <f t="shared" si="919"/>
        <v>1074000</v>
      </c>
      <c r="E8331" s="221">
        <f t="shared" si="924"/>
        <v>1074</v>
      </c>
      <c r="F8331" s="221">
        <f t="shared" si="920"/>
        <v>2.596732605972675E-8</v>
      </c>
      <c r="G8331" s="221">
        <f t="shared" si="921"/>
        <v>1.2677122511008229E-15</v>
      </c>
      <c r="H8331" s="221">
        <v>1</v>
      </c>
      <c r="I8331" s="221">
        <f t="shared" si="922"/>
        <v>1</v>
      </c>
      <c r="J8331" s="221">
        <v>1</v>
      </c>
      <c r="K8331" s="221">
        <f t="shared" si="923"/>
        <v>-449.65104162883006</v>
      </c>
      <c r="L8331" s="221">
        <f t="shared" si="925"/>
        <v>2.8374294339465043E-34</v>
      </c>
    </row>
    <row r="8332" spans="3:12" hidden="1" x14ac:dyDescent="0.25">
      <c r="C8332" s="221">
        <v>1075000</v>
      </c>
      <c r="D8332" s="221">
        <f t="shared" si="919"/>
        <v>1075000</v>
      </c>
      <c r="E8332" s="221">
        <f t="shared" si="924"/>
        <v>1075</v>
      </c>
      <c r="F8332" s="221">
        <f t="shared" si="920"/>
        <v>1.6461179515129021E-8</v>
      </c>
      <c r="G8332" s="221">
        <f t="shared" si="921"/>
        <v>4.0680891906425841E-2</v>
      </c>
      <c r="H8332" s="271">
        <v>9.3132991255628499E-10</v>
      </c>
      <c r="I8332" s="221">
        <f t="shared" si="922"/>
        <v>1</v>
      </c>
      <c r="J8332" s="221">
        <v>1</v>
      </c>
      <c r="K8332" s="221">
        <f t="shared" si="923"/>
        <v>-364.10090061995209</v>
      </c>
      <c r="L8332" s="221">
        <f t="shared" si="925"/>
        <v>9.7251384341249169E-35</v>
      </c>
    </row>
    <row r="8333" spans="3:12" hidden="1" x14ac:dyDescent="0.25">
      <c r="C8333" s="221">
        <v>1076000</v>
      </c>
      <c r="D8333" s="221">
        <f t="shared" si="919"/>
        <v>1076000</v>
      </c>
      <c r="E8333" s="221">
        <f t="shared" si="924"/>
        <v>1076</v>
      </c>
      <c r="F8333" s="221">
        <f t="shared" si="920"/>
        <v>7.6788348545999728E-9</v>
      </c>
      <c r="G8333" s="221">
        <f t="shared" si="921"/>
        <v>4.7104828118603947E-2</v>
      </c>
      <c r="H8333" s="271">
        <v>9.3129973272665501E-10</v>
      </c>
      <c r="I8333" s="221">
        <f t="shared" si="922"/>
        <v>1</v>
      </c>
      <c r="J8333" s="221">
        <v>1</v>
      </c>
      <c r="K8333" s="221">
        <f t="shared" si="923"/>
        <v>-369.4509954149579</v>
      </c>
      <c r="L8333" s="221">
        <f t="shared" si="925"/>
        <v>2.3065484196962018E-34</v>
      </c>
    </row>
    <row r="8334" spans="3:12" hidden="1" x14ac:dyDescent="0.25">
      <c r="C8334" s="221">
        <v>1077000</v>
      </c>
      <c r="D8334" s="221">
        <f t="shared" si="919"/>
        <v>1077000</v>
      </c>
      <c r="E8334" s="221">
        <f t="shared" si="924"/>
        <v>1077</v>
      </c>
      <c r="F8334" s="221">
        <f t="shared" si="920"/>
        <v>2.3635798848322213E-9</v>
      </c>
      <c r="G8334" s="221">
        <f t="shared" si="921"/>
        <v>9.4592154973806228E-15</v>
      </c>
      <c r="H8334" s="221">
        <v>1</v>
      </c>
      <c r="I8334" s="221">
        <f t="shared" si="922"/>
        <v>1</v>
      </c>
      <c r="J8334" s="221">
        <v>1</v>
      </c>
      <c r="K8334" s="221">
        <f t="shared" si="923"/>
        <v>-453.01149190322894</v>
      </c>
      <c r="L8334" s="221">
        <f t="shared" si="925"/>
        <v>2.8372533270942207E-35</v>
      </c>
    </row>
    <row r="8335" spans="3:12" hidden="1" x14ac:dyDescent="0.25">
      <c r="C8335" s="221">
        <v>1078000</v>
      </c>
      <c r="D8335" s="221">
        <f t="shared" si="919"/>
        <v>1078000</v>
      </c>
      <c r="E8335" s="221">
        <f t="shared" si="924"/>
        <v>1078</v>
      </c>
      <c r="F8335" s="221">
        <f t="shared" si="920"/>
        <v>3.7024049721045122E-10</v>
      </c>
      <c r="G8335" s="221">
        <f t="shared" si="921"/>
        <v>8.5382945061882196E-2</v>
      </c>
      <c r="H8335" s="271">
        <v>9.3137646059219896E-10</v>
      </c>
      <c r="I8335" s="221">
        <f t="shared" si="922"/>
        <v>1</v>
      </c>
      <c r="J8335" s="221">
        <v>1</v>
      </c>
      <c r="K8335" s="221">
        <f t="shared" si="923"/>
        <v>-390.62039382890845</v>
      </c>
      <c r="L8335" s="221">
        <f t="shared" si="925"/>
        <v>2.1705007648881611E-37</v>
      </c>
    </row>
    <row r="8336" spans="3:12" hidden="1" x14ac:dyDescent="0.25">
      <c r="C8336" s="221">
        <v>1079000</v>
      </c>
      <c r="D8336" s="221">
        <f t="shared" si="919"/>
        <v>1079000</v>
      </c>
      <c r="E8336" s="221">
        <f t="shared" si="924"/>
        <v>1079</v>
      </c>
      <c r="F8336" s="221">
        <f t="shared" si="920"/>
        <v>1.2674535155449341E-11</v>
      </c>
      <c r="G8336" s="221">
        <f t="shared" si="921"/>
        <v>0.16671805668007528</v>
      </c>
      <c r="H8336" s="271">
        <v>9.3125316180740999E-10</v>
      </c>
      <c r="I8336" s="221">
        <f t="shared" si="922"/>
        <v>1</v>
      </c>
      <c r="J8336" s="221">
        <v>1</v>
      </c>
      <c r="K8336" s="221">
        <f t="shared" si="923"/>
        <v>-414.12035120005999</v>
      </c>
      <c r="L8336" s="221">
        <f t="shared" si="925"/>
        <v>2.4665783101092033E-37</v>
      </c>
    </row>
    <row r="8337" spans="3:12" hidden="1" x14ac:dyDescent="0.25">
      <c r="C8337" s="221">
        <v>1080000</v>
      </c>
      <c r="D8337" s="221">
        <f t="shared" si="919"/>
        <v>1080000</v>
      </c>
      <c r="E8337" s="221">
        <f t="shared" si="924"/>
        <v>1080</v>
      </c>
      <c r="F8337" s="221">
        <f t="shared" si="920"/>
        <v>8.7081087547004367E-78</v>
      </c>
      <c r="G8337" s="221">
        <f t="shared" si="921"/>
        <v>1.9742280615168173</v>
      </c>
      <c r="H8337" s="221">
        <v>1</v>
      </c>
      <c r="I8337" s="221">
        <f t="shared" si="922"/>
        <v>1</v>
      </c>
      <c r="J8337" s="221">
        <v>1</v>
      </c>
      <c r="K8337" s="221">
        <f t="shared" si="923"/>
        <v>-1535.2935767018885</v>
      </c>
      <c r="L8337" s="221">
        <f t="shared" si="925"/>
        <v>9.6806582475101401E-40</v>
      </c>
    </row>
    <row r="8338" spans="3:12" hidden="1" x14ac:dyDescent="0.25">
      <c r="C8338" s="221">
        <v>1081000</v>
      </c>
      <c r="D8338" s="221">
        <f t="shared" si="919"/>
        <v>1081000</v>
      </c>
      <c r="E8338" s="221">
        <f t="shared" si="924"/>
        <v>1081</v>
      </c>
      <c r="F8338" s="221">
        <f t="shared" si="920"/>
        <v>1.1973799387153019E-11</v>
      </c>
      <c r="G8338" s="221">
        <f t="shared" si="921"/>
        <v>0.16671805668013193</v>
      </c>
      <c r="H8338" s="271">
        <v>9.3142302070056106E-10</v>
      </c>
      <c r="I8338" s="221">
        <f t="shared" si="922"/>
        <v>1</v>
      </c>
      <c r="J8338" s="221">
        <v>1</v>
      </c>
      <c r="K8338" s="221">
        <f t="shared" si="923"/>
        <v>-414.61276830955859</v>
      </c>
      <c r="L8338" s="221">
        <f t="shared" si="925"/>
        <v>8.6429734262314774E-40</v>
      </c>
    </row>
    <row r="8339" spans="3:12" hidden="1" x14ac:dyDescent="0.25">
      <c r="C8339" s="221">
        <v>1082000</v>
      </c>
      <c r="D8339" s="221">
        <f t="shared" si="919"/>
        <v>1082000</v>
      </c>
      <c r="E8339" s="221">
        <f t="shared" si="924"/>
        <v>1082</v>
      </c>
      <c r="F8339" s="221">
        <f t="shared" si="920"/>
        <v>3.3043163765887386E-10</v>
      </c>
      <c r="G8339" s="221">
        <f t="shared" si="921"/>
        <v>8.5382945061856716E-2</v>
      </c>
      <c r="H8339" s="271">
        <v>9.3120661506836798E-10</v>
      </c>
      <c r="I8339" s="221">
        <f t="shared" si="922"/>
        <v>1</v>
      </c>
      <c r="J8339" s="221">
        <v>1</v>
      </c>
      <c r="K8339" s="221">
        <f t="shared" si="923"/>
        <v>-391.61002388361931</v>
      </c>
      <c r="L8339" s="221">
        <f t="shared" si="925"/>
        <v>1.9784806437179606E-37</v>
      </c>
    </row>
    <row r="8340" spans="3:12" hidden="1" x14ac:dyDescent="0.25">
      <c r="C8340" s="221">
        <v>1083000</v>
      </c>
      <c r="D8340" s="221">
        <f t="shared" si="919"/>
        <v>1083000</v>
      </c>
      <c r="E8340" s="221">
        <f t="shared" si="924"/>
        <v>1083</v>
      </c>
      <c r="F8340" s="221">
        <f t="shared" si="920"/>
        <v>1.9927894131331912E-9</v>
      </c>
      <c r="G8340" s="221">
        <f t="shared" si="921"/>
        <v>2.9849729418170431E-14</v>
      </c>
      <c r="H8340" s="221">
        <v>1</v>
      </c>
      <c r="I8340" s="221">
        <f t="shared" si="922"/>
        <v>1</v>
      </c>
      <c r="J8340" s="221">
        <v>1</v>
      </c>
      <c r="K8340" s="221">
        <f t="shared" si="923"/>
        <v>-444.51196388003984</v>
      </c>
      <c r="L8340" s="221">
        <f t="shared" si="925"/>
        <v>1.7334128155740032E-37</v>
      </c>
    </row>
    <row r="8341" spans="3:12" hidden="1" x14ac:dyDescent="0.25">
      <c r="C8341" s="221">
        <v>1084000</v>
      </c>
      <c r="D8341" s="221">
        <f t="shared" si="919"/>
        <v>1084000</v>
      </c>
      <c r="E8341" s="221">
        <f t="shared" si="924"/>
        <v>1084</v>
      </c>
      <c r="F8341" s="221">
        <f t="shared" si="920"/>
        <v>6.1160826924760701E-9</v>
      </c>
      <c r="G8341" s="221">
        <f t="shared" si="921"/>
        <v>4.7104828118645192E-2</v>
      </c>
      <c r="H8341" s="271">
        <v>9.3146959315742794E-10</v>
      </c>
      <c r="I8341" s="221">
        <f t="shared" si="922"/>
        <v>1</v>
      </c>
      <c r="J8341" s="221">
        <v>1</v>
      </c>
      <c r="K8341" s="221">
        <f t="shared" si="923"/>
        <v>-371.42585091067508</v>
      </c>
      <c r="L8341" s="221">
        <f t="shared" si="925"/>
        <v>1.8011398324498843E-35</v>
      </c>
    </row>
    <row r="8342" spans="3:12" hidden="1" x14ac:dyDescent="0.25">
      <c r="C8342" s="221">
        <v>1085000</v>
      </c>
      <c r="D8342" s="221">
        <f t="shared" si="919"/>
        <v>1085000</v>
      </c>
      <c r="E8342" s="221">
        <f t="shared" si="924"/>
        <v>1085</v>
      </c>
      <c r="F8342" s="221">
        <f t="shared" si="920"/>
        <v>1.2385603484929358E-8</v>
      </c>
      <c r="G8342" s="221">
        <f t="shared" si="921"/>
        <v>4.0680891906412019E-2</v>
      </c>
      <c r="H8342" s="271">
        <v>9.3116006062065199E-10</v>
      </c>
      <c r="I8342" s="221">
        <f t="shared" si="922"/>
        <v>1</v>
      </c>
      <c r="J8342" s="221">
        <v>1</v>
      </c>
      <c r="K8342" s="221">
        <f t="shared" si="923"/>
        <v>-366.57336043495116</v>
      </c>
      <c r="L8342" s="221">
        <f t="shared" si="925"/>
        <v>1.3598596639789434E-34</v>
      </c>
    </row>
    <row r="8343" spans="3:12" hidden="1" x14ac:dyDescent="0.25">
      <c r="C8343" s="221">
        <v>1086000</v>
      </c>
      <c r="D8343" s="221">
        <f t="shared" si="919"/>
        <v>1086000</v>
      </c>
      <c r="E8343" s="221">
        <f t="shared" si="924"/>
        <v>1086</v>
      </c>
      <c r="F8343" s="221">
        <f t="shared" si="920"/>
        <v>1.8456560509681674E-8</v>
      </c>
      <c r="G8343" s="221">
        <f t="shared" si="921"/>
        <v>2.7649297138555947E-14</v>
      </c>
      <c r="H8343" s="221">
        <v>1</v>
      </c>
      <c r="I8343" s="221">
        <f t="shared" si="922"/>
        <v>1</v>
      </c>
      <c r="J8343" s="221">
        <v>1</v>
      </c>
      <c r="K8343" s="221">
        <f t="shared" si="923"/>
        <v>-425.84330266764175</v>
      </c>
      <c r="L8343" s="221">
        <f t="shared" si="925"/>
        <v>5.5150341041264974E-35</v>
      </c>
    </row>
    <row r="8344" spans="3:12" hidden="1" x14ac:dyDescent="0.25">
      <c r="C8344" s="221">
        <v>1087000</v>
      </c>
      <c r="D8344" s="221">
        <f t="shared" si="919"/>
        <v>1087000</v>
      </c>
      <c r="E8344" s="221">
        <f t="shared" si="924"/>
        <v>1087</v>
      </c>
      <c r="F8344" s="221">
        <f t="shared" si="920"/>
        <v>2.1262424048254843E-8</v>
      </c>
      <c r="G8344" s="221">
        <f t="shared" si="921"/>
        <v>3.6118768889065678E-2</v>
      </c>
      <c r="H8344" s="271">
        <v>9.31263468631184E-10</v>
      </c>
      <c r="I8344" s="221">
        <f t="shared" si="922"/>
        <v>1</v>
      </c>
      <c r="J8344" s="221">
        <v>1</v>
      </c>
      <c r="K8344" s="221">
        <f t="shared" si="923"/>
        <v>-362.91163437792852</v>
      </c>
      <c r="L8344" s="221">
        <f t="shared" si="925"/>
        <v>1.2805487612467208E-34</v>
      </c>
    </row>
    <row r="8345" spans="3:12" hidden="1" x14ac:dyDescent="0.25">
      <c r="C8345" s="221">
        <v>1088000</v>
      </c>
      <c r="D8345" s="221">
        <f t="shared" si="919"/>
        <v>1088000</v>
      </c>
      <c r="E8345" s="221">
        <f t="shared" si="924"/>
        <v>1088</v>
      </c>
      <c r="F8345" s="221">
        <f t="shared" si="920"/>
        <v>1.9265256912425876E-8</v>
      </c>
      <c r="G8345" s="221">
        <f t="shared" si="921"/>
        <v>3.6641051732162207E-2</v>
      </c>
      <c r="H8345" s="271">
        <v>9.3136616517895291E-10</v>
      </c>
      <c r="I8345" s="221">
        <f t="shared" si="922"/>
        <v>1</v>
      </c>
      <c r="J8345" s="221">
        <v>1</v>
      </c>
      <c r="K8345" s="221">
        <f t="shared" si="923"/>
        <v>-363.6427361457533</v>
      </c>
      <c r="L8345" s="221">
        <f t="shared" si="925"/>
        <v>4.7103206067682666E-34</v>
      </c>
    </row>
    <row r="8346" spans="3:12" hidden="1" x14ac:dyDescent="0.25">
      <c r="C8346" s="221">
        <v>1089000</v>
      </c>
      <c r="D8346" s="221">
        <f t="shared" si="919"/>
        <v>1089000</v>
      </c>
      <c r="E8346" s="221">
        <f t="shared" si="924"/>
        <v>1089</v>
      </c>
      <c r="F8346" s="221">
        <f t="shared" si="920"/>
        <v>1.3630714960976818E-8</v>
      </c>
      <c r="G8346" s="221">
        <f t="shared" si="921"/>
        <v>3.6465892517851865E-14</v>
      </c>
      <c r="H8346" s="221">
        <v>1</v>
      </c>
      <c r="I8346" s="221">
        <f t="shared" si="922"/>
        <v>1</v>
      </c>
      <c r="J8346" s="221">
        <v>1</v>
      </c>
      <c r="K8346" s="221">
        <f t="shared" si="923"/>
        <v>-426.07189032600849</v>
      </c>
      <c r="L8346" s="221">
        <f t="shared" si="925"/>
        <v>1.0822381276709967E-34</v>
      </c>
    </row>
    <row r="8347" spans="3:12" hidden="1" x14ac:dyDescent="0.25">
      <c r="C8347" s="221">
        <v>1090000</v>
      </c>
      <c r="D8347" s="221">
        <f t="shared" si="919"/>
        <v>1090000</v>
      </c>
      <c r="E8347" s="221">
        <f t="shared" si="924"/>
        <v>1090</v>
      </c>
      <c r="F8347" s="221">
        <f t="shared" si="920"/>
        <v>7.2740348849720927E-9</v>
      </c>
      <c r="G8347" s="221">
        <f t="shared" si="921"/>
        <v>4.4050908590078409E-2</v>
      </c>
      <c r="H8347" s="271">
        <v>9.3131003643794101E-10</v>
      </c>
      <c r="I8347" s="221">
        <f t="shared" si="922"/>
        <v>1</v>
      </c>
      <c r="J8347" s="221">
        <v>1</v>
      </c>
      <c r="K8347" s="221">
        <f t="shared" si="923"/>
        <v>-370.5035093336358</v>
      </c>
      <c r="L8347" s="221">
        <f t="shared" si="925"/>
        <v>2.2337503195510823E-35</v>
      </c>
    </row>
    <row r="8348" spans="3:12" hidden="1" x14ac:dyDescent="0.25">
      <c r="C8348" s="221">
        <v>1091000</v>
      </c>
      <c r="D8348" s="221">
        <f t="shared" si="919"/>
        <v>1091000</v>
      </c>
      <c r="E8348" s="221">
        <f t="shared" si="924"/>
        <v>1091</v>
      </c>
      <c r="F8348" s="221">
        <f t="shared" si="920"/>
        <v>2.703746421031675E-9</v>
      </c>
      <c r="G8348" s="221">
        <f t="shared" si="921"/>
        <v>5.3411656086169303E-2</v>
      </c>
      <c r="H8348" s="271">
        <v>9.3131960051999398E-10</v>
      </c>
      <c r="I8348" s="221">
        <f t="shared" si="922"/>
        <v>1</v>
      </c>
      <c r="J8348" s="221">
        <v>1</v>
      </c>
      <c r="K8348" s="221">
        <f t="shared" si="923"/>
        <v>-377.42598510570787</v>
      </c>
      <c r="L8348" s="221">
        <f t="shared" si="925"/>
        <v>4.685298307771195E-35</v>
      </c>
    </row>
    <row r="8349" spans="3:12" hidden="1" x14ac:dyDescent="0.25">
      <c r="C8349" s="221">
        <v>1092000</v>
      </c>
      <c r="D8349" s="221">
        <f t="shared" si="919"/>
        <v>1092000</v>
      </c>
      <c r="E8349" s="221">
        <f t="shared" si="924"/>
        <v>1092</v>
      </c>
      <c r="F8349" s="221">
        <f t="shared" si="920"/>
        <v>5.8489831351134968E-10</v>
      </c>
      <c r="G8349" s="221">
        <f t="shared" si="921"/>
        <v>8.134602655825452E-14</v>
      </c>
      <c r="H8349" s="221">
        <v>1</v>
      </c>
      <c r="I8349" s="221">
        <f t="shared" si="922"/>
        <v>1</v>
      </c>
      <c r="J8349" s="221">
        <v>1</v>
      </c>
      <c r="K8349" s="221">
        <f t="shared" si="923"/>
        <v>-446.45166573409779</v>
      </c>
      <c r="L8349" s="221">
        <f t="shared" si="925"/>
        <v>4.5253140181844076E-36</v>
      </c>
    </row>
    <row r="8350" spans="3:12" hidden="1" x14ac:dyDescent="0.25">
      <c r="C8350" s="221">
        <v>1093000</v>
      </c>
      <c r="D8350" s="221">
        <f t="shared" si="919"/>
        <v>1093000</v>
      </c>
      <c r="E8350" s="221">
        <f t="shared" si="924"/>
        <v>1093</v>
      </c>
      <c r="F8350" s="221">
        <f t="shared" si="920"/>
        <v>4.48439939169003E-11</v>
      </c>
      <c r="G8350" s="221">
        <f t="shared" si="921"/>
        <v>0.11999898865880916</v>
      </c>
      <c r="H8350" s="271">
        <v>9.3135658527894408E-10</v>
      </c>
      <c r="I8350" s="221">
        <f t="shared" si="922"/>
        <v>1</v>
      </c>
      <c r="J8350" s="221">
        <v>1</v>
      </c>
      <c r="K8350" s="221">
        <f t="shared" si="923"/>
        <v>-406.00004278999745</v>
      </c>
      <c r="L8350" s="221">
        <f t="shared" si="925"/>
        <v>6.3994498853504889E-39</v>
      </c>
    </row>
    <row r="8351" spans="3:12" hidden="1" x14ac:dyDescent="0.25">
      <c r="C8351" s="221">
        <v>1094000</v>
      </c>
      <c r="D8351" s="221">
        <f t="shared" si="919"/>
        <v>1094000</v>
      </c>
      <c r="E8351" s="221">
        <f t="shared" si="924"/>
        <v>1094</v>
      </c>
      <c r="F8351" s="221">
        <f t="shared" si="920"/>
        <v>8.9397043703000488E-14</v>
      </c>
      <c r="G8351" s="221">
        <f t="shared" si="921"/>
        <v>0.41402196443692629</v>
      </c>
      <c r="H8351" s="271">
        <v>9.3127304904994395E-10</v>
      </c>
      <c r="I8351" s="221">
        <f t="shared" si="922"/>
        <v>1</v>
      </c>
      <c r="J8351" s="221">
        <v>1</v>
      </c>
      <c r="K8351" s="221">
        <f t="shared" si="923"/>
        <v>-449.2515285285304</v>
      </c>
      <c r="L8351" s="221">
        <f t="shared" si="925"/>
        <v>6.3663268993810426E-39</v>
      </c>
    </row>
    <row r="8352" spans="3:12" hidden="1" x14ac:dyDescent="0.25">
      <c r="C8352" s="221">
        <v>1095000</v>
      </c>
      <c r="D8352" s="221">
        <f t="shared" si="919"/>
        <v>1095000</v>
      </c>
      <c r="E8352" s="221">
        <f t="shared" si="924"/>
        <v>1095</v>
      </c>
      <c r="F8352" s="221">
        <f t="shared" si="920"/>
        <v>6.5654031181944354E-13</v>
      </c>
      <c r="G8352" s="221">
        <f t="shared" si="921"/>
        <v>7.477673320869613E-14</v>
      </c>
      <c r="H8352" s="221">
        <v>1</v>
      </c>
      <c r="I8352" s="221">
        <f t="shared" si="922"/>
        <v>1</v>
      </c>
      <c r="J8352" s="221">
        <v>1</v>
      </c>
      <c r="K8352" s="221">
        <f t="shared" si="923"/>
        <v>-506.1794422964104</v>
      </c>
      <c r="L8352" s="221">
        <f t="shared" si="925"/>
        <v>2.9786770203118204E-43</v>
      </c>
    </row>
    <row r="8353" spans="3:12" hidden="1" x14ac:dyDescent="0.25">
      <c r="C8353" s="221">
        <v>1096000</v>
      </c>
      <c r="D8353" s="221">
        <f t="shared" si="919"/>
        <v>1096000</v>
      </c>
      <c r="E8353" s="221">
        <f t="shared" si="924"/>
        <v>1096</v>
      </c>
      <c r="F8353" s="221">
        <f t="shared" si="920"/>
        <v>7.9075631441761782E-11</v>
      </c>
      <c r="G8353" s="221">
        <f t="shared" si="921"/>
        <v>0.10550370359321119</v>
      </c>
      <c r="H8353" s="271">
        <v>9.3140315293418591E-10</v>
      </c>
      <c r="I8353" s="221">
        <f t="shared" si="922"/>
        <v>1</v>
      </c>
      <c r="J8353" s="221">
        <v>1</v>
      </c>
      <c r="K8353" s="221">
        <f t="shared" si="923"/>
        <v>-402.1910384468834</v>
      </c>
      <c r="L8353" s="221">
        <f t="shared" si="925"/>
        <v>1.5095296635934407E-38</v>
      </c>
    </row>
    <row r="8354" spans="3:12" hidden="1" x14ac:dyDescent="0.25">
      <c r="C8354" s="221">
        <v>1097000</v>
      </c>
      <c r="D8354" s="221">
        <f t="shared" si="919"/>
        <v>1097000</v>
      </c>
      <c r="E8354" s="221">
        <f t="shared" si="924"/>
        <v>1097</v>
      </c>
      <c r="F8354" s="221">
        <f t="shared" si="920"/>
        <v>7.3783370943913505E-10</v>
      </c>
      <c r="G8354" s="221">
        <f t="shared" si="921"/>
        <v>6.7158790484457123E-2</v>
      </c>
      <c r="H8354" s="271">
        <v>9.3122648997907799E-10</v>
      </c>
      <c r="I8354" s="221">
        <f t="shared" si="922"/>
        <v>1</v>
      </c>
      <c r="J8354" s="221">
        <v>1</v>
      </c>
      <c r="K8354" s="221">
        <f t="shared" si="923"/>
        <v>-386.71766638947611</v>
      </c>
      <c r="L8354" s="221">
        <f t="shared" si="925"/>
        <v>7.2669702939132745E-37</v>
      </c>
    </row>
    <row r="8355" spans="3:12" hidden="1" x14ac:dyDescent="0.25">
      <c r="C8355" s="221">
        <v>1098000</v>
      </c>
      <c r="D8355" s="221">
        <f t="shared" si="919"/>
        <v>1098000</v>
      </c>
      <c r="E8355" s="221">
        <f t="shared" si="924"/>
        <v>1098</v>
      </c>
      <c r="F8355" s="221">
        <f t="shared" si="920"/>
        <v>2.8410059488621066E-9</v>
      </c>
      <c r="G8355" s="221">
        <f t="shared" si="921"/>
        <v>2.3678522459390577E-14</v>
      </c>
      <c r="H8355" s="221">
        <v>1</v>
      </c>
      <c r="I8355" s="221">
        <f t="shared" si="922"/>
        <v>1</v>
      </c>
      <c r="J8355" s="221">
        <v>1</v>
      </c>
      <c r="K8355" s="221">
        <f t="shared" si="923"/>
        <v>-443.44346515977657</v>
      </c>
      <c r="L8355" s="221">
        <f t="shared" si="925"/>
        <v>5.3387392743831871E-37</v>
      </c>
    </row>
    <row r="8356" spans="3:12" hidden="1" x14ac:dyDescent="0.25">
      <c r="C8356" s="221">
        <v>1099000</v>
      </c>
      <c r="D8356" s="221">
        <f t="shared" si="919"/>
        <v>1099000</v>
      </c>
      <c r="E8356" s="221">
        <f t="shared" si="924"/>
        <v>1099</v>
      </c>
      <c r="F8356" s="221">
        <f t="shared" si="920"/>
        <v>6.6902630221771963E-9</v>
      </c>
      <c r="G8356" s="221">
        <f t="shared" si="921"/>
        <v>4.2784868169468047E-2</v>
      </c>
      <c r="H8356" s="271">
        <v>9.31449692501925E-10</v>
      </c>
      <c r="I8356" s="221">
        <f t="shared" si="922"/>
        <v>1</v>
      </c>
      <c r="J8356" s="221">
        <v>1</v>
      </c>
      <c r="K8356" s="221">
        <f t="shared" si="923"/>
        <v>-371.48214412277332</v>
      </c>
      <c r="L8356" s="221">
        <f t="shared" si="925"/>
        <v>1.7780530816619717E-35</v>
      </c>
    </row>
    <row r="8357" spans="3:12" hidden="1" x14ac:dyDescent="0.25">
      <c r="C8357" s="221">
        <v>1100000</v>
      </c>
      <c r="D8357" s="221">
        <f t="shared" si="919"/>
        <v>1100000</v>
      </c>
      <c r="E8357" s="221">
        <f t="shared" si="924"/>
        <v>1100</v>
      </c>
      <c r="F8357" s="221">
        <f t="shared" si="920"/>
        <v>1.120868025387946E-8</v>
      </c>
      <c r="G8357" s="221">
        <f t="shared" si="921"/>
        <v>3.8400207712775421E-2</v>
      </c>
      <c r="H8357" s="271">
        <v>9.3117992351284595E-10</v>
      </c>
      <c r="I8357" s="221">
        <f t="shared" si="922"/>
        <v>1</v>
      </c>
      <c r="J8357" s="221">
        <v>1</v>
      </c>
      <c r="K8357" s="221">
        <f t="shared" si="923"/>
        <v>-367.94156684365879</v>
      </c>
      <c r="L8357" s="221">
        <f t="shared" si="925"/>
        <v>1.1136051362592299E-34</v>
      </c>
    </row>
    <row r="8358" spans="3:12" hidden="1" x14ac:dyDescent="0.25">
      <c r="C8358" s="221">
        <v>1101000</v>
      </c>
      <c r="D8358" s="221">
        <f t="shared" si="919"/>
        <v>1101000</v>
      </c>
      <c r="E8358" s="221">
        <f t="shared" si="924"/>
        <v>1101</v>
      </c>
      <c r="F8358" s="221">
        <f t="shared" si="920"/>
        <v>1.430124001299898E-8</v>
      </c>
      <c r="G8358" s="221">
        <f t="shared" si="921"/>
        <v>2.3930897492135213E-14</v>
      </c>
      <c r="H8358" s="221">
        <v>1</v>
      </c>
      <c r="I8358" s="221">
        <f t="shared" si="922"/>
        <v>1</v>
      </c>
      <c r="J8358" s="221">
        <v>1</v>
      </c>
      <c r="K8358" s="221">
        <f t="shared" si="923"/>
        <v>-429.31334636388073</v>
      </c>
      <c r="L8358" s="221">
        <f t="shared" si="925"/>
        <v>4.0227653694094697E-35</v>
      </c>
    </row>
    <row r="8359" spans="3:12" hidden="1" x14ac:dyDescent="0.25">
      <c r="C8359" s="221">
        <v>1102000</v>
      </c>
      <c r="D8359" s="221">
        <f t="shared" si="919"/>
        <v>1102000</v>
      </c>
      <c r="E8359" s="221">
        <f t="shared" si="924"/>
        <v>1102</v>
      </c>
      <c r="F8359" s="221">
        <f t="shared" si="920"/>
        <v>1.4296640978518916E-8</v>
      </c>
      <c r="G8359" s="221">
        <f t="shared" si="921"/>
        <v>3.6222228338984155E-2</v>
      </c>
      <c r="H8359" s="271">
        <v>9.3149625550705603E-10</v>
      </c>
      <c r="I8359" s="221">
        <f t="shared" si="922"/>
        <v>1</v>
      </c>
      <c r="J8359" s="221">
        <v>1</v>
      </c>
      <c r="K8359" s="221">
        <f t="shared" si="923"/>
        <v>-366.33219422845508</v>
      </c>
      <c r="L8359" s="221">
        <f t="shared" si="925"/>
        <v>5.8255457462473539E-35</v>
      </c>
    </row>
    <row r="8360" spans="3:12" hidden="1" x14ac:dyDescent="0.25">
      <c r="C8360" s="221">
        <v>1103000</v>
      </c>
      <c r="D8360" s="221">
        <f t="shared" si="919"/>
        <v>1103000</v>
      </c>
      <c r="E8360" s="221">
        <f t="shared" si="924"/>
        <v>1103</v>
      </c>
      <c r="F8360" s="221">
        <f t="shared" si="920"/>
        <v>1.1224531369017466E-8</v>
      </c>
      <c r="G8360" s="221">
        <f t="shared" si="921"/>
        <v>3.7835535790830266E-2</v>
      </c>
      <c r="H8360" s="271">
        <v>9.3113337376917397E-10</v>
      </c>
      <c r="I8360" s="221">
        <f t="shared" si="922"/>
        <v>1</v>
      </c>
      <c r="J8360" s="221">
        <v>1</v>
      </c>
      <c r="K8360" s="221">
        <f t="shared" si="923"/>
        <v>-368.05840001282314</v>
      </c>
      <c r="L8360" s="221">
        <f t="shared" si="925"/>
        <v>1.9264223433808532E-34</v>
      </c>
    </row>
    <row r="8361" spans="3:12" hidden="1" x14ac:dyDescent="0.25">
      <c r="C8361" s="221">
        <v>1104000</v>
      </c>
      <c r="D8361" s="221">
        <f t="shared" si="919"/>
        <v>1104000</v>
      </c>
      <c r="E8361" s="221">
        <f t="shared" si="924"/>
        <v>1104</v>
      </c>
      <c r="F8361" s="221">
        <f t="shared" si="920"/>
        <v>6.7663862361680197E-9</v>
      </c>
      <c r="G8361" s="221">
        <f t="shared" si="921"/>
        <v>8.2982850718910995E-15</v>
      </c>
      <c r="H8361" s="221">
        <v>1</v>
      </c>
      <c r="I8361" s="221">
        <f t="shared" si="922"/>
        <v>1</v>
      </c>
      <c r="J8361" s="221">
        <v>1</v>
      </c>
      <c r="K8361" s="221">
        <f t="shared" si="923"/>
        <v>-445.01309731001436</v>
      </c>
      <c r="L8361" s="221">
        <f t="shared" si="925"/>
        <v>3.9104193357452008E-35</v>
      </c>
    </row>
    <row r="8362" spans="3:12" hidden="1" x14ac:dyDescent="0.25">
      <c r="C8362" s="221">
        <v>1105000</v>
      </c>
      <c r="D8362" s="221">
        <f t="shared" si="919"/>
        <v>1105000</v>
      </c>
      <c r="E8362" s="221">
        <f t="shared" si="924"/>
        <v>1105</v>
      </c>
      <c r="F8362" s="221">
        <f t="shared" si="920"/>
        <v>2.955053421227409E-9</v>
      </c>
      <c r="G8362" s="221">
        <f t="shared" si="921"/>
        <v>4.8942765527676055E-2</v>
      </c>
      <c r="H8362" s="271">
        <v>9.3154280995477202E-10</v>
      </c>
      <c r="I8362" s="221">
        <f t="shared" si="922"/>
        <v>1</v>
      </c>
      <c r="J8362" s="221">
        <v>1</v>
      </c>
      <c r="K8362" s="221">
        <f t="shared" si="923"/>
        <v>-377.41086679573789</v>
      </c>
      <c r="L8362" s="221">
        <f t="shared" si="925"/>
        <v>4.541666589611644E-36</v>
      </c>
    </row>
    <row r="8363" spans="3:12" hidden="1" x14ac:dyDescent="0.25">
      <c r="C8363" s="221">
        <v>1106000</v>
      </c>
      <c r="D8363" s="221">
        <f t="shared" si="919"/>
        <v>1106000</v>
      </c>
      <c r="E8363" s="221">
        <f t="shared" si="924"/>
        <v>1106</v>
      </c>
      <c r="F8363" s="221">
        <f t="shared" si="920"/>
        <v>8.2252362713711043E-10</v>
      </c>
      <c r="G8363" s="221">
        <f t="shared" si="921"/>
        <v>6.2911217298103547E-2</v>
      </c>
      <c r="H8363" s="271">
        <v>9.3133947092376194E-10</v>
      </c>
      <c r="I8363" s="221">
        <f t="shared" si="922"/>
        <v>1</v>
      </c>
      <c r="J8363" s="221">
        <v>1</v>
      </c>
      <c r="K8363" s="221">
        <f t="shared" si="923"/>
        <v>-386.34031040569039</v>
      </c>
      <c r="L8363" s="221">
        <f t="shared" si="925"/>
        <v>8.364994193786836E-36</v>
      </c>
    </row>
    <row r="8364" spans="3:12" hidden="1" x14ac:dyDescent="0.25">
      <c r="C8364" s="221">
        <v>1107000</v>
      </c>
      <c r="D8364" s="221">
        <f t="shared" si="919"/>
        <v>1107000</v>
      </c>
      <c r="E8364" s="221">
        <f t="shared" si="924"/>
        <v>1107</v>
      </c>
      <c r="F8364" s="221">
        <f t="shared" si="920"/>
        <v>1.0622925110024903E-10</v>
      </c>
      <c r="G8364" s="221">
        <f t="shared" si="921"/>
        <v>5.3204323928092328E-16</v>
      </c>
      <c r="H8364" s="221">
        <v>1</v>
      </c>
      <c r="I8364" s="221">
        <f t="shared" si="922"/>
        <v>1</v>
      </c>
      <c r="J8364" s="221">
        <v>1</v>
      </c>
      <c r="K8364" s="221">
        <f t="shared" si="923"/>
        <v>-504.95617902549492</v>
      </c>
      <c r="L8364" s="221">
        <f t="shared" si="925"/>
        <v>5.8064405891218074E-37</v>
      </c>
    </row>
    <row r="8365" spans="3:12" hidden="1" x14ac:dyDescent="0.25">
      <c r="C8365" s="221">
        <v>1108000</v>
      </c>
      <c r="D8365" s="221">
        <f t="shared" si="919"/>
        <v>1108000</v>
      </c>
      <c r="E8365" s="221">
        <f t="shared" si="924"/>
        <v>1108</v>
      </c>
      <c r="F8365" s="221">
        <f t="shared" si="920"/>
        <v>1.9967477834794994E-12</v>
      </c>
      <c r="G8365" s="221">
        <f t="shared" si="921"/>
        <v>0.20780173054037823</v>
      </c>
      <c r="H8365" s="271">
        <v>9.3133672716141095E-10</v>
      </c>
      <c r="I8365" s="221">
        <f t="shared" si="922"/>
        <v>1</v>
      </c>
      <c r="J8365" s="221">
        <v>1</v>
      </c>
      <c r="K8365" s="221">
        <f t="shared" si="923"/>
        <v>-428.25841798739691</v>
      </c>
      <c r="L8365" s="221">
        <f t="shared" si="925"/>
        <v>3.7344378529882594E-41</v>
      </c>
    </row>
    <row r="8366" spans="3:12" hidden="1" x14ac:dyDescent="0.25">
      <c r="C8366" s="221">
        <v>1109000</v>
      </c>
      <c r="D8366" s="221">
        <f t="shared" si="919"/>
        <v>1109000</v>
      </c>
      <c r="E8366" s="221">
        <f t="shared" si="924"/>
        <v>1109</v>
      </c>
      <c r="F8366" s="221">
        <f t="shared" si="920"/>
        <v>1.9514963701108252E-15</v>
      </c>
      <c r="G8366" s="221">
        <f t="shared" si="921"/>
        <v>0.82725581453301056</v>
      </c>
      <c r="H8366" s="271">
        <v>9.3129292363900603E-10</v>
      </c>
      <c r="I8366" s="221">
        <f t="shared" si="922"/>
        <v>1</v>
      </c>
      <c r="J8366" s="221">
        <v>1</v>
      </c>
      <c r="K8366" s="221">
        <f t="shared" si="923"/>
        <v>-476.45812241624662</v>
      </c>
      <c r="L8366" s="221">
        <f t="shared" si="925"/>
        <v>3.7624520285327115E-41</v>
      </c>
    </row>
    <row r="8367" spans="3:12" hidden="1" x14ac:dyDescent="0.25">
      <c r="C8367" s="221">
        <v>1110000</v>
      </c>
      <c r="D8367" s="221">
        <f t="shared" si="919"/>
        <v>1110000</v>
      </c>
      <c r="E8367" s="221">
        <f t="shared" si="924"/>
        <v>1110</v>
      </c>
      <c r="F8367" s="221">
        <f t="shared" si="920"/>
        <v>1.4028781437194567E-11</v>
      </c>
      <c r="G8367" s="221">
        <f t="shared" si="921"/>
        <v>2.619327109977114E-14</v>
      </c>
      <c r="H8367" s="221">
        <v>1</v>
      </c>
      <c r="I8367" s="221">
        <f t="shared" si="922"/>
        <v>1</v>
      </c>
      <c r="J8367" s="221">
        <v>1</v>
      </c>
      <c r="K8367" s="221">
        <f t="shared" si="923"/>
        <v>-488.69580625916848</v>
      </c>
      <c r="L8367" s="221">
        <f t="shared" si="925"/>
        <v>8.7509158845784352E-46</v>
      </c>
    </row>
    <row r="8368" spans="3:12" hidden="1" x14ac:dyDescent="0.25">
      <c r="C8368" s="221">
        <v>1111000</v>
      </c>
      <c r="D8368" s="221">
        <f t="shared" si="919"/>
        <v>1111000</v>
      </c>
      <c r="E8368" s="221">
        <f t="shared" si="924"/>
        <v>1111</v>
      </c>
      <c r="F8368" s="221">
        <f t="shared" si="920"/>
        <v>2.4785973633972624E-10</v>
      </c>
      <c r="G8368" s="221">
        <f t="shared" si="921"/>
        <v>7.8147266261500467E-2</v>
      </c>
      <c r="H8368" s="271">
        <v>9.3138327000149702E-10</v>
      </c>
      <c r="I8368" s="221">
        <f t="shared" si="922"/>
        <v>1</v>
      </c>
      <c r="J8368" s="221">
        <v>1</v>
      </c>
      <c r="K8368" s="221">
        <f t="shared" si="923"/>
        <v>-394.8750358759454</v>
      </c>
      <c r="L8368" s="221">
        <f t="shared" si="925"/>
        <v>8.1368088347472165E-38</v>
      </c>
    </row>
    <row r="8369" spans="3:12" hidden="1" x14ac:dyDescent="0.25">
      <c r="C8369" s="221">
        <v>1112000</v>
      </c>
      <c r="D8369" s="221">
        <f t="shared" si="919"/>
        <v>1112000</v>
      </c>
      <c r="E8369" s="221">
        <f t="shared" si="924"/>
        <v>1112</v>
      </c>
      <c r="F8369" s="221">
        <f t="shared" si="920"/>
        <v>1.2668475382642436E-9</v>
      </c>
      <c r="G8369" s="221">
        <f t="shared" si="921"/>
        <v>5.6137348138903372E-2</v>
      </c>
      <c r="H8369" s="271">
        <v>9.3124636381698097E-10</v>
      </c>
      <c r="I8369" s="221">
        <f t="shared" si="922"/>
        <v>1</v>
      </c>
      <c r="J8369" s="221">
        <v>1</v>
      </c>
      <c r="K8369" s="221">
        <f t="shared" si="923"/>
        <v>-383.57918329863372</v>
      </c>
      <c r="L8369" s="221">
        <f t="shared" si="925"/>
        <v>1.7752892136484622E-36</v>
      </c>
    </row>
    <row r="8370" spans="3:12" hidden="1" x14ac:dyDescent="0.25">
      <c r="C8370" s="221">
        <v>1113000</v>
      </c>
      <c r="D8370" s="221">
        <f t="shared" si="919"/>
        <v>1113000</v>
      </c>
      <c r="E8370" s="221">
        <f t="shared" si="924"/>
        <v>1113</v>
      </c>
      <c r="F8370" s="221">
        <f t="shared" si="920"/>
        <v>3.5481183268110216E-9</v>
      </c>
      <c r="G8370" s="221">
        <f t="shared" si="921"/>
        <v>1.7346922565713059E-14</v>
      </c>
      <c r="H8370" s="221">
        <v>1</v>
      </c>
      <c r="I8370" s="221">
        <f t="shared" si="922"/>
        <v>1</v>
      </c>
      <c r="J8370" s="221">
        <v>1</v>
      </c>
      <c r="K8370" s="221">
        <f t="shared" si="923"/>
        <v>-444.21558930753486</v>
      </c>
      <c r="L8370" s="221">
        <f t="shared" si="925"/>
        <v>1.0985720054280661E-36</v>
      </c>
    </row>
    <row r="8371" spans="3:12" hidden="1" x14ac:dyDescent="0.25">
      <c r="C8371" s="221">
        <v>1114000</v>
      </c>
      <c r="D8371" s="221">
        <f t="shared" si="919"/>
        <v>1114000</v>
      </c>
      <c r="E8371" s="221">
        <f t="shared" si="924"/>
        <v>1114</v>
      </c>
      <c r="F8371" s="221">
        <f t="shared" si="920"/>
        <v>6.7513370033995463E-9</v>
      </c>
      <c r="G8371" s="221">
        <f t="shared" si="921"/>
        <v>3.9814721158189403E-2</v>
      </c>
      <c r="H8371" s="271">
        <v>9.31429816178141E-10</v>
      </c>
      <c r="I8371" s="221">
        <f t="shared" si="922"/>
        <v>1</v>
      </c>
      <c r="J8371" s="221">
        <v>1</v>
      </c>
      <c r="K8371" s="221">
        <f t="shared" si="923"/>
        <v>-372.02832796780456</v>
      </c>
      <c r="L8371" s="221">
        <f t="shared" si="925"/>
        <v>1.5679084904409742E-35</v>
      </c>
    </row>
    <row r="8372" spans="3:12" hidden="1" x14ac:dyDescent="0.25">
      <c r="C8372" s="221">
        <v>1115000</v>
      </c>
      <c r="D8372" s="221">
        <f t="shared" si="919"/>
        <v>1115000</v>
      </c>
      <c r="E8372" s="221">
        <f t="shared" si="924"/>
        <v>1115</v>
      </c>
      <c r="F8372" s="221">
        <f t="shared" si="920"/>
        <v>9.5792840485685041E-9</v>
      </c>
      <c r="G8372" s="221">
        <f t="shared" si="921"/>
        <v>3.6960503332172108E-2</v>
      </c>
      <c r="H8372" s="271">
        <v>9.3119979203037297E-10</v>
      </c>
      <c r="I8372" s="221">
        <f t="shared" si="922"/>
        <v>1</v>
      </c>
      <c r="J8372" s="221">
        <v>1</v>
      </c>
      <c r="K8372" s="221">
        <f t="shared" si="923"/>
        <v>-369.63772403028804</v>
      </c>
      <c r="L8372" s="221">
        <f t="shared" si="925"/>
        <v>8.4119387002886921E-35</v>
      </c>
    </row>
    <row r="8373" spans="3:12" hidden="1" x14ac:dyDescent="0.25">
      <c r="C8373" s="221">
        <v>1116000</v>
      </c>
      <c r="D8373" s="221">
        <f t="shared" si="919"/>
        <v>1116000</v>
      </c>
      <c r="E8373" s="221">
        <f t="shared" si="924"/>
        <v>1116</v>
      </c>
      <c r="F8373" s="221">
        <f t="shared" si="920"/>
        <v>1.0565912106656696E-8</v>
      </c>
      <c r="G8373" s="221">
        <f t="shared" si="921"/>
        <v>5.8640773082282064E-14</v>
      </c>
      <c r="H8373" s="221">
        <v>1</v>
      </c>
      <c r="I8373" s="221">
        <f t="shared" si="922"/>
        <v>1</v>
      </c>
      <c r="J8373" s="221">
        <v>1</v>
      </c>
      <c r="K8373" s="221">
        <f t="shared" si="923"/>
        <v>-424.15786638430905</v>
      </c>
      <c r="L8373" s="221">
        <f t="shared" si="925"/>
        <v>2.7277112874956016E-35</v>
      </c>
    </row>
    <row r="8374" spans="3:12" hidden="1" x14ac:dyDescent="0.25">
      <c r="C8374" s="221">
        <v>1117000</v>
      </c>
      <c r="D8374" s="221">
        <f t="shared" si="919"/>
        <v>1117000</v>
      </c>
      <c r="E8374" s="221">
        <f t="shared" si="924"/>
        <v>1117</v>
      </c>
      <c r="F8374" s="221">
        <f t="shared" si="920"/>
        <v>9.1698605685669951E-9</v>
      </c>
      <c r="G8374" s="221">
        <f t="shared" si="921"/>
        <v>3.6960503332192945E-2</v>
      </c>
      <c r="H8374" s="271">
        <v>9.3147637608940396E-10</v>
      </c>
      <c r="I8374" s="221">
        <f t="shared" si="922"/>
        <v>1</v>
      </c>
      <c r="J8374" s="221">
        <v>1</v>
      </c>
      <c r="K8374" s="221">
        <f t="shared" si="923"/>
        <v>-370.01455092318167</v>
      </c>
      <c r="L8374" s="221">
        <f t="shared" si="925"/>
        <v>2.5014276607238709E-35</v>
      </c>
    </row>
    <row r="8375" spans="3:12" hidden="1" x14ac:dyDescent="0.25">
      <c r="C8375" s="221">
        <v>1118000</v>
      </c>
      <c r="D8375" s="221">
        <f t="shared" si="919"/>
        <v>1118000</v>
      </c>
      <c r="E8375" s="221">
        <f t="shared" si="924"/>
        <v>1118</v>
      </c>
      <c r="F8375" s="221">
        <f t="shared" si="920"/>
        <v>6.1865422571134554E-9</v>
      </c>
      <c r="G8375" s="221">
        <f t="shared" si="921"/>
        <v>3.9814721158166096E-2</v>
      </c>
      <c r="H8375" s="271">
        <v>9.3115325613752302E-10</v>
      </c>
      <c r="I8375" s="221">
        <f t="shared" si="922"/>
        <v>1</v>
      </c>
      <c r="J8375" s="221">
        <v>1</v>
      </c>
      <c r="K8375" s="221">
        <f t="shared" si="923"/>
        <v>-372.78974343003404</v>
      </c>
      <c r="L8375" s="221">
        <f t="shared" si="925"/>
        <v>7.4271481060743998E-35</v>
      </c>
    </row>
    <row r="8376" spans="3:12" hidden="1" x14ac:dyDescent="0.25">
      <c r="C8376" s="221">
        <v>1119000</v>
      </c>
      <c r="D8376" s="221">
        <f t="shared" si="919"/>
        <v>1119000</v>
      </c>
      <c r="E8376" s="221">
        <f t="shared" si="924"/>
        <v>1119</v>
      </c>
      <c r="F8376" s="221">
        <f t="shared" si="920"/>
        <v>3.1123073424306373E-9</v>
      </c>
      <c r="G8376" s="221">
        <f t="shared" si="921"/>
        <v>3.4950482524418574E-14</v>
      </c>
      <c r="H8376" s="221">
        <v>1</v>
      </c>
      <c r="I8376" s="221">
        <f t="shared" si="922"/>
        <v>1</v>
      </c>
      <c r="J8376" s="221">
        <v>1</v>
      </c>
      <c r="K8376" s="221">
        <f t="shared" si="923"/>
        <v>-439.26928693451367</v>
      </c>
      <c r="L8376" s="221">
        <f t="shared" si="925"/>
        <v>1.3163685900465592E-35</v>
      </c>
    </row>
    <row r="8377" spans="3:12" hidden="1" x14ac:dyDescent="0.25">
      <c r="C8377" s="221">
        <v>1120000</v>
      </c>
      <c r="D8377" s="221">
        <f t="shared" si="919"/>
        <v>1120000</v>
      </c>
      <c r="E8377" s="221">
        <f t="shared" si="924"/>
        <v>1120</v>
      </c>
      <c r="F8377" s="221">
        <f t="shared" si="920"/>
        <v>1.0637300403651109E-9</v>
      </c>
      <c r="G8377" s="221">
        <f t="shared" si="921"/>
        <v>5.6137348138902754E-2</v>
      </c>
      <c r="H8377" s="271">
        <v>9.3152291990471302E-10</v>
      </c>
      <c r="I8377" s="221">
        <f t="shared" si="922"/>
        <v>1</v>
      </c>
      <c r="J8377" s="221">
        <v>1</v>
      </c>
      <c r="K8377" s="221">
        <f t="shared" si="923"/>
        <v>-385.09446275085111</v>
      </c>
      <c r="L8377" s="221">
        <f t="shared" si="925"/>
        <v>7.7658787316494496E-37</v>
      </c>
    </row>
    <row r="8378" spans="3:12" hidden="1" x14ac:dyDescent="0.25">
      <c r="C8378" s="221">
        <v>1121000</v>
      </c>
      <c r="D8378" s="221">
        <f t="shared" ref="D8378:D8441" si="926">C8378*(f_CLK_MHz/Nominal_Clock_Freq)</f>
        <v>1121000</v>
      </c>
      <c r="E8378" s="221">
        <f t="shared" si="924"/>
        <v>1121</v>
      </c>
      <c r="F8378" s="221">
        <f t="shared" ref="F8378:F8441" si="927">ABS(SIN(((MOD_CLK_DIV*PI()*$D8378*FIRST_STAGE_DECIMATION)/(f_CLK_MHz*1000000)))/(FIRST_STAGE_DECIMATION*SIN(((MOD_CLK_DIV*PI()*$D8378)/(f_CLK_MHz*1000000)))))^FIRST_STAGE_ORDER</f>
        <v>1.9921914976529727E-10</v>
      </c>
      <c r="G8378" s="221">
        <f t="shared" ref="G8378:G8441" si="928">ABS(SIN(((MOD_CLK_DIV*FIRST_STAGE_DECIMATION*PI()*$D8378*SECOND_STAGE_DECIMATION)/(f_CLK_MHz*1000000)))/(SECOND_STAGE_DECIMATION*SIN(((MOD_CLK_DIV*FIRST_STAGE_DECIMATION*PI()*$D8378)/(f_CLK_MHz*1000000)))))^SECOND_STAGE_ORDER</f>
        <v>7.8147266261452158E-2</v>
      </c>
      <c r="H8378" s="271">
        <v>9.3110668734720297E-10</v>
      </c>
      <c r="I8378" s="221">
        <f t="shared" ref="I8378:I8441" si="929">IF(Avg_decimation&lt;&gt;0,(ABS(SIN(((MOD_CLK_DIV*FIRST_STAGE_DECIMATION*SECOND_STAGE_DECIMATION*FIR_DECIMATION*PI()*$D8378*Avg_decimation)/(f_CLK_MHz*1000000)))/(Avg_decimation*SIN(((MOD_CLK_DIV*FIRST_STAGE_DECIMATION*SECOND_STAGE_DECIMATION*FIR_DECIMATION*PI()*$D8378)/(f_CLK_MHz*1000000)))))^1),"-")</f>
        <v>1</v>
      </c>
      <c r="J8378" s="221">
        <v>1</v>
      </c>
      <c r="K8378" s="221">
        <f t="shared" ref="K8378:K8441" si="930">20*LOG10(IF(FIR_BYPASSED,F8378*G8378*J8378,F8378*G8378*H8378*I8378*J8378))</f>
        <v>-396.77511363443779</v>
      </c>
      <c r="L8378" s="221">
        <f t="shared" si="925"/>
        <v>1.2292648498345974E-36</v>
      </c>
    </row>
    <row r="8379" spans="3:12" hidden="1" x14ac:dyDescent="0.25">
      <c r="C8379" s="221">
        <v>1122000</v>
      </c>
      <c r="D8379" s="221">
        <f t="shared" si="926"/>
        <v>1122000</v>
      </c>
      <c r="E8379" s="221">
        <f t="shared" si="924"/>
        <v>1122</v>
      </c>
      <c r="F8379" s="221">
        <f t="shared" si="927"/>
        <v>1.0793374417680698E-11</v>
      </c>
      <c r="G8379" s="221">
        <f t="shared" si="928"/>
        <v>1.3411301934490139E-13</v>
      </c>
      <c r="H8379" s="221">
        <v>1</v>
      </c>
      <c r="I8379" s="221">
        <f t="shared" si="929"/>
        <v>1</v>
      </c>
      <c r="J8379" s="221">
        <v>1</v>
      </c>
      <c r="K8379" s="221">
        <f t="shared" si="930"/>
        <v>-476.78743634199918</v>
      </c>
      <c r="L8379" s="221">
        <f t="shared" si="925"/>
        <v>5.2543061820643521E-38</v>
      </c>
    </row>
    <row r="8380" spans="3:12" hidden="1" x14ac:dyDescent="0.25">
      <c r="C8380" s="221">
        <v>1123000</v>
      </c>
      <c r="D8380" s="221">
        <f t="shared" si="926"/>
        <v>1123000</v>
      </c>
      <c r="E8380" s="221">
        <f t="shared" si="924"/>
        <v>1123</v>
      </c>
      <c r="F8380" s="221">
        <f t="shared" si="927"/>
        <v>1.4371769194884209E-15</v>
      </c>
      <c r="G8380" s="221">
        <f t="shared" si="928"/>
        <v>0.82725581453305896</v>
      </c>
      <c r="H8380" s="271">
        <v>9.3156949169131792E-10</v>
      </c>
      <c r="I8380" s="221">
        <f t="shared" si="929"/>
        <v>1</v>
      </c>
      <c r="J8380" s="221">
        <v>1</v>
      </c>
      <c r="K8380" s="221">
        <f t="shared" si="930"/>
        <v>-479.11269360838025</v>
      </c>
      <c r="L8380" s="221">
        <f t="shared" si="925"/>
        <v>1.6321174925470555E-45</v>
      </c>
    </row>
    <row r="8381" spans="3:12" hidden="1" x14ac:dyDescent="0.25">
      <c r="C8381" s="221">
        <v>1124000</v>
      </c>
      <c r="D8381" s="221">
        <f t="shared" si="926"/>
        <v>1124000</v>
      </c>
      <c r="E8381" s="221">
        <f t="shared" si="924"/>
        <v>1124</v>
      </c>
      <c r="F8381" s="221">
        <f t="shared" si="927"/>
        <v>1.4075463815185006E-12</v>
      </c>
      <c r="G8381" s="221">
        <f t="shared" si="928"/>
        <v>0.2078017305401762</v>
      </c>
      <c r="H8381" s="271">
        <v>9.3106013608259503E-10</v>
      </c>
      <c r="I8381" s="221">
        <f t="shared" si="929"/>
        <v>1</v>
      </c>
      <c r="J8381" s="221">
        <v>1</v>
      </c>
      <c r="K8381" s="221">
        <f t="shared" si="930"/>
        <v>-431.29820785844925</v>
      </c>
      <c r="L8381" s="221">
        <f t="shared" si="925"/>
        <v>1.8691520121438564E-41</v>
      </c>
    </row>
    <row r="8382" spans="3:12" hidden="1" x14ac:dyDescent="0.25">
      <c r="C8382" s="221">
        <v>1125000</v>
      </c>
      <c r="D8382" s="221">
        <f t="shared" si="926"/>
        <v>1125000</v>
      </c>
      <c r="E8382" s="221">
        <f t="shared" si="924"/>
        <v>1125</v>
      </c>
      <c r="F8382" s="221">
        <f t="shared" si="927"/>
        <v>7.1675592293313482E-11</v>
      </c>
      <c r="G8382" s="221">
        <f t="shared" si="928"/>
        <v>1.0895147692210768E-13</v>
      </c>
      <c r="H8382" s="221">
        <v>1</v>
      </c>
      <c r="I8382" s="221">
        <f t="shared" si="929"/>
        <v>1</v>
      </c>
      <c r="J8382" s="221">
        <v>1</v>
      </c>
      <c r="K8382" s="221">
        <f t="shared" si="930"/>
        <v>-462.14791175479365</v>
      </c>
      <c r="L8382" s="221">
        <f t="shared" si="925"/>
        <v>1.9618971112639272E-41</v>
      </c>
    </row>
    <row r="8383" spans="3:12" hidden="1" x14ac:dyDescent="0.25">
      <c r="C8383" s="221">
        <v>1126000</v>
      </c>
      <c r="D8383" s="221">
        <f t="shared" si="926"/>
        <v>1126000</v>
      </c>
      <c r="E8383" s="221">
        <f t="shared" si="924"/>
        <v>1126</v>
      </c>
      <c r="F8383" s="221">
        <f t="shared" si="927"/>
        <v>5.311934250236872E-10</v>
      </c>
      <c r="G8383" s="221">
        <f t="shared" si="928"/>
        <v>6.291121729810871E-2</v>
      </c>
      <c r="H8383" s="271">
        <v>9.3136340459645802E-10</v>
      </c>
      <c r="I8383" s="221">
        <f t="shared" si="929"/>
        <v>1</v>
      </c>
      <c r="J8383" s="221">
        <v>1</v>
      </c>
      <c r="K8383" s="221">
        <f t="shared" si="930"/>
        <v>-390.13800102113061</v>
      </c>
      <c r="L8383" s="221">
        <f t="shared" si="925"/>
        <v>2.423024525933745E-37</v>
      </c>
    </row>
    <row r="8384" spans="3:12" hidden="1" x14ac:dyDescent="0.25">
      <c r="C8384" s="221">
        <v>1127000</v>
      </c>
      <c r="D8384" s="221">
        <f t="shared" si="926"/>
        <v>1127000</v>
      </c>
      <c r="E8384" s="221">
        <f t="shared" ref="E8384:E8447" si="931">D8384/1000</f>
        <v>1127</v>
      </c>
      <c r="F8384" s="221">
        <f t="shared" si="927"/>
        <v>1.8265647523831704E-9</v>
      </c>
      <c r="G8384" s="221">
        <f t="shared" si="928"/>
        <v>4.8942765527650214E-2</v>
      </c>
      <c r="H8384" s="271">
        <v>9.3126623202120899E-10</v>
      </c>
      <c r="I8384" s="221">
        <f t="shared" si="929"/>
        <v>1</v>
      </c>
      <c r="J8384" s="221">
        <v>1</v>
      </c>
      <c r="K8384" s="221">
        <f t="shared" si="930"/>
        <v>-381.59205132033048</v>
      </c>
      <c r="L8384" s="221">
        <f t="shared" ref="L8384:L8447" si="932">(D8384-D8383)*((10^(K8384/20)+10^(K8383/20))/2)^2</f>
        <v>3.2705162002867211E-36</v>
      </c>
    </row>
    <row r="8385" spans="3:12" hidden="1" x14ac:dyDescent="0.25">
      <c r="C8385" s="221">
        <v>1128000</v>
      </c>
      <c r="D8385" s="221">
        <f t="shared" si="926"/>
        <v>1128000</v>
      </c>
      <c r="E8385" s="221">
        <f t="shared" si="931"/>
        <v>1128</v>
      </c>
      <c r="F8385" s="221">
        <f t="shared" si="927"/>
        <v>4.002939735381535E-9</v>
      </c>
      <c r="G8385" s="221">
        <f t="shared" si="928"/>
        <v>1.244909684627985E-14</v>
      </c>
      <c r="H8385" s="221">
        <v>1</v>
      </c>
      <c r="I8385" s="221">
        <f t="shared" si="929"/>
        <v>1</v>
      </c>
      <c r="J8385" s="221">
        <v>1</v>
      </c>
      <c r="K8385" s="221">
        <f t="shared" si="930"/>
        <v>-446.04966205385182</v>
      </c>
      <c r="L8385" s="221">
        <f t="shared" si="932"/>
        <v>1.7348208688118156E-36</v>
      </c>
    </row>
    <row r="8386" spans="3:12" hidden="1" x14ac:dyDescent="0.25">
      <c r="C8386" s="221">
        <v>1129000</v>
      </c>
      <c r="D8386" s="221">
        <f t="shared" si="926"/>
        <v>1129000</v>
      </c>
      <c r="E8386" s="221">
        <f t="shared" si="931"/>
        <v>1129</v>
      </c>
      <c r="F8386" s="221">
        <f t="shared" si="927"/>
        <v>6.3551957260398426E-9</v>
      </c>
      <c r="G8386" s="221">
        <f t="shared" si="928"/>
        <v>3.7835535790852623E-2</v>
      </c>
      <c r="H8386" s="271">
        <v>9.3140996366732408E-10</v>
      </c>
      <c r="I8386" s="221">
        <f t="shared" si="929"/>
        <v>1</v>
      </c>
      <c r="J8386" s="221">
        <v>1</v>
      </c>
      <c r="K8386" s="221">
        <f t="shared" si="930"/>
        <v>-372.99660603466265</v>
      </c>
      <c r="L8386" s="221">
        <f t="shared" si="932"/>
        <v>1.2545057389186053E-35</v>
      </c>
    </row>
    <row r="8387" spans="3:12" hidden="1" x14ac:dyDescent="0.25">
      <c r="C8387" s="221">
        <v>1130000</v>
      </c>
      <c r="D8387" s="221">
        <f t="shared" si="926"/>
        <v>1130000</v>
      </c>
      <c r="E8387" s="221">
        <f t="shared" si="931"/>
        <v>1130</v>
      </c>
      <c r="F8387" s="221">
        <f t="shared" si="927"/>
        <v>7.7467205181551173E-9</v>
      </c>
      <c r="G8387" s="221">
        <f t="shared" si="928"/>
        <v>3.6222228338963491E-2</v>
      </c>
      <c r="H8387" s="271">
        <v>9.3121966771920796E-10</v>
      </c>
      <c r="I8387" s="221">
        <f t="shared" si="929"/>
        <v>1</v>
      </c>
      <c r="J8387" s="221">
        <v>1</v>
      </c>
      <c r="K8387" s="221">
        <f t="shared" si="930"/>
        <v>-371.65709616294345</v>
      </c>
      <c r="L8387" s="221">
        <f t="shared" si="932"/>
        <v>5.8870065833254085E-35</v>
      </c>
    </row>
    <row r="8388" spans="3:12" hidden="1" x14ac:dyDescent="0.25">
      <c r="C8388" s="221">
        <v>1131000</v>
      </c>
      <c r="D8388" s="221">
        <f t="shared" si="926"/>
        <v>1131000</v>
      </c>
      <c r="E8388" s="221">
        <f t="shared" si="931"/>
        <v>1131</v>
      </c>
      <c r="F8388" s="221">
        <f t="shared" si="927"/>
        <v>7.4159066886754516E-9</v>
      </c>
      <c r="G8388" s="221">
        <f t="shared" si="928"/>
        <v>1.7917441869196901E-14</v>
      </c>
      <c r="H8388" s="221">
        <v>1</v>
      </c>
      <c r="I8388" s="221">
        <f t="shared" si="929"/>
        <v>1</v>
      </c>
      <c r="J8388" s="221">
        <v>1</v>
      </c>
      <c r="K8388" s="221">
        <f t="shared" si="930"/>
        <v>-437.53119478494352</v>
      </c>
      <c r="L8388" s="221">
        <f t="shared" si="932"/>
        <v>1.7087241668204463E-35</v>
      </c>
    </row>
    <row r="8389" spans="3:12" hidden="1" x14ac:dyDescent="0.25">
      <c r="C8389" s="221">
        <v>1132000</v>
      </c>
      <c r="D8389" s="221">
        <f t="shared" si="926"/>
        <v>1132000</v>
      </c>
      <c r="E8389" s="221">
        <f t="shared" si="931"/>
        <v>1132</v>
      </c>
      <c r="F8389" s="221">
        <f t="shared" si="927"/>
        <v>5.5620391490725722E-9</v>
      </c>
      <c r="G8389" s="221">
        <f t="shared" si="928"/>
        <v>3.840020771281695E-2</v>
      </c>
      <c r="H8389" s="271">
        <v>9.3145649248645E-10</v>
      </c>
      <c r="I8389" s="221">
        <f t="shared" si="929"/>
        <v>1</v>
      </c>
      <c r="J8389" s="221">
        <v>1</v>
      </c>
      <c r="K8389" s="221">
        <f t="shared" si="930"/>
        <v>-374.02539621786968</v>
      </c>
      <c r="L8389" s="221">
        <f t="shared" si="932"/>
        <v>9.9078705098894239E-36</v>
      </c>
    </row>
    <row r="8390" spans="3:12" hidden="1" x14ac:dyDescent="0.25">
      <c r="C8390" s="221">
        <v>1133000</v>
      </c>
      <c r="D8390" s="221">
        <f t="shared" si="926"/>
        <v>1133000</v>
      </c>
      <c r="E8390" s="221">
        <f t="shared" si="931"/>
        <v>1133</v>
      </c>
      <c r="F8390" s="221">
        <f t="shared" si="927"/>
        <v>3.1768218228370827E-9</v>
      </c>
      <c r="G8390" s="221">
        <f t="shared" si="928"/>
        <v>4.2784868169442838E-2</v>
      </c>
      <c r="H8390" s="271">
        <v>9.3117311682183503E-10</v>
      </c>
      <c r="I8390" s="221">
        <f t="shared" si="929"/>
        <v>1</v>
      </c>
      <c r="J8390" s="221">
        <v>1</v>
      </c>
      <c r="K8390" s="221">
        <f t="shared" si="930"/>
        <v>-377.95373030253523</v>
      </c>
      <c r="L8390" s="221">
        <f t="shared" si="932"/>
        <v>2.6488971744952002E-35</v>
      </c>
    </row>
    <row r="8391" spans="3:12" hidden="1" x14ac:dyDescent="0.25">
      <c r="C8391" s="221">
        <v>1134000</v>
      </c>
      <c r="D8391" s="221">
        <f t="shared" si="926"/>
        <v>1134000</v>
      </c>
      <c r="E8391" s="221">
        <f t="shared" si="931"/>
        <v>1134</v>
      </c>
      <c r="F8391" s="221">
        <f t="shared" si="927"/>
        <v>1.2908381751970356E-9</v>
      </c>
      <c r="G8391" s="221">
        <f t="shared" si="928"/>
        <v>3.4997652229809648E-14</v>
      </c>
      <c r="H8391" s="221">
        <v>1</v>
      </c>
      <c r="I8391" s="221">
        <f t="shared" si="929"/>
        <v>1</v>
      </c>
      <c r="J8391" s="221">
        <v>1</v>
      </c>
      <c r="K8391" s="221">
        <f t="shared" si="930"/>
        <v>-446.90178576002427</v>
      </c>
      <c r="L8391" s="221">
        <f t="shared" si="932"/>
        <v>4.0075316291531316E-36</v>
      </c>
    </row>
    <row r="8392" spans="3:12" hidden="1" x14ac:dyDescent="0.25">
      <c r="C8392" s="221">
        <v>1135000</v>
      </c>
      <c r="D8392" s="221">
        <f t="shared" si="926"/>
        <v>1135000</v>
      </c>
      <c r="E8392" s="221">
        <f t="shared" si="931"/>
        <v>1135</v>
      </c>
      <c r="F8392" s="221">
        <f t="shared" si="927"/>
        <v>3.2076487650007052E-10</v>
      </c>
      <c r="G8392" s="221">
        <f t="shared" si="928"/>
        <v>6.7158790484490374E-2</v>
      </c>
      <c r="H8392" s="271">
        <v>9.3150308672688194E-10</v>
      </c>
      <c r="I8392" s="221">
        <f t="shared" si="929"/>
        <v>1</v>
      </c>
      <c r="J8392" s="221">
        <v>1</v>
      </c>
      <c r="K8392" s="221">
        <f t="shared" si="930"/>
        <v>-393.95052056684528</v>
      </c>
      <c r="L8392" s="221">
        <f t="shared" si="932"/>
        <v>1.0112096922748375E-37</v>
      </c>
    </row>
    <row r="8393" spans="3:12" hidden="1" x14ac:dyDescent="0.25">
      <c r="C8393" s="221">
        <v>1136000</v>
      </c>
      <c r="D8393" s="221">
        <f t="shared" si="926"/>
        <v>1136000</v>
      </c>
      <c r="E8393" s="221">
        <f t="shared" si="931"/>
        <v>1136</v>
      </c>
      <c r="F8393" s="221">
        <f t="shared" si="927"/>
        <v>3.2890999688766236E-11</v>
      </c>
      <c r="G8393" s="221">
        <f t="shared" si="928"/>
        <v>0.10550370359325481</v>
      </c>
      <c r="H8393" s="271">
        <v>9.3112657759436505E-10</v>
      </c>
      <c r="I8393" s="221">
        <f t="shared" si="929"/>
        <v>1</v>
      </c>
      <c r="J8393" s="221">
        <v>1</v>
      </c>
      <c r="K8393" s="221">
        <f t="shared" si="930"/>
        <v>-409.81292995866761</v>
      </c>
      <c r="L8393" s="221">
        <f t="shared" si="932"/>
        <v>1.3569607101338164E-37</v>
      </c>
    </row>
    <row r="8394" spans="3:12" hidden="1" x14ac:dyDescent="0.25">
      <c r="C8394" s="221">
        <v>1137000</v>
      </c>
      <c r="D8394" s="221">
        <f t="shared" si="926"/>
        <v>1137000</v>
      </c>
      <c r="E8394" s="221">
        <f t="shared" si="931"/>
        <v>1137</v>
      </c>
      <c r="F8394" s="221">
        <f t="shared" si="927"/>
        <v>2.6126310799676974E-13</v>
      </c>
      <c r="G8394" s="221">
        <f t="shared" si="928"/>
        <v>2.430929626058126E-13</v>
      </c>
      <c r="H8394" s="221">
        <v>1</v>
      </c>
      <c r="I8394" s="221">
        <f t="shared" si="929"/>
        <v>1</v>
      </c>
      <c r="J8394" s="221">
        <v>1</v>
      </c>
      <c r="K8394" s="221">
        <f t="shared" si="930"/>
        <v>-503.94299049216164</v>
      </c>
      <c r="L8394" s="221">
        <f t="shared" si="932"/>
        <v>2.6101417038018589E-39</v>
      </c>
    </row>
    <row r="8395" spans="3:12" hidden="1" x14ac:dyDescent="0.25">
      <c r="C8395" s="221">
        <v>1138000</v>
      </c>
      <c r="D8395" s="221">
        <f t="shared" si="926"/>
        <v>1138000</v>
      </c>
      <c r="E8395" s="221">
        <f t="shared" si="931"/>
        <v>1138</v>
      </c>
      <c r="F8395" s="221">
        <f t="shared" si="927"/>
        <v>3.4032753337976156E-14</v>
      </c>
      <c r="G8395" s="221">
        <f t="shared" si="928"/>
        <v>0.41402196443727107</v>
      </c>
      <c r="H8395" s="271">
        <v>9.3154961719149695E-10</v>
      </c>
      <c r="I8395" s="221">
        <f t="shared" si="929"/>
        <v>1</v>
      </c>
      <c r="J8395" s="221">
        <v>1</v>
      </c>
      <c r="K8395" s="221">
        <f t="shared" si="930"/>
        <v>-457.63747081147329</v>
      </c>
      <c r="L8395" s="221">
        <f t="shared" si="932"/>
        <v>4.3489617542944472E-44</v>
      </c>
    </row>
    <row r="8396" spans="3:12" hidden="1" x14ac:dyDescent="0.25">
      <c r="C8396" s="221">
        <v>1139000</v>
      </c>
      <c r="D8396" s="221">
        <f t="shared" si="926"/>
        <v>1139000</v>
      </c>
      <c r="E8396" s="221">
        <f t="shared" si="931"/>
        <v>1139</v>
      </c>
      <c r="F8396" s="221">
        <f t="shared" si="927"/>
        <v>1.6330863426445333E-11</v>
      </c>
      <c r="G8396" s="221">
        <f t="shared" si="928"/>
        <v>0.11999898865882257</v>
      </c>
      <c r="H8396" s="271">
        <v>9.3108002196598202E-10</v>
      </c>
      <c r="I8396" s="221">
        <f t="shared" si="929"/>
        <v>1</v>
      </c>
      <c r="J8396" s="221">
        <v>1</v>
      </c>
      <c r="K8396" s="221">
        <f t="shared" si="930"/>
        <v>-414.77652518229689</v>
      </c>
      <c r="L8396" s="221">
        <f t="shared" si="932"/>
        <v>8.4433248222359601E-40</v>
      </c>
    </row>
    <row r="8397" spans="3:12" hidden="1" x14ac:dyDescent="0.25">
      <c r="C8397" s="221">
        <v>1140000</v>
      </c>
      <c r="D8397" s="221">
        <f t="shared" si="926"/>
        <v>1140000</v>
      </c>
      <c r="E8397" s="221">
        <f t="shared" si="931"/>
        <v>1140</v>
      </c>
      <c r="F8397" s="221">
        <f t="shared" si="927"/>
        <v>2.0374576812727366E-10</v>
      </c>
      <c r="G8397" s="221">
        <f t="shared" si="928"/>
        <v>1.6346154753839275E-15</v>
      </c>
      <c r="H8397" s="221">
        <v>1</v>
      </c>
      <c r="I8397" s="221">
        <f t="shared" si="929"/>
        <v>1</v>
      </c>
      <c r="J8397" s="221">
        <v>1</v>
      </c>
      <c r="K8397" s="221">
        <f t="shared" si="930"/>
        <v>-489.54991593502268</v>
      </c>
      <c r="L8397" s="221">
        <f t="shared" si="932"/>
        <v>8.3261842688172504E-40</v>
      </c>
    </row>
    <row r="8398" spans="3:12" hidden="1" x14ac:dyDescent="0.25">
      <c r="C8398" s="221">
        <v>1141000</v>
      </c>
      <c r="D8398" s="221">
        <f t="shared" si="926"/>
        <v>1141000</v>
      </c>
      <c r="E8398" s="221">
        <f t="shared" si="931"/>
        <v>1141</v>
      </c>
      <c r="F8398" s="221">
        <f t="shared" si="927"/>
        <v>9.0084217884030866E-10</v>
      </c>
      <c r="G8398" s="221">
        <f t="shared" si="928"/>
        <v>5.341165608617162E-2</v>
      </c>
      <c r="H8398" s="271">
        <v>9.3134350995021296E-10</v>
      </c>
      <c r="I8398" s="221">
        <f t="shared" si="929"/>
        <v>1</v>
      </c>
      <c r="J8398" s="221">
        <v>1</v>
      </c>
      <c r="K8398" s="221">
        <f t="shared" si="930"/>
        <v>-386.9721070236435</v>
      </c>
      <c r="L8398" s="221">
        <f t="shared" si="932"/>
        <v>5.0203704158771671E-37</v>
      </c>
    </row>
    <row r="8399" spans="3:12" hidden="1" x14ac:dyDescent="0.25">
      <c r="C8399" s="221">
        <v>1142000</v>
      </c>
      <c r="D8399" s="221">
        <f t="shared" si="926"/>
        <v>1142000</v>
      </c>
      <c r="E8399" s="221">
        <f t="shared" si="931"/>
        <v>1142</v>
      </c>
      <c r="F8399" s="221">
        <f t="shared" si="927"/>
        <v>2.3179418674669714E-9</v>
      </c>
      <c r="G8399" s="221">
        <f t="shared" si="928"/>
        <v>4.4050908590100045E-2</v>
      </c>
      <c r="H8399" s="271">
        <v>9.3128609999302696E-10</v>
      </c>
      <c r="I8399" s="221">
        <f t="shared" si="929"/>
        <v>1</v>
      </c>
      <c r="J8399" s="221">
        <v>1</v>
      </c>
      <c r="K8399" s="221">
        <f t="shared" si="930"/>
        <v>-380.43718937228556</v>
      </c>
      <c r="L8399" s="221">
        <f t="shared" si="932"/>
        <v>4.8932317783956996E-36</v>
      </c>
    </row>
    <row r="8400" spans="3:12" hidden="1" x14ac:dyDescent="0.25">
      <c r="C8400" s="221">
        <v>1143000</v>
      </c>
      <c r="D8400" s="221">
        <f t="shared" si="926"/>
        <v>1143000</v>
      </c>
      <c r="E8400" s="221">
        <f t="shared" si="931"/>
        <v>1143</v>
      </c>
      <c r="F8400" s="221">
        <f t="shared" si="927"/>
        <v>4.1539263185281112E-9</v>
      </c>
      <c r="G8400" s="221">
        <f t="shared" si="928"/>
        <v>8.4429073383816994E-15</v>
      </c>
      <c r="H8400" s="221">
        <v>1</v>
      </c>
      <c r="I8400" s="221">
        <f t="shared" si="929"/>
        <v>1</v>
      </c>
      <c r="J8400" s="221">
        <v>1</v>
      </c>
      <c r="K8400" s="221">
        <f t="shared" si="930"/>
        <v>-449.10098376551855</v>
      </c>
      <c r="L8400" s="221">
        <f t="shared" si="932"/>
        <v>2.2622539869565169E-36</v>
      </c>
    </row>
    <row r="8401" spans="3:12" hidden="1" x14ac:dyDescent="0.25">
      <c r="C8401" s="221">
        <v>1144000</v>
      </c>
      <c r="D8401" s="221">
        <f t="shared" si="926"/>
        <v>1144000</v>
      </c>
      <c r="E8401" s="221">
        <f t="shared" si="931"/>
        <v>1144</v>
      </c>
      <c r="F8401" s="221">
        <f t="shared" si="927"/>
        <v>5.6142950662066466E-9</v>
      </c>
      <c r="G8401" s="221">
        <f t="shared" si="928"/>
        <v>3.6641051732164184E-2</v>
      </c>
      <c r="H8401" s="271">
        <v>9.3139007959955294E-10</v>
      </c>
      <c r="I8401" s="221">
        <f t="shared" si="929"/>
        <v>1</v>
      </c>
      <c r="J8401" s="221">
        <v>1</v>
      </c>
      <c r="K8401" s="221">
        <f t="shared" si="930"/>
        <v>-374.352104546617</v>
      </c>
      <c r="L8401" s="221">
        <f t="shared" si="932"/>
        <v>9.1809691834988718E-36</v>
      </c>
    </row>
    <row r="8402" spans="3:12" hidden="1" x14ac:dyDescent="0.25">
      <c r="C8402" s="221">
        <v>1145000</v>
      </c>
      <c r="D8402" s="221">
        <f t="shared" si="926"/>
        <v>1145000</v>
      </c>
      <c r="E8402" s="221">
        <f t="shared" si="931"/>
        <v>1145</v>
      </c>
      <c r="F8402" s="221">
        <f t="shared" si="927"/>
        <v>5.9248785177541864E-9</v>
      </c>
      <c r="G8402" s="221">
        <f t="shared" si="928"/>
        <v>3.6118768889063887E-2</v>
      </c>
      <c r="H8402" s="271">
        <v>9.3123955735838298E-10</v>
      </c>
      <c r="I8402" s="221">
        <f t="shared" si="929"/>
        <v>1</v>
      </c>
      <c r="J8402" s="221">
        <v>1</v>
      </c>
      <c r="K8402" s="221">
        <f t="shared" si="930"/>
        <v>-374.0105239044828</v>
      </c>
      <c r="L8402" s="221">
        <f t="shared" si="932"/>
        <v>3.8197635381093333E-35</v>
      </c>
    </row>
    <row r="8403" spans="3:12" hidden="1" x14ac:dyDescent="0.25">
      <c r="C8403" s="221">
        <v>1146000</v>
      </c>
      <c r="D8403" s="221">
        <f t="shared" si="926"/>
        <v>1146000</v>
      </c>
      <c r="E8403" s="221">
        <f t="shared" si="931"/>
        <v>1146</v>
      </c>
      <c r="F8403" s="221">
        <f t="shared" si="927"/>
        <v>4.9173184656465945E-9</v>
      </c>
      <c r="G8403" s="221">
        <f t="shared" si="928"/>
        <v>2.3927781112052798E-14</v>
      </c>
      <c r="H8403" s="221">
        <v>1</v>
      </c>
      <c r="I8403" s="221">
        <f t="shared" si="929"/>
        <v>1</v>
      </c>
      <c r="J8403" s="221">
        <v>1</v>
      </c>
      <c r="K8403" s="221">
        <f t="shared" si="930"/>
        <v>-438.58738473871534</v>
      </c>
      <c r="L8403" s="221">
        <f t="shared" si="932"/>
        <v>9.9403183717502901E-36</v>
      </c>
    </row>
    <row r="8404" spans="3:12" hidden="1" x14ac:dyDescent="0.25">
      <c r="C8404" s="221">
        <v>1147000</v>
      </c>
      <c r="D8404" s="221">
        <f t="shared" si="926"/>
        <v>1147000</v>
      </c>
      <c r="E8404" s="221">
        <f t="shared" si="931"/>
        <v>1147</v>
      </c>
      <c r="F8404" s="221">
        <f t="shared" si="927"/>
        <v>3.1547789468824376E-9</v>
      </c>
      <c r="G8404" s="221">
        <f t="shared" si="928"/>
        <v>4.0680891906413566E-2</v>
      </c>
      <c r="H8404" s="271">
        <v>9.31183979297167E-10</v>
      </c>
      <c r="I8404" s="221">
        <f t="shared" si="929"/>
        <v>1</v>
      </c>
      <c r="J8404" s="221">
        <v>1</v>
      </c>
      <c r="K8404" s="221">
        <f t="shared" si="930"/>
        <v>-378.45210209104914</v>
      </c>
      <c r="L8404" s="221">
        <f t="shared" si="932"/>
        <v>3.5775403799676277E-36</v>
      </c>
    </row>
    <row r="8405" spans="3:12" hidden="1" x14ac:dyDescent="0.25">
      <c r="C8405" s="221">
        <v>1148000</v>
      </c>
      <c r="D8405" s="221">
        <f t="shared" si="926"/>
        <v>1148000</v>
      </c>
      <c r="E8405" s="221">
        <f t="shared" si="931"/>
        <v>1148</v>
      </c>
      <c r="F8405" s="221">
        <f t="shared" si="927"/>
        <v>1.4892282390501126E-9</v>
      </c>
      <c r="G8405" s="221">
        <f t="shared" si="928"/>
        <v>4.7104828118618332E-2</v>
      </c>
      <c r="H8405" s="271">
        <v>9.3144564911170003E-10</v>
      </c>
      <c r="I8405" s="221">
        <f t="shared" si="929"/>
        <v>1</v>
      </c>
      <c r="J8405" s="221">
        <v>1</v>
      </c>
      <c r="K8405" s="221">
        <f t="shared" si="930"/>
        <v>-383.69631590716244</v>
      </c>
      <c r="L8405" s="221">
        <f t="shared" si="932"/>
        <v>8.5422133627175031E-36</v>
      </c>
    </row>
    <row r="8406" spans="3:12" hidden="1" x14ac:dyDescent="0.25">
      <c r="C8406" s="221">
        <v>1149000</v>
      </c>
      <c r="D8406" s="221">
        <f t="shared" si="926"/>
        <v>1149000</v>
      </c>
      <c r="E8406" s="221">
        <f t="shared" si="931"/>
        <v>1149</v>
      </c>
      <c r="F8406" s="221">
        <f t="shared" si="927"/>
        <v>4.6381636311866041E-10</v>
      </c>
      <c r="G8406" s="221">
        <f t="shared" si="928"/>
        <v>2.6495667146750473E-14</v>
      </c>
      <c r="H8406" s="221">
        <v>1</v>
      </c>
      <c r="I8406" s="221">
        <f t="shared" si="929"/>
        <v>1</v>
      </c>
      <c r="J8406" s="221">
        <v>1</v>
      </c>
      <c r="K8406" s="221">
        <f t="shared" si="930"/>
        <v>-458.2095814905872</v>
      </c>
      <c r="L8406" s="221">
        <f t="shared" si="932"/>
        <v>1.0677553707714471E-36</v>
      </c>
    </row>
    <row r="8407" spans="3:12" hidden="1" x14ac:dyDescent="0.25">
      <c r="C8407" s="221">
        <v>1150000</v>
      </c>
      <c r="D8407" s="221">
        <f t="shared" si="926"/>
        <v>1150000</v>
      </c>
      <c r="E8407" s="221">
        <f t="shared" si="931"/>
        <v>1150</v>
      </c>
      <c r="F8407" s="221">
        <f t="shared" si="927"/>
        <v>7.3505907060280938E-11</v>
      </c>
      <c r="G8407" s="221">
        <f t="shared" si="928"/>
        <v>8.5382945061862045E-2</v>
      </c>
      <c r="H8407" s="271">
        <v>9.3123053154534097E-10</v>
      </c>
      <c r="I8407" s="221">
        <f t="shared" si="929"/>
        <v>1</v>
      </c>
      <c r="J8407" s="221">
        <v>1</v>
      </c>
      <c r="K8407" s="221">
        <f t="shared" si="930"/>
        <v>-404.66498843729039</v>
      </c>
      <c r="L8407" s="221">
        <f t="shared" si="932"/>
        <v>8.5756214172871661E-39</v>
      </c>
    </row>
    <row r="8408" spans="3:12" hidden="1" x14ac:dyDescent="0.25">
      <c r="C8408" s="221">
        <v>1151000</v>
      </c>
      <c r="D8408" s="221">
        <f t="shared" si="926"/>
        <v>1151000</v>
      </c>
      <c r="E8408" s="221">
        <f t="shared" si="931"/>
        <v>1151</v>
      </c>
      <c r="F8408" s="221">
        <f t="shared" si="927"/>
        <v>2.5455778204379855E-12</v>
      </c>
      <c r="G8408" s="221">
        <f t="shared" si="928"/>
        <v>0.16671805668004053</v>
      </c>
      <c r="H8408" s="271">
        <v>9.3139911827151007E-10</v>
      </c>
      <c r="I8408" s="221">
        <f t="shared" si="929"/>
        <v>1</v>
      </c>
      <c r="J8408" s="221">
        <v>1</v>
      </c>
      <c r="K8408" s="221">
        <f t="shared" si="930"/>
        <v>-428.06190319690103</v>
      </c>
      <c r="L8408" s="221">
        <f t="shared" si="932"/>
        <v>9.7338486022968021E-39</v>
      </c>
    </row>
    <row r="8409" spans="3:12" hidden="1" x14ac:dyDescent="0.25">
      <c r="C8409" s="221">
        <v>1152000</v>
      </c>
      <c r="D8409" s="221">
        <f t="shared" si="926"/>
        <v>1152000</v>
      </c>
      <c r="E8409" s="221">
        <f t="shared" si="931"/>
        <v>1152</v>
      </c>
      <c r="F8409" s="221">
        <f t="shared" si="927"/>
        <v>4.7650628962399475E-79</v>
      </c>
      <c r="G8409" s="221">
        <f t="shared" si="928"/>
        <v>0.93321533923303834</v>
      </c>
      <c r="H8409" s="221">
        <v>1</v>
      </c>
      <c r="I8409" s="221">
        <f t="shared" si="929"/>
        <v>1</v>
      </c>
      <c r="J8409" s="221">
        <v>1</v>
      </c>
      <c r="K8409" s="221">
        <f t="shared" si="930"/>
        <v>-1567.0389898774149</v>
      </c>
      <c r="L8409" s="221">
        <f t="shared" si="932"/>
        <v>3.9061569469329208E-41</v>
      </c>
    </row>
    <row r="8410" spans="3:12" hidden="1" x14ac:dyDescent="0.25">
      <c r="C8410" s="221">
        <v>1153000</v>
      </c>
      <c r="D8410" s="221">
        <f t="shared" si="926"/>
        <v>1153000</v>
      </c>
      <c r="E8410" s="221">
        <f t="shared" si="931"/>
        <v>1153</v>
      </c>
      <c r="F8410" s="221">
        <f t="shared" si="927"/>
        <v>2.4602646848624334E-12</v>
      </c>
      <c r="G8410" s="221">
        <f t="shared" si="928"/>
        <v>0.16671805668007916</v>
      </c>
      <c r="H8410" s="271">
        <v>9.3127708631470603E-10</v>
      </c>
      <c r="I8410" s="221">
        <f t="shared" si="929"/>
        <v>1</v>
      </c>
      <c r="J8410" s="221">
        <v>1</v>
      </c>
      <c r="K8410" s="221">
        <f t="shared" si="930"/>
        <v>-428.3591322093572</v>
      </c>
      <c r="L8410" s="221">
        <f t="shared" si="932"/>
        <v>3.647764460231132E-41</v>
      </c>
    </row>
    <row r="8411" spans="3:12" hidden="1" x14ac:dyDescent="0.25">
      <c r="C8411" s="221">
        <v>1154000</v>
      </c>
      <c r="D8411" s="221">
        <f t="shared" si="926"/>
        <v>1154000</v>
      </c>
      <c r="E8411" s="221">
        <f t="shared" si="931"/>
        <v>1154</v>
      </c>
      <c r="F8411" s="221">
        <f t="shared" si="927"/>
        <v>6.8661369540691099E-11</v>
      </c>
      <c r="G8411" s="221">
        <f t="shared" si="928"/>
        <v>8.5382945061882071E-2</v>
      </c>
      <c r="H8411" s="271">
        <v>9.3135253536071001E-10</v>
      </c>
      <c r="I8411" s="221">
        <f t="shared" si="929"/>
        <v>1</v>
      </c>
      <c r="J8411" s="221">
        <v>1</v>
      </c>
      <c r="K8411" s="221">
        <f t="shared" si="930"/>
        <v>-405.25604613034119</v>
      </c>
      <c r="L8411" s="221">
        <f t="shared" si="932"/>
        <v>8.5323751661483696E-39</v>
      </c>
    </row>
    <row r="8412" spans="3:12" hidden="1" x14ac:dyDescent="0.25">
      <c r="C8412" s="221">
        <v>1155000</v>
      </c>
      <c r="D8412" s="221">
        <f t="shared" si="926"/>
        <v>1155000</v>
      </c>
      <c r="E8412" s="221">
        <f t="shared" si="931"/>
        <v>1155</v>
      </c>
      <c r="F8412" s="221">
        <f t="shared" si="927"/>
        <v>4.1872575713654137E-10</v>
      </c>
      <c r="G8412" s="221">
        <f t="shared" si="928"/>
        <v>6.5804612062299928E-14</v>
      </c>
      <c r="H8412" s="221">
        <v>1</v>
      </c>
      <c r="I8412" s="221">
        <f t="shared" si="929"/>
        <v>1</v>
      </c>
      <c r="J8412" s="221">
        <v>1</v>
      </c>
      <c r="K8412" s="221">
        <f t="shared" si="930"/>
        <v>-451.19627980591895</v>
      </c>
      <c r="L8412" s="221">
        <f t="shared" si="932"/>
        <v>7.5284866907346492E-39</v>
      </c>
    </row>
    <row r="8413" spans="3:12" hidden="1" x14ac:dyDescent="0.25">
      <c r="C8413" s="221">
        <v>1156000</v>
      </c>
      <c r="D8413" s="221">
        <f t="shared" si="926"/>
        <v>1156000</v>
      </c>
      <c r="E8413" s="221">
        <f t="shared" si="931"/>
        <v>1156</v>
      </c>
      <c r="F8413" s="221">
        <f t="shared" si="927"/>
        <v>1.2993800596103905E-9</v>
      </c>
      <c r="G8413" s="221">
        <f t="shared" si="928"/>
        <v>4.7104828118630787E-2</v>
      </c>
      <c r="H8413" s="271">
        <v>9.3132364425883402E-10</v>
      </c>
      <c r="I8413" s="221">
        <f t="shared" si="929"/>
        <v>1</v>
      </c>
      <c r="J8413" s="221">
        <v>1</v>
      </c>
      <c r="K8413" s="221">
        <f t="shared" si="930"/>
        <v>-384.88195499859756</v>
      </c>
      <c r="L8413" s="221">
        <f t="shared" si="932"/>
        <v>8.1313800735805984E-37</v>
      </c>
    </row>
    <row r="8414" spans="3:12" hidden="1" x14ac:dyDescent="0.25">
      <c r="C8414" s="221">
        <v>1157000</v>
      </c>
      <c r="D8414" s="221">
        <f t="shared" si="926"/>
        <v>1157000</v>
      </c>
      <c r="E8414" s="221">
        <f t="shared" si="931"/>
        <v>1157</v>
      </c>
      <c r="F8414" s="221">
        <f t="shared" si="927"/>
        <v>2.6603111779600479E-9</v>
      </c>
      <c r="G8414" s="221">
        <f t="shared" si="928"/>
        <v>4.0680891906424294E-2</v>
      </c>
      <c r="H8414" s="271">
        <v>9.3130598767340996E-10</v>
      </c>
      <c r="I8414" s="221">
        <f t="shared" si="929"/>
        <v>1</v>
      </c>
      <c r="J8414" s="221">
        <v>1</v>
      </c>
      <c r="K8414" s="221">
        <f t="shared" si="930"/>
        <v>-379.93169399076243</v>
      </c>
      <c r="L8414" s="221">
        <f t="shared" si="932"/>
        <v>6.2246654291701998E-36</v>
      </c>
    </row>
    <row r="8415" spans="3:12" hidden="1" x14ac:dyDescent="0.25">
      <c r="C8415" s="221">
        <v>1158000</v>
      </c>
      <c r="D8415" s="221">
        <f t="shared" si="926"/>
        <v>1158000</v>
      </c>
      <c r="E8415" s="221">
        <f t="shared" si="931"/>
        <v>1158</v>
      </c>
      <c r="F8415" s="221">
        <f t="shared" si="927"/>
        <v>4.0075317108314915E-9</v>
      </c>
      <c r="G8415" s="221">
        <f t="shared" si="928"/>
        <v>4.9892282776040081E-15</v>
      </c>
      <c r="H8415" s="221">
        <v>1</v>
      </c>
      <c r="I8415" s="221">
        <f t="shared" si="929"/>
        <v>1</v>
      </c>
      <c r="J8415" s="221">
        <v>1</v>
      </c>
      <c r="K8415" s="221">
        <f t="shared" si="930"/>
        <v>-453.98179314656255</v>
      </c>
      <c r="L8415" s="221">
        <f t="shared" si="932"/>
        <v>2.5406386585294554E-36</v>
      </c>
    </row>
    <row r="8416" spans="3:12" hidden="1" x14ac:dyDescent="0.25">
      <c r="C8416" s="221">
        <v>1159000</v>
      </c>
      <c r="D8416" s="221">
        <f t="shared" si="926"/>
        <v>1159000</v>
      </c>
      <c r="E8416" s="221">
        <f t="shared" si="931"/>
        <v>1159</v>
      </c>
      <c r="F8416" s="221">
        <f t="shared" si="927"/>
        <v>4.6666913009471406E-9</v>
      </c>
      <c r="G8416" s="221">
        <f t="shared" si="928"/>
        <v>3.6118768889073685E-2</v>
      </c>
      <c r="H8416" s="271">
        <v>9.3137019313514302E-10</v>
      </c>
      <c r="I8416" s="221">
        <f t="shared" si="929"/>
        <v>1</v>
      </c>
      <c r="J8416" s="221">
        <v>1</v>
      </c>
      <c r="K8416" s="221">
        <f t="shared" si="930"/>
        <v>-376.08271305165596</v>
      </c>
      <c r="L8416" s="221">
        <f t="shared" si="932"/>
        <v>6.1628177288276062E-36</v>
      </c>
    </row>
    <row r="8417" spans="3:12" hidden="1" x14ac:dyDescent="0.25">
      <c r="C8417" s="221">
        <v>1160000</v>
      </c>
      <c r="D8417" s="221">
        <f t="shared" si="926"/>
        <v>1160000</v>
      </c>
      <c r="E8417" s="221">
        <f t="shared" si="931"/>
        <v>1160</v>
      </c>
      <c r="F8417" s="221">
        <f t="shared" si="927"/>
        <v>4.2736703798225187E-9</v>
      </c>
      <c r="G8417" s="221">
        <f t="shared" si="928"/>
        <v>3.6641051732154276E-2</v>
      </c>
      <c r="H8417" s="271">
        <v>9.3125943004258501E-10</v>
      </c>
      <c r="I8417" s="221">
        <f t="shared" si="929"/>
        <v>1</v>
      </c>
      <c r="J8417" s="221">
        <v>1</v>
      </c>
      <c r="K8417" s="221">
        <f t="shared" si="930"/>
        <v>-376.72320725377716</v>
      </c>
      <c r="L8417" s="221">
        <f t="shared" si="932"/>
        <v>2.2924201834060248E-35</v>
      </c>
    </row>
    <row r="8418" spans="3:12" hidden="1" x14ac:dyDescent="0.25">
      <c r="C8418" s="221">
        <v>1161000</v>
      </c>
      <c r="D8418" s="221">
        <f t="shared" si="926"/>
        <v>1161000</v>
      </c>
      <c r="E8418" s="221">
        <f t="shared" si="931"/>
        <v>1161</v>
      </c>
      <c r="F8418" s="221">
        <f t="shared" si="927"/>
        <v>3.0558724612309154E-9</v>
      </c>
      <c r="G8418" s="221">
        <f t="shared" si="928"/>
        <v>1.2774550770312138E-14</v>
      </c>
      <c r="H8418" s="221">
        <v>1</v>
      </c>
      <c r="I8418" s="221">
        <f t="shared" si="929"/>
        <v>1</v>
      </c>
      <c r="J8418" s="221">
        <v>1</v>
      </c>
      <c r="K8418" s="221">
        <f t="shared" si="930"/>
        <v>-448.17038277183514</v>
      </c>
      <c r="L8418" s="221">
        <f t="shared" si="932"/>
        <v>5.3192667475349742E-36</v>
      </c>
    </row>
    <row r="8419" spans="3:12" hidden="1" x14ac:dyDescent="0.25">
      <c r="C8419" s="221">
        <v>1162000</v>
      </c>
      <c r="D8419" s="221">
        <f t="shared" si="926"/>
        <v>1162000</v>
      </c>
      <c r="E8419" s="221">
        <f t="shared" si="931"/>
        <v>1162</v>
      </c>
      <c r="F8419" s="221">
        <f t="shared" si="927"/>
        <v>1.6479476444122464E-9</v>
      </c>
      <c r="G8419" s="221">
        <f t="shared" si="928"/>
        <v>4.4050908590065142E-2</v>
      </c>
      <c r="H8419" s="271">
        <v>9.3141674767210207E-10</v>
      </c>
      <c r="I8419" s="221">
        <f t="shared" si="929"/>
        <v>1</v>
      </c>
      <c r="J8419" s="221">
        <v>1</v>
      </c>
      <c r="K8419" s="221">
        <f t="shared" si="930"/>
        <v>-383.39915353637303</v>
      </c>
      <c r="L8419" s="221">
        <f t="shared" si="932"/>
        <v>1.1442633537883898E-36</v>
      </c>
    </row>
    <row r="8420" spans="3:12" hidden="1" x14ac:dyDescent="0.25">
      <c r="C8420" s="221">
        <v>1163000</v>
      </c>
      <c r="D8420" s="221">
        <f t="shared" si="926"/>
        <v>1163000</v>
      </c>
      <c r="E8420" s="221">
        <f t="shared" si="931"/>
        <v>1163</v>
      </c>
      <c r="F8420" s="221">
        <f t="shared" si="927"/>
        <v>6.1893794468709069E-10</v>
      </c>
      <c r="G8420" s="221">
        <f t="shared" si="928"/>
        <v>5.3411656086185692E-2</v>
      </c>
      <c r="H8420" s="271">
        <v>9.3121286970181504E-10</v>
      </c>
      <c r="I8420" s="221">
        <f t="shared" si="929"/>
        <v>1</v>
      </c>
      <c r="J8420" s="221">
        <v>1</v>
      </c>
      <c r="K8420" s="221">
        <f t="shared" si="930"/>
        <v>-390.23335756350775</v>
      </c>
      <c r="L8420" s="221">
        <f t="shared" si="932"/>
        <v>2.4206098760398964E-36</v>
      </c>
    </row>
    <row r="8421" spans="3:12" hidden="1" x14ac:dyDescent="0.25">
      <c r="C8421" s="221">
        <v>1164000</v>
      </c>
      <c r="D8421" s="221">
        <f t="shared" si="926"/>
        <v>1164000</v>
      </c>
      <c r="E8421" s="221">
        <f t="shared" si="931"/>
        <v>1164</v>
      </c>
      <c r="F8421" s="221">
        <f t="shared" si="927"/>
        <v>1.352810340070769E-10</v>
      </c>
      <c r="G8421" s="221">
        <f t="shared" si="928"/>
        <v>3.7570135081691247E-14</v>
      </c>
      <c r="H8421" s="221">
        <v>1</v>
      </c>
      <c r="I8421" s="221">
        <f t="shared" si="929"/>
        <v>1</v>
      </c>
      <c r="J8421" s="221">
        <v>1</v>
      </c>
      <c r="K8421" s="221">
        <f t="shared" si="930"/>
        <v>-465.87840658718216</v>
      </c>
      <c r="L8421" s="221">
        <f t="shared" si="932"/>
        <v>2.3699961727530636E-37</v>
      </c>
    </row>
    <row r="8422" spans="3:12" hidden="1" x14ac:dyDescent="0.25">
      <c r="C8422" s="221">
        <v>1165000</v>
      </c>
      <c r="D8422" s="221">
        <f t="shared" si="926"/>
        <v>1165000</v>
      </c>
      <c r="E8422" s="221">
        <f t="shared" si="931"/>
        <v>1165</v>
      </c>
      <c r="F8422" s="221">
        <f t="shared" si="927"/>
        <v>1.0478499112479416E-11</v>
      </c>
      <c r="G8422" s="221">
        <f t="shared" si="928"/>
        <v>0.11999898865878469</v>
      </c>
      <c r="H8422" s="271">
        <v>9.3121065854783199E-10</v>
      </c>
      <c r="I8422" s="221">
        <f t="shared" si="929"/>
        <v>1</v>
      </c>
      <c r="J8422" s="221">
        <v>1</v>
      </c>
      <c r="K8422" s="221">
        <f t="shared" si="930"/>
        <v>-418.62950789923684</v>
      </c>
      <c r="L8422" s="221">
        <f t="shared" si="932"/>
        <v>3.4574133369708636E-40</v>
      </c>
    </row>
    <row r="8423" spans="3:12" hidden="1" x14ac:dyDescent="0.25">
      <c r="C8423" s="221">
        <v>1166000</v>
      </c>
      <c r="D8423" s="221">
        <f t="shared" si="926"/>
        <v>1166000</v>
      </c>
      <c r="E8423" s="221">
        <f t="shared" si="931"/>
        <v>1166</v>
      </c>
      <c r="F8423" s="221">
        <f t="shared" si="927"/>
        <v>2.1101806318760772E-14</v>
      </c>
      <c r="G8423" s="221">
        <f t="shared" si="928"/>
        <v>0.41402196443706574</v>
      </c>
      <c r="H8423" s="271">
        <v>9.3141898534065407E-10</v>
      </c>
      <c r="I8423" s="221">
        <f t="shared" si="929"/>
        <v>1</v>
      </c>
      <c r="J8423" s="221">
        <v>1</v>
      </c>
      <c r="K8423" s="221">
        <f t="shared" si="930"/>
        <v>-461.79023799493257</v>
      </c>
      <c r="L8423" s="221">
        <f t="shared" si="932"/>
        <v>3.475399522255485E-40</v>
      </c>
    </row>
    <row r="8424" spans="3:12" hidden="1" x14ac:dyDescent="0.25">
      <c r="C8424" s="221">
        <v>1167000</v>
      </c>
      <c r="D8424" s="221">
        <f t="shared" si="926"/>
        <v>1167000</v>
      </c>
      <c r="E8424" s="221">
        <f t="shared" si="931"/>
        <v>1167</v>
      </c>
      <c r="F8424" s="221">
        <f t="shared" si="927"/>
        <v>1.5653935513271243E-13</v>
      </c>
      <c r="G8424" s="221">
        <f t="shared" si="928"/>
        <v>1.9741623232622956E-13</v>
      </c>
      <c r="H8424" s="221">
        <v>1</v>
      </c>
      <c r="I8424" s="221">
        <f t="shared" si="929"/>
        <v>1</v>
      </c>
      <c r="J8424" s="221">
        <v>1</v>
      </c>
      <c r="K8424" s="221">
        <f t="shared" si="930"/>
        <v>-510.19987200848209</v>
      </c>
      <c r="L8424" s="221">
        <f t="shared" si="932"/>
        <v>1.6680481538265754E-44</v>
      </c>
    </row>
    <row r="8425" spans="3:12" hidden="1" x14ac:dyDescent="0.25">
      <c r="C8425" s="221">
        <v>1168000</v>
      </c>
      <c r="D8425" s="221">
        <f t="shared" si="926"/>
        <v>1168000</v>
      </c>
      <c r="E8425" s="221">
        <f t="shared" si="931"/>
        <v>1168</v>
      </c>
      <c r="F8425" s="221">
        <f t="shared" si="927"/>
        <v>1.9042984655505467E-11</v>
      </c>
      <c r="G8425" s="221">
        <f t="shared" si="928"/>
        <v>0.10550370359328914</v>
      </c>
      <c r="H8425" s="271">
        <v>9.3125719898293303E-10</v>
      </c>
      <c r="I8425" s="221">
        <f t="shared" si="929"/>
        <v>1</v>
      </c>
      <c r="J8425" s="221">
        <v>1</v>
      </c>
      <c r="K8425" s="221">
        <f t="shared" si="930"/>
        <v>-414.55855268322705</v>
      </c>
      <c r="L8425" s="221">
        <f t="shared" si="932"/>
        <v>8.7518343063502646E-40</v>
      </c>
    </row>
    <row r="8426" spans="3:12" hidden="1" x14ac:dyDescent="0.25">
      <c r="C8426" s="221">
        <v>1169000</v>
      </c>
      <c r="D8426" s="221">
        <f t="shared" si="926"/>
        <v>1169000</v>
      </c>
      <c r="E8426" s="221">
        <f t="shared" si="931"/>
        <v>1169</v>
      </c>
      <c r="F8426" s="221">
        <f t="shared" si="927"/>
        <v>1.794510993923896E-10</v>
      </c>
      <c r="G8426" s="221">
        <f t="shared" si="928"/>
        <v>6.7158790484477204E-2</v>
      </c>
      <c r="H8426" s="271">
        <v>9.313724257240769E-10</v>
      </c>
      <c r="I8426" s="221">
        <f t="shared" si="929"/>
        <v>1</v>
      </c>
      <c r="J8426" s="221">
        <v>1</v>
      </c>
      <c r="K8426" s="221">
        <f t="shared" si="930"/>
        <v>-398.99655269266236</v>
      </c>
      <c r="L8426" s="221">
        <f t="shared" si="932"/>
        <v>4.2873897221047141E-38</v>
      </c>
    </row>
    <row r="8427" spans="3:12" hidden="1" x14ac:dyDescent="0.25">
      <c r="C8427" s="221">
        <v>1170000</v>
      </c>
      <c r="D8427" s="221">
        <f t="shared" si="926"/>
        <v>1170000</v>
      </c>
      <c r="E8427" s="221">
        <f t="shared" si="931"/>
        <v>1170</v>
      </c>
      <c r="F8427" s="221">
        <f t="shared" si="927"/>
        <v>6.9778344025649058E-10</v>
      </c>
      <c r="G8427" s="221">
        <f t="shared" si="928"/>
        <v>7.2757072561750751E-15</v>
      </c>
      <c r="H8427" s="221">
        <v>1</v>
      </c>
      <c r="I8427" s="221">
        <f t="shared" si="929"/>
        <v>1</v>
      </c>
      <c r="J8427" s="221">
        <v>1</v>
      </c>
      <c r="K8427" s="221">
        <f t="shared" si="930"/>
        <v>-465.88808249695086</v>
      </c>
      <c r="L8427" s="221">
        <f t="shared" si="932"/>
        <v>3.1526627149490273E-38</v>
      </c>
    </row>
    <row r="8428" spans="3:12" hidden="1" x14ac:dyDescent="0.25">
      <c r="C8428" s="221">
        <v>1171000</v>
      </c>
      <c r="D8428" s="221">
        <f t="shared" si="926"/>
        <v>1171000</v>
      </c>
      <c r="E8428" s="221">
        <f t="shared" si="931"/>
        <v>1171</v>
      </c>
      <c r="F8428" s="221">
        <f t="shared" si="927"/>
        <v>1.6592763140453448E-9</v>
      </c>
      <c r="G8428" s="221">
        <f t="shared" si="928"/>
        <v>4.2784868169454988E-2</v>
      </c>
      <c r="H8428" s="271">
        <v>9.3130375450345605E-10</v>
      </c>
      <c r="I8428" s="221">
        <f t="shared" si="929"/>
        <v>1</v>
      </c>
      <c r="J8428" s="221">
        <v>1</v>
      </c>
      <c r="K8428" s="221">
        <f t="shared" si="930"/>
        <v>-383.59399468618312</v>
      </c>
      <c r="L8428" s="221">
        <f t="shared" si="932"/>
        <v>1.0929674670220696E-36</v>
      </c>
    </row>
    <row r="8429" spans="3:12" hidden="1" x14ac:dyDescent="0.25">
      <c r="C8429" s="221">
        <v>1172000</v>
      </c>
      <c r="D8429" s="221">
        <f t="shared" si="926"/>
        <v>1172000</v>
      </c>
      <c r="E8429" s="221">
        <f t="shared" si="931"/>
        <v>1172</v>
      </c>
      <c r="F8429" s="221">
        <f t="shared" si="927"/>
        <v>2.8068786480463881E-9</v>
      </c>
      <c r="G8429" s="221">
        <f t="shared" si="928"/>
        <v>3.8400207712786627E-2</v>
      </c>
      <c r="H8429" s="271">
        <v>9.3132588223041495E-10</v>
      </c>
      <c r="I8429" s="221">
        <f t="shared" si="929"/>
        <v>1</v>
      </c>
      <c r="J8429" s="221">
        <v>1</v>
      </c>
      <c r="K8429" s="221">
        <f t="shared" si="930"/>
        <v>-379.96682234244008</v>
      </c>
      <c r="L8429" s="221">
        <f t="shared" si="932"/>
        <v>6.930374559624765E-36</v>
      </c>
    </row>
    <row r="8430" spans="3:12" hidden="1" x14ac:dyDescent="0.25">
      <c r="C8430" s="221">
        <v>1173000</v>
      </c>
      <c r="D8430" s="221">
        <f t="shared" si="926"/>
        <v>1173000</v>
      </c>
      <c r="E8430" s="221">
        <f t="shared" si="931"/>
        <v>1173</v>
      </c>
      <c r="F8430" s="221">
        <f t="shared" si="927"/>
        <v>3.6157934426768297E-9</v>
      </c>
      <c r="G8430" s="221">
        <f t="shared" si="928"/>
        <v>1.8540815328968436E-15</v>
      </c>
      <c r="H8430" s="221">
        <v>1</v>
      </c>
      <c r="I8430" s="221">
        <f t="shared" si="929"/>
        <v>1</v>
      </c>
      <c r="J8430" s="221">
        <v>1</v>
      </c>
      <c r="K8430" s="221">
        <f t="shared" si="930"/>
        <v>-463.47335117853379</v>
      </c>
      <c r="L8430" s="221">
        <f t="shared" si="932"/>
        <v>2.5195082251612655E-36</v>
      </c>
    </row>
    <row r="8431" spans="3:12" hidden="1" x14ac:dyDescent="0.25">
      <c r="C8431" s="221">
        <v>1174000</v>
      </c>
      <c r="D8431" s="221">
        <f t="shared" si="926"/>
        <v>1174000</v>
      </c>
      <c r="E8431" s="221">
        <f t="shared" si="931"/>
        <v>1174</v>
      </c>
      <c r="F8431" s="221">
        <f t="shared" si="927"/>
        <v>3.6491549447341425E-9</v>
      </c>
      <c r="G8431" s="221">
        <f t="shared" si="928"/>
        <v>3.6222228338973268E-2</v>
      </c>
      <c r="H8431" s="271">
        <v>9.313503125907539E-10</v>
      </c>
      <c r="I8431" s="221">
        <f t="shared" si="929"/>
        <v>1</v>
      </c>
      <c r="J8431" s="221">
        <v>1</v>
      </c>
      <c r="K8431" s="221">
        <f t="shared" si="930"/>
        <v>-378.19438934552869</v>
      </c>
      <c r="L8431" s="221">
        <f t="shared" si="932"/>
        <v>3.7892073704205079E-36</v>
      </c>
    </row>
    <row r="8432" spans="3:12" hidden="1" x14ac:dyDescent="0.25">
      <c r="C8432" s="221">
        <v>1175000</v>
      </c>
      <c r="D8432" s="221">
        <f t="shared" si="926"/>
        <v>1175000</v>
      </c>
      <c r="E8432" s="221">
        <f t="shared" si="931"/>
        <v>1175</v>
      </c>
      <c r="F8432" s="221">
        <f t="shared" si="927"/>
        <v>2.8921644236167549E-9</v>
      </c>
      <c r="G8432" s="221">
        <f t="shared" si="928"/>
        <v>3.7835535790802045E-2</v>
      </c>
      <c r="H8432" s="271">
        <v>9.3127930717980405E-10</v>
      </c>
      <c r="I8432" s="221">
        <f t="shared" si="929"/>
        <v>1</v>
      </c>
      <c r="J8432" s="221">
        <v>1</v>
      </c>
      <c r="K8432" s="221">
        <f t="shared" si="930"/>
        <v>-379.83594357753526</v>
      </c>
      <c r="L8432" s="221">
        <f t="shared" si="932"/>
        <v>1.2657722833034975E-35</v>
      </c>
    </row>
    <row r="8433" spans="3:12" hidden="1" x14ac:dyDescent="0.25">
      <c r="C8433" s="221">
        <v>1176000</v>
      </c>
      <c r="D8433" s="221">
        <f t="shared" si="926"/>
        <v>1176000</v>
      </c>
      <c r="E8433" s="221">
        <f t="shared" si="931"/>
        <v>1176</v>
      </c>
      <c r="F8433" s="221">
        <f t="shared" si="927"/>
        <v>1.7598537489893716E-9</v>
      </c>
      <c r="G8433" s="221">
        <f t="shared" si="928"/>
        <v>1.0185776441360039E-14</v>
      </c>
      <c r="H8433" s="221">
        <v>1</v>
      </c>
      <c r="I8433" s="221">
        <f t="shared" si="929"/>
        <v>1</v>
      </c>
      <c r="J8433" s="221">
        <v>1</v>
      </c>
      <c r="K8433" s="221">
        <f t="shared" si="930"/>
        <v>-454.93058564656258</v>
      </c>
      <c r="L8433" s="221">
        <f t="shared" si="932"/>
        <v>2.5971583106737778E-36</v>
      </c>
    </row>
    <row r="8434" spans="3:12" hidden="1" x14ac:dyDescent="0.25">
      <c r="C8434" s="221">
        <v>1177000</v>
      </c>
      <c r="D8434" s="221">
        <f t="shared" si="926"/>
        <v>1177000</v>
      </c>
      <c r="E8434" s="221">
        <f t="shared" si="931"/>
        <v>1177</v>
      </c>
      <c r="F8434" s="221">
        <f t="shared" si="927"/>
        <v>7.7574535785932476E-10</v>
      </c>
      <c r="G8434" s="221">
        <f t="shared" si="928"/>
        <v>4.8942765527662614E-2</v>
      </c>
      <c r="H8434" s="271">
        <v>9.3139688235629994E-10</v>
      </c>
      <c r="I8434" s="221">
        <f t="shared" si="929"/>
        <v>1</v>
      </c>
      <c r="J8434" s="221">
        <v>1</v>
      </c>
      <c r="K8434" s="221">
        <f t="shared" si="930"/>
        <v>-389.02915058074427</v>
      </c>
      <c r="L8434" s="221">
        <f t="shared" si="932"/>
        <v>3.1294292163863726E-37</v>
      </c>
    </row>
    <row r="8435" spans="3:12" hidden="1" x14ac:dyDescent="0.25">
      <c r="C8435" s="221">
        <v>1178000</v>
      </c>
      <c r="D8435" s="221">
        <f t="shared" si="926"/>
        <v>1178000</v>
      </c>
      <c r="E8435" s="221">
        <f t="shared" si="931"/>
        <v>1178</v>
      </c>
      <c r="F8435" s="221">
        <f t="shared" si="927"/>
        <v>2.1792435180880417E-10</v>
      </c>
      <c r="G8435" s="221">
        <f t="shared" si="928"/>
        <v>6.2911217298087296E-2</v>
      </c>
      <c r="H8435" s="271">
        <v>9.31232745444579E-10</v>
      </c>
      <c r="I8435" s="221">
        <f t="shared" si="929"/>
        <v>1</v>
      </c>
      <c r="J8435" s="221">
        <v>1</v>
      </c>
      <c r="K8435" s="221">
        <f t="shared" si="930"/>
        <v>-397.87815819123955</v>
      </c>
      <c r="L8435" s="221">
        <f t="shared" si="932"/>
        <v>5.7911351987011319E-37</v>
      </c>
    </row>
    <row r="8436" spans="3:12" hidden="1" x14ac:dyDescent="0.25">
      <c r="C8436" s="221">
        <v>1179000</v>
      </c>
      <c r="D8436" s="221">
        <f t="shared" si="926"/>
        <v>1179000</v>
      </c>
      <c r="E8436" s="221">
        <f t="shared" si="931"/>
        <v>1179</v>
      </c>
      <c r="F8436" s="221">
        <f t="shared" si="927"/>
        <v>2.8403702339558409E-11</v>
      </c>
      <c r="G8436" s="221">
        <f t="shared" si="928"/>
        <v>5.7728001797005204E-14</v>
      </c>
      <c r="H8436" s="221">
        <v>1</v>
      </c>
      <c r="I8436" s="221">
        <f t="shared" si="929"/>
        <v>1</v>
      </c>
      <c r="J8436" s="221">
        <v>1</v>
      </c>
      <c r="K8436" s="221">
        <f t="shared" si="930"/>
        <v>-475.70477044404635</v>
      </c>
      <c r="L8436" s="221">
        <f t="shared" si="932"/>
        <v>4.076014647511214E-38</v>
      </c>
    </row>
    <row r="8437" spans="3:12" hidden="1" x14ac:dyDescent="0.25">
      <c r="C8437" s="221">
        <v>1180000</v>
      </c>
      <c r="D8437" s="221">
        <f t="shared" si="926"/>
        <v>1180000</v>
      </c>
      <c r="E8437" s="221">
        <f t="shared" si="931"/>
        <v>1180</v>
      </c>
      <c r="F8437" s="221">
        <f t="shared" si="927"/>
        <v>5.387631107125251E-13</v>
      </c>
      <c r="G8437" s="221">
        <f t="shared" si="928"/>
        <v>0.20780173054031864</v>
      </c>
      <c r="H8437" s="271">
        <v>9.3144342842507998E-10</v>
      </c>
      <c r="I8437" s="221">
        <f t="shared" si="929"/>
        <v>1</v>
      </c>
      <c r="J8437" s="221">
        <v>1</v>
      </c>
      <c r="K8437" s="221">
        <f t="shared" si="930"/>
        <v>-439.63593010507162</v>
      </c>
      <c r="L8437" s="221">
        <f t="shared" si="932"/>
        <v>2.8047765666325459E-42</v>
      </c>
    </row>
    <row r="8438" spans="3:12" hidden="1" x14ac:dyDescent="0.25">
      <c r="C8438" s="221">
        <v>1181000</v>
      </c>
      <c r="D8438" s="221">
        <f t="shared" si="926"/>
        <v>1181000</v>
      </c>
      <c r="E8438" s="221">
        <f t="shared" si="931"/>
        <v>1181</v>
      </c>
      <c r="F8438" s="221">
        <f t="shared" si="927"/>
        <v>5.3132099797509754E-16</v>
      </c>
      <c r="G8438" s="221">
        <f t="shared" si="928"/>
        <v>0.82725581453266739</v>
      </c>
      <c r="H8438" s="271">
        <v>9.3118619637116702E-10</v>
      </c>
      <c r="I8438" s="221">
        <f t="shared" si="929"/>
        <v>1</v>
      </c>
      <c r="J8438" s="221">
        <v>1</v>
      </c>
      <c r="K8438" s="221">
        <f t="shared" si="930"/>
        <v>-487.75933324852366</v>
      </c>
      <c r="L8438" s="221">
        <f t="shared" si="932"/>
        <v>2.7399930419357426E-42</v>
      </c>
    </row>
    <row r="8439" spans="3:12" hidden="1" x14ac:dyDescent="0.25">
      <c r="C8439" s="221">
        <v>1182000</v>
      </c>
      <c r="D8439" s="221">
        <f t="shared" si="926"/>
        <v>1182000</v>
      </c>
      <c r="E8439" s="221">
        <f t="shared" si="931"/>
        <v>1182</v>
      </c>
      <c r="F8439" s="221">
        <f t="shared" si="927"/>
        <v>3.8538514928383384E-12</v>
      </c>
      <c r="G8439" s="221">
        <f t="shared" si="928"/>
        <v>5.8375257192318421E-14</v>
      </c>
      <c r="H8439" s="221">
        <v>1</v>
      </c>
      <c r="I8439" s="221">
        <f t="shared" si="929"/>
        <v>1</v>
      </c>
      <c r="J8439" s="221">
        <v>1</v>
      </c>
      <c r="K8439" s="221">
        <f t="shared" si="930"/>
        <v>-492.95752435540464</v>
      </c>
      <c r="L8439" s="221">
        <f t="shared" si="932"/>
        <v>1.0057195982387992E-46</v>
      </c>
    </row>
    <row r="8440" spans="3:12" hidden="1" x14ac:dyDescent="0.25">
      <c r="C8440" s="221">
        <v>1183000</v>
      </c>
      <c r="D8440" s="221">
        <f t="shared" si="926"/>
        <v>1183000</v>
      </c>
      <c r="E8440" s="221">
        <f t="shared" si="931"/>
        <v>1183</v>
      </c>
      <c r="F8440" s="221">
        <f t="shared" si="927"/>
        <v>6.8697102333448564E-11</v>
      </c>
      <c r="G8440" s="221">
        <f t="shared" si="928"/>
        <v>7.814726626151737E-2</v>
      </c>
      <c r="H8440" s="271">
        <v>9.3149000879606809E-10</v>
      </c>
      <c r="I8440" s="221">
        <f t="shared" si="929"/>
        <v>1</v>
      </c>
      <c r="J8440" s="221">
        <v>1</v>
      </c>
      <c r="K8440" s="221">
        <f t="shared" si="930"/>
        <v>-406.01939180123856</v>
      </c>
      <c r="L8440" s="221">
        <f t="shared" si="932"/>
        <v>6.2523013696450835E-39</v>
      </c>
    </row>
    <row r="8441" spans="3:12" hidden="1" x14ac:dyDescent="0.25">
      <c r="C8441" s="221">
        <v>1184000</v>
      </c>
      <c r="D8441" s="221">
        <f t="shared" si="926"/>
        <v>1184000</v>
      </c>
      <c r="E8441" s="221">
        <f t="shared" si="931"/>
        <v>1184</v>
      </c>
      <c r="F8441" s="221">
        <f t="shared" si="927"/>
        <v>3.5423071539947613E-10</v>
      </c>
      <c r="G8441" s="221">
        <f t="shared" si="928"/>
        <v>5.6137348138888807E-2</v>
      </c>
      <c r="H8441" s="271">
        <v>9.3139228647065803E-10</v>
      </c>
      <c r="I8441" s="221">
        <f t="shared" si="929"/>
        <v>1</v>
      </c>
      <c r="J8441" s="221">
        <v>1</v>
      </c>
      <c r="K8441" s="221">
        <f t="shared" si="930"/>
        <v>-394.6465850726795</v>
      </c>
      <c r="L8441" s="221">
        <f t="shared" si="932"/>
        <v>1.3832070689827268E-37</v>
      </c>
    </row>
    <row r="8442" spans="3:12" hidden="1" x14ac:dyDescent="0.25">
      <c r="C8442" s="221">
        <v>1185000</v>
      </c>
      <c r="D8442" s="221">
        <f t="shared" ref="D8442:D8505" si="933">C8442*(f_CLK_MHz/Nominal_Clock_Freq)</f>
        <v>1185000</v>
      </c>
      <c r="E8442" s="221">
        <f t="shared" si="931"/>
        <v>1185</v>
      </c>
      <c r="F8442" s="221">
        <f t="shared" ref="F8442:F8505" si="934">ABS(SIN(((MOD_CLK_DIV*PI()*$D8442*FIRST_STAGE_DECIMATION)/(f_CLK_MHz*1000000)))/(FIRST_STAGE_DECIMATION*SIN(((MOD_CLK_DIV*PI()*$D8442)/(f_CLK_MHz*1000000)))))^FIRST_STAGE_ORDER</f>
        <v>1.0008334342023496E-9</v>
      </c>
      <c r="G8442" s="221">
        <f t="shared" ref="G8442:G8505" si="935">ABS(SIN(((MOD_CLK_DIV*FIRST_STAGE_DECIMATION*PI()*$D8442*SECOND_STAGE_DECIMATION)/(f_CLK_MHz*1000000)))/(SECOND_STAGE_DECIMATION*SIN(((MOD_CLK_DIV*FIRST_STAGE_DECIMATION*PI()*$D8442)/(f_CLK_MHz*1000000)))))^SECOND_STAGE_ORDER</f>
        <v>1.0242229236745471E-14</v>
      </c>
      <c r="H8442" s="221">
        <v>1</v>
      </c>
      <c r="I8442" s="221">
        <f t="shared" ref="I8442:I8505" si="936">IF(Avg_decimation&lt;&gt;0,(ABS(SIN(((MOD_CLK_DIV*FIRST_STAGE_DECIMATION*SECOND_STAGE_DECIMATION*FIR_DECIMATION*PI()*$D8442*Avg_decimation)/(f_CLK_MHz*1000000)))/(Avg_decimation*SIN(((MOD_CLK_DIV*FIRST_STAGE_DECIMATION*SECOND_STAGE_DECIMATION*FIR_DECIMATION*PI()*$D8442)/(f_CLK_MHz*1000000)))))^1),"-")</f>
        <v>1</v>
      </c>
      <c r="J8442" s="221">
        <v>1</v>
      </c>
      <c r="K8442" s="221">
        <f t="shared" ref="K8442:K8505" si="937">20*LOG10(IF(FIR_BYPASSED,F8442*G8442*J8442,F8442*G8442*H8442*I8442*J8442))</f>
        <v>-459.78487406185729</v>
      </c>
      <c r="L8442" s="221">
        <f t="shared" si="932"/>
        <v>8.5854308953336688E-38</v>
      </c>
    </row>
    <row r="8443" spans="3:12" hidden="1" x14ac:dyDescent="0.25">
      <c r="C8443" s="221">
        <v>1186000</v>
      </c>
      <c r="D8443" s="221">
        <f t="shared" si="933"/>
        <v>1186000</v>
      </c>
      <c r="E8443" s="221">
        <f t="shared" si="931"/>
        <v>1186</v>
      </c>
      <c r="F8443" s="221">
        <f t="shared" si="934"/>
        <v>1.9210034748224992E-9</v>
      </c>
      <c r="G8443" s="221">
        <f t="shared" si="935"/>
        <v>3.9814721158177274E-2</v>
      </c>
      <c r="H8443" s="271">
        <v>9.3128389158429703E-10</v>
      </c>
      <c r="I8443" s="221">
        <f t="shared" si="936"/>
        <v>1</v>
      </c>
      <c r="J8443" s="221">
        <v>1</v>
      </c>
      <c r="K8443" s="221">
        <f t="shared" si="937"/>
        <v>-382.94692160067348</v>
      </c>
      <c r="L8443" s="221">
        <f t="shared" si="932"/>
        <v>1.2687406114387746E-36</v>
      </c>
    </row>
    <row r="8444" spans="3:12" hidden="1" x14ac:dyDescent="0.25">
      <c r="C8444" s="221">
        <v>1187000</v>
      </c>
      <c r="D8444" s="221">
        <f t="shared" si="933"/>
        <v>1187000</v>
      </c>
      <c r="E8444" s="221">
        <f t="shared" si="931"/>
        <v>1187</v>
      </c>
      <c r="F8444" s="221">
        <f t="shared" si="934"/>
        <v>2.7492818060520066E-9</v>
      </c>
      <c r="G8444" s="221">
        <f t="shared" si="935"/>
        <v>3.6960503332183064E-2</v>
      </c>
      <c r="H8444" s="271">
        <v>9.3134574835130102E-10</v>
      </c>
      <c r="I8444" s="221">
        <f t="shared" si="936"/>
        <v>1</v>
      </c>
      <c r="J8444" s="221">
        <v>1</v>
      </c>
      <c r="K8444" s="221">
        <f t="shared" si="937"/>
        <v>-380.47863857538113</v>
      </c>
      <c r="L8444" s="221">
        <f t="shared" si="932"/>
        <v>6.877971103217848E-36</v>
      </c>
    </row>
    <row r="8445" spans="3:12" hidden="1" x14ac:dyDescent="0.25">
      <c r="C8445" s="221">
        <v>1188000</v>
      </c>
      <c r="D8445" s="221">
        <f t="shared" si="933"/>
        <v>1188000</v>
      </c>
      <c r="E8445" s="221">
        <f t="shared" si="931"/>
        <v>1188</v>
      </c>
      <c r="F8445" s="221">
        <f t="shared" si="934"/>
        <v>3.0585431382216423E-9</v>
      </c>
      <c r="G8445" s="221">
        <f t="shared" si="935"/>
        <v>3.6752827343999872E-14</v>
      </c>
      <c r="H8445" s="221">
        <v>1</v>
      </c>
      <c r="I8445" s="221">
        <f t="shared" si="936"/>
        <v>1</v>
      </c>
      <c r="J8445" s="221">
        <v>1</v>
      </c>
      <c r="K8445" s="221">
        <f t="shared" si="937"/>
        <v>-438.98389270762698</v>
      </c>
      <c r="L8445" s="221">
        <f t="shared" si="932"/>
        <v>2.244436044085143E-36</v>
      </c>
    </row>
    <row r="8446" spans="3:12" hidden="1" x14ac:dyDescent="0.25">
      <c r="C8446" s="221">
        <v>1189000</v>
      </c>
      <c r="D8446" s="221">
        <f t="shared" si="933"/>
        <v>1189000</v>
      </c>
      <c r="E8446" s="221">
        <f t="shared" si="931"/>
        <v>1189</v>
      </c>
      <c r="F8446" s="221">
        <f t="shared" si="934"/>
        <v>2.6771067849270771E-9</v>
      </c>
      <c r="G8446" s="221">
        <f t="shared" si="935"/>
        <v>3.696050333218176E-2</v>
      </c>
      <c r="H8446" s="271">
        <v>9.3133045559995698E-10</v>
      </c>
      <c r="I8446" s="221">
        <f t="shared" si="936"/>
        <v>1</v>
      </c>
      <c r="J8446" s="221">
        <v>1</v>
      </c>
      <c r="K8446" s="221">
        <f t="shared" si="937"/>
        <v>-380.70985246528977</v>
      </c>
      <c r="L8446" s="221">
        <f t="shared" si="932"/>
        <v>2.1282059061339527E-36</v>
      </c>
    </row>
    <row r="8447" spans="3:12" hidden="1" x14ac:dyDescent="0.25">
      <c r="C8447" s="221">
        <v>1190000</v>
      </c>
      <c r="D8447" s="221">
        <f t="shared" si="933"/>
        <v>1190000</v>
      </c>
      <c r="E8447" s="221">
        <f t="shared" si="931"/>
        <v>1190</v>
      </c>
      <c r="F8447" s="221">
        <f t="shared" si="934"/>
        <v>1.8214639985777625E-9</v>
      </c>
      <c r="G8447" s="221">
        <f t="shared" si="935"/>
        <v>3.9814721158178225E-2</v>
      </c>
      <c r="H8447" s="271">
        <v>9.3129918025820799E-10</v>
      </c>
      <c r="I8447" s="221">
        <f t="shared" si="936"/>
        <v>1</v>
      </c>
      <c r="J8447" s="221">
        <v>1</v>
      </c>
      <c r="K8447" s="221">
        <f t="shared" si="937"/>
        <v>-383.40893018061792</v>
      </c>
      <c r="L8447" s="221">
        <f t="shared" si="932"/>
        <v>6.375334019856731E-36</v>
      </c>
    </row>
    <row r="8448" spans="3:12" hidden="1" x14ac:dyDescent="0.25">
      <c r="C8448" s="221">
        <v>1191000</v>
      </c>
      <c r="D8448" s="221">
        <f t="shared" si="933"/>
        <v>1191000</v>
      </c>
      <c r="E8448" s="221">
        <f t="shared" ref="E8448:E8511" si="938">D8448/1000</f>
        <v>1191</v>
      </c>
      <c r="F8448" s="221">
        <f t="shared" si="934"/>
        <v>9.2405833118032265E-10</v>
      </c>
      <c r="G8448" s="221">
        <f t="shared" si="935"/>
        <v>5.5127704983347554E-14</v>
      </c>
      <c r="H8448" s="221">
        <v>1</v>
      </c>
      <c r="I8448" s="221">
        <f t="shared" si="936"/>
        <v>1</v>
      </c>
      <c r="J8448" s="221">
        <v>1</v>
      </c>
      <c r="K8448" s="221">
        <f t="shared" si="937"/>
        <v>-445.85861400592319</v>
      </c>
      <c r="L8448" s="221">
        <f t="shared" ref="L8448:L8511" si="939">(D8448-D8447)*((10^(K8448/20)+10^(K8447/20))/2)^2</f>
        <v>1.1420940727425658E-36</v>
      </c>
    </row>
    <row r="8449" spans="3:12" hidden="1" x14ac:dyDescent="0.25">
      <c r="C8449" s="221">
        <v>1192000</v>
      </c>
      <c r="D8449" s="221">
        <f t="shared" si="933"/>
        <v>1192000</v>
      </c>
      <c r="E8449" s="221">
        <f t="shared" si="938"/>
        <v>1192</v>
      </c>
      <c r="F8449" s="221">
        <f t="shared" si="934"/>
        <v>3.1846935036969218E-10</v>
      </c>
      <c r="G8449" s="221">
        <f t="shared" si="935"/>
        <v>5.6137348138915397E-2</v>
      </c>
      <c r="H8449" s="271">
        <v>9.3137700117695499E-10</v>
      </c>
      <c r="I8449" s="221">
        <f t="shared" si="936"/>
        <v>1</v>
      </c>
      <c r="J8449" s="221">
        <v>1</v>
      </c>
      <c r="K8449" s="221">
        <f t="shared" si="937"/>
        <v>-395.57109910472593</v>
      </c>
      <c r="L8449" s="221">
        <f t="shared" si="939"/>
        <v>6.9740222614965265E-38</v>
      </c>
    </row>
    <row r="8450" spans="3:12" hidden="1" x14ac:dyDescent="0.25">
      <c r="C8450" s="221">
        <v>1193000</v>
      </c>
      <c r="D8450" s="221">
        <f t="shared" si="933"/>
        <v>1193000</v>
      </c>
      <c r="E8450" s="221">
        <f t="shared" si="938"/>
        <v>1193</v>
      </c>
      <c r="F8450" s="221">
        <f t="shared" si="934"/>
        <v>6.0139797230367879E-11</v>
      </c>
      <c r="G8450" s="221">
        <f t="shared" si="935"/>
        <v>7.8147266261476292E-2</v>
      </c>
      <c r="H8450" s="271">
        <v>9.3125263277635097E-10</v>
      </c>
      <c r="I8450" s="221">
        <f t="shared" si="936"/>
        <v>1</v>
      </c>
      <c r="J8450" s="221">
        <v>1</v>
      </c>
      <c r="K8450" s="221">
        <f t="shared" si="937"/>
        <v>-407.1771347353544</v>
      </c>
      <c r="L8450" s="221">
        <f t="shared" si="939"/>
        <v>1.105425735702212E-37</v>
      </c>
    </row>
    <row r="8451" spans="3:12" hidden="1" x14ac:dyDescent="0.25">
      <c r="C8451" s="221">
        <v>1194000</v>
      </c>
      <c r="D8451" s="221">
        <f t="shared" si="933"/>
        <v>1194000</v>
      </c>
      <c r="E8451" s="221">
        <f t="shared" si="938"/>
        <v>1194</v>
      </c>
      <c r="F8451" s="221">
        <f t="shared" si="934"/>
        <v>3.2851746963279838E-12</v>
      </c>
      <c r="G8451" s="221">
        <f t="shared" si="935"/>
        <v>4.9544491052833084E-14</v>
      </c>
      <c r="H8451" s="221">
        <v>1</v>
      </c>
      <c r="I8451" s="221">
        <f t="shared" si="936"/>
        <v>1</v>
      </c>
      <c r="J8451" s="221">
        <v>1</v>
      </c>
      <c r="K8451" s="221">
        <f t="shared" si="937"/>
        <v>-495.76892318932443</v>
      </c>
      <c r="L8451" s="221">
        <f t="shared" si="939"/>
        <v>4.7891543723073815E-39</v>
      </c>
    </row>
    <row r="8452" spans="3:12" hidden="1" x14ac:dyDescent="0.25">
      <c r="C8452" s="221">
        <v>1195000</v>
      </c>
      <c r="D8452" s="221">
        <f t="shared" si="933"/>
        <v>1195000</v>
      </c>
      <c r="E8452" s="221">
        <f t="shared" si="938"/>
        <v>1195</v>
      </c>
      <c r="F8452" s="221">
        <f t="shared" si="934"/>
        <v>4.4101953969839106E-16</v>
      </c>
      <c r="G8452" s="221">
        <f t="shared" si="935"/>
        <v>0.82725581453232555</v>
      </c>
      <c r="H8452" s="271">
        <v>9.3142355507896007E-10</v>
      </c>
      <c r="I8452" s="221">
        <f t="shared" si="936"/>
        <v>1</v>
      </c>
      <c r="J8452" s="221">
        <v>1</v>
      </c>
      <c r="K8452" s="221">
        <f t="shared" si="937"/>
        <v>-489.37510246491178</v>
      </c>
      <c r="L8452" s="221">
        <f t="shared" si="939"/>
        <v>6.3146446106028161E-47</v>
      </c>
    </row>
    <row r="8453" spans="3:12" hidden="1" x14ac:dyDescent="0.25">
      <c r="C8453" s="221">
        <v>1196000</v>
      </c>
      <c r="D8453" s="221">
        <f t="shared" si="933"/>
        <v>1196000</v>
      </c>
      <c r="E8453" s="221">
        <f t="shared" si="938"/>
        <v>1196</v>
      </c>
      <c r="F8453" s="221">
        <f t="shared" si="934"/>
        <v>4.3544472421208786E-13</v>
      </c>
      <c r="G8453" s="221">
        <f t="shared" si="935"/>
        <v>0.20780173054023576</v>
      </c>
      <c r="H8453" s="271">
        <v>9.3120607067389102E-10</v>
      </c>
      <c r="I8453" s="221">
        <f t="shared" si="936"/>
        <v>1</v>
      </c>
      <c r="J8453" s="221">
        <v>1</v>
      </c>
      <c r="K8453" s="221">
        <f t="shared" si="937"/>
        <v>-441.48744016826305</v>
      </c>
      <c r="L8453" s="221">
        <f t="shared" si="939"/>
        <v>1.7893358989894176E-42</v>
      </c>
    </row>
    <row r="8454" spans="3:12" hidden="1" x14ac:dyDescent="0.25">
      <c r="C8454" s="221">
        <v>1197000</v>
      </c>
      <c r="D8454" s="221">
        <f t="shared" si="933"/>
        <v>1197000</v>
      </c>
      <c r="E8454" s="221">
        <f t="shared" si="938"/>
        <v>1197</v>
      </c>
      <c r="F8454" s="221">
        <f t="shared" si="934"/>
        <v>2.2353266734974231E-11</v>
      </c>
      <c r="G8454" s="221">
        <f t="shared" si="935"/>
        <v>5.175551836437283E-14</v>
      </c>
      <c r="H8454" s="221">
        <v>1</v>
      </c>
      <c r="I8454" s="221">
        <f t="shared" si="936"/>
        <v>1</v>
      </c>
      <c r="J8454" s="221">
        <v>1</v>
      </c>
      <c r="K8454" s="221">
        <f t="shared" si="937"/>
        <v>-478.7340467372992</v>
      </c>
      <c r="L8454" s="221">
        <f t="shared" si="939"/>
        <v>1.8240660764291233E-42</v>
      </c>
    </row>
    <row r="8455" spans="3:12" hidden="1" x14ac:dyDescent="0.25">
      <c r="C8455" s="221">
        <v>1198000</v>
      </c>
      <c r="D8455" s="221">
        <f t="shared" si="933"/>
        <v>1198000</v>
      </c>
      <c r="E8455" s="221">
        <f t="shared" si="938"/>
        <v>1198</v>
      </c>
      <c r="F8455" s="221">
        <f t="shared" si="934"/>
        <v>1.6699319704389272E-10</v>
      </c>
      <c r="G8455" s="221">
        <f t="shared" si="935"/>
        <v>6.2911217298086797E-2</v>
      </c>
      <c r="H8455" s="271">
        <v>9.3147012365549498E-10</v>
      </c>
      <c r="I8455" s="221">
        <f t="shared" si="936"/>
        <v>1</v>
      </c>
      <c r="J8455" s="221">
        <v>1</v>
      </c>
      <c r="K8455" s="221">
        <f t="shared" si="937"/>
        <v>-400.18808404792679</v>
      </c>
      <c r="L8455" s="221">
        <f t="shared" si="939"/>
        <v>2.3946072054565151E-38</v>
      </c>
    </row>
    <row r="8456" spans="3:12" hidden="1" x14ac:dyDescent="0.25">
      <c r="C8456" s="221">
        <v>1199000</v>
      </c>
      <c r="D8456" s="221">
        <f t="shared" si="933"/>
        <v>1199000</v>
      </c>
      <c r="E8456" s="221">
        <f t="shared" si="938"/>
        <v>1199</v>
      </c>
      <c r="F8456" s="221">
        <f t="shared" si="934"/>
        <v>5.7880841583047482E-10</v>
      </c>
      <c r="G8456" s="221">
        <f t="shared" si="935"/>
        <v>4.8942765527639223E-2</v>
      </c>
      <c r="H8456" s="271">
        <v>9.3115950908183604E-10</v>
      </c>
      <c r="I8456" s="221">
        <f t="shared" si="936"/>
        <v>1</v>
      </c>
      <c r="J8456" s="221">
        <v>1</v>
      </c>
      <c r="K8456" s="221">
        <f t="shared" si="937"/>
        <v>-391.5750514910535</v>
      </c>
      <c r="L8456" s="221">
        <f t="shared" si="939"/>
        <v>3.2696099647069055E-37</v>
      </c>
    </row>
    <row r="8457" spans="3:12" hidden="1" x14ac:dyDescent="0.25">
      <c r="C8457" s="221">
        <v>1200000</v>
      </c>
      <c r="D8457" s="221">
        <f t="shared" si="933"/>
        <v>1200000</v>
      </c>
      <c r="E8457" s="221">
        <f t="shared" si="938"/>
        <v>1200</v>
      </c>
      <c r="F8457" s="221">
        <f t="shared" si="934"/>
        <v>1.2785275629016588E-9</v>
      </c>
      <c r="G8457" s="221">
        <f t="shared" si="935"/>
        <v>3.0933158359531164E-14</v>
      </c>
      <c r="H8457" s="221">
        <v>1</v>
      </c>
      <c r="I8457" s="221">
        <f t="shared" si="936"/>
        <v>1</v>
      </c>
      <c r="J8457" s="221">
        <v>1</v>
      </c>
      <c r="K8457" s="221">
        <f t="shared" si="937"/>
        <v>-448.05731279929972</v>
      </c>
      <c r="L8457" s="221">
        <f t="shared" si="939"/>
        <v>1.744761843103499E-37</v>
      </c>
    </row>
    <row r="8458" spans="3:12" hidden="1" x14ac:dyDescent="0.25">
      <c r="C8458" s="221">
        <v>1201000</v>
      </c>
      <c r="D8458" s="221">
        <f t="shared" si="933"/>
        <v>1201000</v>
      </c>
      <c r="E8458" s="221">
        <f t="shared" si="938"/>
        <v>1201</v>
      </c>
      <c r="F8458" s="221">
        <f t="shared" si="934"/>
        <v>2.0458281779407416E-9</v>
      </c>
      <c r="G8458" s="221">
        <f t="shared" si="935"/>
        <v>3.7835535790840771E-2</v>
      </c>
      <c r="H8458" s="271">
        <v>9.315166709132849E-10</v>
      </c>
      <c r="I8458" s="221">
        <f t="shared" si="936"/>
        <v>1</v>
      </c>
      <c r="J8458" s="221">
        <v>1</v>
      </c>
      <c r="K8458" s="221">
        <f t="shared" si="937"/>
        <v>-382.84080647824794</v>
      </c>
      <c r="L8458" s="221">
        <f t="shared" si="939"/>
        <v>1.3011748164384577E-36</v>
      </c>
    </row>
    <row r="8459" spans="3:12" hidden="1" x14ac:dyDescent="0.25">
      <c r="C8459" s="221">
        <v>1202000</v>
      </c>
      <c r="D8459" s="221">
        <f t="shared" si="933"/>
        <v>1202000</v>
      </c>
      <c r="E8459" s="221">
        <f t="shared" si="938"/>
        <v>1202</v>
      </c>
      <c r="F8459" s="221">
        <f t="shared" si="934"/>
        <v>2.5133067328743881E-9</v>
      </c>
      <c r="G8459" s="221">
        <f t="shared" si="935"/>
        <v>3.6222228338974462E-2</v>
      </c>
      <c r="H8459" s="271">
        <v>9.3111296518562996E-10</v>
      </c>
      <c r="I8459" s="221">
        <f t="shared" si="936"/>
        <v>1</v>
      </c>
      <c r="J8459" s="221">
        <v>1</v>
      </c>
      <c r="K8459" s="221">
        <f t="shared" si="937"/>
        <v>-381.43553934774491</v>
      </c>
      <c r="L8459" s="221">
        <f t="shared" si="939"/>
        <v>6.1520739231063204E-36</v>
      </c>
    </row>
    <row r="8460" spans="3:12" hidden="1" x14ac:dyDescent="0.25">
      <c r="C8460" s="221">
        <v>1203000</v>
      </c>
      <c r="D8460" s="221">
        <f t="shared" si="933"/>
        <v>1203000</v>
      </c>
      <c r="E8460" s="221">
        <f t="shared" si="938"/>
        <v>1203</v>
      </c>
      <c r="F8460" s="221">
        <f t="shared" si="934"/>
        <v>2.4246984430669026E-9</v>
      </c>
      <c r="G8460" s="221">
        <f t="shared" si="935"/>
        <v>4.1593740900414054E-15</v>
      </c>
      <c r="H8460" s="221">
        <v>1</v>
      </c>
      <c r="I8460" s="221">
        <f t="shared" si="936"/>
        <v>1</v>
      </c>
      <c r="J8460" s="221">
        <v>1</v>
      </c>
      <c r="K8460" s="221">
        <f t="shared" si="937"/>
        <v>-459.92628568522719</v>
      </c>
      <c r="L8460" s="221">
        <f t="shared" si="939"/>
        <v>1.7967572659273767E-36</v>
      </c>
    </row>
    <row r="8461" spans="3:12" hidden="1" x14ac:dyDescent="0.25">
      <c r="C8461" s="221">
        <v>1204000</v>
      </c>
      <c r="D8461" s="221">
        <f t="shared" si="933"/>
        <v>1204000</v>
      </c>
      <c r="E8461" s="221">
        <f t="shared" si="938"/>
        <v>1204</v>
      </c>
      <c r="F8461" s="221">
        <f t="shared" si="934"/>
        <v>1.8326189105718632E-9</v>
      </c>
      <c r="G8461" s="221">
        <f t="shared" si="935"/>
        <v>3.8400207712805751E-2</v>
      </c>
      <c r="H8461" s="271">
        <v>9.3131057360718299E-10</v>
      </c>
      <c r="I8461" s="221">
        <f t="shared" si="936"/>
        <v>1</v>
      </c>
      <c r="J8461" s="221">
        <v>1</v>
      </c>
      <c r="K8461" s="221">
        <f t="shared" si="937"/>
        <v>-383.66999458083683</v>
      </c>
      <c r="L8461" s="221">
        <f t="shared" si="939"/>
        <v>1.0741729205142951E-36</v>
      </c>
    </row>
    <row r="8462" spans="3:12" hidden="1" x14ac:dyDescent="0.25">
      <c r="C8462" s="221">
        <v>1205000</v>
      </c>
      <c r="D8462" s="221">
        <f t="shared" si="933"/>
        <v>1205000</v>
      </c>
      <c r="E8462" s="221">
        <f t="shared" si="938"/>
        <v>1205</v>
      </c>
      <c r="F8462" s="221">
        <f t="shared" si="934"/>
        <v>1.0547625005369487E-9</v>
      </c>
      <c r="G8462" s="221">
        <f t="shared" si="935"/>
        <v>4.2784868169455106E-2</v>
      </c>
      <c r="H8462" s="271">
        <v>9.3131905722529098E-10</v>
      </c>
      <c r="I8462" s="221">
        <f t="shared" si="936"/>
        <v>1</v>
      </c>
      <c r="J8462" s="221">
        <v>1</v>
      </c>
      <c r="K8462" s="221">
        <f t="shared" si="937"/>
        <v>-387.52913261716463</v>
      </c>
      <c r="L8462" s="221">
        <f t="shared" si="939"/>
        <v>2.8926927881306618E-36</v>
      </c>
    </row>
    <row r="8463" spans="3:12" hidden="1" x14ac:dyDescent="0.25">
      <c r="C8463" s="221">
        <v>1206000</v>
      </c>
      <c r="D8463" s="221">
        <f t="shared" si="933"/>
        <v>1206000</v>
      </c>
      <c r="E8463" s="221">
        <f t="shared" si="938"/>
        <v>1206</v>
      </c>
      <c r="F8463" s="221">
        <f t="shared" si="934"/>
        <v>4.3185371350543696E-10</v>
      </c>
      <c r="G8463" s="221">
        <f t="shared" si="935"/>
        <v>4.04342251424536E-15</v>
      </c>
      <c r="H8463" s="221">
        <v>1</v>
      </c>
      <c r="I8463" s="221">
        <f t="shared" si="936"/>
        <v>1</v>
      </c>
      <c r="J8463" s="221">
        <v>1</v>
      </c>
      <c r="K8463" s="221">
        <f t="shared" si="937"/>
        <v>-475.15828433184993</v>
      </c>
      <c r="L8463" s="221">
        <f t="shared" si="939"/>
        <v>4.4163433836095281E-37</v>
      </c>
    </row>
    <row r="8464" spans="3:12" hidden="1" x14ac:dyDescent="0.25">
      <c r="C8464" s="221">
        <v>1207000</v>
      </c>
      <c r="D8464" s="221">
        <f t="shared" si="933"/>
        <v>1207000</v>
      </c>
      <c r="E8464" s="221">
        <f t="shared" si="938"/>
        <v>1207</v>
      </c>
      <c r="F8464" s="221">
        <f t="shared" si="934"/>
        <v>1.0812703734702807E-10</v>
      </c>
      <c r="G8464" s="221">
        <f t="shared" si="935"/>
        <v>6.7158790484508582E-2</v>
      </c>
      <c r="H8464" s="271">
        <v>9.31357113872149E-10</v>
      </c>
      <c r="I8464" s="221">
        <f t="shared" si="936"/>
        <v>1</v>
      </c>
      <c r="J8464" s="221">
        <v>1</v>
      </c>
      <c r="K8464" s="221">
        <f t="shared" si="937"/>
        <v>-403.39693188569731</v>
      </c>
      <c r="L8464" s="221">
        <f t="shared" si="939"/>
        <v>1.1441186065790164E-38</v>
      </c>
    </row>
    <row r="8465" spans="3:12" hidden="1" x14ac:dyDescent="0.25">
      <c r="C8465" s="221">
        <v>1208000</v>
      </c>
      <c r="D8465" s="221">
        <f t="shared" si="933"/>
        <v>1208000</v>
      </c>
      <c r="E8465" s="221">
        <f t="shared" si="938"/>
        <v>1208</v>
      </c>
      <c r="F8465" s="221">
        <f t="shared" si="934"/>
        <v>1.1170872132618796E-11</v>
      </c>
      <c r="G8465" s="221">
        <f t="shared" si="935"/>
        <v>0.10550370359324049</v>
      </c>
      <c r="H8465" s="271">
        <v>9.3127250182097298E-10</v>
      </c>
      <c r="I8465" s="221">
        <f t="shared" si="936"/>
        <v>1</v>
      </c>
      <c r="J8465" s="221">
        <v>1</v>
      </c>
      <c r="K8465" s="221">
        <f t="shared" si="937"/>
        <v>-419.19136868944355</v>
      </c>
      <c r="L8465" s="221">
        <f t="shared" si="939"/>
        <v>1.5447991601580408E-38</v>
      </c>
    </row>
    <row r="8466" spans="3:12" hidden="1" x14ac:dyDescent="0.25">
      <c r="C8466" s="221">
        <v>1209000</v>
      </c>
      <c r="D8466" s="221">
        <f t="shared" si="933"/>
        <v>1209000</v>
      </c>
      <c r="E8466" s="221">
        <f t="shared" si="938"/>
        <v>1209</v>
      </c>
      <c r="F8466" s="221">
        <f t="shared" si="934"/>
        <v>8.9398605065925619E-14</v>
      </c>
      <c r="G8466" s="221">
        <f t="shared" si="935"/>
        <v>7.5402896987593719E-14</v>
      </c>
      <c r="H8466" s="221">
        <v>1</v>
      </c>
      <c r="I8466" s="221">
        <f t="shared" si="936"/>
        <v>1</v>
      </c>
      <c r="J8466" s="221">
        <v>1</v>
      </c>
      <c r="K8466" s="221">
        <f t="shared" si="937"/>
        <v>-523.42562451694766</v>
      </c>
      <c r="L8466" s="221">
        <f t="shared" si="939"/>
        <v>3.0116775688069947E-40</v>
      </c>
    </row>
    <row r="8467" spans="3:12" hidden="1" x14ac:dyDescent="0.25">
      <c r="C8467" s="221">
        <v>1210000</v>
      </c>
      <c r="D8467" s="221">
        <f t="shared" si="933"/>
        <v>1210000</v>
      </c>
      <c r="E8467" s="221">
        <f t="shared" si="938"/>
        <v>1210</v>
      </c>
      <c r="F8467" s="221">
        <f t="shared" si="934"/>
        <v>1.1732019616391569E-14</v>
      </c>
      <c r="G8467" s="221">
        <f t="shared" si="935"/>
        <v>0.41402196443713152</v>
      </c>
      <c r="H8467" s="271">
        <v>9.3140370072555594E-10</v>
      </c>
      <c r="I8467" s="221">
        <f t="shared" si="936"/>
        <v>1</v>
      </c>
      <c r="J8467" s="221">
        <v>1</v>
      </c>
      <c r="K8467" s="221">
        <f t="shared" si="937"/>
        <v>-466.88931757413377</v>
      </c>
      <c r="L8467" s="221">
        <f t="shared" si="939"/>
        <v>5.1321752835715865E-45</v>
      </c>
    </row>
    <row r="8468" spans="3:12" hidden="1" x14ac:dyDescent="0.25">
      <c r="C8468" s="221">
        <v>1211000</v>
      </c>
      <c r="D8468" s="221">
        <f t="shared" si="933"/>
        <v>1211000</v>
      </c>
      <c r="E8468" s="221">
        <f t="shared" si="938"/>
        <v>1211</v>
      </c>
      <c r="F8468" s="221">
        <f t="shared" si="934"/>
        <v>5.6713771874786747E-12</v>
      </c>
      <c r="G8468" s="221">
        <f t="shared" si="935"/>
        <v>0.11999898865884702</v>
      </c>
      <c r="H8468" s="271">
        <v>9.3122595072649696E-10</v>
      </c>
      <c r="I8468" s="221">
        <f t="shared" si="936"/>
        <v>1</v>
      </c>
      <c r="J8468" s="221">
        <v>1</v>
      </c>
      <c r="K8468" s="221">
        <f t="shared" si="937"/>
        <v>-423.96157624191039</v>
      </c>
      <c r="L8468" s="221">
        <f t="shared" si="939"/>
        <v>1.0184996059840169E-40</v>
      </c>
    </row>
    <row r="8469" spans="3:12" hidden="1" x14ac:dyDescent="0.25">
      <c r="C8469" s="221">
        <v>1212000</v>
      </c>
      <c r="D8469" s="221">
        <f t="shared" si="933"/>
        <v>1212000</v>
      </c>
      <c r="E8469" s="221">
        <f t="shared" si="938"/>
        <v>1212</v>
      </c>
      <c r="F8469" s="221">
        <f t="shared" si="934"/>
        <v>7.1277518836373911E-11</v>
      </c>
      <c r="G8469" s="221">
        <f t="shared" si="935"/>
        <v>3.364994914656569E-14</v>
      </c>
      <c r="H8469" s="221">
        <v>1</v>
      </c>
      <c r="I8469" s="221">
        <f t="shared" si="936"/>
        <v>1</v>
      </c>
      <c r="J8469" s="221">
        <v>1</v>
      </c>
      <c r="K8469" s="221">
        <f t="shared" si="937"/>
        <v>-472.40126028447798</v>
      </c>
      <c r="L8469" s="221">
        <f t="shared" si="939"/>
        <v>1.0117271623281756E-40</v>
      </c>
    </row>
    <row r="8470" spans="3:12" hidden="1" x14ac:dyDescent="0.25">
      <c r="C8470" s="221">
        <v>1213000</v>
      </c>
      <c r="D8470" s="221">
        <f t="shared" si="933"/>
        <v>1213000</v>
      </c>
      <c r="E8470" s="221">
        <f t="shared" si="938"/>
        <v>1213</v>
      </c>
      <c r="F8470" s="221">
        <f t="shared" si="934"/>
        <v>3.1745226342126886E-10</v>
      </c>
      <c r="G8470" s="221">
        <f t="shared" si="935"/>
        <v>5.3411656086184964E-2</v>
      </c>
      <c r="H8470" s="271">
        <v>9.3145024160878891E-10</v>
      </c>
      <c r="I8470" s="221">
        <f t="shared" si="936"/>
        <v>1</v>
      </c>
      <c r="J8470" s="221">
        <v>1</v>
      </c>
      <c r="K8470" s="221">
        <f t="shared" si="937"/>
        <v>-396.03051736874426</v>
      </c>
      <c r="L8470" s="221">
        <f t="shared" si="939"/>
        <v>6.2376380667610506E-38</v>
      </c>
    </row>
    <row r="8471" spans="3:12" hidden="1" x14ac:dyDescent="0.25">
      <c r="C8471" s="221">
        <v>1214000</v>
      </c>
      <c r="D8471" s="221">
        <f t="shared" si="933"/>
        <v>1214000</v>
      </c>
      <c r="E8471" s="221">
        <f t="shared" si="938"/>
        <v>1214</v>
      </c>
      <c r="F8471" s="221">
        <f t="shared" si="934"/>
        <v>8.227717761522419E-10</v>
      </c>
      <c r="G8471" s="221">
        <f t="shared" si="935"/>
        <v>4.4050908590067051E-2</v>
      </c>
      <c r="H8471" s="271">
        <v>9.3117939687842696E-10</v>
      </c>
      <c r="I8471" s="221">
        <f t="shared" si="936"/>
        <v>1</v>
      </c>
      <c r="J8471" s="221">
        <v>1</v>
      </c>
      <c r="K8471" s="221">
        <f t="shared" si="937"/>
        <v>-389.434647712887</v>
      </c>
      <c r="L8471" s="221">
        <f t="shared" si="939"/>
        <v>6.1362390297119612E-37</v>
      </c>
    </row>
    <row r="8472" spans="3:12" hidden="1" x14ac:dyDescent="0.25">
      <c r="C8472" s="221">
        <v>1215000</v>
      </c>
      <c r="D8472" s="221">
        <f t="shared" si="933"/>
        <v>1215000</v>
      </c>
      <c r="E8472" s="221">
        <f t="shared" si="938"/>
        <v>1215</v>
      </c>
      <c r="F8472" s="221">
        <f t="shared" si="934"/>
        <v>1.4851297389028404E-9</v>
      </c>
      <c r="G8472" s="221">
        <f t="shared" si="935"/>
        <v>2.5769481066103839E-14</v>
      </c>
      <c r="H8472" s="221">
        <v>1</v>
      </c>
      <c r="I8472" s="221">
        <f t="shared" si="936"/>
        <v>1</v>
      </c>
      <c r="J8472" s="221">
        <v>1</v>
      </c>
      <c r="K8472" s="221">
        <f t="shared" si="937"/>
        <v>-448.34259864600142</v>
      </c>
      <c r="L8472" s="221">
        <f t="shared" si="939"/>
        <v>2.8540372375098518E-37</v>
      </c>
    </row>
    <row r="8473" spans="3:12" hidden="1" x14ac:dyDescent="0.25">
      <c r="C8473" s="221">
        <v>1216000</v>
      </c>
      <c r="D8473" s="221">
        <f t="shared" si="933"/>
        <v>1216000</v>
      </c>
      <c r="E8473" s="221">
        <f t="shared" si="938"/>
        <v>1216</v>
      </c>
      <c r="F8473" s="221">
        <f t="shared" si="934"/>
        <v>2.0216755826634278E-9</v>
      </c>
      <c r="G8473" s="221">
        <f t="shared" si="935"/>
        <v>3.6641051732172476E-2</v>
      </c>
      <c r="H8473" s="271">
        <v>9.3149679062827191E-10</v>
      </c>
      <c r="I8473" s="221">
        <f t="shared" si="936"/>
        <v>1</v>
      </c>
      <c r="J8473" s="221">
        <v>1</v>
      </c>
      <c r="K8473" s="221">
        <f t="shared" si="937"/>
        <v>-383.22278480504292</v>
      </c>
      <c r="L8473" s="221">
        <f t="shared" si="939"/>
        <v>1.1916347150382133E-36</v>
      </c>
    </row>
    <row r="8474" spans="3:12" hidden="1" x14ac:dyDescent="0.25">
      <c r="C8474" s="221">
        <v>1217000</v>
      </c>
      <c r="D8474" s="221">
        <f t="shared" si="933"/>
        <v>1217000</v>
      </c>
      <c r="E8474" s="221">
        <f t="shared" si="938"/>
        <v>1217</v>
      </c>
      <c r="F8474" s="221">
        <f t="shared" si="934"/>
        <v>2.1487624513962332E-9</v>
      </c>
      <c r="G8474" s="221">
        <f t="shared" si="935"/>
        <v>3.6118768889055831E-2</v>
      </c>
      <c r="H8474" s="271">
        <v>9.3113285716751499E-10</v>
      </c>
      <c r="I8474" s="221">
        <f t="shared" si="936"/>
        <v>1</v>
      </c>
      <c r="J8474" s="221">
        <v>1</v>
      </c>
      <c r="K8474" s="221">
        <f t="shared" si="937"/>
        <v>-382.82134005530742</v>
      </c>
      <c r="L8474" s="221">
        <f t="shared" si="939"/>
        <v>4.9891396595053746E-36</v>
      </c>
    </row>
    <row r="8475" spans="3:12" hidden="1" x14ac:dyDescent="0.25">
      <c r="C8475" s="221">
        <v>1218000</v>
      </c>
      <c r="D8475" s="221">
        <f t="shared" si="933"/>
        <v>1218000</v>
      </c>
      <c r="E8475" s="221">
        <f t="shared" si="938"/>
        <v>1218</v>
      </c>
      <c r="F8475" s="221">
        <f t="shared" si="934"/>
        <v>1.7960248556306216E-9</v>
      </c>
      <c r="G8475" s="221">
        <f t="shared" si="935"/>
        <v>7.3554249332261995E-15</v>
      </c>
      <c r="H8475" s="221">
        <v>1</v>
      </c>
      <c r="I8475" s="221">
        <f t="shared" si="936"/>
        <v>1</v>
      </c>
      <c r="J8475" s="221">
        <v>1</v>
      </c>
      <c r="K8475" s="221">
        <f t="shared" si="937"/>
        <v>-457.58159779456855</v>
      </c>
      <c r="L8475" s="221">
        <f t="shared" si="939"/>
        <v>1.3060649378135831E-36</v>
      </c>
    </row>
    <row r="8476" spans="3:12" hidden="1" x14ac:dyDescent="0.25">
      <c r="C8476" s="221">
        <v>1219000</v>
      </c>
      <c r="D8476" s="221">
        <f t="shared" si="933"/>
        <v>1219000</v>
      </c>
      <c r="E8476" s="221">
        <f t="shared" si="938"/>
        <v>1219</v>
      </c>
      <c r="F8476" s="221">
        <f t="shared" si="934"/>
        <v>1.1604075418378197E-9</v>
      </c>
      <c r="G8476" s="221">
        <f t="shared" si="935"/>
        <v>4.0680891906422052E-2</v>
      </c>
      <c r="H8476" s="271">
        <v>9.31543355627498E-10</v>
      </c>
      <c r="I8476" s="221">
        <f t="shared" si="936"/>
        <v>1</v>
      </c>
      <c r="J8476" s="221">
        <v>1</v>
      </c>
      <c r="K8476" s="221">
        <f t="shared" si="937"/>
        <v>-387.13591837421416</v>
      </c>
      <c r="L8476" s="221">
        <f t="shared" si="939"/>
        <v>4.837367315138364E-37</v>
      </c>
    </row>
    <row r="8477" spans="3:12" hidden="1" x14ac:dyDescent="0.25">
      <c r="C8477" s="221">
        <v>1220000</v>
      </c>
      <c r="D8477" s="221">
        <f t="shared" si="933"/>
        <v>1220000</v>
      </c>
      <c r="E8477" s="221">
        <f t="shared" si="938"/>
        <v>1220</v>
      </c>
      <c r="F8477" s="221">
        <f t="shared" si="934"/>
        <v>5.5162411869389831E-10</v>
      </c>
      <c r="G8477" s="221">
        <f t="shared" si="935"/>
        <v>4.7104828118606876E-2</v>
      </c>
      <c r="H8477" s="271">
        <v>9.3108628185753096E-10</v>
      </c>
      <c r="I8477" s="221">
        <f t="shared" si="936"/>
        <v>1</v>
      </c>
      <c r="J8477" s="221">
        <v>1</v>
      </c>
      <c r="K8477" s="221">
        <f t="shared" si="937"/>
        <v>-392.3260280388306</v>
      </c>
      <c r="L8477" s="221">
        <f t="shared" si="939"/>
        <v>1.1617298048933333E-36</v>
      </c>
    </row>
    <row r="8478" spans="3:12" hidden="1" x14ac:dyDescent="0.25">
      <c r="C8478" s="221">
        <v>1221000</v>
      </c>
      <c r="D8478" s="221">
        <f t="shared" si="933"/>
        <v>1221000</v>
      </c>
      <c r="E8478" s="221">
        <f t="shared" si="938"/>
        <v>1221</v>
      </c>
      <c r="F8478" s="221">
        <f t="shared" si="934"/>
        <v>1.7300211643569007E-10</v>
      </c>
      <c r="G8478" s="221">
        <f t="shared" si="935"/>
        <v>2.0019888481424944E-16</v>
      </c>
      <c r="H8478" s="221">
        <v>1</v>
      </c>
      <c r="I8478" s="221">
        <f t="shared" si="936"/>
        <v>1</v>
      </c>
      <c r="J8478" s="221">
        <v>1</v>
      </c>
      <c r="K8478" s="221">
        <f t="shared" si="937"/>
        <v>-509.20973859801234</v>
      </c>
      <c r="L8478" s="221">
        <f t="shared" si="939"/>
        <v>1.4633171018312004E-37</v>
      </c>
    </row>
    <row r="8479" spans="3:12" hidden="1" x14ac:dyDescent="0.25">
      <c r="C8479" s="221">
        <v>1222000</v>
      </c>
      <c r="D8479" s="221">
        <f t="shared" si="933"/>
        <v>1222000</v>
      </c>
      <c r="E8479" s="221">
        <f t="shared" si="938"/>
        <v>1222</v>
      </c>
      <c r="F8479" s="221">
        <f t="shared" si="934"/>
        <v>2.7607950228882751E-11</v>
      </c>
      <c r="G8479" s="221">
        <f t="shared" si="935"/>
        <v>8.5382945061871107E-2</v>
      </c>
      <c r="H8479" s="271">
        <v>9.3133725728389891E-10</v>
      </c>
      <c r="I8479" s="221">
        <f t="shared" si="936"/>
        <v>1</v>
      </c>
      <c r="J8479" s="221">
        <v>1</v>
      </c>
      <c r="K8479" s="221">
        <f t="shared" si="937"/>
        <v>-413.16975458444722</v>
      </c>
      <c r="L8479" s="221">
        <f t="shared" si="939"/>
        <v>1.2049756008121631E-39</v>
      </c>
    </row>
    <row r="8480" spans="3:12" hidden="1" x14ac:dyDescent="0.25">
      <c r="C8480" s="221">
        <v>1223000</v>
      </c>
      <c r="D8480" s="221">
        <f t="shared" si="933"/>
        <v>1223000</v>
      </c>
      <c r="E8480" s="221">
        <f t="shared" si="938"/>
        <v>1223</v>
      </c>
      <c r="F8480" s="221">
        <f t="shared" si="934"/>
        <v>9.6269405651024577E-13</v>
      </c>
      <c r="G8480" s="221">
        <f t="shared" si="935"/>
        <v>0.16671805667998438</v>
      </c>
      <c r="H8480" s="271">
        <v>9.3129236158399097E-10</v>
      </c>
      <c r="I8480" s="221">
        <f t="shared" si="936"/>
        <v>1</v>
      </c>
      <c r="J8480" s="221">
        <v>1</v>
      </c>
      <c r="K8480" s="221">
        <f t="shared" si="937"/>
        <v>-436.5088605830083</v>
      </c>
      <c r="L8480" s="221">
        <f t="shared" si="939"/>
        <v>1.3745967812673004E-39</v>
      </c>
    </row>
    <row r="8481" spans="3:12" hidden="1" x14ac:dyDescent="0.25">
      <c r="C8481" s="221">
        <v>1224000</v>
      </c>
      <c r="D8481" s="221">
        <f t="shared" si="933"/>
        <v>1224000</v>
      </c>
      <c r="E8481" s="221">
        <f t="shared" si="938"/>
        <v>1224</v>
      </c>
      <c r="F8481" s="221">
        <f t="shared" si="934"/>
        <v>3.050022166558913E-80</v>
      </c>
      <c r="G8481" s="221">
        <f t="shared" si="935"/>
        <v>6.5232978308734451</v>
      </c>
      <c r="H8481" s="221">
        <v>1</v>
      </c>
      <c r="I8481" s="221">
        <f t="shared" si="936"/>
        <v>1</v>
      </c>
      <c r="J8481" s="221">
        <v>1</v>
      </c>
      <c r="K8481" s="221">
        <f t="shared" si="937"/>
        <v>-1574.0245959399183</v>
      </c>
      <c r="L8481" s="221">
        <f t="shared" si="939"/>
        <v>5.5853957518507632E-42</v>
      </c>
    </row>
    <row r="8482" spans="3:12" hidden="1" x14ac:dyDescent="0.25">
      <c r="C8482" s="221">
        <v>1225000</v>
      </c>
      <c r="D8482" s="221">
        <f t="shared" si="933"/>
        <v>1225000</v>
      </c>
      <c r="E8482" s="221">
        <f t="shared" si="938"/>
        <v>1225</v>
      </c>
      <c r="F8482" s="221">
        <f t="shared" si="934"/>
        <v>9.4322392777470319E-13</v>
      </c>
      <c r="G8482" s="221">
        <f t="shared" si="935"/>
        <v>0.16671805668015668</v>
      </c>
      <c r="H8482" s="271">
        <v>9.3138380465789303E-10</v>
      </c>
      <c r="I8482" s="221">
        <f t="shared" si="936"/>
        <v>1</v>
      </c>
      <c r="J8482" s="221">
        <v>1</v>
      </c>
      <c r="K8482" s="221">
        <f t="shared" si="937"/>
        <v>-436.6854773848537</v>
      </c>
      <c r="L8482" s="221">
        <f t="shared" si="939"/>
        <v>5.3628082669321639E-42</v>
      </c>
    </row>
    <row r="8483" spans="3:12" hidden="1" x14ac:dyDescent="0.25">
      <c r="C8483" s="221">
        <v>1226000</v>
      </c>
      <c r="D8483" s="221">
        <f t="shared" si="933"/>
        <v>1226000</v>
      </c>
      <c r="E8483" s="221">
        <f t="shared" si="938"/>
        <v>1226</v>
      </c>
      <c r="F8483" s="221">
        <f t="shared" si="934"/>
        <v>2.6502504734572441E-11</v>
      </c>
      <c r="G8483" s="221">
        <f t="shared" si="935"/>
        <v>8.5382945061867804E-2</v>
      </c>
      <c r="H8483" s="271">
        <v>9.3124582837412098E-10</v>
      </c>
      <c r="I8483" s="221">
        <f t="shared" si="936"/>
        <v>1</v>
      </c>
      <c r="J8483" s="221">
        <v>1</v>
      </c>
      <c r="K8483" s="221">
        <f t="shared" si="937"/>
        <v>-413.52555216729621</v>
      </c>
      <c r="L8483" s="221">
        <f t="shared" si="939"/>
        <v>1.2698394954304542E-39</v>
      </c>
    </row>
    <row r="8484" spans="3:12" hidden="1" x14ac:dyDescent="0.25">
      <c r="C8484" s="221">
        <v>1227000</v>
      </c>
      <c r="D8484" s="221">
        <f t="shared" si="933"/>
        <v>1227000</v>
      </c>
      <c r="E8484" s="221">
        <f t="shared" si="938"/>
        <v>1227</v>
      </c>
      <c r="F8484" s="221">
        <f t="shared" si="934"/>
        <v>1.627158470827058E-10</v>
      </c>
      <c r="G8484" s="221">
        <f t="shared" si="935"/>
        <v>2.2741207105703382E-14</v>
      </c>
      <c r="H8484" s="221">
        <v>1</v>
      </c>
      <c r="I8484" s="221">
        <f t="shared" si="936"/>
        <v>1</v>
      </c>
      <c r="J8484" s="221">
        <v>1</v>
      </c>
      <c r="K8484" s="221">
        <f t="shared" si="937"/>
        <v>-468.63513270410624</v>
      </c>
      <c r="L8484" s="221">
        <f t="shared" si="939"/>
        <v>1.1140602638782711E-39</v>
      </c>
    </row>
    <row r="8485" spans="3:12" hidden="1" x14ac:dyDescent="0.25">
      <c r="C8485" s="221">
        <v>1228000</v>
      </c>
      <c r="D8485" s="221">
        <f t="shared" si="933"/>
        <v>1228000</v>
      </c>
      <c r="E8485" s="221">
        <f t="shared" si="938"/>
        <v>1228</v>
      </c>
      <c r="F8485" s="221">
        <f t="shared" si="934"/>
        <v>5.0833091008170793E-10</v>
      </c>
      <c r="G8485" s="221">
        <f t="shared" si="935"/>
        <v>4.7104828118641112E-2</v>
      </c>
      <c r="H8485" s="271">
        <v>9.3143035867610209E-10</v>
      </c>
      <c r="I8485" s="221">
        <f t="shared" si="936"/>
        <v>1</v>
      </c>
      <c r="J8485" s="221">
        <v>1</v>
      </c>
      <c r="K8485" s="221">
        <f t="shared" si="937"/>
        <v>-393.03275337727916</v>
      </c>
      <c r="L8485" s="221">
        <f t="shared" si="939"/>
        <v>1.2439667418305778E-37</v>
      </c>
    </row>
    <row r="8486" spans="3:12" hidden="1" x14ac:dyDescent="0.25">
      <c r="C8486" s="221">
        <v>1229000</v>
      </c>
      <c r="D8486" s="221">
        <f t="shared" si="933"/>
        <v>1229000</v>
      </c>
      <c r="E8486" s="221">
        <f t="shared" si="938"/>
        <v>1229</v>
      </c>
      <c r="F8486" s="221">
        <f t="shared" si="934"/>
        <v>1.0477014136080995E-9</v>
      </c>
      <c r="G8486" s="221">
        <f t="shared" si="935"/>
        <v>4.0680891906415807E-2</v>
      </c>
      <c r="H8486" s="271">
        <v>9.3119925609572898E-10</v>
      </c>
      <c r="I8486" s="221">
        <f t="shared" si="936"/>
        <v>1</v>
      </c>
      <c r="J8486" s="221">
        <v>1</v>
      </c>
      <c r="K8486" s="221">
        <f t="shared" si="937"/>
        <v>-388.0265876746102</v>
      </c>
      <c r="L8486" s="221">
        <f t="shared" si="939"/>
        <v>9.6075180069685934E-37</v>
      </c>
    </row>
    <row r="8487" spans="3:12" hidden="1" x14ac:dyDescent="0.25">
      <c r="C8487" s="221">
        <v>1230000</v>
      </c>
      <c r="D8487" s="221">
        <f t="shared" si="933"/>
        <v>1230000</v>
      </c>
      <c r="E8487" s="221">
        <f t="shared" si="938"/>
        <v>1230</v>
      </c>
      <c r="F8487" s="221">
        <f t="shared" si="934"/>
        <v>1.5887722383074827E-9</v>
      </c>
      <c r="G8487" s="221">
        <f t="shared" si="935"/>
        <v>2.156158445643072E-14</v>
      </c>
      <c r="H8487" s="221">
        <v>1</v>
      </c>
      <c r="I8487" s="221">
        <f t="shared" si="936"/>
        <v>1</v>
      </c>
      <c r="J8487" s="221">
        <v>1</v>
      </c>
      <c r="K8487" s="221">
        <f t="shared" si="937"/>
        <v>-449.30515371235981</v>
      </c>
      <c r="L8487" s="221">
        <f t="shared" si="939"/>
        <v>3.9448511002177829E-37</v>
      </c>
    </row>
    <row r="8488" spans="3:12" hidden="1" x14ac:dyDescent="0.25">
      <c r="C8488" s="221">
        <v>1231000</v>
      </c>
      <c r="D8488" s="221">
        <f t="shared" si="933"/>
        <v>1231000</v>
      </c>
      <c r="E8488" s="221">
        <f t="shared" si="938"/>
        <v>1231</v>
      </c>
      <c r="F8488" s="221">
        <f t="shared" si="934"/>
        <v>1.8623372734961509E-9</v>
      </c>
      <c r="G8488" s="221">
        <f t="shared" si="935"/>
        <v>3.6118768889100657E-2</v>
      </c>
      <c r="H8488" s="271">
        <v>9.3147693565853799E-10</v>
      </c>
      <c r="I8488" s="221">
        <f t="shared" si="936"/>
        <v>1</v>
      </c>
      <c r="J8488" s="221">
        <v>1</v>
      </c>
      <c r="K8488" s="221">
        <f t="shared" si="937"/>
        <v>-384.06073239606178</v>
      </c>
      <c r="L8488" s="221">
        <f t="shared" si="939"/>
        <v>9.825202940409013E-37</v>
      </c>
    </row>
    <row r="8489" spans="3:12" hidden="1" x14ac:dyDescent="0.25">
      <c r="C8489" s="221">
        <v>1232000</v>
      </c>
      <c r="D8489" s="221">
        <f t="shared" si="933"/>
        <v>1232000</v>
      </c>
      <c r="E8489" s="221">
        <f t="shared" si="938"/>
        <v>1232</v>
      </c>
      <c r="F8489" s="221">
        <f t="shared" si="934"/>
        <v>1.7167223445610796E-9</v>
      </c>
      <c r="G8489" s="221">
        <f t="shared" si="935"/>
        <v>3.6641051732145803E-2</v>
      </c>
      <c r="H8489" s="271">
        <v>9.3115270852463302E-10</v>
      </c>
      <c r="I8489" s="221">
        <f t="shared" si="936"/>
        <v>1</v>
      </c>
      <c r="J8489" s="221">
        <v>1</v>
      </c>
      <c r="K8489" s="221">
        <f t="shared" si="937"/>
        <v>-384.64622196459908</v>
      </c>
      <c r="L8489" s="221">
        <f t="shared" si="939"/>
        <v>3.6740538265457304E-36</v>
      </c>
    </row>
    <row r="8490" spans="3:12" hidden="1" x14ac:dyDescent="0.25">
      <c r="C8490" s="221">
        <v>1233000</v>
      </c>
      <c r="D8490" s="221">
        <f t="shared" si="933"/>
        <v>1233000</v>
      </c>
      <c r="E8490" s="221">
        <f t="shared" si="938"/>
        <v>1233</v>
      </c>
      <c r="F8490" s="221">
        <f t="shared" si="934"/>
        <v>1.2355758401061745E-9</v>
      </c>
      <c r="G8490" s="221">
        <f t="shared" si="935"/>
        <v>3.0101124498033447E-14</v>
      </c>
      <c r="H8490" s="221">
        <v>1</v>
      </c>
      <c r="I8490" s="221">
        <f t="shared" si="936"/>
        <v>1</v>
      </c>
      <c r="J8490" s="221">
        <v>1</v>
      </c>
      <c r="K8490" s="221">
        <f t="shared" si="937"/>
        <v>-448.59095744603098</v>
      </c>
      <c r="L8490" s="221">
        <f t="shared" si="939"/>
        <v>8.5875480054558371E-37</v>
      </c>
    </row>
    <row r="8491" spans="3:12" hidden="1" x14ac:dyDescent="0.25">
      <c r="C8491" s="221">
        <v>1234000</v>
      </c>
      <c r="D8491" s="221">
        <f t="shared" si="933"/>
        <v>1234000</v>
      </c>
      <c r="E8491" s="221">
        <f t="shared" si="938"/>
        <v>1234</v>
      </c>
      <c r="F8491" s="221">
        <f t="shared" si="934"/>
        <v>6.7065364577157418E-10</v>
      </c>
      <c r="G8491" s="221">
        <f t="shared" si="935"/>
        <v>4.405090859009813E-2</v>
      </c>
      <c r="H8491" s="271">
        <v>9.3152347667466207E-10</v>
      </c>
      <c r="I8491" s="221">
        <f t="shared" si="936"/>
        <v>1</v>
      </c>
      <c r="J8491" s="221">
        <v>1</v>
      </c>
      <c r="K8491" s="221">
        <f t="shared" si="937"/>
        <v>-391.20706069932555</v>
      </c>
      <c r="L8491" s="221">
        <f t="shared" si="939"/>
        <v>1.8984843210104742E-37</v>
      </c>
    </row>
    <row r="8492" spans="3:12" hidden="1" x14ac:dyDescent="0.25">
      <c r="C8492" s="221">
        <v>1235000</v>
      </c>
      <c r="D8492" s="221">
        <f t="shared" si="933"/>
        <v>1235000</v>
      </c>
      <c r="E8492" s="221">
        <f t="shared" si="938"/>
        <v>1235</v>
      </c>
      <c r="F8492" s="221">
        <f t="shared" si="934"/>
        <v>2.5351777446104446E-10</v>
      </c>
      <c r="G8492" s="221">
        <f t="shared" si="935"/>
        <v>5.3411656086174007E-2</v>
      </c>
      <c r="H8492" s="271">
        <v>9.3110613951024598E-10</v>
      </c>
      <c r="I8492" s="221">
        <f t="shared" si="936"/>
        <v>1</v>
      </c>
      <c r="J8492" s="221">
        <v>1</v>
      </c>
      <c r="K8492" s="221">
        <f t="shared" si="937"/>
        <v>-397.98712704126535</v>
      </c>
      <c r="L8492" s="221">
        <f t="shared" si="939"/>
        <v>4.0256074740874758E-37</v>
      </c>
    </row>
    <row r="8493" spans="3:12" hidden="1" x14ac:dyDescent="0.25">
      <c r="C8493" s="221">
        <v>1236000</v>
      </c>
      <c r="D8493" s="221">
        <f t="shared" si="933"/>
        <v>1236000</v>
      </c>
      <c r="E8493" s="221">
        <f t="shared" si="938"/>
        <v>1236</v>
      </c>
      <c r="F8493" s="221">
        <f t="shared" si="934"/>
        <v>5.5768703526222824E-11</v>
      </c>
      <c r="G8493" s="221">
        <f t="shared" si="935"/>
        <v>6.9585468752867308E-14</v>
      </c>
      <c r="H8493" s="221">
        <v>1</v>
      </c>
      <c r="I8493" s="221">
        <f t="shared" si="936"/>
        <v>1</v>
      </c>
      <c r="J8493" s="221">
        <v>1</v>
      </c>
      <c r="K8493" s="221">
        <f t="shared" si="937"/>
        <v>-468.22181788863696</v>
      </c>
      <c r="L8493" s="221">
        <f t="shared" si="939"/>
        <v>3.9764416419115981E-38</v>
      </c>
    </row>
    <row r="8494" spans="3:12" hidden="1" x14ac:dyDescent="0.25">
      <c r="C8494" s="221">
        <v>1237000</v>
      </c>
      <c r="D8494" s="221">
        <f t="shared" si="933"/>
        <v>1237000</v>
      </c>
      <c r="E8494" s="221">
        <f t="shared" si="938"/>
        <v>1237</v>
      </c>
      <c r="F8494" s="221">
        <f t="shared" si="934"/>
        <v>4.3474152115008605E-12</v>
      </c>
      <c r="G8494" s="221">
        <f t="shared" si="935"/>
        <v>0.11999898865886464</v>
      </c>
      <c r="H8494" s="271">
        <v>9.3157001812029493E-10</v>
      </c>
      <c r="I8494" s="221">
        <f t="shared" si="936"/>
        <v>1</v>
      </c>
      <c r="J8494" s="221">
        <v>1</v>
      </c>
      <c r="K8494" s="221">
        <f t="shared" si="937"/>
        <v>-426.26751581721345</v>
      </c>
      <c r="L8494" s="221">
        <f t="shared" si="939"/>
        <v>5.9992467332904514E-41</v>
      </c>
    </row>
    <row r="8495" spans="3:12" hidden="1" x14ac:dyDescent="0.25">
      <c r="C8495" s="221">
        <v>1238000</v>
      </c>
      <c r="D8495" s="221">
        <f t="shared" si="933"/>
        <v>1238000</v>
      </c>
      <c r="E8495" s="221">
        <f t="shared" si="938"/>
        <v>1238</v>
      </c>
      <c r="F8495" s="221">
        <f t="shared" si="934"/>
        <v>8.8108199024244519E-15</v>
      </c>
      <c r="G8495" s="221">
        <f t="shared" si="935"/>
        <v>0.4140219644369878</v>
      </c>
      <c r="H8495" s="271">
        <v>9.3105959199307899E-10</v>
      </c>
      <c r="I8495" s="221">
        <f t="shared" si="936"/>
        <v>1</v>
      </c>
      <c r="J8495" s="221">
        <v>1</v>
      </c>
      <c r="K8495" s="221">
        <f t="shared" si="937"/>
        <v>-469.37965631084893</v>
      </c>
      <c r="L8495" s="221">
        <f t="shared" si="939"/>
        <v>5.9873903585033768E-41</v>
      </c>
    </row>
    <row r="8496" spans="3:12" hidden="1" x14ac:dyDescent="0.25">
      <c r="C8496" s="221">
        <v>1239000</v>
      </c>
      <c r="D8496" s="221">
        <f t="shared" si="933"/>
        <v>1239000</v>
      </c>
      <c r="E8496" s="221">
        <f t="shared" si="938"/>
        <v>1239</v>
      </c>
      <c r="F8496" s="221">
        <f t="shared" si="934"/>
        <v>6.5776581405467489E-14</v>
      </c>
      <c r="G8496" s="221">
        <f t="shared" si="935"/>
        <v>3.2005573144391187E-13</v>
      </c>
      <c r="H8496" s="221">
        <v>1</v>
      </c>
      <c r="I8496" s="221">
        <f t="shared" si="936"/>
        <v>1</v>
      </c>
      <c r="J8496" s="221">
        <v>1</v>
      </c>
      <c r="K8496" s="221">
        <f t="shared" si="937"/>
        <v>-513.53406185968618</v>
      </c>
      <c r="L8496" s="221">
        <f t="shared" si="939"/>
        <v>2.9197228177921576E-45</v>
      </c>
    </row>
    <row r="8497" spans="3:12" hidden="1" x14ac:dyDescent="0.25">
      <c r="C8497" s="221">
        <v>1240000</v>
      </c>
      <c r="D8497" s="221">
        <f t="shared" si="933"/>
        <v>1240000</v>
      </c>
      <c r="E8497" s="221">
        <f t="shared" si="938"/>
        <v>1240</v>
      </c>
      <c r="F8497" s="221">
        <f t="shared" si="934"/>
        <v>8.0523088018499593E-12</v>
      </c>
      <c r="G8497" s="221">
        <f t="shared" si="935"/>
        <v>0.10550370359331993</v>
      </c>
      <c r="H8497" s="271">
        <v>9.313639343433669E-10</v>
      </c>
      <c r="I8497" s="221">
        <f t="shared" si="936"/>
        <v>1</v>
      </c>
      <c r="J8497" s="221">
        <v>1</v>
      </c>
      <c r="K8497" s="221">
        <f t="shared" si="937"/>
        <v>-422.03384913261903</v>
      </c>
      <c r="L8497" s="221">
        <f t="shared" si="939"/>
        <v>1.5652301516666665E-40</v>
      </c>
    </row>
    <row r="8498" spans="3:12" hidden="1" x14ac:dyDescent="0.25">
      <c r="C8498" s="221">
        <v>1241000</v>
      </c>
      <c r="D8498" s="221">
        <f t="shared" si="933"/>
        <v>1241000</v>
      </c>
      <c r="E8498" s="221">
        <f t="shared" si="938"/>
        <v>1241</v>
      </c>
      <c r="F8498" s="221">
        <f t="shared" si="934"/>
        <v>7.6358241258228243E-11</v>
      </c>
      <c r="G8498" s="221">
        <f t="shared" si="935"/>
        <v>6.715879048446198E-2</v>
      </c>
      <c r="H8498" s="271">
        <v>9.3126569102556196E-10</v>
      </c>
      <c r="I8498" s="221">
        <f t="shared" si="936"/>
        <v>1</v>
      </c>
      <c r="J8498" s="221">
        <v>1</v>
      </c>
      <c r="K8498" s="221">
        <f t="shared" si="937"/>
        <v>-406.41935227752811</v>
      </c>
      <c r="L8498" s="221">
        <f t="shared" si="939"/>
        <v>7.7475593690907111E-39</v>
      </c>
    </row>
    <row r="8499" spans="3:12" hidden="1" x14ac:dyDescent="0.25">
      <c r="C8499" s="221">
        <v>1242000</v>
      </c>
      <c r="D8499" s="221">
        <f t="shared" si="933"/>
        <v>1242000</v>
      </c>
      <c r="E8499" s="221">
        <f t="shared" si="938"/>
        <v>1242</v>
      </c>
      <c r="F8499" s="221">
        <f t="shared" si="934"/>
        <v>2.9877327373907809E-10</v>
      </c>
      <c r="G8499" s="221">
        <f t="shared" si="935"/>
        <v>1.5362552284666757E-14</v>
      </c>
      <c r="H8499" s="221">
        <v>1</v>
      </c>
      <c r="I8499" s="221">
        <f t="shared" si="936"/>
        <v>1</v>
      </c>
      <c r="J8499" s="221">
        <v>1</v>
      </c>
      <c r="K8499" s="221">
        <f t="shared" si="937"/>
        <v>-466.7638976046789</v>
      </c>
      <c r="L8499" s="221">
        <f t="shared" si="939"/>
        <v>5.7126706795591432E-39</v>
      </c>
    </row>
    <row r="8500" spans="3:12" hidden="1" x14ac:dyDescent="0.25">
      <c r="C8500" s="221">
        <v>1243000</v>
      </c>
      <c r="D8500" s="221">
        <f t="shared" si="933"/>
        <v>1243000</v>
      </c>
      <c r="E8500" s="221">
        <f t="shared" si="938"/>
        <v>1243</v>
      </c>
      <c r="F8500" s="221">
        <f t="shared" si="934"/>
        <v>7.1488824801719137E-10</v>
      </c>
      <c r="G8500" s="221">
        <f t="shared" si="935"/>
        <v>4.2784868169465175E-2</v>
      </c>
      <c r="H8500" s="271">
        <v>9.3141048252244908E-10</v>
      </c>
      <c r="I8500" s="221">
        <f t="shared" si="936"/>
        <v>1</v>
      </c>
      <c r="J8500" s="221">
        <v>1</v>
      </c>
      <c r="K8500" s="221">
        <f t="shared" si="937"/>
        <v>-390.90661045334787</v>
      </c>
      <c r="L8500" s="221">
        <f t="shared" si="939"/>
        <v>2.0296394453866178E-37</v>
      </c>
    </row>
    <row r="8501" spans="3:12" hidden="1" x14ac:dyDescent="0.25">
      <c r="C8501" s="221">
        <v>1244000</v>
      </c>
      <c r="D8501" s="221">
        <f t="shared" si="933"/>
        <v>1244000</v>
      </c>
      <c r="E8501" s="221">
        <f t="shared" si="938"/>
        <v>1244</v>
      </c>
      <c r="F8501" s="221">
        <f t="shared" si="934"/>
        <v>1.2168264955425623E-9</v>
      </c>
      <c r="G8501" s="221">
        <f t="shared" si="935"/>
        <v>3.8400207712758309E-2</v>
      </c>
      <c r="H8501" s="271">
        <v>9.3121914585110902E-10</v>
      </c>
      <c r="I8501" s="221">
        <f t="shared" si="936"/>
        <v>1</v>
      </c>
      <c r="J8501" s="221">
        <v>1</v>
      </c>
      <c r="K8501" s="221">
        <f t="shared" si="937"/>
        <v>-387.22771744736656</v>
      </c>
      <c r="L8501" s="221">
        <f t="shared" si="939"/>
        <v>1.2960360801440792E-36</v>
      </c>
    </row>
    <row r="8502" spans="3:12" hidden="1" x14ac:dyDescent="0.25">
      <c r="C8502" s="221">
        <v>1245000</v>
      </c>
      <c r="D8502" s="221">
        <f t="shared" si="933"/>
        <v>1245000</v>
      </c>
      <c r="E8502" s="221">
        <f t="shared" si="938"/>
        <v>1245</v>
      </c>
      <c r="F8502" s="221">
        <f t="shared" si="934"/>
        <v>1.5771811747981614E-9</v>
      </c>
      <c r="G8502" s="221">
        <f t="shared" si="935"/>
        <v>1.7999877894591174E-14</v>
      </c>
      <c r="H8502" s="221">
        <v>1</v>
      </c>
      <c r="I8502" s="221">
        <f t="shared" si="936"/>
        <v>1</v>
      </c>
      <c r="J8502" s="221">
        <v>1</v>
      </c>
      <c r="K8502" s="221">
        <f t="shared" si="937"/>
        <v>-450.93697712598487</v>
      </c>
      <c r="L8502" s="221">
        <f t="shared" si="939"/>
        <v>4.7395245445033066E-37</v>
      </c>
    </row>
    <row r="8503" spans="3:12" hidden="1" x14ac:dyDescent="0.25">
      <c r="C8503" s="221">
        <v>1246000</v>
      </c>
      <c r="D8503" s="221">
        <f t="shared" si="933"/>
        <v>1246000</v>
      </c>
      <c r="E8503" s="221">
        <f t="shared" si="938"/>
        <v>1246</v>
      </c>
      <c r="F8503" s="221">
        <f t="shared" si="934"/>
        <v>1.6015140536413064E-9</v>
      </c>
      <c r="G8503" s="221">
        <f t="shared" si="935"/>
        <v>3.6222228338981123E-2</v>
      </c>
      <c r="H8503" s="271">
        <v>9.31457055265659E-10</v>
      </c>
      <c r="I8503" s="221">
        <f t="shared" si="936"/>
        <v>1</v>
      </c>
      <c r="J8503" s="221">
        <v>1</v>
      </c>
      <c r="K8503" s="221">
        <f t="shared" si="937"/>
        <v>-385.346624907918</v>
      </c>
      <c r="L8503" s="221">
        <f t="shared" si="939"/>
        <v>7.3069098063071682E-37</v>
      </c>
    </row>
    <row r="8504" spans="3:12" hidden="1" x14ac:dyDescent="0.25">
      <c r="C8504" s="221">
        <v>1247000</v>
      </c>
      <c r="D8504" s="221">
        <f t="shared" si="933"/>
        <v>1247000</v>
      </c>
      <c r="E8504" s="221">
        <f t="shared" si="938"/>
        <v>1247</v>
      </c>
      <c r="F8504" s="221">
        <f t="shared" si="934"/>
        <v>1.2770549507685157E-9</v>
      </c>
      <c r="G8504" s="221">
        <f t="shared" si="935"/>
        <v>3.7835535790793684E-2</v>
      </c>
      <c r="H8504" s="271">
        <v>9.3117256551542798E-10</v>
      </c>
      <c r="I8504" s="221">
        <f t="shared" si="936"/>
        <v>1</v>
      </c>
      <c r="J8504" s="221">
        <v>1</v>
      </c>
      <c r="K8504" s="221">
        <f t="shared" si="937"/>
        <v>-386.93720708718098</v>
      </c>
      <c r="L8504" s="221">
        <f t="shared" si="939"/>
        <v>2.451569544280465E-36</v>
      </c>
    </row>
    <row r="8505" spans="3:12" hidden="1" x14ac:dyDescent="0.25">
      <c r="C8505" s="221">
        <v>1248000</v>
      </c>
      <c r="D8505" s="221">
        <f t="shared" si="933"/>
        <v>1248000</v>
      </c>
      <c r="E8505" s="221">
        <f t="shared" si="938"/>
        <v>1248</v>
      </c>
      <c r="F8505" s="221">
        <f t="shared" si="934"/>
        <v>7.8180629788331437E-10</v>
      </c>
      <c r="G8505" s="221">
        <f t="shared" si="935"/>
        <v>1.508824628665015E-14</v>
      </c>
      <c r="H8505" s="221">
        <v>1</v>
      </c>
      <c r="I8505" s="221">
        <f t="shared" si="936"/>
        <v>1</v>
      </c>
      <c r="J8505" s="221">
        <v>1</v>
      </c>
      <c r="K8505" s="221">
        <f t="shared" si="937"/>
        <v>-458.56524141864242</v>
      </c>
      <c r="L8505" s="221">
        <f t="shared" si="939"/>
        <v>5.0634554829986321E-37</v>
      </c>
    </row>
    <row r="8506" spans="3:12" hidden="1" x14ac:dyDescent="0.25">
      <c r="C8506" s="221">
        <v>1249000</v>
      </c>
      <c r="D8506" s="221">
        <f t="shared" ref="D8506:D8569" si="940">C8506*(f_CLK_MHz/Nominal_Clock_Freq)</f>
        <v>1249000</v>
      </c>
      <c r="E8506" s="221">
        <f t="shared" si="938"/>
        <v>1249</v>
      </c>
      <c r="F8506" s="221">
        <f t="shared" ref="F8506:F8569" si="941">ABS(SIN(((MOD_CLK_DIV*PI()*$D8506*FIRST_STAGE_DECIMATION)/(f_CLK_MHz*1000000)))/(FIRST_STAGE_DECIMATION*SIN(((MOD_CLK_DIV*PI()*$D8506)/(f_CLK_MHz*1000000)))))^FIRST_STAGE_ORDER</f>
        <v>3.4670948765411846E-10</v>
      </c>
      <c r="G8506" s="221">
        <f t="shared" ref="G8506:G8569" si="942">ABS(SIN(((MOD_CLK_DIV*FIRST_STAGE_DECIMATION*PI()*$D8506*SECOND_STAGE_DECIMATION)/(f_CLK_MHz*1000000)))/(SECOND_STAGE_DECIMATION*SIN(((MOD_CLK_DIV*FIRST_STAGE_DECIMATION*PI()*$D8506)/(f_CLK_MHz*1000000)))))^SECOND_STAGE_ORDER</f>
        <v>4.8942765527647918E-2</v>
      </c>
      <c r="H8506" s="271">
        <v>9.3125095571442905E-10</v>
      </c>
      <c r="I8506" s="221">
        <f t="shared" ref="I8506:I8569" si="943">IF(Avg_decimation&lt;&gt;0,(ABS(SIN(((MOD_CLK_DIV*FIRST_STAGE_DECIMATION*SECOND_STAGE_DECIMATION*FIR_DECIMATION*PI()*$D8506*Avg_decimation)/(f_CLK_MHz*1000000)))/(Avg_decimation*SIN(((MOD_CLK_DIV*FIRST_STAGE_DECIMATION*SECOND_STAGE_DECIMATION*FIR_DECIMATION*PI()*$D8506)/(f_CLK_MHz*1000000)))))^1),"-")</f>
        <v>1</v>
      </c>
      <c r="J8506" s="221">
        <v>1</v>
      </c>
      <c r="K8506" s="221">
        <f t="shared" ref="K8506:K8569" si="944">20*LOG10(IF(FIR_BYPASSED,F8506*G8506*J8506,F8506*G8506*H8506*I8506*J8506))</f>
        <v>-396.02558073299605</v>
      </c>
      <c r="L8506" s="221">
        <f t="shared" si="939"/>
        <v>6.2521598903921501E-38</v>
      </c>
    </row>
    <row r="8507" spans="3:12" hidden="1" x14ac:dyDescent="0.25">
      <c r="C8507" s="221">
        <v>1250000</v>
      </c>
      <c r="D8507" s="221">
        <f t="shared" si="940"/>
        <v>1250000</v>
      </c>
      <c r="E8507" s="221">
        <f t="shared" si="938"/>
        <v>1250</v>
      </c>
      <c r="F8507" s="221">
        <f t="shared" si="941"/>
        <v>9.7986077950895961E-11</v>
      </c>
      <c r="G8507" s="221">
        <f t="shared" si="942"/>
        <v>6.291121729807872E-2</v>
      </c>
      <c r="H8507" s="271">
        <v>9.3137868801226793E-10</v>
      </c>
      <c r="I8507" s="221">
        <f t="shared" si="943"/>
        <v>1</v>
      </c>
      <c r="J8507" s="221">
        <v>1</v>
      </c>
      <c r="K8507" s="221">
        <f t="shared" si="944"/>
        <v>-404.81962481167864</v>
      </c>
      <c r="L8507" s="221">
        <f t="shared" si="939"/>
        <v>1.1603314738385211E-37</v>
      </c>
    </row>
    <row r="8508" spans="3:12" hidden="1" x14ac:dyDescent="0.25">
      <c r="C8508" s="221">
        <v>1251000</v>
      </c>
      <c r="D8508" s="221">
        <f t="shared" si="940"/>
        <v>1251000</v>
      </c>
      <c r="E8508" s="221">
        <f t="shared" si="938"/>
        <v>1251</v>
      </c>
      <c r="F8508" s="221">
        <f t="shared" si="941"/>
        <v>1.2847951700066669E-11</v>
      </c>
      <c r="G8508" s="221">
        <f t="shared" si="942"/>
        <v>1.5897952514083982E-14</v>
      </c>
      <c r="H8508" s="221">
        <v>1</v>
      </c>
      <c r="I8508" s="221">
        <f t="shared" si="943"/>
        <v>1</v>
      </c>
      <c r="J8508" s="221">
        <v>1</v>
      </c>
      <c r="K8508" s="221">
        <f t="shared" si="944"/>
        <v>-493.79649818560296</v>
      </c>
      <c r="L8508" s="221">
        <f t="shared" si="939"/>
        <v>8.241541082044147E-39</v>
      </c>
    </row>
    <row r="8509" spans="3:12" hidden="1" x14ac:dyDescent="0.25">
      <c r="C8509" s="221">
        <v>1252000</v>
      </c>
      <c r="D8509" s="221">
        <f t="shared" si="940"/>
        <v>1252000</v>
      </c>
      <c r="E8509" s="221">
        <f t="shared" si="938"/>
        <v>1252</v>
      </c>
      <c r="F8509" s="221">
        <f t="shared" si="941"/>
        <v>2.4515769288207667E-13</v>
      </c>
      <c r="G8509" s="221">
        <f t="shared" si="942"/>
        <v>0.20780173054025911</v>
      </c>
      <c r="H8509" s="271">
        <v>9.3129749270704902E-10</v>
      </c>
      <c r="I8509" s="221">
        <f t="shared" si="943"/>
        <v>1</v>
      </c>
      <c r="J8509" s="221">
        <v>1</v>
      </c>
      <c r="K8509" s="221">
        <f t="shared" si="944"/>
        <v>-446.47633761282742</v>
      </c>
      <c r="L8509" s="221">
        <f t="shared" si="939"/>
        <v>5.6759382031549571E-43</v>
      </c>
    </row>
    <row r="8510" spans="3:12" hidden="1" x14ac:dyDescent="0.25">
      <c r="C8510" s="221">
        <v>1253000</v>
      </c>
      <c r="D8510" s="221">
        <f t="shared" si="940"/>
        <v>1253000</v>
      </c>
      <c r="E8510" s="221">
        <f t="shared" si="938"/>
        <v>1253</v>
      </c>
      <c r="F8510" s="221">
        <f t="shared" si="941"/>
        <v>2.4321027824886744E-16</v>
      </c>
      <c r="G8510" s="221">
        <f t="shared" si="942"/>
        <v>0.82725581453286257</v>
      </c>
      <c r="H8510" s="271">
        <v>9.3133212538271495E-10</v>
      </c>
      <c r="I8510" s="221">
        <f t="shared" si="943"/>
        <v>1</v>
      </c>
      <c r="J8510" s="221">
        <v>1</v>
      </c>
      <c r="K8510" s="221">
        <f t="shared" si="944"/>
        <v>-494.54547326519275</v>
      </c>
      <c r="L8510" s="221">
        <f t="shared" si="939"/>
        <v>5.6719186272507025E-43</v>
      </c>
    </row>
    <row r="8511" spans="3:12" hidden="1" x14ac:dyDescent="0.25">
      <c r="C8511" s="221">
        <v>1254000</v>
      </c>
      <c r="D8511" s="221">
        <f t="shared" si="940"/>
        <v>1254000</v>
      </c>
      <c r="E8511" s="221">
        <f t="shared" si="938"/>
        <v>1254</v>
      </c>
      <c r="F8511" s="221">
        <f t="shared" si="941"/>
        <v>1.7745403055214758E-12</v>
      </c>
      <c r="G8511" s="221">
        <f t="shared" si="942"/>
        <v>1.4294378548440615E-13</v>
      </c>
      <c r="H8511" s="221">
        <v>1</v>
      </c>
      <c r="I8511" s="221">
        <f t="shared" si="943"/>
        <v>1</v>
      </c>
      <c r="J8511" s="221">
        <v>1</v>
      </c>
      <c r="K8511" s="221">
        <f t="shared" si="944"/>
        <v>-491.91497705864026</v>
      </c>
      <c r="L8511" s="221">
        <f t="shared" si="939"/>
        <v>4.862925722675213E-47</v>
      </c>
    </row>
    <row r="8512" spans="3:12" hidden="1" x14ac:dyDescent="0.25">
      <c r="C8512" s="221">
        <v>1255000</v>
      </c>
      <c r="D8512" s="221">
        <f t="shared" si="940"/>
        <v>1255000</v>
      </c>
      <c r="E8512" s="221">
        <f t="shared" ref="E8512:E8575" si="945">D8512/1000</f>
        <v>1255</v>
      </c>
      <c r="F8512" s="221">
        <f t="shared" si="941"/>
        <v>3.1818820149391711E-11</v>
      </c>
      <c r="G8512" s="221">
        <f t="shared" si="942"/>
        <v>7.8147266261493209E-2</v>
      </c>
      <c r="H8512" s="271">
        <v>9.3134405449620108E-10</v>
      </c>
      <c r="I8512" s="221">
        <f t="shared" si="943"/>
        <v>1</v>
      </c>
      <c r="J8512" s="221">
        <v>1</v>
      </c>
      <c r="K8512" s="221">
        <f t="shared" si="944"/>
        <v>-412.70583983002552</v>
      </c>
      <c r="L8512" s="221">
        <f t="shared" ref="L8512:L8575" si="946">(D8512-D8511)*((10^(K8512/20)+10^(K8511/20))/2)^2</f>
        <v>1.3410691101933097E-39</v>
      </c>
    </row>
    <row r="8513" spans="3:12" hidden="1" x14ac:dyDescent="0.25">
      <c r="C8513" s="221">
        <v>1256000</v>
      </c>
      <c r="D8513" s="221">
        <f t="shared" si="940"/>
        <v>1256000</v>
      </c>
      <c r="E8513" s="221">
        <f t="shared" si="945"/>
        <v>1256</v>
      </c>
      <c r="F8513" s="221">
        <f t="shared" si="941"/>
        <v>1.650348169186928E-10</v>
      </c>
      <c r="G8513" s="221">
        <f t="shared" si="942"/>
        <v>5.6137348138905641E-2</v>
      </c>
      <c r="H8513" s="271">
        <v>9.3128555683314695E-10</v>
      </c>
      <c r="I8513" s="221">
        <f t="shared" si="943"/>
        <v>1</v>
      </c>
      <c r="J8513" s="221">
        <v>1</v>
      </c>
      <c r="K8513" s="221">
        <f t="shared" si="944"/>
        <v>-401.28179326872163</v>
      </c>
      <c r="L8513" s="221">
        <f t="shared" si="946"/>
        <v>2.9941914414887168E-38</v>
      </c>
    </row>
    <row r="8514" spans="3:12" hidden="1" x14ac:dyDescent="0.25">
      <c r="C8514" s="221">
        <v>1257000</v>
      </c>
      <c r="D8514" s="221">
        <f t="shared" si="940"/>
        <v>1257000</v>
      </c>
      <c r="E8514" s="221">
        <f t="shared" si="945"/>
        <v>1257</v>
      </c>
      <c r="F8514" s="221">
        <f t="shared" si="941"/>
        <v>4.6901199421809503E-10</v>
      </c>
      <c r="G8514" s="221">
        <f t="shared" si="942"/>
        <v>3.7831381039202606E-14</v>
      </c>
      <c r="H8514" s="221">
        <v>1</v>
      </c>
      <c r="I8514" s="221">
        <f t="shared" si="943"/>
        <v>1</v>
      </c>
      <c r="J8514" s="221">
        <v>1</v>
      </c>
      <c r="K8514" s="221">
        <f t="shared" si="944"/>
        <v>-455.01927710426452</v>
      </c>
      <c r="L8514" s="221">
        <f t="shared" si="946"/>
        <v>1.8687236799016419E-38</v>
      </c>
    </row>
    <row r="8515" spans="3:12" hidden="1" x14ac:dyDescent="0.25">
      <c r="C8515" s="221">
        <v>1258000</v>
      </c>
      <c r="D8515" s="221">
        <f t="shared" si="940"/>
        <v>1258000</v>
      </c>
      <c r="E8515" s="221">
        <f t="shared" si="945"/>
        <v>1258</v>
      </c>
      <c r="F8515" s="221">
        <f t="shared" si="941"/>
        <v>9.0546629272928759E-10</v>
      </c>
      <c r="G8515" s="221">
        <f t="shared" si="942"/>
        <v>3.9814721158186052E-2</v>
      </c>
      <c r="H8515" s="271">
        <v>9.3139060088663092E-10</v>
      </c>
      <c r="I8515" s="221">
        <f t="shared" si="943"/>
        <v>1</v>
      </c>
      <c r="J8515" s="221">
        <v>1</v>
      </c>
      <c r="K8515" s="221">
        <f t="shared" si="944"/>
        <v>-389.47904365675879</v>
      </c>
      <c r="L8515" s="221">
        <f t="shared" si="946"/>
        <v>2.8215939219879856E-37</v>
      </c>
    </row>
    <row r="8516" spans="3:12" hidden="1" x14ac:dyDescent="0.25">
      <c r="C8516" s="221">
        <v>1259000</v>
      </c>
      <c r="D8516" s="221">
        <f t="shared" si="940"/>
        <v>1259000</v>
      </c>
      <c r="E8516" s="221">
        <f t="shared" si="945"/>
        <v>1259</v>
      </c>
      <c r="F8516" s="221">
        <f t="shared" si="941"/>
        <v>1.3033910239907742E-9</v>
      </c>
      <c r="G8516" s="221">
        <f t="shared" si="942"/>
        <v>3.6960503332174842E-2</v>
      </c>
      <c r="H8516" s="271">
        <v>9.3123901189109899E-10</v>
      </c>
      <c r="I8516" s="221">
        <f t="shared" si="943"/>
        <v>1</v>
      </c>
      <c r="J8516" s="221">
        <v>1</v>
      </c>
      <c r="K8516" s="221">
        <f t="shared" si="944"/>
        <v>-386.96252471919485</v>
      </c>
      <c r="L8516" s="221">
        <f t="shared" si="946"/>
        <v>1.5381674331076057E-36</v>
      </c>
    </row>
    <row r="8517" spans="3:12" hidden="1" x14ac:dyDescent="0.25">
      <c r="C8517" s="221">
        <v>1260000</v>
      </c>
      <c r="D8517" s="221">
        <f t="shared" si="940"/>
        <v>1260000</v>
      </c>
      <c r="E8517" s="221">
        <f t="shared" si="945"/>
        <v>1260</v>
      </c>
      <c r="F8517" s="221">
        <f t="shared" si="941"/>
        <v>1.4583805814852017E-9</v>
      </c>
      <c r="G8517" s="221">
        <f t="shared" si="942"/>
        <v>1.4864881605717677E-14</v>
      </c>
      <c r="H8517" s="221">
        <v>1</v>
      </c>
      <c r="I8517" s="221">
        <f t="shared" si="943"/>
        <v>1</v>
      </c>
      <c r="J8517" s="221">
        <v>1</v>
      </c>
      <c r="K8517" s="221">
        <f t="shared" si="944"/>
        <v>-453.27935344935554</v>
      </c>
      <c r="L8517" s="221">
        <f t="shared" si="946"/>
        <v>5.0362486981567319E-37</v>
      </c>
    </row>
    <row r="8518" spans="3:12" hidden="1" x14ac:dyDescent="0.25">
      <c r="C8518" s="221">
        <v>1261000</v>
      </c>
      <c r="D8518" s="221">
        <f t="shared" si="940"/>
        <v>1261000</v>
      </c>
      <c r="E8518" s="221">
        <f t="shared" si="945"/>
        <v>1261</v>
      </c>
      <c r="F8518" s="221">
        <f t="shared" si="941"/>
        <v>1.2838442564261609E-9</v>
      </c>
      <c r="G8518" s="221">
        <f t="shared" si="942"/>
        <v>3.6960503332170568E-2</v>
      </c>
      <c r="H8518" s="271">
        <v>9.3143716634233497E-10</v>
      </c>
      <c r="I8518" s="221">
        <f t="shared" si="943"/>
        <v>1</v>
      </c>
      <c r="J8518" s="221">
        <v>1</v>
      </c>
      <c r="K8518" s="221">
        <f t="shared" si="944"/>
        <v>-387.09192434794727</v>
      </c>
      <c r="L8518" s="221">
        <f t="shared" si="946"/>
        <v>4.8884761653923619E-37</v>
      </c>
    </row>
    <row r="8519" spans="3:12" hidden="1" x14ac:dyDescent="0.25">
      <c r="C8519" s="221">
        <v>1262000</v>
      </c>
      <c r="D8519" s="221">
        <f t="shared" si="940"/>
        <v>1262000</v>
      </c>
      <c r="E8519" s="221">
        <f t="shared" si="945"/>
        <v>1262</v>
      </c>
      <c r="F8519" s="221">
        <f t="shared" si="941"/>
        <v>8.7851127281208504E-10</v>
      </c>
      <c r="G8519" s="221">
        <f t="shared" si="942"/>
        <v>3.9814721158190361E-2</v>
      </c>
      <c r="H8519" s="271">
        <v>9.3144510994001499E-10</v>
      </c>
      <c r="I8519" s="221">
        <f t="shared" si="943"/>
        <v>1</v>
      </c>
      <c r="J8519" s="221">
        <v>1</v>
      </c>
      <c r="K8519" s="221">
        <f t="shared" si="944"/>
        <v>-389.74103431752832</v>
      </c>
      <c r="L8519" s="221">
        <f t="shared" si="946"/>
        <v>1.4737118209288839E-36</v>
      </c>
    </row>
    <row r="8520" spans="3:12" hidden="1" x14ac:dyDescent="0.25">
      <c r="C8520" s="221">
        <v>1263000</v>
      </c>
      <c r="D8520" s="221">
        <f t="shared" si="940"/>
        <v>1263000</v>
      </c>
      <c r="E8520" s="221">
        <f t="shared" si="945"/>
        <v>1263</v>
      </c>
      <c r="F8520" s="221">
        <f t="shared" si="941"/>
        <v>4.4822499323353037E-10</v>
      </c>
      <c r="G8520" s="221">
        <f t="shared" si="942"/>
        <v>2.75385531808891E-14</v>
      </c>
      <c r="H8520" s="221">
        <v>1</v>
      </c>
      <c r="I8520" s="221">
        <f t="shared" si="943"/>
        <v>1</v>
      </c>
      <c r="J8520" s="221">
        <v>1</v>
      </c>
      <c r="K8520" s="221">
        <f t="shared" si="944"/>
        <v>-458.17125622170454</v>
      </c>
      <c r="L8520" s="221">
        <f t="shared" si="946"/>
        <v>2.655617952501891E-37</v>
      </c>
    </row>
    <row r="8521" spans="3:12" hidden="1" x14ac:dyDescent="0.25">
      <c r="C8521" s="221">
        <v>1264000</v>
      </c>
      <c r="D8521" s="221">
        <f t="shared" si="940"/>
        <v>1264000</v>
      </c>
      <c r="E8521" s="221">
        <f t="shared" si="945"/>
        <v>1264</v>
      </c>
      <c r="F8521" s="221">
        <f t="shared" si="941"/>
        <v>1.5535463591730957E-10</v>
      </c>
      <c r="G8521" s="221">
        <f t="shared" si="942"/>
        <v>5.6137348138898577E-2</v>
      </c>
      <c r="H8521" s="271">
        <v>9.3123107040372102E-10</v>
      </c>
      <c r="I8521" s="221">
        <f t="shared" si="943"/>
        <v>1</v>
      </c>
      <c r="J8521" s="221">
        <v>1</v>
      </c>
      <c r="K8521" s="221">
        <f t="shared" si="944"/>
        <v>-401.80732863065458</v>
      </c>
      <c r="L8521" s="221">
        <f t="shared" si="946"/>
        <v>1.6539648554753402E-38</v>
      </c>
    </row>
    <row r="8522" spans="3:12" hidden="1" x14ac:dyDescent="0.25">
      <c r="C8522" s="221">
        <v>1265000</v>
      </c>
      <c r="D8522" s="221">
        <f t="shared" si="940"/>
        <v>1265000</v>
      </c>
      <c r="E8522" s="221">
        <f t="shared" si="945"/>
        <v>1265</v>
      </c>
      <c r="F8522" s="221">
        <f t="shared" si="941"/>
        <v>2.950315800401789E-11</v>
      </c>
      <c r="G8522" s="221">
        <f t="shared" si="942"/>
        <v>7.8147266261500439E-2</v>
      </c>
      <c r="H8522" s="271">
        <v>9.3139855332806696E-10</v>
      </c>
      <c r="I8522" s="221">
        <f t="shared" si="943"/>
        <v>1</v>
      </c>
      <c r="J8522" s="221">
        <v>1</v>
      </c>
      <c r="K8522" s="221">
        <f t="shared" si="944"/>
        <v>-413.36164291272695</v>
      </c>
      <c r="L8522" s="221">
        <f t="shared" si="946"/>
        <v>2.6362444004289765E-38</v>
      </c>
    </row>
    <row r="8523" spans="3:12" hidden="1" x14ac:dyDescent="0.25">
      <c r="C8523" s="221">
        <v>1266000</v>
      </c>
      <c r="D8523" s="221">
        <f t="shared" si="940"/>
        <v>1266000</v>
      </c>
      <c r="E8523" s="221">
        <f t="shared" si="945"/>
        <v>1266</v>
      </c>
      <c r="F8523" s="221">
        <f t="shared" si="941"/>
        <v>1.6207095080747661E-12</v>
      </c>
      <c r="G8523" s="221">
        <f t="shared" si="942"/>
        <v>1.1139336631334454E-13</v>
      </c>
      <c r="H8523" s="221">
        <v>1</v>
      </c>
      <c r="I8523" s="221">
        <f t="shared" si="943"/>
        <v>1</v>
      </c>
      <c r="J8523" s="221">
        <v>1</v>
      </c>
      <c r="K8523" s="221">
        <f t="shared" si="944"/>
        <v>-494.86870982977325</v>
      </c>
      <c r="L8523" s="221">
        <f t="shared" si="946"/>
        <v>1.153051586153693E-39</v>
      </c>
    </row>
    <row r="8524" spans="3:12" hidden="1" x14ac:dyDescent="0.25">
      <c r="C8524" s="221">
        <v>1267000</v>
      </c>
      <c r="D8524" s="221">
        <f t="shared" si="940"/>
        <v>1267000</v>
      </c>
      <c r="E8524" s="221">
        <f t="shared" si="945"/>
        <v>1267</v>
      </c>
      <c r="F8524" s="221">
        <f t="shared" si="941"/>
        <v>2.1879380421430204E-16</v>
      </c>
      <c r="G8524" s="221">
        <f t="shared" si="942"/>
        <v>0.82725581453364161</v>
      </c>
      <c r="H8524" s="271">
        <v>9.3127763560004904E-10</v>
      </c>
      <c r="I8524" s="221">
        <f t="shared" si="943"/>
        <v>1</v>
      </c>
      <c r="J8524" s="221">
        <v>1</v>
      </c>
      <c r="K8524" s="221">
        <f t="shared" si="944"/>
        <v>-495.46491957012381</v>
      </c>
      <c r="L8524" s="221">
        <f t="shared" si="946"/>
        <v>3.0467020611912941E-47</v>
      </c>
    </row>
    <row r="8525" spans="3:12" hidden="1" x14ac:dyDescent="0.25">
      <c r="C8525" s="221">
        <v>1268000</v>
      </c>
      <c r="D8525" s="221">
        <f t="shared" si="940"/>
        <v>1268000</v>
      </c>
      <c r="E8525" s="221">
        <f t="shared" si="945"/>
        <v>1268</v>
      </c>
      <c r="F8525" s="221">
        <f t="shared" si="941"/>
        <v>2.172356636011914E-13</v>
      </c>
      <c r="G8525" s="221">
        <f t="shared" si="942"/>
        <v>0.20780173054029535</v>
      </c>
      <c r="H8525" s="271">
        <v>9.31351999309861E-10</v>
      </c>
      <c r="I8525" s="221">
        <f t="shared" si="943"/>
        <v>1</v>
      </c>
      <c r="J8525" s="221">
        <v>1</v>
      </c>
      <c r="K8525" s="221">
        <f t="shared" si="944"/>
        <v>-447.52611727791952</v>
      </c>
      <c r="L8525" s="221">
        <f t="shared" si="946"/>
        <v>4.4545484091002473E-43</v>
      </c>
    </row>
    <row r="8526" spans="3:12" hidden="1" x14ac:dyDescent="0.25">
      <c r="C8526" s="221">
        <v>1269000</v>
      </c>
      <c r="D8526" s="221">
        <f t="shared" si="940"/>
        <v>1269000</v>
      </c>
      <c r="E8526" s="221">
        <f t="shared" si="945"/>
        <v>1269</v>
      </c>
      <c r="F8526" s="221">
        <f t="shared" si="941"/>
        <v>1.1213741414673858E-11</v>
      </c>
      <c r="G8526" s="221">
        <f t="shared" si="942"/>
        <v>5.4404401933537132E-15</v>
      </c>
      <c r="H8526" s="221">
        <v>1</v>
      </c>
      <c r="I8526" s="221">
        <f t="shared" si="943"/>
        <v>1</v>
      </c>
      <c r="J8526" s="221">
        <v>1</v>
      </c>
      <c r="K8526" s="221">
        <f t="shared" si="944"/>
        <v>-504.29230844686344</v>
      </c>
      <c r="L8526" s="221">
        <f t="shared" si="946"/>
        <v>4.431877592041544E-43</v>
      </c>
    </row>
    <row r="8527" spans="3:12" hidden="1" x14ac:dyDescent="0.25">
      <c r="C8527" s="221">
        <v>1270000</v>
      </c>
      <c r="D8527" s="221">
        <f t="shared" si="940"/>
        <v>1270000</v>
      </c>
      <c r="E8527" s="221">
        <f t="shared" si="945"/>
        <v>1270</v>
      </c>
      <c r="F8527" s="221">
        <f t="shared" si="941"/>
        <v>8.423845912917111E-11</v>
      </c>
      <c r="G8527" s="221">
        <f t="shared" si="942"/>
        <v>6.2911217298067465E-2</v>
      </c>
      <c r="H8527" s="271">
        <v>9.3132417138503495E-10</v>
      </c>
      <c r="I8527" s="221">
        <f t="shared" si="943"/>
        <v>1</v>
      </c>
      <c r="J8527" s="221">
        <v>1</v>
      </c>
      <c r="K8527" s="221">
        <f t="shared" si="944"/>
        <v>-406.13321244901266</v>
      </c>
      <c r="L8527" s="221">
        <f t="shared" si="946"/>
        <v>6.0901711849301451E-39</v>
      </c>
    </row>
    <row r="8528" spans="3:12" hidden="1" x14ac:dyDescent="0.25">
      <c r="C8528" s="221">
        <v>1271000</v>
      </c>
      <c r="D8528" s="221">
        <f t="shared" si="940"/>
        <v>1271000</v>
      </c>
      <c r="E8528" s="221">
        <f t="shared" si="945"/>
        <v>1271</v>
      </c>
      <c r="F8528" s="221">
        <f t="shared" si="941"/>
        <v>2.9358869933998656E-10</v>
      </c>
      <c r="G8528" s="221">
        <f t="shared" si="942"/>
        <v>4.894276552765392E-2</v>
      </c>
      <c r="H8528" s="271">
        <v>9.3130545176572803E-10</v>
      </c>
      <c r="I8528" s="221">
        <f t="shared" si="943"/>
        <v>1</v>
      </c>
      <c r="J8528" s="221">
        <v>1</v>
      </c>
      <c r="K8528" s="221">
        <f t="shared" si="944"/>
        <v>-397.46960028244359</v>
      </c>
      <c r="L8528" s="221">
        <f t="shared" si="946"/>
        <v>8.3883263872038111E-38</v>
      </c>
    </row>
    <row r="8529" spans="3:12" hidden="1" x14ac:dyDescent="0.25">
      <c r="C8529" s="221">
        <v>1272000</v>
      </c>
      <c r="D8529" s="221">
        <f t="shared" si="940"/>
        <v>1272000</v>
      </c>
      <c r="E8529" s="221">
        <f t="shared" si="945"/>
        <v>1272</v>
      </c>
      <c r="F8529" s="221">
        <f t="shared" si="941"/>
        <v>6.5207617151555224E-10</v>
      </c>
      <c r="G8529" s="221">
        <f t="shared" si="942"/>
        <v>5.6591356315207431E-15</v>
      </c>
      <c r="H8529" s="221">
        <v>1</v>
      </c>
      <c r="I8529" s="221">
        <f t="shared" si="943"/>
        <v>1</v>
      </c>
      <c r="J8529" s="221">
        <v>1</v>
      </c>
      <c r="K8529" s="221">
        <f t="shared" si="944"/>
        <v>-468.6590313396436</v>
      </c>
      <c r="L8529" s="221">
        <f t="shared" si="946"/>
        <v>4.4793961041338511E-38</v>
      </c>
    </row>
    <row r="8530" spans="3:12" hidden="1" x14ac:dyDescent="0.25">
      <c r="C8530" s="221">
        <v>1273000</v>
      </c>
      <c r="D8530" s="221">
        <f t="shared" si="940"/>
        <v>1273000</v>
      </c>
      <c r="E8530" s="221">
        <f t="shared" si="945"/>
        <v>1273</v>
      </c>
      <c r="F8530" s="221">
        <f t="shared" si="941"/>
        <v>1.0491367778552941E-9</v>
      </c>
      <c r="G8530" s="221">
        <f t="shared" si="942"/>
        <v>3.7835535790829267E-2</v>
      </c>
      <c r="H8530" s="271">
        <v>9.3137074327950503E-10</v>
      </c>
      <c r="I8530" s="221">
        <f t="shared" si="943"/>
        <v>1</v>
      </c>
      <c r="J8530" s="221">
        <v>1</v>
      </c>
      <c r="K8530" s="221">
        <f t="shared" si="944"/>
        <v>-388.64290816859045</v>
      </c>
      <c r="L8530" s="221">
        <f t="shared" si="946"/>
        <v>3.4177153211528184E-37</v>
      </c>
    </row>
    <row r="8531" spans="3:12" hidden="1" x14ac:dyDescent="0.25">
      <c r="C8531" s="221">
        <v>1274000</v>
      </c>
      <c r="D8531" s="221">
        <f t="shared" si="940"/>
        <v>1274000</v>
      </c>
      <c r="E8531" s="221">
        <f t="shared" si="945"/>
        <v>1274</v>
      </c>
      <c r="F8531" s="221">
        <f t="shared" si="941"/>
        <v>1.2959082695120611E-9</v>
      </c>
      <c r="G8531" s="221">
        <f t="shared" si="942"/>
        <v>3.622222833896642E-2</v>
      </c>
      <c r="H8531" s="271">
        <v>9.3125889610203803E-10</v>
      </c>
      <c r="I8531" s="221">
        <f t="shared" si="943"/>
        <v>1</v>
      </c>
      <c r="J8531" s="221">
        <v>1</v>
      </c>
      <c r="K8531" s="221">
        <f t="shared" si="944"/>
        <v>-387.18760280654465</v>
      </c>
      <c r="L8531" s="221">
        <f t="shared" si="946"/>
        <v>1.6274918244632927E-36</v>
      </c>
    </row>
    <row r="8532" spans="3:12" hidden="1" x14ac:dyDescent="0.25">
      <c r="C8532" s="221">
        <v>1275000</v>
      </c>
      <c r="D8532" s="221">
        <f t="shared" si="940"/>
        <v>1275000</v>
      </c>
      <c r="E8532" s="221">
        <f t="shared" si="945"/>
        <v>1275</v>
      </c>
      <c r="F8532" s="221">
        <f t="shared" si="941"/>
        <v>1.2570238206000771E-9</v>
      </c>
      <c r="G8532" s="221">
        <f t="shared" si="942"/>
        <v>1.1986422271652903E-14</v>
      </c>
      <c r="H8532" s="221">
        <v>1</v>
      </c>
      <c r="I8532" s="221">
        <f t="shared" si="943"/>
        <v>1</v>
      </c>
      <c r="J8532" s="221">
        <v>1</v>
      </c>
      <c r="K8532" s="221">
        <f t="shared" si="944"/>
        <v>-456.43933837787949</v>
      </c>
      <c r="L8532" s="221">
        <f t="shared" si="946"/>
        <v>4.7805631524187939E-37</v>
      </c>
    </row>
    <row r="8533" spans="3:12" hidden="1" x14ac:dyDescent="0.25">
      <c r="C8533" s="221">
        <v>1276000</v>
      </c>
      <c r="D8533" s="221">
        <f t="shared" si="940"/>
        <v>1276000</v>
      </c>
      <c r="E8533" s="221">
        <f t="shared" si="945"/>
        <v>1276</v>
      </c>
      <c r="F8533" s="221">
        <f t="shared" si="941"/>
        <v>9.5522624600042795E-10</v>
      </c>
      <c r="G8533" s="221">
        <f t="shared" si="942"/>
        <v>3.8400207712794142E-2</v>
      </c>
      <c r="H8533" s="271">
        <v>9.3141728903498401E-10</v>
      </c>
      <c r="I8533" s="221">
        <f t="shared" si="943"/>
        <v>1</v>
      </c>
      <c r="J8533" s="221">
        <v>1</v>
      </c>
      <c r="K8533" s="221">
        <f t="shared" si="944"/>
        <v>-389.32831769328664</v>
      </c>
      <c r="L8533" s="221">
        <f t="shared" si="946"/>
        <v>2.9207286568894734E-37</v>
      </c>
    </row>
    <row r="8534" spans="3:12" hidden="1" x14ac:dyDescent="0.25">
      <c r="C8534" s="221">
        <v>1277000</v>
      </c>
      <c r="D8534" s="221">
        <f t="shared" si="940"/>
        <v>1277000</v>
      </c>
      <c r="E8534" s="221">
        <f t="shared" si="945"/>
        <v>1277</v>
      </c>
      <c r="F8534" s="221">
        <f t="shared" si="941"/>
        <v>5.5274965265294335E-10</v>
      </c>
      <c r="G8534" s="221">
        <f t="shared" si="942"/>
        <v>4.2784868169469727E-2</v>
      </c>
      <c r="H8534" s="271">
        <v>9.31212329868212E-10</v>
      </c>
      <c r="I8534" s="221">
        <f t="shared" si="943"/>
        <v>1</v>
      </c>
      <c r="J8534" s="221">
        <v>1</v>
      </c>
      <c r="K8534" s="221">
        <f t="shared" si="944"/>
        <v>-393.14265211615214</v>
      </c>
      <c r="L8534" s="221">
        <f t="shared" si="946"/>
        <v>7.8926583963256511E-37</v>
      </c>
    </row>
    <row r="8535" spans="3:12" hidden="1" x14ac:dyDescent="0.25">
      <c r="C8535" s="221">
        <v>1278000</v>
      </c>
      <c r="D8535" s="221">
        <f t="shared" si="940"/>
        <v>1278000</v>
      </c>
      <c r="E8535" s="221">
        <f t="shared" si="945"/>
        <v>1278</v>
      </c>
      <c r="F8535" s="221">
        <f t="shared" si="941"/>
        <v>2.275315773459409E-10</v>
      </c>
      <c r="G8535" s="221">
        <f t="shared" si="942"/>
        <v>2.691080720131911E-14</v>
      </c>
      <c r="H8535" s="221">
        <v>1</v>
      </c>
      <c r="I8535" s="221">
        <f t="shared" si="943"/>
        <v>1</v>
      </c>
      <c r="J8535" s="221">
        <v>1</v>
      </c>
      <c r="K8535" s="221">
        <f t="shared" si="944"/>
        <v>-464.26063195290567</v>
      </c>
      <c r="L8535" s="221">
        <f t="shared" si="946"/>
        <v>1.213154916154114E-37</v>
      </c>
    </row>
    <row r="8536" spans="3:12" hidden="1" x14ac:dyDescent="0.25">
      <c r="C8536" s="221">
        <v>1279000</v>
      </c>
      <c r="D8536" s="221">
        <f t="shared" si="940"/>
        <v>1279000</v>
      </c>
      <c r="E8536" s="221">
        <f t="shared" si="945"/>
        <v>1279</v>
      </c>
      <c r="F8536" s="221">
        <f t="shared" si="941"/>
        <v>5.7274611721527675E-11</v>
      </c>
      <c r="G8536" s="221">
        <f t="shared" si="942"/>
        <v>6.7158790484488515E-2</v>
      </c>
      <c r="H8536" s="271">
        <v>9.3146386229694101E-10</v>
      </c>
      <c r="I8536" s="221">
        <f t="shared" si="943"/>
        <v>1</v>
      </c>
      <c r="J8536" s="221">
        <v>1</v>
      </c>
      <c r="K8536" s="221">
        <f t="shared" si="944"/>
        <v>-408.91537939909284</v>
      </c>
      <c r="L8536" s="221">
        <f t="shared" si="946"/>
        <v>3.2202174888141133E-39</v>
      </c>
    </row>
    <row r="8537" spans="3:12" hidden="1" x14ac:dyDescent="0.25">
      <c r="C8537" s="221">
        <v>1280000</v>
      </c>
      <c r="D8537" s="221">
        <f t="shared" si="940"/>
        <v>1280000</v>
      </c>
      <c r="E8537" s="221">
        <f t="shared" si="945"/>
        <v>1280</v>
      </c>
      <c r="F8537" s="221">
        <f t="shared" si="941"/>
        <v>5.9488014108764507E-12</v>
      </c>
      <c r="G8537" s="221">
        <f t="shared" si="942"/>
        <v>0.10550370359327334</v>
      </c>
      <c r="H8537" s="271">
        <v>9.3141843135126996E-10</v>
      </c>
      <c r="I8537" s="221">
        <f t="shared" si="943"/>
        <v>1</v>
      </c>
      <c r="J8537" s="221">
        <v>1</v>
      </c>
      <c r="K8537" s="221">
        <f t="shared" si="944"/>
        <v>-424.66315991720222</v>
      </c>
      <c r="L8537" s="221">
        <f t="shared" si="946"/>
        <v>4.3419040560910726E-39</v>
      </c>
    </row>
    <row r="8538" spans="3:12" hidden="1" x14ac:dyDescent="0.25">
      <c r="C8538" s="221">
        <v>1281000</v>
      </c>
      <c r="D8538" s="221">
        <f t="shared" si="940"/>
        <v>1281000</v>
      </c>
      <c r="E8538" s="221">
        <f t="shared" si="945"/>
        <v>1281</v>
      </c>
      <c r="F8538" s="221">
        <f t="shared" si="941"/>
        <v>4.7860747968573942E-14</v>
      </c>
      <c r="G8538" s="221">
        <f t="shared" si="942"/>
        <v>9.2287168630632632E-14</v>
      </c>
      <c r="H8538" s="221">
        <v>1</v>
      </c>
      <c r="I8538" s="221">
        <f t="shared" si="943"/>
        <v>1</v>
      </c>
      <c r="J8538" s="221">
        <v>1</v>
      </c>
      <c r="K8538" s="221">
        <f t="shared" si="944"/>
        <v>-527.0975839293385</v>
      </c>
      <c r="L8538" s="221">
        <f t="shared" si="946"/>
        <v>8.5433968403177135E-41</v>
      </c>
    </row>
    <row r="8539" spans="3:12" hidden="1" x14ac:dyDescent="0.25">
      <c r="C8539" s="221">
        <v>1282000</v>
      </c>
      <c r="D8539" s="221">
        <f t="shared" si="940"/>
        <v>1282000</v>
      </c>
      <c r="E8539" s="221">
        <f t="shared" si="945"/>
        <v>1282</v>
      </c>
      <c r="F8539" s="221">
        <f t="shared" si="941"/>
        <v>6.314220950465447E-15</v>
      </c>
      <c r="G8539" s="221">
        <f t="shared" si="942"/>
        <v>0.4140219644372094</v>
      </c>
      <c r="H8539" s="271">
        <v>9.3125775303459299E-10</v>
      </c>
      <c r="I8539" s="221">
        <f t="shared" si="943"/>
        <v>1</v>
      </c>
      <c r="J8539" s="221">
        <v>1</v>
      </c>
      <c r="K8539" s="221">
        <f t="shared" si="944"/>
        <v>-472.27173884096987</v>
      </c>
      <c r="L8539" s="221">
        <f t="shared" si="946"/>
        <v>1.4871013668139359E-45</v>
      </c>
    </row>
    <row r="8540" spans="3:12" hidden="1" x14ac:dyDescent="0.25">
      <c r="C8540" s="221">
        <v>1283000</v>
      </c>
      <c r="D8540" s="221">
        <f t="shared" si="940"/>
        <v>1283000</v>
      </c>
      <c r="E8540" s="221">
        <f t="shared" si="945"/>
        <v>1283</v>
      </c>
      <c r="F8540" s="221">
        <f t="shared" si="941"/>
        <v>3.0684975794221216E-12</v>
      </c>
      <c r="G8540" s="221">
        <f t="shared" si="942"/>
        <v>0.11999898865875627</v>
      </c>
      <c r="H8540" s="271">
        <v>9.3137186887323103E-10</v>
      </c>
      <c r="I8540" s="221">
        <f t="shared" si="943"/>
        <v>1</v>
      </c>
      <c r="J8540" s="221">
        <v>1</v>
      </c>
      <c r="K8540" s="221">
        <f t="shared" si="944"/>
        <v>-429.29547025456287</v>
      </c>
      <c r="L8540" s="221">
        <f t="shared" si="946"/>
        <v>2.9822027281654785E-41</v>
      </c>
    </row>
    <row r="8541" spans="3:12" hidden="1" x14ac:dyDescent="0.25">
      <c r="C8541" s="221">
        <v>1284000</v>
      </c>
      <c r="D8541" s="221">
        <f t="shared" si="940"/>
        <v>1284000</v>
      </c>
      <c r="E8541" s="221">
        <f t="shared" si="945"/>
        <v>1284</v>
      </c>
      <c r="F8541" s="221">
        <f t="shared" si="941"/>
        <v>3.8767891788155565E-11</v>
      </c>
      <c r="G8541" s="221">
        <f t="shared" si="942"/>
        <v>1.012594233000136E-14</v>
      </c>
      <c r="H8541" s="221">
        <v>1</v>
      </c>
      <c r="I8541" s="221">
        <f t="shared" si="943"/>
        <v>1</v>
      </c>
      <c r="J8541" s="221">
        <v>1</v>
      </c>
      <c r="K8541" s="221">
        <f t="shared" si="944"/>
        <v>-488.1218473161527</v>
      </c>
      <c r="L8541" s="221">
        <f t="shared" si="946"/>
        <v>2.9470443003584704E-41</v>
      </c>
    </row>
    <row r="8542" spans="3:12" hidden="1" x14ac:dyDescent="0.25">
      <c r="C8542" s="221">
        <v>1285000</v>
      </c>
      <c r="D8542" s="221">
        <f t="shared" si="940"/>
        <v>1285000</v>
      </c>
      <c r="E8542" s="221">
        <f t="shared" si="945"/>
        <v>1285</v>
      </c>
      <c r="F8542" s="221">
        <f t="shared" si="941"/>
        <v>1.7356917173054117E-10</v>
      </c>
      <c r="G8542" s="221">
        <f t="shared" si="942"/>
        <v>5.3411656086168595E-2</v>
      </c>
      <c r="H8542" s="271">
        <v>9.3130430710673299E-10</v>
      </c>
      <c r="I8542" s="221">
        <f t="shared" si="943"/>
        <v>1</v>
      </c>
      <c r="J8542" s="221">
        <v>1</v>
      </c>
      <c r="K8542" s="221">
        <f t="shared" si="944"/>
        <v>-401.2759950707777</v>
      </c>
      <c r="L8542" s="221">
        <f t="shared" si="946"/>
        <v>1.8637171165853312E-38</v>
      </c>
    </row>
    <row r="8543" spans="3:12" hidden="1" x14ac:dyDescent="0.25">
      <c r="C8543" s="221">
        <v>1286000</v>
      </c>
      <c r="D8543" s="221">
        <f t="shared" si="940"/>
        <v>1286000</v>
      </c>
      <c r="E8543" s="221">
        <f t="shared" si="945"/>
        <v>1286</v>
      </c>
      <c r="F8543" s="221">
        <f t="shared" si="941"/>
        <v>4.5221023605265707E-10</v>
      </c>
      <c r="G8543" s="221">
        <f t="shared" si="942"/>
        <v>4.4050908590080325E-2</v>
      </c>
      <c r="H8543" s="271">
        <v>9.3132532196405099E-10</v>
      </c>
      <c r="I8543" s="221">
        <f t="shared" si="943"/>
        <v>1</v>
      </c>
      <c r="J8543" s="221">
        <v>1</v>
      </c>
      <c r="K8543" s="221">
        <f t="shared" si="944"/>
        <v>-394.6320665915726</v>
      </c>
      <c r="L8543" s="221">
        <f t="shared" si="946"/>
        <v>1.8476990695646839E-37</v>
      </c>
    </row>
    <row r="8544" spans="3:12" hidden="1" x14ac:dyDescent="0.25">
      <c r="C8544" s="221">
        <v>1287000</v>
      </c>
      <c r="D8544" s="221">
        <f t="shared" si="940"/>
        <v>1287000</v>
      </c>
      <c r="E8544" s="221">
        <f t="shared" si="945"/>
        <v>1287</v>
      </c>
      <c r="F8544" s="221">
        <f t="shared" si="941"/>
        <v>8.2051139841287545E-10</v>
      </c>
      <c r="G8544" s="221">
        <f t="shared" si="942"/>
        <v>2.078139318563573E-15</v>
      </c>
      <c r="H8544" s="221">
        <v>1</v>
      </c>
      <c r="I8544" s="221">
        <f t="shared" si="943"/>
        <v>1</v>
      </c>
      <c r="J8544" s="221">
        <v>1</v>
      </c>
      <c r="K8544" s="221">
        <f t="shared" si="944"/>
        <v>-475.36481444197511</v>
      </c>
      <c r="L8544" s="221">
        <f t="shared" si="946"/>
        <v>8.6062345475627408E-38</v>
      </c>
    </row>
    <row r="8545" spans="3:12" hidden="1" x14ac:dyDescent="0.25">
      <c r="C8545" s="221">
        <v>1288000</v>
      </c>
      <c r="D8545" s="221">
        <f t="shared" si="940"/>
        <v>1288000</v>
      </c>
      <c r="E8545" s="221">
        <f t="shared" si="945"/>
        <v>1288</v>
      </c>
      <c r="F8545" s="221">
        <f t="shared" si="941"/>
        <v>1.1227508254654896E-9</v>
      </c>
      <c r="G8545" s="221">
        <f t="shared" si="942"/>
        <v>3.6641051732161339E-2</v>
      </c>
      <c r="H8545" s="271">
        <v>9.3135086762598197E-10</v>
      </c>
      <c r="I8545" s="221">
        <f t="shared" si="943"/>
        <v>1</v>
      </c>
      <c r="J8545" s="221">
        <v>1</v>
      </c>
      <c r="K8545" s="221">
        <f t="shared" si="944"/>
        <v>-388.33270724938137</v>
      </c>
      <c r="L8545" s="221">
        <f t="shared" si="946"/>
        <v>3.6703538720267595E-37</v>
      </c>
    </row>
    <row r="8546" spans="3:12" hidden="1" x14ac:dyDescent="0.25">
      <c r="C8546" s="221">
        <v>1289000</v>
      </c>
      <c r="D8546" s="221">
        <f t="shared" si="940"/>
        <v>1289000</v>
      </c>
      <c r="E8546" s="221">
        <f t="shared" si="945"/>
        <v>1289</v>
      </c>
      <c r="F8546" s="221">
        <f t="shared" si="941"/>
        <v>1.1995119535913208E-9</v>
      </c>
      <c r="G8546" s="221">
        <f t="shared" si="942"/>
        <v>3.6118768889066795E-2</v>
      </c>
      <c r="H8546" s="271">
        <v>9.3127876571933704E-10</v>
      </c>
      <c r="I8546" s="221">
        <f t="shared" si="943"/>
        <v>1</v>
      </c>
      <c r="J8546" s="221">
        <v>1</v>
      </c>
      <c r="K8546" s="221">
        <f t="shared" si="944"/>
        <v>-387.8836556040489</v>
      </c>
      <c r="L8546" s="221">
        <f t="shared" si="946"/>
        <v>1.5469348335681684E-36</v>
      </c>
    </row>
    <row r="8547" spans="3:12" hidden="1" x14ac:dyDescent="0.25">
      <c r="C8547" s="221">
        <v>1290000</v>
      </c>
      <c r="D8547" s="221">
        <f t="shared" si="940"/>
        <v>1290000</v>
      </c>
      <c r="E8547" s="221">
        <f t="shared" si="945"/>
        <v>1290</v>
      </c>
      <c r="F8547" s="221">
        <f t="shared" si="941"/>
        <v>1.0077792837011761E-9</v>
      </c>
      <c r="G8547" s="221">
        <f t="shared" si="942"/>
        <v>4.844935628537906E-14</v>
      </c>
      <c r="H8547" s="221">
        <v>1</v>
      </c>
      <c r="I8547" s="221">
        <f t="shared" si="943"/>
        <v>1</v>
      </c>
      <c r="J8547" s="221">
        <v>1</v>
      </c>
      <c r="K8547" s="221">
        <f t="shared" si="944"/>
        <v>-446.22693124344096</v>
      </c>
      <c r="L8547" s="221">
        <f t="shared" si="946"/>
        <v>4.079669000271213E-37</v>
      </c>
    </row>
    <row r="8548" spans="3:12" hidden="1" x14ac:dyDescent="0.25">
      <c r="C8548" s="221">
        <v>1291000</v>
      </c>
      <c r="D8548" s="221">
        <f t="shared" si="940"/>
        <v>1291000</v>
      </c>
      <c r="E8548" s="221">
        <f t="shared" si="945"/>
        <v>1291</v>
      </c>
      <c r="F8548" s="221">
        <f t="shared" si="941"/>
        <v>6.5447532707343145E-10</v>
      </c>
      <c r="G8548" s="221">
        <f t="shared" si="942"/>
        <v>4.0680891906431142E-2</v>
      </c>
      <c r="H8548" s="271">
        <v>9.3139741829094393E-10</v>
      </c>
      <c r="I8548" s="221">
        <f t="shared" si="943"/>
        <v>1</v>
      </c>
      <c r="J8548" s="221">
        <v>1</v>
      </c>
      <c r="K8548" s="221">
        <f t="shared" si="944"/>
        <v>-392.11162450725232</v>
      </c>
      <c r="L8548" s="221">
        <f t="shared" si="946"/>
        <v>1.5434269691259287E-37</v>
      </c>
    </row>
    <row r="8549" spans="3:12" hidden="1" x14ac:dyDescent="0.25">
      <c r="C8549" s="221">
        <v>1292000</v>
      </c>
      <c r="D8549" s="221">
        <f t="shared" si="940"/>
        <v>1292000</v>
      </c>
      <c r="E8549" s="221">
        <f t="shared" si="945"/>
        <v>1292</v>
      </c>
      <c r="F8549" s="221">
        <f t="shared" si="941"/>
        <v>3.1271482105560733E-10</v>
      </c>
      <c r="G8549" s="221">
        <f t="shared" si="942"/>
        <v>4.7104828118621281E-2</v>
      </c>
      <c r="H8549" s="271">
        <v>9.3123220122023696E-10</v>
      </c>
      <c r="I8549" s="221">
        <f t="shared" si="943"/>
        <v>1</v>
      </c>
      <c r="J8549" s="221">
        <v>1</v>
      </c>
      <c r="K8549" s="221">
        <f t="shared" si="944"/>
        <v>-397.25456252878155</v>
      </c>
      <c r="L8549" s="221">
        <f t="shared" si="946"/>
        <v>3.7086138233195387E-37</v>
      </c>
    </row>
    <row r="8550" spans="3:12" hidden="1" x14ac:dyDescent="0.25">
      <c r="C8550" s="221">
        <v>1293000</v>
      </c>
      <c r="D8550" s="221">
        <f t="shared" si="940"/>
        <v>1293000</v>
      </c>
      <c r="E8550" s="221">
        <f t="shared" si="945"/>
        <v>1293</v>
      </c>
      <c r="F8550" s="221">
        <f t="shared" si="941"/>
        <v>9.8576191289499219E-11</v>
      </c>
      <c r="G8550" s="221">
        <f t="shared" si="942"/>
        <v>2.6095269377122176E-14</v>
      </c>
      <c r="H8550" s="221">
        <v>1</v>
      </c>
      <c r="I8550" s="221">
        <f t="shared" si="943"/>
        <v>1</v>
      </c>
      <c r="J8550" s="221">
        <v>1</v>
      </c>
      <c r="K8550" s="221">
        <f t="shared" si="944"/>
        <v>-471.79332362853131</v>
      </c>
      <c r="L8550" s="221">
        <f t="shared" si="946"/>
        <v>4.7059425791392353E-38</v>
      </c>
    </row>
    <row r="8551" spans="3:12" hidden="1" x14ac:dyDescent="0.25">
      <c r="C8551" s="221">
        <v>1294000</v>
      </c>
      <c r="D8551" s="221">
        <f t="shared" si="940"/>
        <v>1294000</v>
      </c>
      <c r="E8551" s="221">
        <f t="shared" si="945"/>
        <v>1294</v>
      </c>
      <c r="F8551" s="221">
        <f t="shared" si="941"/>
        <v>1.5811140013918962E-11</v>
      </c>
      <c r="G8551" s="221">
        <f t="shared" si="942"/>
        <v>8.5382945061856161E-2</v>
      </c>
      <c r="H8551" s="271">
        <v>9.3144398123380005E-10</v>
      </c>
      <c r="I8551" s="221">
        <f t="shared" si="943"/>
        <v>1</v>
      </c>
      <c r="J8551" s="221">
        <v>1</v>
      </c>
      <c r="K8551" s="221">
        <f t="shared" si="944"/>
        <v>-418.010178882773</v>
      </c>
      <c r="L8551" s="221">
        <f t="shared" si="946"/>
        <v>3.969146977945638E-40</v>
      </c>
    </row>
    <row r="8552" spans="3:12" hidden="1" x14ac:dyDescent="0.25">
      <c r="C8552" s="221">
        <v>1295000</v>
      </c>
      <c r="D8552" s="221">
        <f t="shared" si="940"/>
        <v>1295000</v>
      </c>
      <c r="E8552" s="221">
        <f t="shared" si="945"/>
        <v>1295</v>
      </c>
      <c r="F8552" s="221">
        <f t="shared" si="941"/>
        <v>5.5413911104672555E-13</v>
      </c>
      <c r="G8552" s="221">
        <f t="shared" si="942"/>
        <v>0.16671805668003714</v>
      </c>
      <c r="H8552" s="271">
        <v>9.3118564147911203E-10</v>
      </c>
      <c r="I8552" s="221">
        <f t="shared" si="943"/>
        <v>1</v>
      </c>
      <c r="J8552" s="221">
        <v>1</v>
      </c>
      <c r="K8552" s="221">
        <f t="shared" si="944"/>
        <v>-441.30724572498877</v>
      </c>
      <c r="L8552" s="221">
        <f t="shared" si="946"/>
        <v>4.5123364609246477E-40</v>
      </c>
    </row>
    <row r="8553" spans="3:12" hidden="1" x14ac:dyDescent="0.25">
      <c r="C8553" s="221">
        <v>1296000</v>
      </c>
      <c r="D8553" s="221">
        <f t="shared" si="940"/>
        <v>1296000</v>
      </c>
      <c r="E8553" s="221">
        <f t="shared" si="945"/>
        <v>1296</v>
      </c>
      <c r="F8553" s="221">
        <f t="shared" si="941"/>
        <v>1.0754977218760053E-81</v>
      </c>
      <c r="G8553" s="221">
        <f t="shared" si="942"/>
        <v>5.8325037790804855</v>
      </c>
      <c r="H8553" s="221">
        <v>1</v>
      </c>
      <c r="I8553" s="221">
        <f t="shared" si="943"/>
        <v>1</v>
      </c>
      <c r="J8553" s="221">
        <v>1</v>
      </c>
      <c r="K8553" s="221">
        <f t="shared" si="944"/>
        <v>-1604.0507095267953</v>
      </c>
      <c r="L8553" s="221">
        <f t="shared" si="946"/>
        <v>1.8501861949602005E-42</v>
      </c>
    </row>
    <row r="8554" spans="3:12" hidden="1" x14ac:dyDescent="0.25">
      <c r="C8554" s="221">
        <v>1297000</v>
      </c>
      <c r="D8554" s="221">
        <f t="shared" si="940"/>
        <v>1297000</v>
      </c>
      <c r="E8554" s="221">
        <f t="shared" si="945"/>
        <v>1297</v>
      </c>
      <c r="F8554" s="221">
        <f t="shared" si="941"/>
        <v>5.4843846880585828E-13</v>
      </c>
      <c r="G8554" s="221">
        <f t="shared" si="942"/>
        <v>0.16671805668006118</v>
      </c>
      <c r="H8554" s="271">
        <v>9.3149052380617098E-10</v>
      </c>
      <c r="I8554" s="221">
        <f t="shared" si="943"/>
        <v>1</v>
      </c>
      <c r="J8554" s="221">
        <v>1</v>
      </c>
      <c r="K8554" s="221">
        <f t="shared" si="944"/>
        <v>-441.39422019724435</v>
      </c>
      <c r="L8554" s="221">
        <f t="shared" si="946"/>
        <v>1.8135017915225721E-42</v>
      </c>
    </row>
    <row r="8555" spans="3:12" hidden="1" x14ac:dyDescent="0.25">
      <c r="C8555" s="221">
        <v>1298000</v>
      </c>
      <c r="D8555" s="221">
        <f t="shared" si="940"/>
        <v>1298000</v>
      </c>
      <c r="E8555" s="221">
        <f t="shared" si="945"/>
        <v>1298</v>
      </c>
      <c r="F8555" s="221">
        <f t="shared" si="941"/>
        <v>1.5487498685460049E-11</v>
      </c>
      <c r="G8555" s="221">
        <f t="shared" si="942"/>
        <v>8.5382945061848306E-2</v>
      </c>
      <c r="H8555" s="271">
        <v>9.3113909683174903E-10</v>
      </c>
      <c r="I8555" s="221">
        <f t="shared" si="943"/>
        <v>1</v>
      </c>
      <c r="J8555" s="221">
        <v>1</v>
      </c>
      <c r="K8555" s="221">
        <f t="shared" si="944"/>
        <v>-418.19266049265372</v>
      </c>
      <c r="L8555" s="221">
        <f t="shared" si="946"/>
        <v>4.332793952969021E-40</v>
      </c>
    </row>
    <row r="8556" spans="3:12" hidden="1" x14ac:dyDescent="0.25">
      <c r="C8556" s="221">
        <v>1299000</v>
      </c>
      <c r="D8556" s="221">
        <f t="shared" si="940"/>
        <v>1299000</v>
      </c>
      <c r="E8556" s="221">
        <f t="shared" si="945"/>
        <v>1299</v>
      </c>
      <c r="F8556" s="221">
        <f t="shared" si="941"/>
        <v>9.5565007062250672E-11</v>
      </c>
      <c r="G8556" s="221">
        <f t="shared" si="942"/>
        <v>4.9036675367639989E-14</v>
      </c>
      <c r="H8556" s="221">
        <v>1</v>
      </c>
      <c r="I8556" s="221">
        <f t="shared" si="943"/>
        <v>1</v>
      </c>
      <c r="J8556" s="221">
        <v>1</v>
      </c>
      <c r="K8556" s="221">
        <f t="shared" si="944"/>
        <v>-466.58360171890081</v>
      </c>
      <c r="L8556" s="221">
        <f t="shared" si="946"/>
        <v>3.8192089001945445E-40</v>
      </c>
    </row>
    <row r="8557" spans="3:12" hidden="1" x14ac:dyDescent="0.25">
      <c r="C8557" s="221">
        <v>1300000</v>
      </c>
      <c r="D8557" s="221">
        <f t="shared" si="940"/>
        <v>1300000</v>
      </c>
      <c r="E8557" s="221">
        <f t="shared" si="945"/>
        <v>1300</v>
      </c>
      <c r="F8557" s="221">
        <f t="shared" si="941"/>
        <v>3.0004317270230041E-10</v>
      </c>
      <c r="G8557" s="221">
        <f t="shared" si="942"/>
        <v>4.7104828118626714E-2</v>
      </c>
      <c r="H8557" s="271">
        <v>9.3128444084267396E-10</v>
      </c>
      <c r="I8557" s="221">
        <f t="shared" si="943"/>
        <v>1</v>
      </c>
      <c r="J8557" s="221">
        <v>1</v>
      </c>
      <c r="K8557" s="221">
        <f t="shared" si="944"/>
        <v>-397.61336960576989</v>
      </c>
      <c r="L8557" s="221">
        <f t="shared" si="946"/>
        <v>4.3342328365660132E-38</v>
      </c>
    </row>
    <row r="8558" spans="3:12" hidden="1" x14ac:dyDescent="0.25">
      <c r="C8558" s="221">
        <v>1301000</v>
      </c>
      <c r="D8558" s="221">
        <f t="shared" si="940"/>
        <v>1301000</v>
      </c>
      <c r="E8558" s="221">
        <f t="shared" si="945"/>
        <v>1301</v>
      </c>
      <c r="F8558" s="221">
        <f t="shared" si="941"/>
        <v>6.2149341138242382E-10</v>
      </c>
      <c r="G8558" s="221">
        <f t="shared" si="942"/>
        <v>4.0680891906428089E-2</v>
      </c>
      <c r="H8558" s="271">
        <v>9.3134520028193791E-10</v>
      </c>
      <c r="I8558" s="221">
        <f t="shared" si="943"/>
        <v>1</v>
      </c>
      <c r="J8558" s="221">
        <v>1</v>
      </c>
      <c r="K8558" s="221">
        <f t="shared" si="944"/>
        <v>-392.56124648575462</v>
      </c>
      <c r="L8558" s="221">
        <f t="shared" si="946"/>
        <v>3.3689511076306786E-37</v>
      </c>
    </row>
    <row r="8559" spans="3:12" hidden="1" x14ac:dyDescent="0.25">
      <c r="C8559" s="221">
        <v>1302000</v>
      </c>
      <c r="D8559" s="221">
        <f t="shared" si="940"/>
        <v>1302000</v>
      </c>
      <c r="E8559" s="221">
        <f t="shared" si="945"/>
        <v>1302</v>
      </c>
      <c r="F8559" s="221">
        <f t="shared" si="941"/>
        <v>9.4714413123338843E-10</v>
      </c>
      <c r="G8559" s="221">
        <f t="shared" si="942"/>
        <v>1.098484404521354E-15</v>
      </c>
      <c r="H8559" s="221">
        <v>1</v>
      </c>
      <c r="I8559" s="221">
        <f t="shared" si="943"/>
        <v>1</v>
      </c>
      <c r="J8559" s="221">
        <v>1</v>
      </c>
      <c r="K8559" s="221">
        <f t="shared" si="944"/>
        <v>-479.65580063790043</v>
      </c>
      <c r="L8559" s="221">
        <f t="shared" si="946"/>
        <v>1.3862888737106378E-37</v>
      </c>
    </row>
    <row r="8560" spans="3:12" hidden="1" x14ac:dyDescent="0.25">
      <c r="C8560" s="221">
        <v>1303000</v>
      </c>
      <c r="D8560" s="221">
        <f t="shared" si="940"/>
        <v>1303000</v>
      </c>
      <c r="E8560" s="221">
        <f t="shared" si="945"/>
        <v>1303</v>
      </c>
      <c r="F8560" s="221">
        <f t="shared" si="941"/>
        <v>1.1157372633363403E-9</v>
      </c>
      <c r="G8560" s="221">
        <f t="shared" si="942"/>
        <v>3.61187688890897E-2</v>
      </c>
      <c r="H8560" s="271">
        <v>9.3133096994814292E-10</v>
      </c>
      <c r="I8560" s="221">
        <f t="shared" si="943"/>
        <v>1</v>
      </c>
      <c r="J8560" s="221">
        <v>1</v>
      </c>
      <c r="K8560" s="221">
        <f t="shared" si="944"/>
        <v>-388.51202156448505</v>
      </c>
      <c r="L8560" s="221">
        <f t="shared" si="946"/>
        <v>3.521777627017387E-37</v>
      </c>
    </row>
    <row r="8561" spans="3:12" hidden="1" x14ac:dyDescent="0.25">
      <c r="C8561" s="221">
        <v>1304000</v>
      </c>
      <c r="D8561" s="221">
        <f t="shared" si="940"/>
        <v>1304000</v>
      </c>
      <c r="E8561" s="221">
        <f t="shared" si="945"/>
        <v>1304</v>
      </c>
      <c r="F8561" s="221">
        <f t="shared" si="941"/>
        <v>1.0335860847969046E-9</v>
      </c>
      <c r="G8561" s="221">
        <f t="shared" si="942"/>
        <v>3.6641051732157308E-2</v>
      </c>
      <c r="H8561" s="271">
        <v>9.3129864479672299E-10</v>
      </c>
      <c r="I8561" s="221">
        <f t="shared" si="943"/>
        <v>1</v>
      </c>
      <c r="J8561" s="221">
        <v>1</v>
      </c>
      <c r="K8561" s="221">
        <f t="shared" si="944"/>
        <v>-389.05192888471078</v>
      </c>
      <c r="L8561" s="221">
        <f t="shared" si="946"/>
        <v>1.3250184089460642E-36</v>
      </c>
    </row>
    <row r="8562" spans="3:12" hidden="1" x14ac:dyDescent="0.25">
      <c r="C8562" s="221">
        <v>1305000</v>
      </c>
      <c r="D8562" s="221">
        <f t="shared" si="940"/>
        <v>1305000</v>
      </c>
      <c r="E8562" s="221">
        <f t="shared" si="945"/>
        <v>1305</v>
      </c>
      <c r="F8562" s="221">
        <f t="shared" si="941"/>
        <v>7.4757176399572026E-10</v>
      </c>
      <c r="G8562" s="221">
        <f t="shared" si="942"/>
        <v>6.4097827504939319E-15</v>
      </c>
      <c r="H8562" s="221">
        <v>1</v>
      </c>
      <c r="I8562" s="221">
        <f t="shared" si="943"/>
        <v>1</v>
      </c>
      <c r="J8562" s="221">
        <v>1</v>
      </c>
      <c r="K8562" s="221">
        <f t="shared" si="944"/>
        <v>-466.39007600746623</v>
      </c>
      <c r="L8562" s="221">
        <f t="shared" si="946"/>
        <v>3.1107500656591955E-37</v>
      </c>
    </row>
    <row r="8563" spans="3:12" hidden="1" x14ac:dyDescent="0.25">
      <c r="C8563" s="221">
        <v>1306000</v>
      </c>
      <c r="D8563" s="221">
        <f t="shared" si="940"/>
        <v>1306000</v>
      </c>
      <c r="E8563" s="221">
        <f t="shared" si="945"/>
        <v>1306</v>
      </c>
      <c r="F8563" s="221">
        <f t="shared" si="941"/>
        <v>4.0776752264270888E-10</v>
      </c>
      <c r="G8563" s="221">
        <f t="shared" si="942"/>
        <v>4.405090859010799E-2</v>
      </c>
      <c r="H8563" s="271">
        <v>9.3137753887329206E-10</v>
      </c>
      <c r="I8563" s="221">
        <f t="shared" si="943"/>
        <v>1</v>
      </c>
      <c r="J8563" s="221">
        <v>1</v>
      </c>
      <c r="K8563" s="221">
        <f t="shared" si="944"/>
        <v>-395.53013472997952</v>
      </c>
      <c r="L8563" s="221">
        <f t="shared" si="946"/>
        <v>7.0012450894823813E-38</v>
      </c>
    </row>
    <row r="8564" spans="3:12" hidden="1" x14ac:dyDescent="0.25">
      <c r="C8564" s="221">
        <v>1307000</v>
      </c>
      <c r="D8564" s="221">
        <f t="shared" si="940"/>
        <v>1307000</v>
      </c>
      <c r="E8564" s="221">
        <f t="shared" si="945"/>
        <v>1307</v>
      </c>
      <c r="F8564" s="221">
        <f t="shared" si="941"/>
        <v>1.5489866198117326E-10</v>
      </c>
      <c r="G8564" s="221">
        <f t="shared" si="942"/>
        <v>5.3411656086162336E-2</v>
      </c>
      <c r="H8564" s="271">
        <v>9.3125208502863198E-10</v>
      </c>
      <c r="I8564" s="221">
        <f t="shared" si="943"/>
        <v>1</v>
      </c>
      <c r="J8564" s="221">
        <v>1</v>
      </c>
      <c r="K8564" s="221">
        <f t="shared" si="944"/>
        <v>-402.26498063204309</v>
      </c>
      <c r="L8564" s="221">
        <f t="shared" si="946"/>
        <v>1.4926134818822076E-37</v>
      </c>
    </row>
    <row r="8565" spans="3:12" hidden="1" x14ac:dyDescent="0.25">
      <c r="C8565" s="221">
        <v>1308000</v>
      </c>
      <c r="D8565" s="221">
        <f t="shared" si="940"/>
        <v>1308000</v>
      </c>
      <c r="E8565" s="221">
        <f t="shared" si="945"/>
        <v>1308</v>
      </c>
      <c r="F8565" s="221">
        <f t="shared" si="941"/>
        <v>3.4241188834870475E-11</v>
      </c>
      <c r="G8565" s="221">
        <f t="shared" si="942"/>
        <v>2.5809577276305676E-14</v>
      </c>
      <c r="H8565" s="221">
        <v>1</v>
      </c>
      <c r="I8565" s="221">
        <f t="shared" si="943"/>
        <v>1</v>
      </c>
      <c r="J8565" s="221">
        <v>1</v>
      </c>
      <c r="K8565" s="221">
        <f t="shared" si="944"/>
        <v>-481.07340547576302</v>
      </c>
      <c r="L8565" s="221">
        <f t="shared" si="946"/>
        <v>1.4843679561435662E-38</v>
      </c>
    </row>
    <row r="8566" spans="3:12" hidden="1" x14ac:dyDescent="0.25">
      <c r="C8566" s="221">
        <v>1309000</v>
      </c>
      <c r="D8566" s="221">
        <f t="shared" si="940"/>
        <v>1309000</v>
      </c>
      <c r="E8566" s="221">
        <f t="shared" si="945"/>
        <v>1309</v>
      </c>
      <c r="F8566" s="221">
        <f t="shared" si="941"/>
        <v>2.6822709056911607E-12</v>
      </c>
      <c r="G8566" s="221">
        <f t="shared" si="942"/>
        <v>0.11999898865882935</v>
      </c>
      <c r="H8566" s="271">
        <v>9.3142410025990298E-10</v>
      </c>
      <c r="I8566" s="221">
        <f t="shared" si="943"/>
        <v>1</v>
      </c>
      <c r="J8566" s="221">
        <v>1</v>
      </c>
      <c r="K8566" s="221">
        <f t="shared" si="944"/>
        <v>-430.4634460860093</v>
      </c>
      <c r="L8566" s="221">
        <f t="shared" si="946"/>
        <v>2.2602271313705096E-41</v>
      </c>
    </row>
    <row r="8567" spans="3:12" hidden="1" x14ac:dyDescent="0.25">
      <c r="C8567" s="221">
        <v>1310000</v>
      </c>
      <c r="D8567" s="221">
        <f t="shared" si="940"/>
        <v>1310000</v>
      </c>
      <c r="E8567" s="221">
        <f t="shared" si="945"/>
        <v>1310</v>
      </c>
      <c r="F8567" s="221">
        <f t="shared" si="941"/>
        <v>5.4625490078154854E-15</v>
      </c>
      <c r="G8567" s="221">
        <f t="shared" si="942"/>
        <v>0.4140219644371273</v>
      </c>
      <c r="H8567" s="271">
        <v>9.3120553089421996E-10</v>
      </c>
      <c r="I8567" s="221">
        <f t="shared" si="943"/>
        <v>1</v>
      </c>
      <c r="J8567" s="221">
        <v>1</v>
      </c>
      <c r="K8567" s="221">
        <f t="shared" si="944"/>
        <v>-473.53071450454979</v>
      </c>
      <c r="L8567" s="221">
        <f t="shared" si="946"/>
        <v>2.2786402718106187E-41</v>
      </c>
    </row>
    <row r="8568" spans="3:12" hidden="1" x14ac:dyDescent="0.25">
      <c r="C8568" s="221">
        <v>1311000</v>
      </c>
      <c r="D8568" s="221">
        <f t="shared" si="940"/>
        <v>1311000</v>
      </c>
      <c r="E8568" s="221">
        <f t="shared" si="945"/>
        <v>1311</v>
      </c>
      <c r="F8568" s="221">
        <f t="shared" si="941"/>
        <v>4.0978133156304913E-14</v>
      </c>
      <c r="G8568" s="221">
        <f t="shared" si="942"/>
        <v>1.5236566582559423E-13</v>
      </c>
      <c r="H8568" s="221">
        <v>1</v>
      </c>
      <c r="I8568" s="221">
        <f t="shared" si="943"/>
        <v>1</v>
      </c>
      <c r="J8568" s="221">
        <v>1</v>
      </c>
      <c r="K8568" s="221">
        <f t="shared" si="944"/>
        <v>-524.09121433660425</v>
      </c>
      <c r="L8568" s="221">
        <f t="shared" si="946"/>
        <v>1.1154235775803839E-45</v>
      </c>
    </row>
    <row r="8569" spans="3:12" hidden="1" x14ac:dyDescent="0.25">
      <c r="C8569" s="221">
        <v>1312000</v>
      </c>
      <c r="D8569" s="221">
        <f t="shared" si="940"/>
        <v>1312000</v>
      </c>
      <c r="E8569" s="221">
        <f t="shared" si="945"/>
        <v>1312</v>
      </c>
      <c r="F8569" s="221">
        <f t="shared" si="941"/>
        <v>5.0407778576905149E-12</v>
      </c>
      <c r="G8569" s="221">
        <f t="shared" si="942"/>
        <v>0.10550370359328709</v>
      </c>
      <c r="H8569" s="271">
        <v>9.3147065505623092E-10</v>
      </c>
      <c r="I8569" s="221">
        <f t="shared" si="943"/>
        <v>1</v>
      </c>
      <c r="J8569" s="221">
        <v>1</v>
      </c>
      <c r="K8569" s="221">
        <f t="shared" si="944"/>
        <v>-426.10131116526787</v>
      </c>
      <c r="L8569" s="221">
        <f t="shared" si="946"/>
        <v>6.1350744833633932E-41</v>
      </c>
    </row>
    <row r="8570" spans="3:12" hidden="1" x14ac:dyDescent="0.25">
      <c r="C8570" s="221">
        <v>1313000</v>
      </c>
      <c r="D8570" s="221">
        <f t="shared" ref="D8570:D8633" si="947">C8570*(f_CLK_MHz/Nominal_Clock_Freq)</f>
        <v>1313000</v>
      </c>
      <c r="E8570" s="221">
        <f t="shared" si="945"/>
        <v>1313</v>
      </c>
      <c r="F8570" s="221">
        <f t="shared" ref="F8570:F8633" si="948">ABS(SIN(((MOD_CLK_DIV*PI()*$D8570*FIRST_STAGE_DECIMATION)/(f_CLK_MHz*1000000)))/(FIRST_STAGE_DECIMATION*SIN(((MOD_CLK_DIV*PI()*$D8570)/(f_CLK_MHz*1000000)))))^FIRST_STAGE_ORDER</f>
        <v>4.8031241201566706E-11</v>
      </c>
      <c r="G8570" s="221">
        <f t="shared" ref="G8570:G8633" si="949">ABS(SIN(((MOD_CLK_DIV*FIRST_STAGE_DECIMATION*PI()*$D8570*SECOND_STAGE_DECIMATION)/(f_CLK_MHz*1000000)))/(SECOND_STAGE_DECIMATION*SIN(((MOD_CLK_DIV*FIRST_STAGE_DECIMATION*PI()*$D8570)/(f_CLK_MHz*1000000)))))^SECOND_STAGE_ORDER</f>
        <v>6.7158790484482048E-2</v>
      </c>
      <c r="H8570" s="271">
        <v>9.3115897060737895E-10</v>
      </c>
      <c r="I8570" s="221">
        <f t="shared" ref="I8570:I8633" si="950">IF(Avg_decimation&lt;&gt;0,(ABS(SIN(((MOD_CLK_DIV*FIRST_STAGE_DECIMATION*SECOND_STAGE_DECIMATION*FIR_DECIMATION*PI()*$D8570*Avg_decimation)/(f_CLK_MHz*1000000)))/(Avg_decimation*SIN(((MOD_CLK_DIV*FIRST_STAGE_DECIMATION*SECOND_STAGE_DECIMATION*FIR_DECIMATION*PI()*$D8570)/(f_CLK_MHz*1000000)))))^1),"-")</f>
        <v>1</v>
      </c>
      <c r="J8570" s="221">
        <v>1</v>
      </c>
      <c r="K8570" s="221">
        <f t="shared" ref="K8570:K8633" si="951">20*LOG10(IF(FIR_BYPASSED,F8570*G8570*J8570,F8570*G8570*H8570*I8570*J8570))</f>
        <v>-410.44698985712563</v>
      </c>
      <c r="L8570" s="221">
        <f t="shared" si="946"/>
        <v>3.0608090007792353E-39</v>
      </c>
    </row>
    <row r="8571" spans="3:12" hidden="1" x14ac:dyDescent="0.25">
      <c r="C8571" s="221">
        <v>1314000</v>
      </c>
      <c r="D8571" s="221">
        <f t="shared" si="947"/>
        <v>1314000</v>
      </c>
      <c r="E8571" s="221">
        <f t="shared" si="945"/>
        <v>1314</v>
      </c>
      <c r="F8571" s="221">
        <f t="shared" si="948"/>
        <v>1.8884041845614923E-10</v>
      </c>
      <c r="G8571" s="221">
        <f t="shared" si="949"/>
        <v>3.8000811825506708E-14</v>
      </c>
      <c r="H8571" s="221">
        <v>1</v>
      </c>
      <c r="I8571" s="221">
        <f t="shared" si="950"/>
        <v>1</v>
      </c>
      <c r="J8571" s="221">
        <v>1</v>
      </c>
      <c r="K8571" s="221">
        <f t="shared" si="951"/>
        <v>-462.88224342330079</v>
      </c>
      <c r="L8571" s="221">
        <f t="shared" si="946"/>
        <v>2.2662807413120026E-39</v>
      </c>
    </row>
    <row r="8572" spans="3:12" hidden="1" x14ac:dyDescent="0.25">
      <c r="C8572" s="221">
        <v>1315000</v>
      </c>
      <c r="D8572" s="221">
        <f t="shared" si="947"/>
        <v>1315000</v>
      </c>
      <c r="E8572" s="221">
        <f t="shared" si="945"/>
        <v>1315</v>
      </c>
      <c r="F8572" s="221">
        <f t="shared" si="948"/>
        <v>4.5401616112175023E-10</v>
      </c>
      <c r="G8572" s="221">
        <f t="shared" si="949"/>
        <v>4.2784868169474577E-2</v>
      </c>
      <c r="H8572" s="271">
        <v>9.3151720996042508E-10</v>
      </c>
      <c r="I8572" s="221">
        <f t="shared" si="950"/>
        <v>1</v>
      </c>
      <c r="J8572" s="221">
        <v>1</v>
      </c>
      <c r="K8572" s="221">
        <f t="shared" si="951"/>
        <v>-394.84895213230743</v>
      </c>
      <c r="L8572" s="221">
        <f t="shared" si="946"/>
        <v>8.1919858944918244E-38</v>
      </c>
    </row>
    <row r="8573" spans="3:12" hidden="1" x14ac:dyDescent="0.25">
      <c r="C8573" s="221">
        <v>1316000</v>
      </c>
      <c r="D8573" s="221">
        <f t="shared" si="947"/>
        <v>1316000</v>
      </c>
      <c r="E8573" s="221">
        <f t="shared" si="945"/>
        <v>1316</v>
      </c>
      <c r="F8573" s="221">
        <f t="shared" si="948"/>
        <v>7.7649105759674154E-10</v>
      </c>
      <c r="G8573" s="221">
        <f t="shared" si="949"/>
        <v>3.8400207712769911E-2</v>
      </c>
      <c r="H8573" s="271">
        <v>9.31112434392879E-10</v>
      </c>
      <c r="I8573" s="221">
        <f t="shared" si="950"/>
        <v>1</v>
      </c>
      <c r="J8573" s="221">
        <v>1</v>
      </c>
      <c r="K8573" s="221">
        <f t="shared" si="951"/>
        <v>-391.13055682965944</v>
      </c>
      <c r="L8573" s="221">
        <f t="shared" si="946"/>
        <v>5.2574157446754537E-37</v>
      </c>
    </row>
    <row r="8574" spans="3:12" hidden="1" x14ac:dyDescent="0.25">
      <c r="C8574" s="221">
        <v>1317000</v>
      </c>
      <c r="D8574" s="221">
        <f t="shared" si="947"/>
        <v>1317000</v>
      </c>
      <c r="E8574" s="221">
        <f t="shared" si="945"/>
        <v>1317</v>
      </c>
      <c r="F8574" s="221">
        <f t="shared" si="948"/>
        <v>1.0112506221204503E-9</v>
      </c>
      <c r="G8574" s="221">
        <f t="shared" si="949"/>
        <v>4.0769380646471732E-15</v>
      </c>
      <c r="H8574" s="221">
        <v>1</v>
      </c>
      <c r="I8574" s="221">
        <f t="shared" si="950"/>
        <v>1</v>
      </c>
      <c r="J8574" s="221">
        <v>1</v>
      </c>
      <c r="K8574" s="221">
        <f t="shared" si="951"/>
        <v>-467.69614168685553</v>
      </c>
      <c r="L8574" s="221">
        <f t="shared" si="946"/>
        <v>1.9275839429070299E-37</v>
      </c>
    </row>
    <row r="8575" spans="3:12" hidden="1" x14ac:dyDescent="0.25">
      <c r="C8575" s="221">
        <v>1318000</v>
      </c>
      <c r="D8575" s="221">
        <f t="shared" si="947"/>
        <v>1318000</v>
      </c>
      <c r="E8575" s="221">
        <f t="shared" si="945"/>
        <v>1318</v>
      </c>
      <c r="F8575" s="221">
        <f t="shared" si="948"/>
        <v>1.0317446497979409E-9</v>
      </c>
      <c r="G8575" s="221">
        <f t="shared" si="949"/>
        <v>3.6222228338970153E-2</v>
      </c>
      <c r="H8575" s="271">
        <v>9.3131112246301701E-10</v>
      </c>
      <c r="I8575" s="221">
        <f t="shared" si="950"/>
        <v>1</v>
      </c>
      <c r="J8575" s="221">
        <v>1</v>
      </c>
      <c r="K8575" s="221">
        <f t="shared" si="951"/>
        <v>-389.16715641743366</v>
      </c>
      <c r="L8575" s="221">
        <f t="shared" si="946"/>
        <v>3.0291951227988895E-37</v>
      </c>
    </row>
    <row r="8576" spans="3:12" hidden="1" x14ac:dyDescent="0.25">
      <c r="C8576" s="221">
        <v>1319000</v>
      </c>
      <c r="D8576" s="221">
        <f t="shared" si="947"/>
        <v>1319000</v>
      </c>
      <c r="E8576" s="221">
        <f t="shared" ref="E8576:E8639" si="952">D8576/1000</f>
        <v>1319</v>
      </c>
      <c r="F8576" s="221">
        <f t="shared" si="948"/>
        <v>8.2662820022429655E-10</v>
      </c>
      <c r="G8576" s="221">
        <f t="shared" si="949"/>
        <v>3.7835535790805196E-2</v>
      </c>
      <c r="H8576" s="271">
        <v>9.3131851689990498E-10</v>
      </c>
      <c r="I8576" s="221">
        <f t="shared" si="950"/>
        <v>1</v>
      </c>
      <c r="J8576" s="221">
        <v>1</v>
      </c>
      <c r="K8576" s="221">
        <f t="shared" si="951"/>
        <v>-390.71383313310082</v>
      </c>
      <c r="L8576" s="221">
        <f t="shared" ref="L8576:L8639" si="953">(D8576-D8575)*((10^(K8576/20)+10^(K8575/20))/2)^2</f>
        <v>1.0218535287295796E-36</v>
      </c>
    </row>
    <row r="8577" spans="3:12" hidden="1" x14ac:dyDescent="0.25">
      <c r="C8577" s="221">
        <v>1320000</v>
      </c>
      <c r="D8577" s="221">
        <f t="shared" si="947"/>
        <v>1320000</v>
      </c>
      <c r="E8577" s="221">
        <f t="shared" si="952"/>
        <v>1320</v>
      </c>
      <c r="F8577" s="221">
        <f t="shared" si="948"/>
        <v>5.0845664890545392E-10</v>
      </c>
      <c r="G8577" s="221">
        <f t="shared" si="949"/>
        <v>3.3958152266010387E-15</v>
      </c>
      <c r="H8577" s="221">
        <v>1</v>
      </c>
      <c r="I8577" s="221">
        <f t="shared" si="950"/>
        <v>1</v>
      </c>
      <c r="J8577" s="221">
        <v>1</v>
      </c>
      <c r="K8577" s="221">
        <f t="shared" si="951"/>
        <v>-475.25604035668545</v>
      </c>
      <c r="L8577" s="221">
        <f t="shared" si="953"/>
        <v>2.1213297448276172E-37</v>
      </c>
    </row>
    <row r="8578" spans="3:12" hidden="1" x14ac:dyDescent="0.25">
      <c r="C8578" s="221">
        <v>1321000</v>
      </c>
      <c r="D8578" s="221">
        <f t="shared" si="947"/>
        <v>1321000</v>
      </c>
      <c r="E8578" s="221">
        <f t="shared" si="952"/>
        <v>1321</v>
      </c>
      <c r="F8578" s="221">
        <f t="shared" si="948"/>
        <v>2.2655292161866307E-10</v>
      </c>
      <c r="G8578" s="221">
        <f t="shared" si="949"/>
        <v>4.8942765527656355E-2</v>
      </c>
      <c r="H8578" s="271">
        <v>9.313576771784501E-10</v>
      </c>
      <c r="I8578" s="221">
        <f t="shared" si="950"/>
        <v>1</v>
      </c>
      <c r="J8578" s="221">
        <v>1</v>
      </c>
      <c r="K8578" s="221">
        <f t="shared" si="951"/>
        <v>-399.7205065666123</v>
      </c>
      <c r="L8578" s="221">
        <f t="shared" si="953"/>
        <v>2.6670709166680032E-38</v>
      </c>
    </row>
    <row r="8579" spans="3:12" hidden="1" x14ac:dyDescent="0.25">
      <c r="C8579" s="221">
        <v>1322000</v>
      </c>
      <c r="D8579" s="221">
        <f t="shared" si="947"/>
        <v>1322000</v>
      </c>
      <c r="E8579" s="221">
        <f t="shared" si="952"/>
        <v>1322</v>
      </c>
      <c r="F8579" s="221">
        <f t="shared" si="948"/>
        <v>6.4329858663411965E-11</v>
      </c>
      <c r="G8579" s="221">
        <f t="shared" si="949"/>
        <v>6.2911217298059915E-2</v>
      </c>
      <c r="H8579" s="271">
        <v>9.3127195013064401E-10</v>
      </c>
      <c r="I8579" s="221">
        <f t="shared" si="950"/>
        <v>1</v>
      </c>
      <c r="J8579" s="221">
        <v>1</v>
      </c>
      <c r="K8579" s="221">
        <f t="shared" si="951"/>
        <v>-408.47565583836695</v>
      </c>
      <c r="L8579" s="221">
        <f t="shared" si="953"/>
        <v>4.967384073558696E-38</v>
      </c>
    </row>
    <row r="8580" spans="3:12" hidden="1" x14ac:dyDescent="0.25">
      <c r="C8580" s="221">
        <v>1323000</v>
      </c>
      <c r="D8580" s="221">
        <f t="shared" si="947"/>
        <v>1323000</v>
      </c>
      <c r="E8580" s="221">
        <f t="shared" si="952"/>
        <v>1323</v>
      </c>
      <c r="F8580" s="221">
        <f t="shared" si="948"/>
        <v>8.4746461152189853E-12</v>
      </c>
      <c r="G8580" s="221">
        <f t="shared" si="949"/>
        <v>2.5932096768837846E-14</v>
      </c>
      <c r="H8580" s="221">
        <v>1</v>
      </c>
      <c r="I8580" s="221">
        <f t="shared" si="950"/>
        <v>1</v>
      </c>
      <c r="J8580" s="221">
        <v>1</v>
      </c>
      <c r="K8580" s="221">
        <f t="shared" si="951"/>
        <v>-493.16081588967251</v>
      </c>
      <c r="L8580" s="221">
        <f t="shared" si="953"/>
        <v>3.551608368768324E-39</v>
      </c>
    </row>
    <row r="8581" spans="3:12" hidden="1" x14ac:dyDescent="0.25">
      <c r="C8581" s="221">
        <v>1324000</v>
      </c>
      <c r="D8581" s="221">
        <f t="shared" si="947"/>
        <v>1324000</v>
      </c>
      <c r="E8581" s="221">
        <f t="shared" si="952"/>
        <v>1324</v>
      </c>
      <c r="F8581" s="221">
        <f t="shared" si="948"/>
        <v>1.6246802243872491E-13</v>
      </c>
      <c r="G8581" s="221">
        <f t="shared" si="949"/>
        <v>0.20780173054030868</v>
      </c>
      <c r="H8581" s="271">
        <v>9.3140422827292291E-10</v>
      </c>
      <c r="I8581" s="221">
        <f t="shared" si="950"/>
        <v>1</v>
      </c>
      <c r="J8581" s="221">
        <v>1</v>
      </c>
      <c r="K8581" s="221">
        <f t="shared" si="951"/>
        <v>-450.04889481203031</v>
      </c>
      <c r="L8581" s="221">
        <f t="shared" si="953"/>
        <v>2.5066853708262895E-43</v>
      </c>
    </row>
    <row r="8582" spans="3:12" hidden="1" x14ac:dyDescent="0.25">
      <c r="C8582" s="221">
        <v>1325000</v>
      </c>
      <c r="D8582" s="221">
        <f t="shared" si="947"/>
        <v>1325000</v>
      </c>
      <c r="E8582" s="221">
        <f t="shared" si="952"/>
        <v>1325</v>
      </c>
      <c r="F8582" s="221">
        <f t="shared" si="948"/>
        <v>1.6193259947157536E-16</v>
      </c>
      <c r="G8582" s="221">
        <f t="shared" si="949"/>
        <v>0.82725581453370045</v>
      </c>
      <c r="H8582" s="271">
        <v>9.3122539823108303E-10</v>
      </c>
      <c r="I8582" s="221">
        <f t="shared" si="950"/>
        <v>1</v>
      </c>
      <c r="J8582" s="221">
        <v>1</v>
      </c>
      <c r="K8582" s="221">
        <f t="shared" si="951"/>
        <v>-498.07942143289699</v>
      </c>
      <c r="L8582" s="221">
        <f t="shared" si="953"/>
        <v>2.4916640948471881E-43</v>
      </c>
    </row>
    <row r="8583" spans="3:12" hidden="1" x14ac:dyDescent="0.25">
      <c r="C8583" s="221">
        <v>1326000</v>
      </c>
      <c r="D8583" s="221">
        <f t="shared" si="947"/>
        <v>1326000</v>
      </c>
      <c r="E8583" s="221">
        <f t="shared" si="952"/>
        <v>1326</v>
      </c>
      <c r="F8583" s="221">
        <f t="shared" si="948"/>
        <v>1.1870351846580031E-12</v>
      </c>
      <c r="G8583" s="221">
        <f t="shared" si="949"/>
        <v>8.1094910223891837E-14</v>
      </c>
      <c r="H8583" s="221">
        <v>1</v>
      </c>
      <c r="I8583" s="221">
        <f t="shared" si="950"/>
        <v>1</v>
      </c>
      <c r="J8583" s="221">
        <v>1</v>
      </c>
      <c r="K8583" s="221">
        <f t="shared" si="951"/>
        <v>-500.33085621338341</v>
      </c>
      <c r="L8583" s="221">
        <f t="shared" si="953"/>
        <v>1.2211263555206998E-47</v>
      </c>
    </row>
    <row r="8584" spans="3:12" hidden="1" x14ac:dyDescent="0.25">
      <c r="C8584" s="221">
        <v>1327000</v>
      </c>
      <c r="D8584" s="221">
        <f t="shared" si="947"/>
        <v>1327000</v>
      </c>
      <c r="E8584" s="221">
        <f t="shared" si="952"/>
        <v>1327</v>
      </c>
      <c r="F8584" s="221">
        <f t="shared" si="948"/>
        <v>2.1383686907953584E-11</v>
      </c>
      <c r="G8584" s="221">
        <f t="shared" si="949"/>
        <v>7.8147266261510098E-2</v>
      </c>
      <c r="H8584" s="271">
        <v>9.3145078659263391E-10</v>
      </c>
      <c r="I8584" s="221">
        <f t="shared" si="950"/>
        <v>1</v>
      </c>
      <c r="J8584" s="221">
        <v>1</v>
      </c>
      <c r="K8584" s="221">
        <f t="shared" si="951"/>
        <v>-416.15687418016302</v>
      </c>
      <c r="L8584" s="221">
        <f t="shared" si="953"/>
        <v>6.0576797021237409E-40</v>
      </c>
    </row>
    <row r="8585" spans="3:12" hidden="1" x14ac:dyDescent="0.25">
      <c r="C8585" s="221">
        <v>1328000</v>
      </c>
      <c r="D8585" s="221">
        <f t="shared" si="947"/>
        <v>1328000</v>
      </c>
      <c r="E8585" s="221">
        <f t="shared" si="952"/>
        <v>1328</v>
      </c>
      <c r="F8585" s="221">
        <f t="shared" si="948"/>
        <v>1.1142698396523511E-10</v>
      </c>
      <c r="G8585" s="221">
        <f t="shared" si="949"/>
        <v>5.61373481388968E-2</v>
      </c>
      <c r="H8585" s="271">
        <v>9.3117885348613804E-10</v>
      </c>
      <c r="I8585" s="221">
        <f t="shared" si="950"/>
        <v>1</v>
      </c>
      <c r="J8585" s="221">
        <v>1</v>
      </c>
      <c r="K8585" s="221">
        <f t="shared" si="951"/>
        <v>-404.69449252894668</v>
      </c>
      <c r="L8585" s="221">
        <f t="shared" si="953"/>
        <v>1.3620712812756146E-38</v>
      </c>
    </row>
    <row r="8586" spans="3:12" hidden="1" x14ac:dyDescent="0.25">
      <c r="C8586" s="221">
        <v>1329000</v>
      </c>
      <c r="D8586" s="221">
        <f t="shared" si="947"/>
        <v>1329000</v>
      </c>
      <c r="E8586" s="221">
        <f t="shared" si="952"/>
        <v>1329</v>
      </c>
      <c r="F8586" s="221">
        <f t="shared" si="948"/>
        <v>3.1813436883178103E-10</v>
      </c>
      <c r="G8586" s="221">
        <f t="shared" si="949"/>
        <v>3.0112215681111204E-14</v>
      </c>
      <c r="H8586" s="221">
        <v>1</v>
      </c>
      <c r="I8586" s="221">
        <f t="shared" si="950"/>
        <v>1</v>
      </c>
      <c r="J8586" s="221">
        <v>1</v>
      </c>
      <c r="K8586" s="221">
        <f t="shared" si="951"/>
        <v>-460.37293396078724</v>
      </c>
      <c r="L8586" s="221">
        <f t="shared" si="953"/>
        <v>8.5097758691640055E-39</v>
      </c>
    </row>
    <row r="8587" spans="3:12" hidden="1" x14ac:dyDescent="0.25">
      <c r="C8587" s="221">
        <v>1330000</v>
      </c>
      <c r="D8587" s="221">
        <f t="shared" si="947"/>
        <v>1330000</v>
      </c>
      <c r="E8587" s="221">
        <f t="shared" si="952"/>
        <v>1330</v>
      </c>
      <c r="F8587" s="221">
        <f t="shared" si="948"/>
        <v>6.1703015170049705E-10</v>
      </c>
      <c r="G8587" s="221">
        <f t="shared" si="949"/>
        <v>3.981472115819483E-2</v>
      </c>
      <c r="H8587" s="271">
        <v>9.31497330756557E-10</v>
      </c>
      <c r="I8587" s="221">
        <f t="shared" si="950"/>
        <v>1</v>
      </c>
      <c r="J8587" s="221">
        <v>1</v>
      </c>
      <c r="K8587" s="221">
        <f t="shared" si="951"/>
        <v>-392.80936640074583</v>
      </c>
      <c r="L8587" s="221">
        <f t="shared" si="953"/>
        <v>1.3102884192493563E-37</v>
      </c>
    </row>
    <row r="8588" spans="3:12" hidden="1" x14ac:dyDescent="0.25">
      <c r="C8588" s="221">
        <v>1331000</v>
      </c>
      <c r="D8588" s="221">
        <f t="shared" si="947"/>
        <v>1331000</v>
      </c>
      <c r="E8588" s="221">
        <f t="shared" si="952"/>
        <v>1331</v>
      </c>
      <c r="F8588" s="221">
        <f t="shared" si="948"/>
        <v>8.9230219909598081E-10</v>
      </c>
      <c r="G8588" s="221">
        <f t="shared" si="949"/>
        <v>3.6960503332167084E-2</v>
      </c>
      <c r="H8588" s="271">
        <v>9.3113228135925998E-10</v>
      </c>
      <c r="I8588" s="221">
        <f t="shared" si="950"/>
        <v>1</v>
      </c>
      <c r="J8588" s="221">
        <v>1</v>
      </c>
      <c r="K8588" s="221">
        <f t="shared" si="951"/>
        <v>-390.25477552787123</v>
      </c>
      <c r="L8588" s="221">
        <f t="shared" si="953"/>
        <v>7.1804361311147867E-37</v>
      </c>
    </row>
    <row r="8589" spans="3:12" hidden="1" x14ac:dyDescent="0.25">
      <c r="C8589" s="221">
        <v>1332000</v>
      </c>
      <c r="D8589" s="221">
        <f t="shared" si="947"/>
        <v>1332000</v>
      </c>
      <c r="E8589" s="221">
        <f t="shared" si="952"/>
        <v>1332</v>
      </c>
      <c r="F8589" s="221">
        <f t="shared" si="948"/>
        <v>1.0030139885177068E-9</v>
      </c>
      <c r="G8589" s="221">
        <f t="shared" si="949"/>
        <v>3.087254844130749E-14</v>
      </c>
      <c r="H8589" s="221">
        <v>1</v>
      </c>
      <c r="I8589" s="221">
        <f t="shared" si="950"/>
        <v>1</v>
      </c>
      <c r="J8589" s="221">
        <v>1</v>
      </c>
      <c r="K8589" s="221">
        <f t="shared" si="951"/>
        <v>-450.18241058634368</v>
      </c>
      <c r="L8589" s="221">
        <f t="shared" si="953"/>
        <v>2.3623153409001988E-37</v>
      </c>
    </row>
    <row r="8590" spans="3:12" hidden="1" x14ac:dyDescent="0.25">
      <c r="C8590" s="221">
        <v>1333000</v>
      </c>
      <c r="D8590" s="221">
        <f t="shared" si="947"/>
        <v>1333000</v>
      </c>
      <c r="E8590" s="221">
        <f t="shared" si="952"/>
        <v>1333</v>
      </c>
      <c r="F8590" s="221">
        <f t="shared" si="948"/>
        <v>8.8703987001019749E-10</v>
      </c>
      <c r="G8590" s="221">
        <f t="shared" si="949"/>
        <v>3.696050333217879E-2</v>
      </c>
      <c r="H8590" s="271">
        <v>9.3154388058112497E-10</v>
      </c>
      <c r="I8590" s="221">
        <f t="shared" si="950"/>
        <v>1</v>
      </c>
      <c r="J8590" s="221">
        <v>1</v>
      </c>
      <c r="K8590" s="221">
        <f t="shared" si="951"/>
        <v>-390.30231330546337</v>
      </c>
      <c r="L8590" s="221">
        <f t="shared" si="953"/>
        <v>2.3366243294534769E-37</v>
      </c>
    </row>
    <row r="8591" spans="3:12" hidden="1" x14ac:dyDescent="0.25">
      <c r="C8591" s="221">
        <v>1334000</v>
      </c>
      <c r="D8591" s="221">
        <f t="shared" si="947"/>
        <v>1334000</v>
      </c>
      <c r="E8591" s="221">
        <f t="shared" si="952"/>
        <v>1334</v>
      </c>
      <c r="F8591" s="221">
        <f t="shared" si="948"/>
        <v>6.0977368713859568E-10</v>
      </c>
      <c r="G8591" s="221">
        <f t="shared" si="949"/>
        <v>3.9814721158181583E-2</v>
      </c>
      <c r="H8591" s="271">
        <v>9.3108573173179003E-10</v>
      </c>
      <c r="I8591" s="221">
        <f t="shared" si="950"/>
        <v>1</v>
      </c>
      <c r="J8591" s="221">
        <v>1</v>
      </c>
      <c r="K8591" s="221">
        <f t="shared" si="951"/>
        <v>-392.91595940504033</v>
      </c>
      <c r="L8591" s="221">
        <f t="shared" si="953"/>
        <v>7.0612291804488447E-37</v>
      </c>
    </row>
    <row r="8592" spans="3:12" hidden="1" x14ac:dyDescent="0.25">
      <c r="C8592" s="221">
        <v>1335000</v>
      </c>
      <c r="D8592" s="221">
        <f t="shared" si="947"/>
        <v>1335000</v>
      </c>
      <c r="E8592" s="221">
        <f t="shared" si="952"/>
        <v>1335</v>
      </c>
      <c r="F8592" s="221">
        <f t="shared" si="948"/>
        <v>3.125387532960958E-10</v>
      </c>
      <c r="G8592" s="221">
        <f t="shared" si="949"/>
        <v>4.7715775639815313E-14</v>
      </c>
      <c r="H8592" s="221">
        <v>1</v>
      </c>
      <c r="I8592" s="221">
        <f t="shared" si="950"/>
        <v>1</v>
      </c>
      <c r="J8592" s="221">
        <v>1</v>
      </c>
      <c r="K8592" s="221">
        <f t="shared" si="951"/>
        <v>-456.52868273408774</v>
      </c>
      <c r="L8592" s="221">
        <f t="shared" si="953"/>
        <v>1.279136554809076E-37</v>
      </c>
    </row>
    <row r="8593" spans="3:12" hidden="1" x14ac:dyDescent="0.25">
      <c r="C8593" s="221">
        <v>1336000</v>
      </c>
      <c r="D8593" s="221">
        <f t="shared" si="947"/>
        <v>1336000</v>
      </c>
      <c r="E8593" s="221">
        <f t="shared" si="952"/>
        <v>1336</v>
      </c>
      <c r="F8593" s="221">
        <f t="shared" si="948"/>
        <v>1.0882144029061062E-10</v>
      </c>
      <c r="G8593" s="221">
        <f t="shared" si="949"/>
        <v>5.6137348138940703E-2</v>
      </c>
      <c r="H8593" s="271">
        <v>9.3159045638289207E-10</v>
      </c>
      <c r="I8593" s="221">
        <f t="shared" si="950"/>
        <v>1</v>
      </c>
      <c r="J8593" s="221">
        <v>1</v>
      </c>
      <c r="K8593" s="221">
        <f t="shared" si="951"/>
        <v>-404.89617212666656</v>
      </c>
      <c r="L8593" s="221">
        <f t="shared" si="953"/>
        <v>8.139465854148991E-39</v>
      </c>
    </row>
    <row r="8594" spans="3:12" hidden="1" x14ac:dyDescent="0.25">
      <c r="C8594" s="221">
        <v>1337000</v>
      </c>
      <c r="D8594" s="221">
        <f t="shared" si="947"/>
        <v>1337000</v>
      </c>
      <c r="E8594" s="221">
        <f t="shared" si="952"/>
        <v>1337</v>
      </c>
      <c r="F8594" s="221">
        <f t="shared" si="948"/>
        <v>2.0760472966451735E-11</v>
      </c>
      <c r="G8594" s="221">
        <f t="shared" si="949"/>
        <v>7.8147266261524587E-2</v>
      </c>
      <c r="H8594" s="271">
        <v>9.3129183934865195E-10</v>
      </c>
      <c r="I8594" s="221">
        <f t="shared" si="950"/>
        <v>1</v>
      </c>
      <c r="J8594" s="221">
        <v>1</v>
      </c>
      <c r="K8594" s="221">
        <f t="shared" si="951"/>
        <v>-416.41526338066615</v>
      </c>
      <c r="L8594" s="221">
        <f t="shared" si="953"/>
        <v>1.2966987309654961E-38</v>
      </c>
    </row>
    <row r="8595" spans="3:12" hidden="1" x14ac:dyDescent="0.25">
      <c r="C8595" s="221">
        <v>1338000</v>
      </c>
      <c r="D8595" s="221">
        <f t="shared" si="947"/>
        <v>1338000</v>
      </c>
      <c r="E8595" s="221">
        <f t="shared" si="952"/>
        <v>1338</v>
      </c>
      <c r="F8595" s="221">
        <f t="shared" si="948"/>
        <v>1.1456408820344203E-12</v>
      </c>
      <c r="G8595" s="221">
        <f t="shared" si="949"/>
        <v>1.732422415738206E-13</v>
      </c>
      <c r="H8595" s="221">
        <v>1</v>
      </c>
      <c r="I8595" s="221">
        <f t="shared" si="950"/>
        <v>1</v>
      </c>
      <c r="J8595" s="221">
        <v>1</v>
      </c>
      <c r="K8595" s="221">
        <f t="shared" si="951"/>
        <v>-494.04595405220766</v>
      </c>
      <c r="L8595" s="221">
        <f t="shared" si="953"/>
        <v>5.708575661485892E-40</v>
      </c>
    </row>
    <row r="8596" spans="3:12" hidden="1" x14ac:dyDescent="0.25">
      <c r="C8596" s="221">
        <v>1339000</v>
      </c>
      <c r="D8596" s="221">
        <f t="shared" si="947"/>
        <v>1339000</v>
      </c>
      <c r="E8596" s="221">
        <f t="shared" si="952"/>
        <v>1339</v>
      </c>
      <c r="F8596" s="221">
        <f t="shared" si="948"/>
        <v>1.5536353133653494E-16</v>
      </c>
      <c r="G8596" s="221">
        <f t="shared" si="949"/>
        <v>0.82725581453344632</v>
      </c>
      <c r="H8596" s="271">
        <v>9.3113168803363199E-10</v>
      </c>
      <c r="I8596" s="221">
        <f t="shared" si="950"/>
        <v>1</v>
      </c>
      <c r="J8596" s="221">
        <v>1</v>
      </c>
      <c r="K8596" s="221">
        <f t="shared" si="951"/>
        <v>-498.43999961916097</v>
      </c>
      <c r="L8596" s="221">
        <f t="shared" si="953"/>
        <v>2.5304450433990582E-47</v>
      </c>
    </row>
    <row r="8597" spans="3:12" hidden="1" x14ac:dyDescent="0.25">
      <c r="C8597" s="221">
        <v>1340000</v>
      </c>
      <c r="D8597" s="221">
        <f t="shared" si="947"/>
        <v>1340000</v>
      </c>
      <c r="E8597" s="221">
        <f t="shared" si="952"/>
        <v>1340</v>
      </c>
      <c r="F8597" s="221">
        <f t="shared" si="948"/>
        <v>1.5495733734736158E-13</v>
      </c>
      <c r="G8597" s="221">
        <f t="shared" si="949"/>
        <v>0.20780173054024581</v>
      </c>
      <c r="H8597" s="271">
        <v>9.3124526920752798E-10</v>
      </c>
      <c r="I8597" s="221">
        <f t="shared" si="950"/>
        <v>1</v>
      </c>
      <c r="J8597" s="221">
        <v>1</v>
      </c>
      <c r="K8597" s="221">
        <f t="shared" si="951"/>
        <v>-450.46149230554772</v>
      </c>
      <c r="L8597" s="221">
        <f t="shared" si="953"/>
        <v>2.265950201250941E-43</v>
      </c>
    </row>
    <row r="8598" spans="3:12" hidden="1" x14ac:dyDescent="0.25">
      <c r="C8598" s="221">
        <v>1341000</v>
      </c>
      <c r="D8598" s="221">
        <f t="shared" si="947"/>
        <v>1341000</v>
      </c>
      <c r="E8598" s="221">
        <f t="shared" si="952"/>
        <v>1341</v>
      </c>
      <c r="F8598" s="221">
        <f t="shared" si="948"/>
        <v>8.0351647350871495E-12</v>
      </c>
      <c r="G8598" s="221">
        <f t="shared" si="949"/>
        <v>3.6389609089568767E-14</v>
      </c>
      <c r="H8598" s="221">
        <v>1</v>
      </c>
      <c r="I8598" s="221">
        <f t="shared" si="950"/>
        <v>1</v>
      </c>
      <c r="J8598" s="221">
        <v>1</v>
      </c>
      <c r="K8598" s="221">
        <f t="shared" si="951"/>
        <v>-490.68055649485217</v>
      </c>
      <c r="L8598" s="221">
        <f t="shared" si="953"/>
        <v>2.2920248204051703E-43</v>
      </c>
    </row>
    <row r="8599" spans="3:12" hidden="1" x14ac:dyDescent="0.25">
      <c r="C8599" s="221">
        <v>1342000</v>
      </c>
      <c r="D8599" s="221">
        <f t="shared" si="947"/>
        <v>1342000</v>
      </c>
      <c r="E8599" s="221">
        <f t="shared" si="952"/>
        <v>1342</v>
      </c>
      <c r="F8599" s="221">
        <f t="shared" si="948"/>
        <v>6.0633720591676544E-11</v>
      </c>
      <c r="G8599" s="221">
        <f t="shared" si="949"/>
        <v>6.2911217298119285E-2</v>
      </c>
      <c r="H8599" s="271">
        <v>9.3143092209026093E-10</v>
      </c>
      <c r="I8599" s="221">
        <f t="shared" si="950"/>
        <v>1</v>
      </c>
      <c r="J8599" s="221">
        <v>1</v>
      </c>
      <c r="K8599" s="221">
        <f t="shared" si="951"/>
        <v>-408.98814082983728</v>
      </c>
      <c r="L8599" s="221">
        <f t="shared" si="953"/>
        <v>3.1564390252303616E-39</v>
      </c>
    </row>
    <row r="8600" spans="3:12" hidden="1" x14ac:dyDescent="0.25">
      <c r="C8600" s="221">
        <v>1343000</v>
      </c>
      <c r="D8600" s="221">
        <f t="shared" si="947"/>
        <v>1343000</v>
      </c>
      <c r="E8600" s="221">
        <f t="shared" si="952"/>
        <v>1343</v>
      </c>
      <c r="F8600" s="221">
        <f t="shared" si="948"/>
        <v>2.1227511262429788E-10</v>
      </c>
      <c r="G8600" s="221">
        <f t="shared" si="949"/>
        <v>4.8942765527668637E-2</v>
      </c>
      <c r="H8600" s="271">
        <v>9.3145139494140504E-10</v>
      </c>
      <c r="I8600" s="221">
        <f t="shared" si="950"/>
        <v>1</v>
      </c>
      <c r="J8600" s="221">
        <v>1</v>
      </c>
      <c r="K8600" s="221">
        <f t="shared" si="951"/>
        <v>-400.28504433843096</v>
      </c>
      <c r="L8600" s="221">
        <f t="shared" si="953"/>
        <v>4.375914127164256E-38</v>
      </c>
    </row>
    <row r="8601" spans="3:12" hidden="1" x14ac:dyDescent="0.25">
      <c r="C8601" s="221">
        <v>1344000</v>
      </c>
      <c r="D8601" s="221">
        <f t="shared" si="947"/>
        <v>1344000</v>
      </c>
      <c r="E8601" s="221">
        <f t="shared" si="952"/>
        <v>1344</v>
      </c>
      <c r="F8601" s="221">
        <f t="shared" si="948"/>
        <v>4.735986520824949E-10</v>
      </c>
      <c r="G8601" s="221">
        <f t="shared" si="949"/>
        <v>2.4143197144772E-14</v>
      </c>
      <c r="H8601" s="221">
        <v>1</v>
      </c>
      <c r="I8601" s="221">
        <f t="shared" si="950"/>
        <v>1</v>
      </c>
      <c r="J8601" s="221">
        <v>1</v>
      </c>
      <c r="K8601" s="221">
        <f t="shared" si="951"/>
        <v>-458.83589523291971</v>
      </c>
      <c r="L8601" s="221">
        <f t="shared" si="953"/>
        <v>2.3467199366979768E-38</v>
      </c>
    </row>
    <row r="8602" spans="3:12" hidden="1" x14ac:dyDescent="0.25">
      <c r="C8602" s="221">
        <v>1345000</v>
      </c>
      <c r="D8602" s="221">
        <f t="shared" si="947"/>
        <v>1345000</v>
      </c>
      <c r="E8602" s="221">
        <f t="shared" si="952"/>
        <v>1345</v>
      </c>
      <c r="F8602" s="221">
        <f t="shared" si="948"/>
        <v>7.6540821347533869E-10</v>
      </c>
      <c r="G8602" s="221">
        <f t="shared" si="949"/>
        <v>3.7835535790817755E-2</v>
      </c>
      <c r="H8602" s="271">
        <v>9.3122482244978997E-10</v>
      </c>
      <c r="I8602" s="221">
        <f t="shared" si="950"/>
        <v>1</v>
      </c>
      <c r="J8602" s="221">
        <v>1</v>
      </c>
      <c r="K8602" s="221">
        <f t="shared" si="951"/>
        <v>-391.38304898890141</v>
      </c>
      <c r="L8602" s="221">
        <f t="shared" si="953"/>
        <v>1.8197147130545722E-37</v>
      </c>
    </row>
    <row r="8603" spans="3:12" hidden="1" x14ac:dyDescent="0.25">
      <c r="C8603" s="221">
        <v>1346000</v>
      </c>
      <c r="D8603" s="221">
        <f t="shared" si="947"/>
        <v>1346000</v>
      </c>
      <c r="E8603" s="221">
        <f t="shared" si="952"/>
        <v>1346</v>
      </c>
      <c r="F8603" s="221">
        <f t="shared" si="948"/>
        <v>9.4968745107478438E-10</v>
      </c>
      <c r="G8603" s="221">
        <f t="shared" si="949"/>
        <v>3.6222228338939358E-2</v>
      </c>
      <c r="H8603" s="271">
        <v>9.3115216053615897E-10</v>
      </c>
      <c r="I8603" s="221">
        <f t="shared" si="950"/>
        <v>1</v>
      </c>
      <c r="J8603" s="221">
        <v>1</v>
      </c>
      <c r="K8603" s="221">
        <f t="shared" si="951"/>
        <v>-389.88846962713887</v>
      </c>
      <c r="L8603" s="221">
        <f t="shared" si="953"/>
        <v>8.7023142281944535E-37</v>
      </c>
    </row>
    <row r="8604" spans="3:12" hidden="1" x14ac:dyDescent="0.25">
      <c r="C8604" s="221">
        <v>1347000</v>
      </c>
      <c r="D8604" s="221">
        <f t="shared" si="947"/>
        <v>1347000</v>
      </c>
      <c r="E8604" s="221">
        <f t="shared" si="952"/>
        <v>1347</v>
      </c>
      <c r="F8604" s="221">
        <f t="shared" si="948"/>
        <v>9.2532007565527324E-10</v>
      </c>
      <c r="G8604" s="221">
        <f t="shared" si="949"/>
        <v>1.0090393687585421E-14</v>
      </c>
      <c r="H8604" s="221">
        <v>1</v>
      </c>
      <c r="I8604" s="221">
        <f t="shared" si="950"/>
        <v>1</v>
      </c>
      <c r="J8604" s="221">
        <v>1</v>
      </c>
      <c r="K8604" s="221">
        <f t="shared" si="951"/>
        <v>-460.59599808568555</v>
      </c>
      <c r="L8604" s="221">
        <f t="shared" si="953"/>
        <v>2.5665291073318495E-37</v>
      </c>
    </row>
    <row r="8605" spans="3:12" hidden="1" x14ac:dyDescent="0.25">
      <c r="C8605" s="221">
        <v>1348000</v>
      </c>
      <c r="D8605" s="221">
        <f t="shared" si="947"/>
        <v>1348000</v>
      </c>
      <c r="E8605" s="221">
        <f t="shared" si="952"/>
        <v>1348</v>
      </c>
      <c r="F8605" s="221">
        <f t="shared" si="948"/>
        <v>7.0630686038606968E-10</v>
      </c>
      <c r="G8605" s="221">
        <f t="shared" si="949"/>
        <v>3.8400207712801906E-2</v>
      </c>
      <c r="H8605" s="271">
        <v>9.315240052678701E-10</v>
      </c>
      <c r="I8605" s="221">
        <f t="shared" si="950"/>
        <v>1</v>
      </c>
      <c r="J8605" s="221">
        <v>1</v>
      </c>
      <c r="K8605" s="221">
        <f t="shared" si="951"/>
        <v>-391.94957901543324</v>
      </c>
      <c r="L8605" s="221">
        <f t="shared" si="953"/>
        <v>1.5969930980804639E-37</v>
      </c>
    </row>
    <row r="8606" spans="3:12" hidden="1" x14ac:dyDescent="0.25">
      <c r="C8606" s="221">
        <v>1349000</v>
      </c>
      <c r="D8606" s="221">
        <f t="shared" si="947"/>
        <v>1349000</v>
      </c>
      <c r="E8606" s="221">
        <f t="shared" si="952"/>
        <v>1349</v>
      </c>
      <c r="F8606" s="221">
        <f t="shared" si="948"/>
        <v>4.1053583629484813E-10</v>
      </c>
      <c r="G8606" s="221">
        <f t="shared" si="949"/>
        <v>4.2784868169437842E-2</v>
      </c>
      <c r="H8606" s="271">
        <v>9.3135825974712394E-10</v>
      </c>
      <c r="I8606" s="221">
        <f t="shared" si="950"/>
        <v>1</v>
      </c>
      <c r="J8606" s="221">
        <v>1</v>
      </c>
      <c r="K8606" s="221">
        <f t="shared" si="951"/>
        <v>-395.72483916096934</v>
      </c>
      <c r="L8606" s="221">
        <f t="shared" si="953"/>
        <v>4.3314246967915716E-37</v>
      </c>
    </row>
    <row r="8607" spans="3:12" hidden="1" x14ac:dyDescent="0.25">
      <c r="C8607" s="221">
        <v>1350000</v>
      </c>
      <c r="D8607" s="221">
        <f t="shared" si="947"/>
        <v>1350000</v>
      </c>
      <c r="E8607" s="221">
        <f t="shared" si="952"/>
        <v>1350</v>
      </c>
      <c r="F8607" s="221">
        <f t="shared" si="948"/>
        <v>1.6974479258339203E-10</v>
      </c>
      <c r="G8607" s="221">
        <f t="shared" si="949"/>
        <v>4.2725476604784315E-15</v>
      </c>
      <c r="H8607" s="221">
        <v>1</v>
      </c>
      <c r="I8607" s="221">
        <f t="shared" si="950"/>
        <v>1</v>
      </c>
      <c r="J8607" s="221">
        <v>1</v>
      </c>
      <c r="K8607" s="221">
        <f t="shared" si="951"/>
        <v>-482.79033248194054</v>
      </c>
      <c r="L8607" s="221">
        <f t="shared" si="953"/>
        <v>6.6910549838776732E-38</v>
      </c>
    </row>
    <row r="8608" spans="3:12" hidden="1" x14ac:dyDescent="0.25">
      <c r="C8608" s="221">
        <v>1351000</v>
      </c>
      <c r="D8608" s="221">
        <f t="shared" si="947"/>
        <v>1351000</v>
      </c>
      <c r="E8608" s="221">
        <f t="shared" si="952"/>
        <v>1351</v>
      </c>
      <c r="F8608" s="221">
        <f t="shared" si="948"/>
        <v>4.2918639570565161E-11</v>
      </c>
      <c r="G8608" s="221">
        <f t="shared" si="949"/>
        <v>6.7158790484468461E-2</v>
      </c>
      <c r="H8608" s="271">
        <v>9.31317923949857E-10</v>
      </c>
      <c r="I8608" s="221">
        <f t="shared" si="950"/>
        <v>1</v>
      </c>
      <c r="J8608" s="221">
        <v>1</v>
      </c>
      <c r="K8608" s="221">
        <f t="shared" si="951"/>
        <v>-411.42306450672891</v>
      </c>
      <c r="L8608" s="221">
        <f t="shared" si="953"/>
        <v>1.8024706124841158E-39</v>
      </c>
    </row>
    <row r="8609" spans="3:12" hidden="1" x14ac:dyDescent="0.25">
      <c r="C8609" s="221">
        <v>1352000</v>
      </c>
      <c r="D8609" s="221">
        <f t="shared" si="947"/>
        <v>1352000</v>
      </c>
      <c r="E8609" s="221">
        <f t="shared" si="952"/>
        <v>1352</v>
      </c>
      <c r="F8609" s="221">
        <f t="shared" si="948"/>
        <v>4.4775366890901485E-12</v>
      </c>
      <c r="G8609" s="221">
        <f t="shared" si="949"/>
        <v>0.10550370359317893</v>
      </c>
      <c r="H8609" s="271">
        <v>9.3105904129466096E-10</v>
      </c>
      <c r="I8609" s="221">
        <f t="shared" si="950"/>
        <v>1</v>
      </c>
      <c r="J8609" s="221">
        <v>1</v>
      </c>
      <c r="K8609" s="221">
        <f t="shared" si="951"/>
        <v>-427.13431839418286</v>
      </c>
      <c r="L8609" s="221">
        <f t="shared" si="953"/>
        <v>2.4401976600508042E-39</v>
      </c>
    </row>
    <row r="8610" spans="3:12" hidden="1" x14ac:dyDescent="0.25">
      <c r="C8610" s="221">
        <v>1353000</v>
      </c>
      <c r="D8610" s="221">
        <f t="shared" si="947"/>
        <v>1353000</v>
      </c>
      <c r="E8610" s="221">
        <f t="shared" si="952"/>
        <v>1353</v>
      </c>
      <c r="F8610" s="221">
        <f t="shared" si="948"/>
        <v>3.6183617365027798E-14</v>
      </c>
      <c r="G8610" s="221">
        <f t="shared" si="949"/>
        <v>2.5997723424897869E-13</v>
      </c>
      <c r="H8610" s="221">
        <v>1</v>
      </c>
      <c r="I8610" s="221">
        <f t="shared" si="950"/>
        <v>1</v>
      </c>
      <c r="J8610" s="221">
        <v>1</v>
      </c>
      <c r="K8610" s="221">
        <f t="shared" si="951"/>
        <v>-520.5310539718364</v>
      </c>
      <c r="L8610" s="221">
        <f t="shared" si="953"/>
        <v>4.8364504879073536E-41</v>
      </c>
    </row>
    <row r="8611" spans="3:12" hidden="1" x14ac:dyDescent="0.25">
      <c r="C8611" s="221">
        <v>1354000</v>
      </c>
      <c r="D8611" s="221">
        <f t="shared" si="947"/>
        <v>1354000</v>
      </c>
      <c r="E8611" s="221">
        <f t="shared" si="952"/>
        <v>1354</v>
      </c>
      <c r="F8611" s="221">
        <f t="shared" si="948"/>
        <v>4.7948174480612668E-15</v>
      </c>
      <c r="G8611" s="221">
        <f t="shared" si="949"/>
        <v>0.41402196443728734</v>
      </c>
      <c r="H8611" s="271">
        <v>9.316171384680549E-10</v>
      </c>
      <c r="I8611" s="221">
        <f t="shared" si="950"/>
        <v>1</v>
      </c>
      <c r="J8611" s="221">
        <v>1</v>
      </c>
      <c r="K8611" s="221">
        <f t="shared" si="951"/>
        <v>-474.65934143784006</v>
      </c>
      <c r="L8611" s="221">
        <f t="shared" si="953"/>
        <v>8.6379900014162631E-46</v>
      </c>
    </row>
    <row r="8612" spans="3:12" hidden="1" x14ac:dyDescent="0.25">
      <c r="C8612" s="221">
        <v>1355000</v>
      </c>
      <c r="D8612" s="221">
        <f t="shared" si="947"/>
        <v>1355000</v>
      </c>
      <c r="E8612" s="221">
        <f t="shared" si="952"/>
        <v>1355</v>
      </c>
      <c r="F8612" s="221">
        <f t="shared" si="948"/>
        <v>2.340426052623626E-12</v>
      </c>
      <c r="G8612" s="221">
        <f t="shared" si="949"/>
        <v>0.11999898865879155</v>
      </c>
      <c r="H8612" s="271">
        <v>9.3126515113802995E-10</v>
      </c>
      <c r="I8612" s="221">
        <f t="shared" si="950"/>
        <v>1</v>
      </c>
      <c r="J8612" s="221">
        <v>1</v>
      </c>
      <c r="K8612" s="221">
        <f t="shared" si="951"/>
        <v>-431.64908277513808</v>
      </c>
      <c r="L8612" s="221">
        <f t="shared" si="953"/>
        <v>1.7344109179802732E-41</v>
      </c>
    </row>
    <row r="8613" spans="3:12" hidden="1" x14ac:dyDescent="0.25">
      <c r="C8613" s="221">
        <v>1356000</v>
      </c>
      <c r="D8613" s="221">
        <f t="shared" si="947"/>
        <v>1356000</v>
      </c>
      <c r="E8613" s="221">
        <f t="shared" si="952"/>
        <v>1356</v>
      </c>
      <c r="F8613" s="221">
        <f t="shared" si="948"/>
        <v>2.969991779783624E-11</v>
      </c>
      <c r="G8613" s="221">
        <f t="shared" si="949"/>
        <v>2.1889391341179976E-14</v>
      </c>
      <c r="H8613" s="221">
        <v>1</v>
      </c>
      <c r="I8613" s="221">
        <f t="shared" si="950"/>
        <v>1</v>
      </c>
      <c r="J8613" s="221">
        <v>1</v>
      </c>
      <c r="K8613" s="221">
        <f t="shared" si="951"/>
        <v>-483.74022134014172</v>
      </c>
      <c r="L8613" s="221">
        <f t="shared" si="953"/>
        <v>1.7186525067311256E-41</v>
      </c>
    </row>
    <row r="8614" spans="3:12" hidden="1" x14ac:dyDescent="0.25">
      <c r="C8614" s="221">
        <v>1357000</v>
      </c>
      <c r="D8614" s="221">
        <f t="shared" si="947"/>
        <v>1357000</v>
      </c>
      <c r="E8614" s="221">
        <f t="shared" si="952"/>
        <v>1357</v>
      </c>
      <c r="F8614" s="221">
        <f t="shared" si="948"/>
        <v>1.3355701890018646E-10</v>
      </c>
      <c r="G8614" s="221">
        <f t="shared" si="949"/>
        <v>5.3411656086180266E-2</v>
      </c>
      <c r="H8614" s="271">
        <v>9.3141103654714492E-10</v>
      </c>
      <c r="I8614" s="221">
        <f t="shared" si="950"/>
        <v>1</v>
      </c>
      <c r="J8614" s="221">
        <v>1</v>
      </c>
      <c r="K8614" s="221">
        <f t="shared" si="951"/>
        <v>-403.55111719319768</v>
      </c>
      <c r="L8614" s="221">
        <f t="shared" si="953"/>
        <v>1.103858162738825E-38</v>
      </c>
    </row>
    <row r="8615" spans="3:12" hidden="1" x14ac:dyDescent="0.25">
      <c r="C8615" s="221">
        <v>1358000</v>
      </c>
      <c r="D8615" s="221">
        <f t="shared" si="947"/>
        <v>1358000</v>
      </c>
      <c r="E8615" s="221">
        <f t="shared" si="952"/>
        <v>1358</v>
      </c>
      <c r="F8615" s="221">
        <f t="shared" si="948"/>
        <v>3.494964491443413E-10</v>
      </c>
      <c r="G8615" s="221">
        <f t="shared" si="949"/>
        <v>4.4050908590072213E-2</v>
      </c>
      <c r="H8615" s="271">
        <v>9.3121860601750402E-10</v>
      </c>
      <c r="I8615" s="221">
        <f t="shared" si="950"/>
        <v>1</v>
      </c>
      <c r="J8615" s="221">
        <v>1</v>
      </c>
      <c r="K8615" s="221">
        <f t="shared" si="951"/>
        <v>-396.87101434022668</v>
      </c>
      <c r="L8615" s="221">
        <f t="shared" si="953"/>
        <v>1.1004980244411083E-37</v>
      </c>
    </row>
    <row r="8616" spans="3:12" hidden="1" x14ac:dyDescent="0.25">
      <c r="C8616" s="221">
        <v>1359000</v>
      </c>
      <c r="D8616" s="221">
        <f t="shared" si="947"/>
        <v>1359000</v>
      </c>
      <c r="E8616" s="221">
        <f t="shared" si="952"/>
        <v>1359</v>
      </c>
      <c r="F8616" s="221">
        <f t="shared" si="948"/>
        <v>6.3693115516897518E-10</v>
      </c>
      <c r="G8616" s="221">
        <f t="shared" si="949"/>
        <v>2.1613202428976028E-14</v>
      </c>
      <c r="H8616" s="221">
        <v>1</v>
      </c>
      <c r="I8616" s="221">
        <f t="shared" si="950"/>
        <v>1</v>
      </c>
      <c r="J8616" s="221">
        <v>1</v>
      </c>
      <c r="K8616" s="221">
        <f t="shared" si="951"/>
        <v>-457.22376772434808</v>
      </c>
      <c r="L8616" s="221">
        <f t="shared" si="953"/>
        <v>5.1483989708598018E-38</v>
      </c>
    </row>
    <row r="8617" spans="3:12" hidden="1" x14ac:dyDescent="0.25">
      <c r="C8617" s="221">
        <v>1360000</v>
      </c>
      <c r="D8617" s="221">
        <f t="shared" si="947"/>
        <v>1360000</v>
      </c>
      <c r="E8617" s="221">
        <f t="shared" si="952"/>
        <v>1360</v>
      </c>
      <c r="F8617" s="221">
        <f t="shared" si="948"/>
        <v>8.7537480933387607E-10</v>
      </c>
      <c r="G8617" s="221">
        <f t="shared" si="949"/>
        <v>3.6641051732169444E-2</v>
      </c>
      <c r="H8617" s="271">
        <v>9.3145758163236296E-10</v>
      </c>
      <c r="I8617" s="221">
        <f t="shared" si="950"/>
        <v>1</v>
      </c>
      <c r="J8617" s="221">
        <v>1</v>
      </c>
      <c r="K8617" s="221">
        <f t="shared" si="951"/>
        <v>-390.49349884426942</v>
      </c>
      <c r="L8617" s="221">
        <f t="shared" si="953"/>
        <v>2.2335220997099677E-37</v>
      </c>
    </row>
    <row r="8618" spans="3:12" hidden="1" x14ac:dyDescent="0.25">
      <c r="C8618" s="221">
        <v>1361000</v>
      </c>
      <c r="D8618" s="221">
        <f t="shared" si="947"/>
        <v>1361000</v>
      </c>
      <c r="E8618" s="221">
        <f t="shared" si="952"/>
        <v>1361</v>
      </c>
      <c r="F8618" s="221">
        <f t="shared" si="948"/>
        <v>9.3932390031490872E-10</v>
      </c>
      <c r="G8618" s="221">
        <f t="shared" si="949"/>
        <v>3.6118768889077758E-2</v>
      </c>
      <c r="H8618" s="271">
        <v>9.3142468982139897E-10</v>
      </c>
      <c r="I8618" s="221">
        <f t="shared" si="950"/>
        <v>1</v>
      </c>
      <c r="J8618" s="221">
        <v>1</v>
      </c>
      <c r="K8618" s="221">
        <f t="shared" si="951"/>
        <v>-390.00607884957782</v>
      </c>
      <c r="L8618" s="221">
        <f t="shared" si="953"/>
        <v>9.4485022982530861E-37</v>
      </c>
    </row>
    <row r="8619" spans="3:12" hidden="1" x14ac:dyDescent="0.25">
      <c r="C8619" s="221">
        <v>1362000</v>
      </c>
      <c r="D8619" s="221">
        <f t="shared" si="947"/>
        <v>1362000</v>
      </c>
      <c r="E8619" s="221">
        <f t="shared" si="952"/>
        <v>1362</v>
      </c>
      <c r="F8619" s="221">
        <f t="shared" si="948"/>
        <v>7.9263590898709826E-10</v>
      </c>
      <c r="G8619" s="221">
        <f t="shared" si="949"/>
        <v>6.502171246420475E-14</v>
      </c>
      <c r="H8619" s="221">
        <v>1</v>
      </c>
      <c r="I8619" s="221">
        <f t="shared" si="950"/>
        <v>1</v>
      </c>
      <c r="J8619" s="221">
        <v>1</v>
      </c>
      <c r="K8619" s="221">
        <f t="shared" si="951"/>
        <v>-445.7573570672435</v>
      </c>
      <c r="L8619" s="221">
        <f t="shared" si="953"/>
        <v>2.5046530795408827E-37</v>
      </c>
    </row>
    <row r="8620" spans="3:12" hidden="1" x14ac:dyDescent="0.25">
      <c r="C8620" s="221">
        <v>1363000</v>
      </c>
      <c r="D8620" s="221">
        <f t="shared" si="947"/>
        <v>1363000</v>
      </c>
      <c r="E8620" s="221">
        <f t="shared" si="952"/>
        <v>1363</v>
      </c>
      <c r="F8620" s="221">
        <f t="shared" si="948"/>
        <v>5.1700716702918844E-10</v>
      </c>
      <c r="G8620" s="221">
        <f t="shared" si="949"/>
        <v>4.0680891906420068E-2</v>
      </c>
      <c r="H8620" s="271">
        <v>9.3125150476735995E-10</v>
      </c>
      <c r="I8620" s="221">
        <f t="shared" si="950"/>
        <v>1</v>
      </c>
      <c r="J8620" s="221">
        <v>1</v>
      </c>
      <c r="K8620" s="221">
        <f t="shared" si="951"/>
        <v>-394.16091965806805</v>
      </c>
      <c r="L8620" s="221">
        <f t="shared" si="953"/>
        <v>9.6411890774749876E-38</v>
      </c>
    </row>
    <row r="8621" spans="3:12" hidden="1" x14ac:dyDescent="0.25">
      <c r="C8621" s="221">
        <v>1364000</v>
      </c>
      <c r="D8621" s="221">
        <f t="shared" si="947"/>
        <v>1364000</v>
      </c>
      <c r="E8621" s="221">
        <f t="shared" si="952"/>
        <v>1364</v>
      </c>
      <c r="F8621" s="221">
        <f t="shared" si="948"/>
        <v>2.4810996710165178E-10</v>
      </c>
      <c r="G8621" s="221">
        <f t="shared" si="949"/>
        <v>4.7104828118610956E-2</v>
      </c>
      <c r="H8621" s="271">
        <v>9.3112547646524403E-10</v>
      </c>
      <c r="I8621" s="221">
        <f t="shared" si="950"/>
        <v>1</v>
      </c>
      <c r="J8621" s="221">
        <v>1</v>
      </c>
      <c r="K8621" s="221">
        <f t="shared" si="951"/>
        <v>-399.2656431181012</v>
      </c>
      <c r="L8621" s="221">
        <f t="shared" si="953"/>
        <v>2.3208391800123111E-37</v>
      </c>
    </row>
    <row r="8622" spans="3:12" hidden="1" x14ac:dyDescent="0.25">
      <c r="C8622" s="221">
        <v>1365000</v>
      </c>
      <c r="D8622" s="221">
        <f t="shared" si="947"/>
        <v>1365000</v>
      </c>
      <c r="E8622" s="221">
        <f t="shared" si="952"/>
        <v>1365</v>
      </c>
      <c r="F8622" s="221">
        <f t="shared" si="948"/>
        <v>7.8552097260624828E-11</v>
      </c>
      <c r="G8622" s="221">
        <f t="shared" si="949"/>
        <v>5.2390737639058805E-14</v>
      </c>
      <c r="H8622" s="221">
        <v>1</v>
      </c>
      <c r="I8622" s="221">
        <f t="shared" si="950"/>
        <v>1</v>
      </c>
      <c r="J8622" s="221">
        <v>1</v>
      </c>
      <c r="K8622" s="221">
        <f t="shared" si="951"/>
        <v>-467.71175404160692</v>
      </c>
      <c r="L8622" s="221">
        <f t="shared" si="953"/>
        <v>2.962812134197989E-38</v>
      </c>
    </row>
    <row r="8623" spans="3:12" hidden="1" x14ac:dyDescent="0.25">
      <c r="C8623" s="221">
        <v>1366000</v>
      </c>
      <c r="D8623" s="221">
        <f t="shared" si="947"/>
        <v>1366000</v>
      </c>
      <c r="E8623" s="221">
        <f t="shared" si="952"/>
        <v>1366</v>
      </c>
      <c r="F8623" s="221">
        <f t="shared" si="948"/>
        <v>1.2654253544609456E-11</v>
      </c>
      <c r="G8623" s="221">
        <f t="shared" si="949"/>
        <v>8.5382945061865223E-2</v>
      </c>
      <c r="H8623" s="271">
        <v>9.3155069596437291E-10</v>
      </c>
      <c r="I8623" s="221">
        <f t="shared" si="950"/>
        <v>1</v>
      </c>
      <c r="J8623" s="221">
        <v>1</v>
      </c>
      <c r="K8623" s="221">
        <f t="shared" si="951"/>
        <v>-419.94371685823472</v>
      </c>
      <c r="L8623" s="221">
        <f t="shared" si="953"/>
        <v>2.5533631535855897E-40</v>
      </c>
    </row>
    <row r="8624" spans="3:12" hidden="1" x14ac:dyDescent="0.25">
      <c r="C8624" s="221">
        <v>1367000</v>
      </c>
      <c r="D8624" s="221">
        <f t="shared" si="947"/>
        <v>1367000</v>
      </c>
      <c r="E8624" s="221">
        <f t="shared" si="952"/>
        <v>1367</v>
      </c>
      <c r="F8624" s="221">
        <f t="shared" si="948"/>
        <v>4.4542787238829221E-13</v>
      </c>
      <c r="G8624" s="221">
        <f t="shared" si="949"/>
        <v>0.16671805668008993</v>
      </c>
      <c r="H8624" s="271">
        <v>9.3133159185305392E-10</v>
      </c>
      <c r="I8624" s="221">
        <f t="shared" si="950"/>
        <v>1</v>
      </c>
      <c r="J8624" s="221">
        <v>1</v>
      </c>
      <c r="K8624" s="221">
        <f t="shared" si="951"/>
        <v>-443.20271272755713</v>
      </c>
      <c r="L8624" s="221">
        <f t="shared" si="953"/>
        <v>2.8926238318944724E-40</v>
      </c>
    </row>
    <row r="8625" spans="3:12" hidden="1" x14ac:dyDescent="0.25">
      <c r="C8625" s="221">
        <v>1368000</v>
      </c>
      <c r="D8625" s="221">
        <f t="shared" si="947"/>
        <v>1368000</v>
      </c>
      <c r="E8625" s="221">
        <f t="shared" si="952"/>
        <v>1368</v>
      </c>
      <c r="F8625" s="221">
        <f t="shared" si="948"/>
        <v>6.0571044131444603E-76</v>
      </c>
      <c r="G8625" s="221">
        <f t="shared" si="949"/>
        <v>0.67232040959948802</v>
      </c>
      <c r="H8625" s="221">
        <v>1</v>
      </c>
      <c r="I8625" s="221">
        <f t="shared" si="950"/>
        <v>1</v>
      </c>
      <c r="J8625" s="221">
        <v>1</v>
      </c>
      <c r="K8625" s="221">
        <f t="shared" si="951"/>
        <v>-1507.8031728907158</v>
      </c>
      <c r="L8625" s="221">
        <f t="shared" si="953"/>
        <v>1.1958280490710897E-42</v>
      </c>
    </row>
    <row r="8626" spans="3:12" hidden="1" x14ac:dyDescent="0.25">
      <c r="C8626" s="221">
        <v>1369000</v>
      </c>
      <c r="D8626" s="221">
        <f t="shared" si="947"/>
        <v>1369000</v>
      </c>
      <c r="E8626" s="221">
        <f t="shared" si="952"/>
        <v>1369</v>
      </c>
      <c r="F8626" s="221">
        <f t="shared" si="948"/>
        <v>4.4468255406184393E-13</v>
      </c>
      <c r="G8626" s="221">
        <f t="shared" si="949"/>
        <v>0.16671805668000841</v>
      </c>
      <c r="H8626" s="271">
        <v>9.313446049082801E-10</v>
      </c>
      <c r="I8626" s="221">
        <f t="shared" si="950"/>
        <v>1</v>
      </c>
      <c r="J8626" s="221">
        <v>1</v>
      </c>
      <c r="K8626" s="221">
        <f t="shared" si="951"/>
        <v>-443.2171373221434</v>
      </c>
      <c r="L8626" s="221">
        <f t="shared" si="953"/>
        <v>1.1918628316064118E-42</v>
      </c>
    </row>
    <row r="8627" spans="3:12" hidden="1" x14ac:dyDescent="0.25">
      <c r="C8627" s="221">
        <v>1370000</v>
      </c>
      <c r="D8627" s="221">
        <f t="shared" si="947"/>
        <v>1370000</v>
      </c>
      <c r="E8627" s="221">
        <f t="shared" si="952"/>
        <v>1370</v>
      </c>
      <c r="F8627" s="221">
        <f t="shared" si="948"/>
        <v>1.2611940673784764E-11</v>
      </c>
      <c r="G8627" s="221">
        <f t="shared" si="949"/>
        <v>8.5382945061828835E-2</v>
      </c>
      <c r="H8627" s="271">
        <v>9.3103236201702803E-10</v>
      </c>
      <c r="I8627" s="221">
        <f t="shared" si="950"/>
        <v>1</v>
      </c>
      <c r="J8627" s="221">
        <v>1</v>
      </c>
      <c r="K8627" s="221">
        <f t="shared" si="951"/>
        <v>-419.97764346478334</v>
      </c>
      <c r="L8627" s="221">
        <f t="shared" si="953"/>
        <v>2.8709446690286969E-40</v>
      </c>
    </row>
    <row r="8628" spans="3:12" hidden="1" x14ac:dyDescent="0.25">
      <c r="C8628" s="221">
        <v>1371000</v>
      </c>
      <c r="D8628" s="221">
        <f t="shared" si="947"/>
        <v>1371000</v>
      </c>
      <c r="E8628" s="221">
        <f t="shared" si="952"/>
        <v>1371</v>
      </c>
      <c r="F8628" s="221">
        <f t="shared" si="948"/>
        <v>7.8158429350192918E-11</v>
      </c>
      <c r="G8628" s="221">
        <f t="shared" si="949"/>
        <v>1.3081792723508164E-14</v>
      </c>
      <c r="H8628" s="221">
        <v>1</v>
      </c>
      <c r="I8628" s="221">
        <f t="shared" si="950"/>
        <v>1</v>
      </c>
      <c r="J8628" s="221">
        <v>1</v>
      </c>
      <c r="K8628" s="221">
        <f t="shared" si="951"/>
        <v>-479.80713826114135</v>
      </c>
      <c r="L8628" s="221">
        <f t="shared" si="953"/>
        <v>2.5180306884118821E-40</v>
      </c>
    </row>
    <row r="8629" spans="3:12" hidden="1" x14ac:dyDescent="0.25">
      <c r="C8629" s="221">
        <v>1372000</v>
      </c>
      <c r="D8629" s="221">
        <f t="shared" si="947"/>
        <v>1372000</v>
      </c>
      <c r="E8629" s="221">
        <f t="shared" si="952"/>
        <v>1372</v>
      </c>
      <c r="F8629" s="221">
        <f t="shared" si="948"/>
        <v>2.4645342057503502E-10</v>
      </c>
      <c r="G8629" s="221">
        <f t="shared" si="949"/>
        <v>4.7104828118664024E-2</v>
      </c>
      <c r="H8629" s="271">
        <v>9.3164382766224304E-10</v>
      </c>
      <c r="I8629" s="221">
        <f t="shared" si="950"/>
        <v>1</v>
      </c>
      <c r="J8629" s="221">
        <v>1</v>
      </c>
      <c r="K8629" s="221">
        <f t="shared" si="951"/>
        <v>-399.3189963072175</v>
      </c>
      <c r="L8629" s="221">
        <f t="shared" si="953"/>
        <v>2.9249772070282883E-38</v>
      </c>
    </row>
    <row r="8630" spans="3:12" hidden="1" x14ac:dyDescent="0.25">
      <c r="C8630" s="221">
        <v>1373000</v>
      </c>
      <c r="D8630" s="221">
        <f t="shared" si="947"/>
        <v>1373000</v>
      </c>
      <c r="E8630" s="221">
        <f t="shared" si="952"/>
        <v>1373</v>
      </c>
      <c r="F8630" s="221">
        <f t="shared" si="948"/>
        <v>5.1269577112453413E-10</v>
      </c>
      <c r="G8630" s="221">
        <f t="shared" si="949"/>
        <v>4.0680891906417799E-2</v>
      </c>
      <c r="H8630" s="271">
        <v>9.3123848832358498E-10</v>
      </c>
      <c r="I8630" s="221">
        <f t="shared" si="950"/>
        <v>1</v>
      </c>
      <c r="J8630" s="221">
        <v>1</v>
      </c>
      <c r="K8630" s="221">
        <f t="shared" si="951"/>
        <v>-394.23377763076905</v>
      </c>
      <c r="L8630" s="221">
        <f t="shared" si="953"/>
        <v>2.2858955914868602E-37</v>
      </c>
    </row>
    <row r="8631" spans="3:12" hidden="1" x14ac:dyDescent="0.25">
      <c r="C8631" s="221">
        <v>1374000</v>
      </c>
      <c r="D8631" s="221">
        <f t="shared" si="947"/>
        <v>1374000</v>
      </c>
      <c r="E8631" s="221">
        <f t="shared" si="952"/>
        <v>1374</v>
      </c>
      <c r="F8631" s="221">
        <f t="shared" si="948"/>
        <v>7.8471031783481427E-10</v>
      </c>
      <c r="G8631" s="221">
        <f t="shared" si="949"/>
        <v>1.5473871774305295E-14</v>
      </c>
      <c r="H8631" s="221">
        <v>1</v>
      </c>
      <c r="I8631" s="221">
        <f t="shared" si="950"/>
        <v>1</v>
      </c>
      <c r="J8631" s="221">
        <v>1</v>
      </c>
      <c r="K8631" s="221">
        <f t="shared" si="951"/>
        <v>-458.31383286556866</v>
      </c>
      <c r="L8631" s="221">
        <f t="shared" si="953"/>
        <v>9.4428934777302103E-38</v>
      </c>
    </row>
    <row r="8632" spans="3:12" hidden="1" x14ac:dyDescent="0.25">
      <c r="C8632" s="221">
        <v>1375000</v>
      </c>
      <c r="D8632" s="221">
        <f t="shared" si="947"/>
        <v>1375000</v>
      </c>
      <c r="E8632" s="221">
        <f t="shared" si="952"/>
        <v>1375</v>
      </c>
      <c r="F8632" s="221">
        <f t="shared" si="948"/>
        <v>9.2837478968615569E-10</v>
      </c>
      <c r="G8632" s="221">
        <f t="shared" si="949"/>
        <v>3.6118768889078744E-2</v>
      </c>
      <c r="H8632" s="271">
        <v>9.3143773741958103E-10</v>
      </c>
      <c r="I8632" s="221">
        <f t="shared" si="950"/>
        <v>1</v>
      </c>
      <c r="J8632" s="221">
        <v>1</v>
      </c>
      <c r="K8632" s="221">
        <f t="shared" si="951"/>
        <v>-390.10779786061499</v>
      </c>
      <c r="L8632" s="221">
        <f t="shared" si="953"/>
        <v>2.4406069440468246E-37</v>
      </c>
    </row>
    <row r="8633" spans="3:12" hidden="1" x14ac:dyDescent="0.25">
      <c r="C8633" s="221">
        <v>1376000</v>
      </c>
      <c r="D8633" s="221">
        <f t="shared" si="947"/>
        <v>1376000</v>
      </c>
      <c r="E8633" s="221">
        <f t="shared" si="952"/>
        <v>1376</v>
      </c>
      <c r="F8633" s="221">
        <f t="shared" si="948"/>
        <v>8.6372250979635052E-10</v>
      </c>
      <c r="G8633" s="221">
        <f t="shared" si="949"/>
        <v>3.6641051732148829E-2</v>
      </c>
      <c r="H8633" s="271">
        <v>9.3119193057655697E-10</v>
      </c>
      <c r="I8633" s="221">
        <f t="shared" si="950"/>
        <v>1</v>
      </c>
      <c r="J8633" s="221">
        <v>1</v>
      </c>
      <c r="K8633" s="221">
        <f t="shared" si="951"/>
        <v>-390.61237254139434</v>
      </c>
      <c r="L8633" s="221">
        <f t="shared" si="953"/>
        <v>9.2120825474314177E-37</v>
      </c>
    </row>
    <row r="8634" spans="3:12" hidden="1" x14ac:dyDescent="0.25">
      <c r="C8634" s="221">
        <v>1377000</v>
      </c>
      <c r="D8634" s="221">
        <f t="shared" ref="D8634:D8657" si="954">C8634*(f_CLK_MHz/Nominal_Clock_Freq)</f>
        <v>1377000</v>
      </c>
      <c r="E8634" s="221">
        <f t="shared" si="952"/>
        <v>1377</v>
      </c>
      <c r="F8634" s="221">
        <f t="shared" ref="F8634:F8657" si="955">ABS(SIN(((MOD_CLK_DIV*PI()*$D8634*FIRST_STAGE_DECIMATION)/(f_CLK_MHz*1000000)))/(FIRST_STAGE_DECIMATION*SIN(((MOD_CLK_DIV*PI()*$D8634)/(f_CLK_MHz*1000000)))))^FIRST_STAGE_ORDER</f>
        <v>6.2740038058599187E-10</v>
      </c>
      <c r="G8634" s="221">
        <f t="shared" ref="G8634:G8657" si="956">ABS(SIN(((MOD_CLK_DIV*FIRST_STAGE_DECIMATION*PI()*$D8634*SECOND_STAGE_DECIMATION)/(f_CLK_MHz*1000000)))/(SECOND_STAGE_DECIMATION*SIN(((MOD_CLK_DIV*FIRST_STAGE_DECIMATION*PI()*$D8634)/(f_CLK_MHz*1000000)))))^SECOND_STAGE_ORDER</f>
        <v>1.7281558997045637E-14</v>
      </c>
      <c r="H8634" s="221">
        <v>1</v>
      </c>
      <c r="I8634" s="221">
        <f t="shared" ref="I8634:I8657" si="957">IF(Avg_decimation&lt;&gt;0,(ABS(SIN(((MOD_CLK_DIV*FIRST_STAGE_DECIMATION*SECOND_STAGE_DECIMATION*FIR_DECIMATION*PI()*$D8634*Avg_decimation)/(f_CLK_MHz*1000000)))/(Avg_decimation*SIN(((MOD_CLK_DIV*FIRST_STAGE_DECIMATION*SECOND_STAGE_DECIMATION*FIR_DECIMATION*PI()*$D8634)/(f_CLK_MHz*1000000)))))^1),"-")</f>
        <v>1</v>
      </c>
      <c r="J8634" s="221">
        <v>1</v>
      </c>
      <c r="K8634" s="221">
        <f t="shared" ref="K8634:K8657" si="958">20*LOG10(IF(FIR_BYPASSED,F8634*G8634*J8634,F8634*G8634*H8634*I8634*J8634))</f>
        <v>-459.29744607765144</v>
      </c>
      <c r="L8634" s="221">
        <f t="shared" si="953"/>
        <v>2.1728125537412444E-37</v>
      </c>
    </row>
    <row r="8635" spans="3:12" hidden="1" x14ac:dyDescent="0.25">
      <c r="C8635" s="221">
        <v>1378000</v>
      </c>
      <c r="D8635" s="221">
        <f t="shared" si="954"/>
        <v>1378000</v>
      </c>
      <c r="E8635" s="221">
        <f t="shared" si="952"/>
        <v>1378</v>
      </c>
      <c r="F8635" s="221">
        <f t="shared" si="955"/>
        <v>3.4369007584958056E-10</v>
      </c>
      <c r="G8635" s="221">
        <f t="shared" si="956"/>
        <v>4.4050908590116102E-2</v>
      </c>
      <c r="H8635" s="271">
        <v>9.3148425733268697E-10</v>
      </c>
      <c r="I8635" s="221">
        <f t="shared" si="957"/>
        <v>1</v>
      </c>
      <c r="J8635" s="221">
        <v>1</v>
      </c>
      <c r="K8635" s="221">
        <f t="shared" si="958"/>
        <v>-397.01405236110594</v>
      </c>
      <c r="L8635" s="221">
        <f t="shared" si="953"/>
        <v>4.9796900653680192E-38</v>
      </c>
    </row>
    <row r="8636" spans="3:12" hidden="1" x14ac:dyDescent="0.25">
      <c r="C8636" s="221">
        <v>1379000</v>
      </c>
      <c r="D8636" s="221">
        <f t="shared" si="954"/>
        <v>1379000</v>
      </c>
      <c r="E8636" s="221">
        <f t="shared" si="952"/>
        <v>1379</v>
      </c>
      <c r="F8636" s="221">
        <f t="shared" si="955"/>
        <v>1.3111811901850048E-10</v>
      </c>
      <c r="G8636" s="221">
        <f t="shared" si="956"/>
        <v>5.3411656086178698E-2</v>
      </c>
      <c r="H8636" s="271">
        <v>9.3139803666413906E-10</v>
      </c>
      <c r="I8636" s="221">
        <f t="shared" si="957"/>
        <v>1</v>
      </c>
      <c r="J8636" s="221">
        <v>1</v>
      </c>
      <c r="K8636" s="221">
        <f t="shared" si="958"/>
        <v>-403.71131855150571</v>
      </c>
      <c r="L8636" s="221">
        <f t="shared" si="953"/>
        <v>1.0635117803485163E-37</v>
      </c>
    </row>
    <row r="8637" spans="3:12" hidden="1" x14ac:dyDescent="0.25">
      <c r="C8637" s="221">
        <v>1380000</v>
      </c>
      <c r="D8637" s="221">
        <f t="shared" si="954"/>
        <v>1380000</v>
      </c>
      <c r="E8637" s="221">
        <f t="shared" si="952"/>
        <v>1380</v>
      </c>
      <c r="F8637" s="221">
        <f t="shared" si="955"/>
        <v>2.9108700901684269E-11</v>
      </c>
      <c r="G8637" s="221">
        <f t="shared" si="956"/>
        <v>5.7824910947483819E-14</v>
      </c>
      <c r="H8637" s="221">
        <v>1</v>
      </c>
      <c r="I8637" s="221">
        <f t="shared" si="957"/>
        <v>1</v>
      </c>
      <c r="J8637" s="221">
        <v>1</v>
      </c>
      <c r="K8637" s="221">
        <f t="shared" si="958"/>
        <v>-475.47724407469383</v>
      </c>
      <c r="L8637" s="221">
        <f t="shared" si="953"/>
        <v>1.0642220767865338E-38</v>
      </c>
    </row>
    <row r="8638" spans="3:12" hidden="1" x14ac:dyDescent="0.25">
      <c r="C8638" s="221">
        <v>1381000</v>
      </c>
      <c r="D8638" s="221">
        <f t="shared" si="954"/>
        <v>1381000</v>
      </c>
      <c r="E8638" s="221">
        <f t="shared" si="952"/>
        <v>1381</v>
      </c>
      <c r="F8638" s="221">
        <f t="shared" si="955"/>
        <v>2.2899915463527225E-12</v>
      </c>
      <c r="G8638" s="221">
        <f t="shared" si="956"/>
        <v>0.11999898865885708</v>
      </c>
      <c r="H8638" s="271">
        <v>9.3127817089974103E-10</v>
      </c>
      <c r="I8638" s="221">
        <f t="shared" si="957"/>
        <v>1</v>
      </c>
      <c r="J8638" s="221">
        <v>1</v>
      </c>
      <c r="K8638" s="221">
        <f t="shared" si="958"/>
        <v>-431.83818223552612</v>
      </c>
      <c r="L8638" s="221">
        <f t="shared" si="953"/>
        <v>1.6588840811265926E-41</v>
      </c>
    </row>
    <row r="8639" spans="3:12" hidden="1" x14ac:dyDescent="0.25">
      <c r="C8639" s="221">
        <v>1382000</v>
      </c>
      <c r="D8639" s="221">
        <f t="shared" si="954"/>
        <v>1382000</v>
      </c>
      <c r="E8639" s="221">
        <f t="shared" si="952"/>
        <v>1382</v>
      </c>
      <c r="F8639" s="221">
        <f t="shared" si="955"/>
        <v>4.6836258075994733E-15</v>
      </c>
      <c r="G8639" s="221">
        <f t="shared" si="956"/>
        <v>0.41402196443678041</v>
      </c>
      <c r="H8639" s="271">
        <v>9.3109880639860202E-10</v>
      </c>
      <c r="I8639" s="221">
        <f t="shared" si="957"/>
        <v>1</v>
      </c>
      <c r="J8639" s="221">
        <v>1</v>
      </c>
      <c r="K8639" s="221">
        <f t="shared" si="958"/>
        <v>-474.86797316114746</v>
      </c>
      <c r="L8639" s="221">
        <f t="shared" si="953"/>
        <v>1.660459753245793E-41</v>
      </c>
    </row>
    <row r="8640" spans="3:12" hidden="1" x14ac:dyDescent="0.25">
      <c r="C8640" s="221">
        <v>1383000</v>
      </c>
      <c r="D8640" s="221">
        <f t="shared" si="954"/>
        <v>1383000</v>
      </c>
      <c r="E8640" s="221">
        <f t="shared" ref="E8640:E8657" si="959">D8640/1000</f>
        <v>1383</v>
      </c>
      <c r="F8640" s="221">
        <f t="shared" si="955"/>
        <v>3.5285235119582308E-14</v>
      </c>
      <c r="G8640" s="221">
        <f t="shared" si="956"/>
        <v>1.5324399792709238E-14</v>
      </c>
      <c r="H8640" s="221">
        <v>1</v>
      </c>
      <c r="I8640" s="221">
        <f t="shared" si="957"/>
        <v>1</v>
      </c>
      <c r="J8640" s="221">
        <v>1</v>
      </c>
      <c r="K8640" s="221">
        <f t="shared" si="958"/>
        <v>-545.34047021465847</v>
      </c>
      <c r="L8640" s="221">
        <f t="shared" ref="L8640:L8657" si="960">(D8640-D8639)*((10^(K8640/20)+10^(K8639/20))/2)^2</f>
        <v>8.1546022563105907E-46</v>
      </c>
    </row>
    <row r="8641" spans="3:12" hidden="1" x14ac:dyDescent="0.25">
      <c r="C8641" s="221">
        <v>1384000</v>
      </c>
      <c r="D8641" s="221">
        <f t="shared" si="954"/>
        <v>1384000</v>
      </c>
      <c r="E8641" s="221">
        <f t="shared" si="959"/>
        <v>1384</v>
      </c>
      <c r="F8641" s="221">
        <f t="shared" si="955"/>
        <v>4.3590399745019524E-12</v>
      </c>
      <c r="G8641" s="221">
        <f t="shared" si="956"/>
        <v>0.10550370359330964</v>
      </c>
      <c r="H8641" s="271">
        <v>9.3157738354004507E-10</v>
      </c>
      <c r="I8641" s="221">
        <f t="shared" si="957"/>
        <v>1</v>
      </c>
      <c r="J8641" s="221">
        <v>1</v>
      </c>
      <c r="K8641" s="221">
        <f t="shared" si="958"/>
        <v>-427.36245013141081</v>
      </c>
      <c r="L8641" s="221">
        <f t="shared" si="960"/>
        <v>4.588767901750084E-41</v>
      </c>
    </row>
    <row r="8642" spans="3:12" hidden="1" x14ac:dyDescent="0.25">
      <c r="C8642" s="221">
        <v>1385000</v>
      </c>
      <c r="D8642" s="221">
        <f t="shared" si="954"/>
        <v>1385000</v>
      </c>
      <c r="E8642" s="221">
        <f t="shared" si="959"/>
        <v>1385</v>
      </c>
      <c r="F8642" s="221">
        <f t="shared" si="955"/>
        <v>4.1712674720322639E-11</v>
      </c>
      <c r="G8642" s="221">
        <f t="shared" si="956"/>
        <v>6.7158790484502101E-2</v>
      </c>
      <c r="H8642" s="271">
        <v>9.3130491634983298E-10</v>
      </c>
      <c r="I8642" s="221">
        <f t="shared" si="957"/>
        <v>1</v>
      </c>
      <c r="J8642" s="221">
        <v>1</v>
      </c>
      <c r="K8642" s="221">
        <f t="shared" si="958"/>
        <v>-411.67074399274838</v>
      </c>
      <c r="L8642" s="221">
        <f t="shared" si="960"/>
        <v>2.3063887847543714E-39</v>
      </c>
    </row>
    <row r="8643" spans="3:12" hidden="1" x14ac:dyDescent="0.25">
      <c r="C8643" s="221">
        <v>1386000</v>
      </c>
      <c r="D8643" s="221">
        <f t="shared" si="954"/>
        <v>1386000</v>
      </c>
      <c r="E8643" s="221">
        <f t="shared" si="959"/>
        <v>1386</v>
      </c>
      <c r="F8643" s="221">
        <f t="shared" si="955"/>
        <v>1.6469812498781145E-10</v>
      </c>
      <c r="G8643" s="221">
        <f t="shared" si="956"/>
        <v>6.0639071366350858E-14</v>
      </c>
      <c r="H8643" s="221">
        <v>1</v>
      </c>
      <c r="I8643" s="221">
        <f t="shared" si="957"/>
        <v>1</v>
      </c>
      <c r="J8643" s="221">
        <v>1</v>
      </c>
      <c r="K8643" s="221">
        <f t="shared" si="958"/>
        <v>-460.01117606409468</v>
      </c>
      <c r="L8643" s="221">
        <f t="shared" si="960"/>
        <v>1.7146846873878387E-39</v>
      </c>
    </row>
    <row r="8644" spans="3:12" hidden="1" x14ac:dyDescent="0.25">
      <c r="C8644" s="221">
        <v>1387000</v>
      </c>
      <c r="D8644" s="221">
        <f t="shared" si="954"/>
        <v>1387000</v>
      </c>
      <c r="E8644" s="221">
        <f t="shared" si="959"/>
        <v>1387</v>
      </c>
      <c r="F8644" s="221">
        <f t="shared" si="955"/>
        <v>3.9766105963212767E-10</v>
      </c>
      <c r="G8644" s="221">
        <f t="shared" si="956"/>
        <v>4.2784868169461525E-2</v>
      </c>
      <c r="H8644" s="271">
        <v>9.3137127922249507E-10</v>
      </c>
      <c r="I8644" s="221">
        <f t="shared" si="957"/>
        <v>1</v>
      </c>
      <c r="J8644" s="221">
        <v>1</v>
      </c>
      <c r="K8644" s="221">
        <f t="shared" si="958"/>
        <v>-396.00147789971913</v>
      </c>
      <c r="L8644" s="221">
        <f t="shared" si="960"/>
        <v>6.2854948845756495E-38</v>
      </c>
    </row>
    <row r="8645" spans="3:12" hidden="1" x14ac:dyDescent="0.25">
      <c r="C8645" s="221">
        <v>1388000</v>
      </c>
      <c r="D8645" s="221">
        <f t="shared" si="954"/>
        <v>1388000</v>
      </c>
      <c r="E8645" s="221">
        <f t="shared" si="959"/>
        <v>1388</v>
      </c>
      <c r="F8645" s="221">
        <f t="shared" si="955"/>
        <v>6.8300658369095079E-10</v>
      </c>
      <c r="G8645" s="221">
        <f t="shared" si="956"/>
        <v>3.8400207712761356E-2</v>
      </c>
      <c r="H8645" s="271">
        <v>9.3100567554113095E-10</v>
      </c>
      <c r="I8645" s="221">
        <f t="shared" si="957"/>
        <v>1</v>
      </c>
      <c r="J8645" s="221">
        <v>1</v>
      </c>
      <c r="K8645" s="221">
        <f t="shared" si="958"/>
        <v>-392.24578415924333</v>
      </c>
      <c r="L8645" s="221">
        <f t="shared" si="960"/>
        <v>4.0530295975262741E-37</v>
      </c>
    </row>
    <row r="8646" spans="3:12" hidden="1" x14ac:dyDescent="0.25">
      <c r="C8646" s="221">
        <v>1389000</v>
      </c>
      <c r="D8646" s="221">
        <f t="shared" si="954"/>
        <v>1389000</v>
      </c>
      <c r="E8646" s="221">
        <f t="shared" si="959"/>
        <v>1389</v>
      </c>
      <c r="F8646" s="221">
        <f t="shared" si="955"/>
        <v>8.932902264978087E-10</v>
      </c>
      <c r="G8646" s="221">
        <f t="shared" si="956"/>
        <v>1.2068858297047151E-14</v>
      </c>
      <c r="H8646" s="221">
        <v>1</v>
      </c>
      <c r="I8646" s="221">
        <f t="shared" si="957"/>
        <v>1</v>
      </c>
      <c r="J8646" s="221">
        <v>1</v>
      </c>
      <c r="K8646" s="221">
        <f t="shared" si="958"/>
        <v>-459.34682458856031</v>
      </c>
      <c r="L8646" s="221">
        <f t="shared" si="960"/>
        <v>1.4919181774002386E-37</v>
      </c>
    </row>
    <row r="8647" spans="3:12" hidden="1" x14ac:dyDescent="0.25">
      <c r="C8647" s="221">
        <v>1390000</v>
      </c>
      <c r="D8647" s="221">
        <f t="shared" si="954"/>
        <v>1390000</v>
      </c>
      <c r="E8647" s="221">
        <f t="shared" si="959"/>
        <v>1390</v>
      </c>
      <c r="F8647" s="221">
        <f t="shared" si="955"/>
        <v>9.1527177769552357E-10</v>
      </c>
      <c r="G8647" s="221">
        <f t="shared" si="956"/>
        <v>3.6222228338978195E-2</v>
      </c>
      <c r="H8647" s="271">
        <v>9.3167049911499709E-10</v>
      </c>
      <c r="I8647" s="221">
        <f t="shared" si="957"/>
        <v>1</v>
      </c>
      <c r="J8647" s="221">
        <v>1</v>
      </c>
      <c r="K8647" s="221">
        <f t="shared" si="958"/>
        <v>-390.20424841800468</v>
      </c>
      <c r="L8647" s="221">
        <f t="shared" si="960"/>
        <v>2.3868123892195044E-37</v>
      </c>
    </row>
    <row r="8648" spans="3:12" hidden="1" x14ac:dyDescent="0.25">
      <c r="C8648" s="221">
        <v>1391000</v>
      </c>
      <c r="D8648" s="221">
        <f t="shared" si="954"/>
        <v>1391000</v>
      </c>
      <c r="E8648" s="221">
        <f t="shared" si="959"/>
        <v>1391</v>
      </c>
      <c r="F8648" s="221">
        <f t="shared" si="955"/>
        <v>7.3642901041533581E-10</v>
      </c>
      <c r="G8648" s="221">
        <f t="shared" si="956"/>
        <v>3.7835535790816707E-2</v>
      </c>
      <c r="H8648" s="271">
        <v>9.3121178392777005E-10</v>
      </c>
      <c r="I8648" s="221">
        <f t="shared" si="957"/>
        <v>1</v>
      </c>
      <c r="J8648" s="221">
        <v>1</v>
      </c>
      <c r="K8648" s="221">
        <f t="shared" si="958"/>
        <v>-391.71841520043307</v>
      </c>
      <c r="L8648" s="221">
        <f t="shared" si="960"/>
        <v>8.0753640798821937E-37</v>
      </c>
    </row>
    <row r="8649" spans="3:12" hidden="1" x14ac:dyDescent="0.25">
      <c r="C8649" s="221">
        <v>1392000</v>
      </c>
      <c r="D8649" s="221">
        <f t="shared" si="954"/>
        <v>1392000</v>
      </c>
      <c r="E8649" s="221">
        <f t="shared" si="959"/>
        <v>1392</v>
      </c>
      <c r="F8649" s="221">
        <f t="shared" si="955"/>
        <v>4.5490031068108944E-10</v>
      </c>
      <c r="G8649" s="221">
        <f t="shared" si="956"/>
        <v>6.5637960981111684E-14</v>
      </c>
      <c r="H8649" s="221">
        <v>1</v>
      </c>
      <c r="I8649" s="221">
        <f t="shared" si="957"/>
        <v>1</v>
      </c>
      <c r="J8649" s="221">
        <v>1</v>
      </c>
      <c r="K8649" s="221">
        <f t="shared" si="958"/>
        <v>-450.49857370336315</v>
      </c>
      <c r="L8649" s="221">
        <f t="shared" si="960"/>
        <v>1.6869315790309805E-37</v>
      </c>
    </row>
    <row r="8650" spans="3:12" hidden="1" x14ac:dyDescent="0.25">
      <c r="C8650" s="221">
        <v>1393000</v>
      </c>
      <c r="D8650" s="221">
        <f t="shared" si="954"/>
        <v>1393000</v>
      </c>
      <c r="E8650" s="221">
        <f t="shared" si="959"/>
        <v>1393</v>
      </c>
      <c r="F8650" s="221">
        <f t="shared" si="955"/>
        <v>2.0355063004655504E-10</v>
      </c>
      <c r="G8650" s="221">
        <f t="shared" si="956"/>
        <v>4.8942765527644191E-2</v>
      </c>
      <c r="H8650" s="271">
        <v>9.314643803739461E-10</v>
      </c>
      <c r="I8650" s="221">
        <f t="shared" si="957"/>
        <v>1</v>
      </c>
      <c r="J8650" s="221">
        <v>1</v>
      </c>
      <c r="K8650" s="221">
        <f t="shared" si="958"/>
        <v>-400.64945582845434</v>
      </c>
      <c r="L8650" s="221">
        <f t="shared" si="960"/>
        <v>2.1666301802111776E-38</v>
      </c>
    </row>
    <row r="8651" spans="3:12" hidden="1" x14ac:dyDescent="0.25">
      <c r="C8651" s="221">
        <v>1394000</v>
      </c>
      <c r="D8651" s="221">
        <f t="shared" si="954"/>
        <v>1394000</v>
      </c>
      <c r="E8651" s="221">
        <f t="shared" si="959"/>
        <v>1394</v>
      </c>
      <c r="F8651" s="221">
        <f t="shared" si="955"/>
        <v>5.8043655608784281E-11</v>
      </c>
      <c r="G8651" s="221">
        <f t="shared" si="956"/>
        <v>6.2911217298046232E-2</v>
      </c>
      <c r="H8651" s="271">
        <v>9.3116523320887405E-10</v>
      </c>
      <c r="I8651" s="221">
        <f t="shared" si="957"/>
        <v>1</v>
      </c>
      <c r="J8651" s="221">
        <v>1</v>
      </c>
      <c r="K8651" s="221">
        <f t="shared" si="958"/>
        <v>-409.36980804636136</v>
      </c>
      <c r="L8651" s="221">
        <f t="shared" si="960"/>
        <v>4.0194309494532205E-38</v>
      </c>
    </row>
    <row r="8652" spans="3:12" hidden="1" x14ac:dyDescent="0.25">
      <c r="C8652" s="221">
        <v>1395000</v>
      </c>
      <c r="D8652" s="221">
        <f t="shared" si="954"/>
        <v>1395000</v>
      </c>
      <c r="E8652" s="221">
        <f t="shared" si="959"/>
        <v>1395</v>
      </c>
      <c r="F8652" s="221">
        <f t="shared" si="955"/>
        <v>7.6789536431195632E-12</v>
      </c>
      <c r="G8652" s="221">
        <f t="shared" si="956"/>
        <v>6.7762146051760267E-14</v>
      </c>
      <c r="H8652" s="221">
        <v>1</v>
      </c>
      <c r="I8652" s="221">
        <f t="shared" si="957"/>
        <v>1</v>
      </c>
      <c r="J8652" s="221">
        <v>1</v>
      </c>
      <c r="K8652" s="221">
        <f t="shared" si="958"/>
        <v>-485.67421604760256</v>
      </c>
      <c r="L8652" s="221">
        <f t="shared" si="960"/>
        <v>2.8912930679219347E-39</v>
      </c>
    </row>
    <row r="8653" spans="3:12" hidden="1" x14ac:dyDescent="0.25">
      <c r="C8653" s="221">
        <v>1396000</v>
      </c>
      <c r="D8653" s="221">
        <f t="shared" si="954"/>
        <v>1396000</v>
      </c>
      <c r="E8653" s="221">
        <f t="shared" si="959"/>
        <v>1396</v>
      </c>
      <c r="F8653" s="221">
        <f t="shared" si="955"/>
        <v>1.478378594183142E-13</v>
      </c>
      <c r="G8653" s="221">
        <f t="shared" si="956"/>
        <v>0.20780173054029122</v>
      </c>
      <c r="H8653" s="271">
        <v>9.3151094568647904E-10</v>
      </c>
      <c r="I8653" s="221">
        <f t="shared" si="957"/>
        <v>1</v>
      </c>
      <c r="J8653" s="221">
        <v>1</v>
      </c>
      <c r="K8653" s="221">
        <f t="shared" si="958"/>
        <v>-450.86754423881922</v>
      </c>
      <c r="L8653" s="221">
        <f t="shared" si="960"/>
        <v>2.1224491742454402E-43</v>
      </c>
    </row>
    <row r="8654" spans="3:12" hidden="1" x14ac:dyDescent="0.25">
      <c r="C8654" s="221">
        <v>1397000</v>
      </c>
      <c r="D8654" s="221">
        <f t="shared" si="954"/>
        <v>1397000</v>
      </c>
      <c r="E8654" s="221">
        <f t="shared" si="959"/>
        <v>1397</v>
      </c>
      <c r="F8654" s="221">
        <f t="shared" si="955"/>
        <v>1.4797501196445345E-16</v>
      </c>
      <c r="G8654" s="221">
        <f t="shared" si="956"/>
        <v>0.82725581453346109</v>
      </c>
      <c r="H8654" s="271">
        <v>9.3137133036346294E-10</v>
      </c>
      <c r="I8654" s="221">
        <f t="shared" si="957"/>
        <v>1</v>
      </c>
      <c r="J8654" s="221">
        <v>1</v>
      </c>
      <c r="K8654" s="221">
        <f t="shared" si="958"/>
        <v>-498.86097845199544</v>
      </c>
      <c r="L8654" s="221">
        <f t="shared" si="960"/>
        <v>2.0636651938891142E-43</v>
      </c>
    </row>
    <row r="8655" spans="3:12" hidden="1" x14ac:dyDescent="0.25">
      <c r="C8655" s="221">
        <v>1398000</v>
      </c>
      <c r="D8655" s="221">
        <f t="shared" si="954"/>
        <v>1398000</v>
      </c>
      <c r="E8655" s="221">
        <f t="shared" si="959"/>
        <v>1398</v>
      </c>
      <c r="F8655" s="221">
        <f t="shared" si="955"/>
        <v>1.0893139974851106E-12</v>
      </c>
      <c r="G8655" s="221">
        <f t="shared" si="956"/>
        <v>1.2717136858921966E-13</v>
      </c>
      <c r="H8655" s="221">
        <v>1</v>
      </c>
      <c r="I8655" s="221">
        <f t="shared" si="957"/>
        <v>1</v>
      </c>
      <c r="J8655" s="221">
        <v>1</v>
      </c>
      <c r="K8655" s="221">
        <f t="shared" si="958"/>
        <v>-497.16915141272187</v>
      </c>
      <c r="L8655" s="221">
        <f t="shared" si="960"/>
        <v>1.5944325870993359E-47</v>
      </c>
    </row>
    <row r="8656" spans="3:12" hidden="1" x14ac:dyDescent="0.25">
      <c r="C8656" s="221">
        <v>1399000</v>
      </c>
      <c r="D8656" s="221">
        <f t="shared" si="954"/>
        <v>1399000</v>
      </c>
      <c r="E8656" s="221">
        <f t="shared" si="959"/>
        <v>1399</v>
      </c>
      <c r="F8656" s="221">
        <f t="shared" si="955"/>
        <v>1.970636809616478E-11</v>
      </c>
      <c r="G8656" s="221">
        <f t="shared" si="956"/>
        <v>7.8147266261485965E-2</v>
      </c>
      <c r="H8656" s="271">
        <v>9.3130485376302501E-10</v>
      </c>
      <c r="I8656" s="221">
        <f t="shared" si="957"/>
        <v>1</v>
      </c>
      <c r="J8656" s="221">
        <v>1</v>
      </c>
      <c r="K8656" s="221">
        <f t="shared" si="958"/>
        <v>-416.86775505340216</v>
      </c>
      <c r="L8656" s="221">
        <f t="shared" si="960"/>
        <v>5.143377443365997E-40</v>
      </c>
    </row>
    <row r="8657" spans="3:12" hidden="1" x14ac:dyDescent="0.25">
      <c r="C8657" s="221">
        <v>1400000</v>
      </c>
      <c r="D8657" s="221">
        <f t="shared" si="954"/>
        <v>1400000</v>
      </c>
      <c r="E8657" s="221">
        <f t="shared" si="959"/>
        <v>1400</v>
      </c>
      <c r="F8657" s="221">
        <f t="shared" si="955"/>
        <v>1.0312122176261569E-10</v>
      </c>
      <c r="G8657" s="221">
        <f t="shared" si="956"/>
        <v>5.6137348138884158E-2</v>
      </c>
      <c r="H8657" s="271">
        <v>9.31072118671419E-10</v>
      </c>
      <c r="I8657" s="221">
        <f t="shared" si="957"/>
        <v>1</v>
      </c>
      <c r="J8657" s="221">
        <v>1</v>
      </c>
      <c r="K8657" s="221">
        <f t="shared" si="958"/>
        <v>-405.36833470450858</v>
      </c>
      <c r="L8657" s="221">
        <f t="shared" si="960"/>
        <v>1.164222198323729E-38</v>
      </c>
    </row>
    <row r="8658" spans="3:12" hidden="1" x14ac:dyDescent="0.25"/>
    <row r="8659" spans="3:12" hidden="1" x14ac:dyDescent="0.25"/>
  </sheetData>
  <sheetProtection sheet="1" objects="1" scenarios="1"/>
  <mergeCells count="55">
    <mergeCell ref="O101:T101"/>
    <mergeCell ref="A1:S3"/>
    <mergeCell ref="A55:U55"/>
    <mergeCell ref="S58:U58"/>
    <mergeCell ref="B36:D36"/>
    <mergeCell ref="B49:G50"/>
    <mergeCell ref="Q59:Q60"/>
    <mergeCell ref="R11:S11"/>
    <mergeCell ref="R19:S21"/>
    <mergeCell ref="A80:A81"/>
    <mergeCell ref="B13:D13"/>
    <mergeCell ref="B10:G10"/>
    <mergeCell ref="B18:G18"/>
    <mergeCell ref="B16:G16"/>
    <mergeCell ref="A60:A61"/>
    <mergeCell ref="A64:A65"/>
    <mergeCell ref="W102:X102"/>
    <mergeCell ref="B27:G27"/>
    <mergeCell ref="B19:D19"/>
    <mergeCell ref="B8:D8"/>
    <mergeCell ref="B30:G30"/>
    <mergeCell ref="B31:D31"/>
    <mergeCell ref="B32:D32"/>
    <mergeCell ref="B33:D33"/>
    <mergeCell ref="B34:D34"/>
    <mergeCell ref="E31:G31"/>
    <mergeCell ref="C56:F56"/>
    <mergeCell ref="E19:G19"/>
    <mergeCell ref="E8:G8"/>
    <mergeCell ref="E13:G13"/>
    <mergeCell ref="E9:G9"/>
    <mergeCell ref="B9:D9"/>
    <mergeCell ref="N103:N104"/>
    <mergeCell ref="N105:N106"/>
    <mergeCell ref="N58:N59"/>
    <mergeCell ref="N60:N61"/>
    <mergeCell ref="B28:D28"/>
    <mergeCell ref="B29:D29"/>
    <mergeCell ref="E28:G28"/>
    <mergeCell ref="E29:G29"/>
    <mergeCell ref="E32:G32"/>
    <mergeCell ref="E33:G34"/>
    <mergeCell ref="A68:A69"/>
    <mergeCell ref="A72:A73"/>
    <mergeCell ref="A76:A77"/>
    <mergeCell ref="B37:D37"/>
    <mergeCell ref="B38:D38"/>
    <mergeCell ref="I27:P27"/>
    <mergeCell ref="B23:G25"/>
    <mergeCell ref="B7:G7"/>
    <mergeCell ref="B12:G12"/>
    <mergeCell ref="B14:D14"/>
    <mergeCell ref="E14:G14"/>
    <mergeCell ref="B15:D15"/>
    <mergeCell ref="E15:G15"/>
  </mergeCells>
  <conditionalFormatting sqref="C16:G16">
    <cfRule type="expression" dxfId="10" priority="255">
      <formula>AND(DATA_RATE&gt;=O80,DELAY=AD135)</formula>
    </cfRule>
  </conditionalFormatting>
  <conditionalFormatting sqref="F15:G15">
    <cfRule type="expression" dxfId="9" priority="256">
      <formula>AND(DATA_RATE&gt;=O80,DELAY=AD135)</formula>
    </cfRule>
  </conditionalFormatting>
  <conditionalFormatting sqref="E19:G19">
    <cfRule type="expression" dxfId="8" priority="257">
      <formula>OR(f_CLK_MHz&lt;1,AND(f_CLK_MHz&gt;8,DATA_RATE&lt;N81),AND(f_CLK_MHz&gt;10.75,DATA_RATE=N81))</formula>
    </cfRule>
  </conditionalFormatting>
  <conditionalFormatting sqref="F10:G10">
    <cfRule type="expression" dxfId="7" priority="258">
      <formula>OR(DATA_RATE&gt;=R78,AND(FILTER=#REF!,AND(DATA_RATE&lt;&gt;R65,DATA_RATE&lt;&gt;R66,DATA_RATE&lt;&gt;R67, DATA_RATE&lt;&gt;R69)))</formula>
    </cfRule>
  </conditionalFormatting>
  <conditionalFormatting sqref="D10:E10">
    <cfRule type="expression" dxfId="6" priority="259">
      <formula>OR(DATA_RATE&gt;=P78,AND(FILTER=#REF!,AND(DATA_RATE&lt;&gt;P65,DATA_RATE&lt;&gt;P66,DATA_RATE&lt;&gt;P67, DATA_RATE&lt;&gt;P69)))</formula>
    </cfRule>
  </conditionalFormatting>
  <conditionalFormatting sqref="G9">
    <cfRule type="expression" dxfId="5" priority="260">
      <formula>OR(DATA_RATE&gt;=P78,AND(FILTER=#REF!,AND(DATA_RATE&lt;&gt;P65,DATA_RATE&lt;&gt;P66,DATA_RATE&lt;&gt;P67, DATA_RATE&lt;&gt;P69)))</formula>
    </cfRule>
  </conditionalFormatting>
  <conditionalFormatting sqref="B16">
    <cfRule type="expression" dxfId="4" priority="261">
      <formula>AND(DATA_RATE&gt;=N80,DELAY=P84)</formula>
    </cfRule>
  </conditionalFormatting>
  <conditionalFormatting sqref="E15">
    <cfRule type="expression" dxfId="3" priority="262">
      <formula>AND(DATA_RATE&gt;=N80,DELAY=P84)</formula>
    </cfRule>
  </conditionalFormatting>
  <conditionalFormatting sqref="E9:F9">
    <cfRule type="expression" dxfId="2" priority="271">
      <formula>OR(DATA_RATE&gt;=N78,AND(FILTER=R84,AND(DATA_RATE&lt;&gt;N65,DATA_RATE&lt;&gt;N66,DATA_RATE&lt;&gt;N67, DATA_RATE&lt;&gt;N69)))</formula>
    </cfRule>
  </conditionalFormatting>
  <conditionalFormatting sqref="B10:C10">
    <cfRule type="expression" dxfId="1" priority="272">
      <formula>OR(DATA_RATE&gt;=N78,AND(FILTER=R84,AND(DATA_RATE&lt;&gt;N65,DATA_RATE&lt;&gt;N66,DATA_RATE&lt;&gt;N67, DATA_RATE&lt;&gt;N69)))</formula>
    </cfRule>
  </conditionalFormatting>
  <dataValidations xWindow="396" yWindow="410" count="7">
    <dataValidation type="decimal" operator="greaterThan" allowBlank="1" showInputMessage="1" showErrorMessage="1" promptTitle="Normal Mode Rejection Frequency" prompt="Desired rejection frequency (Hz)." sqref="E31" xr:uid="{00000000-0002-0000-0300-000000000000}">
      <formula1>0</formula1>
    </dataValidation>
    <dataValidation type="decimal" operator="greaterThan" allowBlank="1" showInputMessage="1" showErrorMessage="1" promptTitle="Tolerance" prompt="Frequency range around the selected normal mode rejection frequency (Hz)" sqref="E32" xr:uid="{00000000-0002-0000-0300-000001000000}">
      <formula1>0</formula1>
    </dataValidation>
    <dataValidation type="list" allowBlank="1" showInputMessage="1" showErrorMessage="1" sqref="E8:G8" xr:uid="{00000000-0002-0000-0300-000002000000}">
      <formula1>$N$65:$N$81</formula1>
    </dataValidation>
    <dataValidation type="list" allowBlank="1" showInputMessage="1" showErrorMessage="1" sqref="E13:G13" xr:uid="{00000000-0002-0000-0300-000003000000}">
      <formula1>$N$84:$N$85</formula1>
    </dataValidation>
    <dataValidation type="list" allowBlank="1" showInputMessage="1" showErrorMessage="1" sqref="E14:G14" xr:uid="{00000000-0002-0000-0300-000004000000}">
      <formula1>$O$84:$O$85</formula1>
    </dataValidation>
    <dataValidation type="list" allowBlank="1" showInputMessage="1" showErrorMessage="1" sqref="E15:G15" xr:uid="{00000000-0002-0000-0300-000005000000}">
      <formula1>$P$84:$P$97</formula1>
    </dataValidation>
    <dataValidation type="list" allowBlank="1" showInputMessage="1" showErrorMessage="1" sqref="E9:G9" xr:uid="{00000000-0002-0000-0300-000006000000}">
      <formula1>$R$84:$R$88</formula1>
    </dataValidation>
  </dataValidations>
  <hyperlinks>
    <hyperlink ref="S5" location="'Table of Contents '!A1" display="Table of Contents" xr:uid="{00000000-0004-0000-0300-000000000000}"/>
  </hyperlink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
  <sheetViews>
    <sheetView workbookViewId="0">
      <selection activeCell="O30" sqref="O30"/>
    </sheetView>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dimension ref="A1:AS48"/>
  <sheetViews>
    <sheetView showGridLines="0" showRowColHeaders="0" zoomScaleNormal="100" workbookViewId="0">
      <selection activeCell="AP5" sqref="AP5:AS5"/>
    </sheetView>
  </sheetViews>
  <sheetFormatPr defaultColWidth="9.140625" defaultRowHeight="15" zeroHeight="1" x14ac:dyDescent="0.25"/>
  <cols>
    <col min="1" max="1" width="3.42578125" customWidth="1"/>
    <col min="2" max="2" width="9.140625" customWidth="1"/>
    <col min="3" max="3" width="10.5703125" customWidth="1"/>
    <col min="4" max="4" width="8.28515625" customWidth="1"/>
    <col min="5" max="5" width="6.140625" customWidth="1"/>
    <col min="6" max="6" width="6.5703125" customWidth="1"/>
    <col min="7" max="39" width="3.28515625" customWidth="1"/>
    <col min="40" max="40" width="7.5703125" customWidth="1"/>
    <col min="41" max="41" width="14.7109375" customWidth="1"/>
    <col min="42" max="42" width="9.28515625" customWidth="1"/>
    <col min="43" max="44" width="3.7109375" customWidth="1"/>
    <col min="45" max="45" width="5" customWidth="1"/>
  </cols>
  <sheetData>
    <row r="1" spans="1:45" x14ac:dyDescent="0.25">
      <c r="A1" s="355"/>
      <c r="B1" s="355"/>
      <c r="C1" s="355"/>
      <c r="D1" s="355"/>
      <c r="E1" s="355"/>
      <c r="F1" s="355"/>
      <c r="G1" s="355"/>
      <c r="H1" s="355"/>
      <c r="I1" s="355"/>
      <c r="J1" s="355"/>
      <c r="K1" s="355"/>
      <c r="L1" s="355"/>
      <c r="M1" s="355"/>
      <c r="N1" s="355"/>
      <c r="O1" s="355"/>
      <c r="P1" s="355"/>
      <c r="Q1" s="355"/>
      <c r="R1" s="355"/>
      <c r="S1" s="355"/>
      <c r="T1" s="355"/>
      <c r="U1" s="355"/>
      <c r="V1" s="355"/>
      <c r="W1" s="355"/>
      <c r="X1" s="355"/>
      <c r="Y1" s="355"/>
      <c r="Z1" s="355"/>
      <c r="AA1" s="355"/>
      <c r="AB1" s="355"/>
      <c r="AC1" s="355"/>
      <c r="AD1" s="355"/>
      <c r="AE1" s="355"/>
      <c r="AF1" s="355"/>
      <c r="AG1" s="355"/>
      <c r="AH1" s="355"/>
      <c r="AI1" s="355"/>
      <c r="AJ1" s="355"/>
      <c r="AK1" s="355"/>
      <c r="AL1" s="355"/>
      <c r="AM1" s="355"/>
      <c r="AN1" s="355"/>
      <c r="AO1" s="355"/>
      <c r="AP1" s="355"/>
      <c r="AQ1" s="355"/>
      <c r="AR1" s="355"/>
      <c r="AS1" s="355"/>
    </row>
    <row r="2" spans="1:45" x14ac:dyDescent="0.25">
      <c r="A2" s="355"/>
      <c r="B2" s="355"/>
      <c r="C2" s="355"/>
      <c r="D2" s="355"/>
      <c r="E2" s="355"/>
      <c r="F2" s="355"/>
      <c r="G2" s="355"/>
      <c r="H2" s="355"/>
      <c r="I2" s="355"/>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5"/>
      <c r="AJ2" s="355"/>
      <c r="AK2" s="355"/>
      <c r="AL2" s="355"/>
      <c r="AM2" s="355"/>
      <c r="AN2" s="355"/>
      <c r="AO2" s="355"/>
      <c r="AP2" s="355"/>
      <c r="AQ2" s="355"/>
      <c r="AR2" s="355"/>
      <c r="AS2" s="355"/>
    </row>
    <row r="3" spans="1:45" x14ac:dyDescent="0.25">
      <c r="A3" s="355"/>
      <c r="B3" s="355"/>
      <c r="C3" s="355"/>
      <c r="D3" s="355"/>
      <c r="E3" s="355"/>
      <c r="F3" s="355"/>
      <c r="G3" s="355"/>
      <c r="H3" s="355"/>
      <c r="I3" s="355"/>
      <c r="J3" s="355"/>
      <c r="K3" s="355"/>
      <c r="L3" s="355"/>
      <c r="M3" s="355"/>
      <c r="N3" s="355"/>
      <c r="O3" s="355"/>
      <c r="P3" s="355"/>
      <c r="Q3" s="355"/>
      <c r="R3" s="355"/>
      <c r="S3" s="355"/>
      <c r="T3" s="355"/>
      <c r="U3" s="355"/>
      <c r="V3" s="355"/>
      <c r="W3" s="355"/>
      <c r="X3" s="355"/>
      <c r="Y3" s="355"/>
      <c r="Z3" s="355"/>
      <c r="AA3" s="355"/>
      <c r="AB3" s="355"/>
      <c r="AC3" s="355"/>
      <c r="AD3" s="355"/>
      <c r="AE3" s="355"/>
      <c r="AF3" s="355"/>
      <c r="AG3" s="355"/>
      <c r="AH3" s="355"/>
      <c r="AI3" s="355"/>
      <c r="AJ3" s="355"/>
      <c r="AK3" s="355"/>
      <c r="AL3" s="355"/>
      <c r="AM3" s="355"/>
      <c r="AN3" s="355"/>
      <c r="AO3" s="355"/>
      <c r="AP3" s="355"/>
      <c r="AQ3" s="355"/>
      <c r="AR3" s="355"/>
      <c r="AS3" s="355"/>
    </row>
    <row r="4" spans="1:45" ht="12.75" customHeight="1" x14ac:dyDescent="0.25">
      <c r="A4" s="543"/>
      <c r="B4" s="543"/>
      <c r="C4" s="543"/>
      <c r="D4" s="543"/>
      <c r="E4" s="543"/>
      <c r="F4" s="543"/>
      <c r="G4" s="543"/>
      <c r="H4" s="543"/>
      <c r="I4" s="543"/>
      <c r="J4" s="543"/>
      <c r="K4" s="543"/>
      <c r="L4" s="543"/>
      <c r="M4" s="543"/>
      <c r="N4" s="543"/>
      <c r="O4" s="543"/>
      <c r="P4" s="543"/>
      <c r="Q4" s="543"/>
      <c r="R4" s="543"/>
      <c r="S4" s="543"/>
      <c r="T4" s="543"/>
      <c r="U4" s="543"/>
      <c r="V4" s="543"/>
      <c r="W4" s="543"/>
      <c r="X4" s="543"/>
      <c r="Y4" s="543"/>
      <c r="Z4" s="543"/>
      <c r="AA4" s="543"/>
      <c r="AB4" s="543"/>
      <c r="AC4" s="543"/>
      <c r="AD4" s="543"/>
      <c r="AE4" s="543"/>
      <c r="AF4" s="543"/>
      <c r="AG4" s="543"/>
      <c r="AH4" s="543"/>
      <c r="AI4" s="543"/>
      <c r="AJ4" s="543"/>
      <c r="AK4" s="543"/>
      <c r="AL4" s="543"/>
      <c r="AM4" s="543"/>
      <c r="AN4" s="543"/>
      <c r="AO4" s="543"/>
      <c r="AP4" s="543"/>
      <c r="AQ4" s="543"/>
      <c r="AR4" s="543"/>
      <c r="AS4" s="543"/>
    </row>
    <row r="5" spans="1:45" x14ac:dyDescent="0.25">
      <c r="AP5" s="391" t="s">
        <v>8</v>
      </c>
      <c r="AQ5" s="391"/>
      <c r="AR5" s="391"/>
      <c r="AS5" s="391"/>
    </row>
    <row r="6" spans="1:45" ht="15.75" thickBot="1" x14ac:dyDescent="0.3">
      <c r="A6" s="72"/>
      <c r="C6" s="72"/>
      <c r="D6" s="72"/>
      <c r="E6" s="72"/>
      <c r="AP6" s="72"/>
      <c r="AQ6" s="72"/>
      <c r="AR6" s="124"/>
      <c r="AS6" s="124"/>
    </row>
    <row r="7" spans="1:45" ht="15.75" customHeight="1" thickBot="1" x14ac:dyDescent="0.3">
      <c r="A7" s="13"/>
      <c r="B7" s="166" t="s">
        <v>5</v>
      </c>
      <c r="C7" s="13"/>
      <c r="D7" s="13"/>
      <c r="E7" s="558" t="s">
        <v>343</v>
      </c>
      <c r="F7" s="559"/>
      <c r="G7" s="559"/>
      <c r="H7" s="559"/>
      <c r="I7" s="559"/>
      <c r="J7" s="559"/>
      <c r="K7" s="559"/>
      <c r="L7" s="559"/>
      <c r="M7" s="559"/>
      <c r="N7" s="559"/>
      <c r="O7" s="559"/>
      <c r="P7" s="559"/>
      <c r="Q7" s="560"/>
      <c r="R7" s="303"/>
      <c r="S7" s="303"/>
      <c r="T7" s="303"/>
      <c r="U7" s="303"/>
      <c r="V7" s="303"/>
      <c r="AO7" s="12"/>
      <c r="AP7" s="12"/>
      <c r="AQ7" s="12"/>
      <c r="AR7" s="12"/>
      <c r="AS7" s="12"/>
    </row>
    <row r="8" spans="1:45" ht="15.75" customHeight="1" thickBot="1" x14ac:dyDescent="0.3">
      <c r="A8" s="13"/>
      <c r="B8" s="163" t="s">
        <v>6</v>
      </c>
      <c r="C8" s="167" t="s">
        <v>144</v>
      </c>
      <c r="D8" s="142"/>
      <c r="E8" s="525" t="s">
        <v>201</v>
      </c>
      <c r="F8" s="526"/>
      <c r="G8" s="526"/>
      <c r="H8" s="526"/>
      <c r="I8" s="526"/>
      <c r="J8" s="526"/>
      <c r="K8" s="553" t="s">
        <v>344</v>
      </c>
      <c r="L8" s="553"/>
      <c r="M8" s="553"/>
      <c r="N8" s="553"/>
      <c r="O8" s="553"/>
      <c r="P8" s="553"/>
      <c r="Q8" s="554"/>
      <c r="R8" s="12"/>
      <c r="S8" s="12"/>
      <c r="T8" s="12"/>
      <c r="U8" s="12"/>
      <c r="AO8" s="12"/>
      <c r="AP8" s="12"/>
      <c r="AQ8" s="12"/>
      <c r="AR8" s="12"/>
      <c r="AS8" s="12"/>
    </row>
    <row r="9" spans="1:45" ht="15.75" customHeight="1" x14ac:dyDescent="0.25">
      <c r="A9" s="13"/>
      <c r="B9" s="164" t="s">
        <v>6</v>
      </c>
      <c r="C9" s="167" t="s">
        <v>145</v>
      </c>
      <c r="D9" s="142"/>
      <c r="E9" s="536" t="s">
        <v>345</v>
      </c>
      <c r="F9" s="536"/>
      <c r="G9" s="536"/>
      <c r="H9" s="536"/>
      <c r="I9" s="536"/>
      <c r="J9" s="536"/>
      <c r="K9" s="536"/>
      <c r="L9" s="536"/>
      <c r="M9" s="536"/>
      <c r="N9" s="536"/>
      <c r="O9" s="536"/>
      <c r="P9" s="536"/>
      <c r="Q9" s="536"/>
      <c r="R9" s="12"/>
      <c r="S9" s="12"/>
      <c r="T9" s="12"/>
      <c r="U9" s="12"/>
      <c r="AO9" s="12"/>
      <c r="AP9" s="12"/>
      <c r="AQ9" s="12"/>
      <c r="AR9" s="12"/>
      <c r="AS9" s="12"/>
    </row>
    <row r="10" spans="1:45" ht="15.75" customHeight="1" x14ac:dyDescent="0.25">
      <c r="A10" s="72"/>
      <c r="C10" s="72"/>
      <c r="D10" s="72"/>
      <c r="E10" s="537"/>
      <c r="F10" s="537"/>
      <c r="G10" s="537"/>
      <c r="H10" s="537"/>
      <c r="I10" s="537"/>
      <c r="J10" s="537"/>
      <c r="K10" s="537"/>
      <c r="L10" s="537"/>
      <c r="M10" s="537"/>
      <c r="N10" s="537"/>
      <c r="O10" s="537"/>
      <c r="P10" s="537"/>
      <c r="Q10" s="537"/>
      <c r="R10" s="12"/>
      <c r="S10" s="12"/>
      <c r="T10" s="12"/>
      <c r="U10" s="12"/>
      <c r="AO10" s="12"/>
      <c r="AP10" s="12"/>
      <c r="AQ10" s="12"/>
      <c r="AR10" s="12"/>
      <c r="AS10" s="12"/>
    </row>
    <row r="11" spans="1:45" ht="15.75" thickBot="1" x14ac:dyDescent="0.3">
      <c r="A11" s="72"/>
      <c r="C11" s="72"/>
      <c r="D11" s="72"/>
      <c r="E11" s="12"/>
      <c r="F11" s="12"/>
      <c r="G11" s="12"/>
      <c r="H11" s="12"/>
      <c r="I11" s="12"/>
      <c r="J11" s="12"/>
      <c r="K11" s="12"/>
      <c r="L11" s="12"/>
      <c r="M11" s="12"/>
      <c r="N11" s="12"/>
      <c r="O11" s="12"/>
      <c r="P11" s="12"/>
      <c r="Q11" s="12"/>
      <c r="R11" s="12"/>
      <c r="S11" s="12"/>
      <c r="T11" s="12"/>
      <c r="U11" s="12"/>
      <c r="AO11" s="12"/>
      <c r="AP11" s="12"/>
      <c r="AQ11" s="12"/>
      <c r="AR11" s="12"/>
      <c r="AS11" s="12"/>
    </row>
    <row r="12" spans="1:45" ht="15.75" thickBot="1" x14ac:dyDescent="0.3">
      <c r="A12" s="72"/>
      <c r="E12" s="533" t="s">
        <v>342</v>
      </c>
      <c r="F12" s="534"/>
      <c r="G12" s="534"/>
      <c r="H12" s="534"/>
      <c r="I12" s="534"/>
      <c r="J12" s="534"/>
      <c r="K12" s="534"/>
      <c r="L12" s="534"/>
      <c r="M12" s="534"/>
      <c r="N12" s="534"/>
      <c r="O12" s="534"/>
      <c r="P12" s="534"/>
      <c r="Q12" s="535"/>
      <c r="R12" s="12"/>
      <c r="S12" s="12"/>
      <c r="T12" s="12"/>
      <c r="U12" s="12"/>
      <c r="AO12" s="12"/>
      <c r="AP12" s="12"/>
      <c r="AQ12" s="12"/>
      <c r="AR12" s="12"/>
      <c r="AS12" s="12"/>
    </row>
    <row r="13" spans="1:45" x14ac:dyDescent="0.25">
      <c r="A13" s="72"/>
      <c r="E13" s="527" t="s">
        <v>160</v>
      </c>
      <c r="F13" s="528"/>
      <c r="G13" s="528"/>
      <c r="H13" s="528"/>
      <c r="I13" s="528"/>
      <c r="J13" s="528"/>
      <c r="K13" s="555">
        <f>I43</f>
        <v>2</v>
      </c>
      <c r="L13" s="555"/>
      <c r="M13" s="555"/>
      <c r="N13" s="555"/>
      <c r="O13" s="555"/>
      <c r="P13" s="555"/>
      <c r="Q13" s="556"/>
      <c r="AP13" s="72"/>
      <c r="AQ13" s="72"/>
      <c r="AR13" s="13"/>
      <c r="AS13" s="13"/>
    </row>
    <row r="14" spans="1:45" ht="15.75" thickBot="1" x14ac:dyDescent="0.3">
      <c r="D14" s="12"/>
      <c r="E14" s="529" t="s">
        <v>172</v>
      </c>
      <c r="F14" s="530"/>
      <c r="G14" s="530"/>
      <c r="H14" s="530"/>
      <c r="I14" s="530"/>
      <c r="J14" s="530"/>
      <c r="K14" s="403" t="str">
        <f ca="1">OFFSET(G35,0,8*(K13-1))</f>
        <v>0x11</v>
      </c>
      <c r="L14" s="403"/>
      <c r="M14" s="403"/>
      <c r="N14" s="403"/>
      <c r="O14" s="403"/>
      <c r="P14" s="403"/>
      <c r="Q14" s="557"/>
      <c r="AP14" s="72"/>
      <c r="AQ14" s="72"/>
      <c r="AR14" s="13"/>
      <c r="AS14" s="13"/>
    </row>
    <row r="15" spans="1:45" x14ac:dyDescent="0.25">
      <c r="E15" s="12"/>
      <c r="F15" s="12"/>
      <c r="G15" s="12"/>
      <c r="H15" s="12"/>
      <c r="I15" s="12"/>
      <c r="J15" s="12"/>
      <c r="K15" s="12"/>
      <c r="L15" s="12"/>
      <c r="M15" s="12"/>
      <c r="N15" s="12"/>
      <c r="O15" s="12"/>
      <c r="P15" s="12"/>
      <c r="Q15" s="12"/>
      <c r="AP15" s="72"/>
      <c r="AQ15" s="72"/>
      <c r="AR15" s="13"/>
      <c r="AS15" s="13"/>
    </row>
    <row r="16" spans="1:45" x14ac:dyDescent="0.25">
      <c r="E16" s="12"/>
      <c r="F16" s="12"/>
      <c r="G16" s="12"/>
      <c r="H16" s="12"/>
      <c r="I16" s="12"/>
      <c r="J16" s="12"/>
      <c r="K16" s="12"/>
      <c r="L16" s="12"/>
      <c r="M16" s="12"/>
      <c r="N16" s="12"/>
      <c r="O16" s="12"/>
      <c r="P16" s="12"/>
      <c r="Q16" s="12"/>
      <c r="AP16" s="72"/>
      <c r="AQ16" s="72"/>
      <c r="AR16" s="13"/>
      <c r="AS16" s="13"/>
    </row>
    <row r="17" spans="1:45" ht="15.75" thickBot="1" x14ac:dyDescent="0.3">
      <c r="A17" s="552" t="s">
        <v>199</v>
      </c>
      <c r="B17" s="552"/>
      <c r="C17" s="552"/>
      <c r="D17" s="552"/>
      <c r="E17" s="552"/>
      <c r="F17" s="552"/>
      <c r="G17" s="552"/>
      <c r="H17" s="552"/>
      <c r="I17" s="552"/>
      <c r="J17" s="552"/>
      <c r="K17" s="552"/>
      <c r="L17" s="552"/>
      <c r="M17" s="552"/>
      <c r="N17" s="552"/>
      <c r="O17" s="552"/>
      <c r="P17" s="552"/>
      <c r="Q17" s="552"/>
      <c r="R17" s="552"/>
      <c r="S17" s="552"/>
      <c r="T17" s="552"/>
      <c r="U17" s="552"/>
      <c r="V17" s="552"/>
      <c r="W17" s="552"/>
      <c r="X17" s="552"/>
      <c r="Y17" s="552"/>
      <c r="Z17" s="552"/>
      <c r="AA17" s="552"/>
      <c r="AB17" s="552"/>
      <c r="AC17" s="552"/>
      <c r="AD17" s="552"/>
      <c r="AE17" s="552"/>
      <c r="AF17" s="552"/>
      <c r="AG17" s="552"/>
      <c r="AH17" s="552"/>
      <c r="AI17" s="552"/>
      <c r="AJ17" s="552"/>
      <c r="AK17" s="552"/>
      <c r="AL17" s="552"/>
      <c r="AM17" s="552"/>
      <c r="AN17" s="552"/>
      <c r="AO17" s="552"/>
      <c r="AP17" s="552"/>
      <c r="AQ17" s="552"/>
      <c r="AR17" s="552"/>
      <c r="AS17" s="552"/>
    </row>
    <row r="18" spans="1:45" ht="15.75" thickTop="1" x14ac:dyDescent="0.25">
      <c r="A18" s="13"/>
      <c r="B18" s="16"/>
      <c r="C18" s="16"/>
      <c r="D18" s="16"/>
      <c r="E18" s="43"/>
      <c r="F18" s="43"/>
      <c r="G18" s="43"/>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row>
    <row r="19" spans="1:45" x14ac:dyDescent="0.25">
      <c r="A19" s="13"/>
      <c r="B19" s="16"/>
      <c r="C19" s="16"/>
      <c r="D19" s="16"/>
      <c r="E19" s="43"/>
      <c r="F19" s="43"/>
      <c r="G19" s="43"/>
      <c r="H19" s="16"/>
      <c r="I19" s="16"/>
      <c r="J19" s="16"/>
      <c r="K19" s="16"/>
      <c r="L19" s="16"/>
      <c r="M19" s="16"/>
      <c r="N19" s="16"/>
      <c r="O19" s="16"/>
      <c r="P19" s="551" t="s">
        <v>149</v>
      </c>
      <c r="Q19" s="551"/>
      <c r="R19" s="551"/>
      <c r="S19" s="551"/>
      <c r="T19" s="550" t="s">
        <v>198</v>
      </c>
      <c r="U19" s="550"/>
      <c r="V19" s="550"/>
      <c r="W19" s="550"/>
      <c r="X19" s="550"/>
      <c r="Y19" s="550"/>
      <c r="Z19" s="16"/>
      <c r="AA19" s="16"/>
      <c r="AB19" s="16"/>
      <c r="AC19" s="16"/>
      <c r="AD19" s="16"/>
      <c r="AE19" s="16"/>
      <c r="AF19" s="16"/>
      <c r="AG19" s="16"/>
      <c r="AH19" s="16"/>
      <c r="AI19" s="16"/>
      <c r="AJ19" s="16"/>
      <c r="AK19" s="16"/>
      <c r="AL19" s="16"/>
      <c r="AM19" s="16"/>
      <c r="AN19" s="16"/>
      <c r="AO19" s="16"/>
      <c r="AP19" s="16"/>
      <c r="AQ19" s="16"/>
      <c r="AR19" s="16"/>
      <c r="AS19" s="16"/>
    </row>
    <row r="20" spans="1:45" x14ac:dyDescent="0.25">
      <c r="A20" s="13"/>
      <c r="B20" s="16"/>
      <c r="C20" s="16"/>
      <c r="D20" s="16"/>
      <c r="E20" s="43"/>
      <c r="F20" s="43"/>
      <c r="G20" s="43"/>
      <c r="H20" s="16"/>
      <c r="I20" s="16"/>
      <c r="J20" s="16"/>
      <c r="K20" s="16"/>
      <c r="L20" s="16"/>
      <c r="M20" s="16"/>
      <c r="N20" s="16"/>
      <c r="O20" s="16"/>
      <c r="P20" s="206"/>
      <c r="Q20" s="206"/>
      <c r="AA20" s="16"/>
      <c r="AB20" s="16"/>
      <c r="AC20" s="16"/>
      <c r="AD20" s="16"/>
      <c r="AE20" s="16"/>
      <c r="AF20" s="16"/>
      <c r="AG20" s="16"/>
      <c r="AH20" s="16"/>
      <c r="AI20" s="16"/>
      <c r="AJ20" s="16"/>
      <c r="AK20" s="16"/>
      <c r="AL20" s="16"/>
      <c r="AM20" s="16"/>
      <c r="AN20" s="16"/>
      <c r="AO20" s="16"/>
      <c r="AP20" s="16"/>
      <c r="AQ20" s="16"/>
      <c r="AR20" s="16"/>
      <c r="AS20" s="16"/>
    </row>
    <row r="21" spans="1:45" ht="15.75" thickBot="1" x14ac:dyDescent="0.3">
      <c r="A21" s="122"/>
      <c r="B21" s="16"/>
      <c r="C21" s="16"/>
      <c r="D21" s="16"/>
      <c r="E21" s="16"/>
      <c r="F21" s="16"/>
      <c r="G21" s="143" t="s">
        <v>161</v>
      </c>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row>
    <row r="22" spans="1:45" ht="15" customHeight="1" x14ac:dyDescent="0.25">
      <c r="A22" s="16"/>
      <c r="B22" s="16"/>
      <c r="C22" s="16"/>
      <c r="D22" s="16"/>
      <c r="E22" s="168"/>
      <c r="F22" s="169"/>
      <c r="G22" s="544">
        <v>1</v>
      </c>
      <c r="H22" s="545"/>
      <c r="I22" s="545"/>
      <c r="J22" s="545"/>
      <c r="K22" s="545"/>
      <c r="L22" s="545"/>
      <c r="M22" s="545"/>
      <c r="N22" s="546"/>
      <c r="O22" s="544">
        <v>2</v>
      </c>
      <c r="P22" s="545"/>
      <c r="Q22" s="545"/>
      <c r="R22" s="545"/>
      <c r="S22" s="545"/>
      <c r="T22" s="545"/>
      <c r="U22" s="545"/>
      <c r="V22" s="546"/>
      <c r="W22" s="544">
        <v>3</v>
      </c>
      <c r="X22" s="545"/>
      <c r="Y22" s="545"/>
      <c r="Z22" s="545"/>
      <c r="AA22" s="545"/>
      <c r="AB22" s="545"/>
      <c r="AC22" s="545"/>
      <c r="AD22" s="546"/>
      <c r="AE22" s="544">
        <v>4</v>
      </c>
      <c r="AF22" s="545"/>
      <c r="AG22" s="545"/>
      <c r="AH22" s="545"/>
      <c r="AI22" s="545"/>
      <c r="AJ22" s="545"/>
      <c r="AK22" s="545"/>
      <c r="AL22" s="546"/>
      <c r="AM22" s="19"/>
      <c r="AN22" s="16"/>
      <c r="AO22" s="16"/>
      <c r="AP22" s="16"/>
      <c r="AQ22" s="16"/>
      <c r="AR22" s="16"/>
      <c r="AS22" s="16"/>
    </row>
    <row r="23" spans="1:45" ht="15.75" customHeight="1" thickBot="1" x14ac:dyDescent="0.3">
      <c r="A23" s="16"/>
      <c r="B23" s="16"/>
      <c r="C23" s="16"/>
      <c r="D23" s="16"/>
      <c r="E23" s="170"/>
      <c r="F23" s="169"/>
      <c r="G23" s="547"/>
      <c r="H23" s="548"/>
      <c r="I23" s="548"/>
      <c r="J23" s="548"/>
      <c r="K23" s="548"/>
      <c r="L23" s="548"/>
      <c r="M23" s="548"/>
      <c r="N23" s="549"/>
      <c r="O23" s="547"/>
      <c r="P23" s="548"/>
      <c r="Q23" s="548"/>
      <c r="R23" s="548"/>
      <c r="S23" s="548"/>
      <c r="T23" s="548"/>
      <c r="U23" s="548"/>
      <c r="V23" s="549"/>
      <c r="W23" s="547"/>
      <c r="X23" s="548"/>
      <c r="Y23" s="548"/>
      <c r="Z23" s="548"/>
      <c r="AA23" s="548"/>
      <c r="AB23" s="548"/>
      <c r="AC23" s="548"/>
      <c r="AD23" s="549"/>
      <c r="AE23" s="547"/>
      <c r="AF23" s="548"/>
      <c r="AG23" s="548"/>
      <c r="AH23" s="548"/>
      <c r="AI23" s="548"/>
      <c r="AJ23" s="548"/>
      <c r="AK23" s="548"/>
      <c r="AL23" s="549"/>
      <c r="AM23" s="19"/>
      <c r="AN23" s="16"/>
      <c r="AO23" s="16"/>
      <c r="AP23" s="16"/>
      <c r="AQ23" s="16"/>
      <c r="AR23" s="16"/>
      <c r="AS23" s="16"/>
    </row>
    <row r="24" spans="1:45" ht="15.75" hidden="1" thickBot="1" x14ac:dyDescent="0.3">
      <c r="A24" s="16"/>
      <c r="B24" s="16"/>
      <c r="C24" s="16"/>
      <c r="D24" s="16"/>
      <c r="E24" s="168"/>
      <c r="F24" s="171" t="s">
        <v>171</v>
      </c>
      <c r="G24" s="172">
        <f>IF($K$13&gt;G22-1,8*($K$13-G22)+7,"-")</f>
        <v>15</v>
      </c>
      <c r="H24" s="173">
        <f>IF($K$13&gt;G22-1,8*($K$13-G22)+6,"-")</f>
        <v>14</v>
      </c>
      <c r="I24" s="173">
        <f>IF($K$13&gt;G22-1,8*($K$13-G22)+5,"-")</f>
        <v>13</v>
      </c>
      <c r="J24" s="173">
        <f>IF($K$13&gt;G22-1,8*($K$13-G22)+4,"-")</f>
        <v>12</v>
      </c>
      <c r="K24" s="173">
        <f>IF($K$13&gt;G22-1,8*($K$13-G22)+3,"-")</f>
        <v>11</v>
      </c>
      <c r="L24" s="173">
        <f>IF($K$13&gt;G22-1,8*($K$13-G22)+2,"-")</f>
        <v>10</v>
      </c>
      <c r="M24" s="173">
        <f>IF($K$13&gt;G22-1,8*($K$13-G22)+1,"-")</f>
        <v>9</v>
      </c>
      <c r="N24" s="174">
        <f>IF($K$13&gt;G22-1,8*($K$13-G22)+0,"-")</f>
        <v>8</v>
      </c>
      <c r="O24" s="172">
        <f>IF($K$13&gt;O22-1,8*($K$13-O22)+7,"-")</f>
        <v>7</v>
      </c>
      <c r="P24" s="173">
        <f>IF($K$13&gt;O22-1,8*($K$13-O22)+6,"-")</f>
        <v>6</v>
      </c>
      <c r="Q24" s="173">
        <f>IF($K$13&gt;O22-1,8*($K$13-O22)+5,"-")</f>
        <v>5</v>
      </c>
      <c r="R24" s="173">
        <f>IF($K$13&gt;O22-1,8*($K$13-O22)+4,"-")</f>
        <v>4</v>
      </c>
      <c r="S24" s="173">
        <f>IF($K$13&gt;O22-1,8*($K$13-O22)+3,"-")</f>
        <v>3</v>
      </c>
      <c r="T24" s="173">
        <f>IF($K$13&gt;O22-1,8*($K$13-O22)+2,"-")</f>
        <v>2</v>
      </c>
      <c r="U24" s="173">
        <f>IF($K$13&gt;O22-1,8*($K$13-O22)+1,"-")</f>
        <v>1</v>
      </c>
      <c r="V24" s="174">
        <f>IF($K$13&gt;O22-1,8*($K$13-O22)+0,"-")</f>
        <v>0</v>
      </c>
      <c r="W24" s="172" t="str">
        <f>IF($K$13&gt;W22-1,8*($K$13-W22)+7,"-")</f>
        <v>-</v>
      </c>
      <c r="X24" s="173" t="str">
        <f>IF($K$13&gt;W22-1,8*($K$13-W22)+6,"-")</f>
        <v>-</v>
      </c>
      <c r="Y24" s="173" t="str">
        <f>IF($K$13&gt;W22-1,8*($K$13-W22)+5,"-")</f>
        <v>-</v>
      </c>
      <c r="Z24" s="173" t="str">
        <f>IF($K$13&gt;W22-1,8*($K$13-W22)+4,"-")</f>
        <v>-</v>
      </c>
      <c r="AA24" s="173" t="str">
        <f>IF($K$13&gt;W22-1,8*($K$13-W22)+3,"-")</f>
        <v>-</v>
      </c>
      <c r="AB24" s="173" t="str">
        <f>IF($K$13&gt;W22-1,8*($K$13-W22)+2,"-")</f>
        <v>-</v>
      </c>
      <c r="AC24" s="173" t="str">
        <f>IF($K$13&gt;W22-1,8*($K$13-W22)+1,"-")</f>
        <v>-</v>
      </c>
      <c r="AD24" s="174" t="str">
        <f>IF($K$13&gt;W22-1,8*($K$13-W22)+0,"-")</f>
        <v>-</v>
      </c>
      <c r="AE24" s="172" t="str">
        <f>IF($K$13&gt;AE22-1,8*($K$13-AE22)+7,"-")</f>
        <v>-</v>
      </c>
      <c r="AF24" s="173" t="str">
        <f>IF($K$13&gt;AE22-1,8*($K$13-AE22)+6,"-")</f>
        <v>-</v>
      </c>
      <c r="AG24" s="173" t="str">
        <f>IF($K$13&gt;AE22-1,8*($K$13-AE22)+5,"-")</f>
        <v>-</v>
      </c>
      <c r="AH24" s="173" t="str">
        <f>IF($K$13&gt;AE22-1,8*($K$13-AE22)+4,"-")</f>
        <v>-</v>
      </c>
      <c r="AI24" s="173" t="str">
        <f>IF($K$13&gt;AE22-1,8*($K$13-AE22)+3,"-")</f>
        <v>-</v>
      </c>
      <c r="AJ24" s="173" t="str">
        <f>IF($K$13&gt;AE22-1,8*($K$13-AE22)+2,"-")</f>
        <v>-</v>
      </c>
      <c r="AK24" s="173" t="str">
        <f>IF($K$13&gt;AE22-1,8*($K$13-AE22)+1,"-")</f>
        <v>-</v>
      </c>
      <c r="AL24" s="174" t="str">
        <f>IF($K$13&gt;AE22-1,8*($K$13-AE22)+0,"-")</f>
        <v>-</v>
      </c>
      <c r="AM24" s="123"/>
      <c r="AN24" s="16"/>
      <c r="AO24" s="12"/>
      <c r="AP24" s="16"/>
      <c r="AQ24" s="16"/>
      <c r="AR24" s="16"/>
      <c r="AS24" s="16"/>
    </row>
    <row r="25" spans="1:45" ht="15.75" thickBot="1" x14ac:dyDescent="0.3">
      <c r="A25" s="16"/>
      <c r="B25" s="16"/>
      <c r="C25" s="16"/>
      <c r="D25" s="16"/>
      <c r="E25" s="538" t="s">
        <v>200</v>
      </c>
      <c r="F25" s="539"/>
      <c r="G25" s="200">
        <f t="shared" ref="G25:AL25" si="0">IF(G24="-","-",IF(ISODD(HEX2DEC($K$8)/2^G$24),1,0))</f>
        <v>0</v>
      </c>
      <c r="H25" s="201">
        <f t="shared" si="0"/>
        <v>0</v>
      </c>
      <c r="I25" s="201">
        <f t="shared" si="0"/>
        <v>1</v>
      </c>
      <c r="J25" s="201">
        <f t="shared" si="0"/>
        <v>1</v>
      </c>
      <c r="K25" s="201">
        <f t="shared" si="0"/>
        <v>0</v>
      </c>
      <c r="L25" s="201">
        <f t="shared" si="0"/>
        <v>0</v>
      </c>
      <c r="M25" s="201">
        <f t="shared" si="0"/>
        <v>1</v>
      </c>
      <c r="N25" s="202">
        <f t="shared" si="0"/>
        <v>1</v>
      </c>
      <c r="O25" s="203">
        <f t="shared" si="0"/>
        <v>0</v>
      </c>
      <c r="P25" s="204">
        <f t="shared" si="0"/>
        <v>0</v>
      </c>
      <c r="Q25" s="204">
        <f t="shared" si="0"/>
        <v>0</v>
      </c>
      <c r="R25" s="204">
        <f t="shared" si="0"/>
        <v>0</v>
      </c>
      <c r="S25" s="204">
        <f t="shared" si="0"/>
        <v>0</v>
      </c>
      <c r="T25" s="204">
        <f t="shared" si="0"/>
        <v>0</v>
      </c>
      <c r="U25" s="204">
        <f t="shared" si="0"/>
        <v>0</v>
      </c>
      <c r="V25" s="205">
        <f t="shared" si="0"/>
        <v>0</v>
      </c>
      <c r="W25" s="203" t="str">
        <f t="shared" si="0"/>
        <v>-</v>
      </c>
      <c r="X25" s="204" t="str">
        <f t="shared" si="0"/>
        <v>-</v>
      </c>
      <c r="Y25" s="204" t="str">
        <f t="shared" si="0"/>
        <v>-</v>
      </c>
      <c r="Z25" s="204" t="str">
        <f t="shared" si="0"/>
        <v>-</v>
      </c>
      <c r="AA25" s="204" t="str">
        <f t="shared" si="0"/>
        <v>-</v>
      </c>
      <c r="AB25" s="204" t="str">
        <f t="shared" si="0"/>
        <v>-</v>
      </c>
      <c r="AC25" s="204" t="str">
        <f t="shared" si="0"/>
        <v>-</v>
      </c>
      <c r="AD25" s="205" t="str">
        <f t="shared" si="0"/>
        <v>-</v>
      </c>
      <c r="AE25" s="203" t="str">
        <f t="shared" si="0"/>
        <v>-</v>
      </c>
      <c r="AF25" s="204" t="str">
        <f t="shared" si="0"/>
        <v>-</v>
      </c>
      <c r="AG25" s="204" t="str">
        <f t="shared" si="0"/>
        <v>-</v>
      </c>
      <c r="AH25" s="204" t="str">
        <f t="shared" si="0"/>
        <v>-</v>
      </c>
      <c r="AI25" s="204" t="str">
        <f t="shared" si="0"/>
        <v>-</v>
      </c>
      <c r="AJ25" s="204" t="str">
        <f t="shared" si="0"/>
        <v>-</v>
      </c>
      <c r="AK25" s="204" t="str">
        <f t="shared" si="0"/>
        <v>-</v>
      </c>
      <c r="AL25" s="205" t="str">
        <f t="shared" si="0"/>
        <v>-</v>
      </c>
      <c r="AM25" s="121"/>
      <c r="AN25" s="19"/>
      <c r="AO25" s="18"/>
      <c r="AP25" s="141"/>
      <c r="AQ25" s="16"/>
      <c r="AR25" s="16"/>
      <c r="AS25" s="16"/>
    </row>
    <row r="26" spans="1:45" x14ac:dyDescent="0.25">
      <c r="A26" s="16"/>
      <c r="B26" s="16"/>
      <c r="C26" s="139"/>
      <c r="D26" s="139"/>
      <c r="E26" s="175" t="s">
        <v>146</v>
      </c>
      <c r="F26" s="176">
        <v>1</v>
      </c>
      <c r="G26" s="177">
        <f>IF(G24="-","-",F27)</f>
        <v>1</v>
      </c>
      <c r="H26" s="178">
        <f t="shared" ref="H26:AL26" si="1">IF(H24="-","-",G27)</f>
        <v>1</v>
      </c>
      <c r="I26" s="178">
        <f t="shared" si="1"/>
        <v>1</v>
      </c>
      <c r="J26" s="178">
        <f t="shared" si="1"/>
        <v>1</v>
      </c>
      <c r="K26" s="178">
        <f t="shared" si="1"/>
        <v>1</v>
      </c>
      <c r="L26" s="178">
        <f t="shared" si="1"/>
        <v>0</v>
      </c>
      <c r="M26" s="178">
        <f t="shared" si="1"/>
        <v>1</v>
      </c>
      <c r="N26" s="179">
        <f t="shared" si="1"/>
        <v>0</v>
      </c>
      <c r="O26" s="178">
        <f t="shared" si="1"/>
        <v>1</v>
      </c>
      <c r="P26" s="178">
        <f t="shared" si="1"/>
        <v>1</v>
      </c>
      <c r="Q26" s="178">
        <f t="shared" si="1"/>
        <v>0</v>
      </c>
      <c r="R26" s="178">
        <f t="shared" si="1"/>
        <v>1</v>
      </c>
      <c r="S26" s="178">
        <f t="shared" si="1"/>
        <v>0</v>
      </c>
      <c r="T26" s="178">
        <f t="shared" si="1"/>
        <v>1</v>
      </c>
      <c r="U26" s="178">
        <f t="shared" si="1"/>
        <v>1</v>
      </c>
      <c r="V26" s="179">
        <f t="shared" si="1"/>
        <v>0</v>
      </c>
      <c r="W26" s="177" t="str">
        <f t="shared" si="1"/>
        <v>-</v>
      </c>
      <c r="X26" s="178" t="str">
        <f t="shared" si="1"/>
        <v>-</v>
      </c>
      <c r="Y26" s="178" t="str">
        <f t="shared" si="1"/>
        <v>-</v>
      </c>
      <c r="Z26" s="178" t="str">
        <f t="shared" si="1"/>
        <v>-</v>
      </c>
      <c r="AA26" s="178" t="str">
        <f t="shared" si="1"/>
        <v>-</v>
      </c>
      <c r="AB26" s="178" t="str">
        <f t="shared" si="1"/>
        <v>-</v>
      </c>
      <c r="AC26" s="178" t="str">
        <f t="shared" si="1"/>
        <v>-</v>
      </c>
      <c r="AD26" s="179" t="str">
        <f t="shared" si="1"/>
        <v>-</v>
      </c>
      <c r="AE26" s="178" t="str">
        <f t="shared" si="1"/>
        <v>-</v>
      </c>
      <c r="AF26" s="178" t="str">
        <f t="shared" si="1"/>
        <v>-</v>
      </c>
      <c r="AG26" s="178" t="str">
        <f t="shared" si="1"/>
        <v>-</v>
      </c>
      <c r="AH26" s="178" t="str">
        <f t="shared" si="1"/>
        <v>-</v>
      </c>
      <c r="AI26" s="178" t="str">
        <f t="shared" si="1"/>
        <v>-</v>
      </c>
      <c r="AJ26" s="178" t="str">
        <f t="shared" si="1"/>
        <v>-</v>
      </c>
      <c r="AK26" s="178" t="str">
        <f t="shared" si="1"/>
        <v>-</v>
      </c>
      <c r="AL26" s="179" t="str">
        <f t="shared" si="1"/>
        <v>-</v>
      </c>
      <c r="AM26" s="121"/>
      <c r="AN26" s="65"/>
      <c r="AO26" s="138"/>
      <c r="AP26" s="138"/>
      <c r="AQ26" s="16"/>
      <c r="AR26" s="16"/>
      <c r="AS26" s="16"/>
    </row>
    <row r="27" spans="1:45" ht="14.25" customHeight="1" x14ac:dyDescent="0.25">
      <c r="A27" s="16"/>
      <c r="B27" s="16"/>
      <c r="C27" s="139"/>
      <c r="D27" s="139"/>
      <c r="E27" s="531" t="s">
        <v>158</v>
      </c>
      <c r="F27" s="180">
        <v>1</v>
      </c>
      <c r="G27" s="181">
        <f>IF(G24="-","-",F28)</f>
        <v>1</v>
      </c>
      <c r="H27" s="182">
        <f t="shared" ref="H27:AL27" si="2">IF(H24="-","-",G28)</f>
        <v>1</v>
      </c>
      <c r="I27" s="182">
        <f t="shared" si="2"/>
        <v>1</v>
      </c>
      <c r="J27" s="182">
        <f t="shared" si="2"/>
        <v>1</v>
      </c>
      <c r="K27" s="182">
        <f t="shared" si="2"/>
        <v>0</v>
      </c>
      <c r="L27" s="182">
        <f t="shared" si="2"/>
        <v>1</v>
      </c>
      <c r="M27" s="182">
        <f t="shared" si="2"/>
        <v>0</v>
      </c>
      <c r="N27" s="183">
        <f t="shared" si="2"/>
        <v>1</v>
      </c>
      <c r="O27" s="182">
        <f t="shared" si="2"/>
        <v>1</v>
      </c>
      <c r="P27" s="182">
        <f t="shared" si="2"/>
        <v>0</v>
      </c>
      <c r="Q27" s="182">
        <f t="shared" si="2"/>
        <v>1</v>
      </c>
      <c r="R27" s="182">
        <f t="shared" si="2"/>
        <v>0</v>
      </c>
      <c r="S27" s="182">
        <f t="shared" si="2"/>
        <v>1</v>
      </c>
      <c r="T27" s="182">
        <f t="shared" si="2"/>
        <v>1</v>
      </c>
      <c r="U27" s="182">
        <f t="shared" si="2"/>
        <v>0</v>
      </c>
      <c r="V27" s="183">
        <f t="shared" si="2"/>
        <v>0</v>
      </c>
      <c r="W27" s="181" t="str">
        <f t="shared" si="2"/>
        <v>-</v>
      </c>
      <c r="X27" s="182" t="str">
        <f t="shared" si="2"/>
        <v>-</v>
      </c>
      <c r="Y27" s="182" t="str">
        <f t="shared" si="2"/>
        <v>-</v>
      </c>
      <c r="Z27" s="182" t="str">
        <f t="shared" si="2"/>
        <v>-</v>
      </c>
      <c r="AA27" s="182" t="str">
        <f t="shared" si="2"/>
        <v>-</v>
      </c>
      <c r="AB27" s="182" t="str">
        <f t="shared" si="2"/>
        <v>-</v>
      </c>
      <c r="AC27" s="182" t="str">
        <f t="shared" si="2"/>
        <v>-</v>
      </c>
      <c r="AD27" s="183" t="str">
        <f t="shared" si="2"/>
        <v>-</v>
      </c>
      <c r="AE27" s="182" t="str">
        <f t="shared" si="2"/>
        <v>-</v>
      </c>
      <c r="AF27" s="182" t="str">
        <f t="shared" si="2"/>
        <v>-</v>
      </c>
      <c r="AG27" s="182" t="str">
        <f t="shared" si="2"/>
        <v>-</v>
      </c>
      <c r="AH27" s="182" t="str">
        <f t="shared" si="2"/>
        <v>-</v>
      </c>
      <c r="AI27" s="182" t="str">
        <f t="shared" si="2"/>
        <v>-</v>
      </c>
      <c r="AJ27" s="182" t="str">
        <f t="shared" si="2"/>
        <v>-</v>
      </c>
      <c r="AK27" s="182" t="str">
        <f t="shared" si="2"/>
        <v>-</v>
      </c>
      <c r="AL27" s="183" t="str">
        <f t="shared" si="2"/>
        <v>-</v>
      </c>
      <c r="AM27" s="121"/>
      <c r="AN27" s="65"/>
      <c r="AO27" s="138"/>
      <c r="AP27" s="138"/>
      <c r="AQ27" s="16"/>
      <c r="AR27" s="16"/>
      <c r="AS27" s="16"/>
    </row>
    <row r="28" spans="1:45" x14ac:dyDescent="0.25">
      <c r="A28" s="16"/>
      <c r="B28" s="41"/>
      <c r="C28" s="140"/>
      <c r="D28" s="140"/>
      <c r="E28" s="532"/>
      <c r="F28" s="180">
        <v>1</v>
      </c>
      <c r="G28" s="181">
        <f>IF(G24="-","-",F29)</f>
        <v>1</v>
      </c>
      <c r="H28" s="182">
        <f t="shared" ref="H28:AL28" si="3">IF(H24="-","-",G29)</f>
        <v>1</v>
      </c>
      <c r="I28" s="182">
        <f t="shared" si="3"/>
        <v>1</v>
      </c>
      <c r="J28" s="182">
        <f t="shared" si="3"/>
        <v>0</v>
      </c>
      <c r="K28" s="182">
        <f t="shared" si="3"/>
        <v>1</v>
      </c>
      <c r="L28" s="182">
        <f t="shared" si="3"/>
        <v>0</v>
      </c>
      <c r="M28" s="182">
        <f t="shared" si="3"/>
        <v>1</v>
      </c>
      <c r="N28" s="183">
        <f t="shared" si="3"/>
        <v>1</v>
      </c>
      <c r="O28" s="182">
        <f t="shared" si="3"/>
        <v>0</v>
      </c>
      <c r="P28" s="182">
        <f t="shared" si="3"/>
        <v>1</v>
      </c>
      <c r="Q28" s="182">
        <f t="shared" si="3"/>
        <v>0</v>
      </c>
      <c r="R28" s="182">
        <f t="shared" si="3"/>
        <v>1</v>
      </c>
      <c r="S28" s="182">
        <f t="shared" si="3"/>
        <v>1</v>
      </c>
      <c r="T28" s="182">
        <f t="shared" si="3"/>
        <v>0</v>
      </c>
      <c r="U28" s="182">
        <f t="shared" si="3"/>
        <v>0</v>
      </c>
      <c r="V28" s="183">
        <f t="shared" si="3"/>
        <v>0</v>
      </c>
      <c r="W28" s="181" t="str">
        <f t="shared" si="3"/>
        <v>-</v>
      </c>
      <c r="X28" s="182" t="str">
        <f t="shared" si="3"/>
        <v>-</v>
      </c>
      <c r="Y28" s="182" t="str">
        <f t="shared" si="3"/>
        <v>-</v>
      </c>
      <c r="Z28" s="182" t="str">
        <f t="shared" si="3"/>
        <v>-</v>
      </c>
      <c r="AA28" s="182" t="str">
        <f t="shared" si="3"/>
        <v>-</v>
      </c>
      <c r="AB28" s="182" t="str">
        <f t="shared" si="3"/>
        <v>-</v>
      </c>
      <c r="AC28" s="182" t="str">
        <f t="shared" si="3"/>
        <v>-</v>
      </c>
      <c r="AD28" s="183" t="str">
        <f t="shared" si="3"/>
        <v>-</v>
      </c>
      <c r="AE28" s="182" t="str">
        <f t="shared" si="3"/>
        <v>-</v>
      </c>
      <c r="AF28" s="182" t="str">
        <f t="shared" si="3"/>
        <v>-</v>
      </c>
      <c r="AG28" s="182" t="str">
        <f t="shared" si="3"/>
        <v>-</v>
      </c>
      <c r="AH28" s="182" t="str">
        <f t="shared" si="3"/>
        <v>-</v>
      </c>
      <c r="AI28" s="182" t="str">
        <f t="shared" si="3"/>
        <v>-</v>
      </c>
      <c r="AJ28" s="182" t="str">
        <f t="shared" si="3"/>
        <v>-</v>
      </c>
      <c r="AK28" s="182" t="str">
        <f t="shared" si="3"/>
        <v>-</v>
      </c>
      <c r="AL28" s="183" t="str">
        <f t="shared" si="3"/>
        <v>-</v>
      </c>
      <c r="AM28" s="121"/>
      <c r="AN28" s="65"/>
      <c r="AO28" s="138"/>
      <c r="AP28" s="138"/>
      <c r="AQ28" s="16"/>
      <c r="AR28" s="16"/>
      <c r="AS28" s="16"/>
    </row>
    <row r="29" spans="1:45" x14ac:dyDescent="0.25">
      <c r="A29" s="16"/>
      <c r="B29" s="16"/>
      <c r="C29" s="139"/>
      <c r="D29" s="139"/>
      <c r="E29" s="532"/>
      <c r="F29" s="180">
        <v>1</v>
      </c>
      <c r="G29" s="184">
        <f>IF(G24="-","-",F30)</f>
        <v>1</v>
      </c>
      <c r="H29" s="185">
        <f t="shared" ref="H29:AL29" si="4">IF(H24="-","-",G30)</f>
        <v>1</v>
      </c>
      <c r="I29" s="185">
        <f t="shared" si="4"/>
        <v>0</v>
      </c>
      <c r="J29" s="185">
        <f t="shared" si="4"/>
        <v>1</v>
      </c>
      <c r="K29" s="185">
        <f t="shared" si="4"/>
        <v>0</v>
      </c>
      <c r="L29" s="185">
        <f t="shared" si="4"/>
        <v>1</v>
      </c>
      <c r="M29" s="185">
        <f t="shared" si="4"/>
        <v>1</v>
      </c>
      <c r="N29" s="186">
        <f t="shared" si="4"/>
        <v>0</v>
      </c>
      <c r="O29" s="185">
        <f t="shared" si="4"/>
        <v>1</v>
      </c>
      <c r="P29" s="185">
        <f t="shared" si="4"/>
        <v>0</v>
      </c>
      <c r="Q29" s="185">
        <f t="shared" si="4"/>
        <v>1</v>
      </c>
      <c r="R29" s="185">
        <f t="shared" si="4"/>
        <v>1</v>
      </c>
      <c r="S29" s="185">
        <f t="shared" si="4"/>
        <v>0</v>
      </c>
      <c r="T29" s="185">
        <f t="shared" si="4"/>
        <v>0</v>
      </c>
      <c r="U29" s="185">
        <f t="shared" si="4"/>
        <v>0</v>
      </c>
      <c r="V29" s="186">
        <f t="shared" si="4"/>
        <v>1</v>
      </c>
      <c r="W29" s="184" t="str">
        <f t="shared" si="4"/>
        <v>-</v>
      </c>
      <c r="X29" s="185" t="str">
        <f t="shared" si="4"/>
        <v>-</v>
      </c>
      <c r="Y29" s="185" t="str">
        <f t="shared" si="4"/>
        <v>-</v>
      </c>
      <c r="Z29" s="185" t="str">
        <f t="shared" si="4"/>
        <v>-</v>
      </c>
      <c r="AA29" s="185" t="str">
        <f t="shared" si="4"/>
        <v>-</v>
      </c>
      <c r="AB29" s="185" t="str">
        <f t="shared" si="4"/>
        <v>-</v>
      </c>
      <c r="AC29" s="185" t="str">
        <f t="shared" si="4"/>
        <v>-</v>
      </c>
      <c r="AD29" s="186" t="str">
        <f t="shared" si="4"/>
        <v>-</v>
      </c>
      <c r="AE29" s="185" t="str">
        <f t="shared" si="4"/>
        <v>-</v>
      </c>
      <c r="AF29" s="185" t="str">
        <f t="shared" si="4"/>
        <v>-</v>
      </c>
      <c r="AG29" s="185" t="str">
        <f t="shared" si="4"/>
        <v>-</v>
      </c>
      <c r="AH29" s="185" t="str">
        <f t="shared" si="4"/>
        <v>-</v>
      </c>
      <c r="AI29" s="185" t="str">
        <f t="shared" si="4"/>
        <v>-</v>
      </c>
      <c r="AJ29" s="185" t="str">
        <f t="shared" si="4"/>
        <v>-</v>
      </c>
      <c r="AK29" s="185" t="str">
        <f t="shared" si="4"/>
        <v>-</v>
      </c>
      <c r="AL29" s="186" t="str">
        <f t="shared" si="4"/>
        <v>-</v>
      </c>
      <c r="AM29" s="121"/>
      <c r="AN29" s="65"/>
      <c r="AO29" s="138"/>
      <c r="AP29" s="138"/>
      <c r="AQ29" s="16"/>
      <c r="AR29" s="16"/>
      <c r="AS29" s="16"/>
    </row>
    <row r="30" spans="1:45" x14ac:dyDescent="0.25">
      <c r="A30" s="16"/>
      <c r="B30" s="16"/>
      <c r="C30" s="139"/>
      <c r="D30" s="139"/>
      <c r="E30" s="532"/>
      <c r="F30" s="180">
        <v>1</v>
      </c>
      <c r="G30" s="184">
        <f>IF(G24="-","-",F31)</f>
        <v>1</v>
      </c>
      <c r="H30" s="185">
        <f t="shared" ref="H30:AL30" si="5">IF(H24="-","-",G31)</f>
        <v>0</v>
      </c>
      <c r="I30" s="185">
        <f t="shared" si="5"/>
        <v>1</v>
      </c>
      <c r="J30" s="185">
        <f t="shared" si="5"/>
        <v>0</v>
      </c>
      <c r="K30" s="185">
        <f t="shared" si="5"/>
        <v>1</v>
      </c>
      <c r="L30" s="185">
        <f t="shared" si="5"/>
        <v>1</v>
      </c>
      <c r="M30" s="185">
        <f t="shared" si="5"/>
        <v>0</v>
      </c>
      <c r="N30" s="186">
        <f t="shared" si="5"/>
        <v>1</v>
      </c>
      <c r="O30" s="185">
        <f t="shared" si="5"/>
        <v>0</v>
      </c>
      <c r="P30" s="185">
        <f t="shared" si="5"/>
        <v>1</v>
      </c>
      <c r="Q30" s="185">
        <f t="shared" si="5"/>
        <v>1</v>
      </c>
      <c r="R30" s="185">
        <f t="shared" si="5"/>
        <v>0</v>
      </c>
      <c r="S30" s="185">
        <f t="shared" si="5"/>
        <v>0</v>
      </c>
      <c r="T30" s="185">
        <f t="shared" si="5"/>
        <v>0</v>
      </c>
      <c r="U30" s="185">
        <f t="shared" si="5"/>
        <v>1</v>
      </c>
      <c r="V30" s="186">
        <f t="shared" si="5"/>
        <v>0</v>
      </c>
      <c r="W30" s="184" t="str">
        <f t="shared" si="5"/>
        <v>-</v>
      </c>
      <c r="X30" s="185" t="str">
        <f t="shared" si="5"/>
        <v>-</v>
      </c>
      <c r="Y30" s="185" t="str">
        <f t="shared" si="5"/>
        <v>-</v>
      </c>
      <c r="Z30" s="185" t="str">
        <f t="shared" si="5"/>
        <v>-</v>
      </c>
      <c r="AA30" s="185" t="str">
        <f t="shared" si="5"/>
        <v>-</v>
      </c>
      <c r="AB30" s="185" t="str">
        <f t="shared" si="5"/>
        <v>-</v>
      </c>
      <c r="AC30" s="185" t="str">
        <f t="shared" si="5"/>
        <v>-</v>
      </c>
      <c r="AD30" s="186" t="str">
        <f t="shared" si="5"/>
        <v>-</v>
      </c>
      <c r="AE30" s="185" t="str">
        <f t="shared" si="5"/>
        <v>-</v>
      </c>
      <c r="AF30" s="185" t="str">
        <f t="shared" si="5"/>
        <v>-</v>
      </c>
      <c r="AG30" s="185" t="str">
        <f t="shared" si="5"/>
        <v>-</v>
      </c>
      <c r="AH30" s="185" t="str">
        <f t="shared" si="5"/>
        <v>-</v>
      </c>
      <c r="AI30" s="185" t="str">
        <f t="shared" si="5"/>
        <v>-</v>
      </c>
      <c r="AJ30" s="185" t="str">
        <f t="shared" si="5"/>
        <v>-</v>
      </c>
      <c r="AK30" s="185" t="str">
        <f t="shared" si="5"/>
        <v>-</v>
      </c>
      <c r="AL30" s="186" t="str">
        <f t="shared" si="5"/>
        <v>-</v>
      </c>
      <c r="AM30" s="121"/>
      <c r="AN30" s="65"/>
      <c r="AO30" s="138"/>
      <c r="AP30" s="138"/>
      <c r="AQ30" s="16"/>
      <c r="AR30" s="16"/>
      <c r="AS30" s="16"/>
    </row>
    <row r="31" spans="1:45" x14ac:dyDescent="0.25">
      <c r="A31" s="13"/>
      <c r="B31" s="16"/>
      <c r="C31" s="139"/>
      <c r="D31" s="139"/>
      <c r="E31" s="532"/>
      <c r="F31" s="180">
        <v>1</v>
      </c>
      <c r="G31" s="187">
        <f>IF(G24="-","-",IF(OR(AND(G34,NOT(F32)),AND(F32,NOT(G34))),1,0))</f>
        <v>0</v>
      </c>
      <c r="H31" s="188">
        <f t="shared" ref="H31:AL31" si="6">IF(H24="-","-",IF(OR(AND(H34,NOT(G32)),AND(G32,NOT(H34))),1,0))</f>
        <v>1</v>
      </c>
      <c r="I31" s="188">
        <f t="shared" si="6"/>
        <v>0</v>
      </c>
      <c r="J31" s="188">
        <f t="shared" si="6"/>
        <v>1</v>
      </c>
      <c r="K31" s="188">
        <f t="shared" si="6"/>
        <v>1</v>
      </c>
      <c r="L31" s="188">
        <f t="shared" si="6"/>
        <v>0</v>
      </c>
      <c r="M31" s="188">
        <f t="shared" si="6"/>
        <v>1</v>
      </c>
      <c r="N31" s="189">
        <f t="shared" si="6"/>
        <v>0</v>
      </c>
      <c r="O31" s="188">
        <f t="shared" si="6"/>
        <v>1</v>
      </c>
      <c r="P31" s="188">
        <f t="shared" si="6"/>
        <v>1</v>
      </c>
      <c r="Q31" s="188">
        <f t="shared" si="6"/>
        <v>0</v>
      </c>
      <c r="R31" s="188">
        <f t="shared" si="6"/>
        <v>0</v>
      </c>
      <c r="S31" s="188">
        <f t="shared" si="6"/>
        <v>0</v>
      </c>
      <c r="T31" s="188">
        <f t="shared" si="6"/>
        <v>1</v>
      </c>
      <c r="U31" s="188">
        <f t="shared" si="6"/>
        <v>0</v>
      </c>
      <c r="V31" s="189">
        <f t="shared" si="6"/>
        <v>0</v>
      </c>
      <c r="W31" s="187" t="str">
        <f t="shared" si="6"/>
        <v>-</v>
      </c>
      <c r="X31" s="188" t="str">
        <f t="shared" si="6"/>
        <v>-</v>
      </c>
      <c r="Y31" s="188" t="str">
        <f t="shared" si="6"/>
        <v>-</v>
      </c>
      <c r="Z31" s="188" t="str">
        <f t="shared" si="6"/>
        <v>-</v>
      </c>
      <c r="AA31" s="188" t="str">
        <f t="shared" si="6"/>
        <v>-</v>
      </c>
      <c r="AB31" s="188" t="str">
        <f t="shared" si="6"/>
        <v>-</v>
      </c>
      <c r="AC31" s="188" t="str">
        <f t="shared" si="6"/>
        <v>-</v>
      </c>
      <c r="AD31" s="189" t="str">
        <f t="shared" si="6"/>
        <v>-</v>
      </c>
      <c r="AE31" s="188" t="str">
        <f t="shared" si="6"/>
        <v>-</v>
      </c>
      <c r="AF31" s="188" t="str">
        <f t="shared" si="6"/>
        <v>-</v>
      </c>
      <c r="AG31" s="188" t="str">
        <f t="shared" si="6"/>
        <v>-</v>
      </c>
      <c r="AH31" s="188" t="str">
        <f t="shared" si="6"/>
        <v>-</v>
      </c>
      <c r="AI31" s="188" t="str">
        <f t="shared" si="6"/>
        <v>-</v>
      </c>
      <c r="AJ31" s="188" t="str">
        <f t="shared" si="6"/>
        <v>-</v>
      </c>
      <c r="AK31" s="188" t="str">
        <f t="shared" si="6"/>
        <v>-</v>
      </c>
      <c r="AL31" s="189" t="str">
        <f t="shared" si="6"/>
        <v>-</v>
      </c>
      <c r="AM31" s="121"/>
      <c r="AN31" s="65"/>
      <c r="AO31" s="138"/>
      <c r="AP31" s="138"/>
      <c r="AQ31" s="16"/>
      <c r="AR31" s="16"/>
      <c r="AS31" s="16"/>
    </row>
    <row r="32" spans="1:45" x14ac:dyDescent="0.25">
      <c r="A32" s="13"/>
      <c r="B32" s="16"/>
      <c r="C32" s="139"/>
      <c r="D32" s="139"/>
      <c r="E32" s="532"/>
      <c r="F32" s="180">
        <v>1</v>
      </c>
      <c r="G32" s="187">
        <f>IF(G24="-","-",IF(OR(AND(G34,NOT(F33)),AND(F33,NOT(G34))),1,0))</f>
        <v>0</v>
      </c>
      <c r="H32" s="188">
        <f t="shared" ref="H32:AL32" si="7">IF(H24="-","-",IF(OR(AND(H34,NOT(G33)),AND(G33,NOT(H34))),1,0))</f>
        <v>0</v>
      </c>
      <c r="I32" s="188">
        <f t="shared" si="7"/>
        <v>1</v>
      </c>
      <c r="J32" s="188">
        <f t="shared" si="7"/>
        <v>0</v>
      </c>
      <c r="K32" s="188">
        <f t="shared" si="7"/>
        <v>1</v>
      </c>
      <c r="L32" s="188">
        <f t="shared" si="7"/>
        <v>0</v>
      </c>
      <c r="M32" s="188">
        <f t="shared" si="7"/>
        <v>0</v>
      </c>
      <c r="N32" s="189">
        <f t="shared" si="7"/>
        <v>1</v>
      </c>
      <c r="O32" s="188">
        <f t="shared" si="7"/>
        <v>0</v>
      </c>
      <c r="P32" s="188">
        <f t="shared" si="7"/>
        <v>1</v>
      </c>
      <c r="Q32" s="188">
        <f t="shared" si="7"/>
        <v>0</v>
      </c>
      <c r="R32" s="188">
        <f t="shared" si="7"/>
        <v>1</v>
      </c>
      <c r="S32" s="188">
        <f t="shared" si="7"/>
        <v>1</v>
      </c>
      <c r="T32" s="188">
        <f t="shared" si="7"/>
        <v>1</v>
      </c>
      <c r="U32" s="188">
        <f t="shared" si="7"/>
        <v>1</v>
      </c>
      <c r="V32" s="189">
        <f t="shared" si="7"/>
        <v>0</v>
      </c>
      <c r="W32" s="187" t="str">
        <f t="shared" si="7"/>
        <v>-</v>
      </c>
      <c r="X32" s="188" t="str">
        <f t="shared" si="7"/>
        <v>-</v>
      </c>
      <c r="Y32" s="188" t="str">
        <f t="shared" si="7"/>
        <v>-</v>
      </c>
      <c r="Z32" s="188" t="str">
        <f t="shared" si="7"/>
        <v>-</v>
      </c>
      <c r="AA32" s="188" t="str">
        <f t="shared" si="7"/>
        <v>-</v>
      </c>
      <c r="AB32" s="188" t="str">
        <f t="shared" si="7"/>
        <v>-</v>
      </c>
      <c r="AC32" s="188" t="str">
        <f t="shared" si="7"/>
        <v>-</v>
      </c>
      <c r="AD32" s="189" t="str">
        <f t="shared" si="7"/>
        <v>-</v>
      </c>
      <c r="AE32" s="188" t="str">
        <f t="shared" si="7"/>
        <v>-</v>
      </c>
      <c r="AF32" s="188" t="str">
        <f t="shared" si="7"/>
        <v>-</v>
      </c>
      <c r="AG32" s="188" t="str">
        <f t="shared" si="7"/>
        <v>-</v>
      </c>
      <c r="AH32" s="188" t="str">
        <f t="shared" si="7"/>
        <v>-</v>
      </c>
      <c r="AI32" s="188" t="str">
        <f t="shared" si="7"/>
        <v>-</v>
      </c>
      <c r="AJ32" s="188" t="str">
        <f t="shared" si="7"/>
        <v>-</v>
      </c>
      <c r="AK32" s="188" t="str">
        <f t="shared" si="7"/>
        <v>-</v>
      </c>
      <c r="AL32" s="189" t="str">
        <f t="shared" si="7"/>
        <v>-</v>
      </c>
      <c r="AM32" s="121"/>
      <c r="AN32" s="65"/>
      <c r="AO32" s="138"/>
      <c r="AP32" s="138"/>
      <c r="AQ32" s="16"/>
      <c r="AR32" s="16"/>
      <c r="AS32" s="16"/>
    </row>
    <row r="33" spans="1:45" ht="15.75" thickBot="1" x14ac:dyDescent="0.3">
      <c r="A33" s="13"/>
      <c r="B33" s="16"/>
      <c r="C33" s="139"/>
      <c r="D33" s="139"/>
      <c r="E33" s="190" t="s">
        <v>147</v>
      </c>
      <c r="F33" s="191">
        <v>1</v>
      </c>
      <c r="G33" s="192">
        <f>IF(G24="-","-",G34)</f>
        <v>1</v>
      </c>
      <c r="H33" s="193">
        <f t="shared" ref="H33:AL33" si="8">IF(H24="-","-",H34)</f>
        <v>1</v>
      </c>
      <c r="I33" s="193">
        <f t="shared" si="8"/>
        <v>0</v>
      </c>
      <c r="J33" s="193">
        <f t="shared" si="8"/>
        <v>0</v>
      </c>
      <c r="K33" s="193">
        <f t="shared" si="8"/>
        <v>1</v>
      </c>
      <c r="L33" s="193">
        <f t="shared" si="8"/>
        <v>1</v>
      </c>
      <c r="M33" s="193">
        <f t="shared" si="8"/>
        <v>1</v>
      </c>
      <c r="N33" s="194">
        <f t="shared" si="8"/>
        <v>0</v>
      </c>
      <c r="O33" s="193">
        <f t="shared" si="8"/>
        <v>0</v>
      </c>
      <c r="P33" s="193">
        <f t="shared" si="8"/>
        <v>1</v>
      </c>
      <c r="Q33" s="193">
        <f t="shared" si="8"/>
        <v>1</v>
      </c>
      <c r="R33" s="193">
        <f t="shared" si="8"/>
        <v>0</v>
      </c>
      <c r="S33" s="193">
        <f t="shared" si="8"/>
        <v>1</v>
      </c>
      <c r="T33" s="193">
        <f t="shared" si="8"/>
        <v>0</v>
      </c>
      <c r="U33" s="193">
        <f t="shared" si="8"/>
        <v>1</v>
      </c>
      <c r="V33" s="194">
        <f t="shared" si="8"/>
        <v>1</v>
      </c>
      <c r="W33" s="192" t="str">
        <f t="shared" si="8"/>
        <v>-</v>
      </c>
      <c r="X33" s="193" t="str">
        <f t="shared" si="8"/>
        <v>-</v>
      </c>
      <c r="Y33" s="193" t="str">
        <f t="shared" si="8"/>
        <v>-</v>
      </c>
      <c r="Z33" s="193" t="str">
        <f t="shared" si="8"/>
        <v>-</v>
      </c>
      <c r="AA33" s="193" t="str">
        <f t="shared" si="8"/>
        <v>-</v>
      </c>
      <c r="AB33" s="193" t="str">
        <f t="shared" si="8"/>
        <v>-</v>
      </c>
      <c r="AC33" s="193" t="str">
        <f t="shared" si="8"/>
        <v>-</v>
      </c>
      <c r="AD33" s="194" t="str">
        <f t="shared" si="8"/>
        <v>-</v>
      </c>
      <c r="AE33" s="193" t="str">
        <f t="shared" si="8"/>
        <v>-</v>
      </c>
      <c r="AF33" s="193" t="str">
        <f t="shared" si="8"/>
        <v>-</v>
      </c>
      <c r="AG33" s="193" t="str">
        <f t="shared" si="8"/>
        <v>-</v>
      </c>
      <c r="AH33" s="193" t="str">
        <f t="shared" si="8"/>
        <v>-</v>
      </c>
      <c r="AI33" s="193" t="str">
        <f t="shared" si="8"/>
        <v>-</v>
      </c>
      <c r="AJ33" s="193" t="str">
        <f t="shared" si="8"/>
        <v>-</v>
      </c>
      <c r="AK33" s="193" t="str">
        <f t="shared" si="8"/>
        <v>-</v>
      </c>
      <c r="AL33" s="194" t="str">
        <f t="shared" si="8"/>
        <v>-</v>
      </c>
      <c r="AM33" s="121"/>
      <c r="AN33" s="135"/>
      <c r="AO33" s="138"/>
      <c r="AP33" s="138"/>
      <c r="AQ33" s="16"/>
      <c r="AR33" s="16"/>
      <c r="AS33" s="16"/>
    </row>
    <row r="34" spans="1:45" ht="15.75" hidden="1" thickBot="1" x14ac:dyDescent="0.3">
      <c r="A34" s="13"/>
      <c r="B34" s="16"/>
      <c r="C34" s="16"/>
      <c r="D34" s="16"/>
      <c r="E34" s="159"/>
      <c r="F34" s="199" t="s">
        <v>148</v>
      </c>
      <c r="G34" s="195">
        <f>IF(G24="-","-",IF(OR(AND(G25,NOT(F26)),AND(F26,NOT(G25))),1,0))</f>
        <v>1</v>
      </c>
      <c r="H34" s="196">
        <f t="shared" ref="H34:AL34" si="9">IF(H24="-","-",IF(OR(AND(H25,NOT(G26)),AND(G26,NOT(H25))),1,0))</f>
        <v>1</v>
      </c>
      <c r="I34" s="196">
        <f t="shared" si="9"/>
        <v>0</v>
      </c>
      <c r="J34" s="196">
        <f t="shared" si="9"/>
        <v>0</v>
      </c>
      <c r="K34" s="196">
        <f t="shared" si="9"/>
        <v>1</v>
      </c>
      <c r="L34" s="196">
        <f t="shared" si="9"/>
        <v>1</v>
      </c>
      <c r="M34" s="196">
        <f t="shared" si="9"/>
        <v>1</v>
      </c>
      <c r="N34" s="197">
        <f t="shared" si="9"/>
        <v>0</v>
      </c>
      <c r="O34" s="195">
        <f t="shared" si="9"/>
        <v>0</v>
      </c>
      <c r="P34" s="196">
        <f t="shared" si="9"/>
        <v>1</v>
      </c>
      <c r="Q34" s="196">
        <f t="shared" si="9"/>
        <v>1</v>
      </c>
      <c r="R34" s="196">
        <f t="shared" si="9"/>
        <v>0</v>
      </c>
      <c r="S34" s="196">
        <f t="shared" si="9"/>
        <v>1</v>
      </c>
      <c r="T34" s="196">
        <f t="shared" si="9"/>
        <v>0</v>
      </c>
      <c r="U34" s="196">
        <f t="shared" si="9"/>
        <v>1</v>
      </c>
      <c r="V34" s="198">
        <f t="shared" si="9"/>
        <v>1</v>
      </c>
      <c r="W34" s="195" t="str">
        <f t="shared" si="9"/>
        <v>-</v>
      </c>
      <c r="X34" s="196" t="str">
        <f t="shared" si="9"/>
        <v>-</v>
      </c>
      <c r="Y34" s="196" t="str">
        <f t="shared" si="9"/>
        <v>-</v>
      </c>
      <c r="Z34" s="196" t="str">
        <f t="shared" si="9"/>
        <v>-</v>
      </c>
      <c r="AA34" s="196" t="str">
        <f t="shared" si="9"/>
        <v>-</v>
      </c>
      <c r="AB34" s="196" t="str">
        <f t="shared" si="9"/>
        <v>-</v>
      </c>
      <c r="AC34" s="196" t="str">
        <f t="shared" si="9"/>
        <v>-</v>
      </c>
      <c r="AD34" s="198" t="str">
        <f t="shared" si="9"/>
        <v>-</v>
      </c>
      <c r="AE34" s="196" t="str">
        <f t="shared" si="9"/>
        <v>-</v>
      </c>
      <c r="AF34" s="196" t="str">
        <f t="shared" si="9"/>
        <v>-</v>
      </c>
      <c r="AG34" s="196" t="str">
        <f t="shared" si="9"/>
        <v>-</v>
      </c>
      <c r="AH34" s="196" t="str">
        <f t="shared" si="9"/>
        <v>-</v>
      </c>
      <c r="AI34" s="196" t="str">
        <f t="shared" si="9"/>
        <v>-</v>
      </c>
      <c r="AJ34" s="196" t="str">
        <f t="shared" si="9"/>
        <v>-</v>
      </c>
      <c r="AK34" s="196" t="str">
        <f t="shared" si="9"/>
        <v>-</v>
      </c>
      <c r="AL34" s="198" t="str">
        <f t="shared" si="9"/>
        <v>-</v>
      </c>
      <c r="AM34" s="121"/>
      <c r="AN34" s="19"/>
      <c r="AO34" s="138"/>
      <c r="AP34" s="138"/>
      <c r="AQ34" s="16"/>
      <c r="AR34" s="16"/>
      <c r="AS34" s="16"/>
    </row>
    <row r="35" spans="1:45" ht="15.75" thickBot="1" x14ac:dyDescent="0.3">
      <c r="A35" s="13"/>
      <c r="B35" s="16"/>
      <c r="C35" s="16"/>
      <c r="D35" s="16"/>
      <c r="E35" s="540" t="s">
        <v>159</v>
      </c>
      <c r="F35" s="541"/>
      <c r="G35" s="517" t="str">
        <f>IF($K$13&lt;&gt;1,"-",CONCATENATE("0x",DEC2HEX(SUM(N26*2^7,N27*2^6,N28*2^5,N29*2^4,N30*2^3,N31*2^2,N32*2^1,N33*2^0),2)))</f>
        <v>-</v>
      </c>
      <c r="H35" s="518"/>
      <c r="I35" s="518"/>
      <c r="J35" s="518"/>
      <c r="K35" s="518"/>
      <c r="L35" s="518"/>
      <c r="M35" s="518"/>
      <c r="N35" s="518"/>
      <c r="O35" s="517" t="str">
        <f>IF($K$13&lt;&gt;2,"-",CONCATENATE("0x",DEC2HEX(SUM(V26*2^7,V27*2^6,V28*2^5,V29*2^4,V30*2^3,V31*2^2,V32*2^1,V33*2^0),2)))</f>
        <v>0x11</v>
      </c>
      <c r="P35" s="518"/>
      <c r="Q35" s="518"/>
      <c r="R35" s="518"/>
      <c r="S35" s="518"/>
      <c r="T35" s="518"/>
      <c r="U35" s="518"/>
      <c r="V35" s="518"/>
      <c r="W35" s="517" t="str">
        <f>IF($K$13&lt;&gt;3,"-",CONCATENATE("0x",DEC2HEX(SUM(AD26*2^7,AD27*2^6,AD28*2^5,AD29*2^4,AD30*2^3,AD31*2^2,AD32*2^1,AD33*2^0),2)))</f>
        <v>-</v>
      </c>
      <c r="X35" s="518"/>
      <c r="Y35" s="518"/>
      <c r="Z35" s="518"/>
      <c r="AA35" s="518"/>
      <c r="AB35" s="518"/>
      <c r="AC35" s="518"/>
      <c r="AD35" s="518"/>
      <c r="AE35" s="517" t="str">
        <f>IF($K$13&lt;&gt;4,"-",CONCATENATE("0x",DEC2HEX(SUM(AL26*2^7,AL27*2^6,AL28*2^5,AL29*2^4,AL30*2^3,AL31*2^2,AL32*2^1,AL33*2^0),2)))</f>
        <v>-</v>
      </c>
      <c r="AF35" s="518"/>
      <c r="AG35" s="518"/>
      <c r="AH35" s="518"/>
      <c r="AI35" s="518"/>
      <c r="AJ35" s="518"/>
      <c r="AK35" s="518"/>
      <c r="AL35" s="542"/>
      <c r="AM35" s="121"/>
      <c r="AN35" s="12"/>
      <c r="AO35" s="12"/>
      <c r="AP35" s="138"/>
      <c r="AQ35" s="16"/>
      <c r="AR35" s="16"/>
      <c r="AS35" s="16"/>
    </row>
    <row r="36" spans="1:45" x14ac:dyDescent="0.25">
      <c r="A36" s="16"/>
      <c r="B36" s="16"/>
      <c r="C36" s="16"/>
      <c r="D36" s="16"/>
      <c r="E36" s="136"/>
      <c r="F36" s="137"/>
      <c r="G36" s="143" t="s">
        <v>202</v>
      </c>
      <c r="H36" s="135"/>
      <c r="I36" s="135"/>
      <c r="J36" s="135"/>
      <c r="K36" s="135"/>
      <c r="L36" s="135"/>
      <c r="M36" s="135"/>
      <c r="N36" s="135"/>
      <c r="O36" s="135"/>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21"/>
      <c r="AN36" s="16"/>
      <c r="AO36" s="138"/>
      <c r="AP36" s="16"/>
      <c r="AQ36" s="16"/>
      <c r="AR36" s="16"/>
      <c r="AS36" s="13"/>
    </row>
    <row r="37" spans="1:45" x14ac:dyDescent="0.25"/>
    <row r="38" spans="1:45" ht="15.75" hidden="1" thickBot="1" x14ac:dyDescent="0.3">
      <c r="E38" s="519" t="s">
        <v>151</v>
      </c>
      <c r="F38" s="520"/>
      <c r="G38" s="520"/>
      <c r="H38" s="520"/>
      <c r="I38" s="520"/>
      <c r="J38" s="521"/>
    </row>
    <row r="39" spans="1:45" hidden="1" x14ac:dyDescent="0.25">
      <c r="E39" s="522" t="s">
        <v>166</v>
      </c>
      <c r="F39" s="523"/>
      <c r="G39" s="523"/>
      <c r="H39" s="523"/>
      <c r="I39" s="523">
        <f>LEN($K$8)</f>
        <v>4</v>
      </c>
      <c r="J39" s="524"/>
    </row>
    <row r="40" spans="1:45" hidden="1" x14ac:dyDescent="0.25">
      <c r="E40" s="512" t="s">
        <v>167</v>
      </c>
      <c r="F40" s="513"/>
      <c r="G40" s="513"/>
      <c r="H40" s="513"/>
      <c r="I40" s="513">
        <f>ROUND(I39/2,0)</f>
        <v>2</v>
      </c>
      <c r="J40" s="514"/>
    </row>
    <row r="41" spans="1:45" ht="15.75" hidden="1" customHeight="1" x14ac:dyDescent="0.25">
      <c r="E41" s="512" t="s">
        <v>169</v>
      </c>
      <c r="F41" s="513"/>
      <c r="G41" s="513"/>
      <c r="H41" s="513"/>
      <c r="I41" s="513">
        <v>1</v>
      </c>
      <c r="J41" s="514"/>
    </row>
    <row r="42" spans="1:45" ht="15" hidden="1" customHeight="1" x14ac:dyDescent="0.25">
      <c r="E42" s="512" t="s">
        <v>170</v>
      </c>
      <c r="F42" s="513"/>
      <c r="G42" s="513"/>
      <c r="H42" s="513"/>
      <c r="I42" s="513">
        <v>4</v>
      </c>
      <c r="J42" s="514"/>
    </row>
    <row r="43" spans="1:45" ht="15.75" hidden="1" thickBot="1" x14ac:dyDescent="0.3">
      <c r="E43" s="515" t="s">
        <v>168</v>
      </c>
      <c r="F43" s="488"/>
      <c r="G43" s="488"/>
      <c r="H43" s="488"/>
      <c r="I43" s="488">
        <f>IF(I40&lt;I41,I41,IF(I40&gt;I42,I42,I40))</f>
        <v>2</v>
      </c>
      <c r="J43" s="516"/>
    </row>
    <row r="44" spans="1:45" x14ac:dyDescent="0.25"/>
    <row r="45" spans="1:45" x14ac:dyDescent="0.25"/>
    <row r="46" spans="1:45" x14ac:dyDescent="0.25"/>
    <row r="47" spans="1:45" x14ac:dyDescent="0.25"/>
    <row r="48" spans="1:45" x14ac:dyDescent="0.25"/>
  </sheetData>
  <sheetProtection sheet="1" objects="1" scenarios="1"/>
  <mergeCells count="37">
    <mergeCell ref="W35:AD35"/>
    <mergeCell ref="AE35:AL35"/>
    <mergeCell ref="A1:AS3"/>
    <mergeCell ref="A4:AS4"/>
    <mergeCell ref="AP5:AS5"/>
    <mergeCell ref="G22:N23"/>
    <mergeCell ref="T19:Y19"/>
    <mergeCell ref="P19:S19"/>
    <mergeCell ref="A17:AS17"/>
    <mergeCell ref="K8:Q8"/>
    <mergeCell ref="K13:Q13"/>
    <mergeCell ref="K14:Q14"/>
    <mergeCell ref="O22:V23"/>
    <mergeCell ref="W22:AD23"/>
    <mergeCell ref="AE22:AL23"/>
    <mergeCell ref="E7:Q7"/>
    <mergeCell ref="E8:J8"/>
    <mergeCell ref="E13:J13"/>
    <mergeCell ref="E14:J14"/>
    <mergeCell ref="E27:E32"/>
    <mergeCell ref="G35:N35"/>
    <mergeCell ref="E12:Q12"/>
    <mergeCell ref="E9:Q10"/>
    <mergeCell ref="E25:F25"/>
    <mergeCell ref="E35:F35"/>
    <mergeCell ref="E42:H42"/>
    <mergeCell ref="I42:J42"/>
    <mergeCell ref="E43:H43"/>
    <mergeCell ref="I43:J43"/>
    <mergeCell ref="O35:V35"/>
    <mergeCell ref="E40:H40"/>
    <mergeCell ref="I40:J40"/>
    <mergeCell ref="E41:H41"/>
    <mergeCell ref="I41:J41"/>
    <mergeCell ref="E38:J38"/>
    <mergeCell ref="E39:H39"/>
    <mergeCell ref="I39:J39"/>
  </mergeCells>
  <dataValidations xWindow="485" yWindow="313" count="2">
    <dataValidation type="custom" allowBlank="1" showErrorMessage="1" errorTitle="Value Out-of-Range" error="Value must be a hexadecimal number between 1 and 4 bytes long." promptTitle="24-Bit ADC Data" prompt="Input the raw conversion data (in hex). " sqref="K8:Q8" xr:uid="{00000000-0002-0000-0500-000000000000}">
      <formula1>IF(HEX2DEC(CELL("Contents"))&lt;16^8,1,0)</formula1>
    </dataValidation>
    <dataValidation type="whole" allowBlank="1" showInputMessage="1" showErrorMessage="1" sqref="K13:Q13" xr:uid="{00000000-0002-0000-0500-000001000000}">
      <formula1>1</formula1>
      <formula2>4</formula2>
    </dataValidation>
  </dataValidations>
  <hyperlinks>
    <hyperlink ref="AP5" location="'Table of Contents '!A1" display="Table of Contents"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AM44"/>
  <sheetViews>
    <sheetView showGridLines="0" showRowColHeaders="0" zoomScaleNormal="100" workbookViewId="0">
      <selection activeCell="B5" sqref="B5"/>
    </sheetView>
  </sheetViews>
  <sheetFormatPr defaultColWidth="9.140625" defaultRowHeight="14.25" x14ac:dyDescent="0.2"/>
  <cols>
    <col min="1" max="1" width="25.7109375" style="4" bestFit="1" customWidth="1"/>
    <col min="2" max="2" width="56.5703125" style="5" customWidth="1"/>
    <col min="3" max="11" width="9.140625" style="1"/>
    <col min="12" max="12" width="20.42578125" style="1" customWidth="1"/>
    <col min="13" max="16384" width="9.140625" style="1"/>
  </cols>
  <sheetData>
    <row r="1" spans="1:12" x14ac:dyDescent="0.2">
      <c r="A1" s="563"/>
      <c r="B1" s="563"/>
      <c r="C1" s="563"/>
      <c r="D1" s="563"/>
      <c r="E1" s="563"/>
      <c r="F1" s="563"/>
      <c r="G1" s="563"/>
      <c r="H1" s="563"/>
      <c r="I1" s="563"/>
      <c r="J1" s="563"/>
      <c r="K1" s="563"/>
      <c r="L1" s="563"/>
    </row>
    <row r="2" spans="1:12" x14ac:dyDescent="0.2">
      <c r="A2" s="563"/>
      <c r="B2" s="563"/>
      <c r="C2" s="563"/>
      <c r="D2" s="563"/>
      <c r="E2" s="563"/>
      <c r="F2" s="563"/>
      <c r="G2" s="563"/>
      <c r="H2" s="563"/>
      <c r="I2" s="563"/>
      <c r="J2" s="563"/>
      <c r="K2" s="563"/>
      <c r="L2" s="563"/>
    </row>
    <row r="3" spans="1:12" x14ac:dyDescent="0.2">
      <c r="A3" s="563"/>
      <c r="B3" s="563"/>
      <c r="C3" s="563"/>
      <c r="D3" s="563"/>
      <c r="E3" s="563"/>
      <c r="F3" s="563"/>
      <c r="G3" s="563"/>
      <c r="H3" s="563"/>
      <c r="I3" s="563"/>
      <c r="J3" s="563"/>
      <c r="K3" s="563"/>
      <c r="L3" s="563"/>
    </row>
    <row r="4" spans="1:12" ht="12.75" customHeight="1" x14ac:dyDescent="0.2">
      <c r="A4" s="564"/>
      <c r="B4" s="564"/>
      <c r="C4" s="564"/>
      <c r="D4" s="564"/>
      <c r="E4" s="564"/>
      <c r="F4" s="564"/>
      <c r="G4" s="564"/>
      <c r="H4" s="564"/>
      <c r="I4" s="564"/>
      <c r="J4" s="564"/>
      <c r="K4" s="564"/>
      <c r="L4" s="564"/>
    </row>
    <row r="5" spans="1:12" x14ac:dyDescent="0.2">
      <c r="A5" s="207" t="s">
        <v>0</v>
      </c>
      <c r="B5" s="208" t="s">
        <v>390</v>
      </c>
      <c r="C5" s="209"/>
      <c r="D5" s="209"/>
      <c r="E5" s="209"/>
      <c r="F5" s="209"/>
      <c r="G5" s="209"/>
      <c r="H5" s="209"/>
      <c r="I5" s="209"/>
      <c r="J5" s="209"/>
      <c r="K5" s="210"/>
      <c r="L5" s="211" t="s">
        <v>8</v>
      </c>
    </row>
    <row r="6" spans="1:12" x14ac:dyDescent="0.2">
      <c r="A6" s="207" t="s">
        <v>70</v>
      </c>
      <c r="B6" s="208" t="s">
        <v>69</v>
      </c>
      <c r="C6" s="209"/>
      <c r="D6" s="209"/>
      <c r="E6" s="209"/>
      <c r="F6" s="209"/>
      <c r="G6" s="209"/>
      <c r="H6" s="209"/>
      <c r="I6" s="209"/>
      <c r="J6" s="211"/>
      <c r="K6" s="211"/>
      <c r="L6" s="211"/>
    </row>
    <row r="13" spans="1:12" x14ac:dyDescent="0.2">
      <c r="A13" s="7"/>
    </row>
    <row r="14" spans="1:12" x14ac:dyDescent="0.2">
      <c r="A14" s="7"/>
    </row>
    <row r="15" spans="1:12" x14ac:dyDescent="0.2">
      <c r="A15" s="7"/>
    </row>
    <row r="16" spans="1:12" x14ac:dyDescent="0.2">
      <c r="A16" s="7"/>
    </row>
    <row r="17" spans="1:1" x14ac:dyDescent="0.2">
      <c r="A17" s="7"/>
    </row>
    <row r="18" spans="1:1" x14ac:dyDescent="0.2">
      <c r="A18" s="7"/>
    </row>
    <row r="19" spans="1:1" x14ac:dyDescent="0.2">
      <c r="A19" s="7"/>
    </row>
    <row r="20" spans="1:1" x14ac:dyDescent="0.2">
      <c r="A20" s="7"/>
    </row>
    <row r="21" spans="1:1" x14ac:dyDescent="0.2">
      <c r="A21" s="7"/>
    </row>
    <row r="33" spans="1:39" x14ac:dyDescent="0.2">
      <c r="A33" s="304"/>
      <c r="B33" s="6"/>
    </row>
    <row r="34" spans="1:39" x14ac:dyDescent="0.2">
      <c r="A34" s="304"/>
      <c r="B34" s="6"/>
    </row>
    <row r="35" spans="1:39" x14ac:dyDescent="0.2">
      <c r="A35" s="212" t="s">
        <v>1</v>
      </c>
      <c r="B35" s="213"/>
      <c r="C35" s="209"/>
      <c r="D35" s="209"/>
      <c r="E35" s="209"/>
      <c r="F35" s="209"/>
      <c r="G35" s="209"/>
      <c r="H35" s="209"/>
      <c r="I35" s="209"/>
      <c r="J35" s="209"/>
      <c r="K35" s="209"/>
    </row>
    <row r="36" spans="1:39" x14ac:dyDescent="0.2">
      <c r="A36" s="214" t="s">
        <v>2</v>
      </c>
      <c r="B36" s="565" t="s">
        <v>3</v>
      </c>
      <c r="C36" s="565"/>
      <c r="D36" s="565"/>
      <c r="E36" s="565"/>
      <c r="F36" s="565"/>
      <c r="G36" s="565"/>
      <c r="H36" s="565"/>
      <c r="I36" s="565"/>
      <c r="J36" s="565"/>
      <c r="K36" s="565"/>
    </row>
    <row r="37" spans="1:39" x14ac:dyDescent="0.2">
      <c r="A37" s="212" t="s">
        <v>9</v>
      </c>
      <c r="B37" s="566" t="s">
        <v>22</v>
      </c>
      <c r="C37" s="566"/>
      <c r="D37" s="566"/>
      <c r="E37" s="566"/>
      <c r="F37" s="566"/>
      <c r="G37" s="566"/>
      <c r="H37" s="566"/>
      <c r="I37" s="566"/>
      <c r="J37" s="566"/>
      <c r="K37" s="566"/>
    </row>
    <row r="38" spans="1:39" ht="14.25" customHeight="1" x14ac:dyDescent="0.2">
      <c r="A38" s="212" t="s">
        <v>349</v>
      </c>
      <c r="B38" s="562" t="s">
        <v>350</v>
      </c>
      <c r="C38" s="562"/>
      <c r="D38" s="562"/>
      <c r="E38" s="562"/>
      <c r="F38" s="562"/>
      <c r="G38" s="562"/>
      <c r="H38" s="562"/>
      <c r="I38" s="562"/>
      <c r="J38" s="562"/>
      <c r="K38" s="562"/>
    </row>
    <row r="39" spans="1:39" ht="14.25" customHeight="1" x14ac:dyDescent="0.2">
      <c r="A39" s="212" t="s">
        <v>390</v>
      </c>
      <c r="B39" s="562" t="s">
        <v>391</v>
      </c>
      <c r="C39" s="562"/>
      <c r="D39" s="562"/>
      <c r="E39" s="562"/>
      <c r="F39" s="562"/>
      <c r="G39" s="562"/>
      <c r="H39" s="562"/>
      <c r="I39" s="562"/>
      <c r="J39" s="562"/>
      <c r="K39" s="562"/>
    </row>
    <row r="40" spans="1:39" ht="14.25" customHeight="1" x14ac:dyDescent="0.2">
      <c r="B40" s="561"/>
      <c r="C40" s="561"/>
      <c r="D40" s="561"/>
      <c r="E40" s="561"/>
      <c r="F40" s="561"/>
      <c r="G40" s="561"/>
      <c r="H40" s="561"/>
      <c r="I40" s="561"/>
      <c r="J40" s="561"/>
      <c r="K40" s="561"/>
    </row>
    <row r="41" spans="1:39" ht="14.25" customHeight="1" x14ac:dyDescent="0.2"/>
    <row r="44" spans="1:39" s="2" customFormat="1" ht="15" x14ac:dyDescent="0.2">
      <c r="A44" s="4"/>
      <c r="B44" s="6"/>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row>
  </sheetData>
  <sheetProtection sheet="1" objects="1" scenarios="1"/>
  <mergeCells count="7">
    <mergeCell ref="B40:K40"/>
    <mergeCell ref="B38:K38"/>
    <mergeCell ref="B39:K39"/>
    <mergeCell ref="A1:L3"/>
    <mergeCell ref="A4:L4"/>
    <mergeCell ref="B36:K36"/>
    <mergeCell ref="B37:K37"/>
  </mergeCells>
  <hyperlinks>
    <hyperlink ref="L5" location="'Table of Contents '!A1" display="Table of Contents" xr:uid="{00000000-0004-0000-06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S27"/>
  <sheetViews>
    <sheetView showGridLines="0" showRowColHeaders="0" zoomScaleNormal="100" workbookViewId="0">
      <selection activeCell="R5" sqref="R5"/>
    </sheetView>
  </sheetViews>
  <sheetFormatPr defaultRowHeight="15" x14ac:dyDescent="0.25"/>
  <cols>
    <col min="3" max="3" width="7.85546875" customWidth="1"/>
    <col min="4" max="4" width="6.5703125" customWidth="1"/>
    <col min="18" max="18" width="18.85546875" customWidth="1"/>
  </cols>
  <sheetData>
    <row r="1" spans="1:19" x14ac:dyDescent="0.25">
      <c r="A1" s="327"/>
      <c r="B1" s="327"/>
      <c r="C1" s="327"/>
      <c r="D1" s="327"/>
      <c r="E1" s="327"/>
      <c r="F1" s="327"/>
      <c r="G1" s="327"/>
      <c r="H1" s="327"/>
      <c r="I1" s="327"/>
      <c r="J1" s="327"/>
      <c r="K1" s="327"/>
      <c r="L1" s="327"/>
      <c r="M1" s="327"/>
      <c r="N1" s="327"/>
      <c r="O1" s="327"/>
      <c r="P1" s="327"/>
      <c r="Q1" s="327"/>
      <c r="R1" s="327"/>
    </row>
    <row r="2" spans="1:19" x14ac:dyDescent="0.25">
      <c r="A2" s="327"/>
      <c r="B2" s="327"/>
      <c r="C2" s="327"/>
      <c r="D2" s="327"/>
      <c r="E2" s="327"/>
      <c r="F2" s="327"/>
      <c r="G2" s="327"/>
      <c r="H2" s="327"/>
      <c r="I2" s="327"/>
      <c r="J2" s="327"/>
      <c r="K2" s="327"/>
      <c r="L2" s="327"/>
      <c r="M2" s="327"/>
      <c r="N2" s="327"/>
      <c r="O2" s="327"/>
      <c r="P2" s="327"/>
      <c r="Q2" s="327"/>
      <c r="R2" s="327"/>
    </row>
    <row r="3" spans="1:19" x14ac:dyDescent="0.25">
      <c r="A3" s="327"/>
      <c r="B3" s="327"/>
      <c r="C3" s="327"/>
      <c r="D3" s="327"/>
      <c r="E3" s="327"/>
      <c r="F3" s="327"/>
      <c r="G3" s="327"/>
      <c r="H3" s="327"/>
      <c r="I3" s="327"/>
      <c r="J3" s="327"/>
      <c r="K3" s="327"/>
      <c r="L3" s="327"/>
      <c r="M3" s="327"/>
      <c r="N3" s="327"/>
      <c r="O3" s="327"/>
      <c r="P3" s="327"/>
      <c r="Q3" s="327"/>
      <c r="R3" s="327"/>
    </row>
    <row r="4" spans="1:19" ht="12.75" customHeight="1" x14ac:dyDescent="0.25">
      <c r="A4" s="328"/>
      <c r="B4" s="328"/>
      <c r="C4" s="328"/>
      <c r="D4" s="328"/>
      <c r="E4" s="328"/>
      <c r="F4" s="328"/>
      <c r="G4" s="328"/>
      <c r="H4" s="328"/>
      <c r="I4" s="328"/>
      <c r="J4" s="328"/>
      <c r="K4" s="328"/>
      <c r="L4" s="328"/>
      <c r="M4" s="328"/>
      <c r="N4" s="328"/>
      <c r="O4" s="328"/>
      <c r="P4" s="328"/>
      <c r="Q4" s="328"/>
      <c r="R4" s="328"/>
    </row>
    <row r="5" spans="1:19" x14ac:dyDescent="0.25">
      <c r="A5" s="567" t="s">
        <v>204</v>
      </c>
      <c r="B5" s="567"/>
      <c r="C5" s="567"/>
      <c r="D5" s="567"/>
      <c r="E5" s="567"/>
      <c r="F5" s="567"/>
      <c r="G5" s="567"/>
      <c r="H5" s="567"/>
      <c r="I5" s="567"/>
      <c r="J5" s="567"/>
      <c r="K5" s="567"/>
      <c r="L5" s="567"/>
      <c r="M5" s="567"/>
      <c r="N5" s="567"/>
      <c r="O5" s="567"/>
      <c r="P5" s="567"/>
      <c r="Q5" s="210"/>
      <c r="R5" s="211" t="s">
        <v>8</v>
      </c>
      <c r="S5" s="215"/>
    </row>
    <row r="6" spans="1:19" ht="15" customHeight="1" x14ac:dyDescent="0.25">
      <c r="A6" s="215"/>
      <c r="B6" s="215"/>
      <c r="C6" s="215"/>
      <c r="D6" s="215"/>
      <c r="E6" s="215"/>
      <c r="F6" s="215"/>
      <c r="G6" s="215"/>
      <c r="H6" s="215"/>
      <c r="I6" s="215"/>
      <c r="J6" s="215"/>
      <c r="K6" s="215"/>
      <c r="L6" s="215"/>
      <c r="M6" s="215"/>
      <c r="N6" s="215"/>
      <c r="O6" s="215"/>
      <c r="P6" s="215"/>
      <c r="Q6" s="215"/>
      <c r="R6" s="215"/>
      <c r="S6" s="215"/>
    </row>
    <row r="7" spans="1:19" ht="15" customHeight="1" x14ac:dyDescent="0.25">
      <c r="A7" s="215"/>
      <c r="B7" s="215"/>
      <c r="C7" s="215"/>
      <c r="D7" s="215"/>
      <c r="E7" s="215"/>
      <c r="F7" s="215"/>
      <c r="G7" s="215"/>
      <c r="H7" s="215"/>
      <c r="I7" s="215"/>
      <c r="J7" s="215"/>
      <c r="K7" s="215"/>
      <c r="L7" s="215"/>
      <c r="M7" s="215"/>
      <c r="N7" s="215"/>
      <c r="O7" s="215"/>
      <c r="P7" s="215"/>
      <c r="Q7" s="215"/>
      <c r="R7" s="215"/>
      <c r="S7" s="215"/>
    </row>
    <row r="8" spans="1:19" ht="15" customHeight="1" x14ac:dyDescent="0.25">
      <c r="A8" s="571" t="s">
        <v>4</v>
      </c>
      <c r="B8" s="571"/>
      <c r="C8" s="571"/>
      <c r="D8" s="571"/>
      <c r="E8" s="571"/>
      <c r="F8" s="571"/>
      <c r="G8" s="571"/>
      <c r="H8" s="571"/>
      <c r="I8" s="571"/>
      <c r="J8" s="571"/>
      <c r="K8" s="571"/>
      <c r="L8" s="571"/>
      <c r="M8" s="571"/>
      <c r="N8" s="571"/>
      <c r="O8" s="571"/>
      <c r="P8" s="571"/>
      <c r="Q8" s="571"/>
      <c r="R8" s="571"/>
      <c r="S8" s="215"/>
    </row>
    <row r="9" spans="1:19" ht="15" customHeight="1" x14ac:dyDescent="0.25">
      <c r="A9" s="215"/>
      <c r="B9" s="215"/>
      <c r="C9" s="215"/>
      <c r="D9" s="215"/>
      <c r="E9" s="215"/>
      <c r="F9" s="215"/>
      <c r="G9" s="215"/>
      <c r="H9" s="215"/>
      <c r="I9" s="215"/>
      <c r="J9" s="215"/>
      <c r="K9" s="215"/>
      <c r="L9" s="215"/>
      <c r="M9" s="215"/>
      <c r="N9" s="215"/>
      <c r="O9" s="215"/>
      <c r="P9" s="215"/>
      <c r="Q9" s="215"/>
      <c r="R9" s="215"/>
      <c r="S9" s="215"/>
    </row>
    <row r="10" spans="1:19" ht="15" customHeight="1" x14ac:dyDescent="0.25">
      <c r="A10" s="215"/>
      <c r="B10" s="215" t="s">
        <v>71</v>
      </c>
      <c r="C10" s="215"/>
      <c r="D10" s="215"/>
      <c r="E10" s="215"/>
      <c r="F10" s="215"/>
      <c r="G10" s="215"/>
      <c r="H10" s="215"/>
      <c r="I10" s="215"/>
      <c r="J10" s="215"/>
      <c r="K10" s="215"/>
      <c r="L10" s="215"/>
      <c r="M10" s="215"/>
      <c r="N10" s="215"/>
      <c r="O10" s="215"/>
      <c r="P10" s="215"/>
      <c r="Q10" s="215"/>
      <c r="R10" s="215"/>
      <c r="S10" s="215"/>
    </row>
    <row r="11" spans="1:19" ht="15" customHeight="1" x14ac:dyDescent="0.25">
      <c r="A11" s="215"/>
      <c r="B11" s="215"/>
      <c r="C11" s="572" t="s">
        <v>205</v>
      </c>
      <c r="D11" s="572"/>
      <c r="E11" s="218" t="s">
        <v>207</v>
      </c>
      <c r="F11" s="215"/>
      <c r="G11" s="215"/>
      <c r="H11" s="215"/>
      <c r="I11" s="215"/>
      <c r="J11" s="215"/>
      <c r="K11" s="215"/>
      <c r="L11" s="215"/>
      <c r="M11" s="215"/>
      <c r="N11" s="215"/>
      <c r="O11" s="215"/>
      <c r="P11" s="215"/>
      <c r="Q11" s="215"/>
      <c r="R11" s="215"/>
      <c r="S11" s="215"/>
    </row>
    <row r="12" spans="1:19" ht="15" customHeight="1" x14ac:dyDescent="0.25">
      <c r="A12" s="215"/>
      <c r="B12" s="215"/>
      <c r="C12" s="572" t="s">
        <v>206</v>
      </c>
      <c r="D12" s="572"/>
      <c r="E12" s="218" t="s">
        <v>208</v>
      </c>
      <c r="F12" s="215"/>
      <c r="G12" s="215"/>
      <c r="H12" s="215"/>
      <c r="I12" s="215"/>
      <c r="J12" s="215"/>
      <c r="K12" s="215"/>
      <c r="L12" s="215"/>
      <c r="M12" s="215"/>
      <c r="N12" s="215"/>
      <c r="O12" s="215"/>
      <c r="P12" s="215"/>
      <c r="Q12" s="215"/>
      <c r="R12" s="215"/>
      <c r="S12" s="215"/>
    </row>
    <row r="13" spans="1:19" ht="15" customHeight="1" x14ac:dyDescent="0.25">
      <c r="A13" s="215"/>
      <c r="B13" s="215"/>
      <c r="C13" s="215"/>
      <c r="D13" s="215"/>
      <c r="E13" s="215"/>
      <c r="F13" s="215"/>
      <c r="G13" s="215"/>
      <c r="H13" s="215"/>
      <c r="I13" s="215"/>
      <c r="J13" s="215"/>
      <c r="K13" s="215"/>
      <c r="L13" s="215"/>
      <c r="M13" s="215"/>
      <c r="N13" s="215"/>
      <c r="O13" s="215"/>
      <c r="P13" s="215"/>
      <c r="Q13" s="215"/>
      <c r="R13" s="215"/>
      <c r="S13" s="215"/>
    </row>
    <row r="14" spans="1:19" ht="15" customHeight="1" x14ac:dyDescent="0.25">
      <c r="A14" s="215"/>
      <c r="B14" s="215" t="s">
        <v>25</v>
      </c>
      <c r="C14" s="215"/>
      <c r="D14" s="215"/>
      <c r="E14" s="215"/>
      <c r="F14" s="215"/>
      <c r="G14" s="215"/>
      <c r="H14" s="215"/>
      <c r="I14" s="215"/>
      <c r="J14" s="215"/>
      <c r="K14" s="215"/>
      <c r="L14" s="215"/>
      <c r="M14" s="215"/>
      <c r="N14" s="215"/>
      <c r="O14" s="215"/>
      <c r="P14" s="215"/>
      <c r="Q14" s="215"/>
      <c r="R14" s="215"/>
      <c r="S14" s="215"/>
    </row>
    <row r="15" spans="1:19" ht="15" customHeight="1" x14ac:dyDescent="0.25">
      <c r="A15" s="215"/>
      <c r="B15" s="215"/>
      <c r="C15" s="572" t="s">
        <v>26</v>
      </c>
      <c r="D15" s="572"/>
      <c r="E15" s="216" t="s">
        <v>8</v>
      </c>
      <c r="F15" s="215"/>
      <c r="G15" s="215"/>
      <c r="H15" s="215"/>
      <c r="I15" s="215"/>
      <c r="J15" s="215"/>
      <c r="K15" s="215"/>
      <c r="L15" s="215"/>
      <c r="M15" s="215"/>
      <c r="N15" s="215"/>
      <c r="O15" s="215"/>
      <c r="P15" s="215"/>
      <c r="Q15" s="215"/>
      <c r="R15" s="215"/>
      <c r="S15" s="215"/>
    </row>
    <row r="16" spans="1:19" ht="15" customHeight="1" x14ac:dyDescent="0.25">
      <c r="A16" s="215"/>
      <c r="B16" s="215"/>
      <c r="C16" s="215"/>
      <c r="D16" s="215"/>
      <c r="E16" s="215"/>
      <c r="F16" s="215"/>
      <c r="G16" s="215"/>
      <c r="H16" s="215"/>
      <c r="I16" s="215"/>
      <c r="J16" s="215"/>
      <c r="K16" s="215"/>
      <c r="L16" s="215"/>
      <c r="M16" s="215"/>
      <c r="N16" s="215"/>
      <c r="O16" s="215"/>
      <c r="P16" s="215"/>
      <c r="Q16" s="215"/>
      <c r="R16" s="215"/>
      <c r="S16" s="215"/>
    </row>
    <row r="17" spans="1:19" ht="15" customHeight="1" x14ac:dyDescent="0.25">
      <c r="A17" s="215"/>
      <c r="B17" s="215" t="s">
        <v>72</v>
      </c>
      <c r="C17" s="215"/>
      <c r="D17" s="215"/>
      <c r="E17" s="215"/>
      <c r="F17" s="215"/>
      <c r="G17" s="215"/>
      <c r="H17" s="215"/>
      <c r="I17" s="215"/>
      <c r="J17" s="215"/>
      <c r="K17" s="215"/>
      <c r="L17" s="215"/>
      <c r="M17" s="215"/>
      <c r="N17" s="215"/>
      <c r="O17" s="215"/>
      <c r="P17" s="215"/>
      <c r="Q17" s="215"/>
      <c r="R17" s="215"/>
      <c r="S17" s="215"/>
    </row>
    <row r="18" spans="1:19" ht="15" customHeight="1" x14ac:dyDescent="0.25">
      <c r="A18" s="215"/>
      <c r="B18" s="215"/>
      <c r="C18" s="570"/>
      <c r="D18" s="570"/>
      <c r="E18" s="160"/>
      <c r="F18" s="215"/>
      <c r="G18" s="215"/>
      <c r="H18" s="215"/>
      <c r="I18" s="215"/>
      <c r="J18" s="215"/>
      <c r="K18" s="215"/>
      <c r="L18" s="215"/>
      <c r="M18" s="215"/>
      <c r="N18" s="215"/>
      <c r="O18" s="215"/>
      <c r="P18" s="215"/>
      <c r="Q18" s="215"/>
      <c r="R18" s="215"/>
      <c r="S18" s="215"/>
    </row>
    <row r="19" spans="1:19" ht="15" customHeight="1" x14ac:dyDescent="0.25">
      <c r="A19" s="215"/>
      <c r="B19" s="215"/>
      <c r="C19" s="568" t="s">
        <v>6</v>
      </c>
      <c r="D19" s="568"/>
      <c r="E19" s="217" t="s">
        <v>33</v>
      </c>
      <c r="F19" s="215"/>
      <c r="G19" s="215"/>
      <c r="H19" s="215"/>
      <c r="I19" s="215"/>
      <c r="J19" s="215"/>
      <c r="K19" s="215"/>
      <c r="L19" s="215"/>
      <c r="M19" s="215"/>
      <c r="N19" s="215"/>
      <c r="O19" s="215"/>
      <c r="P19" s="215"/>
      <c r="Q19" s="215"/>
      <c r="R19" s="215"/>
      <c r="S19" s="215"/>
    </row>
    <row r="20" spans="1:19" ht="15" customHeight="1" x14ac:dyDescent="0.25">
      <c r="A20" s="215"/>
      <c r="B20" s="215"/>
      <c r="C20" s="569" t="s">
        <v>6</v>
      </c>
      <c r="D20" s="569"/>
      <c r="E20" s="217" t="s">
        <v>34</v>
      </c>
      <c r="F20" s="215"/>
      <c r="G20" s="215"/>
      <c r="H20" s="215"/>
      <c r="I20" s="215"/>
      <c r="J20" s="215"/>
      <c r="K20" s="215"/>
      <c r="L20" s="215"/>
      <c r="M20" s="215"/>
      <c r="N20" s="215"/>
      <c r="O20" s="215"/>
      <c r="P20" s="215"/>
      <c r="Q20" s="215"/>
      <c r="R20" s="215"/>
      <c r="S20" s="215"/>
    </row>
    <row r="21" spans="1:19" ht="15" customHeight="1" x14ac:dyDescent="0.25">
      <c r="A21" s="215"/>
      <c r="B21" s="215"/>
      <c r="C21" s="215"/>
      <c r="D21" s="215"/>
      <c r="E21" s="215"/>
      <c r="F21" s="215"/>
      <c r="G21" s="215"/>
      <c r="H21" s="215"/>
      <c r="I21" s="215"/>
      <c r="J21" s="215"/>
      <c r="K21" s="215"/>
      <c r="L21" s="215"/>
      <c r="M21" s="215"/>
      <c r="N21" s="215"/>
      <c r="O21" s="215"/>
      <c r="P21" s="215"/>
      <c r="Q21" s="215"/>
      <c r="R21" s="215"/>
      <c r="S21" s="215"/>
    </row>
    <row r="22" spans="1:19" ht="15" customHeight="1" x14ac:dyDescent="0.25">
      <c r="A22" s="215"/>
      <c r="B22" s="215"/>
      <c r="C22" s="215"/>
      <c r="D22" s="215"/>
      <c r="E22" s="215"/>
      <c r="F22" s="215"/>
      <c r="G22" s="215"/>
      <c r="H22" s="215"/>
      <c r="I22" s="215"/>
      <c r="J22" s="215"/>
      <c r="K22" s="215"/>
      <c r="L22" s="215"/>
      <c r="M22" s="215"/>
      <c r="N22" s="215"/>
      <c r="O22" s="215"/>
      <c r="P22" s="215"/>
      <c r="Q22" s="215"/>
      <c r="R22" s="215"/>
      <c r="S22" s="215"/>
    </row>
    <row r="23" spans="1:19" ht="15" customHeight="1" x14ac:dyDescent="0.25">
      <c r="A23" s="215"/>
      <c r="B23" s="215"/>
      <c r="C23" s="215"/>
      <c r="D23" s="215"/>
      <c r="E23" s="215"/>
      <c r="F23" s="215"/>
      <c r="G23" s="215"/>
      <c r="H23" s="215"/>
      <c r="I23" s="215"/>
      <c r="J23" s="215"/>
      <c r="K23" s="215"/>
      <c r="L23" s="215"/>
      <c r="M23" s="215"/>
      <c r="N23" s="215"/>
      <c r="O23" s="215"/>
      <c r="P23" s="215"/>
      <c r="Q23" s="215"/>
      <c r="R23" s="215"/>
      <c r="S23" s="215"/>
    </row>
    <row r="24" spans="1:19" x14ac:dyDescent="0.25">
      <c r="A24" s="72"/>
      <c r="B24" s="72"/>
      <c r="C24" s="72"/>
      <c r="D24" s="72"/>
      <c r="E24" s="72"/>
      <c r="F24" s="72"/>
      <c r="G24" s="72"/>
      <c r="H24" s="72"/>
      <c r="I24" s="72"/>
      <c r="J24" s="72"/>
      <c r="K24" s="72"/>
      <c r="L24" s="72"/>
      <c r="M24" s="72"/>
      <c r="N24" s="72"/>
      <c r="O24" s="72"/>
      <c r="P24" s="72"/>
      <c r="Q24" s="72"/>
      <c r="R24" s="72"/>
      <c r="S24" s="72"/>
    </row>
    <row r="25" spans="1:19" x14ac:dyDescent="0.25">
      <c r="A25" s="72"/>
      <c r="B25" s="72"/>
      <c r="C25" s="72"/>
      <c r="D25" s="72"/>
      <c r="E25" s="72"/>
      <c r="F25" s="72"/>
      <c r="G25" s="72"/>
      <c r="H25" s="72"/>
      <c r="I25" s="72"/>
      <c r="J25" s="72"/>
      <c r="K25" s="72"/>
      <c r="L25" s="72"/>
      <c r="M25" s="72"/>
      <c r="N25" s="72"/>
      <c r="O25" s="72"/>
      <c r="P25" s="72"/>
      <c r="Q25" s="72"/>
      <c r="R25" s="72"/>
      <c r="S25" s="72"/>
    </row>
    <row r="26" spans="1:19" x14ac:dyDescent="0.25">
      <c r="A26" s="72"/>
      <c r="B26" s="72"/>
      <c r="C26" s="72"/>
      <c r="D26" s="72"/>
      <c r="E26" s="72"/>
      <c r="F26" s="72"/>
      <c r="G26" s="72"/>
      <c r="H26" s="72"/>
      <c r="I26" s="72"/>
      <c r="J26" s="72"/>
      <c r="K26" s="72"/>
      <c r="L26" s="72"/>
      <c r="M26" s="72"/>
      <c r="N26" s="72"/>
      <c r="O26" s="72"/>
      <c r="P26" s="72"/>
      <c r="Q26" s="72"/>
      <c r="R26" s="72"/>
      <c r="S26" s="72"/>
    </row>
    <row r="27" spans="1:19" x14ac:dyDescent="0.25">
      <c r="A27" s="72"/>
      <c r="B27" s="72"/>
      <c r="C27" s="72"/>
      <c r="D27" s="72"/>
      <c r="E27" s="72"/>
      <c r="F27" s="72"/>
      <c r="G27" s="72"/>
      <c r="H27" s="72"/>
      <c r="I27" s="72"/>
      <c r="J27" s="72"/>
      <c r="K27" s="72"/>
      <c r="L27" s="72"/>
      <c r="M27" s="72"/>
      <c r="N27" s="72"/>
      <c r="O27" s="72"/>
      <c r="P27" s="72"/>
      <c r="Q27" s="72"/>
      <c r="R27" s="72"/>
      <c r="S27" s="72"/>
    </row>
  </sheetData>
  <sheetProtection sheet="1" objects="1" scenarios="1"/>
  <mergeCells count="10">
    <mergeCell ref="A1:R3"/>
    <mergeCell ref="A4:R4"/>
    <mergeCell ref="A5:P5"/>
    <mergeCell ref="C19:D19"/>
    <mergeCell ref="C20:D20"/>
    <mergeCell ref="C18:D18"/>
    <mergeCell ref="A8:R8"/>
    <mergeCell ref="C15:D15"/>
    <mergeCell ref="C11:D11"/>
    <mergeCell ref="C12:D12"/>
  </mergeCells>
  <hyperlinks>
    <hyperlink ref="A5:O5" r:id="rId1" display="For any futher assistance on this tool, please post your question in the following forum Room - E2E Precision Data Converters Forum" xr:uid="{00000000-0004-0000-0700-000000000000}"/>
    <hyperlink ref="R5" location="'Table of Contents '!A1" display="Table of Contents" xr:uid="{00000000-0004-0000-0700-000001000000}"/>
    <hyperlink ref="E15" location="'Table of Contents '!A1" display="'Table of Contents" xr:uid="{00000000-0004-0000-0700-000002000000}"/>
    <hyperlink ref="E11" r:id="rId2" xr:uid="{00000000-0004-0000-0700-000003000000}"/>
    <hyperlink ref="E12" r:id="rId3" xr:uid="{00000000-0004-0000-0700-000004000000}"/>
  </hyperlinks>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65</vt:i4>
      </vt:variant>
    </vt:vector>
  </HeadingPairs>
  <TitlesOfParts>
    <vt:vector size="73" baseType="lpstr">
      <vt:lpstr>Table of Contents </vt:lpstr>
      <vt:lpstr>Common-Mode Range</vt:lpstr>
      <vt:lpstr>Code Conversions</vt:lpstr>
      <vt:lpstr>Digital Filter</vt:lpstr>
      <vt:lpstr>STATUS</vt:lpstr>
      <vt:lpstr>CRC</vt:lpstr>
      <vt:lpstr>About</vt:lpstr>
      <vt:lpstr>Help</vt:lpstr>
      <vt:lpstr>'Digital Filter'!ADJ_FREQ_LIST_Hz</vt:lpstr>
      <vt:lpstr>'Common-Mode Range'!AVDD</vt:lpstr>
      <vt:lpstr>'Digital Filter'!AVERAGER_DECIMATION</vt:lpstr>
      <vt:lpstr>'Digital Filter'!Avg_decimation</vt:lpstr>
      <vt:lpstr>'Common-Mode Range'!AVSS</vt:lpstr>
      <vt:lpstr>'Digital Filter'!CHOP</vt:lpstr>
      <vt:lpstr>'Digital Filter'!CHOP_ENABLED</vt:lpstr>
      <vt:lpstr>'Code Conversions'!Code</vt:lpstr>
      <vt:lpstr>'Digital Filter'!CONVRT</vt:lpstr>
      <vt:lpstr>'Digital Filter'!DATA_RATE</vt:lpstr>
      <vt:lpstr>'Code Conversions'!Decimal_Value</vt:lpstr>
      <vt:lpstr>'Digital Filter'!DELAY</vt:lpstr>
      <vt:lpstr>CRC!Device</vt:lpstr>
      <vt:lpstr>'Digital Filter'!f_CLK_MHz</vt:lpstr>
      <vt:lpstr>'Digital Filter'!FILTER</vt:lpstr>
      <vt:lpstr>FIR_BYPASSED</vt:lpstr>
      <vt:lpstr>'Digital Filter'!FIR_DECIMATION</vt:lpstr>
      <vt:lpstr>'Digital Filter'!FIRST_STAGE_DECIMATION</vt:lpstr>
      <vt:lpstr>'Digital Filter'!FIRST_STAGE_ORDER</vt:lpstr>
      <vt:lpstr>'Digital Filter'!FREQ_RESPONSE_dB</vt:lpstr>
      <vt:lpstr>'Common-Mode Range'!FSR_MULT</vt:lpstr>
      <vt:lpstr>'Code Conversions'!FSR_Multiplier</vt:lpstr>
      <vt:lpstr>'Common-Mode Range'!HIDE_ERROR_X</vt:lpstr>
      <vt:lpstr>'Code Conversions'!In_Range?</vt:lpstr>
      <vt:lpstr>'Common-Mode Range'!INPUT_MODE</vt:lpstr>
      <vt:lpstr>'Code Conversions'!Input_Range</vt:lpstr>
      <vt:lpstr>'Code Conversions'!Input_Type</vt:lpstr>
      <vt:lpstr>'Code Conversions'!Is_Number?</vt:lpstr>
      <vt:lpstr>'Code Conversions'!LSB_Size_V</vt:lpstr>
      <vt:lpstr>'Code Conversions'!Max_Code_Decimal</vt:lpstr>
      <vt:lpstr>'Code Conversions'!Max_Code_Hex</vt:lpstr>
      <vt:lpstr>'Common-Mode Range'!MID_SUPPLY</vt:lpstr>
      <vt:lpstr>'Code Conversions'!Min_Code_Decimal</vt:lpstr>
      <vt:lpstr>'Code Conversions'!Min_Code_Hex</vt:lpstr>
      <vt:lpstr>'Digital Filter'!MOD_CLK_DIV</vt:lpstr>
      <vt:lpstr>'Digital Filter'!MODE</vt:lpstr>
      <vt:lpstr>'Digital Filter'!Nominal_Clock_Freq</vt:lpstr>
      <vt:lpstr>'Code Conversions'!Num_Bits</vt:lpstr>
      <vt:lpstr>'Code Conversions'!Number_of_hex_digits</vt:lpstr>
      <vt:lpstr>'Common-Mode Range'!PGA_Gain</vt:lpstr>
      <vt:lpstr>'Common-Mode Range'!POS_FULL_SCALE</vt:lpstr>
      <vt:lpstr>'Common-Mode Range'!SC_Gain</vt:lpstr>
      <vt:lpstr>'Digital Filter'!SECOND_STAGE_DECIMATION</vt:lpstr>
      <vt:lpstr>'Digital Filter'!SECOND_STAGE_ORDER</vt:lpstr>
      <vt:lpstr>'Digital Filter'!SELECTED_FILTER</vt:lpstr>
      <vt:lpstr>'Common-Mode Range'!SHOW_ERROR_X</vt:lpstr>
      <vt:lpstr>'Common-Mode Range'!Swing_to_Rail</vt:lpstr>
      <vt:lpstr>'Common-Mode Range'!Total_Gain</vt:lpstr>
      <vt:lpstr>'Common-Mode Range'!User_Selected_Gain</vt:lpstr>
      <vt:lpstr>'Code Conversions'!Valid?</vt:lpstr>
      <vt:lpstr>'Common-Mode Range'!VCM</vt:lpstr>
      <vt:lpstr>'Common-Mode Range'!VIN_DIFF</vt:lpstr>
      <vt:lpstr>'Common-Mode Range'!VIN_DIFF_MAX</vt:lpstr>
      <vt:lpstr>'Common-Mode Range'!VINN</vt:lpstr>
      <vt:lpstr>'Common-Mode Range'!VINP</vt:lpstr>
      <vt:lpstr>'Code Conversions'!Voltage_Out_of_Range?</vt:lpstr>
      <vt:lpstr>'Common-Mode Range'!VOUT_CM_CLAMPED</vt:lpstr>
      <vt:lpstr>'Common-Mode Range'!VOUT_DIFF_CLAMPED</vt:lpstr>
      <vt:lpstr>'Common-Mode Range'!VOUTN</vt:lpstr>
      <vt:lpstr>'Common-Mode Range'!VOUTN_CLAMP</vt:lpstr>
      <vt:lpstr>'Common-Mode Range'!VOUTP</vt:lpstr>
      <vt:lpstr>'Common-Mode Range'!VOUTP_CLAMP</vt:lpstr>
      <vt:lpstr>'Common-Mode Range'!VREF</vt:lpstr>
      <vt:lpstr>'Common-Mode Range'!VREFN</vt:lpstr>
      <vt:lpstr>'Common-Mode Range'!VREFP</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ADS1x4S0x Design Calculator</dc:title>
  <dc:creator>Balraj, Rajkumar;c-hall@ti.com</dc:creator>
  <cp:lastModifiedBy>Christopher Hall</cp:lastModifiedBy>
  <dcterms:created xsi:type="dcterms:W3CDTF">2015-01-07T22:11:08Z</dcterms:created>
  <dcterms:modified xsi:type="dcterms:W3CDTF">2021-07-09T14:17:20Z</dcterms:modified>
</cp:coreProperties>
</file>